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Password="81F5" lockStructure="1"/>
  <bookViews>
    <workbookView xWindow="0" yWindow="0" windowWidth="16395" windowHeight="4785" firstSheet="1" activeTab="1"/>
  </bookViews>
  <sheets>
    <sheet name="Version Control" sheetId="1" state="hidden" r:id="rId1"/>
    <sheet name="Accept Disclaimer so visible" sheetId="14" r:id="rId2"/>
    <sheet name="Directions to use" sheetId="2" r:id="rId3"/>
    <sheet name="Inputs" sheetId="3" r:id="rId4"/>
    <sheet name="Development Costs" sheetId="4" r:id="rId5"/>
    <sheet name="Construction Costs" sheetId="5" r:id="rId6"/>
    <sheet name="Extra explanation of Inputs" sheetId="16" r:id="rId7"/>
    <sheet name="Outputs" sheetId="6" r:id="rId8"/>
    <sheet name="OutputGraphsNamedRanges" sheetId="13" state="hidden" r:id="rId9"/>
    <sheet name="Summary outputs" sheetId="11" r:id="rId10"/>
    <sheet name="Annual accounts" sheetId="12" r:id="rId11"/>
    <sheet name="Calculations - pre operations" sheetId="7" r:id="rId12"/>
    <sheet name="Debt and equity calcs" sheetId="8" r:id="rId13"/>
    <sheet name="Financial calcs" sheetId="9" r:id="rId14"/>
    <sheet name="Monthly financials" sheetId="15" state="hidden" r:id="rId15"/>
  </sheets>
  <definedNames>
    <definedName name="CashInflowsCash_withdrawls_from_project_bank">OFFSET(OutputGraphsNamedRanges!$A$73,6,1,1,COUNTIF(OutputGraphsNamedRanges!$B$72:$CC$72,1))</definedName>
    <definedName name="CashInflowsDate">OFFSET(OutputGraphsNamedRanges!$A$73,0,1,1,COUNTIF(OutputGraphsNamedRanges!$B$72:$CC$72,1))</definedName>
    <definedName name="CashInflowsDebt_Service_Reserve_Account_inflows">OFFSET(OutputGraphsNamedRanges!$A$73,5,1,1,COUNTIF(OutputGraphsNamedRanges!$B$72:$CC$72,1))</definedName>
    <definedName name="CashInflowsElectricity_sales_support_tariffs_Other_Revenue">OFFSET(OutputGraphsNamedRanges!$A$73,1,1,1,COUNTIF(OutputGraphsNamedRanges!$B$72:$CC$72,1))</definedName>
    <definedName name="CashInflowsMajor_Maintenance_Reserve_Account_release">OFFSET(OutputGraphsNamedRanges!$A$73,4,1,1,COUNTIF(OutputGraphsNamedRanges!$B$72:$CC$72,1))</definedName>
    <definedName name="CashInflowsRelease_of_decommisioning_bond">OFFSET(OutputGraphsNamedRanges!$A$73,3,1,1,COUNTIF(OutputGraphsNamedRanges!$B$72:$CC$72,1))</definedName>
    <definedName name="CashinflowsRevenue_Delay_Account_inflows">OFFSET(OutputGraphsNamedRanges!$A$73,2,1,1,COUNTIF(OutputGraphsNamedRanges!$B$72:$CC$72,1))</definedName>
    <definedName name="CashOutflowsCost_of_decommisioning">OFFSET(OutputGraphsNamedRanges!$A$56,3,1,1,COUNTIF(OutputGraphsNamedRanges!$B$55:$CC$55,1))</definedName>
    <definedName name="CashOutflowsDate">OFFSET(OutputGraphsNamedRanges!$A$56,0,1,1,COUNTIF(OutputGraphsNamedRanges!$B$55:$CC$55,1))</definedName>
    <definedName name="CashOutflowsDebt_Service_Return_Account_Outflows">OFFSET(OutputGraphsNamedRanges!$A$56,11,1,1,COUNTIF(OutputGraphsNamedRanges!$B$55:$CC$55,1))</definedName>
    <definedName name="CashOutflowsDistributions_To_Equity">OFFSET(OutputGraphsNamedRanges!$A$56,13,1,1,COUNTIF(OutputGraphsNamedRanges!$B$55:$CC$55,1))</definedName>
    <definedName name="CashOutflowsEquity_Repayment">OFFSET(OutputGraphsNamedRanges!$A$56,12,1,1,COUNTIF(OutputGraphsNamedRanges!$B$55:$CC$55,1))</definedName>
    <definedName name="CashOutflowsGeneral_operating_costs">OFFSET(OutputGraphsNamedRanges!$A$56,1,1,1,COUNTIF(OutputGraphsNamedRanges!$B$55:$CC$55,1))</definedName>
    <definedName name="CashOutflowsJunior_loan_repayments">OFFSET(OutputGraphsNamedRanges!$A$56,6,1,1,COUNTIF(OutputGraphsNamedRanges!$B$55:$CC$55,1))</definedName>
    <definedName name="CashOutflowsLand_rental">OFFSET(OutputGraphsNamedRanges!$A$56,4,1,1,COUNTIF(OutputGraphsNamedRanges!$B$55:$CC$55,1))</definedName>
    <definedName name="CashOutflowsMaintenance_costs">OFFSET(OutputGraphsNamedRanges!$A$56,2,1,1,COUNTIF(OutputGraphsNamedRanges!$B$55:$CC$55,1))</definedName>
    <definedName name="CashOutflowsMajor_Maintenance">OFFSET(OutputGraphsNamedRanges!$A$56,10,1,1,COUNTIF(OutputGraphsNamedRanges!$B$55:$CC$55,1))</definedName>
    <definedName name="CashOutflowsMajor_Maintenance_Reserve_Account_Contributions">OFFSET(OutputGraphsNamedRanges!$A$56,9,1,1,COUNTIF(OutputGraphsNamedRanges!$B$55:$CC$55,1))</definedName>
    <definedName name="CashOutflowsSenior_loan_repayments">OFFSET(OutputGraphsNamedRanges!$A$56,5,1,1,COUNTIF(OutputGraphsNamedRanges!$B$55:$CC$55,1))</definedName>
    <definedName name="CashOutflowsSpare_Cash_deposited_in_project_bank">OFFSET(OutputGraphsNamedRanges!$A$56,14,1,1,COUNTIF(OutputGraphsNamedRanges!$B$55:$CC$55,1))</definedName>
    <definedName name="CashOutflowsSubdebt_loan_repayments">OFFSET(OutputGraphsNamedRanges!$A$56,7,1,1,COUNTIF(OutputGraphsNamedRanges!$B$55:$CC$55,1))</definedName>
    <definedName name="CashOutflowsTax">OFFSET(OutputGraphsNamedRanges!$A$56,8,1,1,COUNTIF(OutputGraphsNamedRanges!$B$55:$CC$55,1))</definedName>
    <definedName name="CumulativeEquityreturnsDate">OFFSET(OutputGraphsNamedRanges!$A$30,0,1,1,COUNTIF(OutputGraphsNamedRanges!$B$29:$CC$29,1))</definedName>
    <definedName name="CumulativeEquityreturnsValue">OFFSET(OutputGraphsNamedRanges!$A$30,1,1,1,COUNTIF(OutputGraphsNamedRanges!$B$29:$CC$29,1))</definedName>
    <definedName name="Days_in_year">'Version Control'!$B$144</definedName>
    <definedName name="DebtServiceCoverRatioDate">OFFSET(OutputGraphsNamedRanges!$A$21,0,1,1,COUNTIF(OutputGraphsNamedRanges!$B$20:$CC$20,1))</definedName>
    <definedName name="DebtServiceCoverRatioDateTarget_Debt_service_Cover_ratio">OFFSET(OutputGraphsNamedRanges!$A$21,2,1,1,COUNTIF(OutputGraphsNamedRanges!$B$20:$CC$20,1))</definedName>
    <definedName name="DebtServiceCoverRatioDebt_Service_Cover_Ratio">OFFSET(OutputGraphsNamedRanges!$A$21,1,1,1,COUNTIF(OutputGraphsNamedRanges!$B$20:$CC$20,1))</definedName>
    <definedName name="EquityreturnsDate">OFFSET(OutputGraphsNamedRanges!$A$26,0,1,1,COUNTIF(OutputGraphsNamedRanges!$B$25:$CC$25,1))</definedName>
    <definedName name="EquityReturnsValue">OFFSET(OutputGraphsNamedRanges!$A$26,1,1,1,COUNTIF(OutputGraphsNamedRanges!$B$25:$CC$25,1))</definedName>
    <definedName name="MonthlyconstructioncostprofileCapitalised_junior_loan_interest_during_construction">OFFSET(OutputGraphsNamedRanges!$A$10,7,1,1,COUNTIF(OutputGraphsNamedRanges!$B$9:$DH$9,1))</definedName>
    <definedName name="MonthlyconstructioncostprofileCapitalised_senior_loan_interest_during_construction">OFFSET(OutputGraphsNamedRanges!$A$10,6,1,1,COUNTIF(OutputGraphsNamedRanges!$B$9:$DH$9,1))</definedName>
    <definedName name="MonthlyconstructioncostprofileCapitalised_subordinated_debt_interest_during_construction">OFFSET(OutputGraphsNamedRanges!$A$10,8,1,1,COUNTIF(OutputGraphsNamedRanges!$B$9:$DH$9,1))</definedName>
    <definedName name="MonthlyconstructioncostprofileConstruction_costs">OFFSET(OutputGraphsNamedRanges!$A$10,2,1,1,COUNTIF(OutputGraphsNamedRanges!$B$9:$DH$9,1))</definedName>
    <definedName name="MonthlyconstructioncostprofileDate">OFFSET(OutputGraphsNamedRanges!$A$10,0,1,1,COUNTIF(OutputGraphsNamedRanges!$B$9:$DH$9,1))</definedName>
    <definedName name="MonthlyconstructioncostprofileDebt_Service_Reserve_Account">OFFSET(OutputGraphsNamedRanges!$A$10,5,1,1,COUNTIF(OutputGraphsNamedRanges!$B$9:$DH$9,1))</definedName>
    <definedName name="MonthlyconstructioncostprofileDecommissioning_bond">OFFSET(OutputGraphsNamedRanges!$A$10,3,1,1,COUNTIF(OutputGraphsNamedRanges!$B$9:$DH$9,1))</definedName>
    <definedName name="MonthlyconstructioncostprofileDevelopment_costs">OFFSET(OutputGraphsNamedRanges!$A$10,1,1,1,COUNTIF(OutputGraphsNamedRanges!$B$9:$DH$9,1))</definedName>
    <definedName name="MonthlyconstructioncostprofileRevenue_Delay_Account">OFFSET(OutputGraphsNamedRanges!$A$10,4,1,1,COUNTIF(OutputGraphsNamedRanges!$B$9:$DH$9,1))</definedName>
    <definedName name="MonthlyDevelopmentCostProfileGraphDate">OFFSET(OutputGraphsNamedRanges!$A$2,0,1,1,COUNTIF(OutputGraphsNamedRanges!$B$1:$DH$1,1))</definedName>
    <definedName name="MonthlyDevelopmentCostProfileGraphDevelopment_phase_capitalised_interest">OFFSET(OutputGraphsNamedRanges!$A$2,4,1,1,COUNTIF(OutputGraphsNamedRanges!$B$1:$DH$1,1))</definedName>
    <definedName name="MonthlyDevelopmentCostProfileGraphDevelopment_phase_equity">OFFSET(OutputGraphsNamedRanges!$A$2,2,1,1,COUNTIF(OutputGraphsNamedRanges!$B$1:$DH$1,1))</definedName>
    <definedName name="MonthlyDevelopmentCostProfileGraphDevelopment_phase_equity_return">OFFSET(OutputGraphsNamedRanges!$A$2,5,1,1,COUNTIF(OutputGraphsNamedRanges!$B$1:$DH$1,1))</definedName>
    <definedName name="MonthlyDevelopmentCostProfileGraphDevelopment_phase_grant">OFFSET(OutputGraphsNamedRanges!$A$2,3,1,1,COUNTIF(OutputGraphsNamedRanges!$B$1:$DH$1,1))</definedName>
    <definedName name="MonthlyDevelopmentCostProfileGraphDevelopment_phase_loan">OFFSET(OutputGraphsNamedRanges!$A$2,1,1,1,COUNTIF(OutputGraphsNamedRanges!$B$1:$DH$1,1))</definedName>
    <definedName name="Months_in_year">'Version Control'!$B$142</definedName>
    <definedName name="p_kWh_to_GBP_MWh">'Version Control'!$B$143</definedName>
    <definedName name="_xlnm.Print_Area" localSheetId="1">'Accept Disclaimer so visible'!$A$1:$Q$14</definedName>
    <definedName name="_xlnm.Print_Area" localSheetId="10">OFFSET('Annual accounts'!$A$136,0,0,209,COUNTIF('Annual accounts'!$A$313:$AS$313,1))</definedName>
    <definedName name="_xlnm.Print_Area" localSheetId="11">OFFSET('Calculations - pre operations'!$A$1,0,0,210,COUNTIF('Calculations - pre operations'!$A$231:$DM$231,1))</definedName>
    <definedName name="_xlnm.Print_Area" localSheetId="5">OFFSET('Construction Costs'!$A$1,0,0,43,COUNTIF('Construction Costs'!$A$46:$AP$46,1))</definedName>
    <definedName name="_xlnm.Print_Area" localSheetId="12">OFFSET('Debt and equity calcs'!$A$1,0,0,137,COUNTIF('Debt and equity calcs'!$A$138:$CG$138,1))</definedName>
    <definedName name="_xlnm.Print_Area" localSheetId="4">OFFSET('Development Costs'!XFD$1,0,0,48,COUNTIF('Development Costs'!$A$51:$BO$51,1))</definedName>
    <definedName name="_xlnm.Print_Area" localSheetId="2">'Directions to use'!$A$1:$E$209</definedName>
    <definedName name="_xlnm.Print_Area" localSheetId="6">'Extra explanation of Inputs'!$A$1:$I$150</definedName>
    <definedName name="_xlnm.Print_Area" localSheetId="13">OFFSET('Financial calcs'!$A$1,0,0,516,COUNTIF('Financial calcs'!$A$573:$CG$573,1))</definedName>
    <definedName name="_xlnm.Print_Area" localSheetId="3">Inputs!$A$1:$O$212</definedName>
    <definedName name="_xlnm.Print_Area" localSheetId="14">OFFSET('Monthly financials'!$A$1,0,0,263,COUNTIF('Monthly financials'!$A$247:$DU$247,1))</definedName>
    <definedName name="_xlnm.Print_Area" localSheetId="7">Outputs!$A$1:$R$100</definedName>
    <definedName name="_xlnm.Print_Area" localSheetId="9">'Summary outputs'!$A$1:$N$58</definedName>
    <definedName name="ScenarioName">'Version Control'!$C$86</definedName>
    <definedName name="ScenarioNumber">'Version Control'!$B$86</definedName>
    <definedName name="Semi_annual">'Version Control'!$B$141</definedName>
    <definedName name="SemiAnnualassetsCash_balance_in_bank">OFFSET(OutputGraphsNamedRanges!$A$34,1,1,1,COUNTIF(OutputGraphsNamedRanges!$B$33:$CC$33,1))</definedName>
    <definedName name="SemiAnnualassetsdates">OFFSET(OutputGraphsNamedRanges!$A$34,0,1,1,COUNTIF(OutputGraphsNamedRanges!$B$33:$CC$33,1))</definedName>
    <definedName name="SemiAnnualassetsDebt_Service_Reserve_Account">OFFSET(OutputGraphsNamedRanges!$A$34,5,1,1,COUNTIF(OutputGraphsNamedRanges!$B$33:$CC$33,1))</definedName>
    <definedName name="SemiannualassetsDebtors">OFFSET(OutputGraphsNamedRanges!$A$34,4,1,1,COUNTIF(OutputGraphsNamedRanges!$B$33:$CC$33,1))</definedName>
    <definedName name="SemiAnnualassetsDecommisioning_bond_debtor">OFFSET(OutputGraphsNamedRanges!$A$34,2,1,1,COUNTIF(OutputGraphsNamedRanges!$B$33:$CC$33,1))</definedName>
    <definedName name="SemiannualassetsDecommissioning_asset">OFFSET(OutputGraphsNamedRanges!$A$34,7,1,1,COUNTIF(OutputGraphsNamedRanges!$B$33:$CC$33,1))</definedName>
    <definedName name="SemiAnnualassetsLong_term_assets">OFFSET(OutputGraphsNamedRanges!$A$34,8,1,1,COUNTIF(OutputGraphsNamedRanges!$B$33:$CC$33,1))</definedName>
    <definedName name="SemiAnnualassetsMajor_Maintenance_Reserve_Account">OFFSET(OutputGraphsNamedRanges!$A$34,6,1,1,COUNTIF(OutputGraphsNamedRanges!$B$33:$CC$33,1))</definedName>
    <definedName name="SemiAnnualassetsRevenue_Delay_Account">OFFSET(OutputGraphsNamedRanges!$A$34,3,1,1,COUNTIF(OutputGraphsNamedRanges!$B$33:$CC$33,1))</definedName>
    <definedName name="SemiAnnualliabilitiesDate">OFFSET(OutputGraphsNamedRanges!$A$45,0,1,1,COUNTIF(OutputGraphsNamedRanges!$B$44:$CC$44,1))</definedName>
    <definedName name="SemiAnnualliabilitiesEquity">OFFSET(OutputGraphsNamedRanges!$A$45,7,1,1,COUNTIF(OutputGraphsNamedRanges!$B$44:$CC$44,1))</definedName>
    <definedName name="SemiAnnualliabilitiesGrants">OFFSET(OutputGraphsNamedRanges!$A$45,3,1,1,COUNTIF(OutputGraphsNamedRanges!$B$44:$CC$44,1))</definedName>
    <definedName name="SemiAnnualliabilitiesJunior_Loan">OFFSET(OutputGraphsNamedRanges!$A$45,5,1,1,COUNTIF(OutputGraphsNamedRanges!$B$44:$CC$44,1))</definedName>
    <definedName name="SemiAnnualliabilitiesOverdraft">OFFSET(OutputGraphsNamedRanges!$A$45,1,1,1,COUNTIF(OutputGraphsNamedRanges!$B$44:$CC$44,1))</definedName>
    <definedName name="SemiAnnualliabilitiesProvision_For_Decommisioning">OFFSET(OutputGraphsNamedRanges!$A$45,2,1,1,COUNTIF(OutputGraphsNamedRanges!$B$44:$CC$44,1))</definedName>
    <definedName name="SemiAnnualliabilitiesRetained_Earnings">OFFSET(OutputGraphsNamedRanges!$A$45,8,1,1,COUNTIF(OutputGraphsNamedRanges!$B$44:$CC$44,1))</definedName>
    <definedName name="SemiAnnualliabilitiesSenior_Loan">OFFSET(OutputGraphsNamedRanges!$A$45,4,1,1,COUNTIF(OutputGraphsNamedRanges!$B$44:$CC$44,1))</definedName>
    <definedName name="SemiAnnualliabilitiesSubordinated_debt">OFFSET(OutputGraphsNamedRanges!$A$45,6,1,1,COUNTIF(OutputGraphsNamedRanges!$B$44:$CC$44,1))</definedName>
  </definedNames>
  <calcPr calcId="145621" calcOnSave="0"/>
  <customWorkbookViews>
    <customWorkbookView name="Morris, Simon - Personal View" guid="{1405E1D2-975B-4B03-A0E7-6F59D2DB7D00}" mergeInterval="0" personalView="1" maximized="1" xWindow="-8" yWindow="-8" windowWidth="1296" windowHeight="1000" tabRatio="741" activeSheetId="6"/>
    <customWorkbookView name="Gregory Vaughan-Morris - Personal View" guid="{750EDFD4-2501-4AC0-96DB-9119656394A9}" mergeInterval="0" personalView="1" maximized="1" xWindow="-4" yWindow="-4" windowWidth="1928" windowHeight="1036" tabRatio="741" activeSheetId="9" showComments="commIndAndComment"/>
  </customWorkbookViews>
</workbook>
</file>

<file path=xl/calcChain.xml><?xml version="1.0" encoding="utf-8"?>
<calcChain xmlns="http://schemas.openxmlformats.org/spreadsheetml/2006/main">
  <c r="C3" i="14" l="1"/>
  <c r="B411" i="9" l="1"/>
  <c r="B153" i="9" l="1"/>
  <c r="B152" i="9"/>
  <c r="B151" i="9"/>
  <c r="B150" i="9"/>
  <c r="B149" i="9"/>
  <c r="B148" i="9"/>
  <c r="B147" i="9" l="1"/>
  <c r="F132" i="7"/>
  <c r="F125" i="7"/>
  <c r="F117" i="7"/>
  <c r="F108" i="7"/>
  <c r="F99" i="7"/>
  <c r="F90" i="7"/>
  <c r="B25" i="15" l="1"/>
  <c r="C162" i="15" l="1"/>
  <c r="F77" i="7" l="1"/>
  <c r="F70" i="7"/>
  <c r="F60" i="7"/>
  <c r="A75" i="13" l="1"/>
  <c r="A11" i="13" l="1"/>
  <c r="G46" i="5"/>
  <c r="F46" i="5"/>
  <c r="E567" i="9" l="1"/>
  <c r="A42" i="13" s="1"/>
  <c r="E566" i="9"/>
  <c r="A41" i="13" s="1"/>
  <c r="E565" i="9"/>
  <c r="A40" i="13" s="1"/>
  <c r="E564" i="9"/>
  <c r="A39" i="13" s="1"/>
  <c r="E563" i="9"/>
  <c r="A38" i="13" s="1"/>
  <c r="E562" i="9"/>
  <c r="A37" i="13" s="1"/>
  <c r="E561" i="9"/>
  <c r="A36" i="13" s="1"/>
  <c r="E560" i="9"/>
  <c r="A35" i="13" s="1"/>
  <c r="E556" i="9"/>
  <c r="A52" i="13" s="1"/>
  <c r="E555" i="9"/>
  <c r="A51" i="13" s="1"/>
  <c r="E554" i="9"/>
  <c r="A50" i="13" s="1"/>
  <c r="E553" i="9"/>
  <c r="A49" i="13" s="1"/>
  <c r="E552" i="9"/>
  <c r="A48" i="13" s="1"/>
  <c r="E551" i="9"/>
  <c r="A47" i="13" s="1"/>
  <c r="E550" i="9"/>
  <c r="A46" i="13" s="1"/>
  <c r="E516" i="9"/>
  <c r="A22" i="13" s="1"/>
  <c r="F468" i="9"/>
  <c r="F466" i="9"/>
  <c r="F459" i="9"/>
  <c r="F452" i="9"/>
  <c r="F445" i="9"/>
  <c r="F438" i="9"/>
  <c r="F416" i="9"/>
  <c r="F409" i="9"/>
  <c r="F402" i="9"/>
  <c r="B200" i="9"/>
  <c r="E222" i="7"/>
  <c r="A12" i="13" s="1"/>
  <c r="F139" i="7"/>
  <c r="F34" i="7"/>
  <c r="F27" i="7"/>
  <c r="B308" i="12"/>
  <c r="B307" i="12"/>
  <c r="B306" i="12"/>
  <c r="B305" i="12"/>
  <c r="B304" i="12"/>
  <c r="B303" i="12"/>
  <c r="B302" i="12"/>
  <c r="B301" i="12"/>
  <c r="B300" i="12"/>
  <c r="A299" i="12"/>
  <c r="B297" i="12"/>
  <c r="B296" i="12"/>
  <c r="B295" i="12"/>
  <c r="B294" i="12"/>
  <c r="B293" i="12"/>
  <c r="B292" i="12"/>
  <c r="B291" i="12"/>
  <c r="B290" i="12"/>
  <c r="B289" i="12"/>
  <c r="A288" i="12"/>
  <c r="B147" i="12"/>
  <c r="B146" i="12"/>
  <c r="B13" i="12"/>
  <c r="B12" i="12"/>
  <c r="B11" i="12"/>
  <c r="D8" i="11"/>
  <c r="C3" i="11"/>
  <c r="A79" i="13"/>
  <c r="A78" i="13"/>
  <c r="A77" i="13"/>
  <c r="A76" i="13"/>
  <c r="A74" i="13"/>
  <c r="A70" i="13"/>
  <c r="A69" i="13"/>
  <c r="A68" i="13"/>
  <c r="A67" i="13"/>
  <c r="A66" i="13"/>
  <c r="A65" i="13"/>
  <c r="A64" i="13"/>
  <c r="A63" i="13"/>
  <c r="A62" i="13"/>
  <c r="A61" i="13"/>
  <c r="A60" i="13"/>
  <c r="A59" i="13"/>
  <c r="A58" i="13"/>
  <c r="A57" i="13"/>
  <c r="A53" i="13"/>
  <c r="A31" i="13"/>
  <c r="A27" i="13"/>
  <c r="C25" i="13"/>
  <c r="C29" i="13" s="1"/>
  <c r="C33" i="13" s="1"/>
  <c r="C44" i="13" s="1"/>
  <c r="C55" i="13" s="1"/>
  <c r="C72" i="13" s="1"/>
  <c r="B25" i="13"/>
  <c r="B29" i="13" s="1"/>
  <c r="B33" i="13" s="1"/>
  <c r="B44" i="13" s="1"/>
  <c r="B55" i="13" s="1"/>
  <c r="B72" i="13" s="1"/>
  <c r="A23" i="13"/>
  <c r="C20" i="13"/>
  <c r="B20" i="13"/>
  <c r="A18" i="13"/>
  <c r="A17" i="13"/>
  <c r="A16" i="13"/>
  <c r="A15" i="13"/>
  <c r="A14" i="13"/>
  <c r="A13" i="13"/>
  <c r="A7" i="13"/>
  <c r="A6" i="13"/>
  <c r="A5" i="13"/>
  <c r="A4" i="13"/>
  <c r="A3" i="13"/>
  <c r="C1" i="13"/>
  <c r="C9" i="13" s="1"/>
  <c r="B1" i="13"/>
  <c r="B9" i="13" s="1"/>
  <c r="F35" i="6"/>
  <c r="F34" i="6"/>
  <c r="F4" i="6"/>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D35" i="5"/>
  <c r="D34" i="5"/>
  <c r="D33" i="5"/>
  <c r="D32" i="5"/>
  <c r="D31" i="5"/>
  <c r="D30" i="5"/>
  <c r="D29" i="5"/>
  <c r="D28" i="5"/>
  <c r="D25" i="5"/>
  <c r="D24" i="5"/>
  <c r="D23" i="5"/>
  <c r="D22" i="5"/>
  <c r="D21" i="5"/>
  <c r="D20" i="5"/>
  <c r="D19" i="5"/>
  <c r="D18" i="5"/>
  <c r="D17" i="5"/>
  <c r="D16" i="5"/>
  <c r="D15" i="5"/>
  <c r="D14" i="5"/>
  <c r="D13" i="5"/>
  <c r="D12" i="5"/>
  <c r="D11" i="5"/>
  <c r="D10" i="5"/>
  <c r="D9" i="5"/>
  <c r="D8" i="5"/>
  <c r="D7" i="5"/>
  <c r="D6" i="5"/>
  <c r="G51" i="4"/>
  <c r="F51"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D41" i="4"/>
  <c r="D40" i="4"/>
  <c r="D39" i="4"/>
  <c r="D38" i="4"/>
  <c r="D37" i="4"/>
  <c r="D36" i="4"/>
  <c r="D35" i="4"/>
  <c r="D34" i="4"/>
  <c r="BO31" i="4"/>
  <c r="BO46" i="4" s="1"/>
  <c r="BN31" i="4"/>
  <c r="BN46" i="4" s="1"/>
  <c r="BM31" i="4"/>
  <c r="BM46" i="4" s="1"/>
  <c r="BL31" i="4"/>
  <c r="BL46" i="4" s="1"/>
  <c r="BK31" i="4"/>
  <c r="BK46" i="4" s="1"/>
  <c r="BJ31" i="4"/>
  <c r="BJ46" i="4" s="1"/>
  <c r="BI31" i="4"/>
  <c r="BI46" i="4" s="1"/>
  <c r="BH31" i="4"/>
  <c r="BH46" i="4" s="1"/>
  <c r="BG31" i="4"/>
  <c r="BG46" i="4" s="1"/>
  <c r="BF31" i="4"/>
  <c r="BF46" i="4" s="1"/>
  <c r="BE31" i="4"/>
  <c r="BE46" i="4" s="1"/>
  <c r="BD31" i="4"/>
  <c r="BD46" i="4" s="1"/>
  <c r="BC31" i="4"/>
  <c r="BC46" i="4" s="1"/>
  <c r="BB31" i="4"/>
  <c r="BB46" i="4" s="1"/>
  <c r="BA31" i="4"/>
  <c r="BA46" i="4" s="1"/>
  <c r="AZ31" i="4"/>
  <c r="AZ46" i="4" s="1"/>
  <c r="AY31" i="4"/>
  <c r="AY46" i="4" s="1"/>
  <c r="AX31" i="4"/>
  <c r="AX46" i="4" s="1"/>
  <c r="AW31" i="4"/>
  <c r="AW46" i="4" s="1"/>
  <c r="AV31" i="4"/>
  <c r="AV46" i="4" s="1"/>
  <c r="AU31" i="4"/>
  <c r="AU46" i="4" s="1"/>
  <c r="AT31" i="4"/>
  <c r="AT46" i="4" s="1"/>
  <c r="AS31" i="4"/>
  <c r="AS46" i="4" s="1"/>
  <c r="AR31" i="4"/>
  <c r="AR46" i="4" s="1"/>
  <c r="AQ31" i="4"/>
  <c r="AQ46" i="4" s="1"/>
  <c r="AP31" i="4"/>
  <c r="AP46" i="4" s="1"/>
  <c r="AO31" i="4"/>
  <c r="AO46" i="4" s="1"/>
  <c r="AN31" i="4"/>
  <c r="AN46" i="4" s="1"/>
  <c r="AM31" i="4"/>
  <c r="AM46" i="4" s="1"/>
  <c r="AL31" i="4"/>
  <c r="AL46" i="4" s="1"/>
  <c r="AK31" i="4"/>
  <c r="AK46" i="4" s="1"/>
  <c r="AJ31" i="4"/>
  <c r="AJ46" i="4" s="1"/>
  <c r="AI31" i="4"/>
  <c r="AI46" i="4" s="1"/>
  <c r="AH31" i="4"/>
  <c r="AH46" i="4" s="1"/>
  <c r="AG31" i="4"/>
  <c r="AG46" i="4" s="1"/>
  <c r="AF31" i="4"/>
  <c r="AF46" i="4" s="1"/>
  <c r="AE31" i="4"/>
  <c r="AE46" i="4" s="1"/>
  <c r="AD31" i="4"/>
  <c r="AD46" i="4" s="1"/>
  <c r="AC31" i="4"/>
  <c r="AC46" i="4" s="1"/>
  <c r="AB31" i="4"/>
  <c r="AB46" i="4" s="1"/>
  <c r="AA31" i="4"/>
  <c r="AA46" i="4" s="1"/>
  <c r="Z31" i="4"/>
  <c r="Z46" i="4" s="1"/>
  <c r="Y31" i="4"/>
  <c r="Y46" i="4" s="1"/>
  <c r="X31" i="4"/>
  <c r="X46" i="4" s="1"/>
  <c r="W31" i="4"/>
  <c r="W46" i="4" s="1"/>
  <c r="V31" i="4"/>
  <c r="V46" i="4" s="1"/>
  <c r="U31" i="4"/>
  <c r="U46" i="4" s="1"/>
  <c r="T31" i="4"/>
  <c r="T46" i="4" s="1"/>
  <c r="S31" i="4"/>
  <c r="S46" i="4" s="1"/>
  <c r="R31" i="4"/>
  <c r="R46" i="4" s="1"/>
  <c r="Q31" i="4"/>
  <c r="Q46" i="4" s="1"/>
  <c r="P31" i="4"/>
  <c r="P46" i="4" s="1"/>
  <c r="O31" i="4"/>
  <c r="O46" i="4" s="1"/>
  <c r="N31" i="4"/>
  <c r="N46" i="4" s="1"/>
  <c r="M31" i="4"/>
  <c r="M46" i="4" s="1"/>
  <c r="L31" i="4"/>
  <c r="L46" i="4" s="1"/>
  <c r="K31" i="4"/>
  <c r="K46" i="4" s="1"/>
  <c r="J31" i="4"/>
  <c r="J46" i="4" s="1"/>
  <c r="I31" i="4"/>
  <c r="I46" i="4" s="1"/>
  <c r="H31" i="4"/>
  <c r="H46" i="4" s="1"/>
  <c r="G31" i="4"/>
  <c r="G46" i="4" s="1"/>
  <c r="F31" i="4"/>
  <c r="F46" i="4" s="1"/>
  <c r="D30" i="4"/>
  <c r="D29" i="4"/>
  <c r="D28" i="4"/>
  <c r="D27" i="4"/>
  <c r="D26" i="4"/>
  <c r="D25" i="4"/>
  <c r="D24" i="4"/>
  <c r="D23" i="4"/>
  <c r="D22" i="4"/>
  <c r="D21" i="4"/>
  <c r="D20" i="4"/>
  <c r="D19" i="4"/>
  <c r="D18" i="4"/>
  <c r="D17" i="4"/>
  <c r="D16" i="4"/>
  <c r="D15" i="4"/>
  <c r="D14" i="4"/>
  <c r="D13" i="4"/>
  <c r="D12" i="4"/>
  <c r="D11" i="4"/>
  <c r="D10" i="4"/>
  <c r="D9" i="4"/>
  <c r="D8" i="4"/>
  <c r="D7" i="4"/>
  <c r="D6" i="4"/>
  <c r="M203" i="3"/>
  <c r="L203" i="3"/>
  <c r="K203" i="3"/>
  <c r="J203" i="3"/>
  <c r="I203" i="3"/>
  <c r="H203" i="3"/>
  <c r="G203" i="3"/>
  <c r="M175" i="3"/>
  <c r="L175" i="3"/>
  <c r="K175" i="3"/>
  <c r="J175" i="3"/>
  <c r="I175" i="3"/>
  <c r="H175" i="3"/>
  <c r="G175" i="3"/>
  <c r="M172" i="3"/>
  <c r="L172" i="3"/>
  <c r="K172" i="3"/>
  <c r="J172" i="3"/>
  <c r="I172" i="3"/>
  <c r="H172" i="3"/>
  <c r="G172" i="3"/>
  <c r="M170" i="3"/>
  <c r="L170" i="3"/>
  <c r="K170" i="3"/>
  <c r="J170" i="3"/>
  <c r="I170" i="3"/>
  <c r="H170" i="3"/>
  <c r="G170" i="3"/>
  <c r="M167" i="3"/>
  <c r="L167" i="3"/>
  <c r="K167" i="3"/>
  <c r="J167" i="3"/>
  <c r="I167" i="3"/>
  <c r="H167" i="3"/>
  <c r="G167" i="3"/>
  <c r="M163" i="3"/>
  <c r="L163" i="3"/>
  <c r="K163" i="3"/>
  <c r="J163" i="3"/>
  <c r="I163" i="3"/>
  <c r="H163" i="3"/>
  <c r="G163" i="3"/>
  <c r="E18" i="3"/>
  <c r="E1" i="3"/>
  <c r="E195" i="3" s="1"/>
  <c r="N11" i="14"/>
  <c r="M10" i="14"/>
  <c r="C94" i="1"/>
  <c r="C93" i="1"/>
  <c r="C92" i="1"/>
  <c r="C91" i="1"/>
  <c r="C90" i="1"/>
  <c r="C89" i="1"/>
  <c r="C88" i="1"/>
  <c r="C86" i="1" s="1"/>
  <c r="G44" i="4" l="1"/>
  <c r="H44" i="4"/>
  <c r="T44" i="4"/>
  <c r="AN44" i="4"/>
  <c r="AZ44" i="4"/>
  <c r="BD44" i="4"/>
  <c r="M44" i="4"/>
  <c r="AC44" i="4"/>
  <c r="AS44" i="4"/>
  <c r="BI44" i="4"/>
  <c r="D39" i="5"/>
  <c r="CG93" i="8"/>
  <c r="E203" i="3"/>
  <c r="E3" i="15" s="1"/>
  <c r="E4" i="15" s="1"/>
  <c r="F44" i="4"/>
  <c r="J44" i="4"/>
  <c r="N44" i="4"/>
  <c r="R44" i="4"/>
  <c r="V44" i="4"/>
  <c r="Z44" i="4"/>
  <c r="AD44" i="4"/>
  <c r="AH44" i="4"/>
  <c r="AL44" i="4"/>
  <c r="AP44" i="4"/>
  <c r="AT44" i="4"/>
  <c r="AX44" i="4"/>
  <c r="BB44" i="4"/>
  <c r="BF44" i="4"/>
  <c r="BJ44" i="4"/>
  <c r="BN44" i="4"/>
  <c r="X44" i="4"/>
  <c r="D46" i="4"/>
  <c r="I44" i="4"/>
  <c r="Q44" i="4"/>
  <c r="U44" i="4"/>
  <c r="Y44" i="4"/>
  <c r="AG44" i="4"/>
  <c r="AK44" i="4"/>
  <c r="AO44" i="4"/>
  <c r="AW44" i="4"/>
  <c r="BA44" i="4"/>
  <c r="BE44" i="4"/>
  <c r="BM44" i="4"/>
  <c r="AJ44" i="4"/>
  <c r="E10" i="3"/>
  <c r="E11" i="3" s="1"/>
  <c r="E20" i="3"/>
  <c r="E34" i="3"/>
  <c r="E44" i="3"/>
  <c r="E70" i="3"/>
  <c r="E79" i="3"/>
  <c r="E89" i="3"/>
  <c r="E119" i="3"/>
  <c r="E142" i="3"/>
  <c r="E162" i="3"/>
  <c r="E166" i="3"/>
  <c r="E172" i="3"/>
  <c r="E175" i="3"/>
  <c r="E182" i="3"/>
  <c r="E192" i="3"/>
  <c r="F66" i="6" s="1"/>
  <c r="E4" i="3"/>
  <c r="E13" i="3"/>
  <c r="E22" i="3"/>
  <c r="E49" i="3"/>
  <c r="E71" i="3"/>
  <c r="E72" i="3" s="1"/>
  <c r="E81" i="3"/>
  <c r="E90" i="3"/>
  <c r="E98" i="3" s="1"/>
  <c r="E130" i="3"/>
  <c r="E143" i="3"/>
  <c r="E163" i="3"/>
  <c r="E167" i="3"/>
  <c r="E170" i="3"/>
  <c r="D12" i="8" s="1"/>
  <c r="E184" i="3"/>
  <c r="E200" i="3"/>
  <c r="F76" i="6" s="1"/>
  <c r="E210" i="3"/>
  <c r="N4" i="6"/>
  <c r="E6" i="3"/>
  <c r="E7" i="3" s="1"/>
  <c r="F2" i="4" s="1"/>
  <c r="F3" i="4" s="1"/>
  <c r="E17" i="3"/>
  <c r="E19" i="3" s="1"/>
  <c r="E23" i="3"/>
  <c r="E41" i="3"/>
  <c r="E56" i="3"/>
  <c r="E59" i="3" s="1"/>
  <c r="E77" i="3"/>
  <c r="E82" i="3"/>
  <c r="E102" i="3"/>
  <c r="E103" i="3" s="1"/>
  <c r="E133" i="3"/>
  <c r="F36" i="7" s="1"/>
  <c r="E144" i="3"/>
  <c r="E187" i="3"/>
  <c r="E188" i="3" s="1"/>
  <c r="E8" i="3"/>
  <c r="E9" i="3" s="1"/>
  <c r="E31" i="3"/>
  <c r="E43" i="3"/>
  <c r="E66" i="3"/>
  <c r="E78" i="3"/>
  <c r="E83" i="3"/>
  <c r="E117" i="3"/>
  <c r="E136" i="3"/>
  <c r="E155" i="3"/>
  <c r="E179" i="3"/>
  <c r="E189" i="3"/>
  <c r="P44" i="4"/>
  <c r="AF44" i="4"/>
  <c r="AV44" i="4"/>
  <c r="BL44" i="4"/>
  <c r="D31" i="4"/>
  <c r="K44" i="4"/>
  <c r="O44" i="4"/>
  <c r="S44" i="4"/>
  <c r="W44" i="4"/>
  <c r="AA44" i="4"/>
  <c r="AE44" i="4"/>
  <c r="AI44" i="4"/>
  <c r="AM44" i="4"/>
  <c r="AQ44" i="4"/>
  <c r="AU44" i="4"/>
  <c r="AY44" i="4"/>
  <c r="BC44" i="4"/>
  <c r="BG44" i="4"/>
  <c r="BK44" i="4"/>
  <c r="BO44" i="4"/>
  <c r="L44" i="4"/>
  <c r="AB44" i="4"/>
  <c r="AR44" i="4"/>
  <c r="BH44" i="4"/>
  <c r="E26" i="3"/>
  <c r="E35" i="3"/>
  <c r="E42" i="3"/>
  <c r="E52" i="3"/>
  <c r="DU144" i="15" s="1"/>
  <c r="E76" i="3"/>
  <c r="E80" i="3"/>
  <c r="E84" i="3"/>
  <c r="E129" i="3"/>
  <c r="F29" i="7" s="1"/>
  <c r="E141" i="3"/>
  <c r="E153" i="3"/>
  <c r="E157" i="3"/>
  <c r="E158" i="3" s="1"/>
  <c r="E186" i="3"/>
  <c r="D42" i="4"/>
  <c r="D9" i="11"/>
  <c r="G180" i="3"/>
  <c r="G181" i="3"/>
  <c r="K180" i="3"/>
  <c r="K181" i="3"/>
  <c r="H180" i="3"/>
  <c r="H181" i="3"/>
  <c r="L180" i="3"/>
  <c r="L181" i="3"/>
  <c r="D4" i="6"/>
  <c r="I181" i="3"/>
  <c r="I180" i="3"/>
  <c r="M181" i="3"/>
  <c r="M180" i="3"/>
  <c r="J180" i="3"/>
  <c r="J181" i="3"/>
  <c r="O11" i="14"/>
  <c r="E2" i="3" s="1"/>
  <c r="E36" i="3" l="1"/>
  <c r="E181" i="3"/>
  <c r="E180" i="3"/>
  <c r="E154" i="3"/>
  <c r="E32" i="3"/>
  <c r="E185" i="3"/>
  <c r="E183" i="3"/>
  <c r="E84" i="8"/>
  <c r="E125" i="3"/>
  <c r="G20" i="15"/>
  <c r="G18" i="15"/>
  <c r="J23" i="11"/>
  <c r="F2" i="5"/>
  <c r="F3" i="5" s="1"/>
  <c r="D9" i="9"/>
  <c r="E10" i="15"/>
  <c r="E12" i="3"/>
  <c r="E123" i="3"/>
  <c r="I23" i="11"/>
  <c r="B494" i="9"/>
  <c r="G2" i="4"/>
  <c r="G3" i="4" s="1"/>
  <c r="E58" i="3"/>
  <c r="D13" i="11"/>
  <c r="E62" i="3"/>
  <c r="F110" i="7"/>
  <c r="F54" i="7" s="1"/>
  <c r="D104" i="3"/>
  <c r="E57" i="3"/>
  <c r="E61" i="3"/>
  <c r="E60" i="3"/>
  <c r="E96" i="3"/>
  <c r="E156" i="3"/>
  <c r="F101" i="7"/>
  <c r="F53" i="7" s="1"/>
  <c r="E120" i="3"/>
  <c r="E126" i="3"/>
  <c r="E124" i="3"/>
  <c r="F3" i="7"/>
  <c r="F5" i="7" s="1"/>
  <c r="E94" i="3"/>
  <c r="E21" i="3"/>
  <c r="E24" i="3"/>
  <c r="F92" i="7"/>
  <c r="F52" i="7" s="1"/>
  <c r="E145" i="3"/>
  <c r="D145" i="3" s="1"/>
  <c r="E92" i="3"/>
  <c r="F22" i="7"/>
  <c r="F218" i="7"/>
  <c r="B6" i="13" s="1"/>
  <c r="E86" i="3"/>
  <c r="E37" i="3"/>
  <c r="E28" i="3"/>
  <c r="D43" i="3" s="1"/>
  <c r="D44" i="4"/>
  <c r="E38" i="3"/>
  <c r="F6" i="6"/>
  <c r="O12" i="14"/>
  <c r="C106" i="3"/>
  <c r="E105" i="3"/>
  <c r="E106" i="3" s="1"/>
  <c r="E104" i="3"/>
  <c r="E107" i="3"/>
  <c r="A286" i="12"/>
  <c r="A254" i="12"/>
  <c r="A166" i="12"/>
  <c r="C13" i="7"/>
  <c r="C12" i="7"/>
  <c r="C11" i="7"/>
  <c r="D2" i="8"/>
  <c r="D3" i="8" s="1"/>
  <c r="F17" i="8" s="1"/>
  <c r="F19" i="8" s="1"/>
  <c r="G17" i="8" s="1"/>
  <c r="C10" i="7"/>
  <c r="D150" i="7"/>
  <c r="D151" i="7" s="1"/>
  <c r="F153" i="7" s="1"/>
  <c r="F155" i="7" s="1"/>
  <c r="G153" i="7" s="1"/>
  <c r="D3" i="9"/>
  <c r="D4" i="9" s="1"/>
  <c r="H51" i="4"/>
  <c r="F48" i="4"/>
  <c r="F219" i="7"/>
  <c r="B7" i="13" s="1"/>
  <c r="F23" i="7"/>
  <c r="H18" i="15" l="1"/>
  <c r="H20" i="15" s="1"/>
  <c r="H2" i="4"/>
  <c r="I2" i="4" s="1"/>
  <c r="F37" i="5"/>
  <c r="G2" i="5"/>
  <c r="G36" i="5" s="1"/>
  <c r="G22" i="15"/>
  <c r="G27" i="15"/>
  <c r="F64" i="8"/>
  <c r="F73" i="8" s="1"/>
  <c r="G108" i="15"/>
  <c r="E97" i="3"/>
  <c r="G75" i="15" s="1"/>
  <c r="G46" i="15"/>
  <c r="G59" i="15"/>
  <c r="E25" i="3"/>
  <c r="D12" i="11" s="1"/>
  <c r="D13" i="8"/>
  <c r="F59" i="8" s="1"/>
  <c r="E5" i="15"/>
  <c r="E14" i="3"/>
  <c r="E121" i="3" s="1"/>
  <c r="D7" i="8"/>
  <c r="D9" i="8" s="1"/>
  <c r="E53" i="3"/>
  <c r="E93" i="3"/>
  <c r="G71" i="15" s="1"/>
  <c r="E46" i="3"/>
  <c r="E45" i="3" s="1"/>
  <c r="D10" i="8"/>
  <c r="F47" i="8" s="1"/>
  <c r="F6" i="7"/>
  <c r="F228" i="7" s="1"/>
  <c r="D5" i="9"/>
  <c r="D7" i="9" s="1"/>
  <c r="D4" i="8"/>
  <c r="F4" i="7"/>
  <c r="F20" i="7" s="1"/>
  <c r="F35" i="7" s="1"/>
  <c r="E29" i="3"/>
  <c r="E27" i="3"/>
  <c r="F30" i="7"/>
  <c r="F46" i="7" s="1"/>
  <c r="F37" i="7"/>
  <c r="F47" i="7" s="1"/>
  <c r="G3" i="7"/>
  <c r="F8" i="7"/>
  <c r="F12" i="7" s="1"/>
  <c r="F49" i="7"/>
  <c r="F7" i="7"/>
  <c r="F79" i="7"/>
  <c r="F48" i="7"/>
  <c r="F78" i="7" s="1"/>
  <c r="F337" i="9"/>
  <c r="F250" i="12"/>
  <c r="F252" i="12" s="1"/>
  <c r="G250" i="12" s="1"/>
  <c r="G252" i="12" s="1"/>
  <c r="H250" i="12" s="1"/>
  <c r="H252" i="12" s="1"/>
  <c r="I250" i="12" s="1"/>
  <c r="I252" i="12" s="1"/>
  <c r="J250" i="12" s="1"/>
  <c r="J252" i="12" s="1"/>
  <c r="K250" i="12" s="1"/>
  <c r="K252" i="12" s="1"/>
  <c r="L250" i="12" s="1"/>
  <c r="L252" i="12" s="1"/>
  <c r="M250" i="12" s="1"/>
  <c r="M252" i="12" s="1"/>
  <c r="N250" i="12" s="1"/>
  <c r="N252" i="12" s="1"/>
  <c r="O250" i="12" s="1"/>
  <c r="O252" i="12" s="1"/>
  <c r="P250" i="12" s="1"/>
  <c r="P252" i="12" s="1"/>
  <c r="Q250" i="12" s="1"/>
  <c r="Q252" i="12" s="1"/>
  <c r="R250" i="12" s="1"/>
  <c r="R252" i="12" s="1"/>
  <c r="S250" i="12" s="1"/>
  <c r="S252" i="12" s="1"/>
  <c r="T250" i="12" s="1"/>
  <c r="T252" i="12" s="1"/>
  <c r="U250" i="12" s="1"/>
  <c r="U252" i="12" s="1"/>
  <c r="V250" i="12" s="1"/>
  <c r="V252" i="12" s="1"/>
  <c r="W250" i="12" s="1"/>
  <c r="W252" i="12" s="1"/>
  <c r="X250" i="12" s="1"/>
  <c r="X252" i="12" s="1"/>
  <c r="Y250" i="12" s="1"/>
  <c r="Y252" i="12" s="1"/>
  <c r="Z250" i="12" s="1"/>
  <c r="Z252" i="12" s="1"/>
  <c r="AA250" i="12" s="1"/>
  <c r="AA252" i="12" s="1"/>
  <c r="AB250" i="12" s="1"/>
  <c r="AB252" i="12" s="1"/>
  <c r="AC250" i="12" s="1"/>
  <c r="AC252" i="12" s="1"/>
  <c r="AD250" i="12" s="1"/>
  <c r="AD252" i="12" s="1"/>
  <c r="AE250" i="12" s="1"/>
  <c r="AE252" i="12" s="1"/>
  <c r="AF250" i="12" s="1"/>
  <c r="AF252" i="12" s="1"/>
  <c r="AG250" i="12" s="1"/>
  <c r="AG252" i="12" s="1"/>
  <c r="AH250" i="12" s="1"/>
  <c r="AH252" i="12" s="1"/>
  <c r="AI250" i="12" s="1"/>
  <c r="AI252" i="12" s="1"/>
  <c r="AJ250" i="12" s="1"/>
  <c r="AJ252" i="12" s="1"/>
  <c r="AK250" i="12" s="1"/>
  <c r="AK252" i="12" s="1"/>
  <c r="AL250" i="12" s="1"/>
  <c r="AL252" i="12" s="1"/>
  <c r="AM250" i="12" s="1"/>
  <c r="AM252" i="12" s="1"/>
  <c r="AN250" i="12" s="1"/>
  <c r="AN252" i="12" s="1"/>
  <c r="AO250" i="12" s="1"/>
  <c r="AO252" i="12" s="1"/>
  <c r="AP250" i="12" s="1"/>
  <c r="AP252" i="12" s="1"/>
  <c r="AQ250" i="12" s="1"/>
  <c r="AQ252" i="12" s="1"/>
  <c r="AR250" i="12" s="1"/>
  <c r="AR252" i="12" s="1"/>
  <c r="AS250" i="12" s="1"/>
  <c r="AS252" i="12" s="1"/>
  <c r="F137" i="12"/>
  <c r="F139" i="12" s="1"/>
  <c r="F249" i="9"/>
  <c r="F14" i="9"/>
  <c r="F2" i="12"/>
  <c r="F4" i="12" s="1"/>
  <c r="G2" i="12" s="1"/>
  <c r="G4" i="12" s="1"/>
  <c r="H2" i="12" s="1"/>
  <c r="H4" i="12" s="1"/>
  <c r="I2" i="12" s="1"/>
  <c r="I4" i="12" s="1"/>
  <c r="J2" i="12" s="1"/>
  <c r="J4" i="12" s="1"/>
  <c r="K2" i="12" s="1"/>
  <c r="K4" i="12" s="1"/>
  <c r="L2" i="12" s="1"/>
  <c r="L4" i="12" s="1"/>
  <c r="M2" i="12" s="1"/>
  <c r="M4" i="12" s="1"/>
  <c r="N2" i="12" s="1"/>
  <c r="N4" i="12" s="1"/>
  <c r="O2" i="12" s="1"/>
  <c r="O4" i="12" s="1"/>
  <c r="P2" i="12" s="1"/>
  <c r="P4" i="12" s="1"/>
  <c r="Q2" i="12" s="1"/>
  <c r="Q4" i="12" s="1"/>
  <c r="R2" i="12" s="1"/>
  <c r="R4" i="12" s="1"/>
  <c r="S2" i="12" s="1"/>
  <c r="S4" i="12" s="1"/>
  <c r="T2" i="12" s="1"/>
  <c r="T4" i="12" s="1"/>
  <c r="U2" i="12" s="1"/>
  <c r="U4" i="12" s="1"/>
  <c r="V2" i="12" s="1"/>
  <c r="V4" i="12" s="1"/>
  <c r="W2" i="12" s="1"/>
  <c r="W4" i="12" s="1"/>
  <c r="X2" i="12" s="1"/>
  <c r="X4" i="12" s="1"/>
  <c r="Y2" i="12" s="1"/>
  <c r="Y4" i="12" s="1"/>
  <c r="Z2" i="12" s="1"/>
  <c r="Z4" i="12" s="1"/>
  <c r="AA2" i="12" s="1"/>
  <c r="AA4" i="12" s="1"/>
  <c r="AB2" i="12" s="1"/>
  <c r="AB4" i="12" s="1"/>
  <c r="AC2" i="12" s="1"/>
  <c r="AC4" i="12" s="1"/>
  <c r="AD2" i="12" s="1"/>
  <c r="AD4" i="12" s="1"/>
  <c r="AE2" i="12" s="1"/>
  <c r="AE4" i="12" s="1"/>
  <c r="AF2" i="12" s="1"/>
  <c r="AF4" i="12" s="1"/>
  <c r="AG2" i="12" s="1"/>
  <c r="AG4" i="12" s="1"/>
  <c r="AH2" i="12" s="1"/>
  <c r="AH4" i="12" s="1"/>
  <c r="AI2" i="12" s="1"/>
  <c r="AI4" i="12" s="1"/>
  <c r="AJ2" i="12" s="1"/>
  <c r="AJ4" i="12" s="1"/>
  <c r="AK2" i="12" s="1"/>
  <c r="AK4" i="12" s="1"/>
  <c r="AL2" i="12" s="1"/>
  <c r="AL4" i="12" s="1"/>
  <c r="AM2" i="12" s="1"/>
  <c r="AM4" i="12" s="1"/>
  <c r="AN2" i="12" s="1"/>
  <c r="AN4" i="12" s="1"/>
  <c r="AO2" i="12" s="1"/>
  <c r="AO4" i="12" s="1"/>
  <c r="AP2" i="12" s="1"/>
  <c r="AP4" i="12" s="1"/>
  <c r="AQ2" i="12" s="1"/>
  <c r="AQ4" i="12" s="1"/>
  <c r="AR2" i="12" s="1"/>
  <c r="AR4" i="12" s="1"/>
  <c r="AS2" i="12" s="1"/>
  <c r="AS4" i="12" s="1"/>
  <c r="AT2" i="12" s="1"/>
  <c r="AT4" i="12" s="1"/>
  <c r="AU2" i="12" s="1"/>
  <c r="AU4" i="12" s="1"/>
  <c r="AV2" i="12" s="1"/>
  <c r="AV4" i="12" s="1"/>
  <c r="AW2" i="12" s="1"/>
  <c r="AW4" i="12" s="1"/>
  <c r="AX2" i="12" s="1"/>
  <c r="AX4" i="12" s="1"/>
  <c r="AY2" i="12" s="1"/>
  <c r="AY4" i="12" s="1"/>
  <c r="AZ2" i="12" s="1"/>
  <c r="AZ4" i="12" s="1"/>
  <c r="BA2" i="12" s="1"/>
  <c r="BA4" i="12" s="1"/>
  <c r="BB2" i="12" s="1"/>
  <c r="BB4" i="12" s="1"/>
  <c r="BC2" i="12" s="1"/>
  <c r="BC4" i="12" s="1"/>
  <c r="BD2" i="12" s="1"/>
  <c r="BD4" i="12" s="1"/>
  <c r="BE2" i="12" s="1"/>
  <c r="BE4" i="12" s="1"/>
  <c r="BF2" i="12" s="1"/>
  <c r="BF4" i="12" s="1"/>
  <c r="BG2" i="12" s="1"/>
  <c r="BG4" i="12" s="1"/>
  <c r="BH2" i="12" s="1"/>
  <c r="BH4" i="12" s="1"/>
  <c r="BI2" i="12" s="1"/>
  <c r="BI4" i="12" s="1"/>
  <c r="BJ2" i="12" s="1"/>
  <c r="BJ4" i="12" s="1"/>
  <c r="BK2" i="12" s="1"/>
  <c r="BK4" i="12" s="1"/>
  <c r="BL2" i="12" s="1"/>
  <c r="BL4" i="12" s="1"/>
  <c r="BM2" i="12" s="1"/>
  <c r="BM4" i="12" s="1"/>
  <c r="BN2" i="12" s="1"/>
  <c r="BN4" i="12" s="1"/>
  <c r="BO2" i="12" s="1"/>
  <c r="BO4" i="12" s="1"/>
  <c r="BP2" i="12" s="1"/>
  <c r="BP4" i="12" s="1"/>
  <c r="BQ2" i="12" s="1"/>
  <c r="BQ4" i="12" s="1"/>
  <c r="BR2" i="12" s="1"/>
  <c r="BR4" i="12" s="1"/>
  <c r="BS2" i="12" s="1"/>
  <c r="BS4" i="12" s="1"/>
  <c r="BT2" i="12" s="1"/>
  <c r="BT4" i="12" s="1"/>
  <c r="BU2" i="12" s="1"/>
  <c r="BU4" i="12" s="1"/>
  <c r="BV2" i="12" s="1"/>
  <c r="BV4" i="12" s="1"/>
  <c r="BW2" i="12" s="1"/>
  <c r="BW4" i="12" s="1"/>
  <c r="BX2" i="12" s="1"/>
  <c r="BX4" i="12" s="1"/>
  <c r="BY2" i="12" s="1"/>
  <c r="BY4" i="12" s="1"/>
  <c r="BZ2" i="12" s="1"/>
  <c r="BZ4" i="12" s="1"/>
  <c r="CA2" i="12" s="1"/>
  <c r="CA4" i="12" s="1"/>
  <c r="CB2" i="12" s="1"/>
  <c r="CB4" i="12" s="1"/>
  <c r="CC2" i="12" s="1"/>
  <c r="CC4" i="12" s="1"/>
  <c r="CD2" i="12" s="1"/>
  <c r="CD4" i="12" s="1"/>
  <c r="CE2" i="12" s="1"/>
  <c r="CE4" i="12" s="1"/>
  <c r="CF2" i="12" s="1"/>
  <c r="CF4" i="12" s="1"/>
  <c r="CG2" i="12" s="1"/>
  <c r="CG4" i="12" s="1"/>
  <c r="I51" i="4"/>
  <c r="G48" i="4"/>
  <c r="H46" i="5"/>
  <c r="F43" i="5"/>
  <c r="F68" i="8"/>
  <c r="F20" i="8"/>
  <c r="C110" i="3"/>
  <c r="E108" i="3"/>
  <c r="E111" i="3"/>
  <c r="D108" i="3"/>
  <c r="D71" i="6" s="1"/>
  <c r="E109" i="3"/>
  <c r="E110" i="3" s="1"/>
  <c r="G19" i="8"/>
  <c r="G155" i="7"/>
  <c r="F66" i="7"/>
  <c r="H3" i="4" l="1"/>
  <c r="H48" i="4" s="1"/>
  <c r="G37" i="5"/>
  <c r="G41" i="5" s="1"/>
  <c r="G42" i="15"/>
  <c r="H2" i="5"/>
  <c r="I2" i="5" s="1"/>
  <c r="G3" i="5"/>
  <c r="I46" i="5" s="1"/>
  <c r="G55" i="15"/>
  <c r="D14" i="8"/>
  <c r="F60" i="8" s="1"/>
  <c r="F61" i="8" s="1"/>
  <c r="F62" i="8" s="1"/>
  <c r="F35" i="8"/>
  <c r="E99" i="3"/>
  <c r="G76" i="15" s="1"/>
  <c r="G77" i="15" s="1"/>
  <c r="E15" i="15"/>
  <c r="E8" i="15"/>
  <c r="L43" i="15" s="1"/>
  <c r="F23" i="8"/>
  <c r="D6" i="8"/>
  <c r="E14" i="15"/>
  <c r="H104" i="15" s="1"/>
  <c r="E6" i="15"/>
  <c r="H108" i="15"/>
  <c r="E95" i="3"/>
  <c r="G72" i="15" s="1"/>
  <c r="G73" i="15" s="1"/>
  <c r="E122" i="3"/>
  <c r="G85" i="15" s="1"/>
  <c r="G81" i="15"/>
  <c r="M56" i="15"/>
  <c r="DQ56" i="15"/>
  <c r="DT56" i="15"/>
  <c r="DS56" i="15"/>
  <c r="DU56" i="15"/>
  <c r="DR56" i="15"/>
  <c r="T56" i="15"/>
  <c r="J56" i="15"/>
  <c r="Q56" i="15"/>
  <c r="S56" i="15"/>
  <c r="I56" i="15"/>
  <c r="V56" i="15"/>
  <c r="H80" i="15"/>
  <c r="H56" i="15"/>
  <c r="G80" i="15"/>
  <c r="X56" i="15"/>
  <c r="O56" i="15"/>
  <c r="U56" i="15"/>
  <c r="I18" i="15"/>
  <c r="H67" i="15"/>
  <c r="H71" i="15"/>
  <c r="H29" i="15"/>
  <c r="H46" i="15"/>
  <c r="H54" i="15"/>
  <c r="H27" i="15"/>
  <c r="H75" i="15" s="1"/>
  <c r="H59" i="15"/>
  <c r="W56" i="15"/>
  <c r="P56" i="15"/>
  <c r="R56" i="15"/>
  <c r="G54" i="15"/>
  <c r="G29" i="15"/>
  <c r="G67" i="15"/>
  <c r="G56" i="15"/>
  <c r="K56" i="15"/>
  <c r="L56" i="15"/>
  <c r="N56" i="15"/>
  <c r="Y56" i="15"/>
  <c r="AN56" i="15"/>
  <c r="AI56" i="15"/>
  <c r="BR56" i="15"/>
  <c r="CO56" i="15"/>
  <c r="AW56" i="15"/>
  <c r="BX56" i="15"/>
  <c r="AG56" i="15"/>
  <c r="D11" i="8"/>
  <c r="BQ49" i="8" s="1"/>
  <c r="CA56" i="15"/>
  <c r="DG56" i="15"/>
  <c r="CL56" i="15"/>
  <c r="AB56" i="15"/>
  <c r="BD56" i="15"/>
  <c r="BN56" i="15"/>
  <c r="AS56" i="15"/>
  <c r="D8" i="8"/>
  <c r="AI37" i="8" s="1"/>
  <c r="BY56" i="15"/>
  <c r="BF56" i="15"/>
  <c r="AY56" i="15"/>
  <c r="BK56" i="15"/>
  <c r="DC56" i="15"/>
  <c r="F28" i="7"/>
  <c r="F31" i="7" s="1"/>
  <c r="G27" i="7" s="1"/>
  <c r="AT56" i="15"/>
  <c r="Z56" i="15"/>
  <c r="CX56" i="15"/>
  <c r="DB56" i="15"/>
  <c r="E91" i="3"/>
  <c r="G68" i="15" s="1"/>
  <c r="CT56" i="15"/>
  <c r="CN56" i="15"/>
  <c r="CS56" i="15"/>
  <c r="DL56" i="15"/>
  <c r="DH56" i="15"/>
  <c r="DF56" i="15"/>
  <c r="CD56" i="15"/>
  <c r="BE56" i="15"/>
  <c r="BT56" i="15"/>
  <c r="BO56" i="15"/>
  <c r="AR56" i="15"/>
  <c r="AE56" i="15"/>
  <c r="CM56" i="15"/>
  <c r="CY56" i="15"/>
  <c r="CU56" i="15"/>
  <c r="CW56" i="15"/>
  <c r="DD56" i="15"/>
  <c r="DM56" i="15"/>
  <c r="DJ56" i="15"/>
  <c r="CJ56" i="15"/>
  <c r="AK56" i="15"/>
  <c r="BZ56" i="15"/>
  <c r="BB56" i="15"/>
  <c r="CE56" i="15"/>
  <c r="BH56" i="15"/>
  <c r="AU56" i="15"/>
  <c r="CR56" i="15"/>
  <c r="CQ56" i="15"/>
  <c r="CZ56" i="15"/>
  <c r="DE56" i="15"/>
  <c r="DP56" i="15"/>
  <c r="DI56" i="15"/>
  <c r="DO56" i="15"/>
  <c r="DK56" i="15"/>
  <c r="DA56" i="15"/>
  <c r="DN56" i="15"/>
  <c r="CV56" i="15"/>
  <c r="CI56" i="15"/>
  <c r="CP56" i="15"/>
  <c r="CK56" i="15"/>
  <c r="E7" i="15"/>
  <c r="G86" i="15" s="1"/>
  <c r="BS56" i="15"/>
  <c r="AM56" i="15"/>
  <c r="BP56" i="15"/>
  <c r="AJ56" i="15"/>
  <c r="BG56" i="15"/>
  <c r="AA56" i="15"/>
  <c r="CB56" i="15"/>
  <c r="AV56" i="15"/>
  <c r="BV56" i="15"/>
  <c r="AO56" i="15"/>
  <c r="AH56" i="15"/>
  <c r="BJ56" i="15"/>
  <c r="AC56" i="15"/>
  <c r="CC56" i="15"/>
  <c r="BQ56" i="15"/>
  <c r="CG56" i="15"/>
  <c r="BC56" i="15"/>
  <c r="CF56" i="15"/>
  <c r="AZ56" i="15"/>
  <c r="BW56" i="15"/>
  <c r="AQ56" i="15"/>
  <c r="BL56" i="15"/>
  <c r="AF56" i="15"/>
  <c r="AP56" i="15"/>
  <c r="BU56" i="15"/>
  <c r="BM56" i="15"/>
  <c r="CH56" i="15"/>
  <c r="BA56" i="15"/>
  <c r="AD56" i="15"/>
  <c r="BI56" i="15"/>
  <c r="AX56" i="15"/>
  <c r="AL56" i="15"/>
  <c r="D10" i="9"/>
  <c r="D11" i="9" s="1"/>
  <c r="E11" i="15"/>
  <c r="G34" i="9"/>
  <c r="D12" i="9"/>
  <c r="E13" i="15"/>
  <c r="X34" i="9"/>
  <c r="M34" i="9"/>
  <c r="AQ34" i="9"/>
  <c r="J34" i="9"/>
  <c r="BV34" i="9"/>
  <c r="AK34" i="9"/>
  <c r="AU34" i="9"/>
  <c r="W34" i="9"/>
  <c r="BI34" i="9"/>
  <c r="F221" i="7"/>
  <c r="B11" i="13" s="1"/>
  <c r="F133" i="7"/>
  <c r="F134" i="7" s="1"/>
  <c r="F126" i="7"/>
  <c r="F127" i="7" s="1"/>
  <c r="F44" i="7"/>
  <c r="F223" i="7" s="1"/>
  <c r="F43" i="7"/>
  <c r="F45" i="7"/>
  <c r="F224" i="7" s="1"/>
  <c r="B14" i="13" s="1"/>
  <c r="F21" i="7"/>
  <c r="F24" i="7" s="1"/>
  <c r="G30" i="7"/>
  <c r="G46" i="7" s="1"/>
  <c r="G6" i="7"/>
  <c r="F227" i="7"/>
  <c r="B17" i="13" s="1"/>
  <c r="F226" i="7"/>
  <c r="B16" i="13" s="1"/>
  <c r="F71" i="7"/>
  <c r="F72" i="7" s="1"/>
  <c r="F225" i="7"/>
  <c r="B15" i="13" s="1"/>
  <c r="D5" i="8"/>
  <c r="AX49" i="9"/>
  <c r="P49" i="9"/>
  <c r="AN49" i="9"/>
  <c r="CG49" i="9"/>
  <c r="BL49" i="9"/>
  <c r="BD49" i="9"/>
  <c r="I49" i="9"/>
  <c r="S49" i="9"/>
  <c r="G49" i="9"/>
  <c r="AY49" i="9"/>
  <c r="BH49" i="9"/>
  <c r="BB49" i="9"/>
  <c r="AC49" i="9"/>
  <c r="CF49" i="9"/>
  <c r="AT49" i="9"/>
  <c r="AH49" i="9"/>
  <c r="AA49" i="9"/>
  <c r="AW49" i="9"/>
  <c r="BF49" i="9"/>
  <c r="AQ49" i="9"/>
  <c r="BV49" i="9"/>
  <c r="AU49" i="9"/>
  <c r="BG49" i="9"/>
  <c r="CE49" i="9"/>
  <c r="BA49" i="9"/>
  <c r="AB49" i="9"/>
  <c r="Z49" i="9"/>
  <c r="AL49" i="9"/>
  <c r="BJ49" i="9"/>
  <c r="AK49" i="9"/>
  <c r="AD49" i="9"/>
  <c r="AM49" i="9"/>
  <c r="AF49" i="9"/>
  <c r="AS49" i="9"/>
  <c r="BK49" i="9"/>
  <c r="X49" i="9"/>
  <c r="L49" i="9"/>
  <c r="F49" i="9"/>
  <c r="BM49" i="9"/>
  <c r="AJ49" i="9"/>
  <c r="BQ49" i="9"/>
  <c r="AI49" i="9"/>
  <c r="BE49" i="9"/>
  <c r="W49" i="9"/>
  <c r="J49" i="9"/>
  <c r="U49" i="9"/>
  <c r="BS49" i="9"/>
  <c r="BU49" i="9"/>
  <c r="CB49" i="9"/>
  <c r="BP49" i="9"/>
  <c r="H49" i="9"/>
  <c r="R49" i="9"/>
  <c r="K49" i="9"/>
  <c r="BI49" i="9"/>
  <c r="AP49" i="9"/>
  <c r="BX49" i="9"/>
  <c r="BR49" i="9"/>
  <c r="Q49" i="9"/>
  <c r="CC49" i="9"/>
  <c r="O49" i="9"/>
  <c r="D6" i="9"/>
  <c r="AE49" i="9"/>
  <c r="Y49" i="9"/>
  <c r="BN49" i="9"/>
  <c r="AZ49" i="9"/>
  <c r="V49" i="9"/>
  <c r="N49" i="9"/>
  <c r="AO49" i="9"/>
  <c r="AR49" i="9"/>
  <c r="BZ49" i="9"/>
  <c r="BT49" i="9"/>
  <c r="CD49" i="9"/>
  <c r="BW49" i="9"/>
  <c r="M49" i="9"/>
  <c r="BY49" i="9"/>
  <c r="T49" i="9"/>
  <c r="BO49" i="9"/>
  <c r="BC49" i="9"/>
  <c r="AV49" i="9"/>
  <c r="AG49" i="9"/>
  <c r="CA49" i="9"/>
  <c r="F11" i="7"/>
  <c r="B18" i="13"/>
  <c r="G37" i="7"/>
  <c r="G47" i="7" s="1"/>
  <c r="G8" i="7"/>
  <c r="G10" i="7" s="1"/>
  <c r="H3" i="7"/>
  <c r="G5" i="7"/>
  <c r="G79" i="7" s="1"/>
  <c r="G49" i="7"/>
  <c r="G71" i="7" s="1"/>
  <c r="G7" i="7"/>
  <c r="G4" i="7"/>
  <c r="G21" i="7" s="1"/>
  <c r="F13" i="7"/>
  <c r="F10" i="7"/>
  <c r="G12" i="7"/>
  <c r="F41" i="8"/>
  <c r="F16" i="9"/>
  <c r="F82" i="9" s="1"/>
  <c r="F339" i="9"/>
  <c r="F251" i="9"/>
  <c r="D112" i="3"/>
  <c r="F71" i="6" s="1"/>
  <c r="C114" i="3"/>
  <c r="E112" i="3"/>
  <c r="E113" i="3"/>
  <c r="E114" i="3" s="1"/>
  <c r="F215" i="9"/>
  <c r="F119" i="8"/>
  <c r="F216" i="9" s="1"/>
  <c r="F53" i="8"/>
  <c r="G137" i="12"/>
  <c r="G139" i="12" s="1"/>
  <c r="I3" i="4"/>
  <c r="J2" i="4"/>
  <c r="G47" i="8"/>
  <c r="G35" i="8"/>
  <c r="G23" i="8"/>
  <c r="G20" i="8"/>
  <c r="H17" i="8"/>
  <c r="G68" i="8"/>
  <c r="G64" i="8"/>
  <c r="G73" i="8" s="1"/>
  <c r="G59" i="8"/>
  <c r="H153" i="7"/>
  <c r="F80" i="7"/>
  <c r="F216" i="7"/>
  <c r="B4" i="13" s="1"/>
  <c r="F38" i="7"/>
  <c r="G34" i="7" s="1"/>
  <c r="G87" i="15" l="1"/>
  <c r="G88" i="15" s="1"/>
  <c r="J51" i="4"/>
  <c r="H37" i="5"/>
  <c r="H3" i="5"/>
  <c r="J46" i="5" s="1"/>
  <c r="H36" i="5"/>
  <c r="F86" i="9"/>
  <c r="H85" i="15"/>
  <c r="G106" i="15"/>
  <c r="H106" i="15"/>
  <c r="H81" i="15"/>
  <c r="H82" i="15" s="1"/>
  <c r="F62" i="9"/>
  <c r="G43" i="5"/>
  <c r="DS43" i="15"/>
  <c r="I43" i="15"/>
  <c r="O43" i="15"/>
  <c r="F215" i="7"/>
  <c r="B3" i="13" s="1"/>
  <c r="H41" i="15"/>
  <c r="P43" i="15"/>
  <c r="DU43" i="15"/>
  <c r="K43" i="15"/>
  <c r="Y43" i="15"/>
  <c r="J43" i="15"/>
  <c r="R43" i="15"/>
  <c r="M43" i="15"/>
  <c r="BG37" i="8"/>
  <c r="AW37" i="8"/>
  <c r="P37" i="8"/>
  <c r="CB37" i="8"/>
  <c r="AQ37" i="8"/>
  <c r="G49" i="8"/>
  <c r="G50" i="8" s="1"/>
  <c r="G122" i="8" s="1"/>
  <c r="AP37" i="8"/>
  <c r="BL37" i="8"/>
  <c r="CE37" i="8"/>
  <c r="V37" i="8"/>
  <c r="G104" i="15"/>
  <c r="AU37" i="8"/>
  <c r="AN37" i="8"/>
  <c r="BS37" i="8"/>
  <c r="F40" i="8"/>
  <c r="F42" i="8" s="1"/>
  <c r="F43" i="8" s="1"/>
  <c r="BO37" i="8"/>
  <c r="T49" i="8"/>
  <c r="H37" i="8"/>
  <c r="T37" i="8"/>
  <c r="L37" i="8"/>
  <c r="AL37" i="8"/>
  <c r="Y37" i="8"/>
  <c r="BI37" i="8"/>
  <c r="AT37" i="8"/>
  <c r="BP37" i="8"/>
  <c r="BY37" i="8"/>
  <c r="BA37" i="8"/>
  <c r="BX37" i="8"/>
  <c r="F37" i="8"/>
  <c r="F38" i="8" s="1"/>
  <c r="F106" i="8" s="1"/>
  <c r="AV49" i="8"/>
  <c r="DQ43" i="15"/>
  <c r="X43" i="15"/>
  <c r="V43" i="15"/>
  <c r="DR43" i="15"/>
  <c r="DT43" i="15"/>
  <c r="T43" i="15"/>
  <c r="N43" i="15"/>
  <c r="G41" i="15"/>
  <c r="S43" i="15"/>
  <c r="H43" i="15"/>
  <c r="U43" i="15"/>
  <c r="G43" i="15"/>
  <c r="W43" i="15"/>
  <c r="Q43" i="15"/>
  <c r="AK37" i="8"/>
  <c r="I37" i="8"/>
  <c r="AH37" i="8"/>
  <c r="BW37" i="8"/>
  <c r="AB37" i="8"/>
  <c r="F36" i="8"/>
  <c r="BZ37" i="8"/>
  <c r="K37" i="8"/>
  <c r="N37" i="8"/>
  <c r="CD37" i="8"/>
  <c r="AF37" i="8"/>
  <c r="AY37" i="8"/>
  <c r="CA37" i="8"/>
  <c r="AM37" i="8"/>
  <c r="X37" i="8"/>
  <c r="BN37" i="8"/>
  <c r="BA49" i="8"/>
  <c r="F78" i="9"/>
  <c r="G77" i="7"/>
  <c r="CF37" i="8"/>
  <c r="CG37" i="8"/>
  <c r="BE37" i="8"/>
  <c r="Z37" i="8"/>
  <c r="BJ37" i="8"/>
  <c r="S37" i="8"/>
  <c r="BV37" i="8"/>
  <c r="AG37" i="8"/>
  <c r="AJ37" i="8"/>
  <c r="AC37" i="8"/>
  <c r="AE37" i="8"/>
  <c r="Q37" i="8"/>
  <c r="BR37" i="8"/>
  <c r="AV37" i="8"/>
  <c r="M37" i="8"/>
  <c r="J37" i="8"/>
  <c r="O37" i="8"/>
  <c r="BK37" i="8"/>
  <c r="U37" i="8"/>
  <c r="BC37" i="8"/>
  <c r="F157" i="9"/>
  <c r="G40" i="8"/>
  <c r="BD37" i="8"/>
  <c r="W37" i="8"/>
  <c r="AX37" i="8"/>
  <c r="BQ37" i="8"/>
  <c r="AD37" i="8"/>
  <c r="BU37" i="8"/>
  <c r="CC37" i="8"/>
  <c r="AS37" i="8"/>
  <c r="AO37" i="8"/>
  <c r="BT37" i="8"/>
  <c r="BM37" i="8"/>
  <c r="G37" i="8"/>
  <c r="G38" i="8" s="1"/>
  <c r="G106" i="8" s="1"/>
  <c r="AZ37" i="8"/>
  <c r="BH37" i="8"/>
  <c r="AR37" i="8"/>
  <c r="BF37" i="8"/>
  <c r="R37" i="8"/>
  <c r="BB37" i="8"/>
  <c r="AA37" i="8"/>
  <c r="Q49" i="8"/>
  <c r="BR49" i="8"/>
  <c r="F91" i="9"/>
  <c r="H22" i="15"/>
  <c r="H102" i="15"/>
  <c r="AN49" i="8"/>
  <c r="W49" i="8"/>
  <c r="F29" i="8"/>
  <c r="AS49" i="8"/>
  <c r="I49" i="8"/>
  <c r="H86" i="15"/>
  <c r="BM49" i="8"/>
  <c r="BL49" i="8"/>
  <c r="AZ49" i="8"/>
  <c r="U49" i="8"/>
  <c r="BJ49" i="8"/>
  <c r="O49" i="8"/>
  <c r="AF49" i="8"/>
  <c r="AP49" i="8"/>
  <c r="CD49" i="8"/>
  <c r="AB49" i="8"/>
  <c r="AH49" i="8"/>
  <c r="BV49" i="8"/>
  <c r="AI49" i="8"/>
  <c r="L49" i="8"/>
  <c r="H49" i="8"/>
  <c r="X49" i="8"/>
  <c r="BN49" i="8"/>
  <c r="AA49" i="8"/>
  <c r="CE49" i="8"/>
  <c r="AR49" i="8"/>
  <c r="AO49" i="8"/>
  <c r="S49" i="8"/>
  <c r="BO49" i="8"/>
  <c r="AJ49" i="8"/>
  <c r="BX49" i="8"/>
  <c r="AQ49" i="8"/>
  <c r="BP49" i="8"/>
  <c r="N49" i="8"/>
  <c r="BC49" i="8"/>
  <c r="AU49" i="8"/>
  <c r="AL49" i="8"/>
  <c r="Z49" i="8"/>
  <c r="BT49" i="8"/>
  <c r="BG49" i="8"/>
  <c r="AE49" i="8"/>
  <c r="V49" i="8"/>
  <c r="R49" i="8"/>
  <c r="BF49" i="8"/>
  <c r="CC49" i="8"/>
  <c r="F49" i="8"/>
  <c r="F50" i="8" s="1"/>
  <c r="F122" i="8" s="1"/>
  <c r="J49" i="8"/>
  <c r="AX49" i="8"/>
  <c r="K49" i="8"/>
  <c r="F48" i="8"/>
  <c r="G52" i="8"/>
  <c r="CA49" i="8"/>
  <c r="AT49" i="8"/>
  <c r="CB49" i="8"/>
  <c r="BZ49" i="8"/>
  <c r="Y49" i="8"/>
  <c r="F52" i="8"/>
  <c r="F54" i="8" s="1"/>
  <c r="F55" i="8" s="1"/>
  <c r="AM49" i="8"/>
  <c r="P49" i="8"/>
  <c r="CG49" i="8"/>
  <c r="CF49" i="8"/>
  <c r="AG49" i="8"/>
  <c r="M49" i="8"/>
  <c r="AW49" i="8"/>
  <c r="BI49" i="8"/>
  <c r="BH49" i="8"/>
  <c r="BS49" i="8"/>
  <c r="AD49" i="8"/>
  <c r="G70" i="7"/>
  <c r="G72" i="7" s="1"/>
  <c r="G69" i="15"/>
  <c r="G82" i="15"/>
  <c r="G83" i="15" s="1"/>
  <c r="G102" i="15"/>
  <c r="G57" i="15"/>
  <c r="G60" i="15"/>
  <c r="G61" i="15" s="1"/>
  <c r="G30" i="15"/>
  <c r="H30" i="15"/>
  <c r="H60" i="15"/>
  <c r="H61" i="15" s="1"/>
  <c r="I20" i="15"/>
  <c r="H34" i="15"/>
  <c r="G34" i="15"/>
  <c r="H42" i="15"/>
  <c r="H68" i="15"/>
  <c r="H69" i="15" s="1"/>
  <c r="H76" i="15"/>
  <c r="H55" i="15"/>
  <c r="H57" i="15" s="1"/>
  <c r="H72" i="15"/>
  <c r="H73" i="15" s="1"/>
  <c r="E12" i="15"/>
  <c r="H93" i="15" s="1"/>
  <c r="BA34" i="9"/>
  <c r="BF34" i="9"/>
  <c r="H34" i="9"/>
  <c r="AR34" i="9"/>
  <c r="AO34" i="9"/>
  <c r="K34" i="9"/>
  <c r="Y34" i="9"/>
  <c r="AY34" i="9"/>
  <c r="CB34" i="9"/>
  <c r="AX34" i="9"/>
  <c r="AS34" i="9"/>
  <c r="AZ34" i="9"/>
  <c r="AT34" i="9"/>
  <c r="AV34" i="9"/>
  <c r="R34" i="9"/>
  <c r="N34" i="9"/>
  <c r="Q34" i="9"/>
  <c r="BT34" i="9"/>
  <c r="CG34" i="9"/>
  <c r="BN34" i="9"/>
  <c r="BE49" i="8"/>
  <c r="BK49" i="8"/>
  <c r="BW49" i="8"/>
  <c r="BY49" i="8"/>
  <c r="AY49" i="8"/>
  <c r="AC49" i="8"/>
  <c r="AK49" i="8"/>
  <c r="BU49" i="8"/>
  <c r="BB49" i="8"/>
  <c r="BD49" i="8"/>
  <c r="DA43" i="15"/>
  <c r="DH43" i="15"/>
  <c r="DG43" i="15"/>
  <c r="DJ43" i="15"/>
  <c r="DL43" i="15"/>
  <c r="DN43" i="15"/>
  <c r="DO43" i="15"/>
  <c r="DP43" i="15"/>
  <c r="DK43" i="15"/>
  <c r="DM43" i="15"/>
  <c r="DC43" i="15"/>
  <c r="DB43" i="15"/>
  <c r="DI43" i="15"/>
  <c r="DD43" i="15"/>
  <c r="DF43" i="15"/>
  <c r="DE43" i="15"/>
  <c r="CM43" i="15"/>
  <c r="CT43" i="15"/>
  <c r="CS43" i="15"/>
  <c r="CK43" i="15"/>
  <c r="CR43" i="15"/>
  <c r="CL43" i="15"/>
  <c r="CU43" i="15"/>
  <c r="CJ43" i="15"/>
  <c r="CV43" i="15"/>
  <c r="CQ43" i="15"/>
  <c r="CN43" i="15"/>
  <c r="CP43" i="15"/>
  <c r="CY43" i="15"/>
  <c r="CI43" i="15"/>
  <c r="CO43" i="15"/>
  <c r="CW43" i="15"/>
  <c r="CZ43" i="15"/>
  <c r="CX43" i="15"/>
  <c r="F217" i="7"/>
  <c r="B5" i="13" s="1"/>
  <c r="F222" i="7"/>
  <c r="B12" i="13" s="1"/>
  <c r="F140" i="7"/>
  <c r="F144" i="7" s="1"/>
  <c r="I34" i="9"/>
  <c r="BM34" i="9"/>
  <c r="BX34" i="9"/>
  <c r="O34" i="9"/>
  <c r="CA34" i="9"/>
  <c r="BQ34" i="9"/>
  <c r="AD34" i="9"/>
  <c r="BU34" i="9"/>
  <c r="AE34" i="9"/>
  <c r="CC43" i="15"/>
  <c r="E9" i="15"/>
  <c r="Z43" i="15"/>
  <c r="CG43" i="15"/>
  <c r="BN43" i="15"/>
  <c r="AS43" i="15"/>
  <c r="BR43" i="15"/>
  <c r="BC43" i="15"/>
  <c r="AG43" i="15"/>
  <c r="CA43" i="15"/>
  <c r="BO43" i="15"/>
  <c r="AT43" i="15"/>
  <c r="BX43" i="15"/>
  <c r="AQ43" i="15"/>
  <c r="BB43" i="15"/>
  <c r="BL43" i="15"/>
  <c r="AE43" i="15"/>
  <c r="AZ43" i="15"/>
  <c r="BF43" i="15"/>
  <c r="BA43" i="15"/>
  <c r="AH43" i="15"/>
  <c r="BY43" i="15"/>
  <c r="AW43" i="15"/>
  <c r="BD43" i="15"/>
  <c r="AV43" i="15"/>
  <c r="AJ43" i="15"/>
  <c r="AR43" i="15"/>
  <c r="BW43" i="15"/>
  <c r="BM43" i="15"/>
  <c r="AO43" i="15"/>
  <c r="CE43" i="15"/>
  <c r="AP43" i="15"/>
  <c r="AK43" i="15"/>
  <c r="AL43" i="15"/>
  <c r="BT43" i="15"/>
  <c r="AM43" i="15"/>
  <c r="AU43" i="15"/>
  <c r="BP43" i="15"/>
  <c r="BH43" i="15"/>
  <c r="AA43" i="15"/>
  <c r="BS43" i="15"/>
  <c r="BZ43" i="15"/>
  <c r="BG43" i="15"/>
  <c r="CH43" i="15"/>
  <c r="BK43" i="15"/>
  <c r="CF43" i="15"/>
  <c r="AN43" i="15"/>
  <c r="BU43" i="15"/>
  <c r="AB43" i="15"/>
  <c r="CD43" i="15"/>
  <c r="BI43" i="15"/>
  <c r="CB43" i="15"/>
  <c r="AD43" i="15"/>
  <c r="AI43" i="15"/>
  <c r="BE43" i="15"/>
  <c r="AF43" i="15"/>
  <c r="BV43" i="15"/>
  <c r="BQ43" i="15"/>
  <c r="AX43" i="15"/>
  <c r="AC43" i="15"/>
  <c r="BJ43" i="15"/>
  <c r="AY43" i="15"/>
  <c r="AJ34" i="9"/>
  <c r="U34" i="9"/>
  <c r="F34" i="9"/>
  <c r="AA34" i="9"/>
  <c r="CF34" i="9"/>
  <c r="AP34" i="9"/>
  <c r="BS34" i="9"/>
  <c r="AC34" i="9"/>
  <c r="BJ34" i="9"/>
  <c r="T34" i="9"/>
  <c r="V34" i="9"/>
  <c r="BD34" i="9"/>
  <c r="BR34" i="9"/>
  <c r="BK34" i="9"/>
  <c r="CE34" i="9"/>
  <c r="BB34" i="9"/>
  <c r="BG34" i="9"/>
  <c r="AB34" i="9"/>
  <c r="CD34" i="9"/>
  <c r="BC34" i="9"/>
  <c r="P34" i="9"/>
  <c r="BL34" i="9"/>
  <c r="BW34" i="9"/>
  <c r="Z34" i="9"/>
  <c r="D8" i="9"/>
  <c r="AN34" i="9"/>
  <c r="AW34" i="9"/>
  <c r="CC34" i="9"/>
  <c r="BE34" i="9"/>
  <c r="AM34" i="9"/>
  <c r="BH34" i="9"/>
  <c r="AL34" i="9"/>
  <c r="BO34" i="9"/>
  <c r="AF34" i="9"/>
  <c r="AH34" i="9"/>
  <c r="S34" i="9"/>
  <c r="AG34" i="9"/>
  <c r="BZ34" i="9"/>
  <c r="L34" i="9"/>
  <c r="BP34" i="9"/>
  <c r="BY34" i="9"/>
  <c r="AI34" i="9"/>
  <c r="F325" i="9"/>
  <c r="F93" i="12" s="1"/>
  <c r="F324" i="9"/>
  <c r="F92" i="12" s="1"/>
  <c r="G132" i="7"/>
  <c r="B13" i="13"/>
  <c r="G133" i="7"/>
  <c r="G126" i="7"/>
  <c r="G45" i="7"/>
  <c r="G224" i="7" s="1"/>
  <c r="C14" i="13" s="1"/>
  <c r="G44" i="7"/>
  <c r="G223" i="7" s="1"/>
  <c r="G43" i="7"/>
  <c r="G125" i="7"/>
  <c r="H4" i="7"/>
  <c r="H20" i="7" s="1"/>
  <c r="H28" i="7" s="1"/>
  <c r="H6" i="7"/>
  <c r="G225" i="7"/>
  <c r="C15" i="13" s="1"/>
  <c r="BE25" i="8"/>
  <c r="F28" i="8"/>
  <c r="CA25" i="8"/>
  <c r="X25" i="8"/>
  <c r="BU25" i="8"/>
  <c r="AQ25" i="8"/>
  <c r="V25" i="8"/>
  <c r="BC25" i="8"/>
  <c r="AW25" i="8"/>
  <c r="BD25" i="8"/>
  <c r="CB25" i="8"/>
  <c r="H25" i="8"/>
  <c r="AL25" i="8"/>
  <c r="CE25" i="8"/>
  <c r="BH25" i="8"/>
  <c r="AK25" i="8"/>
  <c r="AF25" i="8"/>
  <c r="I25" i="8"/>
  <c r="K25" i="8"/>
  <c r="BS25" i="8"/>
  <c r="AG25" i="8"/>
  <c r="AN25" i="8"/>
  <c r="BW25" i="8"/>
  <c r="J25" i="8"/>
  <c r="BF25" i="8"/>
  <c r="AT25" i="8"/>
  <c r="AC25" i="8"/>
  <c r="AI25" i="8"/>
  <c r="AM25" i="8"/>
  <c r="BP25" i="8"/>
  <c r="AH25" i="8"/>
  <c r="AS25" i="8"/>
  <c r="BO25" i="8"/>
  <c r="W25" i="8"/>
  <c r="AZ25" i="8"/>
  <c r="BR25" i="8"/>
  <c r="AR25" i="8"/>
  <c r="BA25" i="8"/>
  <c r="N25" i="8"/>
  <c r="R25" i="8"/>
  <c r="AY25" i="8"/>
  <c r="AD25" i="8"/>
  <c r="BJ25" i="8"/>
  <c r="BT25" i="8"/>
  <c r="U25" i="8"/>
  <c r="F24" i="8"/>
  <c r="AU25" i="8"/>
  <c r="BL25" i="8"/>
  <c r="BX25" i="8"/>
  <c r="F25" i="8"/>
  <c r="F26" i="8" s="1"/>
  <c r="F76" i="8" s="1"/>
  <c r="T25" i="8"/>
  <c r="AV25" i="8"/>
  <c r="AO25" i="8"/>
  <c r="BI25" i="8"/>
  <c r="S25" i="8"/>
  <c r="CF25" i="8"/>
  <c r="BB25" i="8"/>
  <c r="BG25" i="8"/>
  <c r="AX25" i="8"/>
  <c r="M25" i="8"/>
  <c r="AE25" i="8"/>
  <c r="AA25" i="8"/>
  <c r="O25" i="8"/>
  <c r="L25" i="8"/>
  <c r="BY25" i="8"/>
  <c r="BN25" i="8"/>
  <c r="Q25" i="8"/>
  <c r="Y25" i="8"/>
  <c r="AP25" i="8"/>
  <c r="AJ25" i="8"/>
  <c r="BQ25" i="8"/>
  <c r="BK25" i="8"/>
  <c r="G28" i="8"/>
  <c r="BV25" i="8"/>
  <c r="G25" i="8"/>
  <c r="G26" i="8" s="1"/>
  <c r="G76" i="8" s="1"/>
  <c r="P25" i="8"/>
  <c r="CG25" i="8"/>
  <c r="CD25" i="8"/>
  <c r="Z25" i="8"/>
  <c r="BM25" i="8"/>
  <c r="BZ25" i="8"/>
  <c r="AB25" i="8"/>
  <c r="CC25" i="8"/>
  <c r="G48" i="7"/>
  <c r="G78" i="7" s="1"/>
  <c r="H37" i="7"/>
  <c r="H47" i="7" s="1"/>
  <c r="G20" i="7"/>
  <c r="G28" i="7" s="1"/>
  <c r="H8" i="7"/>
  <c r="H5" i="7"/>
  <c r="I3" i="7"/>
  <c r="I6" i="7" s="1"/>
  <c r="H30" i="7"/>
  <c r="H46" i="7" s="1"/>
  <c r="H7" i="7"/>
  <c r="F50" i="7"/>
  <c r="F14" i="7"/>
  <c r="F141" i="7" s="1"/>
  <c r="F145" i="7" s="1"/>
  <c r="H49" i="7"/>
  <c r="H71" i="7" s="1"/>
  <c r="G11" i="7"/>
  <c r="G13" i="7"/>
  <c r="F217" i="9"/>
  <c r="J3" i="4"/>
  <c r="K2" i="4"/>
  <c r="I48" i="4"/>
  <c r="K51" i="4"/>
  <c r="H137" i="12"/>
  <c r="H139" i="12" s="1"/>
  <c r="J2" i="5"/>
  <c r="I37" i="5"/>
  <c r="I3" i="5"/>
  <c r="I36" i="5"/>
  <c r="F425" i="9"/>
  <c r="F419" i="9"/>
  <c r="G14" i="9"/>
  <c r="F19" i="9"/>
  <c r="F422" i="9"/>
  <c r="F17" i="9"/>
  <c r="F87" i="9" s="1"/>
  <c r="G337" i="9"/>
  <c r="F96" i="9"/>
  <c r="F72" i="9"/>
  <c r="F53" i="9"/>
  <c r="F38" i="9"/>
  <c r="G249" i="9"/>
  <c r="F67" i="9"/>
  <c r="F47" i="9"/>
  <c r="F32" i="9"/>
  <c r="G48" i="8"/>
  <c r="G24" i="8"/>
  <c r="G53" i="8"/>
  <c r="G60" i="8"/>
  <c r="G61" i="8" s="1"/>
  <c r="G62" i="8" s="1"/>
  <c r="G41" i="8"/>
  <c r="G36" i="8"/>
  <c r="G29" i="8"/>
  <c r="H19" i="8"/>
  <c r="H68" i="8" s="1"/>
  <c r="G215" i="9"/>
  <c r="G119" i="8"/>
  <c r="H155" i="7"/>
  <c r="G36" i="7"/>
  <c r="G29" i="7"/>
  <c r="H41" i="5" l="1"/>
  <c r="H43" i="5" s="1"/>
  <c r="H35" i="7"/>
  <c r="F88" i="9"/>
  <c r="I106" i="15"/>
  <c r="F92" i="9"/>
  <c r="F93" i="9" s="1"/>
  <c r="F79" i="9"/>
  <c r="F80" i="9" s="1"/>
  <c r="F83" i="9"/>
  <c r="F84" i="9" s="1"/>
  <c r="H87" i="15"/>
  <c r="H88" i="15" s="1"/>
  <c r="I85" i="15"/>
  <c r="H83" i="15"/>
  <c r="I93" i="15"/>
  <c r="G93" i="15"/>
  <c r="F56" i="8"/>
  <c r="F126" i="8" s="1"/>
  <c r="F128" i="8" s="1"/>
  <c r="F123" i="8"/>
  <c r="F44" i="8"/>
  <c r="F110" i="8" s="1"/>
  <c r="F112" i="8" s="1"/>
  <c r="F107" i="8"/>
  <c r="F115" i="9"/>
  <c r="G215" i="7"/>
  <c r="C3" i="13" s="1"/>
  <c r="H44" i="15"/>
  <c r="F122" i="9"/>
  <c r="F188" i="9"/>
  <c r="G44" i="15"/>
  <c r="G42" i="8"/>
  <c r="G43" i="8" s="1"/>
  <c r="F189" i="9"/>
  <c r="F447" i="9" s="1"/>
  <c r="H70" i="7"/>
  <c r="H72" i="7" s="1"/>
  <c r="I70" i="7" s="1"/>
  <c r="I104" i="15"/>
  <c r="G35" i="15"/>
  <c r="H31" i="15"/>
  <c r="H38" i="15" s="1"/>
  <c r="H35" i="15"/>
  <c r="G31" i="15"/>
  <c r="G38" i="15" s="1"/>
  <c r="I102" i="15"/>
  <c r="F30" i="8"/>
  <c r="F31" i="8" s="1"/>
  <c r="F32" i="8" s="1"/>
  <c r="F90" i="8" s="1"/>
  <c r="I22" i="15"/>
  <c r="I108" i="15"/>
  <c r="G54" i="8"/>
  <c r="G55" i="8" s="1"/>
  <c r="G63" i="15"/>
  <c r="G91" i="15"/>
  <c r="G92" i="15" s="1"/>
  <c r="H91" i="15"/>
  <c r="H92" i="15" s="1"/>
  <c r="H100" i="15" s="1"/>
  <c r="H77" i="15"/>
  <c r="H63" i="15"/>
  <c r="J18" i="15"/>
  <c r="I27" i="15"/>
  <c r="I59" i="15" s="1"/>
  <c r="H47" i="15"/>
  <c r="H48" i="15" s="1"/>
  <c r="G47" i="15"/>
  <c r="G48" i="15" s="1"/>
  <c r="G217" i="7"/>
  <c r="C5" i="13" s="1"/>
  <c r="G222" i="7"/>
  <c r="C12" i="13" s="1"/>
  <c r="G140" i="7"/>
  <c r="G144" i="7" s="1"/>
  <c r="F326" i="9"/>
  <c r="F94" i="12" s="1"/>
  <c r="H21" i="7"/>
  <c r="C13" i="13"/>
  <c r="I45" i="7"/>
  <c r="I126" i="7"/>
  <c r="I44" i="7"/>
  <c r="I43" i="7"/>
  <c r="I140" i="7" s="1"/>
  <c r="I133" i="7"/>
  <c r="H133" i="7"/>
  <c r="H126" i="7"/>
  <c r="H44" i="7"/>
  <c r="H223" i="7" s="1"/>
  <c r="D13" i="13" s="1"/>
  <c r="H43" i="7"/>
  <c r="H45" i="7"/>
  <c r="H224" i="7" s="1"/>
  <c r="G30" i="8"/>
  <c r="G31" i="8" s="1"/>
  <c r="G221" i="7"/>
  <c r="H225" i="7"/>
  <c r="D15" i="13" s="1"/>
  <c r="G127" i="7"/>
  <c r="H125" i="7" s="1"/>
  <c r="G80" i="7"/>
  <c r="H77" i="7" s="1"/>
  <c r="G14" i="7"/>
  <c r="F102" i="9"/>
  <c r="F103" i="9" s="1"/>
  <c r="F110" i="9" s="1"/>
  <c r="G35" i="7"/>
  <c r="G216" i="7" s="1"/>
  <c r="C4" i="13" s="1"/>
  <c r="F86" i="7"/>
  <c r="F87" i="7" s="1"/>
  <c r="F57" i="7"/>
  <c r="F55" i="7" s="1"/>
  <c r="F61" i="7" s="1"/>
  <c r="G50" i="7"/>
  <c r="G86" i="7" s="1"/>
  <c r="I30" i="7"/>
  <c r="I46" i="7" s="1"/>
  <c r="I5" i="7"/>
  <c r="I8" i="7"/>
  <c r="I4" i="7"/>
  <c r="I7" i="7"/>
  <c r="J3" i="7"/>
  <c r="J6" i="7" s="1"/>
  <c r="I49" i="7"/>
  <c r="I37" i="7"/>
  <c r="I47" i="7" s="1"/>
  <c r="H48" i="7"/>
  <c r="H78" i="7" s="1"/>
  <c r="H79" i="7"/>
  <c r="G134" i="7"/>
  <c r="H132" i="7" s="1"/>
  <c r="H10" i="7"/>
  <c r="H13" i="7"/>
  <c r="H11" i="7"/>
  <c r="H12" i="7"/>
  <c r="F142" i="7"/>
  <c r="G139" i="7" s="1"/>
  <c r="G16" i="9"/>
  <c r="G339" i="9"/>
  <c r="G251" i="9"/>
  <c r="I41" i="5"/>
  <c r="I43" i="5" s="1"/>
  <c r="F39" i="9"/>
  <c r="F40" i="9" s="1"/>
  <c r="F97" i="9"/>
  <c r="F98" i="9" s="1"/>
  <c r="F99" i="9" s="1"/>
  <c r="F48" i="9"/>
  <c r="F50" i="9" s="1"/>
  <c r="F51" i="9" s="1"/>
  <c r="F63" i="9"/>
  <c r="F64" i="9" s="1"/>
  <c r="F65" i="9" s="1"/>
  <c r="F33" i="9"/>
  <c r="F35" i="9" s="1"/>
  <c r="F36" i="9" s="1"/>
  <c r="F68" i="9"/>
  <c r="F69" i="9" s="1"/>
  <c r="F70" i="9" s="1"/>
  <c r="F25" i="9"/>
  <c r="F20" i="9"/>
  <c r="F21" i="9" s="1"/>
  <c r="F54" i="9"/>
  <c r="F55" i="9" s="1"/>
  <c r="F73" i="9"/>
  <c r="F74" i="9" s="1"/>
  <c r="F75" i="9" s="1"/>
  <c r="F542" i="9"/>
  <c r="B77" i="13" s="1"/>
  <c r="F348" i="9"/>
  <c r="F112" i="12" s="1"/>
  <c r="F186" i="9"/>
  <c r="K46" i="5"/>
  <c r="I137" i="12"/>
  <c r="I139" i="12" s="1"/>
  <c r="K3" i="4"/>
  <c r="L2" i="4"/>
  <c r="L51" i="4"/>
  <c r="J48" i="4"/>
  <c r="J37" i="5"/>
  <c r="K2" i="5"/>
  <c r="J36" i="5"/>
  <c r="J3" i="5"/>
  <c r="H20" i="8"/>
  <c r="H23" i="8" s="1"/>
  <c r="I17" i="8"/>
  <c r="H59" i="8"/>
  <c r="H64" i="8"/>
  <c r="H73" i="8" s="1"/>
  <c r="G216" i="9"/>
  <c r="G324" i="9"/>
  <c r="G219" i="7"/>
  <c r="C7" i="13" s="1"/>
  <c r="G23" i="7"/>
  <c r="G218" i="7"/>
  <c r="C6" i="13" s="1"/>
  <c r="G22" i="7"/>
  <c r="G31" i="7"/>
  <c r="H27" i="7" s="1"/>
  <c r="I153" i="7"/>
  <c r="I54" i="15" l="1"/>
  <c r="I29" i="15"/>
  <c r="I46" i="15"/>
  <c r="I71" i="15"/>
  <c r="I80" i="15"/>
  <c r="I75" i="15"/>
  <c r="I67" i="15"/>
  <c r="I41" i="15"/>
  <c r="G82" i="9"/>
  <c r="G86" i="9"/>
  <c r="F94" i="9"/>
  <c r="H215" i="7"/>
  <c r="D3" i="13" s="1"/>
  <c r="G122" i="9"/>
  <c r="F22" i="9"/>
  <c r="F41" i="9"/>
  <c r="F43" i="9"/>
  <c r="H98" i="15"/>
  <c r="H96" i="15"/>
  <c r="H94" i="15"/>
  <c r="H99" i="15"/>
  <c r="H97" i="15"/>
  <c r="H95" i="15"/>
  <c r="G56" i="8"/>
  <c r="G126" i="8" s="1"/>
  <c r="G128" i="8" s="1"/>
  <c r="G123" i="8"/>
  <c r="G98" i="15"/>
  <c r="G94" i="15"/>
  <c r="G97" i="15"/>
  <c r="G99" i="15"/>
  <c r="G95" i="15"/>
  <c r="G100" i="15"/>
  <c r="G96" i="15"/>
  <c r="F56" i="9"/>
  <c r="F58" i="9"/>
  <c r="F124" i="9"/>
  <c r="G44" i="8"/>
  <c r="G110" i="8" s="1"/>
  <c r="G112" i="8" s="1"/>
  <c r="G107" i="8"/>
  <c r="H50" i="15"/>
  <c r="F144" i="9"/>
  <c r="F140" i="9"/>
  <c r="F136" i="9"/>
  <c r="F132" i="9"/>
  <c r="F128" i="9"/>
  <c r="F119" i="9"/>
  <c r="G50" i="15"/>
  <c r="G51" i="15" s="1"/>
  <c r="F440" i="9"/>
  <c r="F541" i="9" s="1"/>
  <c r="B76" i="13" s="1"/>
  <c r="G32" i="15"/>
  <c r="G23" i="15" s="1"/>
  <c r="G25" i="15" s="1"/>
  <c r="G138" i="15" s="1"/>
  <c r="H32" i="15"/>
  <c r="F77" i="8"/>
  <c r="H36" i="15"/>
  <c r="G36" i="15"/>
  <c r="I47" i="15"/>
  <c r="I48" i="15" s="1"/>
  <c r="I86" i="15"/>
  <c r="I87" i="15" s="1"/>
  <c r="I88" i="15" s="1"/>
  <c r="F105" i="9"/>
  <c r="F109" i="9"/>
  <c r="F104" i="9"/>
  <c r="F107" i="9"/>
  <c r="F108" i="9"/>
  <c r="F106" i="9"/>
  <c r="G64" i="15"/>
  <c r="I81" i="15"/>
  <c r="I82" i="15" s="1"/>
  <c r="I83" i="15" s="1"/>
  <c r="I91" i="15"/>
  <c r="I92" i="15" s="1"/>
  <c r="I100" i="15" s="1"/>
  <c r="I68" i="15"/>
  <c r="I55" i="15"/>
  <c r="I34" i="15"/>
  <c r="I60" i="15"/>
  <c r="I61" i="15" s="1"/>
  <c r="I42" i="15"/>
  <c r="I72" i="15"/>
  <c r="I30" i="15"/>
  <c r="I76" i="15"/>
  <c r="J20" i="15"/>
  <c r="I57" i="15"/>
  <c r="G425" i="9"/>
  <c r="F26" i="9"/>
  <c r="F27" i="9" s="1"/>
  <c r="G157" i="9"/>
  <c r="H217" i="7"/>
  <c r="D5" i="13" s="1"/>
  <c r="H222" i="7"/>
  <c r="I222" i="7" s="1"/>
  <c r="H140" i="7"/>
  <c r="H144" i="7" s="1"/>
  <c r="F262" i="9"/>
  <c r="F30" i="12" s="1"/>
  <c r="G217" i="9"/>
  <c r="F275" i="9"/>
  <c r="F43" i="12" s="1"/>
  <c r="F80" i="8"/>
  <c r="G87" i="7"/>
  <c r="G32" i="8"/>
  <c r="G77" i="8"/>
  <c r="I224" i="7"/>
  <c r="E14" i="13" s="1"/>
  <c r="D14" i="13"/>
  <c r="H221" i="7"/>
  <c r="I223" i="7"/>
  <c r="E13" i="13" s="1"/>
  <c r="J133" i="7"/>
  <c r="J126" i="7"/>
  <c r="J44" i="7"/>
  <c r="J43" i="7"/>
  <c r="J140" i="7" s="1"/>
  <c r="J45" i="7"/>
  <c r="G141" i="7"/>
  <c r="G145" i="7" s="1"/>
  <c r="I71" i="7"/>
  <c r="I72" i="7" s="1"/>
  <c r="J70" i="7" s="1"/>
  <c r="I225" i="7"/>
  <c r="E15" i="13" s="1"/>
  <c r="F109" i="7"/>
  <c r="F111" i="7" s="1"/>
  <c r="G108" i="7" s="1"/>
  <c r="F91" i="7"/>
  <c r="F93" i="7" s="1"/>
  <c r="G90" i="7" s="1"/>
  <c r="F100" i="7"/>
  <c r="F102" i="7" s="1"/>
  <c r="G99" i="7" s="1"/>
  <c r="F118" i="7"/>
  <c r="F119" i="7" s="1"/>
  <c r="G117" i="7" s="1"/>
  <c r="G38" i="7"/>
  <c r="H34" i="7" s="1"/>
  <c r="H36" i="7" s="1"/>
  <c r="H80" i="7"/>
  <c r="I77" i="7" s="1"/>
  <c r="H40" i="8"/>
  <c r="H127" i="7"/>
  <c r="I125" i="7" s="1"/>
  <c r="H216" i="7"/>
  <c r="D4" i="13" s="1"/>
  <c r="I10" i="7"/>
  <c r="I12" i="7"/>
  <c r="I11" i="7"/>
  <c r="I13" i="7"/>
  <c r="H50" i="7"/>
  <c r="H86" i="7" s="1"/>
  <c r="J7" i="7"/>
  <c r="J49" i="7"/>
  <c r="J71" i="7" s="1"/>
  <c r="K3" i="7"/>
  <c r="K6" i="7" s="1"/>
  <c r="J30" i="7"/>
  <c r="J46" i="7" s="1"/>
  <c r="J37" i="7"/>
  <c r="J47" i="7" s="1"/>
  <c r="J5" i="7"/>
  <c r="J8" i="7"/>
  <c r="J4" i="7"/>
  <c r="I79" i="7"/>
  <c r="I48" i="7"/>
  <c r="I78" i="7" s="1"/>
  <c r="H134" i="7"/>
  <c r="I132" i="7" s="1"/>
  <c r="H14" i="7"/>
  <c r="I21" i="7"/>
  <c r="I20" i="7"/>
  <c r="H28" i="8"/>
  <c r="H35" i="8"/>
  <c r="M2" i="4"/>
  <c r="L3" i="4"/>
  <c r="H47" i="8"/>
  <c r="L46" i="5"/>
  <c r="M51" i="4"/>
  <c r="K48" i="4"/>
  <c r="J41" i="5"/>
  <c r="J43" i="5" s="1"/>
  <c r="J137" i="12"/>
  <c r="J139" i="12" s="1"/>
  <c r="G419" i="9"/>
  <c r="H249" i="9"/>
  <c r="G62" i="9"/>
  <c r="G17" i="9"/>
  <c r="G87" i="9" s="1"/>
  <c r="H14" i="9"/>
  <c r="H337" i="9"/>
  <c r="G78" i="9"/>
  <c r="G38" i="9"/>
  <c r="G96" i="9"/>
  <c r="G72" i="9"/>
  <c r="G32" i="9"/>
  <c r="G53" i="9"/>
  <c r="G91" i="9"/>
  <c r="G422" i="9"/>
  <c r="G67" i="9"/>
  <c r="G19" i="9"/>
  <c r="G47" i="9"/>
  <c r="H52" i="8"/>
  <c r="K36" i="5"/>
  <c r="K3" i="5"/>
  <c r="K37" i="5"/>
  <c r="L2" i="5"/>
  <c r="G92" i="12"/>
  <c r="F238" i="12" s="1"/>
  <c r="I19" i="8"/>
  <c r="I24" i="8"/>
  <c r="I48" i="8"/>
  <c r="I36" i="8"/>
  <c r="G325" i="9"/>
  <c r="H38" i="8"/>
  <c r="H106" i="8" s="1"/>
  <c r="H50" i="8"/>
  <c r="H122" i="8" s="1"/>
  <c r="H26" i="8"/>
  <c r="H76" i="8" s="1"/>
  <c r="H41" i="8"/>
  <c r="H36" i="8"/>
  <c r="H48" i="8"/>
  <c r="H29" i="8"/>
  <c r="H53" i="8"/>
  <c r="H60" i="8"/>
  <c r="H61" i="8" s="1"/>
  <c r="H24" i="8"/>
  <c r="H119" i="8"/>
  <c r="H215" i="9"/>
  <c r="I155" i="7"/>
  <c r="G24" i="7"/>
  <c r="F62" i="7"/>
  <c r="G60" i="7" s="1"/>
  <c r="H29" i="7"/>
  <c r="H31" i="7" s="1"/>
  <c r="I27" i="7" s="1"/>
  <c r="I73" i="15" l="1"/>
  <c r="I44" i="15"/>
  <c r="I69" i="15"/>
  <c r="G88" i="9"/>
  <c r="J106" i="15"/>
  <c r="G102" i="9"/>
  <c r="G103" i="9" s="1"/>
  <c r="G110" i="9" s="1"/>
  <c r="G79" i="9"/>
  <c r="G80" i="9" s="1"/>
  <c r="G83" i="9"/>
  <c r="G84" i="9" s="1"/>
  <c r="F29" i="9"/>
  <c r="F59" i="9" s="1"/>
  <c r="F155" i="9"/>
  <c r="J93" i="15"/>
  <c r="J85" i="15"/>
  <c r="F516" i="9"/>
  <c r="F519" i="9" s="1"/>
  <c r="F23" i="9"/>
  <c r="F172" i="9" s="1"/>
  <c r="F540" i="9" s="1"/>
  <c r="I98" i="15"/>
  <c r="I96" i="15"/>
  <c r="I94" i="15"/>
  <c r="I99" i="15"/>
  <c r="I97" i="15"/>
  <c r="I95" i="15"/>
  <c r="I247" i="15"/>
  <c r="G113" i="15"/>
  <c r="G137" i="15"/>
  <c r="G136" i="15"/>
  <c r="G135" i="15"/>
  <c r="H51" i="15"/>
  <c r="G186" i="9"/>
  <c r="G115" i="9"/>
  <c r="H64" i="15"/>
  <c r="I217" i="7"/>
  <c r="E5" i="13" s="1"/>
  <c r="G189" i="9"/>
  <c r="G447" i="9" s="1"/>
  <c r="H151" i="15"/>
  <c r="I151" i="15"/>
  <c r="G145" i="15"/>
  <c r="J104" i="15"/>
  <c r="I31" i="15"/>
  <c r="I38" i="15" s="1"/>
  <c r="I35" i="15"/>
  <c r="J102" i="15"/>
  <c r="G146" i="15"/>
  <c r="G121" i="15"/>
  <c r="G117" i="15"/>
  <c r="G119" i="15" s="1"/>
  <c r="G125" i="15"/>
  <c r="G127" i="15" s="1"/>
  <c r="G151" i="15"/>
  <c r="G150" i="15"/>
  <c r="J22" i="15"/>
  <c r="J108" i="15"/>
  <c r="H23" i="15"/>
  <c r="I77" i="15"/>
  <c r="D12" i="13"/>
  <c r="I50" i="15"/>
  <c r="I63" i="15"/>
  <c r="K18" i="15"/>
  <c r="J27" i="15"/>
  <c r="J71" i="15" s="1"/>
  <c r="J29" i="15"/>
  <c r="J75" i="15"/>
  <c r="J41" i="15"/>
  <c r="G188" i="9"/>
  <c r="G275" i="9" s="1"/>
  <c r="G43" i="12" s="1"/>
  <c r="F189" i="12" s="1"/>
  <c r="F531" i="9"/>
  <c r="B66" i="13" s="1"/>
  <c r="F524" i="9"/>
  <c r="B59" i="13" s="1"/>
  <c r="H87" i="7"/>
  <c r="G90" i="8"/>
  <c r="G80" i="8"/>
  <c r="G142" i="7"/>
  <c r="H139" i="7" s="1"/>
  <c r="H141" i="7" s="1"/>
  <c r="H145" i="7" s="1"/>
  <c r="K133" i="7"/>
  <c r="K126" i="7"/>
  <c r="K45" i="7"/>
  <c r="K44" i="7"/>
  <c r="K43" i="7"/>
  <c r="K140" i="7" s="1"/>
  <c r="I221" i="7"/>
  <c r="J223" i="7"/>
  <c r="F13" i="13" s="1"/>
  <c r="J222" i="7"/>
  <c r="J224" i="7"/>
  <c r="J225" i="7"/>
  <c r="F15" i="13" s="1"/>
  <c r="H42" i="8"/>
  <c r="H43" i="8" s="1"/>
  <c r="G109" i="7"/>
  <c r="G91" i="7"/>
  <c r="G118" i="7"/>
  <c r="G119" i="7" s="1"/>
  <c r="H117" i="7" s="1"/>
  <c r="G100" i="7"/>
  <c r="I127" i="7"/>
  <c r="J125" i="7" s="1"/>
  <c r="I134" i="7"/>
  <c r="J132" i="7" s="1"/>
  <c r="I28" i="7"/>
  <c r="I215" i="7" s="1"/>
  <c r="I35" i="7"/>
  <c r="I216" i="7" s="1"/>
  <c r="E4" i="13" s="1"/>
  <c r="J21" i="7"/>
  <c r="J20" i="7"/>
  <c r="I14" i="7"/>
  <c r="I141" i="7" s="1"/>
  <c r="I145" i="7" s="1"/>
  <c r="I144" i="7"/>
  <c r="E12" i="13"/>
  <c r="I50" i="7"/>
  <c r="I86" i="7" s="1"/>
  <c r="J11" i="7"/>
  <c r="J10" i="7"/>
  <c r="J12" i="7"/>
  <c r="J13" i="7"/>
  <c r="J72" i="7"/>
  <c r="K70" i="7" s="1"/>
  <c r="I80" i="7"/>
  <c r="J77" i="7" s="1"/>
  <c r="H30" i="8"/>
  <c r="H31" i="8" s="1"/>
  <c r="J48" i="7"/>
  <c r="J221" i="7" s="1"/>
  <c r="J79" i="7"/>
  <c r="K30" i="7"/>
  <c r="K46" i="7" s="1"/>
  <c r="K5" i="7"/>
  <c r="L3" i="7"/>
  <c r="L6" i="7" s="1"/>
  <c r="K8" i="7"/>
  <c r="K4" i="7"/>
  <c r="K7" i="7"/>
  <c r="K49" i="7"/>
  <c r="K71" i="7" s="1"/>
  <c r="K74" i="7" s="1"/>
  <c r="K37" i="7"/>
  <c r="K47" i="7" s="1"/>
  <c r="K41" i="5"/>
  <c r="K43" i="5" s="1"/>
  <c r="H54" i="8"/>
  <c r="H55" i="8" s="1"/>
  <c r="L3" i="5"/>
  <c r="L37" i="5"/>
  <c r="L36" i="5"/>
  <c r="M2" i="5"/>
  <c r="H339" i="9"/>
  <c r="H16" i="9"/>
  <c r="H251" i="9"/>
  <c r="G542" i="9"/>
  <c r="C77" i="13" s="1"/>
  <c r="G348" i="9"/>
  <c r="G112" i="12" s="1"/>
  <c r="F261" i="12" s="1"/>
  <c r="G63" i="9"/>
  <c r="G64" i="9" s="1"/>
  <c r="G65" i="9" s="1"/>
  <c r="G97" i="9"/>
  <c r="G98" i="9" s="1"/>
  <c r="G99" i="9" s="1"/>
  <c r="G20" i="9"/>
  <c r="G21" i="9" s="1"/>
  <c r="G68" i="9"/>
  <c r="G69" i="9" s="1"/>
  <c r="G70" i="9" s="1"/>
  <c r="G48" i="9"/>
  <c r="G50" i="9" s="1"/>
  <c r="G51" i="9" s="1"/>
  <c r="G33" i="9"/>
  <c r="G35" i="9" s="1"/>
  <c r="G36" i="9" s="1"/>
  <c r="G54" i="9"/>
  <c r="G55" i="9" s="1"/>
  <c r="G39" i="9"/>
  <c r="G40" i="9" s="1"/>
  <c r="G73" i="9"/>
  <c r="G74" i="9" s="1"/>
  <c r="G75" i="9" s="1"/>
  <c r="G25" i="9"/>
  <c r="G26" i="9" s="1"/>
  <c r="G92" i="9"/>
  <c r="G93" i="9" s="1"/>
  <c r="N51" i="4"/>
  <c r="L48" i="4"/>
  <c r="M46" i="5"/>
  <c r="K137" i="12"/>
  <c r="K139" i="12" s="1"/>
  <c r="N2" i="4"/>
  <c r="M3" i="4"/>
  <c r="H62" i="8"/>
  <c r="G93" i="12"/>
  <c r="F239" i="12" s="1"/>
  <c r="F240" i="12" s="1"/>
  <c r="G326" i="9"/>
  <c r="H324" i="9"/>
  <c r="H216" i="9"/>
  <c r="I20" i="8"/>
  <c r="I47" i="8" s="1"/>
  <c r="J17" i="8"/>
  <c r="I68" i="8"/>
  <c r="I59" i="8"/>
  <c r="I64" i="8"/>
  <c r="I29" i="7"/>
  <c r="H219" i="7"/>
  <c r="D7" i="13" s="1"/>
  <c r="H23" i="7"/>
  <c r="G110" i="7"/>
  <c r="H38" i="7"/>
  <c r="I34" i="7" s="1"/>
  <c r="G92" i="7"/>
  <c r="H218" i="7"/>
  <c r="D6" i="13" s="1"/>
  <c r="H22" i="7"/>
  <c r="G101" i="7"/>
  <c r="J153" i="7"/>
  <c r="C11" i="13"/>
  <c r="J80" i="15" l="1"/>
  <c r="J46" i="15"/>
  <c r="J54" i="15"/>
  <c r="J59" i="15"/>
  <c r="J67" i="15"/>
  <c r="G124" i="9"/>
  <c r="G106" i="9"/>
  <c r="G108" i="9"/>
  <c r="F114" i="9"/>
  <c r="F139" i="9" s="1"/>
  <c r="F152" i="9" s="1"/>
  <c r="F184" i="9" s="1"/>
  <c r="F347" i="9" s="1"/>
  <c r="F111" i="12" s="1"/>
  <c r="G109" i="9"/>
  <c r="F44" i="9"/>
  <c r="F6" i="12" s="1"/>
  <c r="H25" i="15"/>
  <c r="J247" i="15" s="1"/>
  <c r="G144" i="15"/>
  <c r="H86" i="9"/>
  <c r="G104" i="9"/>
  <c r="G107" i="9"/>
  <c r="G144" i="9"/>
  <c r="G105" i="9"/>
  <c r="G94" i="9"/>
  <c r="B22" i="13"/>
  <c r="J86" i="15"/>
  <c r="J87" i="15" s="1"/>
  <c r="J88" i="15" s="1"/>
  <c r="H122" i="9"/>
  <c r="G41" i="9"/>
  <c r="G43" i="9"/>
  <c r="G56" i="9"/>
  <c r="G58" i="9"/>
  <c r="G22" i="9"/>
  <c r="G155" i="9" s="1"/>
  <c r="J217" i="7"/>
  <c r="F5" i="13" s="1"/>
  <c r="F315" i="9"/>
  <c r="F83" i="12" s="1"/>
  <c r="G140" i="9"/>
  <c r="G132" i="9"/>
  <c r="G128" i="9"/>
  <c r="G136" i="9"/>
  <c r="G119" i="9"/>
  <c r="G440" i="9"/>
  <c r="G541" i="9" s="1"/>
  <c r="C76" i="13" s="1"/>
  <c r="F461" i="9"/>
  <c r="I32" i="15"/>
  <c r="J151" i="15"/>
  <c r="I51" i="15"/>
  <c r="I36" i="15"/>
  <c r="G129" i="15"/>
  <c r="G115" i="15"/>
  <c r="G123" i="15"/>
  <c r="I87" i="7"/>
  <c r="J91" i="15"/>
  <c r="J92" i="15" s="1"/>
  <c r="J100" i="15" s="1"/>
  <c r="J81" i="15"/>
  <c r="J82" i="15" s="1"/>
  <c r="J83" i="15" s="1"/>
  <c r="K20" i="15"/>
  <c r="J76" i="15"/>
  <c r="J72" i="15"/>
  <c r="J73" i="15" s="1"/>
  <c r="J34" i="15"/>
  <c r="J55" i="15"/>
  <c r="J57" i="15" s="1"/>
  <c r="J47" i="15"/>
  <c r="J48" i="15" s="1"/>
  <c r="J42" i="15"/>
  <c r="J44" i="15" s="1"/>
  <c r="J30" i="15"/>
  <c r="J68" i="15"/>
  <c r="J69" i="15" s="1"/>
  <c r="J60" i="15"/>
  <c r="J61" i="15" s="1"/>
  <c r="G524" i="9"/>
  <c r="C59" i="13" s="1"/>
  <c r="H422" i="9"/>
  <c r="G27" i="9"/>
  <c r="B75" i="13"/>
  <c r="G262" i="9"/>
  <c r="G30" i="12" s="1"/>
  <c r="F176" i="12" s="1"/>
  <c r="K224" i="7"/>
  <c r="G14" i="13" s="1"/>
  <c r="K223" i="7"/>
  <c r="G13" i="13" s="1"/>
  <c r="K222" i="7"/>
  <c r="I40" i="8"/>
  <c r="F14" i="13"/>
  <c r="L133" i="7"/>
  <c r="L126" i="7"/>
  <c r="L44" i="7"/>
  <c r="L45" i="7"/>
  <c r="L224" i="7" s="1"/>
  <c r="L43" i="7"/>
  <c r="L140" i="7" s="1"/>
  <c r="G102" i="7"/>
  <c r="H99" i="7" s="1"/>
  <c r="K225" i="7"/>
  <c r="G15" i="13" s="1"/>
  <c r="G111" i="7"/>
  <c r="H108" i="7" s="1"/>
  <c r="H109" i="7"/>
  <c r="H91" i="7"/>
  <c r="H118" i="7"/>
  <c r="H119" i="7" s="1"/>
  <c r="I117" i="7" s="1"/>
  <c r="H100" i="7"/>
  <c r="G93" i="7"/>
  <c r="H90" i="7" s="1"/>
  <c r="J127" i="7"/>
  <c r="K125" i="7" s="1"/>
  <c r="F7" i="12"/>
  <c r="H425" i="9"/>
  <c r="J134" i="7"/>
  <c r="K132" i="7" s="1"/>
  <c r="K72" i="7"/>
  <c r="L70" i="7" s="1"/>
  <c r="J14" i="7"/>
  <c r="L30" i="7"/>
  <c r="L46" i="7" s="1"/>
  <c r="L5" i="7"/>
  <c r="L37" i="7"/>
  <c r="L47" i="7" s="1"/>
  <c r="L8" i="7"/>
  <c r="L4" i="7"/>
  <c r="M3" i="7"/>
  <c r="M6" i="7" s="1"/>
  <c r="L7" i="7"/>
  <c r="L49" i="7"/>
  <c r="J78" i="7"/>
  <c r="J80" i="7" s="1"/>
  <c r="K77" i="7" s="1"/>
  <c r="K79" i="7"/>
  <c r="K48" i="7"/>
  <c r="K221" i="7" s="1"/>
  <c r="H142" i="7"/>
  <c r="I139" i="7" s="1"/>
  <c r="I142" i="7" s="1"/>
  <c r="J139" i="7" s="1"/>
  <c r="J50" i="7"/>
  <c r="F12" i="13"/>
  <c r="J144" i="7"/>
  <c r="J35" i="7"/>
  <c r="J216" i="7" s="1"/>
  <c r="F4" i="13" s="1"/>
  <c r="J28" i="7"/>
  <c r="J215" i="7" s="1"/>
  <c r="E3" i="13"/>
  <c r="I52" i="8"/>
  <c r="K21" i="7"/>
  <c r="K20" i="7"/>
  <c r="K129" i="7"/>
  <c r="K136" i="7"/>
  <c r="K12" i="7"/>
  <c r="K10" i="7"/>
  <c r="K13" i="7"/>
  <c r="K11" i="7"/>
  <c r="H419" i="9"/>
  <c r="O51" i="4"/>
  <c r="M48" i="4"/>
  <c r="N46" i="5"/>
  <c r="N3" i="4"/>
  <c r="O2" i="4"/>
  <c r="N2" i="5"/>
  <c r="M36" i="5"/>
  <c r="M37" i="5"/>
  <c r="M3" i="5"/>
  <c r="I23" i="8"/>
  <c r="L137" i="12"/>
  <c r="L139" i="12" s="1"/>
  <c r="I249" i="9"/>
  <c r="H53" i="9"/>
  <c r="I14" i="9"/>
  <c r="H17" i="9"/>
  <c r="H87" i="9" s="1"/>
  <c r="I337" i="9"/>
  <c r="H157" i="9"/>
  <c r="H96" i="9"/>
  <c r="H38" i="9"/>
  <c r="L41" i="5"/>
  <c r="L43" i="5" s="1"/>
  <c r="I28" i="8"/>
  <c r="I35" i="8"/>
  <c r="H325" i="9"/>
  <c r="H326" i="9" s="1"/>
  <c r="H94" i="12" s="1"/>
  <c r="H217" i="9"/>
  <c r="H92" i="12"/>
  <c r="J19" i="8"/>
  <c r="J24" i="8"/>
  <c r="J48" i="8"/>
  <c r="J36" i="8"/>
  <c r="G94" i="12"/>
  <c r="I50" i="8"/>
  <c r="I122" i="8" s="1"/>
  <c r="I26" i="8"/>
  <c r="I76" i="8" s="1"/>
  <c r="I38" i="8"/>
  <c r="I106" i="8" s="1"/>
  <c r="I41" i="8"/>
  <c r="I29" i="8"/>
  <c r="I53" i="8"/>
  <c r="I60" i="8"/>
  <c r="I61" i="8" s="1"/>
  <c r="J155" i="7"/>
  <c r="H24" i="7"/>
  <c r="G53" i="7"/>
  <c r="G227" i="7" s="1"/>
  <c r="G54" i="7"/>
  <c r="G228" i="7" s="1"/>
  <c r="I36" i="7"/>
  <c r="I38" i="7" s="1"/>
  <c r="J34" i="7" s="1"/>
  <c r="I218" i="7"/>
  <c r="E6" i="13" s="1"/>
  <c r="I22" i="7"/>
  <c r="G52" i="7"/>
  <c r="G226" i="7" s="1"/>
  <c r="I31" i="7"/>
  <c r="J27" i="7" s="1"/>
  <c r="K217" i="7" l="1"/>
  <c r="F118" i="9"/>
  <c r="F147" i="9" s="1"/>
  <c r="F183" i="9" s="1"/>
  <c r="H82" i="9"/>
  <c r="H88" i="9"/>
  <c r="H117" i="15"/>
  <c r="H119" i="15" s="1"/>
  <c r="F123" i="9"/>
  <c r="F148" i="9" s="1"/>
  <c r="F163" i="9" s="1"/>
  <c r="F173" i="9" s="1"/>
  <c r="F131" i="9"/>
  <c r="F150" i="9" s="1"/>
  <c r="F165" i="9" s="1"/>
  <c r="F175" i="9" s="1"/>
  <c r="F135" i="9"/>
  <c r="F151" i="9" s="1"/>
  <c r="F166" i="9" s="1"/>
  <c r="F176" i="9" s="1"/>
  <c r="F143" i="9"/>
  <c r="F153" i="9" s="1"/>
  <c r="F127" i="9"/>
  <c r="F149" i="9" s="1"/>
  <c r="F164" i="9" s="1"/>
  <c r="F174" i="9" s="1"/>
  <c r="H150" i="15"/>
  <c r="H125" i="15"/>
  <c r="H127" i="15" s="1"/>
  <c r="H145" i="15"/>
  <c r="H121" i="15"/>
  <c r="H123" i="15" s="1"/>
  <c r="H137" i="15" s="1"/>
  <c r="H138" i="15"/>
  <c r="H146" i="15"/>
  <c r="H113" i="15"/>
  <c r="K106" i="15"/>
  <c r="H102" i="9"/>
  <c r="H103" i="9" s="1"/>
  <c r="H110" i="9" s="1"/>
  <c r="H79" i="9"/>
  <c r="H83" i="9"/>
  <c r="K93" i="15"/>
  <c r="K85" i="15"/>
  <c r="G29" i="9"/>
  <c r="G59" i="9" s="1"/>
  <c r="G23" i="9"/>
  <c r="G114" i="9" s="1"/>
  <c r="G131" i="9" s="1"/>
  <c r="G150" i="9" s="1"/>
  <c r="G516" i="9"/>
  <c r="G519" i="9" s="1"/>
  <c r="J99" i="15"/>
  <c r="J97" i="15"/>
  <c r="J95" i="15"/>
  <c r="J98" i="15"/>
  <c r="J96" i="15"/>
  <c r="J94" i="15"/>
  <c r="F260" i="9"/>
  <c r="F523" i="9" s="1"/>
  <c r="B58" i="13" s="1"/>
  <c r="H186" i="9"/>
  <c r="F346" i="9"/>
  <c r="F110" i="12" s="1"/>
  <c r="F259" i="9"/>
  <c r="H115" i="9"/>
  <c r="I23" i="15"/>
  <c r="I64" i="15"/>
  <c r="K104" i="15"/>
  <c r="J31" i="15"/>
  <c r="J38" i="15" s="1"/>
  <c r="J35" i="15"/>
  <c r="G134" i="15"/>
  <c r="G139" i="15" s="1"/>
  <c r="G149" i="15" s="1"/>
  <c r="K102" i="15"/>
  <c r="K22" i="15"/>
  <c r="K108" i="15"/>
  <c r="J77" i="15"/>
  <c r="J50" i="15"/>
  <c r="L18" i="15"/>
  <c r="K27" i="15"/>
  <c r="K41" i="15" s="1"/>
  <c r="K46" i="15"/>
  <c r="J63" i="15"/>
  <c r="G531" i="9"/>
  <c r="C66" i="13" s="1"/>
  <c r="L223" i="7"/>
  <c r="H13" i="13" s="1"/>
  <c r="I42" i="8"/>
  <c r="I43" i="8" s="1"/>
  <c r="L222" i="7"/>
  <c r="M126" i="7"/>
  <c r="M133" i="7"/>
  <c r="M45" i="7"/>
  <c r="M224" i="7" s="1"/>
  <c r="M44" i="7"/>
  <c r="M43" i="7"/>
  <c r="J141" i="7"/>
  <c r="J145" i="7" s="1"/>
  <c r="L225" i="7"/>
  <c r="H15" i="13" s="1"/>
  <c r="I109" i="7"/>
  <c r="I91" i="7"/>
  <c r="I100" i="7"/>
  <c r="I118" i="7"/>
  <c r="I119" i="7" s="1"/>
  <c r="J117" i="7" s="1"/>
  <c r="I54" i="8"/>
  <c r="I55" i="8" s="1"/>
  <c r="K127" i="7"/>
  <c r="L125" i="7" s="1"/>
  <c r="H542" i="9"/>
  <c r="D77" i="13" s="1"/>
  <c r="H348" i="9"/>
  <c r="H112" i="12" s="1"/>
  <c r="F3" i="13"/>
  <c r="G5" i="13"/>
  <c r="K78" i="7"/>
  <c r="M30" i="7"/>
  <c r="M46" i="7" s="1"/>
  <c r="M5" i="7"/>
  <c r="M8" i="7"/>
  <c r="M4" i="7"/>
  <c r="M7" i="7"/>
  <c r="M37" i="7"/>
  <c r="M47" i="7" s="1"/>
  <c r="M49" i="7"/>
  <c r="N3" i="7"/>
  <c r="N6" i="7" s="1"/>
  <c r="L79" i="7"/>
  <c r="L48" i="7"/>
  <c r="L78" i="7" s="1"/>
  <c r="K50" i="7"/>
  <c r="K144" i="7"/>
  <c r="G12" i="13"/>
  <c r="K28" i="7"/>
  <c r="K215" i="7" s="1"/>
  <c r="K35" i="7"/>
  <c r="K216" i="7" s="1"/>
  <c r="G4" i="13" s="1"/>
  <c r="J86" i="7"/>
  <c r="J87" i="7" s="1"/>
  <c r="L129" i="7"/>
  <c r="L136" i="7"/>
  <c r="H14" i="13"/>
  <c r="K14" i="7"/>
  <c r="L71" i="7"/>
  <c r="L74" i="7" s="1"/>
  <c r="L10" i="7"/>
  <c r="L11" i="7"/>
  <c r="L13" i="7"/>
  <c r="L12" i="7"/>
  <c r="K134" i="7"/>
  <c r="L132" i="7" s="1"/>
  <c r="I251" i="9"/>
  <c r="I16" i="9"/>
  <c r="I339" i="9"/>
  <c r="M41" i="5"/>
  <c r="M43" i="5" s="1"/>
  <c r="I30" i="8"/>
  <c r="I31" i="8" s="1"/>
  <c r="H189" i="9"/>
  <c r="H188" i="9"/>
  <c r="N37" i="5"/>
  <c r="O2" i="5"/>
  <c r="N36" i="5"/>
  <c r="N3" i="5"/>
  <c r="M137" i="12"/>
  <c r="M139" i="12" s="1"/>
  <c r="O46" i="5"/>
  <c r="O3" i="4"/>
  <c r="P2" i="4"/>
  <c r="H62" i="9"/>
  <c r="H92" i="9"/>
  <c r="H25" i="9"/>
  <c r="H39" i="9"/>
  <c r="H40" i="9" s="1"/>
  <c r="H47" i="9"/>
  <c r="H67" i="9"/>
  <c r="H63" i="9"/>
  <c r="H20" i="9"/>
  <c r="H54" i="9"/>
  <c r="H55" i="9" s="1"/>
  <c r="H72" i="9"/>
  <c r="H73" i="9"/>
  <c r="H33" i="9"/>
  <c r="H19" i="9"/>
  <c r="H32" i="9"/>
  <c r="H78" i="9"/>
  <c r="H97" i="9"/>
  <c r="H98" i="9" s="1"/>
  <c r="H99" i="9" s="1"/>
  <c r="H48" i="9"/>
  <c r="H68" i="9"/>
  <c r="H91" i="9"/>
  <c r="P51" i="4"/>
  <c r="N48" i="4"/>
  <c r="I62" i="8"/>
  <c r="J20" i="8"/>
  <c r="J23" i="8" s="1"/>
  <c r="K17" i="8"/>
  <c r="J68" i="8"/>
  <c r="J59" i="8"/>
  <c r="J64" i="8"/>
  <c r="H93" i="12"/>
  <c r="H101" i="7"/>
  <c r="C18" i="13"/>
  <c r="H110" i="7"/>
  <c r="H111" i="7" s="1"/>
  <c r="I108" i="7" s="1"/>
  <c r="J36" i="7"/>
  <c r="J38" i="7" s="1"/>
  <c r="K34" i="7" s="1"/>
  <c r="H92" i="7"/>
  <c r="D11" i="13"/>
  <c r="K153" i="7"/>
  <c r="J29" i="7"/>
  <c r="C16" i="13"/>
  <c r="G66" i="7"/>
  <c r="G57" i="7"/>
  <c r="I23" i="7"/>
  <c r="I24" i="7" s="1"/>
  <c r="E11" i="13" s="1"/>
  <c r="I219" i="7"/>
  <c r="E7" i="13" s="1"/>
  <c r="C17" i="13"/>
  <c r="H84" i="9" l="1"/>
  <c r="K80" i="15"/>
  <c r="K67" i="15"/>
  <c r="K59" i="15"/>
  <c r="K54" i="15"/>
  <c r="K29" i="15"/>
  <c r="K75" i="15"/>
  <c r="K71" i="15"/>
  <c r="H136" i="15"/>
  <c r="H106" i="9"/>
  <c r="H144" i="9"/>
  <c r="G135" i="9"/>
  <c r="G151" i="9" s="1"/>
  <c r="G166" i="9" s="1"/>
  <c r="G176" i="9" s="1"/>
  <c r="F13" i="12"/>
  <c r="H108" i="9"/>
  <c r="H80" i="9"/>
  <c r="F12" i="12"/>
  <c r="H129" i="15"/>
  <c r="H134" i="15" s="1"/>
  <c r="H115" i="15"/>
  <c r="H135" i="15" s="1"/>
  <c r="I25" i="15"/>
  <c r="H144" i="15"/>
  <c r="H104" i="9"/>
  <c r="H107" i="9"/>
  <c r="G172" i="9"/>
  <c r="G315" i="9" s="1"/>
  <c r="G83" i="12" s="1"/>
  <c r="F229" i="12" s="1"/>
  <c r="H124" i="9"/>
  <c r="G139" i="9"/>
  <c r="G152" i="9" s="1"/>
  <c r="G184" i="9" s="1"/>
  <c r="G260" i="9" s="1"/>
  <c r="G28" i="12" s="1"/>
  <c r="F174" i="12" s="1"/>
  <c r="H109" i="9"/>
  <c r="G127" i="9"/>
  <c r="G149" i="9" s="1"/>
  <c r="G164" i="9" s="1"/>
  <c r="G174" i="9" s="1"/>
  <c r="H105" i="9"/>
  <c r="G44" i="9"/>
  <c r="G143" i="9"/>
  <c r="G153" i="9" s="1"/>
  <c r="G118" i="9"/>
  <c r="G147" i="9" s="1"/>
  <c r="G183" i="9" s="1"/>
  <c r="F11" i="12"/>
  <c r="K86" i="15"/>
  <c r="K87" i="15" s="1"/>
  <c r="K88" i="15" s="1"/>
  <c r="I122" i="9"/>
  <c r="G123" i="9"/>
  <c r="G148" i="9" s="1"/>
  <c r="C22" i="13"/>
  <c r="F167" i="9"/>
  <c r="F467" i="9" s="1"/>
  <c r="F28" i="12"/>
  <c r="F177" i="9"/>
  <c r="F258" i="9" s="1"/>
  <c r="F14" i="12"/>
  <c r="H56" i="9"/>
  <c r="H41" i="9"/>
  <c r="F27" i="12"/>
  <c r="F522" i="9"/>
  <c r="B57" i="13" s="1"/>
  <c r="G7" i="12"/>
  <c r="F147" i="12" s="1"/>
  <c r="G165" i="9"/>
  <c r="G13" i="12" s="1"/>
  <c r="F159" i="12" s="1"/>
  <c r="H140" i="9"/>
  <c r="H132" i="9"/>
  <c r="H136" i="9"/>
  <c r="H128" i="9"/>
  <c r="H119" i="9"/>
  <c r="K151" i="15"/>
  <c r="J32" i="15"/>
  <c r="J64" i="15"/>
  <c r="J36" i="15"/>
  <c r="H26" i="9"/>
  <c r="H27" i="9" s="1"/>
  <c r="K91" i="15"/>
  <c r="K92" i="15" s="1"/>
  <c r="K100" i="15" s="1"/>
  <c r="K81" i="15"/>
  <c r="K82" i="15" s="1"/>
  <c r="K83" i="15" s="1"/>
  <c r="K76" i="15"/>
  <c r="K60" i="15"/>
  <c r="K61" i="15" s="1"/>
  <c r="K47" i="15"/>
  <c r="K48" i="15" s="1"/>
  <c r="K55" i="15"/>
  <c r="K30" i="15"/>
  <c r="K68" i="15"/>
  <c r="K42" i="15"/>
  <c r="K44" i="15" s="1"/>
  <c r="K34" i="15"/>
  <c r="K72" i="15"/>
  <c r="L20" i="15"/>
  <c r="I157" i="9"/>
  <c r="M222" i="7"/>
  <c r="M140" i="7"/>
  <c r="H275" i="9"/>
  <c r="H524" i="9" s="1"/>
  <c r="D59" i="13" s="1"/>
  <c r="H262" i="9"/>
  <c r="H531" i="9" s="1"/>
  <c r="D66" i="13" s="1"/>
  <c r="M223" i="7"/>
  <c r="I13" i="13" s="1"/>
  <c r="J142" i="7"/>
  <c r="K139" i="7" s="1"/>
  <c r="K141" i="7" s="1"/>
  <c r="K145" i="7" s="1"/>
  <c r="N133" i="7"/>
  <c r="N126" i="7"/>
  <c r="N44" i="7"/>
  <c r="N223" i="7" s="1"/>
  <c r="N43" i="7"/>
  <c r="N45" i="7"/>
  <c r="N224" i="7" s="1"/>
  <c r="L221" i="7"/>
  <c r="M225" i="7"/>
  <c r="I15" i="13" s="1"/>
  <c r="J109" i="7"/>
  <c r="J91" i="7"/>
  <c r="J100" i="7"/>
  <c r="J118" i="7"/>
  <c r="J119" i="7" s="1"/>
  <c r="K117" i="7" s="1"/>
  <c r="L127" i="7"/>
  <c r="M125" i="7" s="1"/>
  <c r="K86" i="7"/>
  <c r="K87" i="7" s="1"/>
  <c r="M79" i="7"/>
  <c r="M48" i="7"/>
  <c r="M78" i="7" s="1"/>
  <c r="L134" i="7"/>
  <c r="M132" i="7" s="1"/>
  <c r="H12" i="13"/>
  <c r="L50" i="7"/>
  <c r="L86" i="7" s="1"/>
  <c r="L144" i="7"/>
  <c r="N37" i="7"/>
  <c r="N47" i="7" s="1"/>
  <c r="N7" i="7"/>
  <c r="N49" i="7"/>
  <c r="N30" i="7"/>
  <c r="N46" i="7" s="1"/>
  <c r="N5" i="7"/>
  <c r="O3" i="7"/>
  <c r="O6" i="7" s="1"/>
  <c r="N8" i="7"/>
  <c r="N4" i="7"/>
  <c r="G3" i="13"/>
  <c r="L72" i="7"/>
  <c r="M70" i="7" s="1"/>
  <c r="M136" i="7"/>
  <c r="M129" i="7"/>
  <c r="I14" i="13"/>
  <c r="K80" i="7"/>
  <c r="K82" i="7"/>
  <c r="L82" i="7"/>
  <c r="L14" i="7"/>
  <c r="L141" i="7" s="1"/>
  <c r="L145" i="7" s="1"/>
  <c r="M71" i="7"/>
  <c r="M74" i="7" s="1"/>
  <c r="M10" i="7"/>
  <c r="M11" i="7"/>
  <c r="M13" i="7"/>
  <c r="M12" i="7"/>
  <c r="H21" i="9"/>
  <c r="H74" i="9"/>
  <c r="H75" i="9" s="1"/>
  <c r="H93" i="9"/>
  <c r="H50" i="9"/>
  <c r="H51" i="9" s="1"/>
  <c r="P46" i="5"/>
  <c r="I425" i="9"/>
  <c r="H69" i="9"/>
  <c r="H70" i="9" s="1"/>
  <c r="H35" i="9"/>
  <c r="H36" i="9" s="1"/>
  <c r="H64" i="9"/>
  <c r="H65" i="9" s="1"/>
  <c r="N41" i="5"/>
  <c r="N43" i="5" s="1"/>
  <c r="H440" i="9"/>
  <c r="H541" i="9" s="1"/>
  <c r="D76" i="13" s="1"/>
  <c r="H447" i="9"/>
  <c r="Q2" i="4"/>
  <c r="P3" i="4"/>
  <c r="N137" i="12"/>
  <c r="N139" i="12" s="1"/>
  <c r="O36" i="5"/>
  <c r="O3" i="5"/>
  <c r="P2" i="5"/>
  <c r="O37" i="5"/>
  <c r="I38" i="9"/>
  <c r="J337" i="9"/>
  <c r="I53" i="9"/>
  <c r="I17" i="9"/>
  <c r="I87" i="9" s="1"/>
  <c r="I422" i="9"/>
  <c r="J249" i="9"/>
  <c r="I96" i="9"/>
  <c r="J14" i="9"/>
  <c r="J87" i="9" s="1"/>
  <c r="Q51" i="4"/>
  <c r="O48" i="4"/>
  <c r="I419" i="9"/>
  <c r="J52" i="8"/>
  <c r="J26" i="8"/>
  <c r="J76" i="8" s="1"/>
  <c r="J50" i="8"/>
  <c r="J122" i="8" s="1"/>
  <c r="J38" i="8"/>
  <c r="J106" i="8" s="1"/>
  <c r="J41" i="8"/>
  <c r="J53" i="8"/>
  <c r="J60" i="8"/>
  <c r="J61" i="8" s="1"/>
  <c r="J29" i="8"/>
  <c r="J28" i="8"/>
  <c r="J35" i="8"/>
  <c r="J40" i="8"/>
  <c r="K19" i="8"/>
  <c r="K36" i="8"/>
  <c r="K48" i="8"/>
  <c r="K24" i="8"/>
  <c r="J47" i="8"/>
  <c r="J218" i="7"/>
  <c r="F6" i="13" s="1"/>
  <c r="J22" i="7"/>
  <c r="K155" i="7"/>
  <c r="H52" i="7"/>
  <c r="H226" i="7" s="1"/>
  <c r="H53" i="7"/>
  <c r="H227" i="7" s="1"/>
  <c r="H93" i="7"/>
  <c r="I90" i="7" s="1"/>
  <c r="J219" i="7"/>
  <c r="F7" i="13" s="1"/>
  <c r="J23" i="7"/>
  <c r="H102" i="7"/>
  <c r="I99" i="7" s="1"/>
  <c r="G55" i="7"/>
  <c r="K36" i="7"/>
  <c r="K38" i="7" s="1"/>
  <c r="L34" i="7" s="1"/>
  <c r="J31" i="7"/>
  <c r="K27" i="7" s="1"/>
  <c r="H54" i="7"/>
  <c r="H228" i="7" s="1"/>
  <c r="K69" i="15" l="1"/>
  <c r="K73" i="15"/>
  <c r="K57" i="15"/>
  <c r="K63" i="15" s="1"/>
  <c r="I121" i="15"/>
  <c r="I123" i="15" s="1"/>
  <c r="I137" i="15" s="1"/>
  <c r="I86" i="9"/>
  <c r="I88" i="9" s="1"/>
  <c r="I82" i="9"/>
  <c r="F187" i="9"/>
  <c r="F349" i="9" s="1"/>
  <c r="F113" i="12" s="1"/>
  <c r="K247" i="15"/>
  <c r="I145" i="15"/>
  <c r="I150" i="15"/>
  <c r="I117" i="15"/>
  <c r="I119" i="15" s="1"/>
  <c r="I125" i="15"/>
  <c r="I127" i="15" s="1"/>
  <c r="I113" i="15"/>
  <c r="I115" i="15" s="1"/>
  <c r="I135" i="15" s="1"/>
  <c r="G523" i="9"/>
  <c r="C58" i="13" s="1"/>
  <c r="G461" i="9"/>
  <c r="G540" i="9"/>
  <c r="C75" i="13" s="1"/>
  <c r="G163" i="9"/>
  <c r="G11" i="12" s="1"/>
  <c r="F155" i="12" s="1"/>
  <c r="F15" i="12"/>
  <c r="I138" i="15"/>
  <c r="I146" i="15"/>
  <c r="H139" i="15"/>
  <c r="H149" i="15" s="1"/>
  <c r="L106" i="15"/>
  <c r="I25" i="9"/>
  <c r="I79" i="9"/>
  <c r="I83" i="9"/>
  <c r="G347" i="9"/>
  <c r="G111" i="12" s="1"/>
  <c r="F260" i="12" s="1"/>
  <c r="J79" i="9"/>
  <c r="G6" i="12"/>
  <c r="F146" i="12" s="1"/>
  <c r="H94" i="9"/>
  <c r="G346" i="9"/>
  <c r="G110" i="12" s="1"/>
  <c r="F259" i="12" s="1"/>
  <c r="G259" i="9"/>
  <c r="G522" i="9" s="1"/>
  <c r="C57" i="13" s="1"/>
  <c r="L93" i="15"/>
  <c r="L85" i="15"/>
  <c r="F343" i="9"/>
  <c r="F107" i="12" s="1"/>
  <c r="H58" i="9"/>
  <c r="G175" i="9"/>
  <c r="H43" i="9"/>
  <c r="G14" i="12"/>
  <c r="F161" i="12" s="1"/>
  <c r="K99" i="15"/>
  <c r="K97" i="15"/>
  <c r="K95" i="15"/>
  <c r="K94" i="15"/>
  <c r="K96" i="15"/>
  <c r="K98" i="15"/>
  <c r="H22" i="9"/>
  <c r="H155" i="9" s="1"/>
  <c r="I186" i="9"/>
  <c r="I115" i="9"/>
  <c r="I188" i="9"/>
  <c r="I275" i="9" s="1"/>
  <c r="I524" i="9" s="1"/>
  <c r="E59" i="13" s="1"/>
  <c r="J23" i="15"/>
  <c r="J51" i="15"/>
  <c r="L104" i="15"/>
  <c r="K31" i="15"/>
  <c r="K38" i="15" s="1"/>
  <c r="K35" i="15"/>
  <c r="L102" i="15"/>
  <c r="L22" i="15"/>
  <c r="L108" i="15"/>
  <c r="K77" i="15"/>
  <c r="I189" i="9"/>
  <c r="I447" i="9" s="1"/>
  <c r="K50" i="15"/>
  <c r="M18" i="15"/>
  <c r="L75" i="15"/>
  <c r="L41" i="15"/>
  <c r="L71" i="15"/>
  <c r="L59" i="15"/>
  <c r="L27" i="15"/>
  <c r="L67" i="15" s="1"/>
  <c r="G12" i="12"/>
  <c r="F157" i="12" s="1"/>
  <c r="G468" i="9"/>
  <c r="F469" i="9"/>
  <c r="H30" i="12"/>
  <c r="N222" i="7"/>
  <c r="N140" i="7"/>
  <c r="H43" i="12"/>
  <c r="I102" i="9"/>
  <c r="I124" i="9" s="1"/>
  <c r="L87" i="7"/>
  <c r="O133" i="7"/>
  <c r="O126" i="7"/>
  <c r="O45" i="7"/>
  <c r="O224" i="7" s="1"/>
  <c r="O44" i="7"/>
  <c r="O223" i="7" s="1"/>
  <c r="O43" i="7"/>
  <c r="M221" i="7"/>
  <c r="N225" i="7"/>
  <c r="L77" i="7"/>
  <c r="L80" i="7" s="1"/>
  <c r="M77" i="7" s="1"/>
  <c r="M80" i="7" s="1"/>
  <c r="N77" i="7" s="1"/>
  <c r="M82" i="7"/>
  <c r="K142" i="7"/>
  <c r="L139" i="7" s="1"/>
  <c r="L142" i="7" s="1"/>
  <c r="M139" i="7" s="1"/>
  <c r="M72" i="7"/>
  <c r="N70" i="7" s="1"/>
  <c r="N13" i="7"/>
  <c r="N10" i="7"/>
  <c r="N12" i="7"/>
  <c r="N11" i="7"/>
  <c r="J14" i="13"/>
  <c r="N136" i="7"/>
  <c r="J13" i="13"/>
  <c r="N129" i="7"/>
  <c r="M14" i="7"/>
  <c r="P3" i="7"/>
  <c r="P6" i="7" s="1"/>
  <c r="O30" i="7"/>
  <c r="O46" i="7" s="1"/>
  <c r="O5" i="7"/>
  <c r="O37" i="7"/>
  <c r="O47" i="7" s="1"/>
  <c r="O8" i="7"/>
  <c r="O4" i="7"/>
  <c r="O7" i="7"/>
  <c r="O49" i="7"/>
  <c r="N71" i="7"/>
  <c r="N74" i="7" s="1"/>
  <c r="N48" i="7"/>
  <c r="N221" i="7" s="1"/>
  <c r="N79" i="7"/>
  <c r="M144" i="7"/>
  <c r="I12" i="13"/>
  <c r="M50" i="7"/>
  <c r="M86" i="7" s="1"/>
  <c r="M134" i="7"/>
  <c r="N132" i="7" s="1"/>
  <c r="M127" i="7"/>
  <c r="N125" i="7" s="1"/>
  <c r="I72" i="9"/>
  <c r="I78" i="9"/>
  <c r="J42" i="8"/>
  <c r="J43" i="8" s="1"/>
  <c r="I91" i="9"/>
  <c r="I62" i="9"/>
  <c r="I47" i="9"/>
  <c r="I32" i="9"/>
  <c r="I67" i="9"/>
  <c r="I19" i="9"/>
  <c r="O41" i="5"/>
  <c r="I348" i="9"/>
  <c r="I112" i="12" s="1"/>
  <c r="G261" i="12" s="1"/>
  <c r="I542" i="9"/>
  <c r="E77" i="13" s="1"/>
  <c r="R2" i="4"/>
  <c r="Q3" i="4"/>
  <c r="O137" i="12"/>
  <c r="O139" i="12" s="1"/>
  <c r="P3" i="5"/>
  <c r="P37" i="5"/>
  <c r="P36" i="5"/>
  <c r="Q2" i="5"/>
  <c r="J16" i="9"/>
  <c r="J339" i="9"/>
  <c r="J251" i="9"/>
  <c r="I92" i="9"/>
  <c r="I33" i="9"/>
  <c r="I63" i="9"/>
  <c r="I20" i="9"/>
  <c r="I54" i="9"/>
  <c r="I55" i="9" s="1"/>
  <c r="I97" i="9"/>
  <c r="I98" i="9" s="1"/>
  <c r="I99" i="9" s="1"/>
  <c r="I73" i="9"/>
  <c r="I48" i="9"/>
  <c r="I39" i="9"/>
  <c r="I40" i="9" s="1"/>
  <c r="I68" i="9"/>
  <c r="Q46" i="5"/>
  <c r="O43" i="5"/>
  <c r="P48" i="4"/>
  <c r="R51" i="4"/>
  <c r="J24" i="7"/>
  <c r="J62" i="8"/>
  <c r="J54" i="8"/>
  <c r="J55" i="8" s="1"/>
  <c r="J30" i="8"/>
  <c r="J31" i="8" s="1"/>
  <c r="K20" i="8"/>
  <c r="K47" i="8" s="1"/>
  <c r="L17" i="8"/>
  <c r="K59" i="8"/>
  <c r="K68" i="8"/>
  <c r="K64" i="8"/>
  <c r="K29" i="7"/>
  <c r="L36" i="7"/>
  <c r="L153" i="7"/>
  <c r="D18" i="13"/>
  <c r="F26" i="12"/>
  <c r="F539" i="9"/>
  <c r="K219" i="7"/>
  <c r="G7" i="13" s="1"/>
  <c r="K23" i="7"/>
  <c r="D17" i="13"/>
  <c r="I110" i="7"/>
  <c r="I111" i="7" s="1"/>
  <c r="J108" i="7" s="1"/>
  <c r="H66" i="7"/>
  <c r="D16" i="13"/>
  <c r="H57" i="7"/>
  <c r="F11" i="13"/>
  <c r="G61" i="7"/>
  <c r="L46" i="15" l="1"/>
  <c r="L54" i="15"/>
  <c r="L80" i="15"/>
  <c r="L29" i="15"/>
  <c r="I136" i="15"/>
  <c r="I84" i="9"/>
  <c r="F263" i="9"/>
  <c r="F525" i="9" s="1"/>
  <c r="B60" i="13" s="1"/>
  <c r="G173" i="9"/>
  <c r="G177" i="9" s="1"/>
  <c r="G258" i="9" s="1"/>
  <c r="I129" i="15"/>
  <c r="I80" i="9"/>
  <c r="I26" i="9"/>
  <c r="I27" i="9" s="1"/>
  <c r="G167" i="9"/>
  <c r="J25" i="15"/>
  <c r="J121" i="15" s="1"/>
  <c r="J123" i="15" s="1"/>
  <c r="I144" i="15"/>
  <c r="G27" i="12"/>
  <c r="F173" i="12" s="1"/>
  <c r="L86" i="15"/>
  <c r="L87" i="15" s="1"/>
  <c r="L88" i="15" s="1"/>
  <c r="J122" i="9"/>
  <c r="H29" i="9"/>
  <c r="H44" i="9" s="1"/>
  <c r="H6" i="12" s="1"/>
  <c r="H23" i="9"/>
  <c r="H114" i="9" s="1"/>
  <c r="H131" i="9" s="1"/>
  <c r="H150" i="9" s="1"/>
  <c r="I41" i="9"/>
  <c r="I56" i="9"/>
  <c r="I144" i="9"/>
  <c r="I140" i="9"/>
  <c r="I136" i="9"/>
  <c r="I128" i="9"/>
  <c r="I132" i="9"/>
  <c r="I103" i="9"/>
  <c r="I110" i="9" s="1"/>
  <c r="I119" i="9"/>
  <c r="I134" i="15"/>
  <c r="I440" i="9"/>
  <c r="I541" i="9" s="1"/>
  <c r="E76" i="13" s="1"/>
  <c r="K32" i="15"/>
  <c r="K23" i="15" s="1"/>
  <c r="L151" i="15"/>
  <c r="K51" i="15"/>
  <c r="K36" i="15"/>
  <c r="I43" i="12"/>
  <c r="G189" i="12" s="1"/>
  <c r="L81" i="15"/>
  <c r="L91" i="15"/>
  <c r="L92" i="15" s="1"/>
  <c r="L100" i="15" s="1"/>
  <c r="L42" i="15"/>
  <c r="L44" i="15" s="1"/>
  <c r="L72" i="15"/>
  <c r="L73" i="15" s="1"/>
  <c r="L68" i="15"/>
  <c r="L69" i="15" s="1"/>
  <c r="L47" i="15"/>
  <c r="L48" i="15" s="1"/>
  <c r="L76" i="15"/>
  <c r="L30" i="15"/>
  <c r="L60" i="15"/>
  <c r="L61" i="15" s="1"/>
  <c r="L55" i="15"/>
  <c r="L34" i="15"/>
  <c r="M20" i="15"/>
  <c r="G15" i="12"/>
  <c r="G466" i="9"/>
  <c r="F380" i="9"/>
  <c r="F563" i="9" s="1"/>
  <c r="B38" i="13" s="1"/>
  <c r="M87" i="7"/>
  <c r="O222" i="7"/>
  <c r="O140" i="7"/>
  <c r="I262" i="9"/>
  <c r="I531" i="9" s="1"/>
  <c r="E66" i="13" s="1"/>
  <c r="M141" i="7"/>
  <c r="M145" i="7" s="1"/>
  <c r="P133" i="7"/>
  <c r="P126" i="7"/>
  <c r="P45" i="7"/>
  <c r="P224" i="7" s="1"/>
  <c r="P44" i="7"/>
  <c r="P223" i="7" s="1"/>
  <c r="P43" i="7"/>
  <c r="O225" i="7"/>
  <c r="K15" i="13" s="1"/>
  <c r="J15" i="13"/>
  <c r="K109" i="7"/>
  <c r="K91" i="7"/>
  <c r="K118" i="7"/>
  <c r="K100" i="7"/>
  <c r="P41" i="5"/>
  <c r="P43" i="5" s="1"/>
  <c r="I64" i="9"/>
  <c r="I65" i="9" s="1"/>
  <c r="I69" i="9"/>
  <c r="I70" i="9" s="1"/>
  <c r="N72" i="7"/>
  <c r="O70" i="7" s="1"/>
  <c r="I50" i="9"/>
  <c r="I51" i="9" s="1"/>
  <c r="N14" i="7"/>
  <c r="I93" i="9"/>
  <c r="O79" i="7"/>
  <c r="O48" i="7"/>
  <c r="O221" i="7" s="1"/>
  <c r="I74" i="9"/>
  <c r="I75" i="9" s="1"/>
  <c r="N127" i="7"/>
  <c r="O125" i="7" s="1"/>
  <c r="N78" i="7"/>
  <c r="O10" i="7"/>
  <c r="O12" i="7"/>
  <c r="O13" i="7"/>
  <c r="O11" i="7"/>
  <c r="P37" i="7"/>
  <c r="P47" i="7" s="1"/>
  <c r="P7" i="7"/>
  <c r="P49" i="7"/>
  <c r="Q3" i="7"/>
  <c r="Q6" i="7" s="1"/>
  <c r="P30" i="7"/>
  <c r="P46" i="7" s="1"/>
  <c r="P5" i="7"/>
  <c r="P8" i="7"/>
  <c r="P4" i="7"/>
  <c r="I35" i="9"/>
  <c r="I36" i="9" s="1"/>
  <c r="N134" i="7"/>
  <c r="O132" i="7" s="1"/>
  <c r="O71" i="7"/>
  <c r="O74" i="7" s="1"/>
  <c r="O136" i="7"/>
  <c r="K13" i="13"/>
  <c r="O129" i="7"/>
  <c r="K14" i="13"/>
  <c r="N144" i="7"/>
  <c r="N50" i="7"/>
  <c r="J12" i="13"/>
  <c r="K52" i="8"/>
  <c r="I21" i="9"/>
  <c r="J419" i="9"/>
  <c r="K249" i="9"/>
  <c r="J157" i="9"/>
  <c r="J53" i="9"/>
  <c r="J422" i="9"/>
  <c r="J17" i="9"/>
  <c r="J96" i="9" s="1"/>
  <c r="J425" i="9"/>
  <c r="K14" i="9"/>
  <c r="K87" i="9" s="1"/>
  <c r="K337" i="9"/>
  <c r="J38" i="9"/>
  <c r="R46" i="5"/>
  <c r="S51" i="4"/>
  <c r="Q48" i="4"/>
  <c r="K40" i="8"/>
  <c r="K23" i="8"/>
  <c r="Q37" i="5"/>
  <c r="Q3" i="5"/>
  <c r="R2" i="5"/>
  <c r="P137" i="12"/>
  <c r="P139" i="12" s="1"/>
  <c r="S2" i="4"/>
  <c r="R3" i="4"/>
  <c r="K35" i="8"/>
  <c r="K28" i="8"/>
  <c r="L19" i="8"/>
  <c r="L24" i="8"/>
  <c r="L48" i="8"/>
  <c r="L36" i="8"/>
  <c r="K50" i="8"/>
  <c r="K122" i="8" s="1"/>
  <c r="K26" i="8"/>
  <c r="K76" i="8" s="1"/>
  <c r="K38" i="8"/>
  <c r="K106" i="8" s="1"/>
  <c r="K60" i="8"/>
  <c r="K61" i="8" s="1"/>
  <c r="K29" i="8"/>
  <c r="K53" i="8"/>
  <c r="K41" i="8"/>
  <c r="L155" i="7"/>
  <c r="H55" i="7"/>
  <c r="B74" i="13"/>
  <c r="I92" i="7"/>
  <c r="I93" i="7" s="1"/>
  <c r="J90" i="7" s="1"/>
  <c r="G62" i="7"/>
  <c r="H60" i="7" s="1"/>
  <c r="I101" i="7"/>
  <c r="L219" i="7"/>
  <c r="H7" i="13" s="1"/>
  <c r="L23" i="7"/>
  <c r="K218" i="7"/>
  <c r="G6" i="13" s="1"/>
  <c r="K22" i="7"/>
  <c r="K24" i="7" s="1"/>
  <c r="I54" i="7"/>
  <c r="I228" i="7" s="1"/>
  <c r="K31" i="7"/>
  <c r="L27" i="7" s="1"/>
  <c r="L82" i="15" l="1"/>
  <c r="L83" i="15" s="1"/>
  <c r="L57" i="15"/>
  <c r="J150" i="15"/>
  <c r="J86" i="9"/>
  <c r="J88" i="9" s="1"/>
  <c r="F31" i="12"/>
  <c r="G467" i="9"/>
  <c r="H468" i="9" s="1"/>
  <c r="G187" i="9"/>
  <c r="G263" i="9" s="1"/>
  <c r="G31" i="12" s="1"/>
  <c r="F177" i="12" s="1"/>
  <c r="G343" i="9"/>
  <c r="G107" i="12" s="1"/>
  <c r="F256" i="12" s="1"/>
  <c r="J117" i="15"/>
  <c r="J119" i="15" s="1"/>
  <c r="J145" i="15"/>
  <c r="J113" i="15"/>
  <c r="J115" i="15" s="1"/>
  <c r="J135" i="15" s="1"/>
  <c r="J137" i="15"/>
  <c r="L247" i="15"/>
  <c r="J125" i="15"/>
  <c r="J127" i="15" s="1"/>
  <c r="K25" i="15"/>
  <c r="M247" i="15" s="1"/>
  <c r="J144" i="15"/>
  <c r="J146" i="15"/>
  <c r="I139" i="15"/>
  <c r="I149" i="15" s="1"/>
  <c r="M106" i="15"/>
  <c r="K79" i="9"/>
  <c r="J25" i="9"/>
  <c r="J83" i="9"/>
  <c r="J82" i="9"/>
  <c r="I94" i="9"/>
  <c r="H143" i="9"/>
  <c r="H153" i="9" s="1"/>
  <c r="H118" i="9"/>
  <c r="H147" i="9" s="1"/>
  <c r="H183" i="9" s="1"/>
  <c r="M93" i="15"/>
  <c r="M85" i="15"/>
  <c r="H135" i="9"/>
  <c r="H151" i="9" s="1"/>
  <c r="H166" i="9" s="1"/>
  <c r="H176" i="9" s="1"/>
  <c r="H59" i="9"/>
  <c r="H127" i="9"/>
  <c r="H149" i="9" s="1"/>
  <c r="H139" i="9"/>
  <c r="H152" i="9" s="1"/>
  <c r="H184" i="9" s="1"/>
  <c r="H260" i="9" s="1"/>
  <c r="H523" i="9" s="1"/>
  <c r="D58" i="13" s="1"/>
  <c r="H123" i="9"/>
  <c r="H148" i="9" s="1"/>
  <c r="H163" i="9" s="1"/>
  <c r="H173" i="9" s="1"/>
  <c r="I58" i="9"/>
  <c r="L98" i="15"/>
  <c r="L96" i="15"/>
  <c r="L94" i="15"/>
  <c r="L99" i="15"/>
  <c r="L97" i="15"/>
  <c r="L95" i="15"/>
  <c r="I43" i="9"/>
  <c r="I22" i="9"/>
  <c r="J186" i="9"/>
  <c r="I107" i="9"/>
  <c r="I104" i="9"/>
  <c r="I106" i="9"/>
  <c r="I108" i="9"/>
  <c r="I109" i="9"/>
  <c r="I105" i="9"/>
  <c r="J115" i="9"/>
  <c r="M104" i="15"/>
  <c r="K64" i="15"/>
  <c r="M102" i="15"/>
  <c r="L35" i="15"/>
  <c r="L31" i="15"/>
  <c r="L38" i="15" s="1"/>
  <c r="M22" i="15"/>
  <c r="M108" i="15"/>
  <c r="L77" i="15"/>
  <c r="N18" i="15"/>
  <c r="M71" i="15"/>
  <c r="M27" i="15"/>
  <c r="M80" i="15" s="1"/>
  <c r="M46" i="15"/>
  <c r="M54" i="15"/>
  <c r="M59" i="15"/>
  <c r="M75" i="15"/>
  <c r="M29" i="15"/>
  <c r="L63" i="15"/>
  <c r="L50" i="15"/>
  <c r="I30" i="12"/>
  <c r="G176" i="12" s="1"/>
  <c r="P222" i="7"/>
  <c r="P140" i="7"/>
  <c r="P225" i="7"/>
  <c r="L15" i="13" s="1"/>
  <c r="K102" i="9"/>
  <c r="J102" i="9"/>
  <c r="J124" i="9" s="1"/>
  <c r="M142" i="7"/>
  <c r="N139" i="7" s="1"/>
  <c r="N141" i="7" s="1"/>
  <c r="N145" i="7" s="1"/>
  <c r="Q133" i="7"/>
  <c r="Q45" i="7"/>
  <c r="Q224" i="7" s="1"/>
  <c r="Q126" i="7"/>
  <c r="Q44" i="7"/>
  <c r="Q223" i="7" s="1"/>
  <c r="Q43" i="7"/>
  <c r="M109" i="7"/>
  <c r="M91" i="7"/>
  <c r="M118" i="7"/>
  <c r="M100" i="7"/>
  <c r="K121" i="7"/>
  <c r="K119" i="7"/>
  <c r="L117" i="7" s="1"/>
  <c r="L109" i="7"/>
  <c r="L91" i="7"/>
  <c r="L118" i="7"/>
  <c r="L100" i="7"/>
  <c r="K54" i="8"/>
  <c r="K55" i="8" s="1"/>
  <c r="O134" i="7"/>
  <c r="P132" i="7" s="1"/>
  <c r="P13" i="7"/>
  <c r="P11" i="7"/>
  <c r="P12" i="7"/>
  <c r="P10" i="7"/>
  <c r="Q49" i="7"/>
  <c r="Q37" i="7"/>
  <c r="Q47" i="7" s="1"/>
  <c r="Q30" i="7"/>
  <c r="Q46" i="7" s="1"/>
  <c r="Q5" i="7"/>
  <c r="Q8" i="7"/>
  <c r="Q4" i="7"/>
  <c r="Q7" i="7"/>
  <c r="R3" i="7"/>
  <c r="R6" i="7" s="1"/>
  <c r="P79" i="7"/>
  <c r="P48" i="7"/>
  <c r="P221" i="7" s="1"/>
  <c r="P71" i="7"/>
  <c r="P74" i="7" s="1"/>
  <c r="N82" i="7"/>
  <c r="O72" i="7"/>
  <c r="P70" i="7" s="1"/>
  <c r="N86" i="7"/>
  <c r="N87" i="7" s="1"/>
  <c r="O127" i="7"/>
  <c r="P125" i="7" s="1"/>
  <c r="O78" i="7"/>
  <c r="O82" i="7" s="1"/>
  <c r="K12" i="13"/>
  <c r="O50" i="7"/>
  <c r="O144" i="7"/>
  <c r="N80" i="7"/>
  <c r="O77" i="7" s="1"/>
  <c r="P136" i="7"/>
  <c r="L13" i="13"/>
  <c r="L14" i="13"/>
  <c r="P129" i="7"/>
  <c r="O14" i="7"/>
  <c r="O141" i="7" s="1"/>
  <c r="O145" i="7" s="1"/>
  <c r="J348" i="9"/>
  <c r="J112" i="12" s="1"/>
  <c r="K42" i="8"/>
  <c r="K43" i="8" s="1"/>
  <c r="S46" i="5"/>
  <c r="J63" i="9"/>
  <c r="J54" i="9"/>
  <c r="J55" i="9" s="1"/>
  <c r="J91" i="9"/>
  <c r="J20" i="9"/>
  <c r="J97" i="9"/>
  <c r="J98" i="9" s="1"/>
  <c r="J99" i="9" s="1"/>
  <c r="J72" i="9"/>
  <c r="J73" i="9"/>
  <c r="J33" i="9"/>
  <c r="J92" i="9"/>
  <c r="J47" i="9"/>
  <c r="J67" i="9"/>
  <c r="J68" i="9"/>
  <c r="J48" i="9"/>
  <c r="J39" i="9"/>
  <c r="J40" i="9" s="1"/>
  <c r="J78" i="9"/>
  <c r="J80" i="9" s="1"/>
  <c r="J189" i="9"/>
  <c r="J188" i="9"/>
  <c r="J62" i="9"/>
  <c r="T51" i="4"/>
  <c r="R48" i="4"/>
  <c r="K251" i="9"/>
  <c r="K16" i="9"/>
  <c r="K339" i="9"/>
  <c r="J542" i="9"/>
  <c r="F77" i="13" s="1"/>
  <c r="K30" i="8"/>
  <c r="K31" i="8" s="1"/>
  <c r="S3" i="4"/>
  <c r="T2" i="4"/>
  <c r="R37" i="5"/>
  <c r="S2" i="5"/>
  <c r="R3" i="5"/>
  <c r="T46" i="5" s="1"/>
  <c r="J19" i="9"/>
  <c r="J26" i="9" s="1"/>
  <c r="J27" i="9" s="1"/>
  <c r="Q137" i="12"/>
  <c r="Q139" i="12" s="1"/>
  <c r="J32" i="9"/>
  <c r="K62" i="8"/>
  <c r="L20" i="8"/>
  <c r="L52" i="8" s="1"/>
  <c r="M17" i="8"/>
  <c r="L59" i="8"/>
  <c r="L68" i="8"/>
  <c r="L64" i="8"/>
  <c r="E18" i="13"/>
  <c r="J110" i="7"/>
  <c r="G11" i="13"/>
  <c r="I52" i="7"/>
  <c r="I226" i="7" s="1"/>
  <c r="G539" i="9"/>
  <c r="G26" i="12"/>
  <c r="F172" i="12" s="1"/>
  <c r="I53" i="7"/>
  <c r="I227" i="7" s="1"/>
  <c r="H61" i="7"/>
  <c r="H62" i="7" s="1"/>
  <c r="I60" i="7" s="1"/>
  <c r="L29" i="7"/>
  <c r="I102" i="7"/>
  <c r="J99" i="7" s="1"/>
  <c r="M153" i="7"/>
  <c r="J138" i="15" l="1"/>
  <c r="M41" i="15"/>
  <c r="M67" i="15"/>
  <c r="J136" i="15"/>
  <c r="G349" i="9"/>
  <c r="G113" i="12" s="1"/>
  <c r="F262" i="12" s="1"/>
  <c r="G469" i="9"/>
  <c r="G380" i="9" s="1"/>
  <c r="G563" i="9" s="1"/>
  <c r="C38" i="13" s="1"/>
  <c r="G525" i="9"/>
  <c r="C60" i="13" s="1"/>
  <c r="J84" i="9"/>
  <c r="K137" i="15"/>
  <c r="K125" i="15"/>
  <c r="K127" i="15" s="1"/>
  <c r="K150" i="15"/>
  <c r="K136" i="15"/>
  <c r="K145" i="15"/>
  <c r="K121" i="15"/>
  <c r="K123" i="15" s="1"/>
  <c r="K113" i="15"/>
  <c r="K115" i="15" s="1"/>
  <c r="K135" i="15" s="1"/>
  <c r="J129" i="15"/>
  <c r="J134" i="15" s="1"/>
  <c r="K138" i="15"/>
  <c r="K146" i="15"/>
  <c r="K122" i="9"/>
  <c r="H14" i="12"/>
  <c r="H164" i="9"/>
  <c r="H12" i="12" s="1"/>
  <c r="I23" i="9"/>
  <c r="I114" i="9" s="1"/>
  <c r="I155" i="9"/>
  <c r="H165" i="9"/>
  <c r="H13" i="12" s="1"/>
  <c r="M86" i="15"/>
  <c r="M87" i="15" s="1"/>
  <c r="M88" i="15" s="1"/>
  <c r="H346" i="9"/>
  <c r="H110" i="12" s="1"/>
  <c r="H259" i="9"/>
  <c r="H7" i="12"/>
  <c r="H11" i="12"/>
  <c r="I29" i="9"/>
  <c r="I59" i="9" s="1"/>
  <c r="I7" i="12" s="1"/>
  <c r="G147" i="12" s="1"/>
  <c r="H28" i="12"/>
  <c r="J41" i="9"/>
  <c r="J56" i="9"/>
  <c r="H347" i="9"/>
  <c r="H111" i="12" s="1"/>
  <c r="J144" i="9"/>
  <c r="J136" i="9"/>
  <c r="J132" i="9"/>
  <c r="J128" i="9"/>
  <c r="J140" i="9"/>
  <c r="J103" i="9"/>
  <c r="J110" i="9" s="1"/>
  <c r="J119" i="9"/>
  <c r="K117" i="15"/>
  <c r="K119" i="15" s="1"/>
  <c r="K157" i="9"/>
  <c r="L32" i="15"/>
  <c r="L23" i="15" s="1"/>
  <c r="M151" i="15"/>
  <c r="L51" i="15"/>
  <c r="L36" i="15"/>
  <c r="M91" i="15"/>
  <c r="M92" i="15" s="1"/>
  <c r="M100" i="15" s="1"/>
  <c r="M81" i="15"/>
  <c r="M82" i="15" s="1"/>
  <c r="N20" i="15"/>
  <c r="M42" i="15"/>
  <c r="M44" i="15" s="1"/>
  <c r="M47" i="15"/>
  <c r="M48" i="15" s="1"/>
  <c r="M55" i="15"/>
  <c r="M57" i="15" s="1"/>
  <c r="M72" i="15"/>
  <c r="M73" i="15" s="1"/>
  <c r="M34" i="15"/>
  <c r="M68" i="15"/>
  <c r="M30" i="15"/>
  <c r="M76" i="15"/>
  <c r="M60" i="15"/>
  <c r="M61" i="15" s="1"/>
  <c r="Q225" i="7"/>
  <c r="M15" i="13" s="1"/>
  <c r="Q222" i="7"/>
  <c r="Q140" i="7"/>
  <c r="J262" i="9"/>
  <c r="J30" i="12" s="1"/>
  <c r="J275" i="9"/>
  <c r="J524" i="9" s="1"/>
  <c r="F59" i="13" s="1"/>
  <c r="M121" i="7"/>
  <c r="N109" i="7"/>
  <c r="N91" i="7"/>
  <c r="N100" i="7"/>
  <c r="N118" i="7"/>
  <c r="L119" i="7"/>
  <c r="L121" i="7"/>
  <c r="N142" i="7"/>
  <c r="O139" i="7" s="1"/>
  <c r="O142" i="7" s="1"/>
  <c r="P139" i="7" s="1"/>
  <c r="J35" i="9"/>
  <c r="J36" i="9" s="1"/>
  <c r="O80" i="7"/>
  <c r="P77" i="7" s="1"/>
  <c r="L12" i="13"/>
  <c r="P144" i="7"/>
  <c r="P50" i="7"/>
  <c r="P78" i="7"/>
  <c r="P82" i="7" s="1"/>
  <c r="Q13" i="7"/>
  <c r="Q10" i="7"/>
  <c r="Q12" i="7"/>
  <c r="Q11" i="7"/>
  <c r="Q136" i="7"/>
  <c r="M13" i="13"/>
  <c r="Q129" i="7"/>
  <c r="M14" i="13"/>
  <c r="L40" i="8"/>
  <c r="R8" i="7"/>
  <c r="R4" i="7"/>
  <c r="R7" i="7"/>
  <c r="R49" i="7"/>
  <c r="S3" i="7"/>
  <c r="S6" i="7" s="1"/>
  <c r="R5" i="7"/>
  <c r="R79" i="7" s="1"/>
  <c r="Q48" i="7"/>
  <c r="Q221" i="7" s="1"/>
  <c r="Q79" i="7"/>
  <c r="Q71" i="7"/>
  <c r="Q74" i="7" s="1"/>
  <c r="O86" i="7"/>
  <c r="O87" i="7" s="1"/>
  <c r="P127" i="7"/>
  <c r="Q125" i="7" s="1"/>
  <c r="P72" i="7"/>
  <c r="Q70" i="7" s="1"/>
  <c r="P14" i="7"/>
  <c r="P141" i="7" s="1"/>
  <c r="P145" i="7" s="1"/>
  <c r="P134" i="7"/>
  <c r="Q132" i="7" s="1"/>
  <c r="L47" i="8"/>
  <c r="J21" i="9"/>
  <c r="J69" i="9"/>
  <c r="J70" i="9" s="1"/>
  <c r="J93" i="9"/>
  <c r="R137" i="12"/>
  <c r="R139" i="12" s="1"/>
  <c r="U2" i="4"/>
  <c r="T3" i="4"/>
  <c r="S3" i="5"/>
  <c r="U46" i="5" s="1"/>
  <c r="S37" i="5"/>
  <c r="T2" i="5"/>
  <c r="U51" i="4"/>
  <c r="S48" i="4"/>
  <c r="J64" i="9"/>
  <c r="J65" i="9" s="1"/>
  <c r="K422" i="9"/>
  <c r="L249" i="9"/>
  <c r="K425" i="9"/>
  <c r="K419" i="9"/>
  <c r="K53" i="9"/>
  <c r="K38" i="9"/>
  <c r="L14" i="9"/>
  <c r="L87" i="9" s="1"/>
  <c r="K17" i="9"/>
  <c r="K82" i="9" s="1"/>
  <c r="L337" i="9"/>
  <c r="J440" i="9"/>
  <c r="J541" i="9" s="1"/>
  <c r="F76" i="13" s="1"/>
  <c r="J447" i="9"/>
  <c r="J50" i="9"/>
  <c r="J51" i="9" s="1"/>
  <c r="J74" i="9"/>
  <c r="J75" i="9" s="1"/>
  <c r="L38" i="8"/>
  <c r="L106" i="8" s="1"/>
  <c r="L50" i="8"/>
  <c r="L122" i="8" s="1"/>
  <c r="L26" i="8"/>
  <c r="L76" i="8" s="1"/>
  <c r="L29" i="8"/>
  <c r="L60" i="8"/>
  <c r="L61" i="8" s="1"/>
  <c r="L53" i="8"/>
  <c r="L54" i="8" s="1"/>
  <c r="L55" i="8" s="1"/>
  <c r="L41" i="8"/>
  <c r="L23" i="8"/>
  <c r="M19" i="8"/>
  <c r="M24" i="8"/>
  <c r="M48" i="8"/>
  <c r="M36" i="8"/>
  <c r="L28" i="8"/>
  <c r="L35" i="8"/>
  <c r="E17" i="13"/>
  <c r="E16" i="13"/>
  <c r="I66" i="7"/>
  <c r="I57" i="7"/>
  <c r="M155" i="7"/>
  <c r="C74" i="13"/>
  <c r="L22" i="7"/>
  <c r="L218" i="7"/>
  <c r="H6" i="13" s="1"/>
  <c r="J54" i="7"/>
  <c r="J228" i="7" s="1"/>
  <c r="J92" i="7"/>
  <c r="J93" i="7" s="1"/>
  <c r="K90" i="7" s="1"/>
  <c r="J111" i="7"/>
  <c r="K108" i="7" s="1"/>
  <c r="M69" i="15" l="1"/>
  <c r="K86" i="9"/>
  <c r="K88" i="9" s="1"/>
  <c r="I127" i="9"/>
  <c r="I149" i="9" s="1"/>
  <c r="I164" i="9" s="1"/>
  <c r="I174" i="9" s="1"/>
  <c r="I139" i="9"/>
  <c r="I152" i="9" s="1"/>
  <c r="I184" i="9" s="1"/>
  <c r="I260" i="9" s="1"/>
  <c r="I28" i="12" s="1"/>
  <c r="G174" i="12" s="1"/>
  <c r="I123" i="9"/>
  <c r="I148" i="9" s="1"/>
  <c r="H466" i="9"/>
  <c r="K96" i="9"/>
  <c r="H174" i="9"/>
  <c r="L25" i="15"/>
  <c r="K144" i="15"/>
  <c r="J139" i="15"/>
  <c r="J149" i="15" s="1"/>
  <c r="N106" i="15"/>
  <c r="K124" i="9"/>
  <c r="K83" i="9"/>
  <c r="K84" i="9" s="1"/>
  <c r="L79" i="9"/>
  <c r="J94" i="9"/>
  <c r="H175" i="9"/>
  <c r="I143" i="9"/>
  <c r="I153" i="9" s="1"/>
  <c r="I118" i="9"/>
  <c r="I147" i="9" s="1"/>
  <c r="I183" i="9" s="1"/>
  <c r="I346" i="9" s="1"/>
  <c r="I110" i="12" s="1"/>
  <c r="G259" i="12" s="1"/>
  <c r="H167" i="9"/>
  <c r="N93" i="15"/>
  <c r="N85" i="15"/>
  <c r="M83" i="15"/>
  <c r="H522" i="9"/>
  <c r="D57" i="13" s="1"/>
  <c r="H27" i="12"/>
  <c r="I131" i="9"/>
  <c r="I150" i="9" s="1"/>
  <c r="I165" i="9" s="1"/>
  <c r="I135" i="9"/>
  <c r="I151" i="9" s="1"/>
  <c r="I166" i="9" s="1"/>
  <c r="I176" i="9" s="1"/>
  <c r="J43" i="9"/>
  <c r="H15" i="12"/>
  <c r="I44" i="9"/>
  <c r="J22" i="9"/>
  <c r="J155" i="9" s="1"/>
  <c r="J531" i="9"/>
  <c r="F66" i="13" s="1"/>
  <c r="M98" i="15"/>
  <c r="M96" i="15"/>
  <c r="M94" i="15"/>
  <c r="M97" i="15"/>
  <c r="M95" i="15"/>
  <c r="M99" i="15"/>
  <c r="J58" i="9"/>
  <c r="K186" i="9"/>
  <c r="J104" i="9"/>
  <c r="J108" i="9"/>
  <c r="J105" i="9"/>
  <c r="J107" i="9"/>
  <c r="J106" i="9"/>
  <c r="J109" i="9"/>
  <c r="K103" i="9"/>
  <c r="K110" i="9" s="1"/>
  <c r="K25" i="9"/>
  <c r="K129" i="15"/>
  <c r="K189" i="9"/>
  <c r="K440" i="9" s="1"/>
  <c r="K541" i="9" s="1"/>
  <c r="G76" i="13" s="1"/>
  <c r="K115" i="9"/>
  <c r="K144" i="9" s="1"/>
  <c r="K188" i="9"/>
  <c r="K275" i="9" s="1"/>
  <c r="K524" i="9" s="1"/>
  <c r="G59" i="13" s="1"/>
  <c r="L64" i="15"/>
  <c r="N104" i="15"/>
  <c r="M31" i="15"/>
  <c r="M38" i="15" s="1"/>
  <c r="M35" i="15"/>
  <c r="N102" i="15"/>
  <c r="N22" i="15"/>
  <c r="N108" i="15"/>
  <c r="M77" i="15"/>
  <c r="M63" i="15"/>
  <c r="M50" i="15"/>
  <c r="O18" i="15"/>
  <c r="N41" i="15"/>
  <c r="N71" i="15"/>
  <c r="N27" i="15"/>
  <c r="N80" i="15" s="1"/>
  <c r="N29" i="15"/>
  <c r="N67" i="15"/>
  <c r="J43" i="12"/>
  <c r="R225" i="7"/>
  <c r="N15" i="13" s="1"/>
  <c r="L102" i="9"/>
  <c r="M117" i="7"/>
  <c r="M119" i="7" s="1"/>
  <c r="N117" i="7" s="1"/>
  <c r="N119" i="7" s="1"/>
  <c r="O117" i="7" s="1"/>
  <c r="Q134" i="7"/>
  <c r="R132" i="7" s="1"/>
  <c r="O109" i="7"/>
  <c r="O91" i="7"/>
  <c r="O118" i="7"/>
  <c r="O121" i="7" s="1"/>
  <c r="O100" i="7"/>
  <c r="Q14" i="7"/>
  <c r="Q78" i="7"/>
  <c r="Q82" i="7" s="1"/>
  <c r="R71" i="7"/>
  <c r="L42" i="8"/>
  <c r="L43" i="8" s="1"/>
  <c r="Q144" i="7"/>
  <c r="M12" i="13"/>
  <c r="Q50" i="7"/>
  <c r="P86" i="7"/>
  <c r="P87" i="7" s="1"/>
  <c r="Q72" i="7"/>
  <c r="R70" i="7" s="1"/>
  <c r="S30" i="7"/>
  <c r="S46" i="7" s="1"/>
  <c r="S5" i="7"/>
  <c r="T3" i="7"/>
  <c r="T6" i="7" s="1"/>
  <c r="S8" i="7"/>
  <c r="S4" i="7"/>
  <c r="S7" i="7"/>
  <c r="S49" i="7"/>
  <c r="S37" i="7"/>
  <c r="S47" i="7" s="1"/>
  <c r="P80" i="7"/>
  <c r="N121" i="7"/>
  <c r="P142" i="7"/>
  <c r="Q139" i="7" s="1"/>
  <c r="Q127" i="7"/>
  <c r="R125" i="7" s="1"/>
  <c r="R12" i="7"/>
  <c r="R13" i="7"/>
  <c r="R11" i="7"/>
  <c r="R10" i="7"/>
  <c r="K47" i="9"/>
  <c r="K348" i="9"/>
  <c r="K112" i="12" s="1"/>
  <c r="H261" i="12" s="1"/>
  <c r="K542" i="9"/>
  <c r="G77" i="13" s="1"/>
  <c r="U3" i="4"/>
  <c r="V2" i="4"/>
  <c r="L251" i="9"/>
  <c r="L16" i="9"/>
  <c r="L339" i="9"/>
  <c r="L25" i="9"/>
  <c r="T3" i="5"/>
  <c r="V46" i="5" s="1"/>
  <c r="T37" i="5"/>
  <c r="U2" i="5"/>
  <c r="S137" i="12"/>
  <c r="S139" i="12" s="1"/>
  <c r="L30" i="8"/>
  <c r="L31" i="8" s="1"/>
  <c r="K72" i="9"/>
  <c r="K97" i="9"/>
  <c r="K68" i="9"/>
  <c r="K20" i="9"/>
  <c r="K54" i="9"/>
  <c r="K55" i="9" s="1"/>
  <c r="K92" i="9"/>
  <c r="K62" i="9"/>
  <c r="K73" i="9"/>
  <c r="K48" i="9"/>
  <c r="K67" i="9"/>
  <c r="K91" i="9"/>
  <c r="K78" i="9"/>
  <c r="K80" i="9" s="1"/>
  <c r="K32" i="9"/>
  <c r="K63" i="9"/>
  <c r="K39" i="9"/>
  <c r="K40" i="9" s="1"/>
  <c r="K33" i="9"/>
  <c r="K19" i="9"/>
  <c r="V51" i="4"/>
  <c r="T48" i="4"/>
  <c r="L62" i="8"/>
  <c r="M20" i="8"/>
  <c r="M47" i="8" s="1"/>
  <c r="N17" i="8"/>
  <c r="M64" i="8"/>
  <c r="M59" i="8"/>
  <c r="M68" i="8"/>
  <c r="J101" i="7"/>
  <c r="N153" i="7"/>
  <c r="J52" i="7"/>
  <c r="J226" i="7" s="1"/>
  <c r="F18" i="13"/>
  <c r="I55" i="7"/>
  <c r="N46" i="15" l="1"/>
  <c r="N54" i="15"/>
  <c r="N59" i="15"/>
  <c r="N75" i="15"/>
  <c r="K98" i="9"/>
  <c r="K99" i="9" s="1"/>
  <c r="I163" i="9"/>
  <c r="I173" i="9" s="1"/>
  <c r="L125" i="15"/>
  <c r="L127" i="15" s="1"/>
  <c r="N247" i="15"/>
  <c r="H343" i="9"/>
  <c r="H107" i="12" s="1"/>
  <c r="H187" i="9"/>
  <c r="H263" i="9" s="1"/>
  <c r="H467" i="9"/>
  <c r="I468" i="9" s="1"/>
  <c r="H172" i="9"/>
  <c r="H177" i="9" s="1"/>
  <c r="H258" i="9" s="1"/>
  <c r="H539" i="9" s="1"/>
  <c r="D74" i="13" s="1"/>
  <c r="L113" i="15"/>
  <c r="L115" i="15" s="1"/>
  <c r="L135" i="15" s="1"/>
  <c r="L117" i="15"/>
  <c r="L119" i="15" s="1"/>
  <c r="L145" i="15"/>
  <c r="L150" i="15"/>
  <c r="L146" i="15"/>
  <c r="L122" i="9"/>
  <c r="N86" i="15"/>
  <c r="N87" i="15" s="1"/>
  <c r="N88" i="15" s="1"/>
  <c r="I175" i="9"/>
  <c r="I13" i="12"/>
  <c r="G159" i="12" s="1"/>
  <c r="J29" i="9"/>
  <c r="J44" i="9" s="1"/>
  <c r="J6" i="12" s="1"/>
  <c r="J23" i="9"/>
  <c r="J114" i="9" s="1"/>
  <c r="J139" i="9" s="1"/>
  <c r="J152" i="9" s="1"/>
  <c r="I6" i="12"/>
  <c r="G146" i="12" s="1"/>
  <c r="I259" i="9"/>
  <c r="I27" i="12" s="1"/>
  <c r="G173" i="12" s="1"/>
  <c r="I347" i="9"/>
  <c r="I111" i="12" s="1"/>
  <c r="G260" i="12" s="1"/>
  <c r="I14" i="12"/>
  <c r="G161" i="12" s="1"/>
  <c r="K56" i="9"/>
  <c r="I12" i="12"/>
  <c r="G157" i="12" s="1"/>
  <c r="K41" i="9"/>
  <c r="I167" i="9"/>
  <c r="I343" i="9" s="1"/>
  <c r="I523" i="9"/>
  <c r="E58" i="13" s="1"/>
  <c r="K140" i="9"/>
  <c r="K132" i="9"/>
  <c r="K136" i="9"/>
  <c r="K128" i="9"/>
  <c r="K134" i="15"/>
  <c r="K119" i="9"/>
  <c r="K105" i="9"/>
  <c r="K104" i="9"/>
  <c r="K26" i="9"/>
  <c r="K27" i="9" s="1"/>
  <c r="K107" i="9"/>
  <c r="K109" i="9"/>
  <c r="K108" i="9"/>
  <c r="K106" i="9"/>
  <c r="K447" i="9"/>
  <c r="L121" i="15"/>
  <c r="L123" i="15" s="1"/>
  <c r="L137" i="15" s="1"/>
  <c r="N151" i="15"/>
  <c r="M32" i="15"/>
  <c r="M23" i="15" s="1"/>
  <c r="M51" i="15"/>
  <c r="M36" i="15"/>
  <c r="S225" i="7"/>
  <c r="O15" i="13" s="1"/>
  <c r="N81" i="15"/>
  <c r="N82" i="15" s="1"/>
  <c r="N91" i="15"/>
  <c r="N92" i="15" s="1"/>
  <c r="N100" i="15" s="1"/>
  <c r="N60" i="15"/>
  <c r="N61" i="15" s="1"/>
  <c r="N76" i="15"/>
  <c r="N34" i="15"/>
  <c r="N55" i="15"/>
  <c r="N57" i="15" s="1"/>
  <c r="N68" i="15"/>
  <c r="N69" i="15" s="1"/>
  <c r="N30" i="15"/>
  <c r="N72" i="15"/>
  <c r="N73" i="15" s="1"/>
  <c r="N42" i="15"/>
  <c r="N44" i="15" s="1"/>
  <c r="N47" i="15"/>
  <c r="N48" i="15" s="1"/>
  <c r="O20" i="15"/>
  <c r="H461" i="9"/>
  <c r="K43" i="12"/>
  <c r="H189" i="12" s="1"/>
  <c r="K262" i="9"/>
  <c r="K30" i="12" s="1"/>
  <c r="H176" i="12" s="1"/>
  <c r="Q86" i="7"/>
  <c r="Q87" i="7" s="1"/>
  <c r="Q77" i="7"/>
  <c r="Q80" i="7" s="1"/>
  <c r="R77" i="7" s="1"/>
  <c r="P109" i="7"/>
  <c r="P91" i="7"/>
  <c r="P100" i="7"/>
  <c r="P118" i="7"/>
  <c r="Q141" i="7"/>
  <c r="Q145" i="7" s="1"/>
  <c r="S21" i="7"/>
  <c r="S20" i="7"/>
  <c r="R14" i="7"/>
  <c r="S11" i="7"/>
  <c r="S12" i="7"/>
  <c r="S10" i="7"/>
  <c r="S13" i="7"/>
  <c r="R72" i="7"/>
  <c r="S70" i="7" s="1"/>
  <c r="R74" i="7"/>
  <c r="O119" i="7"/>
  <c r="P117" i="7" s="1"/>
  <c r="S71" i="7"/>
  <c r="S74" i="7" s="1"/>
  <c r="T37" i="7"/>
  <c r="T47" i="7" s="1"/>
  <c r="T8" i="7"/>
  <c r="T4" i="7"/>
  <c r="U3" i="7"/>
  <c r="U6" i="7" s="1"/>
  <c r="T7" i="7"/>
  <c r="T49" i="7"/>
  <c r="T30" i="7"/>
  <c r="T46" i="7" s="1"/>
  <c r="T5" i="7"/>
  <c r="S79" i="7"/>
  <c r="S48" i="7"/>
  <c r="S78" i="7" s="1"/>
  <c r="M40" i="8"/>
  <c r="M52" i="8"/>
  <c r="M35" i="8"/>
  <c r="M28" i="8"/>
  <c r="K35" i="9"/>
  <c r="K36" i="9" s="1"/>
  <c r="K50" i="9"/>
  <c r="K51" i="9" s="1"/>
  <c r="K69" i="9"/>
  <c r="K70" i="9" s="1"/>
  <c r="K21" i="9"/>
  <c r="K74" i="9"/>
  <c r="K75" i="9" s="1"/>
  <c r="W51" i="4"/>
  <c r="U48" i="4"/>
  <c r="K64" i="9"/>
  <c r="K65" i="9" s="1"/>
  <c r="K93" i="9"/>
  <c r="T137" i="12"/>
  <c r="T139" i="12" s="1"/>
  <c r="M14" i="9"/>
  <c r="M87" i="9" s="1"/>
  <c r="L419" i="9"/>
  <c r="M337" i="9"/>
  <c r="L38" i="9"/>
  <c r="L157" i="9"/>
  <c r="M249" i="9"/>
  <c r="L53" i="9"/>
  <c r="L425" i="9"/>
  <c r="L422" i="9"/>
  <c r="L17" i="9"/>
  <c r="L96" i="9" s="1"/>
  <c r="U37" i="5"/>
  <c r="U3" i="5"/>
  <c r="W46" i="5" s="1"/>
  <c r="V2" i="5"/>
  <c r="W2" i="4"/>
  <c r="V3" i="4"/>
  <c r="N19" i="8"/>
  <c r="N24" i="8"/>
  <c r="N48" i="8"/>
  <c r="N36" i="8"/>
  <c r="M26" i="8"/>
  <c r="M76" i="8" s="1"/>
  <c r="M50" i="8"/>
  <c r="M122" i="8" s="1"/>
  <c r="M38" i="8"/>
  <c r="M106" i="8" s="1"/>
  <c r="M41" i="8"/>
  <c r="M53" i="8"/>
  <c r="M29" i="8"/>
  <c r="M60" i="8"/>
  <c r="M61" i="8" s="1"/>
  <c r="M23" i="8"/>
  <c r="K92" i="7"/>
  <c r="K93" i="7" s="1"/>
  <c r="L90" i="7" s="1"/>
  <c r="N155" i="7"/>
  <c r="K110" i="7"/>
  <c r="J53" i="7"/>
  <c r="I61" i="7"/>
  <c r="F16" i="13"/>
  <c r="J102" i="7"/>
  <c r="K99" i="7" s="1"/>
  <c r="L138" i="15" l="1"/>
  <c r="L136" i="15"/>
  <c r="I11" i="12"/>
  <c r="I15" i="12" s="1"/>
  <c r="H469" i="9"/>
  <c r="I466" i="9" s="1"/>
  <c r="I107" i="12"/>
  <c r="G256" i="12" s="1"/>
  <c r="L86" i="9"/>
  <c r="L88" i="9" s="1"/>
  <c r="H349" i="9"/>
  <c r="H113" i="12" s="1"/>
  <c r="I187" i="9"/>
  <c r="I349" i="9" s="1"/>
  <c r="H315" i="9"/>
  <c r="H83" i="12" s="1"/>
  <c r="J127" i="9"/>
  <c r="J149" i="9" s="1"/>
  <c r="H540" i="9"/>
  <c r="D75" i="13" s="1"/>
  <c r="M25" i="15"/>
  <c r="L144" i="15"/>
  <c r="K139" i="15"/>
  <c r="K149" i="15" s="1"/>
  <c r="O106" i="15"/>
  <c r="L103" i="9"/>
  <c r="L110" i="9" s="1"/>
  <c r="L83" i="9"/>
  <c r="I467" i="9"/>
  <c r="J468" i="9" s="1"/>
  <c r="I172" i="9"/>
  <c r="I177" i="9" s="1"/>
  <c r="L82" i="9"/>
  <c r="M79" i="9"/>
  <c r="K94" i="9"/>
  <c r="J143" i="9"/>
  <c r="J153" i="9" s="1"/>
  <c r="J118" i="9"/>
  <c r="J147" i="9" s="1"/>
  <c r="J183" i="9" s="1"/>
  <c r="J346" i="9" s="1"/>
  <c r="J110" i="12" s="1"/>
  <c r="J59" i="9"/>
  <c r="O93" i="15"/>
  <c r="O85" i="15"/>
  <c r="N83" i="15"/>
  <c r="J123" i="9"/>
  <c r="J148" i="9" s="1"/>
  <c r="J163" i="9" s="1"/>
  <c r="J135" i="9"/>
  <c r="J151" i="9" s="1"/>
  <c r="J166" i="9" s="1"/>
  <c r="J176" i="9" s="1"/>
  <c r="J131" i="9"/>
  <c r="J150" i="9" s="1"/>
  <c r="I522" i="9"/>
  <c r="E57" i="13" s="1"/>
  <c r="N99" i="15"/>
  <c r="N97" i="15"/>
  <c r="N95" i="15"/>
  <c r="N98" i="15"/>
  <c r="N96" i="15"/>
  <c r="N94" i="15"/>
  <c r="J184" i="9"/>
  <c r="J260" i="9" s="1"/>
  <c r="K43" i="9"/>
  <c r="K22" i="9"/>
  <c r="K58" i="9"/>
  <c r="L186" i="9"/>
  <c r="L124" i="9"/>
  <c r="L115" i="9"/>
  <c r="L144" i="9" s="1"/>
  <c r="M64" i="15"/>
  <c r="L129" i="15"/>
  <c r="O104" i="15"/>
  <c r="N31" i="15"/>
  <c r="N38" i="15" s="1"/>
  <c r="N35" i="15"/>
  <c r="O102" i="15"/>
  <c r="O22" i="15"/>
  <c r="O108" i="15"/>
  <c r="N77" i="15"/>
  <c r="K531" i="9"/>
  <c r="G66" i="13" s="1"/>
  <c r="T225" i="7"/>
  <c r="P15" i="13" s="1"/>
  <c r="N63" i="15"/>
  <c r="P18" i="15"/>
  <c r="O75" i="15"/>
  <c r="O59" i="15"/>
  <c r="O27" i="15"/>
  <c r="O29" i="15" s="1"/>
  <c r="O54" i="15"/>
  <c r="N50" i="15"/>
  <c r="H26" i="12"/>
  <c r="M102" i="9"/>
  <c r="S221" i="7"/>
  <c r="J66" i="7"/>
  <c r="J227" i="7"/>
  <c r="F17" i="13" s="1"/>
  <c r="Q109" i="7"/>
  <c r="Q91" i="7"/>
  <c r="Q100" i="7"/>
  <c r="Q118" i="7"/>
  <c r="Q121" i="7" s="1"/>
  <c r="Q142" i="7"/>
  <c r="R139" i="7" s="1"/>
  <c r="R141" i="7" s="1"/>
  <c r="R145" i="7" s="1"/>
  <c r="L47" i="9"/>
  <c r="T20" i="7"/>
  <c r="T21" i="7"/>
  <c r="P121" i="7"/>
  <c r="T71" i="7"/>
  <c r="T74" i="7" s="1"/>
  <c r="T12" i="7"/>
  <c r="T10" i="7"/>
  <c r="T11" i="7"/>
  <c r="T13" i="7"/>
  <c r="P119" i="7"/>
  <c r="S14" i="7"/>
  <c r="M42" i="8"/>
  <c r="M43" i="8" s="1"/>
  <c r="T79" i="7"/>
  <c r="T48" i="7"/>
  <c r="T78" i="7" s="1"/>
  <c r="S28" i="7"/>
  <c r="S35" i="7"/>
  <c r="U49" i="7"/>
  <c r="V3" i="7"/>
  <c r="V6" i="7" s="1"/>
  <c r="U30" i="7"/>
  <c r="U46" i="7" s="1"/>
  <c r="U5" i="7"/>
  <c r="U8" i="7"/>
  <c r="U4" i="7"/>
  <c r="U7" i="7"/>
  <c r="U37" i="7"/>
  <c r="U47" i="7" s="1"/>
  <c r="S72" i="7"/>
  <c r="T70" i="7" s="1"/>
  <c r="M54" i="8"/>
  <c r="M55" i="8" s="1"/>
  <c r="M30" i="8"/>
  <c r="M31" i="8" s="1"/>
  <c r="H525" i="9"/>
  <c r="D60" i="13" s="1"/>
  <c r="H31" i="12"/>
  <c r="M339" i="9"/>
  <c r="M251" i="9"/>
  <c r="M16" i="9"/>
  <c r="M25" i="9"/>
  <c r="V37" i="5"/>
  <c r="V3" i="5"/>
  <c r="X46" i="5" s="1"/>
  <c r="W2" i="5"/>
  <c r="X51" i="4"/>
  <c r="V48" i="4"/>
  <c r="L20" i="9"/>
  <c r="L54" i="9"/>
  <c r="L55" i="9" s="1"/>
  <c r="L62" i="9"/>
  <c r="L92" i="9"/>
  <c r="L97" i="9"/>
  <c r="L98" i="9" s="1"/>
  <c r="L99" i="9" s="1"/>
  <c r="L63" i="9"/>
  <c r="L19" i="9"/>
  <c r="L26" i="9" s="1"/>
  <c r="L27" i="9" s="1"/>
  <c r="L48" i="9"/>
  <c r="L68" i="9"/>
  <c r="L39" i="9"/>
  <c r="L40" i="9" s="1"/>
  <c r="L78" i="9"/>
  <c r="L80" i="9" s="1"/>
  <c r="L73" i="9"/>
  <c r="L33" i="9"/>
  <c r="L67" i="9"/>
  <c r="L91" i="9"/>
  <c r="W3" i="4"/>
  <c r="X2" i="4"/>
  <c r="L32" i="9"/>
  <c r="L189" i="9"/>
  <c r="L188" i="9"/>
  <c r="L542" i="9"/>
  <c r="H77" i="13" s="1"/>
  <c r="L348" i="9"/>
  <c r="L112" i="12" s="1"/>
  <c r="U137" i="12"/>
  <c r="U139" i="12" s="1"/>
  <c r="L72" i="9"/>
  <c r="M62" i="8"/>
  <c r="N20" i="8"/>
  <c r="N35" i="8" s="1"/>
  <c r="O17" i="8"/>
  <c r="N64" i="8"/>
  <c r="N73" i="8" s="1"/>
  <c r="N59" i="8"/>
  <c r="N68" i="8"/>
  <c r="O153" i="7"/>
  <c r="L92" i="7"/>
  <c r="I62" i="7"/>
  <c r="J60" i="7" s="1"/>
  <c r="K54" i="7"/>
  <c r="K113" i="7"/>
  <c r="J57" i="7"/>
  <c r="K111" i="7"/>
  <c r="L108" i="7" s="1"/>
  <c r="K52" i="7"/>
  <c r="K226" i="7" s="1"/>
  <c r="K95" i="7"/>
  <c r="G155" i="12" l="1"/>
  <c r="O71" i="15"/>
  <c r="O46" i="15"/>
  <c r="H380" i="9"/>
  <c r="H563" i="9" s="1"/>
  <c r="D38" i="13" s="1"/>
  <c r="O41" i="15"/>
  <c r="O67" i="15"/>
  <c r="O80" i="15"/>
  <c r="L106" i="9"/>
  <c r="L108" i="9"/>
  <c r="I113" i="12"/>
  <c r="G262" i="12" s="1"/>
  <c r="I263" i="9"/>
  <c r="I525" i="9" s="1"/>
  <c r="E60" i="13" s="1"/>
  <c r="M136" i="15"/>
  <c r="L109" i="9"/>
  <c r="M145" i="15"/>
  <c r="J164" i="9"/>
  <c r="J12" i="12" s="1"/>
  <c r="M113" i="15"/>
  <c r="M115" i="15" s="1"/>
  <c r="M135" i="15" s="1"/>
  <c r="O247" i="15"/>
  <c r="L105" i="9"/>
  <c r="L104" i="9"/>
  <c r="L107" i="9"/>
  <c r="I315" i="9"/>
  <c r="I83" i="12" s="1"/>
  <c r="G229" i="12" s="1"/>
  <c r="M150" i="15"/>
  <c r="M125" i="15"/>
  <c r="M127" i="15" s="1"/>
  <c r="M117" i="15"/>
  <c r="M119" i="15" s="1"/>
  <c r="M146" i="15"/>
  <c r="I540" i="9"/>
  <c r="E75" i="13" s="1"/>
  <c r="J165" i="9"/>
  <c r="J175" i="9" s="1"/>
  <c r="I461" i="9"/>
  <c r="L84" i="9"/>
  <c r="M122" i="9"/>
  <c r="M86" i="9"/>
  <c r="M88" i="9" s="1"/>
  <c r="I469" i="9"/>
  <c r="I380" i="9" s="1"/>
  <c r="I563" i="9" s="1"/>
  <c r="E38" i="13" s="1"/>
  <c r="J7" i="12"/>
  <c r="K23" i="9"/>
  <c r="K114" i="9" s="1"/>
  <c r="K155" i="9"/>
  <c r="O86" i="15"/>
  <c r="O87" i="15" s="1"/>
  <c r="O88" i="15" s="1"/>
  <c r="J259" i="9"/>
  <c r="J14" i="12"/>
  <c r="J347" i="9"/>
  <c r="J111" i="12" s="1"/>
  <c r="K29" i="9"/>
  <c r="K44" i="9" s="1"/>
  <c r="K6" i="12" s="1"/>
  <c r="H146" i="12" s="1"/>
  <c r="J523" i="9"/>
  <c r="F58" i="13" s="1"/>
  <c r="J28" i="12"/>
  <c r="L41" i="9"/>
  <c r="L56" i="9"/>
  <c r="J11" i="12"/>
  <c r="J173" i="9"/>
  <c r="L140" i="9"/>
  <c r="L136" i="9"/>
  <c r="L128" i="9"/>
  <c r="L132" i="9"/>
  <c r="L119" i="9"/>
  <c r="M121" i="15"/>
  <c r="M123" i="15" s="1"/>
  <c r="M137" i="15" s="1"/>
  <c r="L134" i="15"/>
  <c r="N64" i="15"/>
  <c r="O151" i="15"/>
  <c r="N32" i="15"/>
  <c r="N23" i="15" s="1"/>
  <c r="N36" i="15"/>
  <c r="U225" i="7"/>
  <c r="Q15" i="13" s="1"/>
  <c r="O91" i="15"/>
  <c r="O92" i="15" s="1"/>
  <c r="O100" i="15" s="1"/>
  <c r="O81" i="15"/>
  <c r="O34" i="15"/>
  <c r="O55" i="15"/>
  <c r="O57" i="15" s="1"/>
  <c r="O60" i="15"/>
  <c r="O61" i="15" s="1"/>
  <c r="O68" i="15"/>
  <c r="O69" i="15" s="1"/>
  <c r="O72" i="15"/>
  <c r="O73" i="15" s="1"/>
  <c r="O76" i="15"/>
  <c r="O42" i="15"/>
  <c r="O44" i="15" s="1"/>
  <c r="O47" i="15"/>
  <c r="O30" i="15"/>
  <c r="P20" i="15"/>
  <c r="T221" i="7"/>
  <c r="I258" i="9"/>
  <c r="L262" i="9"/>
  <c r="L30" i="12" s="1"/>
  <c r="L275" i="9"/>
  <c r="L524" i="9" s="1"/>
  <c r="H59" i="13" s="1"/>
  <c r="K228" i="7"/>
  <c r="G18" i="13" s="1"/>
  <c r="Q117" i="7"/>
  <c r="Q119" i="7" s="1"/>
  <c r="R117" i="7" s="1"/>
  <c r="L21" i="9"/>
  <c r="L50" i="9"/>
  <c r="L51" i="9" s="1"/>
  <c r="L93" i="9"/>
  <c r="T35" i="7"/>
  <c r="T28" i="7"/>
  <c r="U21" i="7"/>
  <c r="U20" i="7"/>
  <c r="V49" i="7"/>
  <c r="V30" i="7"/>
  <c r="V46" i="7" s="1"/>
  <c r="V5" i="7"/>
  <c r="W3" i="7"/>
  <c r="W6" i="7" s="1"/>
  <c r="V8" i="7"/>
  <c r="V4" i="7"/>
  <c r="V37" i="7"/>
  <c r="V47" i="7" s="1"/>
  <c r="V7" i="7"/>
  <c r="T72" i="7"/>
  <c r="U70" i="7" s="1"/>
  <c r="U12" i="7"/>
  <c r="U10" i="7"/>
  <c r="U11" i="7"/>
  <c r="U13" i="7"/>
  <c r="T14" i="7"/>
  <c r="U79" i="7"/>
  <c r="U48" i="7"/>
  <c r="U78" i="7" s="1"/>
  <c r="U71" i="7"/>
  <c r="U74" i="7" s="1"/>
  <c r="L74" i="9"/>
  <c r="L75" i="9" s="1"/>
  <c r="L64" i="9"/>
  <c r="L65" i="9" s="1"/>
  <c r="L447" i="9"/>
  <c r="L440" i="9"/>
  <c r="L541" i="9" s="1"/>
  <c r="H76" i="13" s="1"/>
  <c r="M422" i="9"/>
  <c r="M17" i="9"/>
  <c r="N337" i="9"/>
  <c r="N249" i="9"/>
  <c r="M53" i="9"/>
  <c r="M96" i="9"/>
  <c r="M419" i="9"/>
  <c r="M425" i="9"/>
  <c r="N14" i="9"/>
  <c r="N87" i="9" s="1"/>
  <c r="L35" i="9"/>
  <c r="L36" i="9" s="1"/>
  <c r="M157" i="9"/>
  <c r="V137" i="12"/>
  <c r="V139" i="12" s="1"/>
  <c r="Y2" i="4"/>
  <c r="X3" i="4"/>
  <c r="W37" i="5"/>
  <c r="X2" i="5"/>
  <c r="V43" i="7" s="1"/>
  <c r="W3" i="5"/>
  <c r="Y46" i="5" s="1"/>
  <c r="N52" i="8"/>
  <c r="Y51" i="4"/>
  <c r="W48" i="4"/>
  <c r="L69" i="9"/>
  <c r="L70" i="9" s="1"/>
  <c r="N119" i="8"/>
  <c r="N216" i="9" s="1"/>
  <c r="N215" i="9"/>
  <c r="N23" i="8"/>
  <c r="N40" i="8"/>
  <c r="N28" i="8"/>
  <c r="N26" i="8"/>
  <c r="N76" i="8" s="1"/>
  <c r="N38" i="8"/>
  <c r="N106" i="8" s="1"/>
  <c r="N50" i="8"/>
  <c r="N122" i="8" s="1"/>
  <c r="N29" i="8"/>
  <c r="N60" i="8"/>
  <c r="N61" i="8" s="1"/>
  <c r="N41" i="8"/>
  <c r="N53" i="8"/>
  <c r="O19" i="8"/>
  <c r="O48" i="8"/>
  <c r="O36" i="8"/>
  <c r="O24" i="8"/>
  <c r="N47" i="8"/>
  <c r="G16" i="13"/>
  <c r="L52" i="7"/>
  <c r="L226" i="7" s="1"/>
  <c r="L95" i="7"/>
  <c r="O155" i="7"/>
  <c r="L110" i="7"/>
  <c r="L111" i="7" s="1"/>
  <c r="M108" i="7" s="1"/>
  <c r="L93" i="7"/>
  <c r="M90" i="7" s="1"/>
  <c r="K101" i="7"/>
  <c r="K102" i="7" s="1"/>
  <c r="L99" i="7" s="1"/>
  <c r="J55" i="7"/>
  <c r="O48" i="15" l="1"/>
  <c r="O82" i="15"/>
  <c r="M138" i="15"/>
  <c r="I31" i="12"/>
  <c r="G177" i="12" s="1"/>
  <c r="J174" i="9"/>
  <c r="J167" i="9"/>
  <c r="J187" i="9" s="1"/>
  <c r="J263" i="9" s="1"/>
  <c r="J31" i="12" s="1"/>
  <c r="J466" i="9"/>
  <c r="J13" i="12"/>
  <c r="N25" i="15"/>
  <c r="M144" i="15"/>
  <c r="L139" i="15"/>
  <c r="L149" i="15" s="1"/>
  <c r="P106" i="15"/>
  <c r="M103" i="9"/>
  <c r="M110" i="9" s="1"/>
  <c r="M83" i="9"/>
  <c r="M82" i="9"/>
  <c r="N79" i="9"/>
  <c r="L94" i="9"/>
  <c r="K143" i="9"/>
  <c r="K153" i="9" s="1"/>
  <c r="K118" i="9"/>
  <c r="K147" i="9" s="1"/>
  <c r="K183" i="9" s="1"/>
  <c r="K346" i="9" s="1"/>
  <c r="K110" i="12" s="1"/>
  <c r="H259" i="12" s="1"/>
  <c r="J15" i="12"/>
  <c r="O83" i="15"/>
  <c r="P93" i="15"/>
  <c r="P85" i="15"/>
  <c r="J522" i="9"/>
  <c r="F57" i="13" s="1"/>
  <c r="J27" i="12"/>
  <c r="K123" i="9"/>
  <c r="K148" i="9" s="1"/>
  <c r="K163" i="9" s="1"/>
  <c r="K173" i="9" s="1"/>
  <c r="K59" i="9"/>
  <c r="K7" i="12" s="1"/>
  <c r="H147" i="12" s="1"/>
  <c r="K131" i="9"/>
  <c r="K150" i="9" s="1"/>
  <c r="K127" i="9"/>
  <c r="K149" i="9" s="1"/>
  <c r="K139" i="9"/>
  <c r="K152" i="9" s="1"/>
  <c r="K184" i="9" s="1"/>
  <c r="K260" i="9" s="1"/>
  <c r="K135" i="9"/>
  <c r="K151" i="9" s="1"/>
  <c r="K166" i="9" s="1"/>
  <c r="O99" i="15"/>
  <c r="O97" i="15"/>
  <c r="O95" i="15"/>
  <c r="O98" i="15"/>
  <c r="O94" i="15"/>
  <c r="O96" i="15"/>
  <c r="L43" i="9"/>
  <c r="L22" i="9"/>
  <c r="L58" i="9"/>
  <c r="M129" i="15"/>
  <c r="M134" i="15" s="1"/>
  <c r="M186" i="9"/>
  <c r="M124" i="9"/>
  <c r="M115" i="9"/>
  <c r="M144" i="9" s="1"/>
  <c r="J172" i="9"/>
  <c r="N51" i="15"/>
  <c r="L43" i="12"/>
  <c r="M38" i="9"/>
  <c r="L531" i="9"/>
  <c r="H66" i="13" s="1"/>
  <c r="P104" i="15"/>
  <c r="P102" i="15"/>
  <c r="O31" i="15"/>
  <c r="O38" i="15" s="1"/>
  <c r="O35" i="15"/>
  <c r="P22" i="15"/>
  <c r="P108" i="15"/>
  <c r="O77" i="15"/>
  <c r="V140" i="7"/>
  <c r="V225" i="7"/>
  <c r="R15" i="13" s="1"/>
  <c r="O50" i="15"/>
  <c r="P80" i="15"/>
  <c r="O63" i="15"/>
  <c r="Q18" i="15"/>
  <c r="P67" i="15"/>
  <c r="P46" i="15"/>
  <c r="P75" i="15"/>
  <c r="P29" i="15"/>
  <c r="P71" i="15"/>
  <c r="P54" i="15"/>
  <c r="P27" i="15"/>
  <c r="P41" i="15" s="1"/>
  <c r="P59" i="15"/>
  <c r="J467" i="9"/>
  <c r="I26" i="12"/>
  <c r="G172" i="12" s="1"/>
  <c r="I539" i="9"/>
  <c r="E74" i="13" s="1"/>
  <c r="N325" i="9"/>
  <c r="N102" i="9"/>
  <c r="V133" i="7"/>
  <c r="R44" i="7"/>
  <c r="R43" i="7"/>
  <c r="R126" i="7"/>
  <c r="S126" i="7"/>
  <c r="S133" i="7"/>
  <c r="S44" i="7"/>
  <c r="S45" i="7"/>
  <c r="S43" i="7"/>
  <c r="T126" i="7"/>
  <c r="T133" i="7"/>
  <c r="T45" i="7"/>
  <c r="T44" i="7"/>
  <c r="T43" i="7"/>
  <c r="U126" i="7"/>
  <c r="U45" i="7"/>
  <c r="U44" i="7"/>
  <c r="U43" i="7"/>
  <c r="U133" i="7"/>
  <c r="V45" i="7"/>
  <c r="V126" i="7"/>
  <c r="W126" i="7"/>
  <c r="W44" i="7"/>
  <c r="W43" i="7"/>
  <c r="W45" i="7"/>
  <c r="W133" i="7"/>
  <c r="V44" i="7"/>
  <c r="U221" i="7"/>
  <c r="M91" i="9"/>
  <c r="U14" i="7"/>
  <c r="U141" i="7" s="1"/>
  <c r="U145" i="7" s="1"/>
  <c r="W30" i="7"/>
  <c r="W46" i="7" s="1"/>
  <c r="W5" i="7"/>
  <c r="W37" i="7"/>
  <c r="W47" i="7" s="1"/>
  <c r="W8" i="7"/>
  <c r="W4" i="7"/>
  <c r="W7" i="7"/>
  <c r="W49" i="7"/>
  <c r="X3" i="7"/>
  <c r="X6" i="7" s="1"/>
  <c r="V71" i="7"/>
  <c r="V74" i="7" s="1"/>
  <c r="V79" i="7"/>
  <c r="V48" i="7"/>
  <c r="V78" i="7" s="1"/>
  <c r="U28" i="7"/>
  <c r="U35" i="7"/>
  <c r="U72" i="7"/>
  <c r="V70" i="7" s="1"/>
  <c r="V20" i="7"/>
  <c r="V21" i="7"/>
  <c r="V10" i="7"/>
  <c r="V12" i="7"/>
  <c r="V11" i="7"/>
  <c r="V13" i="7"/>
  <c r="N42" i="8"/>
  <c r="N43" i="8" s="1"/>
  <c r="M47" i="9"/>
  <c r="X3" i="5"/>
  <c r="Z46" i="5" s="1"/>
  <c r="Y2" i="5"/>
  <c r="X37" i="5"/>
  <c r="Y3" i="4"/>
  <c r="Z2" i="4"/>
  <c r="M542" i="9"/>
  <c r="I77" i="13" s="1"/>
  <c r="M348" i="9"/>
  <c r="M112" i="12" s="1"/>
  <c r="I261" i="12" s="1"/>
  <c r="W137" i="12"/>
  <c r="W139" i="12" s="1"/>
  <c r="N54" i="8"/>
  <c r="N55" i="8" s="1"/>
  <c r="N339" i="9"/>
  <c r="N16" i="9"/>
  <c r="N251" i="9"/>
  <c r="N33" i="9"/>
  <c r="N48" i="9"/>
  <c r="N25" i="9"/>
  <c r="M68" i="9"/>
  <c r="M20" i="9"/>
  <c r="M73" i="9"/>
  <c r="M72" i="9"/>
  <c r="M67" i="9"/>
  <c r="M32" i="9"/>
  <c r="M48" i="9"/>
  <c r="M54" i="9"/>
  <c r="M55" i="9" s="1"/>
  <c r="M39" i="9"/>
  <c r="M33" i="9"/>
  <c r="M92" i="9"/>
  <c r="M78" i="9"/>
  <c r="M80" i="9" s="1"/>
  <c r="M62" i="9"/>
  <c r="M63" i="9"/>
  <c r="M97" i="9"/>
  <c r="M98" i="9" s="1"/>
  <c r="M99" i="9" s="1"/>
  <c r="M19" i="9"/>
  <c r="M26" i="9" s="1"/>
  <c r="M27" i="9" s="1"/>
  <c r="X48" i="4"/>
  <c r="Z51" i="4"/>
  <c r="M188" i="9"/>
  <c r="M189" i="9"/>
  <c r="N62" i="8"/>
  <c r="O20" i="8"/>
  <c r="O47" i="8" s="1"/>
  <c r="P17" i="8"/>
  <c r="O68" i="8"/>
  <c r="O64" i="8"/>
  <c r="O59" i="8"/>
  <c r="N30" i="8"/>
  <c r="N31" i="8" s="1"/>
  <c r="N217" i="9"/>
  <c r="N324" i="9"/>
  <c r="P153" i="7"/>
  <c r="H16" i="13"/>
  <c r="J61" i="7"/>
  <c r="J62" i="7" s="1"/>
  <c r="K60" i="7" s="1"/>
  <c r="K53" i="7"/>
  <c r="K227" i="7" s="1"/>
  <c r="K104" i="7"/>
  <c r="L54" i="7"/>
  <c r="L228" i="7" s="1"/>
  <c r="L113" i="7"/>
  <c r="L101" i="7"/>
  <c r="L102" i="7" s="1"/>
  <c r="M99" i="7" s="1"/>
  <c r="M110" i="7"/>
  <c r="M92" i="7"/>
  <c r="M93" i="7" s="1"/>
  <c r="N90" i="7" s="1"/>
  <c r="N117" i="15" l="1"/>
  <c r="N119" i="15" s="1"/>
  <c r="P247" i="15"/>
  <c r="J343" i="9"/>
  <c r="J107" i="12" s="1"/>
  <c r="N113" i="15"/>
  <c r="N115" i="15" s="1"/>
  <c r="M106" i="9"/>
  <c r="J469" i="9"/>
  <c r="K466" i="9" s="1"/>
  <c r="M105" i="9"/>
  <c r="M109" i="9"/>
  <c r="M104" i="9"/>
  <c r="M108" i="9"/>
  <c r="M107" i="9"/>
  <c r="N125" i="15"/>
  <c r="N127" i="15" s="1"/>
  <c r="N150" i="15"/>
  <c r="N135" i="15"/>
  <c r="N121" i="15"/>
  <c r="N123" i="15" s="1"/>
  <c r="N137" i="15" s="1"/>
  <c r="N145" i="15"/>
  <c r="N138" i="15"/>
  <c r="N146" i="15"/>
  <c r="M139" i="15"/>
  <c r="M149" i="15" s="1"/>
  <c r="M84" i="9"/>
  <c r="N122" i="9"/>
  <c r="L23" i="9"/>
  <c r="L172" i="9" s="1"/>
  <c r="L315" i="9" s="1"/>
  <c r="L155" i="9"/>
  <c r="K165" i="9"/>
  <c r="K175" i="9" s="1"/>
  <c r="K11" i="12"/>
  <c r="H155" i="12" s="1"/>
  <c r="P86" i="15"/>
  <c r="P87" i="15" s="1"/>
  <c r="K164" i="9"/>
  <c r="K174" i="9" s="1"/>
  <c r="K259" i="9"/>
  <c r="K176" i="9"/>
  <c r="K14" i="12"/>
  <c r="H161" i="12" s="1"/>
  <c r="L29" i="9"/>
  <c r="L44" i="9" s="1"/>
  <c r="L6" i="12" s="1"/>
  <c r="K28" i="12"/>
  <c r="H174" i="12" s="1"/>
  <c r="K523" i="9"/>
  <c r="G58" i="13" s="1"/>
  <c r="M56" i="9"/>
  <c r="K347" i="9"/>
  <c r="K111" i="12" s="1"/>
  <c r="H260" i="12" s="1"/>
  <c r="M136" i="9"/>
  <c r="M128" i="9"/>
  <c r="M132" i="9"/>
  <c r="M140" i="9"/>
  <c r="M119" i="9"/>
  <c r="J315" i="9"/>
  <c r="J461" i="9"/>
  <c r="J540" i="9"/>
  <c r="F75" i="13" s="1"/>
  <c r="J177" i="9"/>
  <c r="M40" i="9"/>
  <c r="N157" i="9"/>
  <c r="P151" i="15"/>
  <c r="O64" i="15"/>
  <c r="O32" i="15"/>
  <c r="O23" i="15" s="1"/>
  <c r="O36" i="15"/>
  <c r="S140" i="7"/>
  <c r="S144" i="7" s="1"/>
  <c r="J525" i="9"/>
  <c r="F60" i="13" s="1"/>
  <c r="W140" i="7"/>
  <c r="U140" i="7"/>
  <c r="U144" i="7" s="1"/>
  <c r="T140" i="7"/>
  <c r="T144" i="7" s="1"/>
  <c r="R223" i="7"/>
  <c r="N13" i="13" s="1"/>
  <c r="K468" i="9"/>
  <c r="W225" i="7"/>
  <c r="S15" i="13" s="1"/>
  <c r="P91" i="15"/>
  <c r="P92" i="15" s="1"/>
  <c r="P100" i="15" s="1"/>
  <c r="P81" i="15"/>
  <c r="P82" i="15" s="1"/>
  <c r="Q20" i="15"/>
  <c r="P47" i="15"/>
  <c r="P48" i="15" s="1"/>
  <c r="P60" i="15"/>
  <c r="P61" i="15" s="1"/>
  <c r="P55" i="15"/>
  <c r="P57" i="15" s="1"/>
  <c r="P68" i="15"/>
  <c r="P69" i="15" s="1"/>
  <c r="P42" i="15"/>
  <c r="P44" i="15" s="1"/>
  <c r="P30" i="15"/>
  <c r="P76" i="15"/>
  <c r="P34" i="15"/>
  <c r="P72" i="15"/>
  <c r="P73" i="15" s="1"/>
  <c r="J349" i="9"/>
  <c r="J113" i="12" s="1"/>
  <c r="R222" i="7"/>
  <c r="N12" i="13" s="1"/>
  <c r="R140" i="7"/>
  <c r="R144" i="7" s="1"/>
  <c r="M262" i="9"/>
  <c r="M30" i="12" s="1"/>
  <c r="I176" i="12" s="1"/>
  <c r="M275" i="9"/>
  <c r="M43" i="12" s="1"/>
  <c r="I189" i="12" s="1"/>
  <c r="X126" i="7"/>
  <c r="X43" i="7"/>
  <c r="X44" i="7"/>
  <c r="X45" i="7"/>
  <c r="X133" i="7"/>
  <c r="V221" i="7"/>
  <c r="H18" i="13"/>
  <c r="M93" i="9"/>
  <c r="N422" i="9"/>
  <c r="W129" i="7"/>
  <c r="V72" i="7"/>
  <c r="W70" i="7" s="1"/>
  <c r="X37" i="7"/>
  <c r="X47" i="7" s="1"/>
  <c r="X7" i="7"/>
  <c r="X49" i="7"/>
  <c r="Y3" i="7"/>
  <c r="Y6" i="7" s="1"/>
  <c r="X30" i="7"/>
  <c r="X46" i="7" s="1"/>
  <c r="X5" i="7"/>
  <c r="X8" i="7"/>
  <c r="X4" i="7"/>
  <c r="W21" i="7"/>
  <c r="W20" i="7"/>
  <c r="V14" i="7"/>
  <c r="W11" i="7"/>
  <c r="W10" i="7"/>
  <c r="W12" i="7"/>
  <c r="W13" i="7"/>
  <c r="W71" i="7"/>
  <c r="M50" i="9"/>
  <c r="M51" i="9" s="1"/>
  <c r="V35" i="7"/>
  <c r="V28" i="7"/>
  <c r="W48" i="7"/>
  <c r="W78" i="7" s="1"/>
  <c r="W79" i="7"/>
  <c r="M69" i="9"/>
  <c r="M70" i="9" s="1"/>
  <c r="M35" i="9"/>
  <c r="M36" i="9" s="1"/>
  <c r="M74" i="9"/>
  <c r="M75" i="9" s="1"/>
  <c r="M21" i="9"/>
  <c r="M64" i="9"/>
  <c r="M65" i="9" s="1"/>
  <c r="O28" i="8"/>
  <c r="X137" i="12"/>
  <c r="X139" i="12" s="1"/>
  <c r="V50" i="7"/>
  <c r="V86" i="7" s="1"/>
  <c r="V144" i="7"/>
  <c r="U50" i="7"/>
  <c r="U86" i="7" s="1"/>
  <c r="O40" i="8"/>
  <c r="M440" i="9"/>
  <c r="M541" i="9" s="1"/>
  <c r="I76" i="13" s="1"/>
  <c r="M447" i="9"/>
  <c r="Z3" i="4"/>
  <c r="AA2" i="4"/>
  <c r="Z2" i="5"/>
  <c r="Y37" i="5"/>
  <c r="Y3" i="5"/>
  <c r="AA46" i="5" s="1"/>
  <c r="Y48" i="4"/>
  <c r="AA51" i="4"/>
  <c r="O35" i="8"/>
  <c r="O337" i="9"/>
  <c r="N17" i="9"/>
  <c r="N82" i="9" s="1"/>
  <c r="O249" i="9"/>
  <c r="N425" i="9"/>
  <c r="O14" i="9"/>
  <c r="O87" i="9" s="1"/>
  <c r="N419" i="9"/>
  <c r="T50" i="7"/>
  <c r="T86" i="7" s="1"/>
  <c r="S50" i="7"/>
  <c r="S86" i="7" s="1"/>
  <c r="R129" i="7"/>
  <c r="R127" i="7"/>
  <c r="S129" i="7"/>
  <c r="T129" i="7"/>
  <c r="U129" i="7"/>
  <c r="V129" i="7"/>
  <c r="P19" i="8"/>
  <c r="P36" i="8"/>
  <c r="P48" i="8"/>
  <c r="P24" i="8"/>
  <c r="O38" i="8"/>
  <c r="O106" i="8" s="1"/>
  <c r="O26" i="8"/>
  <c r="O76" i="8" s="1"/>
  <c r="O50" i="8"/>
  <c r="O122" i="8" s="1"/>
  <c r="O53" i="8"/>
  <c r="O29" i="8"/>
  <c r="O41" i="8"/>
  <c r="O60" i="8"/>
  <c r="O61" i="8" s="1"/>
  <c r="N326" i="9"/>
  <c r="O52" i="8"/>
  <c r="O23" i="8"/>
  <c r="M54" i="7"/>
  <c r="M113" i="7"/>
  <c r="P155" i="7"/>
  <c r="M52" i="7"/>
  <c r="M226" i="7" s="1"/>
  <c r="M95" i="7"/>
  <c r="M111" i="7"/>
  <c r="N108" i="7" s="1"/>
  <c r="L53" i="7"/>
  <c r="L227" i="7" s="1"/>
  <c r="L104" i="7"/>
  <c r="N92" i="7"/>
  <c r="N93" i="7" s="1"/>
  <c r="O90" i="7" s="1"/>
  <c r="M101" i="7"/>
  <c r="M102" i="7" s="1"/>
  <c r="N99" i="7" s="1"/>
  <c r="G17" i="13"/>
  <c r="K57" i="7"/>
  <c r="K55" i="7" s="1"/>
  <c r="K66" i="7"/>
  <c r="N136" i="15" l="1"/>
  <c r="L114" i="9"/>
  <c r="N86" i="9"/>
  <c r="N88" i="9" s="1"/>
  <c r="N129" i="15"/>
  <c r="N134" i="15" s="1"/>
  <c r="J380" i="9"/>
  <c r="J563" i="9" s="1"/>
  <c r="F38" i="13" s="1"/>
  <c r="O25" i="15"/>
  <c r="N144" i="15"/>
  <c r="Q106" i="15"/>
  <c r="N96" i="9"/>
  <c r="O79" i="9"/>
  <c r="N103" i="9"/>
  <c r="N110" i="9" s="1"/>
  <c r="N83" i="9"/>
  <c r="N84" i="9" s="1"/>
  <c r="M94" i="9"/>
  <c r="L143" i="9"/>
  <c r="L153" i="9" s="1"/>
  <c r="L118" i="9"/>
  <c r="L147" i="9" s="1"/>
  <c r="L183" i="9" s="1"/>
  <c r="L346" i="9" s="1"/>
  <c r="L110" i="12" s="1"/>
  <c r="K13" i="12"/>
  <c r="H159" i="12" s="1"/>
  <c r="K12" i="12"/>
  <c r="H157" i="12" s="1"/>
  <c r="K167" i="9"/>
  <c r="P88" i="15"/>
  <c r="Q93" i="15"/>
  <c r="Q85" i="15"/>
  <c r="P83" i="15"/>
  <c r="L59" i="9"/>
  <c r="L7" i="12" s="1"/>
  <c r="J258" i="9"/>
  <c r="J26" i="12" s="1"/>
  <c r="L123" i="9"/>
  <c r="L148" i="9" s="1"/>
  <c r="L163" i="9" s="1"/>
  <c r="L131" i="9"/>
  <c r="L150" i="9" s="1"/>
  <c r="L139" i="9"/>
  <c r="L152" i="9" s="1"/>
  <c r="L184" i="9" s="1"/>
  <c r="L347" i="9" s="1"/>
  <c r="L111" i="12" s="1"/>
  <c r="L127" i="9"/>
  <c r="L149" i="9" s="1"/>
  <c r="L135" i="9"/>
  <c r="L151" i="9" s="1"/>
  <c r="L166" i="9" s="1"/>
  <c r="L176" i="9" s="1"/>
  <c r="K27" i="12"/>
  <c r="H173" i="12" s="1"/>
  <c r="K522" i="9"/>
  <c r="G57" i="13" s="1"/>
  <c r="P98" i="15"/>
  <c r="P96" i="15"/>
  <c r="P94" i="15"/>
  <c r="P99" i="15"/>
  <c r="P97" i="15"/>
  <c r="P95" i="15"/>
  <c r="M41" i="9"/>
  <c r="M43" i="9"/>
  <c r="M58" i="9"/>
  <c r="M22" i="9"/>
  <c r="N186" i="9"/>
  <c r="K172" i="9"/>
  <c r="K540" i="9" s="1"/>
  <c r="G75" i="13" s="1"/>
  <c r="L461" i="9"/>
  <c r="N124" i="9"/>
  <c r="N115" i="9"/>
  <c r="N144" i="9" s="1"/>
  <c r="J83" i="12"/>
  <c r="N188" i="9"/>
  <c r="N275" i="9" s="1"/>
  <c r="N524" i="9" s="1"/>
  <c r="J59" i="13" s="1"/>
  <c r="L540" i="9"/>
  <c r="H75" i="13" s="1"/>
  <c r="N189" i="9"/>
  <c r="N440" i="9" s="1"/>
  <c r="N541" i="9" s="1"/>
  <c r="J76" i="13" s="1"/>
  <c r="O51" i="15"/>
  <c r="Q104" i="15"/>
  <c r="P31" i="15"/>
  <c r="P38" i="15" s="1"/>
  <c r="Q102" i="15"/>
  <c r="P35" i="15"/>
  <c r="Q22" i="15"/>
  <c r="Q108" i="15"/>
  <c r="P77" i="15"/>
  <c r="S222" i="7"/>
  <c r="T222" i="7" s="1"/>
  <c r="U222" i="7" s="1"/>
  <c r="V222" i="7" s="1"/>
  <c r="W222" i="7" s="1"/>
  <c r="X222" i="7" s="1"/>
  <c r="M524" i="9"/>
  <c r="I59" i="13" s="1"/>
  <c r="X140" i="7"/>
  <c r="S223" i="7"/>
  <c r="T223" i="7" s="1"/>
  <c r="U223" i="7" s="1"/>
  <c r="V223" i="7" s="1"/>
  <c r="W223" i="7" s="1"/>
  <c r="X223" i="7" s="1"/>
  <c r="X225" i="7"/>
  <c r="T15" i="13" s="1"/>
  <c r="P50" i="15"/>
  <c r="R18" i="15"/>
  <c r="Q27" i="15"/>
  <c r="Q59" i="15" s="1"/>
  <c r="P63" i="15"/>
  <c r="M531" i="9"/>
  <c r="I66" i="13" s="1"/>
  <c r="O102" i="9"/>
  <c r="Y126" i="7"/>
  <c r="Y44" i="7"/>
  <c r="Y43" i="7"/>
  <c r="Y45" i="7"/>
  <c r="Y133" i="7"/>
  <c r="W221" i="7"/>
  <c r="M228" i="7"/>
  <c r="I18" i="13" s="1"/>
  <c r="S125" i="7"/>
  <c r="S127" i="7" s="1"/>
  <c r="W144" i="7"/>
  <c r="O42" i="8"/>
  <c r="O43" i="8" s="1"/>
  <c r="W50" i="7"/>
  <c r="W86" i="7" s="1"/>
  <c r="X10" i="7"/>
  <c r="X13" i="7"/>
  <c r="X11" i="7"/>
  <c r="X12" i="7"/>
  <c r="Y30" i="7"/>
  <c r="Y46" i="7" s="1"/>
  <c r="Y5" i="7"/>
  <c r="Y8" i="7"/>
  <c r="Y4" i="7"/>
  <c r="Y7" i="7"/>
  <c r="Z3" i="7"/>
  <c r="Z6" i="7" s="1"/>
  <c r="Y49" i="7"/>
  <c r="Y37" i="7"/>
  <c r="Y47" i="7" s="1"/>
  <c r="W72" i="7"/>
  <c r="X70" i="7" s="1"/>
  <c r="W35" i="7"/>
  <c r="W28" i="7"/>
  <c r="X79" i="7"/>
  <c r="X48" i="7"/>
  <c r="X78" i="7" s="1"/>
  <c r="X71" i="7"/>
  <c r="W74" i="7"/>
  <c r="W14" i="7"/>
  <c r="X20" i="7"/>
  <c r="X21" i="7"/>
  <c r="X136" i="7"/>
  <c r="X129" i="7"/>
  <c r="N72" i="9"/>
  <c r="N78" i="9"/>
  <c r="N80" i="9" s="1"/>
  <c r="N38" i="9"/>
  <c r="N53" i="9"/>
  <c r="N67" i="9"/>
  <c r="O30" i="8"/>
  <c r="O31" i="8" s="1"/>
  <c r="N348" i="9"/>
  <c r="N112" i="12" s="1"/>
  <c r="N542" i="9"/>
  <c r="J77" i="13" s="1"/>
  <c r="O339" i="9"/>
  <c r="O48" i="9"/>
  <c r="O251" i="9"/>
  <c r="O25" i="9"/>
  <c r="O16" i="9"/>
  <c r="O33" i="9"/>
  <c r="AB51" i="4"/>
  <c r="Z48" i="4"/>
  <c r="R142" i="7"/>
  <c r="S139" i="7" s="1"/>
  <c r="Y137" i="12"/>
  <c r="Y139" i="12" s="1"/>
  <c r="N62" i="9"/>
  <c r="N19" i="9"/>
  <c r="N26" i="9" s="1"/>
  <c r="N27" i="9" s="1"/>
  <c r="N20" i="9"/>
  <c r="N97" i="9"/>
  <c r="N32" i="9"/>
  <c r="N35" i="9" s="1"/>
  <c r="N36" i="9" s="1"/>
  <c r="N92" i="9"/>
  <c r="N63" i="9"/>
  <c r="N47" i="9"/>
  <c r="N50" i="9" s="1"/>
  <c r="N51" i="9" s="1"/>
  <c r="N73" i="9"/>
  <c r="N54" i="9"/>
  <c r="N39" i="9"/>
  <c r="N68" i="9"/>
  <c r="N91" i="9"/>
  <c r="Z37" i="5"/>
  <c r="AA2" i="5"/>
  <c r="Z3" i="5"/>
  <c r="AB46" i="5" s="1"/>
  <c r="AA3" i="4"/>
  <c r="AB2" i="4"/>
  <c r="O54" i="8"/>
  <c r="O55" i="8" s="1"/>
  <c r="O62" i="8"/>
  <c r="P20" i="8"/>
  <c r="Q17" i="8"/>
  <c r="P59" i="8"/>
  <c r="P68" i="8"/>
  <c r="P64" i="8"/>
  <c r="P73" i="8" s="1"/>
  <c r="K67" i="7"/>
  <c r="Q153" i="7"/>
  <c r="K61" i="7"/>
  <c r="K62" i="7" s="1"/>
  <c r="L60" i="7" s="1"/>
  <c r="K64" i="7"/>
  <c r="M53" i="7"/>
  <c r="M57" i="7" s="1"/>
  <c r="M55" i="7" s="1"/>
  <c r="M104" i="7"/>
  <c r="N52" i="7"/>
  <c r="N226" i="7" s="1"/>
  <c r="N95" i="7"/>
  <c r="H17" i="13"/>
  <c r="L66" i="7"/>
  <c r="L57" i="7"/>
  <c r="L55" i="7" s="1"/>
  <c r="I16" i="13"/>
  <c r="N101" i="7"/>
  <c r="N102" i="7" s="1"/>
  <c r="O99" i="7" s="1"/>
  <c r="O92" i="7"/>
  <c r="N110" i="7"/>
  <c r="N111" i="7" s="1"/>
  <c r="O108" i="7" s="1"/>
  <c r="Q41" i="15" l="1"/>
  <c r="Q46" i="15"/>
  <c r="Q71" i="15"/>
  <c r="Q29" i="15"/>
  <c r="Q67" i="15"/>
  <c r="Q54" i="15"/>
  <c r="Q80" i="15"/>
  <c r="Q75" i="15"/>
  <c r="K187" i="9"/>
  <c r="K263" i="9" s="1"/>
  <c r="N107" i="9"/>
  <c r="N108" i="9"/>
  <c r="N98" i="9"/>
  <c r="N99" i="9" s="1"/>
  <c r="O117" i="15"/>
  <c r="O119" i="15" s="1"/>
  <c r="O113" i="15"/>
  <c r="O115" i="15" s="1"/>
  <c r="O135" i="15" s="1"/>
  <c r="Q247" i="15"/>
  <c r="O150" i="15"/>
  <c r="O121" i="15"/>
  <c r="O123" i="15" s="1"/>
  <c r="O138" i="15"/>
  <c r="O146" i="15"/>
  <c r="O125" i="15"/>
  <c r="O127" i="15" s="1"/>
  <c r="O145" i="15"/>
  <c r="O137" i="15"/>
  <c r="N139" i="15"/>
  <c r="N149" i="15" s="1"/>
  <c r="K467" i="9"/>
  <c r="K469" i="9" s="1"/>
  <c r="N104" i="9"/>
  <c r="N109" i="9"/>
  <c r="N106" i="9"/>
  <c r="O122" i="9"/>
  <c r="O86" i="9"/>
  <c r="O88" i="9" s="1"/>
  <c r="N105" i="9"/>
  <c r="K343" i="9"/>
  <c r="K107" i="12" s="1"/>
  <c r="H256" i="12" s="1"/>
  <c r="M23" i="9"/>
  <c r="M114" i="9" s="1"/>
  <c r="M127" i="9" s="1"/>
  <c r="M149" i="9" s="1"/>
  <c r="M155" i="9"/>
  <c r="K15" i="12"/>
  <c r="L164" i="9"/>
  <c r="L174" i="9" s="1"/>
  <c r="Q86" i="15"/>
  <c r="Q87" i="15" s="1"/>
  <c r="Q88" i="15" s="1"/>
  <c r="L165" i="9"/>
  <c r="L175" i="9" s="1"/>
  <c r="J539" i="9"/>
  <c r="F74" i="13" s="1"/>
  <c r="L173" i="9"/>
  <c r="L11" i="12"/>
  <c r="L14" i="12"/>
  <c r="L259" i="9"/>
  <c r="L522" i="9" s="1"/>
  <c r="H57" i="13" s="1"/>
  <c r="M29" i="9"/>
  <c r="M59" i="9" s="1"/>
  <c r="L260" i="9"/>
  <c r="L28" i="12" s="1"/>
  <c r="K177" i="9"/>
  <c r="K315" i="9"/>
  <c r="L83" i="12" s="1"/>
  <c r="K461" i="9"/>
  <c r="N140" i="9"/>
  <c r="N132" i="9"/>
  <c r="N136" i="9"/>
  <c r="N128" i="9"/>
  <c r="N119" i="9"/>
  <c r="N447" i="9"/>
  <c r="O13" i="13"/>
  <c r="P12" i="13"/>
  <c r="O12" i="13"/>
  <c r="Q151" i="15"/>
  <c r="P32" i="15"/>
  <c r="P23" i="15" s="1"/>
  <c r="P51" i="15"/>
  <c r="P36" i="15"/>
  <c r="N43" i="12"/>
  <c r="P13" i="13"/>
  <c r="Y140" i="7"/>
  <c r="Y225" i="7"/>
  <c r="U15" i="13" s="1"/>
  <c r="Q91" i="15"/>
  <c r="Q92" i="15" s="1"/>
  <c r="Q100" i="15" s="1"/>
  <c r="Q81" i="15"/>
  <c r="Q76" i="15"/>
  <c r="Q55" i="15"/>
  <c r="Q72" i="15"/>
  <c r="Q60" i="15"/>
  <c r="Q61" i="15" s="1"/>
  <c r="Q47" i="15"/>
  <c r="Q48" i="15" s="1"/>
  <c r="Q34" i="15"/>
  <c r="Q42" i="15"/>
  <c r="Q44" i="15" s="1"/>
  <c r="Q30" i="15"/>
  <c r="Q68" i="15"/>
  <c r="Q69" i="15" s="1"/>
  <c r="R20" i="15"/>
  <c r="K349" i="9"/>
  <c r="K113" i="12" s="1"/>
  <c r="H262" i="12" s="1"/>
  <c r="N262" i="9"/>
  <c r="N531" i="9" s="1"/>
  <c r="J66" i="13" s="1"/>
  <c r="Y222" i="7"/>
  <c r="Y223" i="7"/>
  <c r="Z126" i="7"/>
  <c r="Z44" i="7"/>
  <c r="Z43" i="7"/>
  <c r="Z45" i="7"/>
  <c r="Z133" i="7"/>
  <c r="S141" i="7"/>
  <c r="S145" i="7" s="1"/>
  <c r="X221" i="7"/>
  <c r="M227" i="7"/>
  <c r="I17" i="13" s="1"/>
  <c r="T125" i="7"/>
  <c r="T127" i="7" s="1"/>
  <c r="X82" i="7"/>
  <c r="Y71" i="7"/>
  <c r="Y74" i="7" s="1"/>
  <c r="Y13" i="7"/>
  <c r="Y10" i="7"/>
  <c r="Y12" i="7"/>
  <c r="Y11" i="7"/>
  <c r="X74" i="7"/>
  <c r="X72" i="7"/>
  <c r="Y70" i="7" s="1"/>
  <c r="Z37" i="7"/>
  <c r="Z47" i="7" s="1"/>
  <c r="Z5" i="7"/>
  <c r="Z8" i="7"/>
  <c r="Z4" i="7"/>
  <c r="Z7" i="7"/>
  <c r="Z49" i="7"/>
  <c r="AA3" i="7"/>
  <c r="AA6" i="7" s="1"/>
  <c r="Z30" i="7"/>
  <c r="Z46" i="7" s="1"/>
  <c r="Y48" i="7"/>
  <c r="Y78" i="7" s="1"/>
  <c r="Y79" i="7"/>
  <c r="X50" i="7"/>
  <c r="X86" i="7" s="1"/>
  <c r="X144" i="7"/>
  <c r="X14" i="7"/>
  <c r="X141" i="7" s="1"/>
  <c r="X145" i="7" s="1"/>
  <c r="N69" i="9"/>
  <c r="N70" i="9" s="1"/>
  <c r="X35" i="7"/>
  <c r="X28" i="7"/>
  <c r="Y136" i="7"/>
  <c r="Y129" i="7"/>
  <c r="Y21" i="7"/>
  <c r="Y20" i="7"/>
  <c r="N55" i="9"/>
  <c r="N74" i="9"/>
  <c r="N75" i="9" s="1"/>
  <c r="N40" i="9"/>
  <c r="N93" i="9"/>
  <c r="M66" i="7"/>
  <c r="M67" i="7" s="1"/>
  <c r="AC51" i="4"/>
  <c r="AA48" i="4"/>
  <c r="N64" i="9"/>
  <c r="N65" i="9" s="1"/>
  <c r="P14" i="9"/>
  <c r="P87" i="9" s="1"/>
  <c r="O419" i="9"/>
  <c r="O425" i="9"/>
  <c r="P337" i="9"/>
  <c r="O17" i="9"/>
  <c r="O157" i="9"/>
  <c r="P249" i="9"/>
  <c r="AC2" i="4"/>
  <c r="AB3" i="4"/>
  <c r="AA3" i="5"/>
  <c r="AC46" i="5" s="1"/>
  <c r="AA37" i="5"/>
  <c r="AB2" i="5"/>
  <c r="N21" i="9"/>
  <c r="Z137" i="12"/>
  <c r="Z139" i="12" s="1"/>
  <c r="Q12" i="13"/>
  <c r="O422" i="9"/>
  <c r="P50" i="8"/>
  <c r="P122" i="8" s="1"/>
  <c r="P26" i="8"/>
  <c r="P76" i="8" s="1"/>
  <c r="P38" i="8"/>
  <c r="P106" i="8" s="1"/>
  <c r="P29" i="8"/>
  <c r="P53" i="8"/>
  <c r="P41" i="8"/>
  <c r="P60" i="8"/>
  <c r="P61" i="8" s="1"/>
  <c r="P28" i="8"/>
  <c r="P30" i="8" s="1"/>
  <c r="P31" i="8" s="1"/>
  <c r="P40" i="8"/>
  <c r="P23" i="8"/>
  <c r="P215" i="9"/>
  <c r="P119" i="8"/>
  <c r="P216" i="9" s="1"/>
  <c r="P52" i="8"/>
  <c r="P35" i="8"/>
  <c r="Q19" i="8"/>
  <c r="Q24" i="8"/>
  <c r="Q36" i="8"/>
  <c r="Q48" i="8"/>
  <c r="P47" i="8"/>
  <c r="O110" i="7"/>
  <c r="O111" i="7" s="1"/>
  <c r="P108" i="7" s="1"/>
  <c r="O101" i="7"/>
  <c r="O102" i="7" s="1"/>
  <c r="P99" i="7" s="1"/>
  <c r="L61" i="7"/>
  <c r="L62" i="7" s="1"/>
  <c r="M60" i="7" s="1"/>
  <c r="L64" i="7"/>
  <c r="N54" i="7"/>
  <c r="N228" i="7" s="1"/>
  <c r="N113" i="7"/>
  <c r="J16" i="13"/>
  <c r="L67" i="7"/>
  <c r="O52" i="7"/>
  <c r="O226" i="7" s="1"/>
  <c r="O95" i="7"/>
  <c r="M61" i="7"/>
  <c r="Q155" i="7"/>
  <c r="O93" i="7"/>
  <c r="P90" i="7" s="1"/>
  <c r="N53" i="7"/>
  <c r="N104" i="7"/>
  <c r="M64" i="7"/>
  <c r="Q82" i="15" l="1"/>
  <c r="Q73" i="15"/>
  <c r="Q57" i="15"/>
  <c r="Q63" i="15" s="1"/>
  <c r="O136" i="15"/>
  <c r="K525" i="9"/>
  <c r="G60" i="13" s="1"/>
  <c r="K31" i="12"/>
  <c r="H177" i="12" s="1"/>
  <c r="L468" i="9"/>
  <c r="M172" i="9"/>
  <c r="M540" i="9" s="1"/>
  <c r="I75" i="13" s="1"/>
  <c r="O129" i="15"/>
  <c r="O134" i="15" s="1"/>
  <c r="P25" i="15"/>
  <c r="O144" i="15"/>
  <c r="R106" i="15"/>
  <c r="O103" i="9"/>
  <c r="O110" i="9" s="1"/>
  <c r="O83" i="9"/>
  <c r="O96" i="9"/>
  <c r="O82" i="9"/>
  <c r="P79" i="9"/>
  <c r="N94" i="9"/>
  <c r="M143" i="9"/>
  <c r="M153" i="9" s="1"/>
  <c r="M118" i="9"/>
  <c r="M147" i="9" s="1"/>
  <c r="M183" i="9" s="1"/>
  <c r="M259" i="9" s="1"/>
  <c r="M27" i="12" s="1"/>
  <c r="I173" i="12" s="1"/>
  <c r="M123" i="9"/>
  <c r="M148" i="9" s="1"/>
  <c r="L12" i="12"/>
  <c r="L13" i="12"/>
  <c r="L167" i="9"/>
  <c r="Q83" i="15"/>
  <c r="R93" i="15"/>
  <c r="R85" i="15"/>
  <c r="L177" i="9"/>
  <c r="L258" i="9" s="1"/>
  <c r="L539" i="9" s="1"/>
  <c r="H74" i="13" s="1"/>
  <c r="M135" i="9"/>
  <c r="M151" i="9" s="1"/>
  <c r="M166" i="9" s="1"/>
  <c r="M14" i="12" s="1"/>
  <c r="I161" i="12" s="1"/>
  <c r="M131" i="9"/>
  <c r="M150" i="9" s="1"/>
  <c r="M165" i="9" s="1"/>
  <c r="M139" i="9"/>
  <c r="M152" i="9" s="1"/>
  <c r="M184" i="9" s="1"/>
  <c r="M347" i="9" s="1"/>
  <c r="M111" i="12" s="1"/>
  <c r="I260" i="12" s="1"/>
  <c r="M44" i="9"/>
  <c r="K258" i="9"/>
  <c r="K26" i="12" s="1"/>
  <c r="H172" i="12" s="1"/>
  <c r="L27" i="12"/>
  <c r="N56" i="9"/>
  <c r="N58" i="9"/>
  <c r="N22" i="9"/>
  <c r="L523" i="9"/>
  <c r="H58" i="13" s="1"/>
  <c r="N41" i="9"/>
  <c r="N43" i="9"/>
  <c r="Q98" i="15"/>
  <c r="Q96" i="15"/>
  <c r="Q94" i="15"/>
  <c r="Q95" i="15"/>
  <c r="Q97" i="15"/>
  <c r="Q99" i="15"/>
  <c r="K83" i="12"/>
  <c r="H229" i="12" s="1"/>
  <c r="O186" i="9"/>
  <c r="M164" i="9"/>
  <c r="O124" i="9"/>
  <c r="O115" i="9"/>
  <c r="O144" i="9" s="1"/>
  <c r="P64" i="15"/>
  <c r="R104" i="15"/>
  <c r="Q35" i="15"/>
  <c r="Q31" i="15"/>
  <c r="Q38" i="15" s="1"/>
  <c r="R102" i="15"/>
  <c r="R22" i="15"/>
  <c r="R108" i="15"/>
  <c r="Q77" i="15"/>
  <c r="Z225" i="7"/>
  <c r="V15" i="13" s="1"/>
  <c r="R80" i="15"/>
  <c r="S18" i="15"/>
  <c r="R29" i="15"/>
  <c r="R71" i="15"/>
  <c r="R27" i="15"/>
  <c r="R54" i="15" s="1"/>
  <c r="R75" i="15"/>
  <c r="R41" i="15"/>
  <c r="R46" i="15"/>
  <c r="Q50" i="15"/>
  <c r="N30" i="12"/>
  <c r="L466" i="9"/>
  <c r="K380" i="9"/>
  <c r="K563" i="9" s="1"/>
  <c r="G38" i="13" s="1"/>
  <c r="Z222" i="7"/>
  <c r="Z140" i="7"/>
  <c r="P102" i="9"/>
  <c r="P325" i="9"/>
  <c r="N227" i="7"/>
  <c r="J17" i="13" s="1"/>
  <c r="S142" i="7"/>
  <c r="T139" i="7" s="1"/>
  <c r="T141" i="7" s="1"/>
  <c r="T145" i="7" s="1"/>
  <c r="Z223" i="7"/>
  <c r="Y221" i="7"/>
  <c r="AA126" i="7"/>
  <c r="AA44" i="7"/>
  <c r="AA43" i="7"/>
  <c r="AA45" i="7"/>
  <c r="AA133" i="7"/>
  <c r="J18" i="13"/>
  <c r="U125" i="7"/>
  <c r="U127" i="7" s="1"/>
  <c r="Y82" i="7"/>
  <c r="Q13" i="13"/>
  <c r="Y14" i="7"/>
  <c r="Y72" i="7"/>
  <c r="Z70" i="7" s="1"/>
  <c r="Y144" i="7"/>
  <c r="Y50" i="7"/>
  <c r="Y86" i="7" s="1"/>
  <c r="Z136" i="7"/>
  <c r="Z129" i="7"/>
  <c r="Z20" i="7"/>
  <c r="Z21" i="7"/>
  <c r="AA8" i="7"/>
  <c r="AA4" i="7"/>
  <c r="AA7" i="7"/>
  <c r="AA49" i="7"/>
  <c r="AA37" i="7"/>
  <c r="AA47" i="7" s="1"/>
  <c r="AA30" i="7"/>
  <c r="AA46" i="7" s="1"/>
  <c r="AA5" i="7"/>
  <c r="AB3" i="7"/>
  <c r="AB6" i="7" s="1"/>
  <c r="Z10" i="7"/>
  <c r="Z12" i="7"/>
  <c r="Z13" i="7"/>
  <c r="Z11" i="7"/>
  <c r="Y28" i="7"/>
  <c r="Y35" i="7"/>
  <c r="Z71" i="7"/>
  <c r="Z74" i="7" s="1"/>
  <c r="Z48" i="7"/>
  <c r="Z78" i="7" s="1"/>
  <c r="Z79" i="7"/>
  <c r="P42" i="8"/>
  <c r="P43" i="8" s="1"/>
  <c r="P54" i="8"/>
  <c r="P55" i="8" s="1"/>
  <c r="M7" i="12"/>
  <c r="I147" i="12" s="1"/>
  <c r="AA137" i="12"/>
  <c r="AA139" i="12" s="1"/>
  <c r="AB3" i="5"/>
  <c r="AD46" i="5" s="1"/>
  <c r="AC2" i="5"/>
  <c r="AB37" i="5"/>
  <c r="AD51" i="4"/>
  <c r="AB48" i="4"/>
  <c r="O188" i="9"/>
  <c r="O189" i="9"/>
  <c r="O348" i="9"/>
  <c r="O112" i="12" s="1"/>
  <c r="J261" i="12" s="1"/>
  <c r="O542" i="9"/>
  <c r="K77" i="13" s="1"/>
  <c r="R12" i="13"/>
  <c r="R13" i="13"/>
  <c r="AD2" i="4"/>
  <c r="AC3" i="4"/>
  <c r="O72" i="9"/>
  <c r="O32" i="9"/>
  <c r="O35" i="9" s="1"/>
  <c r="O36" i="9" s="1"/>
  <c r="O92" i="9"/>
  <c r="O68" i="9"/>
  <c r="O62" i="9"/>
  <c r="O67" i="9"/>
  <c r="O53" i="9"/>
  <c r="O54" i="9"/>
  <c r="O97" i="9"/>
  <c r="O91" i="9"/>
  <c r="O73" i="9"/>
  <c r="O63" i="9"/>
  <c r="O38" i="9"/>
  <c r="O47" i="9"/>
  <c r="O50" i="9" s="1"/>
  <c r="O51" i="9" s="1"/>
  <c r="O20" i="9"/>
  <c r="O39" i="9"/>
  <c r="O19" i="9"/>
  <c r="O26" i="9" s="1"/>
  <c r="O27" i="9" s="1"/>
  <c r="O78" i="9"/>
  <c r="O80" i="9" s="1"/>
  <c r="P48" i="9"/>
  <c r="P339" i="9"/>
  <c r="P33" i="9"/>
  <c r="P25" i="9"/>
  <c r="P251" i="9"/>
  <c r="P16" i="9"/>
  <c r="M62" i="7"/>
  <c r="N60" i="7" s="1"/>
  <c r="Q20" i="8"/>
  <c r="Q47" i="8" s="1"/>
  <c r="R17" i="8"/>
  <c r="Q59" i="8"/>
  <c r="Q64" i="8"/>
  <c r="Q73" i="8" s="1"/>
  <c r="Q68" i="8"/>
  <c r="P62" i="8"/>
  <c r="P324" i="9"/>
  <c r="P217" i="9"/>
  <c r="N57" i="7"/>
  <c r="N55" i="7" s="1"/>
  <c r="P101" i="7"/>
  <c r="P92" i="7"/>
  <c r="R153" i="7"/>
  <c r="K16" i="13"/>
  <c r="N66" i="7"/>
  <c r="O54" i="7"/>
  <c r="O113" i="7"/>
  <c r="P110" i="7"/>
  <c r="P111" i="7" s="1"/>
  <c r="Q108" i="7" s="1"/>
  <c r="O53" i="7"/>
  <c r="O104" i="7"/>
  <c r="R59" i="15" l="1"/>
  <c r="O108" i="9"/>
  <c r="P136" i="15"/>
  <c r="R67" i="15"/>
  <c r="O105" i="9"/>
  <c r="L343" i="9"/>
  <c r="L107" i="12" s="1"/>
  <c r="L187" i="9"/>
  <c r="L263" i="9" s="1"/>
  <c r="L525" i="9" s="1"/>
  <c r="H60" i="13" s="1"/>
  <c r="R247" i="15"/>
  <c r="O104" i="9"/>
  <c r="O107" i="9"/>
  <c r="M461" i="9"/>
  <c r="M315" i="9"/>
  <c r="M83" i="12" s="1"/>
  <c r="I229" i="12" s="1"/>
  <c r="O106" i="9"/>
  <c r="O109" i="9"/>
  <c r="L467" i="9"/>
  <c r="M468" i="9" s="1"/>
  <c r="P113" i="15"/>
  <c r="P115" i="15" s="1"/>
  <c r="P117" i="15"/>
  <c r="P119" i="15" s="1"/>
  <c r="P150" i="15"/>
  <c r="P135" i="15"/>
  <c r="P121" i="15"/>
  <c r="P123" i="15" s="1"/>
  <c r="P137" i="15" s="1"/>
  <c r="P145" i="15"/>
  <c r="P125" i="15"/>
  <c r="P127" i="15" s="1"/>
  <c r="P138" i="15"/>
  <c r="P146" i="15"/>
  <c r="O139" i="15"/>
  <c r="O149" i="15" s="1"/>
  <c r="O98" i="9"/>
  <c r="O99" i="9" s="1"/>
  <c r="O84" i="9"/>
  <c r="P122" i="9"/>
  <c r="L15" i="12"/>
  <c r="M163" i="9"/>
  <c r="M167" i="9" s="1"/>
  <c r="M187" i="9" s="1"/>
  <c r="N23" i="9"/>
  <c r="N114" i="9" s="1"/>
  <c r="N155" i="9"/>
  <c r="M176" i="9"/>
  <c r="R86" i="15"/>
  <c r="R87" i="15" s="1"/>
  <c r="R88" i="15" s="1"/>
  <c r="M6" i="12"/>
  <c r="I146" i="12" s="1"/>
  <c r="M260" i="9"/>
  <c r="K539" i="9"/>
  <c r="G74" i="13" s="1"/>
  <c r="M522" i="9"/>
  <c r="I57" i="13" s="1"/>
  <c r="N29" i="9"/>
  <c r="N59" i="9" s="1"/>
  <c r="M346" i="9"/>
  <c r="M110" i="12" s="1"/>
  <c r="I259" i="12" s="1"/>
  <c r="O140" i="9"/>
  <c r="O132" i="9"/>
  <c r="O136" i="9"/>
  <c r="O128" i="9"/>
  <c r="O119" i="9"/>
  <c r="R151" i="15"/>
  <c r="Q51" i="15"/>
  <c r="Q32" i="15"/>
  <c r="Q23" i="15" s="1"/>
  <c r="P144" i="15" s="1"/>
  <c r="Q36" i="15"/>
  <c r="AA225" i="7"/>
  <c r="W15" i="13" s="1"/>
  <c r="R91" i="15"/>
  <c r="R92" i="15" s="1"/>
  <c r="R100" i="15" s="1"/>
  <c r="R81" i="15"/>
  <c r="R82" i="15" s="1"/>
  <c r="R34" i="15"/>
  <c r="R76" i="15"/>
  <c r="R60" i="15"/>
  <c r="R61" i="15" s="1"/>
  <c r="R47" i="15"/>
  <c r="R48" i="15" s="1"/>
  <c r="R68" i="15"/>
  <c r="R30" i="15"/>
  <c r="R55" i="15"/>
  <c r="R57" i="15" s="1"/>
  <c r="R72" i="15"/>
  <c r="R73" i="15" s="1"/>
  <c r="R42" i="15"/>
  <c r="R44" i="15" s="1"/>
  <c r="S20" i="15"/>
  <c r="O227" i="7"/>
  <c r="K17" i="13" s="1"/>
  <c r="L26" i="12"/>
  <c r="AA222" i="7"/>
  <c r="AA140" i="7"/>
  <c r="O262" i="9"/>
  <c r="O531" i="9" s="1"/>
  <c r="K66" i="13" s="1"/>
  <c r="O275" i="9"/>
  <c r="O524" i="9" s="1"/>
  <c r="K59" i="13" s="1"/>
  <c r="AA223" i="7"/>
  <c r="T142" i="7"/>
  <c r="U139" i="7" s="1"/>
  <c r="U142" i="7" s="1"/>
  <c r="V139" i="7" s="1"/>
  <c r="AB126" i="7"/>
  <c r="AB44" i="7"/>
  <c r="AB43" i="7"/>
  <c r="AB45" i="7"/>
  <c r="AB133" i="7"/>
  <c r="Z221" i="7"/>
  <c r="V141" i="7"/>
  <c r="V145" i="7" s="1"/>
  <c r="O228" i="7"/>
  <c r="K18" i="13" s="1"/>
  <c r="V125" i="7"/>
  <c r="V127" i="7" s="1"/>
  <c r="W125" i="7" s="1"/>
  <c r="W127" i="7" s="1"/>
  <c r="X125" i="7" s="1"/>
  <c r="X127" i="7" s="1"/>
  <c r="Y125" i="7" s="1"/>
  <c r="Y127" i="7" s="1"/>
  <c r="Z125" i="7" s="1"/>
  <c r="Z127" i="7" s="1"/>
  <c r="AA125" i="7" s="1"/>
  <c r="AA79" i="7"/>
  <c r="AA48" i="7"/>
  <c r="AA78" i="7" s="1"/>
  <c r="AA71" i="7"/>
  <c r="AA74" i="7" s="1"/>
  <c r="Z35" i="7"/>
  <c r="Z28" i="7"/>
  <c r="Z82" i="7"/>
  <c r="Q52" i="8"/>
  <c r="Z14" i="7"/>
  <c r="AA20" i="7"/>
  <c r="AA21" i="7"/>
  <c r="Z72" i="7"/>
  <c r="AA70" i="7" s="1"/>
  <c r="Z144" i="7"/>
  <c r="Z50" i="7"/>
  <c r="Z86" i="7" s="1"/>
  <c r="AB30" i="7"/>
  <c r="AB46" i="7" s="1"/>
  <c r="AB5" i="7"/>
  <c r="AB37" i="7"/>
  <c r="AB47" i="7" s="1"/>
  <c r="AB8" i="7"/>
  <c r="AB4" i="7"/>
  <c r="AC3" i="7"/>
  <c r="AC6" i="7" s="1"/>
  <c r="AB7" i="7"/>
  <c r="AA129" i="7"/>
  <c r="AA136" i="7"/>
  <c r="AA10" i="7"/>
  <c r="AA13" i="7"/>
  <c r="AA11" i="7"/>
  <c r="AA12" i="7"/>
  <c r="O74" i="9"/>
  <c r="O75" i="9" s="1"/>
  <c r="Q28" i="8"/>
  <c r="Q40" i="8"/>
  <c r="M12" i="12"/>
  <c r="I157" i="12" s="1"/>
  <c r="M174" i="9"/>
  <c r="M175" i="9"/>
  <c r="M13" i="12"/>
  <c r="I159" i="12" s="1"/>
  <c r="AC37" i="5"/>
  <c r="AC3" i="5"/>
  <c r="AE46" i="5" s="1"/>
  <c r="AD2" i="5"/>
  <c r="O55" i="9"/>
  <c r="AE51" i="4"/>
  <c r="AC48" i="4"/>
  <c r="S12" i="13"/>
  <c r="O69" i="9"/>
  <c r="O70" i="9" s="1"/>
  <c r="AD3" i="4"/>
  <c r="AE2" i="4"/>
  <c r="Q23" i="8"/>
  <c r="P17" i="9"/>
  <c r="P82" i="9" s="1"/>
  <c r="P419" i="9"/>
  <c r="P157" i="9"/>
  <c r="Q337" i="9"/>
  <c r="Q249" i="9"/>
  <c r="Q14" i="9"/>
  <c r="Q87" i="9" s="1"/>
  <c r="P425" i="9"/>
  <c r="O21" i="9"/>
  <c r="O40" i="9"/>
  <c r="O93" i="9"/>
  <c r="O64" i="9"/>
  <c r="O65" i="9" s="1"/>
  <c r="S13" i="13"/>
  <c r="O440" i="9"/>
  <c r="O541" i="9" s="1"/>
  <c r="K76" i="13" s="1"/>
  <c r="O447" i="9"/>
  <c r="AB137" i="12"/>
  <c r="AB139" i="12" s="1"/>
  <c r="P422" i="9"/>
  <c r="P326" i="9"/>
  <c r="Q35" i="8"/>
  <c r="Q119" i="8"/>
  <c r="Q216" i="9" s="1"/>
  <c r="Q215" i="9"/>
  <c r="R19" i="8"/>
  <c r="R24" i="8"/>
  <c r="R48" i="8"/>
  <c r="R36" i="8"/>
  <c r="Q38" i="8"/>
  <c r="Q106" i="8" s="1"/>
  <c r="Q50" i="8"/>
  <c r="Q122" i="8" s="1"/>
  <c r="Q26" i="8"/>
  <c r="Q76" i="8" s="1"/>
  <c r="Q29" i="8"/>
  <c r="Q60" i="8"/>
  <c r="Q61" i="8" s="1"/>
  <c r="Q41" i="8"/>
  <c r="Q53" i="8"/>
  <c r="Q110" i="7"/>
  <c r="P53" i="7"/>
  <c r="P104" i="7"/>
  <c r="O57" i="7"/>
  <c r="O55" i="7" s="1"/>
  <c r="P102" i="7"/>
  <c r="Q99" i="7" s="1"/>
  <c r="O66" i="7"/>
  <c r="R155" i="7"/>
  <c r="P52" i="7"/>
  <c r="P226" i="7" s="1"/>
  <c r="P95" i="7"/>
  <c r="N61" i="7"/>
  <c r="N62" i="7" s="1"/>
  <c r="O60" i="7" s="1"/>
  <c r="N64" i="7"/>
  <c r="P54" i="7"/>
  <c r="P113" i="7"/>
  <c r="N67" i="7"/>
  <c r="P93" i="7"/>
  <c r="Q90" i="7" s="1"/>
  <c r="R69" i="15" l="1"/>
  <c r="P86" i="9"/>
  <c r="P88" i="9" s="1"/>
  <c r="L469" i="9"/>
  <c r="L380" i="9" s="1"/>
  <c r="L563" i="9" s="1"/>
  <c r="H38" i="13" s="1"/>
  <c r="L31" i="12"/>
  <c r="L349" i="9"/>
  <c r="L113" i="12" s="1"/>
  <c r="P96" i="9"/>
  <c r="P129" i="15"/>
  <c r="P134" i="15" s="1"/>
  <c r="S106" i="15"/>
  <c r="N172" i="9"/>
  <c r="N315" i="9" s="1"/>
  <c r="N83" i="12" s="1"/>
  <c r="Q79" i="9"/>
  <c r="P103" i="9"/>
  <c r="P110" i="9" s="1"/>
  <c r="P83" i="9"/>
  <c r="P84" i="9" s="1"/>
  <c r="O94" i="9"/>
  <c r="M11" i="12"/>
  <c r="M15" i="12" s="1"/>
  <c r="N143" i="9"/>
  <c r="N153" i="9" s="1"/>
  <c r="N118" i="9"/>
  <c r="N147" i="9" s="1"/>
  <c r="N183" i="9" s="1"/>
  <c r="N259" i="9" s="1"/>
  <c r="N522" i="9" s="1"/>
  <c r="J57" i="13" s="1"/>
  <c r="M173" i="9"/>
  <c r="M177" i="9" s="1"/>
  <c r="S93" i="15"/>
  <c r="S85" i="15"/>
  <c r="R83" i="15"/>
  <c r="M523" i="9"/>
  <c r="I58" i="13" s="1"/>
  <c r="M28" i="12"/>
  <c r="I174" i="12" s="1"/>
  <c r="N123" i="9"/>
  <c r="N148" i="9" s="1"/>
  <c r="N127" i="9"/>
  <c r="N149" i="9" s="1"/>
  <c r="N164" i="9" s="1"/>
  <c r="N135" i="9"/>
  <c r="N151" i="9" s="1"/>
  <c r="N166" i="9" s="1"/>
  <c r="N176" i="9" s="1"/>
  <c r="N44" i="9"/>
  <c r="N131" i="9"/>
  <c r="N150" i="9" s="1"/>
  <c r="N165" i="9" s="1"/>
  <c r="N139" i="9"/>
  <c r="N152" i="9" s="1"/>
  <c r="N184" i="9" s="1"/>
  <c r="O22" i="9"/>
  <c r="O56" i="9"/>
  <c r="O58" i="9"/>
  <c r="O41" i="9"/>
  <c r="O43" i="9"/>
  <c r="R99" i="15"/>
  <c r="R97" i="15"/>
  <c r="R95" i="15"/>
  <c r="R98" i="15"/>
  <c r="R96" i="15"/>
  <c r="R94" i="15"/>
  <c r="P186" i="9"/>
  <c r="Q54" i="8"/>
  <c r="Q55" i="8" s="1"/>
  <c r="M467" i="9"/>
  <c r="N468" i="9" s="1"/>
  <c r="P124" i="9"/>
  <c r="P115" i="9"/>
  <c r="P144" i="9" s="1"/>
  <c r="P227" i="7"/>
  <c r="L17" i="13" s="1"/>
  <c r="Q64" i="15"/>
  <c r="S104" i="15"/>
  <c r="Q25" i="15"/>
  <c r="R31" i="15"/>
  <c r="R38" i="15" s="1"/>
  <c r="R35" i="15"/>
  <c r="S102" i="15"/>
  <c r="S22" i="15"/>
  <c r="S108" i="15"/>
  <c r="R77" i="15"/>
  <c r="R50" i="15"/>
  <c r="T18" i="15"/>
  <c r="S27" i="15"/>
  <c r="S59" i="15" s="1"/>
  <c r="S46" i="15"/>
  <c r="R63" i="15"/>
  <c r="O43" i="12"/>
  <c r="J189" i="12" s="1"/>
  <c r="AB223" i="7"/>
  <c r="AB222" i="7"/>
  <c r="AB140" i="7"/>
  <c r="Q102" i="9"/>
  <c r="O30" i="12"/>
  <c r="J176" i="12" s="1"/>
  <c r="Q325" i="9"/>
  <c r="Q93" i="12" s="1"/>
  <c r="K239" i="12" s="1"/>
  <c r="V142" i="7"/>
  <c r="W139" i="7" s="1"/>
  <c r="AC44" i="7"/>
  <c r="AC126" i="7"/>
  <c r="AC43" i="7"/>
  <c r="AA221" i="7"/>
  <c r="P228" i="7"/>
  <c r="L18" i="13" s="1"/>
  <c r="AA82" i="7"/>
  <c r="AA14" i="7"/>
  <c r="AA141" i="7" s="1"/>
  <c r="AA145" i="7" s="1"/>
  <c r="P32" i="9"/>
  <c r="P35" i="9" s="1"/>
  <c r="P36" i="9" s="1"/>
  <c r="AC8" i="7"/>
  <c r="AC4" i="7"/>
  <c r="AC7" i="7"/>
  <c r="AC37" i="7"/>
  <c r="AC47" i="7" s="1"/>
  <c r="AD3" i="7"/>
  <c r="AD6" i="7" s="1"/>
  <c r="AC30" i="7"/>
  <c r="AC46" i="7" s="1"/>
  <c r="AC5" i="7"/>
  <c r="AB79" i="7"/>
  <c r="AB48" i="7"/>
  <c r="AB78" i="7" s="1"/>
  <c r="AA28" i="7"/>
  <c r="AA35" i="7"/>
  <c r="AB129" i="7"/>
  <c r="AB136" i="7"/>
  <c r="AB20" i="7"/>
  <c r="AB21" i="7"/>
  <c r="AA144" i="7"/>
  <c r="AA50" i="7"/>
  <c r="AA86" i="7" s="1"/>
  <c r="AB10" i="7"/>
  <c r="AB11" i="7"/>
  <c r="AB13" i="7"/>
  <c r="AB12" i="7"/>
  <c r="AA127" i="7"/>
  <c r="AB125" i="7" s="1"/>
  <c r="AA72" i="7"/>
  <c r="AB70" i="7" s="1"/>
  <c r="Q30" i="8"/>
  <c r="Q31" i="8" s="1"/>
  <c r="Q42" i="8"/>
  <c r="Q43" i="8" s="1"/>
  <c r="M343" i="9"/>
  <c r="M107" i="12" s="1"/>
  <c r="I256" i="12" s="1"/>
  <c r="AC137" i="12"/>
  <c r="AC139" i="12" s="1"/>
  <c r="T13" i="13"/>
  <c r="P189" i="9"/>
  <c r="P188" i="9"/>
  <c r="P348" i="9"/>
  <c r="P112" i="12" s="1"/>
  <c r="T12" i="13"/>
  <c r="N7" i="12"/>
  <c r="P53" i="9"/>
  <c r="P20" i="9"/>
  <c r="P97" i="9"/>
  <c r="P98" i="9" s="1"/>
  <c r="P99" i="9" s="1"/>
  <c r="P91" i="9"/>
  <c r="P67" i="9"/>
  <c r="P62" i="9"/>
  <c r="P92" i="9"/>
  <c r="P54" i="9"/>
  <c r="P47" i="9"/>
  <c r="P50" i="9" s="1"/>
  <c r="P51" i="9" s="1"/>
  <c r="P19" i="9"/>
  <c r="P26" i="9" s="1"/>
  <c r="P27" i="9" s="1"/>
  <c r="P38" i="9"/>
  <c r="P63" i="9"/>
  <c r="P73" i="9"/>
  <c r="P72" i="9"/>
  <c r="P39" i="9"/>
  <c r="P68" i="9"/>
  <c r="P78" i="9"/>
  <c r="P80" i="9" s="1"/>
  <c r="AE3" i="4"/>
  <c r="AF2" i="4"/>
  <c r="P542" i="9"/>
  <c r="L77" i="13" s="1"/>
  <c r="Q251" i="9"/>
  <c r="Q48" i="9"/>
  <c r="Q25" i="9"/>
  <c r="Q16" i="9"/>
  <c r="Q339" i="9"/>
  <c r="Q33" i="9"/>
  <c r="AF51" i="4"/>
  <c r="AD48" i="4"/>
  <c r="AD37" i="5"/>
  <c r="AE2" i="5"/>
  <c r="AD3" i="5"/>
  <c r="AF46" i="5" s="1"/>
  <c r="AD36" i="5"/>
  <c r="Q62" i="8"/>
  <c r="Q217" i="9"/>
  <c r="Q324" i="9"/>
  <c r="R20" i="8"/>
  <c r="R47" i="8" s="1"/>
  <c r="S17" i="8"/>
  <c r="R59" i="8"/>
  <c r="R64" i="8"/>
  <c r="R73" i="8" s="1"/>
  <c r="R68" i="8"/>
  <c r="Q54" i="7"/>
  <c r="Q113" i="7"/>
  <c r="Q92" i="7"/>
  <c r="L16" i="13"/>
  <c r="P66" i="7"/>
  <c r="P67" i="7" s="1"/>
  <c r="P57" i="7"/>
  <c r="P55" i="7" s="1"/>
  <c r="P64" i="7" s="1"/>
  <c r="Q101" i="7"/>
  <c r="Q102" i="7" s="1"/>
  <c r="R99" i="7" s="1"/>
  <c r="Q111" i="7"/>
  <c r="R108" i="7" s="1"/>
  <c r="O61" i="7"/>
  <c r="O62" i="7" s="1"/>
  <c r="P60" i="7" s="1"/>
  <c r="O67" i="7"/>
  <c r="O64" i="7"/>
  <c r="S153" i="7"/>
  <c r="M466" i="9" l="1"/>
  <c r="P105" i="9"/>
  <c r="N540" i="9"/>
  <c r="J75" i="13" s="1"/>
  <c r="P107" i="9"/>
  <c r="N461" i="9"/>
  <c r="Q138" i="15"/>
  <c r="Q146" i="15"/>
  <c r="P139" i="15"/>
  <c r="P149" i="15" s="1"/>
  <c r="P108" i="9"/>
  <c r="Q122" i="9"/>
  <c r="P106" i="9"/>
  <c r="P104" i="9"/>
  <c r="P109" i="9"/>
  <c r="I155" i="12"/>
  <c r="O23" i="9"/>
  <c r="O114" i="9" s="1"/>
  <c r="O155" i="9"/>
  <c r="S86" i="15"/>
  <c r="S87" i="15" s="1"/>
  <c r="N163" i="9"/>
  <c r="N167" i="9" s="1"/>
  <c r="N187" i="9" s="1"/>
  <c r="N6" i="12"/>
  <c r="N27" i="12"/>
  <c r="O29" i="9"/>
  <c r="O59" i="9" s="1"/>
  <c r="N260" i="9"/>
  <c r="N347" i="9"/>
  <c r="N111" i="12" s="1"/>
  <c r="S75" i="15"/>
  <c r="S29" i="15"/>
  <c r="S54" i="15"/>
  <c r="N346" i="9"/>
  <c r="N110" i="12" s="1"/>
  <c r="N14" i="12"/>
  <c r="S71" i="15"/>
  <c r="S247" i="15"/>
  <c r="S67" i="15"/>
  <c r="S41" i="15"/>
  <c r="S80" i="15"/>
  <c r="M469" i="9"/>
  <c r="N466" i="9" s="1"/>
  <c r="P136" i="9"/>
  <c r="P140" i="9"/>
  <c r="P132" i="9"/>
  <c r="P128" i="9"/>
  <c r="P119" i="9"/>
  <c r="S151" i="15"/>
  <c r="R32" i="15"/>
  <c r="R23" i="15" s="1"/>
  <c r="Q125" i="15"/>
  <c r="Q127" i="15" s="1"/>
  <c r="Q121" i="15"/>
  <c r="Q123" i="15" s="1"/>
  <c r="Q137" i="15" s="1"/>
  <c r="Q117" i="15"/>
  <c r="Q119" i="15" s="1"/>
  <c r="Q113" i="15"/>
  <c r="Q150" i="15"/>
  <c r="Q145" i="15"/>
  <c r="R51" i="15"/>
  <c r="R36" i="15"/>
  <c r="S81" i="15"/>
  <c r="S91" i="15"/>
  <c r="S92" i="15" s="1"/>
  <c r="S100" i="15" s="1"/>
  <c r="T20" i="15"/>
  <c r="S30" i="15"/>
  <c r="S72" i="15"/>
  <c r="S60" i="15"/>
  <c r="S61" i="15" s="1"/>
  <c r="S47" i="15"/>
  <c r="S48" i="15" s="1"/>
  <c r="S76" i="15"/>
  <c r="S34" i="15"/>
  <c r="S55" i="15"/>
  <c r="S68" i="15"/>
  <c r="S42" i="15"/>
  <c r="AC223" i="7"/>
  <c r="AC222" i="7"/>
  <c r="AC140" i="7"/>
  <c r="P262" i="9"/>
  <c r="P30" i="12" s="1"/>
  <c r="P275" i="9"/>
  <c r="P43" i="12" s="1"/>
  <c r="M258" i="9"/>
  <c r="M539" i="9" s="1"/>
  <c r="I74" i="13" s="1"/>
  <c r="AD126" i="7"/>
  <c r="AD44" i="7"/>
  <c r="AD43" i="7"/>
  <c r="W141" i="7"/>
  <c r="W145" i="7" s="1"/>
  <c r="AB221" i="7"/>
  <c r="Q228" i="7"/>
  <c r="AB82" i="7"/>
  <c r="P64" i="9"/>
  <c r="P65" i="9" s="1"/>
  <c r="AB35" i="7"/>
  <c r="AB28" i="7"/>
  <c r="AE3" i="7"/>
  <c r="AE6" i="7" s="1"/>
  <c r="AD8" i="7"/>
  <c r="AD4" i="7"/>
  <c r="AD37" i="7"/>
  <c r="AD47" i="7" s="1"/>
  <c r="AD7" i="7"/>
  <c r="AD30" i="7"/>
  <c r="AD46" i="7" s="1"/>
  <c r="AD5" i="7"/>
  <c r="AC21" i="7"/>
  <c r="AC20" i="7"/>
  <c r="AB127" i="7"/>
  <c r="AC125" i="7" s="1"/>
  <c r="AB14" i="7"/>
  <c r="AC13" i="7"/>
  <c r="AC12" i="7"/>
  <c r="AC10" i="7"/>
  <c r="AC11" i="7"/>
  <c r="AB144" i="7"/>
  <c r="AC48" i="7"/>
  <c r="AC78" i="7" s="1"/>
  <c r="AC79" i="7"/>
  <c r="P40" i="9"/>
  <c r="AD41" i="5"/>
  <c r="AD43" i="5" s="1"/>
  <c r="P74" i="9"/>
  <c r="P75" i="9" s="1"/>
  <c r="R40" i="8"/>
  <c r="R35" i="8"/>
  <c r="P55" i="9"/>
  <c r="M349" i="9"/>
  <c r="M113" i="12" s="1"/>
  <c r="I262" i="12" s="1"/>
  <c r="M263" i="9"/>
  <c r="Q425" i="9"/>
  <c r="R249" i="9"/>
  <c r="Q157" i="9"/>
  <c r="Q17" i="9"/>
  <c r="Q96" i="9" s="1"/>
  <c r="R337" i="9"/>
  <c r="Q422" i="9"/>
  <c r="Q419" i="9"/>
  <c r="R14" i="9"/>
  <c r="R87" i="9" s="1"/>
  <c r="AG51" i="4"/>
  <c r="AE48" i="4"/>
  <c r="P69" i="9"/>
  <c r="P70" i="9" s="1"/>
  <c r="U12" i="13"/>
  <c r="P93" i="9"/>
  <c r="N13" i="12"/>
  <c r="N175" i="9"/>
  <c r="P447" i="9"/>
  <c r="P440" i="9"/>
  <c r="P541" i="9" s="1"/>
  <c r="L76" i="13" s="1"/>
  <c r="AD137" i="12"/>
  <c r="AD139" i="12" s="1"/>
  <c r="AF2" i="5"/>
  <c r="AE3" i="5"/>
  <c r="AG46" i="5" s="1"/>
  <c r="AE37" i="5"/>
  <c r="AE36" i="5"/>
  <c r="N174" i="9"/>
  <c r="N12" i="12"/>
  <c r="U13" i="13"/>
  <c r="R28" i="8"/>
  <c r="AG2" i="4"/>
  <c r="AF3" i="4"/>
  <c r="P21" i="9"/>
  <c r="Q326" i="9"/>
  <c r="Q94" i="12" s="1"/>
  <c r="Q92" i="12"/>
  <c r="S19" i="8"/>
  <c r="S24" i="8"/>
  <c r="S48" i="8"/>
  <c r="S36" i="8"/>
  <c r="R119" i="8"/>
  <c r="R216" i="9" s="1"/>
  <c r="R215" i="9"/>
  <c r="R50" i="8"/>
  <c r="R122" i="8" s="1"/>
  <c r="R38" i="8"/>
  <c r="R106" i="8" s="1"/>
  <c r="R26" i="8"/>
  <c r="R76" i="8" s="1"/>
  <c r="R41" i="8"/>
  <c r="R60" i="8"/>
  <c r="R61" i="8" s="1"/>
  <c r="R29" i="8"/>
  <c r="R53" i="8"/>
  <c r="R52" i="8"/>
  <c r="R23" i="8"/>
  <c r="Q53" i="7"/>
  <c r="Q104" i="7"/>
  <c r="P61" i="7"/>
  <c r="P62" i="7" s="1"/>
  <c r="Q60" i="7" s="1"/>
  <c r="S155" i="7"/>
  <c r="R110" i="7"/>
  <c r="R54" i="7" s="1"/>
  <c r="R101" i="7"/>
  <c r="R53" i="7" s="1"/>
  <c r="Q52" i="7"/>
  <c r="Q226" i="7" s="1"/>
  <c r="Q95" i="7"/>
  <c r="Q93" i="7"/>
  <c r="R90" i="7" s="1"/>
  <c r="Q136" i="15" l="1"/>
  <c r="Q86" i="9"/>
  <c r="Q88" i="9" s="1"/>
  <c r="R25" i="15"/>
  <c r="T247" i="15" s="1"/>
  <c r="Q144" i="15"/>
  <c r="T106" i="15"/>
  <c r="Q82" i="9"/>
  <c r="S82" i="15"/>
  <c r="S83" i="15" s="1"/>
  <c r="O172" i="9"/>
  <c r="O540" i="9" s="1"/>
  <c r="K75" i="13" s="1"/>
  <c r="R79" i="9"/>
  <c r="Q103" i="9"/>
  <c r="Q110" i="9" s="1"/>
  <c r="Q83" i="9"/>
  <c r="P94" i="9"/>
  <c r="O143" i="9"/>
  <c r="O153" i="9" s="1"/>
  <c r="O118" i="9"/>
  <c r="O147" i="9" s="1"/>
  <c r="O183" i="9" s="1"/>
  <c r="O259" i="9" s="1"/>
  <c r="O522" i="9" s="1"/>
  <c r="K57" i="13" s="1"/>
  <c r="O135" i="9"/>
  <c r="O151" i="9" s="1"/>
  <c r="O166" i="9" s="1"/>
  <c r="O176" i="9" s="1"/>
  <c r="N173" i="9"/>
  <c r="N177" i="9" s="1"/>
  <c r="N11" i="12"/>
  <c r="N15" i="12" s="1"/>
  <c r="S88" i="15"/>
  <c r="T93" i="15"/>
  <c r="T85" i="15"/>
  <c r="S57" i="15"/>
  <c r="S63" i="15" s="1"/>
  <c r="O44" i="9"/>
  <c r="O6" i="12" s="1"/>
  <c r="J146" i="12" s="1"/>
  <c r="O131" i="9"/>
  <c r="O150" i="9" s="1"/>
  <c r="O165" i="9" s="1"/>
  <c r="O13" i="12" s="1"/>
  <c r="J159" i="12" s="1"/>
  <c r="O127" i="9"/>
  <c r="O149" i="9" s="1"/>
  <c r="O164" i="9" s="1"/>
  <c r="O174" i="9" s="1"/>
  <c r="O139" i="9"/>
  <c r="O152" i="9" s="1"/>
  <c r="O184" i="9" s="1"/>
  <c r="O260" i="9" s="1"/>
  <c r="O523" i="9" s="1"/>
  <c r="K58" i="13" s="1"/>
  <c r="O123" i="9"/>
  <c r="O148" i="9" s="1"/>
  <c r="N28" i="12"/>
  <c r="N523" i="9"/>
  <c r="J58" i="13" s="1"/>
  <c r="S69" i="15"/>
  <c r="P22" i="9"/>
  <c r="S44" i="15"/>
  <c r="S50" i="15" s="1"/>
  <c r="P56" i="9"/>
  <c r="P58" i="9"/>
  <c r="S99" i="15"/>
  <c r="S97" i="15"/>
  <c r="S95" i="15"/>
  <c r="S98" i="15"/>
  <c r="S96" i="15"/>
  <c r="S94" i="15"/>
  <c r="P41" i="9"/>
  <c r="P43" i="9"/>
  <c r="S73" i="15"/>
  <c r="M380" i="9"/>
  <c r="M563" i="9" s="1"/>
  <c r="I38" i="13" s="1"/>
  <c r="Q186" i="9"/>
  <c r="N467" i="9"/>
  <c r="O468" i="9" s="1"/>
  <c r="O7" i="12"/>
  <c r="J147" i="12" s="1"/>
  <c r="Q124" i="9"/>
  <c r="Q115" i="9"/>
  <c r="Q144" i="9" s="1"/>
  <c r="Q115" i="15"/>
  <c r="Q135" i="15" s="1"/>
  <c r="Q129" i="15"/>
  <c r="T104" i="15"/>
  <c r="R64" i="15"/>
  <c r="T102" i="15"/>
  <c r="S31" i="15"/>
  <c r="S38" i="15" s="1"/>
  <c r="S35" i="15"/>
  <c r="T22" i="15"/>
  <c r="T108" i="15"/>
  <c r="S77" i="15"/>
  <c r="AD223" i="7"/>
  <c r="U18" i="15"/>
  <c r="T27" i="15"/>
  <c r="T46" i="15" s="1"/>
  <c r="T59" i="15"/>
  <c r="M26" i="12"/>
  <c r="I172" i="12" s="1"/>
  <c r="P531" i="9"/>
  <c r="L66" i="13" s="1"/>
  <c r="P524" i="9"/>
  <c r="L59" i="13" s="1"/>
  <c r="AD222" i="7"/>
  <c r="AD140" i="7"/>
  <c r="R325" i="9"/>
  <c r="R93" i="12" s="1"/>
  <c r="R102" i="9"/>
  <c r="W142" i="7"/>
  <c r="X139" i="7" s="1"/>
  <c r="X142" i="7" s="1"/>
  <c r="Y139" i="7" s="1"/>
  <c r="AC221" i="7"/>
  <c r="Y141" i="7"/>
  <c r="Y145" i="7" s="1"/>
  <c r="AE126" i="7"/>
  <c r="AE44" i="7"/>
  <c r="AE43" i="7"/>
  <c r="R228" i="7"/>
  <c r="N18" i="13" s="1"/>
  <c r="Q227" i="7"/>
  <c r="R227" i="7" s="1"/>
  <c r="M18" i="13"/>
  <c r="Q67" i="9"/>
  <c r="AC14" i="7"/>
  <c r="AD13" i="7"/>
  <c r="AD10" i="7"/>
  <c r="AD12" i="7"/>
  <c r="AD11" i="7"/>
  <c r="AC127" i="7"/>
  <c r="AD125" i="7" s="1"/>
  <c r="AD48" i="7"/>
  <c r="AD78" i="7" s="1"/>
  <c r="AD79" i="7"/>
  <c r="AF3" i="7"/>
  <c r="AF6" i="7" s="1"/>
  <c r="AE30" i="7"/>
  <c r="AE46" i="7" s="1"/>
  <c r="AE5" i="7"/>
  <c r="AE37" i="7"/>
  <c r="AE47" i="7" s="1"/>
  <c r="AE8" i="7"/>
  <c r="AE4" i="7"/>
  <c r="AE7" i="7"/>
  <c r="AC129" i="7"/>
  <c r="AC82" i="7"/>
  <c r="AC144" i="7"/>
  <c r="AC28" i="7"/>
  <c r="AC35" i="7"/>
  <c r="AD129" i="7"/>
  <c r="AD21" i="7"/>
  <c r="AD20" i="7"/>
  <c r="R30" i="8"/>
  <c r="R31" i="8" s="1"/>
  <c r="R42" i="8"/>
  <c r="R43" i="8" s="1"/>
  <c r="Q91" i="9"/>
  <c r="AE41" i="5"/>
  <c r="AE43" i="5" s="1"/>
  <c r="Q19" i="9"/>
  <c r="Q26" i="9" s="1"/>
  <c r="Q27" i="9" s="1"/>
  <c r="Q62" i="9"/>
  <c r="M525" i="9"/>
  <c r="I60" i="13" s="1"/>
  <c r="M31" i="12"/>
  <c r="I177" i="12" s="1"/>
  <c r="AH2" i="4"/>
  <c r="AG3" i="4"/>
  <c r="V13" i="13"/>
  <c r="R339" i="9"/>
  <c r="R48" i="9"/>
  <c r="R25" i="9"/>
  <c r="R251" i="9"/>
  <c r="R16" i="9"/>
  <c r="R33" i="9"/>
  <c r="Q47" i="9"/>
  <c r="Q50" i="9" s="1"/>
  <c r="Q51" i="9" s="1"/>
  <c r="Q73" i="9"/>
  <c r="Q63" i="9"/>
  <c r="Q38" i="9"/>
  <c r="Q97" i="9"/>
  <c r="Q98" i="9" s="1"/>
  <c r="Q99" i="9" s="1"/>
  <c r="Q39" i="9"/>
  <c r="Q78" i="9"/>
  <c r="Q80" i="9" s="1"/>
  <c r="Q92" i="9"/>
  <c r="Q68" i="9"/>
  <c r="Q20" i="9"/>
  <c r="Q32" i="9"/>
  <c r="Q35" i="9" s="1"/>
  <c r="Q36" i="9" s="1"/>
  <c r="Q53" i="9"/>
  <c r="Q54" i="9"/>
  <c r="AF36" i="5"/>
  <c r="AF3" i="5"/>
  <c r="AH46" i="5" s="1"/>
  <c r="AG2" i="5"/>
  <c r="AF37" i="5"/>
  <c r="AE137" i="12"/>
  <c r="AE139" i="12" s="1"/>
  <c r="Q348" i="9"/>
  <c r="Q112" i="12" s="1"/>
  <c r="K261" i="12" s="1"/>
  <c r="Q542" i="9"/>
  <c r="M77" i="13" s="1"/>
  <c r="Q188" i="9"/>
  <c r="Q189" i="9"/>
  <c r="V12" i="13"/>
  <c r="R54" i="8"/>
  <c r="R55" i="8" s="1"/>
  <c r="AF48" i="4"/>
  <c r="AH51" i="4"/>
  <c r="N343" i="9"/>
  <c r="N107" i="12" s="1"/>
  <c r="Q72" i="9"/>
  <c r="K238" i="12"/>
  <c r="K240" i="12" s="1"/>
  <c r="R62" i="8"/>
  <c r="R217" i="9"/>
  <c r="R324" i="9"/>
  <c r="S20" i="8"/>
  <c r="S47" i="8" s="1"/>
  <c r="T17" i="8"/>
  <c r="S68" i="8"/>
  <c r="S59" i="8"/>
  <c r="S64" i="8"/>
  <c r="S73" i="8" s="1"/>
  <c r="R92" i="7"/>
  <c r="R52" i="7" s="1"/>
  <c r="R226" i="7" s="1"/>
  <c r="T153" i="7"/>
  <c r="M16" i="13"/>
  <c r="Q66" i="7"/>
  <c r="Q57" i="7"/>
  <c r="Q55" i="7" s="1"/>
  <c r="R117" i="15" l="1"/>
  <c r="R119" i="15" s="1"/>
  <c r="R150" i="15"/>
  <c r="R125" i="15"/>
  <c r="R127" i="15" s="1"/>
  <c r="R145" i="15"/>
  <c r="R113" i="15"/>
  <c r="R115" i="15" s="1"/>
  <c r="R135" i="15"/>
  <c r="Q106" i="9"/>
  <c r="Q108" i="9"/>
  <c r="Q105" i="9"/>
  <c r="Q104" i="9"/>
  <c r="Q109" i="9"/>
  <c r="Q107" i="9"/>
  <c r="O14" i="12"/>
  <c r="J161" i="12" s="1"/>
  <c r="Q84" i="9"/>
  <c r="O461" i="9"/>
  <c r="O163" i="9"/>
  <c r="O167" i="9" s="1"/>
  <c r="O187" i="9" s="1"/>
  <c r="R138" i="15"/>
  <c r="R146" i="15"/>
  <c r="R122" i="9"/>
  <c r="O315" i="9"/>
  <c r="O83" i="12" s="1"/>
  <c r="J229" i="12" s="1"/>
  <c r="P23" i="9"/>
  <c r="P114" i="9" s="1"/>
  <c r="P155" i="9"/>
  <c r="O28" i="12"/>
  <c r="J174" i="12" s="1"/>
  <c r="O347" i="9"/>
  <c r="O111" i="12" s="1"/>
  <c r="J260" i="12" s="1"/>
  <c r="O27" i="12"/>
  <c r="J173" i="12" s="1"/>
  <c r="O346" i="9"/>
  <c r="O110" i="12" s="1"/>
  <c r="J259" i="12" s="1"/>
  <c r="P29" i="9"/>
  <c r="P59" i="9" s="1"/>
  <c r="O175" i="9"/>
  <c r="AE223" i="7"/>
  <c r="N469" i="9"/>
  <c r="O466" i="9" s="1"/>
  <c r="Q140" i="9"/>
  <c r="Q136" i="9"/>
  <c r="Q128" i="9"/>
  <c r="Q132" i="9"/>
  <c r="Q119" i="9"/>
  <c r="S32" i="15"/>
  <c r="S23" i="15" s="1"/>
  <c r="S25" i="15" s="1"/>
  <c r="Q134" i="15"/>
  <c r="R121" i="15"/>
  <c r="R123" i="15" s="1"/>
  <c r="R137" i="15" s="1"/>
  <c r="T151" i="15"/>
  <c r="S51" i="15"/>
  <c r="S36" i="15"/>
  <c r="T54" i="15"/>
  <c r="T86" i="15"/>
  <c r="T87" i="15" s="1"/>
  <c r="T41" i="15"/>
  <c r="T29" i="15"/>
  <c r="T67" i="15"/>
  <c r="T71" i="15"/>
  <c r="T75" i="15"/>
  <c r="T80" i="15"/>
  <c r="T81" i="15"/>
  <c r="T91" i="15"/>
  <c r="T92" i="15" s="1"/>
  <c r="T100" i="15" s="1"/>
  <c r="T68" i="15"/>
  <c r="T42" i="15"/>
  <c r="T30" i="15"/>
  <c r="T47" i="15"/>
  <c r="T48" i="15" s="1"/>
  <c r="T34" i="15"/>
  <c r="T55" i="15"/>
  <c r="T76" i="15"/>
  <c r="T60" i="15"/>
  <c r="T61" i="15" s="1"/>
  <c r="T72" i="15"/>
  <c r="U20" i="15"/>
  <c r="O12" i="12"/>
  <c r="J157" i="12" s="1"/>
  <c r="AE222" i="7"/>
  <c r="AE140" i="7"/>
  <c r="N258" i="9"/>
  <c r="N26" i="12" s="1"/>
  <c r="Q262" i="9"/>
  <c r="Q30" i="12" s="1"/>
  <c r="K176" i="12" s="1"/>
  <c r="Q275" i="9"/>
  <c r="Q524" i="9" s="1"/>
  <c r="M59" i="13" s="1"/>
  <c r="Y142" i="7"/>
  <c r="Z139" i="7" s="1"/>
  <c r="AF126" i="7"/>
  <c r="AF44" i="7"/>
  <c r="AF43" i="7"/>
  <c r="AD221" i="7"/>
  <c r="N17" i="13"/>
  <c r="M17" i="13"/>
  <c r="AD127" i="7"/>
  <c r="AE125" i="7" s="1"/>
  <c r="Q69" i="9"/>
  <c r="Q70" i="9" s="1"/>
  <c r="Q93" i="9"/>
  <c r="Q21" i="9"/>
  <c r="AD82" i="7"/>
  <c r="AD14" i="7"/>
  <c r="AE21" i="7"/>
  <c r="AE20" i="7"/>
  <c r="AD35" i="7"/>
  <c r="AD28" i="7"/>
  <c r="AE11" i="7"/>
  <c r="AE10" i="7"/>
  <c r="AE12" i="7"/>
  <c r="AE13" i="7"/>
  <c r="AF8" i="7"/>
  <c r="AF4" i="7"/>
  <c r="AF37" i="7"/>
  <c r="AF47" i="7" s="1"/>
  <c r="AF7" i="7"/>
  <c r="AG3" i="7"/>
  <c r="AG6" i="7" s="1"/>
  <c r="AF30" i="7"/>
  <c r="AF46" i="7" s="1"/>
  <c r="AF5" i="7"/>
  <c r="AE129" i="7"/>
  <c r="AD144" i="7"/>
  <c r="AE79" i="7"/>
  <c r="AE48" i="7"/>
  <c r="AE78" i="7" s="1"/>
  <c r="Q64" i="9"/>
  <c r="Q65" i="9" s="1"/>
  <c r="S40" i="8"/>
  <c r="S35" i="8"/>
  <c r="AF41" i="5"/>
  <c r="AF43" i="5" s="1"/>
  <c r="S28" i="8"/>
  <c r="Q74" i="9"/>
  <c r="Q75" i="9" s="1"/>
  <c r="Q55" i="9"/>
  <c r="AG37" i="5"/>
  <c r="AG3" i="5"/>
  <c r="AI46" i="5" s="1"/>
  <c r="AG36" i="5"/>
  <c r="AH2" i="5"/>
  <c r="AI51" i="4"/>
  <c r="AG48" i="4"/>
  <c r="S52" i="8"/>
  <c r="S23" i="8"/>
  <c r="W12" i="13"/>
  <c r="Q447" i="9"/>
  <c r="Q440" i="9"/>
  <c r="Q541" i="9" s="1"/>
  <c r="M76" i="13" s="1"/>
  <c r="AF137" i="12"/>
  <c r="AF139" i="12" s="1"/>
  <c r="R157" i="9"/>
  <c r="S337" i="9"/>
  <c r="R17" i="9"/>
  <c r="R82" i="9" s="1"/>
  <c r="S249" i="9"/>
  <c r="S14" i="9"/>
  <c r="S87" i="9" s="1"/>
  <c r="R419" i="9"/>
  <c r="R425" i="9"/>
  <c r="AI2" i="4"/>
  <c r="AH3" i="4"/>
  <c r="Q40" i="9"/>
  <c r="W13" i="13"/>
  <c r="N263" i="9"/>
  <c r="N349" i="9"/>
  <c r="N113" i="12" s="1"/>
  <c r="R422" i="9"/>
  <c r="S26" i="8"/>
  <c r="S76" i="8" s="1"/>
  <c r="S38" i="8"/>
  <c r="S106" i="8" s="1"/>
  <c r="S50" i="8"/>
  <c r="S122" i="8" s="1"/>
  <c r="S29" i="8"/>
  <c r="S41" i="8"/>
  <c r="S53" i="8"/>
  <c r="S60" i="8"/>
  <c r="S61" i="8" s="1"/>
  <c r="R92" i="12"/>
  <c r="R326" i="9"/>
  <c r="R94" i="12" s="1"/>
  <c r="S119" i="8"/>
  <c r="S216" i="9" s="1"/>
  <c r="S215" i="9"/>
  <c r="T19" i="8"/>
  <c r="T24" i="8"/>
  <c r="T48" i="8"/>
  <c r="T36" i="8"/>
  <c r="Q61" i="7"/>
  <c r="Q62" i="7" s="1"/>
  <c r="R60" i="7" s="1"/>
  <c r="Q64" i="7"/>
  <c r="Q67" i="7"/>
  <c r="T155" i="7"/>
  <c r="N16" i="13"/>
  <c r="R66" i="7"/>
  <c r="R136" i="15" l="1"/>
  <c r="R86" i="9"/>
  <c r="R88" i="9" s="1"/>
  <c r="O173" i="9"/>
  <c r="O177" i="9" s="1"/>
  <c r="O11" i="12"/>
  <c r="O15" i="12" s="1"/>
  <c r="P172" i="9"/>
  <c r="P461" i="9" s="1"/>
  <c r="S146" i="15"/>
  <c r="Q139" i="15"/>
  <c r="Q149" i="15" s="1"/>
  <c r="U106" i="15"/>
  <c r="R96" i="9"/>
  <c r="S79" i="9"/>
  <c r="R103" i="9"/>
  <c r="R110" i="9" s="1"/>
  <c r="R83" i="9"/>
  <c r="R84" i="9" s="1"/>
  <c r="Q94" i="9"/>
  <c r="P143" i="9"/>
  <c r="P153" i="9" s="1"/>
  <c r="P118" i="9"/>
  <c r="P147" i="9" s="1"/>
  <c r="P183" i="9" s="1"/>
  <c r="P346" i="9" s="1"/>
  <c r="P110" i="12" s="1"/>
  <c r="P127" i="9"/>
  <c r="P149" i="9" s="1"/>
  <c r="P164" i="9" s="1"/>
  <c r="P135" i="9"/>
  <c r="P151" i="9" s="1"/>
  <c r="P166" i="9" s="1"/>
  <c r="P176" i="9" s="1"/>
  <c r="P131" i="9"/>
  <c r="P150" i="9" s="1"/>
  <c r="P165" i="9" s="1"/>
  <c r="P123" i="9"/>
  <c r="P148" i="9" s="1"/>
  <c r="T88" i="15"/>
  <c r="U93" i="15"/>
  <c r="U85" i="15"/>
  <c r="P139" i="9"/>
  <c r="P152" i="9" s="1"/>
  <c r="P184" i="9" s="1"/>
  <c r="P44" i="9"/>
  <c r="Q56" i="9"/>
  <c r="Q58" i="9"/>
  <c r="Q22" i="9"/>
  <c r="AF223" i="7"/>
  <c r="T98" i="15"/>
  <c r="T96" i="15"/>
  <c r="T94" i="15"/>
  <c r="T99" i="15"/>
  <c r="T97" i="15"/>
  <c r="T95" i="15"/>
  <c r="Q41" i="9"/>
  <c r="Q43" i="9"/>
  <c r="N380" i="9"/>
  <c r="N563" i="9" s="1"/>
  <c r="J38" i="13" s="1"/>
  <c r="R186" i="9"/>
  <c r="O467" i="9"/>
  <c r="P468" i="9" s="1"/>
  <c r="R124" i="9"/>
  <c r="R115" i="9"/>
  <c r="R144" i="9" s="1"/>
  <c r="S145" i="15"/>
  <c r="U247" i="15"/>
  <c r="R129" i="15"/>
  <c r="S125" i="15"/>
  <c r="S127" i="15" s="1"/>
  <c r="S113" i="15"/>
  <c r="S115" i="15" s="1"/>
  <c r="S135" i="15" s="1"/>
  <c r="S150" i="15"/>
  <c r="S64" i="15"/>
  <c r="S121" i="15" s="1"/>
  <c r="S123" i="15" s="1"/>
  <c r="S137" i="15" s="1"/>
  <c r="U104" i="15"/>
  <c r="U102" i="15"/>
  <c r="T57" i="15"/>
  <c r="T63" i="15" s="1"/>
  <c r="U22" i="15"/>
  <c r="U108" i="15"/>
  <c r="T31" i="15"/>
  <c r="T38" i="15" s="1"/>
  <c r="T73" i="15"/>
  <c r="T35" i="15"/>
  <c r="T69" i="15"/>
  <c r="T44" i="15"/>
  <c r="T50" i="15" s="1"/>
  <c r="T82" i="15"/>
  <c r="T77" i="15"/>
  <c r="V18" i="15"/>
  <c r="U27" i="15"/>
  <c r="U59" i="15" s="1"/>
  <c r="U46" i="15"/>
  <c r="Q43" i="12"/>
  <c r="K189" i="12" s="1"/>
  <c r="Q531" i="9"/>
  <c r="M66" i="13" s="1"/>
  <c r="N539" i="9"/>
  <c r="J74" i="13" s="1"/>
  <c r="AF222" i="7"/>
  <c r="AF140" i="7"/>
  <c r="S102" i="9"/>
  <c r="S325" i="9"/>
  <c r="S93" i="12" s="1"/>
  <c r="L239" i="12" s="1"/>
  <c r="Z141" i="7"/>
  <c r="Z145" i="7" s="1"/>
  <c r="AG126" i="7"/>
  <c r="AG44" i="7"/>
  <c r="AG43" i="7"/>
  <c r="AE221" i="7"/>
  <c r="AE82" i="7"/>
  <c r="AE127" i="7"/>
  <c r="AF125" i="7" s="1"/>
  <c r="R53" i="9"/>
  <c r="R19" i="9"/>
  <c r="R26" i="9" s="1"/>
  <c r="R27" i="9" s="1"/>
  <c r="AF48" i="7"/>
  <c r="AF78" i="7" s="1"/>
  <c r="AF79" i="7"/>
  <c r="AF11" i="7"/>
  <c r="AF12" i="7"/>
  <c r="AF10" i="7"/>
  <c r="AF13" i="7"/>
  <c r="AE144" i="7"/>
  <c r="AF129" i="7"/>
  <c r="AE28" i="7"/>
  <c r="AE35" i="7"/>
  <c r="AG37" i="7"/>
  <c r="AG47" i="7" s="1"/>
  <c r="AG30" i="7"/>
  <c r="AG46" i="7" s="1"/>
  <c r="AG5" i="7"/>
  <c r="AG8" i="7"/>
  <c r="AG4" i="7"/>
  <c r="AG7" i="7"/>
  <c r="AH3" i="7"/>
  <c r="AH6" i="7" s="1"/>
  <c r="AF21" i="7"/>
  <c r="AF20" i="7"/>
  <c r="AE14" i="7"/>
  <c r="S42" i="8"/>
  <c r="S43" i="8" s="1"/>
  <c r="R72" i="9"/>
  <c r="R78" i="9"/>
  <c r="R80" i="9" s="1"/>
  <c r="R62" i="9"/>
  <c r="S30" i="8"/>
  <c r="S31" i="8" s="1"/>
  <c r="AG41" i="5"/>
  <c r="AG43" i="5" s="1"/>
  <c r="S54" i="8"/>
  <c r="S55" i="8" s="1"/>
  <c r="AJ51" i="4"/>
  <c r="AH48" i="4"/>
  <c r="AG137" i="12"/>
  <c r="AG139" i="12" s="1"/>
  <c r="AH37" i="5"/>
  <c r="AH36" i="5"/>
  <c r="AI2" i="5"/>
  <c r="AH3" i="5"/>
  <c r="AJ46" i="5" s="1"/>
  <c r="AI3" i="4"/>
  <c r="AJ2" i="4"/>
  <c r="S16" i="9"/>
  <c r="S25" i="9"/>
  <c r="S339" i="9"/>
  <c r="S33" i="9"/>
  <c r="S251" i="9"/>
  <c r="S48" i="9"/>
  <c r="P7" i="12"/>
  <c r="O343" i="9"/>
  <c r="O107" i="12" s="1"/>
  <c r="J256" i="12" s="1"/>
  <c r="X13" i="13"/>
  <c r="R189" i="9"/>
  <c r="R188" i="9"/>
  <c r="X12" i="13"/>
  <c r="N31" i="12"/>
  <c r="N525" i="9"/>
  <c r="J60" i="13" s="1"/>
  <c r="R348" i="9"/>
  <c r="R112" i="12" s="1"/>
  <c r="R542" i="9"/>
  <c r="N77" i="13" s="1"/>
  <c r="R47" i="9"/>
  <c r="R50" i="9" s="1"/>
  <c r="R51" i="9" s="1"/>
  <c r="R92" i="9"/>
  <c r="R63" i="9"/>
  <c r="R32" i="9"/>
  <c r="R35" i="9" s="1"/>
  <c r="R36" i="9" s="1"/>
  <c r="R73" i="9"/>
  <c r="R91" i="9"/>
  <c r="R67" i="9"/>
  <c r="R39" i="9"/>
  <c r="R54" i="9"/>
  <c r="R38" i="9"/>
  <c r="R68" i="9"/>
  <c r="R20" i="9"/>
  <c r="R97" i="9"/>
  <c r="S324" i="9"/>
  <c r="S217" i="9"/>
  <c r="S62" i="8"/>
  <c r="T20" i="8"/>
  <c r="T23" i="8" s="1"/>
  <c r="U17" i="8"/>
  <c r="T68" i="8"/>
  <c r="T59" i="8"/>
  <c r="T64" i="8"/>
  <c r="T73" i="8" s="1"/>
  <c r="R67" i="7"/>
  <c r="U153" i="7"/>
  <c r="J155" i="12" l="1"/>
  <c r="R98" i="9"/>
  <c r="R99" i="9" s="1"/>
  <c r="S138" i="15"/>
  <c r="P540" i="9"/>
  <c r="L75" i="13" s="1"/>
  <c r="P315" i="9"/>
  <c r="P83" i="12" s="1"/>
  <c r="AG223" i="7"/>
  <c r="P163" i="9"/>
  <c r="P11" i="12" s="1"/>
  <c r="R108" i="9"/>
  <c r="R104" i="9"/>
  <c r="S122" i="9"/>
  <c r="R105" i="9"/>
  <c r="R106" i="9"/>
  <c r="R109" i="9"/>
  <c r="R107" i="9"/>
  <c r="Q23" i="9"/>
  <c r="Q114" i="9" s="1"/>
  <c r="Q155" i="9"/>
  <c r="P6" i="12"/>
  <c r="T83" i="15"/>
  <c r="P260" i="9"/>
  <c r="P347" i="9"/>
  <c r="P111" i="12" s="1"/>
  <c r="Q29" i="9"/>
  <c r="Q59" i="9" s="1"/>
  <c r="V91" i="15"/>
  <c r="P259" i="9"/>
  <c r="P14" i="12"/>
  <c r="O469" i="9"/>
  <c r="O380" i="9" s="1"/>
  <c r="O563" i="9" s="1"/>
  <c r="K38" i="13" s="1"/>
  <c r="R140" i="9"/>
  <c r="R132" i="9"/>
  <c r="R128" i="9"/>
  <c r="R136" i="9"/>
  <c r="R119" i="9"/>
  <c r="S117" i="15"/>
  <c r="T64" i="15"/>
  <c r="R134" i="15"/>
  <c r="U151" i="15"/>
  <c r="T36" i="15"/>
  <c r="T32" i="15"/>
  <c r="T23" i="15" s="1"/>
  <c r="U29" i="15"/>
  <c r="U86" i="15"/>
  <c r="U87" i="15" s="1"/>
  <c r="U88" i="15" s="1"/>
  <c r="U41" i="15"/>
  <c r="U67" i="15"/>
  <c r="U75" i="15"/>
  <c r="U54" i="15"/>
  <c r="U71" i="15"/>
  <c r="U80" i="15"/>
  <c r="U81" i="15"/>
  <c r="U91" i="15"/>
  <c r="U92" i="15" s="1"/>
  <c r="U100" i="15" s="1"/>
  <c r="U68" i="15"/>
  <c r="U76" i="15"/>
  <c r="U42" i="15"/>
  <c r="U72" i="15"/>
  <c r="U55" i="15"/>
  <c r="U60" i="15"/>
  <c r="U61" i="15" s="1"/>
  <c r="U47" i="15"/>
  <c r="U48" i="15" s="1"/>
  <c r="U30" i="15"/>
  <c r="U34" i="15"/>
  <c r="V20" i="15"/>
  <c r="AG222" i="7"/>
  <c r="AG140" i="7"/>
  <c r="R262" i="9"/>
  <c r="R531" i="9" s="1"/>
  <c r="N66" i="13" s="1"/>
  <c r="R275" i="9"/>
  <c r="R43" i="12" s="1"/>
  <c r="O258" i="9"/>
  <c r="AF221" i="7"/>
  <c r="Z142" i="7"/>
  <c r="AA139" i="7" s="1"/>
  <c r="AA142" i="7" s="1"/>
  <c r="AB139" i="7" s="1"/>
  <c r="AH126" i="7"/>
  <c r="AH44" i="7"/>
  <c r="AH43" i="7"/>
  <c r="AH140" i="7" s="1"/>
  <c r="L20" i="7"/>
  <c r="L21" i="7"/>
  <c r="L217" i="7" s="1"/>
  <c r="H5" i="13" s="1"/>
  <c r="AF14" i="7"/>
  <c r="AF82" i="7"/>
  <c r="R55" i="9"/>
  <c r="R74" i="9"/>
  <c r="R75" i="9" s="1"/>
  <c r="R21" i="9"/>
  <c r="R64" i="9"/>
  <c r="R65" i="9" s="1"/>
  <c r="AF28" i="7"/>
  <c r="AF35" i="7"/>
  <c r="AG21" i="7"/>
  <c r="AG20" i="7"/>
  <c r="AG10" i="7"/>
  <c r="AG12" i="7"/>
  <c r="AG11" i="7"/>
  <c r="AG13" i="7"/>
  <c r="AG129" i="7"/>
  <c r="AF144" i="7"/>
  <c r="AH7" i="7"/>
  <c r="AI3" i="7"/>
  <c r="AI6" i="7" s="1"/>
  <c r="AH30" i="7"/>
  <c r="AH46" i="7" s="1"/>
  <c r="AH37" i="7"/>
  <c r="AH47" i="7" s="1"/>
  <c r="AH5" i="7"/>
  <c r="AH8" i="7"/>
  <c r="AH4" i="7"/>
  <c r="AG79" i="7"/>
  <c r="AG48" i="7"/>
  <c r="AG78" i="7" s="1"/>
  <c r="AF127" i="7"/>
  <c r="AG125" i="7" s="1"/>
  <c r="R40" i="9"/>
  <c r="R93" i="9"/>
  <c r="T40" i="8"/>
  <c r="T28" i="8"/>
  <c r="T35" i="8"/>
  <c r="R69" i="9"/>
  <c r="R70" i="9" s="1"/>
  <c r="Y12" i="13"/>
  <c r="Y13" i="13"/>
  <c r="T47" i="8"/>
  <c r="O349" i="9"/>
  <c r="O113" i="12" s="1"/>
  <c r="J262" i="12" s="1"/>
  <c r="O263" i="9"/>
  <c r="P174" i="9"/>
  <c r="P12" i="12"/>
  <c r="S419" i="9"/>
  <c r="S157" i="9"/>
  <c r="S17" i="9"/>
  <c r="S82" i="9" s="1"/>
  <c r="T337" i="9"/>
  <c r="S425" i="9"/>
  <c r="T249" i="9"/>
  <c r="S422" i="9"/>
  <c r="T14" i="9"/>
  <c r="T87" i="9" s="1"/>
  <c r="AK2" i="4"/>
  <c r="AJ3" i="4"/>
  <c r="M20" i="7"/>
  <c r="M21" i="7"/>
  <c r="N20" i="7"/>
  <c r="N21" i="7"/>
  <c r="O20" i="7"/>
  <c r="O21" i="7"/>
  <c r="P20" i="7"/>
  <c r="P21" i="7"/>
  <c r="Q20" i="7"/>
  <c r="Q21" i="7"/>
  <c r="R20" i="7"/>
  <c r="R21" i="7"/>
  <c r="AJ2" i="5"/>
  <c r="AI36" i="5"/>
  <c r="AI3" i="5"/>
  <c r="AK46" i="5" s="1"/>
  <c r="AI37" i="5"/>
  <c r="T52" i="8"/>
  <c r="R440" i="9"/>
  <c r="R541" i="9" s="1"/>
  <c r="N76" i="13" s="1"/>
  <c r="R447" i="9"/>
  <c r="P13" i="12"/>
  <c r="P175" i="9"/>
  <c r="AK51" i="4"/>
  <c r="AI48" i="4"/>
  <c r="AH41" i="5"/>
  <c r="AH43" i="5" s="1"/>
  <c r="AH137" i="12"/>
  <c r="AH139" i="12" s="1"/>
  <c r="T38" i="8"/>
  <c r="T106" i="8" s="1"/>
  <c r="T26" i="8"/>
  <c r="T76" i="8" s="1"/>
  <c r="T50" i="8"/>
  <c r="T122" i="8" s="1"/>
  <c r="T29" i="8"/>
  <c r="T60" i="8"/>
  <c r="T61" i="8" s="1"/>
  <c r="T41" i="8"/>
  <c r="T53" i="8"/>
  <c r="U19" i="8"/>
  <c r="U24" i="8"/>
  <c r="U48" i="8"/>
  <c r="U36" i="8"/>
  <c r="T215" i="9"/>
  <c r="T119" i="8"/>
  <c r="T216" i="9" s="1"/>
  <c r="S326" i="9"/>
  <c r="S94" i="12" s="1"/>
  <c r="S92" i="12"/>
  <c r="U155" i="7"/>
  <c r="P173" i="9" l="1"/>
  <c r="S86" i="9"/>
  <c r="S88" i="9" s="1"/>
  <c r="AH223" i="7"/>
  <c r="P167" i="9"/>
  <c r="P343" i="9" s="1"/>
  <c r="P107" i="12" s="1"/>
  <c r="S96" i="9"/>
  <c r="T25" i="15"/>
  <c r="T117" i="15" s="1"/>
  <c r="S144" i="15"/>
  <c r="R139" i="15"/>
  <c r="R149" i="15" s="1"/>
  <c r="V106" i="15"/>
  <c r="Q172" i="9"/>
  <c r="Q315" i="9" s="1"/>
  <c r="Q83" i="12" s="1"/>
  <c r="K229" i="12" s="1"/>
  <c r="T79" i="9"/>
  <c r="S103" i="9"/>
  <c r="S110" i="9" s="1"/>
  <c r="S83" i="9"/>
  <c r="S84" i="9" s="1"/>
  <c r="R94" i="9"/>
  <c r="Q143" i="9"/>
  <c r="Q153" i="9" s="1"/>
  <c r="Q118" i="9"/>
  <c r="Q147" i="9" s="1"/>
  <c r="Q183" i="9" s="1"/>
  <c r="V85" i="15"/>
  <c r="Q135" i="9"/>
  <c r="Q151" i="9" s="1"/>
  <c r="Q166" i="9" s="1"/>
  <c r="Q176" i="9" s="1"/>
  <c r="Q131" i="9"/>
  <c r="Q150" i="9" s="1"/>
  <c r="Q165" i="9" s="1"/>
  <c r="Q175" i="9" s="1"/>
  <c r="Q123" i="9"/>
  <c r="Q148" i="9" s="1"/>
  <c r="P523" i="9"/>
  <c r="L58" i="13" s="1"/>
  <c r="P28" i="12"/>
  <c r="Q139" i="9"/>
  <c r="Q152" i="9" s="1"/>
  <c r="Q184" i="9" s="1"/>
  <c r="Q127" i="9"/>
  <c r="Q149" i="9" s="1"/>
  <c r="Q164" i="9" s="1"/>
  <c r="S124" i="9"/>
  <c r="P522" i="9"/>
  <c r="L57" i="13" s="1"/>
  <c r="P27" i="12"/>
  <c r="R22" i="9"/>
  <c r="R155" i="9" s="1"/>
  <c r="R56" i="9"/>
  <c r="R58" i="9"/>
  <c r="U98" i="15"/>
  <c r="U96" i="15"/>
  <c r="U94" i="15"/>
  <c r="U99" i="15"/>
  <c r="U95" i="15"/>
  <c r="U97" i="15"/>
  <c r="R41" i="9"/>
  <c r="R43" i="9"/>
  <c r="Q44" i="9"/>
  <c r="S119" i="15"/>
  <c r="S136" i="15"/>
  <c r="T51" i="15"/>
  <c r="P466" i="9"/>
  <c r="S186" i="9"/>
  <c r="S115" i="9"/>
  <c r="S144" i="9" s="1"/>
  <c r="S129" i="15"/>
  <c r="U44" i="15"/>
  <c r="U50" i="15" s="1"/>
  <c r="V104" i="15"/>
  <c r="V102" i="15"/>
  <c r="U31" i="15"/>
  <c r="U38" i="15" s="1"/>
  <c r="V22" i="15"/>
  <c r="V108" i="15"/>
  <c r="U35" i="15"/>
  <c r="U69" i="15"/>
  <c r="U77" i="15"/>
  <c r="U73" i="15"/>
  <c r="U82" i="15"/>
  <c r="U57" i="15"/>
  <c r="U63" i="15" s="1"/>
  <c r="T54" i="8"/>
  <c r="T55" i="8" s="1"/>
  <c r="W18" i="15"/>
  <c r="V27" i="15"/>
  <c r="V59" i="15" s="1"/>
  <c r="V46" i="15"/>
  <c r="R524" i="9"/>
  <c r="N59" i="13" s="1"/>
  <c r="Q7" i="12"/>
  <c r="K147" i="12" s="1"/>
  <c r="R30" i="12"/>
  <c r="AH222" i="7"/>
  <c r="T102" i="9"/>
  <c r="T325" i="9"/>
  <c r="T93" i="12" s="1"/>
  <c r="O26" i="12"/>
  <c r="J172" i="12" s="1"/>
  <c r="O539" i="9"/>
  <c r="K74" i="13" s="1"/>
  <c r="M217" i="7"/>
  <c r="I5" i="13" s="1"/>
  <c r="AB141" i="7"/>
  <c r="AB145" i="7" s="1"/>
  <c r="AI126" i="7"/>
  <c r="AI44" i="7"/>
  <c r="AI43" i="7"/>
  <c r="L28" i="7"/>
  <c r="L35" i="7"/>
  <c r="L24" i="7"/>
  <c r="H11" i="13" s="1"/>
  <c r="AG221" i="7"/>
  <c r="AG127" i="7"/>
  <c r="AH125" i="7" s="1"/>
  <c r="AG82" i="7"/>
  <c r="AH21" i="7"/>
  <c r="AH20" i="7"/>
  <c r="AG144" i="7"/>
  <c r="AG28" i="7"/>
  <c r="AG35" i="7"/>
  <c r="AH11" i="7"/>
  <c r="AH10" i="7"/>
  <c r="AH12" i="7"/>
  <c r="AH13" i="7"/>
  <c r="AH79" i="7"/>
  <c r="AH48" i="7"/>
  <c r="AH78" i="7" s="1"/>
  <c r="AI8" i="7"/>
  <c r="AI4" i="7"/>
  <c r="AI7" i="7"/>
  <c r="AI37" i="7"/>
  <c r="AI47" i="7" s="1"/>
  <c r="AI30" i="7"/>
  <c r="AI46" i="7" s="1"/>
  <c r="AI5" i="7"/>
  <c r="AJ3" i="7"/>
  <c r="AJ6" i="7" s="1"/>
  <c r="AG14" i="7"/>
  <c r="AG141" i="7" s="1"/>
  <c r="AG145" i="7" s="1"/>
  <c r="AI41" i="5"/>
  <c r="AI43" i="5" s="1"/>
  <c r="T42" i="8"/>
  <c r="T43" i="8" s="1"/>
  <c r="T30" i="8"/>
  <c r="T31" i="8" s="1"/>
  <c r="AI137" i="12"/>
  <c r="AI139" i="12" s="1"/>
  <c r="AL51" i="4"/>
  <c r="AJ48" i="4"/>
  <c r="S188" i="9"/>
  <c r="S189" i="9"/>
  <c r="O525" i="9"/>
  <c r="K60" i="13" s="1"/>
  <c r="O31" i="12"/>
  <c r="J177" i="12" s="1"/>
  <c r="P15" i="12"/>
  <c r="R35" i="7"/>
  <c r="R28" i="7"/>
  <c r="P35" i="7"/>
  <c r="P28" i="7"/>
  <c r="N28" i="7"/>
  <c r="N35" i="7"/>
  <c r="AK3" i="4"/>
  <c r="AL2" i="4"/>
  <c r="T251" i="9"/>
  <c r="T48" i="9"/>
  <c r="T16" i="9"/>
  <c r="T25" i="9"/>
  <c r="T339" i="9"/>
  <c r="T33" i="9"/>
  <c r="S542" i="9"/>
  <c r="O77" i="13" s="1"/>
  <c r="S348" i="9"/>
  <c r="S112" i="12" s="1"/>
  <c r="L261" i="12" s="1"/>
  <c r="Z13" i="13"/>
  <c r="P177" i="9"/>
  <c r="AJ36" i="5"/>
  <c r="AJ3" i="5"/>
  <c r="AL46" i="5" s="1"/>
  <c r="AK2" i="5"/>
  <c r="AJ37" i="5"/>
  <c r="Q28" i="7"/>
  <c r="Q35" i="7"/>
  <c r="O28" i="7"/>
  <c r="O35" i="7"/>
  <c r="M28" i="7"/>
  <c r="M35" i="7"/>
  <c r="S72" i="9"/>
  <c r="S19" i="9"/>
  <c r="S26" i="9" s="1"/>
  <c r="S27" i="9" s="1"/>
  <c r="S67" i="9"/>
  <c r="S91" i="9"/>
  <c r="S47" i="9"/>
  <c r="S50" i="9" s="1"/>
  <c r="S51" i="9" s="1"/>
  <c r="S68" i="9"/>
  <c r="S73" i="9"/>
  <c r="S62" i="9"/>
  <c r="S78" i="9"/>
  <c r="S80" i="9" s="1"/>
  <c r="S38" i="9"/>
  <c r="S32" i="9"/>
  <c r="S35" i="9" s="1"/>
  <c r="S36" i="9" s="1"/>
  <c r="S54" i="9"/>
  <c r="S97" i="9"/>
  <c r="S63" i="9"/>
  <c r="S53" i="9"/>
  <c r="S20" i="9"/>
  <c r="S39" i="9"/>
  <c r="S92" i="9"/>
  <c r="Z12" i="13"/>
  <c r="L238" i="12"/>
  <c r="L240" i="12" s="1"/>
  <c r="T217" i="9"/>
  <c r="T324" i="9"/>
  <c r="T62" i="8"/>
  <c r="U20" i="8"/>
  <c r="U47" i="8" s="1"/>
  <c r="V17" i="8"/>
  <c r="U59" i="8"/>
  <c r="U64" i="8"/>
  <c r="U73" i="8" s="1"/>
  <c r="U68" i="8"/>
  <c r="V153" i="7"/>
  <c r="V247" i="15" l="1"/>
  <c r="P467" i="9"/>
  <c r="Q468" i="9" s="1"/>
  <c r="P187" i="9"/>
  <c r="P263" i="9" s="1"/>
  <c r="AI223" i="7"/>
  <c r="Q461" i="9"/>
  <c r="S98" i="9"/>
  <c r="S99" i="9" s="1"/>
  <c r="S104" i="9"/>
  <c r="Q540" i="9"/>
  <c r="M75" i="13" s="1"/>
  <c r="T150" i="15"/>
  <c r="T125" i="15"/>
  <c r="T127" i="15" s="1"/>
  <c r="T113" i="15"/>
  <c r="T115" i="15" s="1"/>
  <c r="T135" i="15" s="1"/>
  <c r="T145" i="15"/>
  <c r="T146" i="15"/>
  <c r="T121" i="15"/>
  <c r="T123" i="15" s="1"/>
  <c r="T137" i="15" s="1"/>
  <c r="T122" i="9"/>
  <c r="T86" i="9"/>
  <c r="T88" i="9" s="1"/>
  <c r="S109" i="9"/>
  <c r="S108" i="9"/>
  <c r="S107" i="9"/>
  <c r="S106" i="9"/>
  <c r="S105" i="9"/>
  <c r="Q14" i="12"/>
  <c r="K161" i="12" s="1"/>
  <c r="V92" i="15"/>
  <c r="U83" i="15"/>
  <c r="R29" i="9"/>
  <c r="R59" i="9" s="1"/>
  <c r="R23" i="9"/>
  <c r="R114" i="9" s="1"/>
  <c r="R139" i="9" s="1"/>
  <c r="R152" i="9" s="1"/>
  <c r="R184" i="9" s="1"/>
  <c r="R347" i="9" s="1"/>
  <c r="Q163" i="9"/>
  <c r="Q11" i="12" s="1"/>
  <c r="K155" i="12" s="1"/>
  <c r="V93" i="15"/>
  <c r="Q259" i="9"/>
  <c r="Q346" i="9"/>
  <c r="Q110" i="12" s="1"/>
  <c r="K259" i="12" s="1"/>
  <c r="Q347" i="9"/>
  <c r="Q111" i="12" s="1"/>
  <c r="K260" i="12" s="1"/>
  <c r="Q260" i="9"/>
  <c r="Q6" i="12"/>
  <c r="K146" i="12" s="1"/>
  <c r="Q12" i="12"/>
  <c r="K157" i="12" s="1"/>
  <c r="Q174" i="9"/>
  <c r="T119" i="15"/>
  <c r="T136" i="15"/>
  <c r="S140" i="9"/>
  <c r="S132" i="9"/>
  <c r="S136" i="9"/>
  <c r="S128" i="9"/>
  <c r="S119" i="9"/>
  <c r="S134" i="15"/>
  <c r="N217" i="7"/>
  <c r="J5" i="13" s="1"/>
  <c r="T157" i="9"/>
  <c r="U51" i="15"/>
  <c r="V151" i="15"/>
  <c r="U32" i="15"/>
  <c r="U23" i="15" s="1"/>
  <c r="U36" i="15"/>
  <c r="V71" i="15"/>
  <c r="V86" i="15"/>
  <c r="V87" i="15" s="1"/>
  <c r="V88" i="15" s="1"/>
  <c r="V54" i="15"/>
  <c r="Q13" i="12"/>
  <c r="K159" i="12" s="1"/>
  <c r="V67" i="15"/>
  <c r="V41" i="15"/>
  <c r="V29" i="15"/>
  <c r="V75" i="15"/>
  <c r="V80" i="15"/>
  <c r="V81" i="15"/>
  <c r="V72" i="15"/>
  <c r="V34" i="15"/>
  <c r="V47" i="15"/>
  <c r="V48" i="15" s="1"/>
  <c r="V30" i="15"/>
  <c r="V76" i="15"/>
  <c r="V42" i="15"/>
  <c r="V60" i="15"/>
  <c r="V61" i="15" s="1"/>
  <c r="V68" i="15"/>
  <c r="V55" i="15"/>
  <c r="W20" i="15"/>
  <c r="AI222" i="7"/>
  <c r="AI140" i="7"/>
  <c r="P258" i="9"/>
  <c r="P26" i="12" s="1"/>
  <c r="S262" i="9"/>
  <c r="S531" i="9" s="1"/>
  <c r="O66" i="13" s="1"/>
  <c r="S275" i="9"/>
  <c r="S43" i="12" s="1"/>
  <c r="L189" i="12" s="1"/>
  <c r="AB142" i="7"/>
  <c r="AC139" i="7" s="1"/>
  <c r="AC141" i="7" s="1"/>
  <c r="AC145" i="7" s="1"/>
  <c r="AH221" i="7"/>
  <c r="L216" i="7"/>
  <c r="H4" i="13" s="1"/>
  <c r="L38" i="7"/>
  <c r="M34" i="7" s="1"/>
  <c r="M36" i="7" s="1"/>
  <c r="L215" i="7"/>
  <c r="H3" i="13" s="1"/>
  <c r="L31" i="7"/>
  <c r="M27" i="7" s="1"/>
  <c r="M29" i="7" s="1"/>
  <c r="AJ126" i="7"/>
  <c r="AJ44" i="7"/>
  <c r="AJ43" i="7"/>
  <c r="U35" i="8"/>
  <c r="U28" i="8"/>
  <c r="AH82" i="7"/>
  <c r="AI79" i="7"/>
  <c r="AI48" i="7"/>
  <c r="AI78" i="7" s="1"/>
  <c r="AH129" i="7"/>
  <c r="AH127" i="7"/>
  <c r="AI125" i="7" s="1"/>
  <c r="AH144" i="7"/>
  <c r="AI21" i="7"/>
  <c r="AI20" i="7"/>
  <c r="AH35" i="7"/>
  <c r="AH28" i="7"/>
  <c r="U52" i="8"/>
  <c r="U23" i="8"/>
  <c r="AJ30" i="7"/>
  <c r="AJ46" i="7" s="1"/>
  <c r="AJ5" i="7"/>
  <c r="AJ37" i="7"/>
  <c r="AJ47" i="7" s="1"/>
  <c r="AJ8" i="7"/>
  <c r="AJ4" i="7"/>
  <c r="AK3" i="7"/>
  <c r="AK6" i="7" s="1"/>
  <c r="AJ7" i="7"/>
  <c r="AI129" i="7"/>
  <c r="AI13" i="7"/>
  <c r="AI11" i="7"/>
  <c r="AI12" i="7"/>
  <c r="AI10" i="7"/>
  <c r="AH14" i="7"/>
  <c r="AJ41" i="5"/>
  <c r="AJ43" i="5" s="1"/>
  <c r="U40" i="8"/>
  <c r="S74" i="9"/>
  <c r="S75" i="9" s="1"/>
  <c r="S64" i="9"/>
  <c r="S65" i="9" s="1"/>
  <c r="S55" i="9"/>
  <c r="S93" i="9"/>
  <c r="S21" i="9"/>
  <c r="AM51" i="4"/>
  <c r="AK48" i="4"/>
  <c r="AA12" i="13"/>
  <c r="AL2" i="5"/>
  <c r="AK37" i="5"/>
  <c r="AK3" i="5"/>
  <c r="AM46" i="5" s="1"/>
  <c r="AK36" i="5"/>
  <c r="AA13" i="13"/>
  <c r="S40" i="9"/>
  <c r="S69" i="9"/>
  <c r="S70" i="9" s="1"/>
  <c r="U337" i="9"/>
  <c r="U14" i="9"/>
  <c r="U87" i="9" s="1"/>
  <c r="U249" i="9"/>
  <c r="T425" i="9"/>
  <c r="T422" i="9"/>
  <c r="T419" i="9"/>
  <c r="T17" i="9"/>
  <c r="T96" i="9" s="1"/>
  <c r="AM2" i="4"/>
  <c r="AL3" i="4"/>
  <c r="S440" i="9"/>
  <c r="S541" i="9" s="1"/>
  <c r="O76" i="13" s="1"/>
  <c r="S447" i="9"/>
  <c r="AJ137" i="12"/>
  <c r="AJ139" i="12" s="1"/>
  <c r="U119" i="8"/>
  <c r="U216" i="9" s="1"/>
  <c r="U215" i="9"/>
  <c r="V19" i="8"/>
  <c r="V48" i="8"/>
  <c r="V24" i="8"/>
  <c r="V36" i="8"/>
  <c r="T92" i="12"/>
  <c r="T326" i="9"/>
  <c r="T94" i="12" s="1"/>
  <c r="U50" i="8"/>
  <c r="U122" i="8" s="1"/>
  <c r="U38" i="8"/>
  <c r="U106" i="8" s="1"/>
  <c r="U26" i="8"/>
  <c r="U76" i="8" s="1"/>
  <c r="U53" i="8"/>
  <c r="U60" i="8"/>
  <c r="U61" i="8" s="1"/>
  <c r="U41" i="8"/>
  <c r="U29" i="8"/>
  <c r="V155" i="7"/>
  <c r="P349" i="9" l="1"/>
  <c r="P113" i="12" s="1"/>
  <c r="AJ223" i="7"/>
  <c r="P469" i="9"/>
  <c r="Q466" i="9" s="1"/>
  <c r="T138" i="15"/>
  <c r="U25" i="15"/>
  <c r="W247" i="15" s="1"/>
  <c r="T144" i="15"/>
  <c r="T129" i="15"/>
  <c r="T134" i="15" s="1"/>
  <c r="W106" i="15"/>
  <c r="U79" i="9"/>
  <c r="R172" i="9"/>
  <c r="R540" i="9" s="1"/>
  <c r="N75" i="13" s="1"/>
  <c r="R127" i="9"/>
  <c r="R149" i="9" s="1"/>
  <c r="R164" i="9" s="1"/>
  <c r="R12" i="12" s="1"/>
  <c r="T103" i="9"/>
  <c r="T110" i="9" s="1"/>
  <c r="T83" i="9"/>
  <c r="R123" i="9"/>
  <c r="R148" i="9" s="1"/>
  <c r="T82" i="9"/>
  <c r="R44" i="9"/>
  <c r="R6" i="12" s="1"/>
  <c r="S94" i="9"/>
  <c r="M38" i="7"/>
  <c r="N34" i="7" s="1"/>
  <c r="N36" i="7" s="1"/>
  <c r="N23" i="7" s="1"/>
  <c r="R143" i="9"/>
  <c r="R153" i="9" s="1"/>
  <c r="R118" i="9"/>
  <c r="R147" i="9" s="1"/>
  <c r="R183" i="9" s="1"/>
  <c r="R346" i="9" s="1"/>
  <c r="R110" i="12" s="1"/>
  <c r="R131" i="9"/>
  <c r="R150" i="9" s="1"/>
  <c r="R165" i="9" s="1"/>
  <c r="R175" i="9" s="1"/>
  <c r="V100" i="15"/>
  <c r="W85" i="15"/>
  <c r="R135" i="9"/>
  <c r="R151" i="9" s="1"/>
  <c r="R166" i="9" s="1"/>
  <c r="Q167" i="9"/>
  <c r="V94" i="15"/>
  <c r="V99" i="15"/>
  <c r="V95" i="15"/>
  <c r="V97" i="15"/>
  <c r="Q173" i="9"/>
  <c r="Q177" i="9" s="1"/>
  <c r="V96" i="15"/>
  <c r="R111" i="12"/>
  <c r="V98" i="15"/>
  <c r="Q27" i="12"/>
  <c r="K173" i="12" s="1"/>
  <c r="Q522" i="9"/>
  <c r="M57" i="13" s="1"/>
  <c r="R260" i="9"/>
  <c r="R523" i="9" s="1"/>
  <c r="N58" i="13" s="1"/>
  <c r="Q523" i="9"/>
  <c r="M58" i="13" s="1"/>
  <c r="Q28" i="12"/>
  <c r="K174" i="12" s="1"/>
  <c r="S41" i="9"/>
  <c r="S43" i="9"/>
  <c r="S22" i="9"/>
  <c r="S155" i="9" s="1"/>
  <c r="S56" i="9"/>
  <c r="S58" i="9"/>
  <c r="T186" i="9"/>
  <c r="R7" i="12"/>
  <c r="T124" i="9"/>
  <c r="T115" i="9"/>
  <c r="T144" i="9" s="1"/>
  <c r="O217" i="7"/>
  <c r="K5" i="13" s="1"/>
  <c r="T189" i="9"/>
  <c r="T440" i="9" s="1"/>
  <c r="T541" i="9" s="1"/>
  <c r="P76" i="13" s="1"/>
  <c r="M31" i="7"/>
  <c r="N27" i="7" s="1"/>
  <c r="N29" i="7" s="1"/>
  <c r="N22" i="7" s="1"/>
  <c r="T188" i="9"/>
  <c r="T275" i="9" s="1"/>
  <c r="T43" i="12" s="1"/>
  <c r="U64" i="15"/>
  <c r="W104" i="15"/>
  <c r="W102" i="15"/>
  <c r="V73" i="15"/>
  <c r="V57" i="15"/>
  <c r="V63" i="15" s="1"/>
  <c r="W22" i="15"/>
  <c r="W108" i="15"/>
  <c r="V35" i="15"/>
  <c r="V82" i="15"/>
  <c r="V31" i="15"/>
  <c r="V38" i="15" s="1"/>
  <c r="V77" i="15"/>
  <c r="V69" i="15"/>
  <c r="V44" i="15"/>
  <c r="V50" i="15" s="1"/>
  <c r="W27" i="15"/>
  <c r="W46" i="15" s="1"/>
  <c r="X18" i="15"/>
  <c r="S524" i="9"/>
  <c r="O59" i="13" s="1"/>
  <c r="P539" i="9"/>
  <c r="L74" i="13" s="1"/>
  <c r="AJ222" i="7"/>
  <c r="AJ140" i="7"/>
  <c r="U102" i="9"/>
  <c r="U325" i="9"/>
  <c r="U93" i="12" s="1"/>
  <c r="M239" i="12" s="1"/>
  <c r="S30" i="12"/>
  <c r="L176" i="12" s="1"/>
  <c r="AC142" i="7"/>
  <c r="AD139" i="7" s="1"/>
  <c r="M216" i="7"/>
  <c r="I4" i="13" s="1"/>
  <c r="AK126" i="7"/>
  <c r="AK44" i="7"/>
  <c r="AK43" i="7"/>
  <c r="M218" i="7"/>
  <c r="I6" i="13" s="1"/>
  <c r="M22" i="7"/>
  <c r="AI221" i="7"/>
  <c r="M215" i="7"/>
  <c r="N215" i="7" s="1"/>
  <c r="M23" i="7"/>
  <c r="M219" i="7"/>
  <c r="I7" i="13" s="1"/>
  <c r="U30" i="8"/>
  <c r="U31" i="8" s="1"/>
  <c r="Q15" i="12"/>
  <c r="AI127" i="7"/>
  <c r="AJ125" i="7" s="1"/>
  <c r="AI82" i="7"/>
  <c r="AI14" i="7"/>
  <c r="AK8" i="7"/>
  <c r="AK4" i="7"/>
  <c r="AK7" i="7"/>
  <c r="AK37" i="7"/>
  <c r="AK47" i="7" s="1"/>
  <c r="AL3" i="7"/>
  <c r="AL6" i="7" s="1"/>
  <c r="AK30" i="7"/>
  <c r="AK46" i="7" s="1"/>
  <c r="AK5" i="7"/>
  <c r="AJ79" i="7"/>
  <c r="AJ48" i="7"/>
  <c r="AJ78" i="7" s="1"/>
  <c r="AI35" i="7"/>
  <c r="AI28" i="7"/>
  <c r="AJ129" i="7"/>
  <c r="AJ20" i="7"/>
  <c r="AJ21" i="7"/>
  <c r="U54" i="8"/>
  <c r="U55" i="8" s="1"/>
  <c r="AI144" i="7"/>
  <c r="AJ12" i="7"/>
  <c r="AJ10" i="7"/>
  <c r="AJ11" i="7"/>
  <c r="AJ13" i="7"/>
  <c r="U42" i="8"/>
  <c r="U43" i="8" s="1"/>
  <c r="AK41" i="5"/>
  <c r="AK43" i="5" s="1"/>
  <c r="AK137" i="12"/>
  <c r="AK139" i="12" s="1"/>
  <c r="AL37" i="5"/>
  <c r="AL3" i="5"/>
  <c r="AN46" i="5" s="1"/>
  <c r="AL36" i="5"/>
  <c r="AM2" i="5"/>
  <c r="AN51" i="4"/>
  <c r="AL48" i="4"/>
  <c r="T348" i="9"/>
  <c r="T112" i="12" s="1"/>
  <c r="T542" i="9"/>
  <c r="P77" i="13" s="1"/>
  <c r="AB12" i="13"/>
  <c r="AM3" i="4"/>
  <c r="AN2" i="4"/>
  <c r="U251" i="9"/>
  <c r="U16" i="9"/>
  <c r="U48" i="9"/>
  <c r="U339" i="9"/>
  <c r="U33" i="9"/>
  <c r="U25" i="9"/>
  <c r="T91" i="9"/>
  <c r="T62" i="9"/>
  <c r="T68" i="9"/>
  <c r="T97" i="9"/>
  <c r="T98" i="9" s="1"/>
  <c r="T99" i="9" s="1"/>
  <c r="T38" i="9"/>
  <c r="T32" i="9"/>
  <c r="T35" i="9" s="1"/>
  <c r="T36" i="9" s="1"/>
  <c r="T20" i="9"/>
  <c r="T73" i="9"/>
  <c r="T72" i="9"/>
  <c r="T92" i="9"/>
  <c r="T54" i="9"/>
  <c r="T19" i="9"/>
  <c r="T26" i="9" s="1"/>
  <c r="T27" i="9" s="1"/>
  <c r="T63" i="9"/>
  <c r="T39" i="9"/>
  <c r="T53" i="9"/>
  <c r="T78" i="9"/>
  <c r="T80" i="9" s="1"/>
  <c r="T47" i="9"/>
  <c r="T50" i="9" s="1"/>
  <c r="T51" i="9" s="1"/>
  <c r="T67" i="9"/>
  <c r="AB13" i="13"/>
  <c r="P525" i="9"/>
  <c r="L60" i="13" s="1"/>
  <c r="P31" i="12"/>
  <c r="U62" i="8"/>
  <c r="V20" i="8"/>
  <c r="V52" i="8" s="1"/>
  <c r="W17" i="8"/>
  <c r="V68" i="8"/>
  <c r="V64" i="8"/>
  <c r="V73" i="8" s="1"/>
  <c r="V59" i="8"/>
  <c r="U324" i="9"/>
  <c r="U217" i="9"/>
  <c r="W153" i="7"/>
  <c r="P380" i="9" l="1"/>
  <c r="P563" i="9" s="1"/>
  <c r="L38" i="13" s="1"/>
  <c r="W59" i="15"/>
  <c r="AK223" i="7"/>
  <c r="U125" i="15"/>
  <c r="U127" i="15" s="1"/>
  <c r="U150" i="15"/>
  <c r="Q467" i="9"/>
  <c r="R468" i="9" s="1"/>
  <c r="Q187" i="9"/>
  <c r="Q263" i="9" s="1"/>
  <c r="Q31" i="12" s="1"/>
  <c r="K177" i="12" s="1"/>
  <c r="T107" i="9"/>
  <c r="R315" i="9"/>
  <c r="R83" i="12" s="1"/>
  <c r="T108" i="9"/>
  <c r="R163" i="9"/>
  <c r="R11" i="12" s="1"/>
  <c r="T105" i="9"/>
  <c r="T109" i="9"/>
  <c r="T104" i="9"/>
  <c r="T106" i="9"/>
  <c r="R461" i="9"/>
  <c r="U117" i="15"/>
  <c r="U119" i="15" s="1"/>
  <c r="U113" i="15"/>
  <c r="U115" i="15" s="1"/>
  <c r="U135" i="15" s="1"/>
  <c r="U145" i="15"/>
  <c r="U146" i="15"/>
  <c r="T84" i="9"/>
  <c r="U122" i="9"/>
  <c r="U86" i="9"/>
  <c r="U88" i="9" s="1"/>
  <c r="N38" i="7"/>
  <c r="O34" i="7" s="1"/>
  <c r="O36" i="7" s="1"/>
  <c r="O38" i="7" s="1"/>
  <c r="P34" i="7" s="1"/>
  <c r="N31" i="7"/>
  <c r="O27" i="7" s="1"/>
  <c r="O29" i="7" s="1"/>
  <c r="W93" i="15"/>
  <c r="V83" i="15"/>
  <c r="Q343" i="9"/>
  <c r="Q107" i="12" s="1"/>
  <c r="K256" i="12" s="1"/>
  <c r="R176" i="9"/>
  <c r="R14" i="12"/>
  <c r="S29" i="9"/>
  <c r="S44" i="9" s="1"/>
  <c r="S23" i="9"/>
  <c r="S114" i="9" s="1"/>
  <c r="R28" i="12"/>
  <c r="P217" i="7"/>
  <c r="Q217" i="7" s="1"/>
  <c r="T447" i="9"/>
  <c r="R259" i="9"/>
  <c r="T140" i="9"/>
  <c r="T136" i="9"/>
  <c r="T128" i="9"/>
  <c r="T132" i="9"/>
  <c r="T119" i="9"/>
  <c r="U121" i="15"/>
  <c r="U123" i="15" s="1"/>
  <c r="U137" i="15" s="1"/>
  <c r="AD141" i="7"/>
  <c r="AD145" i="7" s="1"/>
  <c r="W151" i="15"/>
  <c r="V36" i="15"/>
  <c r="V32" i="15"/>
  <c r="V23" i="15" s="1"/>
  <c r="W29" i="15"/>
  <c r="W86" i="15"/>
  <c r="W87" i="15" s="1"/>
  <c r="W88" i="15" s="1"/>
  <c r="W67" i="15"/>
  <c r="W41" i="15"/>
  <c r="W54" i="15"/>
  <c r="W80" i="15"/>
  <c r="W71" i="15"/>
  <c r="W75" i="15"/>
  <c r="W81" i="15"/>
  <c r="W91" i="15"/>
  <c r="W92" i="15" s="1"/>
  <c r="W72" i="15"/>
  <c r="W30" i="15"/>
  <c r="W42" i="15"/>
  <c r="W60" i="15"/>
  <c r="W76" i="15"/>
  <c r="W55" i="15"/>
  <c r="W68" i="15"/>
  <c r="W34" i="15"/>
  <c r="W47" i="15"/>
  <c r="W48" i="15" s="1"/>
  <c r="X20" i="15"/>
  <c r="T524" i="9"/>
  <c r="P59" i="13" s="1"/>
  <c r="N218" i="7"/>
  <c r="J6" i="13" s="1"/>
  <c r="AK222" i="7"/>
  <c r="AK140" i="7"/>
  <c r="N216" i="7"/>
  <c r="J4" i="13" s="1"/>
  <c r="R174" i="9"/>
  <c r="R13" i="12"/>
  <c r="Q258" i="9"/>
  <c r="T262" i="9"/>
  <c r="T30" i="12" s="1"/>
  <c r="I3" i="13"/>
  <c r="M24" i="7"/>
  <c r="I11" i="13" s="1"/>
  <c r="AJ221" i="7"/>
  <c r="AL126" i="7"/>
  <c r="AL44" i="7"/>
  <c r="AL43" i="7"/>
  <c r="N219" i="7"/>
  <c r="J7" i="13" s="1"/>
  <c r="AJ14" i="7"/>
  <c r="AJ141" i="7" s="1"/>
  <c r="AJ145" i="7" s="1"/>
  <c r="AJ82" i="7"/>
  <c r="AK79" i="7"/>
  <c r="AK48" i="7"/>
  <c r="AK78" i="7" s="1"/>
  <c r="AK10" i="7"/>
  <c r="AK11" i="7"/>
  <c r="AK13" i="7"/>
  <c r="AK12" i="7"/>
  <c r="AJ35" i="7"/>
  <c r="AJ28" i="7"/>
  <c r="AJ144" i="7"/>
  <c r="AM3" i="7"/>
  <c r="AM6" i="7" s="1"/>
  <c r="AL8" i="7"/>
  <c r="AL4" i="7"/>
  <c r="AL37" i="7"/>
  <c r="AL47" i="7" s="1"/>
  <c r="AL7" i="7"/>
  <c r="AL30" i="7"/>
  <c r="AL46" i="7" s="1"/>
  <c r="AL5" i="7"/>
  <c r="AK129" i="7"/>
  <c r="AK20" i="7"/>
  <c r="AK21" i="7"/>
  <c r="AJ127" i="7"/>
  <c r="V40" i="8"/>
  <c r="V47" i="8"/>
  <c r="AL41" i="5"/>
  <c r="AL43" i="5" s="1"/>
  <c r="T55" i="9"/>
  <c r="T74" i="9"/>
  <c r="T75" i="9" s="1"/>
  <c r="T69" i="9"/>
  <c r="T70" i="9" s="1"/>
  <c r="T64" i="9"/>
  <c r="T65" i="9" s="1"/>
  <c r="T21" i="9"/>
  <c r="AL137" i="12"/>
  <c r="AL139" i="12" s="1"/>
  <c r="AC13" i="13"/>
  <c r="T40" i="9"/>
  <c r="T93" i="9"/>
  <c r="J3" i="13"/>
  <c r="O215" i="7"/>
  <c r="N24" i="7"/>
  <c r="J11" i="13" s="1"/>
  <c r="AM37" i="5"/>
  <c r="AM36" i="5"/>
  <c r="AM3" i="5"/>
  <c r="AO46" i="5" s="1"/>
  <c r="AN2" i="5"/>
  <c r="U17" i="9"/>
  <c r="U422" i="9"/>
  <c r="U419" i="9"/>
  <c r="U425" i="9"/>
  <c r="U157" i="9"/>
  <c r="V337" i="9"/>
  <c r="V14" i="9"/>
  <c r="V87" i="9" s="1"/>
  <c r="V249" i="9"/>
  <c r="U96" i="9"/>
  <c r="AO2" i="4"/>
  <c r="AN3" i="4"/>
  <c r="AO51" i="4"/>
  <c r="AM48" i="4"/>
  <c r="AC12" i="13"/>
  <c r="W19" i="8"/>
  <c r="W24" i="8"/>
  <c r="W48" i="8"/>
  <c r="W36" i="8"/>
  <c r="V38" i="8"/>
  <c r="V106" i="8" s="1"/>
  <c r="V26" i="8"/>
  <c r="V76" i="8" s="1"/>
  <c r="V50" i="8"/>
  <c r="V122" i="8" s="1"/>
  <c r="V60" i="8"/>
  <c r="V61" i="8" s="1"/>
  <c r="V53" i="8"/>
  <c r="V54" i="8" s="1"/>
  <c r="V55" i="8" s="1"/>
  <c r="V29" i="8"/>
  <c r="V41" i="8"/>
  <c r="U92" i="12"/>
  <c r="U326" i="9"/>
  <c r="U94" i="12" s="1"/>
  <c r="V23" i="8"/>
  <c r="V119" i="8"/>
  <c r="V216" i="9" s="1"/>
  <c r="V215" i="9"/>
  <c r="V28" i="8"/>
  <c r="V35" i="8"/>
  <c r="W155" i="7"/>
  <c r="AL223" i="7" l="1"/>
  <c r="W61" i="15"/>
  <c r="R173" i="9"/>
  <c r="R177" i="9" s="1"/>
  <c r="U138" i="15"/>
  <c r="Q525" i="9"/>
  <c r="M60" i="13" s="1"/>
  <c r="Q349" i="9"/>
  <c r="Q113" i="12" s="1"/>
  <c r="K262" i="12" s="1"/>
  <c r="Q469" i="9"/>
  <c r="R466" i="9" s="1"/>
  <c r="U136" i="15"/>
  <c r="R167" i="9"/>
  <c r="R15" i="12"/>
  <c r="V25" i="15"/>
  <c r="V150" i="15" s="1"/>
  <c r="U144" i="15"/>
  <c r="X106" i="15"/>
  <c r="U103" i="9"/>
  <c r="U110" i="9" s="1"/>
  <c r="U83" i="9"/>
  <c r="S172" i="9"/>
  <c r="S315" i="9" s="1"/>
  <c r="S83" i="12" s="1"/>
  <c r="L229" i="12" s="1"/>
  <c r="U82" i="9"/>
  <c r="V79" i="9"/>
  <c r="T94" i="9"/>
  <c r="S143" i="9"/>
  <c r="S153" i="9" s="1"/>
  <c r="S118" i="9"/>
  <c r="S147" i="9" s="1"/>
  <c r="S183" i="9" s="1"/>
  <c r="S259" i="9" s="1"/>
  <c r="S522" i="9" s="1"/>
  <c r="O57" i="13" s="1"/>
  <c r="W100" i="15"/>
  <c r="X85" i="15"/>
  <c r="S127" i="9"/>
  <c r="S149" i="9" s="1"/>
  <c r="S59" i="9"/>
  <c r="S123" i="9"/>
  <c r="S148" i="9" s="1"/>
  <c r="S139" i="9"/>
  <c r="S152" i="9" s="1"/>
  <c r="S184" i="9" s="1"/>
  <c r="S347" i="9" s="1"/>
  <c r="S111" i="12" s="1"/>
  <c r="L260" i="12" s="1"/>
  <c r="S131" i="9"/>
  <c r="S150" i="9" s="1"/>
  <c r="S135" i="9"/>
  <c r="S151" i="9" s="1"/>
  <c r="S166" i="9" s="1"/>
  <c r="S176" i="9" s="1"/>
  <c r="L5" i="13"/>
  <c r="T41" i="9"/>
  <c r="T43" i="9"/>
  <c r="T22" i="9"/>
  <c r="R522" i="9"/>
  <c r="N57" i="13" s="1"/>
  <c r="R27" i="12"/>
  <c r="W99" i="15"/>
  <c r="W97" i="15"/>
  <c r="W95" i="15"/>
  <c r="W96" i="15"/>
  <c r="W94" i="15"/>
  <c r="W98" i="15"/>
  <c r="T56" i="9"/>
  <c r="T58" i="9"/>
  <c r="U186" i="9"/>
  <c r="S163" i="9"/>
  <c r="U124" i="9"/>
  <c r="U115" i="9"/>
  <c r="U144" i="9" s="1"/>
  <c r="U129" i="15"/>
  <c r="U134" i="15" s="1"/>
  <c r="AD142" i="7"/>
  <c r="AE139" i="7" s="1"/>
  <c r="X104" i="15"/>
  <c r="X102" i="15"/>
  <c r="W35" i="15"/>
  <c r="V51" i="15"/>
  <c r="X22" i="15"/>
  <c r="X108" i="15"/>
  <c r="V64" i="15"/>
  <c r="W69" i="15"/>
  <c r="W57" i="15"/>
  <c r="W31" i="15"/>
  <c r="W38" i="15" s="1"/>
  <c r="W77" i="15"/>
  <c r="W73" i="15"/>
  <c r="S6" i="12"/>
  <c r="L146" i="12" s="1"/>
  <c r="W82" i="15"/>
  <c r="O216" i="7"/>
  <c r="P216" i="7" s="1"/>
  <c r="L4" i="13" s="1"/>
  <c r="W44" i="15"/>
  <c r="W50" i="15" s="1"/>
  <c r="Y18" i="15"/>
  <c r="X27" i="15"/>
  <c r="X46" i="15" s="1"/>
  <c r="X59" i="15"/>
  <c r="AL222" i="7"/>
  <c r="AL140" i="7"/>
  <c r="T531" i="9"/>
  <c r="P66" i="13" s="1"/>
  <c r="V325" i="9"/>
  <c r="V93" i="12" s="1"/>
  <c r="V102" i="9"/>
  <c r="Q539" i="9"/>
  <c r="M74" i="13" s="1"/>
  <c r="Q26" i="12"/>
  <c r="K172" i="12" s="1"/>
  <c r="AK221" i="7"/>
  <c r="AM44" i="7"/>
  <c r="AM223" i="7" s="1"/>
  <c r="AM43" i="7"/>
  <c r="AM126" i="7"/>
  <c r="AK125" i="7"/>
  <c r="AK127" i="7" s="1"/>
  <c r="AL125" i="7" s="1"/>
  <c r="AM41" i="5"/>
  <c r="AM43" i="5" s="1"/>
  <c r="U47" i="9"/>
  <c r="U50" i="9" s="1"/>
  <c r="U51" i="9" s="1"/>
  <c r="U62" i="9"/>
  <c r="V42" i="8"/>
  <c r="V43" i="8" s="1"/>
  <c r="AL11" i="7"/>
  <c r="AL13" i="7"/>
  <c r="AL10" i="7"/>
  <c r="AL12" i="7"/>
  <c r="AL48" i="7"/>
  <c r="AL78" i="7" s="1"/>
  <c r="AL79" i="7"/>
  <c r="AM7" i="7"/>
  <c r="AN3" i="7"/>
  <c r="AN6" i="7" s="1"/>
  <c r="AM30" i="7"/>
  <c r="AM46" i="7" s="1"/>
  <c r="AM5" i="7"/>
  <c r="AM37" i="7"/>
  <c r="AM47" i="7" s="1"/>
  <c r="AM8" i="7"/>
  <c r="AM4" i="7"/>
  <c r="AK28" i="7"/>
  <c r="AK35" i="7"/>
  <c r="AK14" i="7"/>
  <c r="AK144" i="7"/>
  <c r="AL129" i="7"/>
  <c r="AL20" i="7"/>
  <c r="AL21" i="7"/>
  <c r="AK82" i="7"/>
  <c r="P36" i="7"/>
  <c r="P38" i="7" s="1"/>
  <c r="Q34" i="7" s="1"/>
  <c r="Q36" i="7" s="1"/>
  <c r="O218" i="7"/>
  <c r="K6" i="13" s="1"/>
  <c r="O22" i="7"/>
  <c r="M5" i="13"/>
  <c r="R217" i="7"/>
  <c r="U188" i="9"/>
  <c r="U189" i="9"/>
  <c r="U53" i="9"/>
  <c r="U68" i="9"/>
  <c r="U20" i="9"/>
  <c r="U91" i="9"/>
  <c r="U39" i="9"/>
  <c r="U54" i="9"/>
  <c r="U73" i="9"/>
  <c r="U63" i="9"/>
  <c r="U19" i="9"/>
  <c r="U26" i="9" s="1"/>
  <c r="U27" i="9" s="1"/>
  <c r="U38" i="9"/>
  <c r="U97" i="9"/>
  <c r="U98" i="9" s="1"/>
  <c r="U99" i="9" s="1"/>
  <c r="U92" i="9"/>
  <c r="U32" i="9"/>
  <c r="U35" i="9" s="1"/>
  <c r="U36" i="9" s="1"/>
  <c r="U67" i="9"/>
  <c r="V30" i="8"/>
  <c r="V31" i="8" s="1"/>
  <c r="AD12" i="13"/>
  <c r="U78" i="9"/>
  <c r="U80" i="9" s="1"/>
  <c r="P215" i="7"/>
  <c r="K3" i="13"/>
  <c r="AP51" i="4"/>
  <c r="AN48" i="4"/>
  <c r="V16" i="9"/>
  <c r="V339" i="9"/>
  <c r="V33" i="9"/>
  <c r="V25" i="9"/>
  <c r="V251" i="9"/>
  <c r="V48" i="9"/>
  <c r="U542" i="9"/>
  <c r="Q77" i="13" s="1"/>
  <c r="U348" i="9"/>
  <c r="U112" i="12" s="1"/>
  <c r="M261" i="12" s="1"/>
  <c r="AN36" i="5"/>
  <c r="AN3" i="5"/>
  <c r="AP46" i="5" s="1"/>
  <c r="AO2" i="5"/>
  <c r="AN37" i="5"/>
  <c r="AD13" i="13"/>
  <c r="AM137" i="12"/>
  <c r="AM139" i="12" s="1"/>
  <c r="O219" i="7"/>
  <c r="K7" i="13" s="1"/>
  <c r="O23" i="7"/>
  <c r="O31" i="7"/>
  <c r="P27" i="7" s="1"/>
  <c r="P29" i="7" s="1"/>
  <c r="AO3" i="4"/>
  <c r="AP2" i="4"/>
  <c r="U72" i="9"/>
  <c r="M238" i="12"/>
  <c r="M240" i="12" s="1"/>
  <c r="V324" i="9"/>
  <c r="V217" i="9"/>
  <c r="V62" i="8"/>
  <c r="W20" i="8"/>
  <c r="W47" i="8" s="1"/>
  <c r="X17" i="8"/>
  <c r="W59" i="8"/>
  <c r="W68" i="8"/>
  <c r="W64" i="8"/>
  <c r="W73" i="8" s="1"/>
  <c r="X153" i="7"/>
  <c r="Q380" i="9" l="1"/>
  <c r="Q563" i="9" s="1"/>
  <c r="M38" i="13" s="1"/>
  <c r="W63" i="15"/>
  <c r="V117" i="15"/>
  <c r="V119" i="15" s="1"/>
  <c r="V125" i="15"/>
  <c r="V127" i="15" s="1"/>
  <c r="R467" i="9"/>
  <c r="R469" i="9" s="1"/>
  <c r="R187" i="9"/>
  <c r="R263" i="9" s="1"/>
  <c r="R343" i="9"/>
  <c r="R107" i="12" s="1"/>
  <c r="V145" i="15"/>
  <c r="U108" i="9"/>
  <c r="U84" i="9"/>
  <c r="U105" i="9"/>
  <c r="U109" i="9"/>
  <c r="S461" i="9"/>
  <c r="U104" i="9"/>
  <c r="U106" i="9"/>
  <c r="S540" i="9"/>
  <c r="O75" i="13" s="1"/>
  <c r="U107" i="9"/>
  <c r="V113" i="15"/>
  <c r="V115" i="15" s="1"/>
  <c r="V135" i="15" s="1"/>
  <c r="X247" i="15"/>
  <c r="V146" i="15"/>
  <c r="V122" i="9"/>
  <c r="V86" i="9"/>
  <c r="V88" i="9" s="1"/>
  <c r="S164" i="9"/>
  <c r="S12" i="12" s="1"/>
  <c r="S14" i="12"/>
  <c r="L161" i="12" s="1"/>
  <c r="T23" i="9"/>
  <c r="T172" i="9" s="1"/>
  <c r="T315" i="9" s="1"/>
  <c r="T83" i="12" s="1"/>
  <c r="T155" i="9"/>
  <c r="S165" i="9"/>
  <c r="S13" i="12" s="1"/>
  <c r="L159" i="12" s="1"/>
  <c r="X93" i="15"/>
  <c r="W83" i="15"/>
  <c r="S7" i="12"/>
  <c r="L147" i="12" s="1"/>
  <c r="S139" i="15"/>
  <c r="S149" i="15" s="1"/>
  <c r="T29" i="9"/>
  <c r="T59" i="9" s="1"/>
  <c r="S260" i="9"/>
  <c r="S523" i="9" s="1"/>
  <c r="O58" i="13" s="1"/>
  <c r="S27" i="12"/>
  <c r="L173" i="12" s="1"/>
  <c r="S346" i="9"/>
  <c r="S110" i="12" s="1"/>
  <c r="L259" i="12" s="1"/>
  <c r="S11" i="12"/>
  <c r="L155" i="12" s="1"/>
  <c r="S173" i="9"/>
  <c r="U136" i="9"/>
  <c r="U128" i="9"/>
  <c r="U140" i="9"/>
  <c r="U132" i="9"/>
  <c r="U119" i="9"/>
  <c r="V121" i="15"/>
  <c r="V123" i="15" s="1"/>
  <c r="V137" i="15" s="1"/>
  <c r="AE141" i="7"/>
  <c r="AE145" i="7" s="1"/>
  <c r="Q216" i="7"/>
  <c r="M4" i="13" s="1"/>
  <c r="X151" i="15"/>
  <c r="W51" i="15"/>
  <c r="W36" i="15"/>
  <c r="W32" i="15"/>
  <c r="W23" i="15" s="1"/>
  <c r="X75" i="15"/>
  <c r="X86" i="15"/>
  <c r="X87" i="15" s="1"/>
  <c r="K4" i="13"/>
  <c r="X71" i="15"/>
  <c r="X29" i="15"/>
  <c r="X80" i="15"/>
  <c r="X41" i="15"/>
  <c r="X54" i="15"/>
  <c r="X67" i="15"/>
  <c r="X91" i="15"/>
  <c r="X92" i="15" s="1"/>
  <c r="X81" i="15"/>
  <c r="X76" i="15"/>
  <c r="X42" i="15"/>
  <c r="X60" i="15"/>
  <c r="X61" i="15" s="1"/>
  <c r="X68" i="15"/>
  <c r="X55" i="15"/>
  <c r="X34" i="15"/>
  <c r="X72" i="15"/>
  <c r="X30" i="15"/>
  <c r="X47" i="15"/>
  <c r="X48" i="15" s="1"/>
  <c r="Y20" i="15"/>
  <c r="R258" i="9"/>
  <c r="AM222" i="7"/>
  <c r="AM140" i="7"/>
  <c r="U262" i="9"/>
  <c r="U531" i="9" s="1"/>
  <c r="Q66" i="13" s="1"/>
  <c r="U64" i="9"/>
  <c r="U65" i="9" s="1"/>
  <c r="U275" i="9"/>
  <c r="U524" i="9" s="1"/>
  <c r="Q59" i="13" s="1"/>
  <c r="AL221" i="7"/>
  <c r="AN126" i="7"/>
  <c r="AN43" i="7"/>
  <c r="AN140" i="7" s="1"/>
  <c r="AN44" i="7"/>
  <c r="AN223" i="7" s="1"/>
  <c r="AL127" i="7"/>
  <c r="AM125" i="7" s="1"/>
  <c r="U21" i="9"/>
  <c r="AM79" i="7"/>
  <c r="AM48" i="7"/>
  <c r="AM78" i="7" s="1"/>
  <c r="AL35" i="7"/>
  <c r="AL28" i="7"/>
  <c r="AL144" i="7"/>
  <c r="AM21" i="7"/>
  <c r="AM20" i="7"/>
  <c r="AL14" i="7"/>
  <c r="AM11" i="7"/>
  <c r="AM10" i="7"/>
  <c r="AM12" i="7"/>
  <c r="AM13" i="7"/>
  <c r="AN8" i="7"/>
  <c r="AN4" i="7"/>
  <c r="AN37" i="7"/>
  <c r="AN47" i="7" s="1"/>
  <c r="AN7" i="7"/>
  <c r="AO3" i="7"/>
  <c r="AO6" i="7" s="1"/>
  <c r="AN30" i="7"/>
  <c r="AN46" i="7" s="1"/>
  <c r="AN5" i="7"/>
  <c r="AM129" i="7"/>
  <c r="AL82" i="7"/>
  <c r="AN41" i="5"/>
  <c r="AN43" i="5" s="1"/>
  <c r="W28" i="8"/>
  <c r="U40" i="9"/>
  <c r="W52" i="8"/>
  <c r="W35" i="8"/>
  <c r="U69" i="9"/>
  <c r="U70" i="9" s="1"/>
  <c r="AN137" i="12"/>
  <c r="AN139" i="12" s="1"/>
  <c r="AP2" i="5"/>
  <c r="AO37" i="5"/>
  <c r="AO3" i="5"/>
  <c r="AO36" i="5"/>
  <c r="W337" i="9"/>
  <c r="W14" i="9"/>
  <c r="W87" i="9" s="1"/>
  <c r="V422" i="9"/>
  <c r="V157" i="9"/>
  <c r="W249" i="9"/>
  <c r="V17" i="9"/>
  <c r="V96" i="9" s="1"/>
  <c r="V425" i="9"/>
  <c r="V419" i="9"/>
  <c r="W40" i="8"/>
  <c r="W23" i="8"/>
  <c r="AE13" i="13"/>
  <c r="U74" i="9"/>
  <c r="U75" i="9" s="1"/>
  <c r="U93" i="9"/>
  <c r="S217" i="7"/>
  <c r="N5" i="13"/>
  <c r="AP3" i="4"/>
  <c r="AQ2" i="4"/>
  <c r="P31" i="7"/>
  <c r="Q27" i="7" s="1"/>
  <c r="P22" i="7"/>
  <c r="P218" i="7"/>
  <c r="L6" i="13" s="1"/>
  <c r="AE12" i="13"/>
  <c r="Q38" i="7"/>
  <c r="R34" i="7" s="1"/>
  <c r="Q23" i="7"/>
  <c r="AQ51" i="4"/>
  <c r="AO48" i="4"/>
  <c r="Q215" i="7"/>
  <c r="L3" i="13"/>
  <c r="U55" i="9"/>
  <c r="U440" i="9"/>
  <c r="U541" i="9" s="1"/>
  <c r="Q76" i="13" s="1"/>
  <c r="U447" i="9"/>
  <c r="O24" i="7"/>
  <c r="K11" i="13" s="1"/>
  <c r="P23" i="7"/>
  <c r="P219" i="7"/>
  <c r="L7" i="13" s="1"/>
  <c r="W38" i="8"/>
  <c r="W106" i="8" s="1"/>
  <c r="W26" i="8"/>
  <c r="W76" i="8" s="1"/>
  <c r="W50" i="8"/>
  <c r="W122" i="8" s="1"/>
  <c r="W29" i="8"/>
  <c r="W60" i="8"/>
  <c r="W61" i="8" s="1"/>
  <c r="W41" i="8"/>
  <c r="W53" i="8"/>
  <c r="W215" i="9"/>
  <c r="W119" i="8"/>
  <c r="W216" i="9" s="1"/>
  <c r="X19" i="8"/>
  <c r="X24" i="8"/>
  <c r="X48" i="8"/>
  <c r="X36" i="8"/>
  <c r="V326" i="9"/>
  <c r="V94" i="12" s="1"/>
  <c r="V92" i="12"/>
  <c r="X155" i="7"/>
  <c r="V136" i="15" l="1"/>
  <c r="V138" i="15"/>
  <c r="S468" i="9"/>
  <c r="R349" i="9"/>
  <c r="R113" i="12" s="1"/>
  <c r="S174" i="9"/>
  <c r="T114" i="9"/>
  <c r="T127" i="9" s="1"/>
  <c r="T149" i="9" s="1"/>
  <c r="T164" i="9" s="1"/>
  <c r="T12" i="12" s="1"/>
  <c r="V82" i="9"/>
  <c r="W25" i="15"/>
  <c r="V144" i="15"/>
  <c r="Y106" i="15"/>
  <c r="V103" i="9"/>
  <c r="V110" i="9" s="1"/>
  <c r="V83" i="9"/>
  <c r="W79" i="9"/>
  <c r="U94" i="9"/>
  <c r="S167" i="9"/>
  <c r="S175" i="9"/>
  <c r="X100" i="15"/>
  <c r="Y85" i="15"/>
  <c r="X88" i="15"/>
  <c r="T44" i="9"/>
  <c r="T6" i="12" s="1"/>
  <c r="S28" i="12"/>
  <c r="L174" i="12" s="1"/>
  <c r="X98" i="15"/>
  <c r="X96" i="15"/>
  <c r="X94" i="15"/>
  <c r="X99" i="15"/>
  <c r="X97" i="15"/>
  <c r="X95" i="15"/>
  <c r="U56" i="9"/>
  <c r="U58" i="9"/>
  <c r="U41" i="9"/>
  <c r="U43" i="9"/>
  <c r="U22" i="9"/>
  <c r="V186" i="9"/>
  <c r="V124" i="9"/>
  <c r="V115" i="9"/>
  <c r="V144" i="9" s="1"/>
  <c r="T461" i="9"/>
  <c r="V129" i="15"/>
  <c r="R216" i="7"/>
  <c r="N4" i="13" s="1"/>
  <c r="T540" i="9"/>
  <c r="P75" i="13" s="1"/>
  <c r="AE142" i="7"/>
  <c r="AF139" i="7" s="1"/>
  <c r="W64" i="15"/>
  <c r="X82" i="15"/>
  <c r="Y104" i="15"/>
  <c r="Y102" i="15"/>
  <c r="Y22" i="15"/>
  <c r="Y108" i="15"/>
  <c r="X73" i="15"/>
  <c r="X77" i="15"/>
  <c r="X31" i="15"/>
  <c r="X38" i="15" s="1"/>
  <c r="X35" i="15"/>
  <c r="X57" i="15"/>
  <c r="X63" i="15" s="1"/>
  <c r="X44" i="15"/>
  <c r="X50" i="15" s="1"/>
  <c r="X69" i="15"/>
  <c r="Z18" i="15"/>
  <c r="Y46" i="15"/>
  <c r="Y27" i="15"/>
  <c r="Y59" i="15" s="1"/>
  <c r="U30" i="12"/>
  <c r="M176" i="12" s="1"/>
  <c r="U43" i="12"/>
  <c r="M189" i="12" s="1"/>
  <c r="R31" i="12"/>
  <c r="R525" i="9"/>
  <c r="N60" i="13" s="1"/>
  <c r="S466" i="9"/>
  <c r="R380" i="9"/>
  <c r="R563" i="9" s="1"/>
  <c r="N38" i="13" s="1"/>
  <c r="R539" i="9"/>
  <c r="N74" i="13" s="1"/>
  <c r="R26" i="12"/>
  <c r="AN222" i="7"/>
  <c r="W102" i="9"/>
  <c r="W325" i="9"/>
  <c r="W93" i="12" s="1"/>
  <c r="N239" i="12" s="1"/>
  <c r="AM221" i="7"/>
  <c r="AO126" i="7"/>
  <c r="AO44" i="7"/>
  <c r="AO223" i="7" s="1"/>
  <c r="AO43" i="7"/>
  <c r="T7" i="12"/>
  <c r="V62" i="9"/>
  <c r="W30" i="8"/>
  <c r="W31" i="8" s="1"/>
  <c r="AM127" i="7"/>
  <c r="AN125" i="7" s="1"/>
  <c r="AN129" i="7"/>
  <c r="AM144" i="7"/>
  <c r="AO8" i="7"/>
  <c r="AO4" i="7"/>
  <c r="AO7" i="7"/>
  <c r="AP3" i="7"/>
  <c r="AP6" i="7" s="1"/>
  <c r="AO37" i="7"/>
  <c r="AO47" i="7" s="1"/>
  <c r="AO30" i="7"/>
  <c r="AO46" i="7" s="1"/>
  <c r="AO5" i="7"/>
  <c r="AN20" i="7"/>
  <c r="AN21" i="7"/>
  <c r="AM14" i="7"/>
  <c r="AM141" i="7" s="1"/>
  <c r="AM145" i="7" s="1"/>
  <c r="AN79" i="7"/>
  <c r="AN48" i="7"/>
  <c r="AN78" i="7" s="1"/>
  <c r="AN12" i="7"/>
  <c r="AN10" i="7"/>
  <c r="AN13" i="7"/>
  <c r="AN11" i="7"/>
  <c r="AM35" i="7"/>
  <c r="AM28" i="7"/>
  <c r="AM82" i="7"/>
  <c r="W42" i="8"/>
  <c r="W43" i="8" s="1"/>
  <c r="W54" i="8"/>
  <c r="W55" i="8" s="1"/>
  <c r="V53" i="9"/>
  <c r="V38" i="9"/>
  <c r="Q219" i="7"/>
  <c r="M7" i="13" s="1"/>
  <c r="AO41" i="5"/>
  <c r="AO43" i="5" s="1"/>
  <c r="L157" i="12"/>
  <c r="S15" i="12"/>
  <c r="R215" i="7"/>
  <c r="M3" i="13"/>
  <c r="AF12" i="13"/>
  <c r="Q29" i="7"/>
  <c r="Q31" i="7" s="1"/>
  <c r="R27" i="7" s="1"/>
  <c r="O5" i="13"/>
  <c r="T217" i="7"/>
  <c r="AQ3" i="4"/>
  <c r="AR2" i="4"/>
  <c r="AF13" i="13"/>
  <c r="V348" i="9"/>
  <c r="V112" i="12" s="1"/>
  <c r="V542" i="9"/>
  <c r="R77" i="13" s="1"/>
  <c r="V188" i="9"/>
  <c r="V189" i="9"/>
  <c r="AP37" i="5"/>
  <c r="D37" i="5" s="1"/>
  <c r="AP3" i="5"/>
  <c r="AP36" i="5"/>
  <c r="R36" i="7"/>
  <c r="R37" i="7" s="1"/>
  <c r="R47" i="7" s="1"/>
  <c r="AR51" i="4"/>
  <c r="AP48" i="4"/>
  <c r="P24" i="7"/>
  <c r="L11" i="13" s="1"/>
  <c r="V32" i="9"/>
  <c r="V35" i="9" s="1"/>
  <c r="V36" i="9" s="1"/>
  <c r="V97" i="9"/>
  <c r="V98" i="9" s="1"/>
  <c r="V99" i="9" s="1"/>
  <c r="V54" i="9"/>
  <c r="V92" i="9"/>
  <c r="V47" i="9"/>
  <c r="V50" i="9" s="1"/>
  <c r="V51" i="9" s="1"/>
  <c r="V63" i="9"/>
  <c r="V39" i="9"/>
  <c r="V20" i="9"/>
  <c r="V68" i="9"/>
  <c r="V19" i="9"/>
  <c r="V26" i="9" s="1"/>
  <c r="V27" i="9" s="1"/>
  <c r="V91" i="9"/>
  <c r="V73" i="9"/>
  <c r="V72" i="9"/>
  <c r="V78" i="9"/>
  <c r="V80" i="9" s="1"/>
  <c r="V67" i="9"/>
  <c r="W48" i="9"/>
  <c r="W33" i="9"/>
  <c r="W339" i="9"/>
  <c r="W16" i="9"/>
  <c r="W251" i="9"/>
  <c r="W25" i="9"/>
  <c r="AO137" i="12"/>
  <c r="AO139" i="12" s="1"/>
  <c r="W62" i="8"/>
  <c r="X20" i="8"/>
  <c r="X35" i="8" s="1"/>
  <c r="Y17" i="8"/>
  <c r="X59" i="8"/>
  <c r="X68" i="8"/>
  <c r="X64" i="8"/>
  <c r="X73" i="8" s="1"/>
  <c r="W324" i="9"/>
  <c r="W217" i="9"/>
  <c r="T135" i="9" l="1"/>
  <c r="T151" i="9" s="1"/>
  <c r="T166" i="9" s="1"/>
  <c r="T176" i="9" s="1"/>
  <c r="T131" i="9"/>
  <c r="T150" i="9" s="1"/>
  <c r="T165" i="9" s="1"/>
  <c r="T13" i="12" s="1"/>
  <c r="S177" i="9"/>
  <c r="S258" i="9" s="1"/>
  <c r="T143" i="9"/>
  <c r="T153" i="9" s="1"/>
  <c r="S343" i="9"/>
  <c r="S107" i="12" s="1"/>
  <c r="L256" i="12" s="1"/>
  <c r="S187" i="9"/>
  <c r="S349" i="9" s="1"/>
  <c r="S113" i="12" s="1"/>
  <c r="L262" i="12" s="1"/>
  <c r="V107" i="9"/>
  <c r="T123" i="9"/>
  <c r="T148" i="9" s="1"/>
  <c r="T163" i="9" s="1"/>
  <c r="T11" i="12" s="1"/>
  <c r="T118" i="9"/>
  <c r="T147" i="9" s="1"/>
  <c r="T183" i="9" s="1"/>
  <c r="T346" i="9" s="1"/>
  <c r="T110" i="12" s="1"/>
  <c r="S467" i="9"/>
  <c r="T468" i="9" s="1"/>
  <c r="V108" i="9"/>
  <c r="V106" i="9"/>
  <c r="V105" i="9"/>
  <c r="T139" i="9"/>
  <c r="T152" i="9" s="1"/>
  <c r="T184" i="9" s="1"/>
  <c r="T260" i="9" s="1"/>
  <c r="T523" i="9" s="1"/>
  <c r="P58" i="13" s="1"/>
  <c r="V104" i="9"/>
  <c r="V109" i="9"/>
  <c r="V84" i="9"/>
  <c r="W125" i="15"/>
  <c r="W127" i="15" s="1"/>
  <c r="W113" i="15"/>
  <c r="W115" i="15" s="1"/>
  <c r="W135" i="15" s="1"/>
  <c r="W146" i="15"/>
  <c r="W117" i="15"/>
  <c r="W119" i="15" s="1"/>
  <c r="Y247" i="15"/>
  <c r="W150" i="15"/>
  <c r="W145" i="15"/>
  <c r="W122" i="9"/>
  <c r="W86" i="9"/>
  <c r="W88" i="9" s="1"/>
  <c r="U23" i="9"/>
  <c r="U172" i="9" s="1"/>
  <c r="U461" i="9" s="1"/>
  <c r="U155" i="9"/>
  <c r="Y93" i="15"/>
  <c r="X83" i="15"/>
  <c r="T139" i="15"/>
  <c r="T149" i="15" s="1"/>
  <c r="U29" i="9"/>
  <c r="U44" i="9" s="1"/>
  <c r="V140" i="9"/>
  <c r="V136" i="9"/>
  <c r="V132" i="9"/>
  <c r="V128" i="9"/>
  <c r="V119" i="9"/>
  <c r="S216" i="7"/>
  <c r="T216" i="7" s="1"/>
  <c r="V134" i="15"/>
  <c r="AF141" i="7"/>
  <c r="AF145" i="7" s="1"/>
  <c r="W121" i="15"/>
  <c r="W123" i="15" s="1"/>
  <c r="W137" i="15" s="1"/>
  <c r="W422" i="9"/>
  <c r="Y151" i="15"/>
  <c r="X36" i="15"/>
  <c r="X51" i="15"/>
  <c r="Y29" i="15"/>
  <c r="Y86" i="15"/>
  <c r="Y87" i="15" s="1"/>
  <c r="Y88" i="15" s="1"/>
  <c r="X32" i="15"/>
  <c r="X23" i="15" s="1"/>
  <c r="Y91" i="15"/>
  <c r="Y92" i="15" s="1"/>
  <c r="Y81" i="15"/>
  <c r="Z20" i="15"/>
  <c r="Y54" i="15"/>
  <c r="Y80" i="15"/>
  <c r="Y42" i="15"/>
  <c r="Y34" i="15"/>
  <c r="Y68" i="15"/>
  <c r="Y55" i="15"/>
  <c r="Y30" i="15"/>
  <c r="Y72" i="15"/>
  <c r="Y47" i="15"/>
  <c r="Y48" i="15" s="1"/>
  <c r="Y76" i="15"/>
  <c r="Y60" i="15"/>
  <c r="Y61" i="15" s="1"/>
  <c r="Y41" i="15"/>
  <c r="Y75" i="15"/>
  <c r="Y71" i="15"/>
  <c r="Y67" i="15"/>
  <c r="AO222" i="7"/>
  <c r="AO140" i="7"/>
  <c r="AN221" i="7"/>
  <c r="V275" i="9"/>
  <c r="V43" i="12" s="1"/>
  <c r="V262" i="9"/>
  <c r="V531" i="9" s="1"/>
  <c r="R66" i="13" s="1"/>
  <c r="AP133" i="7"/>
  <c r="AP126" i="7"/>
  <c r="AP45" i="7"/>
  <c r="AP44" i="7"/>
  <c r="AP223" i="7" s="1"/>
  <c r="AP43" i="7"/>
  <c r="X52" i="8"/>
  <c r="V64" i="9"/>
  <c r="V65" i="9" s="1"/>
  <c r="T174" i="9"/>
  <c r="W157" i="9"/>
  <c r="V55" i="9"/>
  <c r="AN14" i="7"/>
  <c r="AN127" i="7"/>
  <c r="AO125" i="7" s="1"/>
  <c r="AN35" i="7"/>
  <c r="AN28" i="7"/>
  <c r="AO129" i="7"/>
  <c r="AO20" i="7"/>
  <c r="AO21" i="7"/>
  <c r="AN144" i="7"/>
  <c r="AO79" i="7"/>
  <c r="AO48" i="7"/>
  <c r="AO78" i="7" s="1"/>
  <c r="AO12" i="7"/>
  <c r="AO11" i="7"/>
  <c r="AO13" i="7"/>
  <c r="AO10" i="7"/>
  <c r="AN82" i="7"/>
  <c r="AP7" i="7"/>
  <c r="AP49" i="7"/>
  <c r="AP71" i="7" s="1"/>
  <c r="AQ3" i="7"/>
  <c r="AQ6" i="7" s="1"/>
  <c r="AP30" i="7"/>
  <c r="AP46" i="7" s="1"/>
  <c r="AP37" i="7"/>
  <c r="AP47" i="7" s="1"/>
  <c r="AP5" i="7"/>
  <c r="AP8" i="7"/>
  <c r="AP4" i="7"/>
  <c r="X40" i="8"/>
  <c r="X23" i="8"/>
  <c r="V40" i="9"/>
  <c r="V74" i="9"/>
  <c r="V75" i="9" s="1"/>
  <c r="V69" i="9"/>
  <c r="V70" i="9" s="1"/>
  <c r="V93" i="9"/>
  <c r="V21" i="9"/>
  <c r="AG13" i="13"/>
  <c r="U217" i="7"/>
  <c r="P5" i="13"/>
  <c r="AG12" i="13"/>
  <c r="X28" i="8"/>
  <c r="X47" i="8"/>
  <c r="X337" i="9"/>
  <c r="W419" i="9"/>
  <c r="X14" i="9"/>
  <c r="X87" i="9" s="1"/>
  <c r="X249" i="9"/>
  <c r="W425" i="9"/>
  <c r="W17" i="9"/>
  <c r="W96" i="9" s="1"/>
  <c r="R23" i="7"/>
  <c r="R219" i="7"/>
  <c r="N7" i="13" s="1"/>
  <c r="AS2" i="4"/>
  <c r="AR3" i="4"/>
  <c r="R29" i="7"/>
  <c r="AP137" i="12"/>
  <c r="AP139" i="12" s="1"/>
  <c r="R38" i="7"/>
  <c r="S34" i="7" s="1"/>
  <c r="AP41" i="5"/>
  <c r="V447" i="9"/>
  <c r="V440" i="9"/>
  <c r="V541" i="9" s="1"/>
  <c r="R76" i="13" s="1"/>
  <c r="AS51" i="4"/>
  <c r="AQ48" i="4"/>
  <c r="Q218" i="7"/>
  <c r="M6" i="13" s="1"/>
  <c r="Q22" i="7"/>
  <c r="Q24" i="7" s="1"/>
  <c r="M11" i="13" s="1"/>
  <c r="S215" i="7"/>
  <c r="N3" i="13"/>
  <c r="Y19" i="8"/>
  <c r="Y24" i="8"/>
  <c r="Y48" i="8"/>
  <c r="Y36" i="8"/>
  <c r="X215" i="9"/>
  <c r="X119" i="8"/>
  <c r="X216" i="9" s="1"/>
  <c r="W92" i="12"/>
  <c r="W326" i="9"/>
  <c r="W94" i="12" s="1"/>
  <c r="X50" i="8"/>
  <c r="X122" i="8" s="1"/>
  <c r="X26" i="8"/>
  <c r="X76" i="8" s="1"/>
  <c r="X38" i="8"/>
  <c r="X106" i="8" s="1"/>
  <c r="X41" i="8"/>
  <c r="X60" i="8"/>
  <c r="X61" i="8" s="1"/>
  <c r="X29" i="8"/>
  <c r="X53" i="8"/>
  <c r="T14" i="12" l="1"/>
  <c r="T175" i="9"/>
  <c r="S263" i="9"/>
  <c r="S31" i="12" s="1"/>
  <c r="L177" i="12" s="1"/>
  <c r="W136" i="15"/>
  <c r="S469" i="9"/>
  <c r="S380" i="9" s="1"/>
  <c r="S563" i="9" s="1"/>
  <c r="O38" i="13" s="1"/>
  <c r="W138" i="15"/>
  <c r="T259" i="9"/>
  <c r="T522" i="9" s="1"/>
  <c r="P57" i="13" s="1"/>
  <c r="T28" i="12"/>
  <c r="T347" i="9"/>
  <c r="T111" i="12" s="1"/>
  <c r="U114" i="9"/>
  <c r="U139" i="9" s="1"/>
  <c r="U152" i="9" s="1"/>
  <c r="U184" i="9" s="1"/>
  <c r="U347" i="9" s="1"/>
  <c r="W82" i="9"/>
  <c r="X25" i="15"/>
  <c r="X146" i="15" s="1"/>
  <c r="W144" i="15"/>
  <c r="Y100" i="15"/>
  <c r="Z106" i="15"/>
  <c r="W103" i="9"/>
  <c r="W110" i="9" s="1"/>
  <c r="W83" i="9"/>
  <c r="X79" i="9"/>
  <c r="V94" i="9"/>
  <c r="Z85" i="15"/>
  <c r="T15" i="12"/>
  <c r="T167" i="9"/>
  <c r="T173" i="9"/>
  <c r="U59" i="9"/>
  <c r="V22" i="9"/>
  <c r="V155" i="9" s="1"/>
  <c r="V41" i="9"/>
  <c r="V43" i="9"/>
  <c r="Y98" i="15"/>
  <c r="Y96" i="15"/>
  <c r="Y94" i="15"/>
  <c r="Y99" i="15"/>
  <c r="Y97" i="15"/>
  <c r="Y95" i="15"/>
  <c r="O4" i="13"/>
  <c r="V56" i="9"/>
  <c r="V58" i="9"/>
  <c r="W186" i="9"/>
  <c r="U6" i="12"/>
  <c r="M146" i="12" s="1"/>
  <c r="W124" i="9"/>
  <c r="W115" i="9"/>
  <c r="W144" i="9" s="1"/>
  <c r="U315" i="9"/>
  <c r="U83" i="12" s="1"/>
  <c r="M229" i="12" s="1"/>
  <c r="AF142" i="7"/>
  <c r="AG139" i="7" s="1"/>
  <c r="AG142" i="7" s="1"/>
  <c r="AH139" i="7" s="1"/>
  <c r="W188" i="9"/>
  <c r="W275" i="9" s="1"/>
  <c r="W43" i="12" s="1"/>
  <c r="N189" i="12" s="1"/>
  <c r="U540" i="9"/>
  <c r="Q75" i="13" s="1"/>
  <c r="AH141" i="7"/>
  <c r="AH145" i="7" s="1"/>
  <c r="W129" i="15"/>
  <c r="W134" i="15" s="1"/>
  <c r="Z104" i="15"/>
  <c r="X64" i="15"/>
  <c r="Y35" i="15"/>
  <c r="Z102" i="15"/>
  <c r="Y31" i="15"/>
  <c r="Y38" i="15" s="1"/>
  <c r="Z22" i="15"/>
  <c r="Z108" i="15"/>
  <c r="Y77" i="15"/>
  <c r="V30" i="12"/>
  <c r="AA18" i="15"/>
  <c r="Y44" i="15"/>
  <c r="Y50" i="15" s="1"/>
  <c r="Y73" i="15"/>
  <c r="Y57" i="15"/>
  <c r="Y63" i="15" s="1"/>
  <c r="Y82" i="15"/>
  <c r="Z27" i="15"/>
  <c r="Z59" i="15" s="1"/>
  <c r="Y69" i="15"/>
  <c r="AP222" i="7"/>
  <c r="AP140" i="7"/>
  <c r="X325" i="9"/>
  <c r="X93" i="12" s="1"/>
  <c r="X102" i="9"/>
  <c r="S26" i="12"/>
  <c r="L172" i="12" s="1"/>
  <c r="S539" i="9"/>
  <c r="O74" i="13" s="1"/>
  <c r="V524" i="9"/>
  <c r="R59" i="13" s="1"/>
  <c r="AO221" i="7"/>
  <c r="AQ133" i="7"/>
  <c r="AQ126" i="7"/>
  <c r="AQ45" i="7"/>
  <c r="AQ44" i="7"/>
  <c r="AQ223" i="7" s="1"/>
  <c r="AQ43" i="7"/>
  <c r="AN141" i="7"/>
  <c r="AN145" i="7" s="1"/>
  <c r="X54" i="8"/>
  <c r="X55" i="8" s="1"/>
  <c r="AO14" i="7"/>
  <c r="AO82" i="7"/>
  <c r="AO127" i="7"/>
  <c r="AP125" i="7" s="1"/>
  <c r="W189" i="9"/>
  <c r="AP48" i="7"/>
  <c r="AP78" i="7" s="1"/>
  <c r="AP79" i="7"/>
  <c r="AQ7" i="7"/>
  <c r="AQ49" i="7"/>
  <c r="AQ71" i="7" s="1"/>
  <c r="AQ37" i="7"/>
  <c r="AQ47" i="7" s="1"/>
  <c r="AQ30" i="7"/>
  <c r="AQ46" i="7" s="1"/>
  <c r="AQ5" i="7"/>
  <c r="AR3" i="7"/>
  <c r="AR6" i="7" s="1"/>
  <c r="AQ8" i="7"/>
  <c r="AQ4" i="7"/>
  <c r="AO35" i="7"/>
  <c r="AO28" i="7"/>
  <c r="AO144" i="7"/>
  <c r="AP20" i="7"/>
  <c r="AP21" i="7"/>
  <c r="AP10" i="7"/>
  <c r="AP12" i="7"/>
  <c r="AP13" i="7"/>
  <c r="AP11" i="7"/>
  <c r="AP129" i="7"/>
  <c r="X42" i="8"/>
  <c r="X43" i="8" s="1"/>
  <c r="W542" i="9"/>
  <c r="S77" i="13" s="1"/>
  <c r="X30" i="8"/>
  <c r="X31" i="8" s="1"/>
  <c r="AT51" i="4"/>
  <c r="AR48" i="4"/>
  <c r="AH13" i="13"/>
  <c r="AQ137" i="12"/>
  <c r="AQ139" i="12" s="1"/>
  <c r="R30" i="7"/>
  <c r="R218" i="7"/>
  <c r="N6" i="13" s="1"/>
  <c r="R22" i="7"/>
  <c r="R24" i="7" s="1"/>
  <c r="AT2" i="4"/>
  <c r="AS3" i="4"/>
  <c r="V217" i="7"/>
  <c r="Q5" i="13"/>
  <c r="T215" i="7"/>
  <c r="O3" i="13"/>
  <c r="AP43" i="5"/>
  <c r="P4" i="13"/>
  <c r="U216" i="7"/>
  <c r="W92" i="9"/>
  <c r="W63" i="9"/>
  <c r="W53" i="9"/>
  <c r="W47" i="9"/>
  <c r="W50" i="9" s="1"/>
  <c r="W51" i="9" s="1"/>
  <c r="W32" i="9"/>
  <c r="W35" i="9" s="1"/>
  <c r="W36" i="9" s="1"/>
  <c r="W38" i="9"/>
  <c r="W20" i="9"/>
  <c r="W39" i="9"/>
  <c r="W19" i="9"/>
  <c r="W26" i="9" s="1"/>
  <c r="W27" i="9" s="1"/>
  <c r="W72" i="9"/>
  <c r="W78" i="9"/>
  <c r="W80" i="9" s="1"/>
  <c r="W97" i="9"/>
  <c r="W98" i="9" s="1"/>
  <c r="W99" i="9" s="1"/>
  <c r="W68" i="9"/>
  <c r="W62" i="9"/>
  <c r="W67" i="9"/>
  <c r="W91" i="9"/>
  <c r="W73" i="9"/>
  <c r="W54" i="9"/>
  <c r="X16" i="9"/>
  <c r="X33" i="9"/>
  <c r="X339" i="9"/>
  <c r="X48" i="9"/>
  <c r="X251" i="9"/>
  <c r="X25" i="9"/>
  <c r="AH12" i="13"/>
  <c r="S36" i="7"/>
  <c r="S38" i="7" s="1"/>
  <c r="T34" i="7" s="1"/>
  <c r="T36" i="7" s="1"/>
  <c r="W348" i="9"/>
  <c r="W112" i="12" s="1"/>
  <c r="N261" i="12" s="1"/>
  <c r="N238" i="12"/>
  <c r="N240" i="12" s="1"/>
  <c r="X62" i="8"/>
  <c r="X217" i="9"/>
  <c r="X324" i="9"/>
  <c r="Y20" i="8"/>
  <c r="Y35" i="8" s="1"/>
  <c r="Z17" i="8"/>
  <c r="Y64" i="8"/>
  <c r="Y73" i="8" s="1"/>
  <c r="Y59" i="8"/>
  <c r="Y68" i="8"/>
  <c r="Z46" i="15" l="1"/>
  <c r="T27" i="12"/>
  <c r="T466" i="9"/>
  <c r="S525" i="9"/>
  <c r="O60" i="13" s="1"/>
  <c r="T177" i="9"/>
  <c r="T258" i="9" s="1"/>
  <c r="T467" i="9"/>
  <c r="U468" i="9" s="1"/>
  <c r="T187" i="9"/>
  <c r="T349" i="9" s="1"/>
  <c r="T113" i="12" s="1"/>
  <c r="U143" i="9"/>
  <c r="U153" i="9" s="1"/>
  <c r="T343" i="9"/>
  <c r="T107" i="12" s="1"/>
  <c r="U111" i="12"/>
  <c r="M260" i="12" s="1"/>
  <c r="U131" i="9"/>
  <c r="U150" i="9" s="1"/>
  <c r="U165" i="9" s="1"/>
  <c r="U13" i="12" s="1"/>
  <c r="M159" i="12" s="1"/>
  <c r="W109" i="9"/>
  <c r="U123" i="9"/>
  <c r="U148" i="9" s="1"/>
  <c r="U163" i="9" s="1"/>
  <c r="U173" i="9" s="1"/>
  <c r="W108" i="9"/>
  <c r="U135" i="9"/>
  <c r="U151" i="9" s="1"/>
  <c r="U166" i="9" s="1"/>
  <c r="U176" i="9" s="1"/>
  <c r="U127" i="9"/>
  <c r="U149" i="9" s="1"/>
  <c r="U164" i="9" s="1"/>
  <c r="U174" i="9" s="1"/>
  <c r="W107" i="9"/>
  <c r="U260" i="9"/>
  <c r="U523" i="9" s="1"/>
  <c r="Q58" i="13" s="1"/>
  <c r="U118" i="9"/>
  <c r="U147" i="9" s="1"/>
  <c r="U183" i="9" s="1"/>
  <c r="U259" i="9" s="1"/>
  <c r="U27" i="12" s="1"/>
  <c r="M173" i="12" s="1"/>
  <c r="W105" i="9"/>
  <c r="W104" i="9"/>
  <c r="W106" i="9"/>
  <c r="W84" i="9"/>
  <c r="X145" i="15"/>
  <c r="X121" i="15"/>
  <c r="X123" i="15" s="1"/>
  <c r="X137" i="15" s="1"/>
  <c r="X150" i="15"/>
  <c r="X113" i="15"/>
  <c r="X115" i="15" s="1"/>
  <c r="X135" i="15" s="1"/>
  <c r="Z247" i="15"/>
  <c r="X125" i="15"/>
  <c r="X127" i="15" s="1"/>
  <c r="X122" i="9"/>
  <c r="U7" i="12"/>
  <c r="M147" i="12" s="1"/>
  <c r="Z93" i="15"/>
  <c r="Y83" i="15"/>
  <c r="V29" i="9"/>
  <c r="V59" i="9" s="1"/>
  <c r="V23" i="9"/>
  <c r="V114" i="9" s="1"/>
  <c r="U139" i="15"/>
  <c r="U149" i="15" s="1"/>
  <c r="W140" i="9"/>
  <c r="W132" i="9"/>
  <c r="W136" i="9"/>
  <c r="W128" i="9"/>
  <c r="W119" i="9"/>
  <c r="AH142" i="7"/>
  <c r="AI139" i="7" s="1"/>
  <c r="Z151" i="15"/>
  <c r="X117" i="15"/>
  <c r="Y32" i="15"/>
  <c r="Y23" i="15" s="1"/>
  <c r="Y64" i="15"/>
  <c r="Y36" i="15"/>
  <c r="Z80" i="15"/>
  <c r="Z86" i="15"/>
  <c r="Z87" i="15" s="1"/>
  <c r="Z88" i="15" s="1"/>
  <c r="AA20" i="15"/>
  <c r="Z34" i="15"/>
  <c r="Z75" i="15"/>
  <c r="Z67" i="15"/>
  <c r="Z29" i="15"/>
  <c r="Z76" i="15"/>
  <c r="Z91" i="15"/>
  <c r="Z92" i="15" s="1"/>
  <c r="Z41" i="15"/>
  <c r="Z71" i="15"/>
  <c r="Z47" i="15"/>
  <c r="Z48" i="15" s="1"/>
  <c r="Z30" i="15"/>
  <c r="Z81" i="15"/>
  <c r="Z42" i="15"/>
  <c r="Z72" i="15"/>
  <c r="Z54" i="15"/>
  <c r="Z55" i="15"/>
  <c r="Z60" i="15"/>
  <c r="Z61" i="15" s="1"/>
  <c r="Z68" i="15"/>
  <c r="W524" i="9"/>
  <c r="S59" i="13" s="1"/>
  <c r="AQ222" i="7"/>
  <c r="AQ140" i="7"/>
  <c r="W440" i="9"/>
  <c r="W541" i="9" s="1"/>
  <c r="S76" i="13" s="1"/>
  <c r="W262" i="9"/>
  <c r="W531" i="9" s="1"/>
  <c r="S66" i="13" s="1"/>
  <c r="AR133" i="7"/>
  <c r="AR126" i="7"/>
  <c r="AR44" i="7"/>
  <c r="AR223" i="7" s="1"/>
  <c r="AR43" i="7"/>
  <c r="AR45" i="7"/>
  <c r="AP221" i="7"/>
  <c r="W447" i="9"/>
  <c r="AP82" i="7"/>
  <c r="AR49" i="7"/>
  <c r="AR71" i="7" s="1"/>
  <c r="AR30" i="7"/>
  <c r="AR46" i="7" s="1"/>
  <c r="AR5" i="7"/>
  <c r="AR37" i="7"/>
  <c r="AR47" i="7" s="1"/>
  <c r="AR8" i="7"/>
  <c r="AR4" i="7"/>
  <c r="AS3" i="7"/>
  <c r="AS6" i="7" s="1"/>
  <c r="AR7" i="7"/>
  <c r="AQ129" i="7"/>
  <c r="AP144" i="7"/>
  <c r="AP50" i="7"/>
  <c r="AP86" i="7" s="1"/>
  <c r="AQ48" i="7"/>
  <c r="AQ78" i="7" s="1"/>
  <c r="AQ79" i="7"/>
  <c r="AP35" i="7"/>
  <c r="AP28" i="7"/>
  <c r="AQ21" i="7"/>
  <c r="AQ20" i="7"/>
  <c r="Y40" i="8"/>
  <c r="AP14" i="7"/>
  <c r="AP127" i="7"/>
  <c r="AQ125" i="7" s="1"/>
  <c r="AQ13" i="7"/>
  <c r="AQ11" i="7"/>
  <c r="AQ12" i="7"/>
  <c r="AQ10" i="7"/>
  <c r="W40" i="9"/>
  <c r="Y23" i="8"/>
  <c r="Y52" i="8"/>
  <c r="Y47" i="8"/>
  <c r="W64" i="9"/>
  <c r="W65" i="9" s="1"/>
  <c r="W55" i="9"/>
  <c r="W93" i="9"/>
  <c r="W21" i="9"/>
  <c r="T38" i="7"/>
  <c r="U34" i="7" s="1"/>
  <c r="U36" i="7" s="1"/>
  <c r="T23" i="7"/>
  <c r="AI12" i="13"/>
  <c r="X419" i="9"/>
  <c r="Y14" i="9"/>
  <c r="Y87" i="9" s="1"/>
  <c r="X422" i="9"/>
  <c r="Y337" i="9"/>
  <c r="X17" i="9"/>
  <c r="X82" i="9" s="1"/>
  <c r="Y249" i="9"/>
  <c r="X157" i="9"/>
  <c r="X96" i="9"/>
  <c r="W74" i="9"/>
  <c r="W75" i="9" s="1"/>
  <c r="U215" i="7"/>
  <c r="P3" i="13"/>
  <c r="W217" i="7"/>
  <c r="R5" i="13"/>
  <c r="S23" i="7"/>
  <c r="S219" i="7"/>
  <c r="O7" i="13" s="1"/>
  <c r="AU51" i="4"/>
  <c r="AS48" i="4"/>
  <c r="R46" i="7"/>
  <c r="R31" i="7"/>
  <c r="S27" i="7" s="1"/>
  <c r="S29" i="7" s="1"/>
  <c r="X425" i="9"/>
  <c r="AT3" i="4"/>
  <c r="AU2" i="4"/>
  <c r="AR137" i="12"/>
  <c r="AR139" i="12" s="1"/>
  <c r="AI13" i="13"/>
  <c r="Y28" i="8"/>
  <c r="W69" i="9"/>
  <c r="W70" i="9" s="1"/>
  <c r="Q4" i="13"/>
  <c r="V216" i="7"/>
  <c r="Z19" i="8"/>
  <c r="Z24" i="8"/>
  <c r="Z36" i="8"/>
  <c r="Z48" i="8"/>
  <c r="Y119" i="8"/>
  <c r="Y216" i="9" s="1"/>
  <c r="Y215" i="9"/>
  <c r="Y50" i="8"/>
  <c r="Y122" i="8" s="1"/>
  <c r="Y26" i="8"/>
  <c r="Y76" i="8" s="1"/>
  <c r="Y38" i="8"/>
  <c r="Y106" i="8" s="1"/>
  <c r="Y41" i="8"/>
  <c r="Y29" i="8"/>
  <c r="Y53" i="8"/>
  <c r="Y60" i="8"/>
  <c r="Y61" i="8" s="1"/>
  <c r="X326" i="9"/>
  <c r="X94" i="12" s="1"/>
  <c r="X92" i="12"/>
  <c r="T469" i="9" l="1"/>
  <c r="U466" i="9" s="1"/>
  <c r="X86" i="9"/>
  <c r="X88" i="9" s="1"/>
  <c r="X138" i="15"/>
  <c r="T263" i="9"/>
  <c r="T525" i="9" s="1"/>
  <c r="P60" i="13" s="1"/>
  <c r="U14" i="12"/>
  <c r="M161" i="12" s="1"/>
  <c r="U28" i="12"/>
  <c r="M174" i="12" s="1"/>
  <c r="V44" i="9"/>
  <c r="V6" i="12" s="1"/>
  <c r="U346" i="9"/>
  <c r="U110" i="12" s="1"/>
  <c r="M259" i="12" s="1"/>
  <c r="U11" i="12"/>
  <c r="M155" i="12" s="1"/>
  <c r="U522" i="9"/>
  <c r="Q57" i="13" s="1"/>
  <c r="Y25" i="15"/>
  <c r="Y117" i="15" s="1"/>
  <c r="X144" i="15"/>
  <c r="AA106" i="15"/>
  <c r="Z100" i="15"/>
  <c r="Y79" i="9"/>
  <c r="V172" i="9"/>
  <c r="V540" i="9" s="1"/>
  <c r="R75" i="13" s="1"/>
  <c r="X103" i="9"/>
  <c r="X110" i="9" s="1"/>
  <c r="X83" i="9"/>
  <c r="X84" i="9" s="1"/>
  <c r="W94" i="9"/>
  <c r="U12" i="12"/>
  <c r="M157" i="12" s="1"/>
  <c r="V143" i="9"/>
  <c r="V153" i="9" s="1"/>
  <c r="V118" i="9"/>
  <c r="V147" i="9" s="1"/>
  <c r="V183" i="9" s="1"/>
  <c r="U175" i="9"/>
  <c r="U177" i="9" s="1"/>
  <c r="U258" i="9" s="1"/>
  <c r="U539" i="9" s="1"/>
  <c r="Q74" i="13" s="1"/>
  <c r="U167" i="9"/>
  <c r="U343" i="9" s="1"/>
  <c r="U107" i="12" s="1"/>
  <c r="M256" i="12" s="1"/>
  <c r="AA85" i="15"/>
  <c r="V135" i="9"/>
  <c r="V151" i="9" s="1"/>
  <c r="V166" i="9" s="1"/>
  <c r="V176" i="9" s="1"/>
  <c r="V127" i="9"/>
  <c r="V149" i="9" s="1"/>
  <c r="V164" i="9" s="1"/>
  <c r="V12" i="12" s="1"/>
  <c r="V131" i="9"/>
  <c r="V150" i="9" s="1"/>
  <c r="V165" i="9" s="1"/>
  <c r="V175" i="9" s="1"/>
  <c r="V123" i="9"/>
  <c r="V148" i="9" s="1"/>
  <c r="V139" i="9"/>
  <c r="V152" i="9" s="1"/>
  <c r="V184" i="9" s="1"/>
  <c r="V139" i="15"/>
  <c r="V149" i="15" s="1"/>
  <c r="W22" i="9"/>
  <c r="W155" i="9" s="1"/>
  <c r="W56" i="9"/>
  <c r="W58" i="9"/>
  <c r="Z99" i="15"/>
  <c r="Z97" i="15"/>
  <c r="Z95" i="15"/>
  <c r="Z98" i="15"/>
  <c r="Z96" i="15"/>
  <c r="Z94" i="15"/>
  <c r="W41" i="9"/>
  <c r="W43" i="9"/>
  <c r="X119" i="15"/>
  <c r="X136" i="15"/>
  <c r="X186" i="9"/>
  <c r="V7" i="12"/>
  <c r="X124" i="9"/>
  <c r="X115" i="9"/>
  <c r="X144" i="9" s="1"/>
  <c r="Y51" i="15"/>
  <c r="AI141" i="7"/>
  <c r="AI145" i="7" s="1"/>
  <c r="X129" i="15"/>
  <c r="Z82" i="15"/>
  <c r="AA104" i="15"/>
  <c r="AA102" i="15"/>
  <c r="AA108" i="15"/>
  <c r="AA22" i="15"/>
  <c r="AB18" i="15"/>
  <c r="AA27" i="15"/>
  <c r="AA59" i="15" s="1"/>
  <c r="W30" i="12"/>
  <c r="N176" i="12" s="1"/>
  <c r="Y30" i="8"/>
  <c r="Y31" i="8" s="1"/>
  <c r="AA91" i="15"/>
  <c r="Z57" i="15"/>
  <c r="Z63" i="15" s="1"/>
  <c r="Z77" i="15"/>
  <c r="Z73" i="15"/>
  <c r="Z44" i="15"/>
  <c r="Z50" i="15" s="1"/>
  <c r="Z69" i="15"/>
  <c r="Z35" i="15"/>
  <c r="Z31" i="15"/>
  <c r="Z38" i="15" s="1"/>
  <c r="AR222" i="7"/>
  <c r="AR140" i="7"/>
  <c r="Y325" i="9"/>
  <c r="Y93" i="12" s="1"/>
  <c r="O239" i="12" s="1"/>
  <c r="Y102" i="9"/>
  <c r="T539" i="9"/>
  <c r="P74" i="13" s="1"/>
  <c r="T26" i="12"/>
  <c r="X38" i="9"/>
  <c r="AQ221" i="7"/>
  <c r="AS133" i="7"/>
  <c r="AS126" i="7"/>
  <c r="AS45" i="7"/>
  <c r="AS44" i="7"/>
  <c r="AS223" i="7" s="1"/>
  <c r="AS43" i="7"/>
  <c r="AS140" i="7" s="1"/>
  <c r="Y54" i="8"/>
  <c r="Y55" i="8" s="1"/>
  <c r="AQ82" i="7"/>
  <c r="X53" i="9"/>
  <c r="Y42" i="8"/>
  <c r="Y43" i="8" s="1"/>
  <c r="AQ28" i="7"/>
  <c r="AQ35" i="7"/>
  <c r="AS7" i="7"/>
  <c r="AS37" i="7"/>
  <c r="AS47" i="7" s="1"/>
  <c r="AS49" i="7"/>
  <c r="AS71" i="7" s="1"/>
  <c r="AT3" i="7"/>
  <c r="AT6" i="7" s="1"/>
  <c r="AS30" i="7"/>
  <c r="AS46" i="7" s="1"/>
  <c r="AS5" i="7"/>
  <c r="AS8" i="7"/>
  <c r="AS4" i="7"/>
  <c r="AR79" i="7"/>
  <c r="AR48" i="7"/>
  <c r="AR78" i="7" s="1"/>
  <c r="AQ14" i="7"/>
  <c r="AQ127" i="7"/>
  <c r="AR125" i="7" s="1"/>
  <c r="AR20" i="7"/>
  <c r="AR21" i="7"/>
  <c r="AQ50" i="7"/>
  <c r="AQ86" i="7" s="1"/>
  <c r="AQ144" i="7"/>
  <c r="AR12" i="7"/>
  <c r="AR10" i="7"/>
  <c r="AR11" i="7"/>
  <c r="AR13" i="7"/>
  <c r="AR129" i="7"/>
  <c r="X67" i="9"/>
  <c r="X32" i="9"/>
  <c r="X35" i="9" s="1"/>
  <c r="X36" i="9" s="1"/>
  <c r="X78" i="9"/>
  <c r="X80" i="9" s="1"/>
  <c r="AV51" i="4"/>
  <c r="AT48" i="4"/>
  <c r="AS137" i="12"/>
  <c r="AS139" i="12" s="1"/>
  <c r="Q3" i="13"/>
  <c r="V215" i="7"/>
  <c r="Y251" i="9"/>
  <c r="Y16" i="9"/>
  <c r="Y48" i="9"/>
  <c r="Y33" i="9"/>
  <c r="Y339" i="9"/>
  <c r="Y25" i="9"/>
  <c r="R4" i="13"/>
  <c r="W216" i="7"/>
  <c r="X63" i="9"/>
  <c r="X97" i="9"/>
  <c r="X98" i="9" s="1"/>
  <c r="X99" i="9" s="1"/>
  <c r="X91" i="9"/>
  <c r="X68" i="9"/>
  <c r="X54" i="9"/>
  <c r="X47" i="9"/>
  <c r="X50" i="9" s="1"/>
  <c r="X51" i="9" s="1"/>
  <c r="X19" i="9"/>
  <c r="X26" i="9" s="1"/>
  <c r="X27" i="9" s="1"/>
  <c r="X92" i="9"/>
  <c r="X20" i="9"/>
  <c r="X39" i="9"/>
  <c r="X62" i="9"/>
  <c r="X73" i="9"/>
  <c r="X72" i="9"/>
  <c r="X348" i="9"/>
  <c r="X112" i="12" s="1"/>
  <c r="X542" i="9"/>
  <c r="T77" i="13" s="1"/>
  <c r="T219" i="7"/>
  <c r="P7" i="13" s="1"/>
  <c r="AJ13" i="13"/>
  <c r="AU3" i="4"/>
  <c r="AV2" i="4"/>
  <c r="S31" i="7"/>
  <c r="T27" i="7" s="1"/>
  <c r="S218" i="7"/>
  <c r="O6" i="13" s="1"/>
  <c r="S22" i="7"/>
  <c r="S24" i="7" s="1"/>
  <c r="S5" i="13"/>
  <c r="X217" i="7"/>
  <c r="X189" i="9"/>
  <c r="X188" i="9"/>
  <c r="AJ12" i="13"/>
  <c r="U38" i="7"/>
  <c r="V34" i="7" s="1"/>
  <c r="U23" i="7"/>
  <c r="Y62" i="8"/>
  <c r="Y217" i="9"/>
  <c r="Y324" i="9"/>
  <c r="Z20" i="8"/>
  <c r="Z47" i="8" s="1"/>
  <c r="AA17" i="8"/>
  <c r="Z59" i="8"/>
  <c r="Z64" i="8"/>
  <c r="Z73" i="8" s="1"/>
  <c r="Z68" i="8"/>
  <c r="AA46" i="15" l="1"/>
  <c r="T380" i="9"/>
  <c r="T563" i="9" s="1"/>
  <c r="P38" i="13" s="1"/>
  <c r="T31" i="12"/>
  <c r="X109" i="9"/>
  <c r="U187" i="9"/>
  <c r="U349" i="9" s="1"/>
  <c r="U113" i="12" s="1"/>
  <c r="M262" i="12" s="1"/>
  <c r="AA247" i="15"/>
  <c r="Y150" i="15"/>
  <c r="V163" i="9"/>
  <c r="V11" i="12" s="1"/>
  <c r="X106" i="9"/>
  <c r="X108" i="9"/>
  <c r="U15" i="12"/>
  <c r="V461" i="9"/>
  <c r="V315" i="9"/>
  <c r="V83" i="12" s="1"/>
  <c r="Y121" i="15"/>
  <c r="Y123" i="15" s="1"/>
  <c r="Y137" i="15" s="1"/>
  <c r="Y145" i="15"/>
  <c r="Y125" i="15"/>
  <c r="Y127" i="15" s="1"/>
  <c r="Y113" i="15"/>
  <c r="Y115" i="15" s="1"/>
  <c r="Y135" i="15" s="1"/>
  <c r="Y146" i="15"/>
  <c r="X107" i="9"/>
  <c r="Y122" i="9"/>
  <c r="U467" i="9"/>
  <c r="V468" i="9" s="1"/>
  <c r="X104" i="9"/>
  <c r="X105" i="9"/>
  <c r="Z83" i="15"/>
  <c r="AA80" i="15"/>
  <c r="V260" i="9"/>
  <c r="V347" i="9"/>
  <c r="V111" i="12" s="1"/>
  <c r="V346" i="9"/>
  <c r="V110" i="12" s="1"/>
  <c r="V259" i="9"/>
  <c r="W29" i="9"/>
  <c r="W44" i="9" s="1"/>
  <c r="W23" i="9"/>
  <c r="W114" i="9" s="1"/>
  <c r="W131" i="9" s="1"/>
  <c r="W150" i="9" s="1"/>
  <c r="V14" i="12"/>
  <c r="V174" i="9"/>
  <c r="AA93" i="15"/>
  <c r="AA92" i="15"/>
  <c r="Y119" i="15"/>
  <c r="Y136" i="15"/>
  <c r="X132" i="9"/>
  <c r="X140" i="9"/>
  <c r="X136" i="9"/>
  <c r="X128" i="9"/>
  <c r="X119" i="9"/>
  <c r="AI142" i="7"/>
  <c r="AJ139" i="7" s="1"/>
  <c r="AJ142" i="7" s="1"/>
  <c r="AK139" i="7" s="1"/>
  <c r="AK141" i="7"/>
  <c r="AK145" i="7" s="1"/>
  <c r="Y157" i="9"/>
  <c r="AA54" i="15"/>
  <c r="AA151" i="15"/>
  <c r="X134" i="15"/>
  <c r="Z36" i="15"/>
  <c r="AA67" i="15"/>
  <c r="AA75" i="15"/>
  <c r="AB20" i="15"/>
  <c r="AA34" i="15"/>
  <c r="AA86" i="15"/>
  <c r="AA87" i="15" s="1"/>
  <c r="AA60" i="15"/>
  <c r="AA61" i="15" s="1"/>
  <c r="AA47" i="15"/>
  <c r="AA48" i="15" s="1"/>
  <c r="AA42" i="15"/>
  <c r="AA81" i="15"/>
  <c r="AA72" i="15"/>
  <c r="AA41" i="15"/>
  <c r="AA29" i="15"/>
  <c r="AA76" i="15"/>
  <c r="AA68" i="15"/>
  <c r="AA30" i="15"/>
  <c r="AA71" i="15"/>
  <c r="AA55" i="15"/>
  <c r="AS222" i="7"/>
  <c r="Z32" i="15"/>
  <c r="Z23" i="15" s="1"/>
  <c r="AB34" i="15"/>
  <c r="AB91" i="15"/>
  <c r="V13" i="12"/>
  <c r="X40" i="9"/>
  <c r="U26" i="12"/>
  <c r="M172" i="12" s="1"/>
  <c r="U219" i="7"/>
  <c r="Q7" i="13" s="1"/>
  <c r="X275" i="9"/>
  <c r="X43" i="12" s="1"/>
  <c r="X262" i="9"/>
  <c r="X30" i="12" s="1"/>
  <c r="AT133" i="7"/>
  <c r="AT126" i="7"/>
  <c r="AT45" i="7"/>
  <c r="AT44" i="7"/>
  <c r="AT223" i="7" s="1"/>
  <c r="AT43" i="7"/>
  <c r="AR221" i="7"/>
  <c r="X64" i="9"/>
  <c r="X65" i="9" s="1"/>
  <c r="X55" i="9"/>
  <c r="AR14" i="7"/>
  <c r="AR127" i="7"/>
  <c r="AS125" i="7" s="1"/>
  <c r="X69" i="9"/>
  <c r="X70" i="9" s="1"/>
  <c r="AS21" i="7"/>
  <c r="AS20" i="7"/>
  <c r="AT30" i="7"/>
  <c r="AT46" i="7" s="1"/>
  <c r="AT5" i="7"/>
  <c r="AU3" i="7"/>
  <c r="AU6" i="7" s="1"/>
  <c r="AT8" i="7"/>
  <c r="AT4" i="7"/>
  <c r="AT37" i="7"/>
  <c r="AT47" i="7" s="1"/>
  <c r="AT7" i="7"/>
  <c r="AT49" i="7"/>
  <c r="AT71" i="7" s="1"/>
  <c r="AR28" i="7"/>
  <c r="AR35" i="7"/>
  <c r="AS12" i="7"/>
  <c r="AS10" i="7"/>
  <c r="AS11" i="7"/>
  <c r="AS13" i="7"/>
  <c r="AS129" i="7"/>
  <c r="AR50" i="7"/>
  <c r="AR86" i="7" s="1"/>
  <c r="AR144" i="7"/>
  <c r="AR82" i="7"/>
  <c r="AS48" i="7"/>
  <c r="AS78" i="7" s="1"/>
  <c r="AS79" i="7"/>
  <c r="Z28" i="8"/>
  <c r="X74" i="9"/>
  <c r="X75" i="9" s="1"/>
  <c r="X21" i="9"/>
  <c r="X93" i="9"/>
  <c r="AW2" i="4"/>
  <c r="AV3" i="4"/>
  <c r="W215" i="7"/>
  <c r="R3" i="13"/>
  <c r="V36" i="7"/>
  <c r="X447" i="9"/>
  <c r="X440" i="9"/>
  <c r="X541" i="9" s="1"/>
  <c r="T76" i="13" s="1"/>
  <c r="AW51" i="4"/>
  <c r="AU48" i="4"/>
  <c r="S4" i="13"/>
  <c r="X216" i="7"/>
  <c r="AK12" i="13"/>
  <c r="T5" i="13"/>
  <c r="Y217" i="7"/>
  <c r="T29" i="7"/>
  <c r="T31" i="7" s="1"/>
  <c r="U27" i="7" s="1"/>
  <c r="AK13" i="13"/>
  <c r="Z337" i="9"/>
  <c r="Y425" i="9"/>
  <c r="Z249" i="9"/>
  <c r="Y17" i="9"/>
  <c r="Y96" i="9" s="1"/>
  <c r="Y419" i="9"/>
  <c r="Z14" i="9"/>
  <c r="Z87" i="9" s="1"/>
  <c r="Y422" i="9"/>
  <c r="Z52" i="8"/>
  <c r="Z40" i="8"/>
  <c r="Z35" i="8"/>
  <c r="Z215" i="9"/>
  <c r="Z119" i="8"/>
  <c r="Z216" i="9" s="1"/>
  <c r="AA19" i="8"/>
  <c r="AA24" i="8"/>
  <c r="AA48" i="8"/>
  <c r="AA36" i="8"/>
  <c r="Z38" i="8"/>
  <c r="Z106" i="8" s="1"/>
  <c r="Z50" i="8"/>
  <c r="Z122" i="8" s="1"/>
  <c r="Z26" i="8"/>
  <c r="Z76" i="8" s="1"/>
  <c r="Z60" i="8"/>
  <c r="Z61" i="8" s="1"/>
  <c r="Z29" i="8"/>
  <c r="Z53" i="8"/>
  <c r="Z41" i="8"/>
  <c r="Z23" i="8"/>
  <c r="Y92" i="12"/>
  <c r="O238" i="12" s="1"/>
  <c r="Y326" i="9"/>
  <c r="Y94" i="12" s="1"/>
  <c r="U263" i="9" l="1"/>
  <c r="U31" i="12" s="1"/>
  <c r="M177" i="12" s="1"/>
  <c r="V167" i="9"/>
  <c r="V187" i="9" s="1"/>
  <c r="Y86" i="9"/>
  <c r="Y88" i="9" s="1"/>
  <c r="V173" i="9"/>
  <c r="V177" i="9" s="1"/>
  <c r="Y138" i="15"/>
  <c r="W172" i="9"/>
  <c r="W540" i="9" s="1"/>
  <c r="S75" i="13" s="1"/>
  <c r="W135" i="9"/>
  <c r="W151" i="9" s="1"/>
  <c r="W166" i="9" s="1"/>
  <c r="W176" i="9" s="1"/>
  <c r="U469" i="9"/>
  <c r="V466" i="9" s="1"/>
  <c r="W123" i="9"/>
  <c r="W148" i="9" s="1"/>
  <c r="W163" i="9" s="1"/>
  <c r="W11" i="12" s="1"/>
  <c r="N155" i="12" s="1"/>
  <c r="Y129" i="15"/>
  <c r="Y134" i="15" s="1"/>
  <c r="Z25" i="15"/>
  <c r="Y144" i="15"/>
  <c r="AB106" i="15"/>
  <c r="Y103" i="9"/>
  <c r="Y110" i="9" s="1"/>
  <c r="Y83" i="9"/>
  <c r="Y82" i="9"/>
  <c r="Z79" i="9"/>
  <c r="X94" i="9"/>
  <c r="W143" i="9"/>
  <c r="W153" i="9" s="1"/>
  <c r="W118" i="9"/>
  <c r="W147" i="9" s="1"/>
  <c r="W183" i="9" s="1"/>
  <c r="W259" i="9" s="1"/>
  <c r="W27" i="12" s="1"/>
  <c r="N173" i="12" s="1"/>
  <c r="W59" i="9"/>
  <c r="W7" i="12" s="1"/>
  <c r="N147" i="12" s="1"/>
  <c r="AA82" i="15"/>
  <c r="AA83" i="15" s="1"/>
  <c r="AA100" i="15"/>
  <c r="AA88" i="15"/>
  <c r="AB85" i="15"/>
  <c r="W127" i="9"/>
  <c r="W149" i="9" s="1"/>
  <c r="W139" i="9"/>
  <c r="W152" i="9" s="1"/>
  <c r="W184" i="9" s="1"/>
  <c r="W347" i="9" s="1"/>
  <c r="W111" i="12" s="1"/>
  <c r="N260" i="12" s="1"/>
  <c r="V27" i="12"/>
  <c r="V522" i="9"/>
  <c r="R57" i="13" s="1"/>
  <c r="V523" i="9"/>
  <c r="R58" i="13" s="1"/>
  <c r="V28" i="12"/>
  <c r="X56" i="9"/>
  <c r="X58" i="9"/>
  <c r="AA99" i="15"/>
  <c r="AA97" i="15"/>
  <c r="AA95" i="15"/>
  <c r="AA94" i="15"/>
  <c r="AA96" i="15"/>
  <c r="AA98" i="15"/>
  <c r="X41" i="9"/>
  <c r="X43" i="9"/>
  <c r="X22" i="9"/>
  <c r="X155" i="9" s="1"/>
  <c r="Y186" i="9"/>
  <c r="V467" i="9"/>
  <c r="W468" i="9" s="1"/>
  <c r="W6" i="12"/>
  <c r="N146" i="12" s="1"/>
  <c r="Y124" i="9"/>
  <c r="Y115" i="9"/>
  <c r="Y144" i="9" s="1"/>
  <c r="AK142" i="7"/>
  <c r="AL139" i="7" s="1"/>
  <c r="AL141" i="7" s="1"/>
  <c r="AL145" i="7" s="1"/>
  <c r="V15" i="12"/>
  <c r="Y188" i="9"/>
  <c r="Y275" i="9" s="1"/>
  <c r="Y43" i="12" s="1"/>
  <c r="O189" i="12" s="1"/>
  <c r="Y189" i="9"/>
  <c r="Y447" i="9" s="1"/>
  <c r="AA57" i="15"/>
  <c r="AA63" i="15" s="1"/>
  <c r="AB104" i="15"/>
  <c r="AB102" i="15"/>
  <c r="AA35" i="15"/>
  <c r="AA69" i="15"/>
  <c r="AC18" i="15"/>
  <c r="AB27" i="15"/>
  <c r="AB46" i="15" s="1"/>
  <c r="AA77" i="15"/>
  <c r="AA44" i="15"/>
  <c r="AA50" i="15" s="1"/>
  <c r="AA73" i="15"/>
  <c r="AB22" i="15"/>
  <c r="AB108" i="15"/>
  <c r="AA31" i="15"/>
  <c r="AA38" i="15" s="1"/>
  <c r="X524" i="9"/>
  <c r="T59" i="13" s="1"/>
  <c r="U525" i="9"/>
  <c r="Q60" i="13" s="1"/>
  <c r="X531" i="9"/>
  <c r="T66" i="13" s="1"/>
  <c r="AT222" i="7"/>
  <c r="AT140" i="7"/>
  <c r="Z102" i="9"/>
  <c r="Z325" i="9"/>
  <c r="Z93" i="12" s="1"/>
  <c r="AU133" i="7"/>
  <c r="AU126" i="7"/>
  <c r="AU45" i="7"/>
  <c r="AU44" i="7"/>
  <c r="AU223" i="7" s="1"/>
  <c r="AU43" i="7"/>
  <c r="AS221" i="7"/>
  <c r="Z30" i="8"/>
  <c r="Z31" i="8" s="1"/>
  <c r="AT11" i="7"/>
  <c r="AT13" i="7"/>
  <c r="AT10" i="7"/>
  <c r="AT12" i="7"/>
  <c r="AS28" i="7"/>
  <c r="AS35" i="7"/>
  <c r="AS127" i="7"/>
  <c r="AT125" i="7" s="1"/>
  <c r="AU7" i="7"/>
  <c r="AU49" i="7"/>
  <c r="AU71" i="7" s="1"/>
  <c r="AU74" i="7" s="1"/>
  <c r="AV3" i="7"/>
  <c r="AV6" i="7" s="1"/>
  <c r="AU30" i="7"/>
  <c r="AU46" i="7" s="1"/>
  <c r="AU5" i="7"/>
  <c r="AU37" i="7"/>
  <c r="AU47" i="7" s="1"/>
  <c r="AU8" i="7"/>
  <c r="AU4" i="7"/>
  <c r="AS82" i="7"/>
  <c r="AT79" i="7"/>
  <c r="AT48" i="7"/>
  <c r="AT78" i="7" s="1"/>
  <c r="AS144" i="7"/>
  <c r="AS50" i="7"/>
  <c r="AS86" i="7" s="1"/>
  <c r="AS14" i="7"/>
  <c r="AS141" i="7" s="1"/>
  <c r="AS145" i="7" s="1"/>
  <c r="AT129" i="7"/>
  <c r="AT20" i="7"/>
  <c r="AT21" i="7"/>
  <c r="Z42" i="8"/>
  <c r="Z43" i="8" s="1"/>
  <c r="Y38" i="9"/>
  <c r="Y53" i="9"/>
  <c r="Z54" i="8"/>
  <c r="Z55" i="8" s="1"/>
  <c r="Y32" i="9"/>
  <c r="Y35" i="9" s="1"/>
  <c r="Y36" i="9" s="1"/>
  <c r="V343" i="9"/>
  <c r="V107" i="12" s="1"/>
  <c r="V219" i="7"/>
  <c r="R7" i="13" s="1"/>
  <c r="V23" i="7"/>
  <c r="X215" i="7"/>
  <c r="S3" i="13"/>
  <c r="AX2" i="4"/>
  <c r="AW3" i="4"/>
  <c r="Y47" i="9"/>
  <c r="Y50" i="9" s="1"/>
  <c r="Y51" i="9" s="1"/>
  <c r="Y97" i="9"/>
  <c r="Y98" i="9" s="1"/>
  <c r="Y99" i="9" s="1"/>
  <c r="Y63" i="9"/>
  <c r="Y72" i="9"/>
  <c r="Y92" i="9"/>
  <c r="Y20" i="9"/>
  <c r="Y67" i="9"/>
  <c r="Y54" i="9"/>
  <c r="Y39" i="9"/>
  <c r="Y68" i="9"/>
  <c r="Y91" i="9"/>
  <c r="Y78" i="9"/>
  <c r="Y80" i="9" s="1"/>
  <c r="Y73" i="9"/>
  <c r="T22" i="7"/>
  <c r="T24" i="7" s="1"/>
  <c r="T218" i="7"/>
  <c r="P6" i="13" s="1"/>
  <c r="AL12" i="13"/>
  <c r="T4" i="13"/>
  <c r="Y216" i="7"/>
  <c r="Y62" i="9"/>
  <c r="Z33" i="9"/>
  <c r="Z339" i="9"/>
  <c r="Z48" i="9"/>
  <c r="Z25" i="9"/>
  <c r="Z251" i="9"/>
  <c r="Z16" i="9"/>
  <c r="U29" i="7"/>
  <c r="Y348" i="9"/>
  <c r="Y112" i="12" s="1"/>
  <c r="O261" i="12" s="1"/>
  <c r="Y542" i="9"/>
  <c r="U77" i="13" s="1"/>
  <c r="AL13" i="13"/>
  <c r="Z217" i="7"/>
  <c r="U5" i="13"/>
  <c r="V38" i="7"/>
  <c r="W34" i="7" s="1"/>
  <c r="Y19" i="9"/>
  <c r="Y26" i="9" s="1"/>
  <c r="Y27" i="9" s="1"/>
  <c r="AX51" i="4"/>
  <c r="AV48" i="4"/>
  <c r="Z62" i="8"/>
  <c r="AA20" i="8"/>
  <c r="AA35" i="8" s="1"/>
  <c r="AB17" i="8"/>
  <c r="AA68" i="8"/>
  <c r="AA64" i="8"/>
  <c r="AA73" i="8" s="1"/>
  <c r="AA59" i="8"/>
  <c r="Z217" i="9"/>
  <c r="Z324" i="9"/>
  <c r="O240" i="12"/>
  <c r="AB59" i="15" l="1"/>
  <c r="W315" i="9"/>
  <c r="W83" i="12" s="1"/>
  <c r="N229" i="12" s="1"/>
  <c r="W461" i="9"/>
  <c r="U380" i="9"/>
  <c r="U563" i="9" s="1"/>
  <c r="Q38" i="13" s="1"/>
  <c r="Z125" i="15"/>
  <c r="Z127" i="15" s="1"/>
  <c r="Y106" i="9"/>
  <c r="Y105" i="9"/>
  <c r="Y104" i="9"/>
  <c r="Y108" i="9"/>
  <c r="W165" i="9"/>
  <c r="W13" i="12" s="1"/>
  <c r="N159" i="12" s="1"/>
  <c r="Y107" i="9"/>
  <c r="Y109" i="9"/>
  <c r="Z150" i="15"/>
  <c r="Z145" i="15"/>
  <c r="AB247" i="15"/>
  <c r="Z146" i="15"/>
  <c r="Z122" i="9"/>
  <c r="Z86" i="9"/>
  <c r="Z88" i="9" s="1"/>
  <c r="W164" i="9"/>
  <c r="W174" i="9" s="1"/>
  <c r="Y84" i="9"/>
  <c r="W260" i="9"/>
  <c r="W523" i="9" s="1"/>
  <c r="S58" i="13" s="1"/>
  <c r="W173" i="9"/>
  <c r="X29" i="9"/>
  <c r="X44" i="9" s="1"/>
  <c r="X23" i="9"/>
  <c r="X114" i="9" s="1"/>
  <c r="X123" i="9" s="1"/>
  <c r="X148" i="9" s="1"/>
  <c r="W139" i="15"/>
  <c r="W149" i="15" s="1"/>
  <c r="W346" i="9"/>
  <c r="W110" i="12" s="1"/>
  <c r="N259" i="12" s="1"/>
  <c r="AB92" i="15"/>
  <c r="W522" i="9"/>
  <c r="S57" i="13" s="1"/>
  <c r="W14" i="12"/>
  <c r="N161" i="12" s="1"/>
  <c r="AB93" i="15"/>
  <c r="V469" i="9"/>
  <c r="W466" i="9" s="1"/>
  <c r="Y140" i="9"/>
  <c r="Y136" i="9"/>
  <c r="Y128" i="9"/>
  <c r="Y132" i="9"/>
  <c r="Y119" i="9"/>
  <c r="Y440" i="9"/>
  <c r="Y541" i="9" s="1"/>
  <c r="U76" i="13" s="1"/>
  <c r="AL142" i="7"/>
  <c r="AM139" i="7" s="1"/>
  <c r="AM142" i="7" s="1"/>
  <c r="AN139" i="7" s="1"/>
  <c r="AN142" i="7" s="1"/>
  <c r="AO139" i="7" s="1"/>
  <c r="AO141" i="7" s="1"/>
  <c r="AO145" i="7" s="1"/>
  <c r="AB47" i="15"/>
  <c r="AB48" i="15" s="1"/>
  <c r="AB60" i="15"/>
  <c r="AB61" i="15" s="1"/>
  <c r="AB151" i="15"/>
  <c r="AB30" i="15"/>
  <c r="AB72" i="15"/>
  <c r="AB67" i="15"/>
  <c r="AB71" i="15"/>
  <c r="AB29" i="15"/>
  <c r="AB35" i="15" s="1"/>
  <c r="AB54" i="15"/>
  <c r="AB68" i="15"/>
  <c r="AB86" i="15"/>
  <c r="AB87" i="15" s="1"/>
  <c r="AB81" i="15"/>
  <c r="AB76" i="15"/>
  <c r="AB80" i="15"/>
  <c r="AB75" i="15"/>
  <c r="AC20" i="15"/>
  <c r="AB41" i="15"/>
  <c r="AB55" i="15"/>
  <c r="AB42" i="15"/>
  <c r="AA36" i="15"/>
  <c r="AA32" i="15"/>
  <c r="AC34" i="15"/>
  <c r="Y524" i="9"/>
  <c r="U59" i="13" s="1"/>
  <c r="AU222" i="7"/>
  <c r="AU140" i="7"/>
  <c r="Y262" i="9"/>
  <c r="Y30" i="12" s="1"/>
  <c r="O176" i="12" s="1"/>
  <c r="V258" i="9"/>
  <c r="AV133" i="7"/>
  <c r="AV126" i="7"/>
  <c r="AV44" i="7"/>
  <c r="AV223" i="7" s="1"/>
  <c r="AV43" i="7"/>
  <c r="AV45" i="7"/>
  <c r="AT221" i="7"/>
  <c r="AT82" i="7"/>
  <c r="Y40" i="9"/>
  <c r="AT35" i="7"/>
  <c r="AT28" i="7"/>
  <c r="AT50" i="7"/>
  <c r="AT86" i="7" s="1"/>
  <c r="AT144" i="7"/>
  <c r="AU13" i="7"/>
  <c r="AU11" i="7"/>
  <c r="AU10" i="7"/>
  <c r="AU12" i="7"/>
  <c r="AV37" i="7"/>
  <c r="AV47" i="7" s="1"/>
  <c r="AV7" i="7"/>
  <c r="AV49" i="7"/>
  <c r="AV71" i="7" s="1"/>
  <c r="AV74" i="7" s="1"/>
  <c r="AW3" i="7"/>
  <c r="AW6" i="7" s="1"/>
  <c r="AV30" i="7"/>
  <c r="AV46" i="7" s="1"/>
  <c r="AV5" i="7"/>
  <c r="AV8" i="7"/>
  <c r="AV4" i="7"/>
  <c r="AU136" i="7"/>
  <c r="AU129" i="7"/>
  <c r="AU79" i="7"/>
  <c r="AU48" i="7"/>
  <c r="AU78" i="7" s="1"/>
  <c r="AT127" i="7"/>
  <c r="AU125" i="7" s="1"/>
  <c r="AT14" i="7"/>
  <c r="AU21" i="7"/>
  <c r="AU20" i="7"/>
  <c r="Y55" i="9"/>
  <c r="Y21" i="9"/>
  <c r="Y74" i="9"/>
  <c r="Y75" i="9" s="1"/>
  <c r="V349" i="9"/>
  <c r="V113" i="12" s="1"/>
  <c r="V263" i="9"/>
  <c r="AM13" i="13"/>
  <c r="U22" i="7"/>
  <c r="U24" i="7" s="1"/>
  <c r="U218" i="7"/>
  <c r="Q6" i="13" s="1"/>
  <c r="Z157" i="9"/>
  <c r="AA249" i="9"/>
  <c r="Z425" i="9"/>
  <c r="Z419" i="9"/>
  <c r="Z17" i="9"/>
  <c r="Z82" i="9" s="1"/>
  <c r="AA337" i="9"/>
  <c r="AA14" i="9"/>
  <c r="AA87" i="9" s="1"/>
  <c r="Y69" i="9"/>
  <c r="Y70" i="9" s="1"/>
  <c r="AY2" i="4"/>
  <c r="AX3" i="4"/>
  <c r="AM12" i="13"/>
  <c r="Y64" i="9"/>
  <c r="Y65" i="9" s="1"/>
  <c r="T3" i="13"/>
  <c r="Y215" i="7"/>
  <c r="W36" i="7"/>
  <c r="V5" i="13"/>
  <c r="AA217" i="7"/>
  <c r="U31" i="7"/>
  <c r="V27" i="7" s="1"/>
  <c r="V29" i="7" s="1"/>
  <c r="Z422" i="9"/>
  <c r="U4" i="13"/>
  <c r="Z216" i="7"/>
  <c r="Y93" i="9"/>
  <c r="AY51" i="4"/>
  <c r="AW48" i="4"/>
  <c r="AA52" i="8"/>
  <c r="AA23" i="8"/>
  <c r="AA40" i="8"/>
  <c r="AA28" i="8"/>
  <c r="AA50" i="8"/>
  <c r="AA122" i="8" s="1"/>
  <c r="AA26" i="8"/>
  <c r="AA76" i="8" s="1"/>
  <c r="AA38" i="8"/>
  <c r="AA106" i="8" s="1"/>
  <c r="AA41" i="8"/>
  <c r="AA53" i="8"/>
  <c r="AA29" i="8"/>
  <c r="AA60" i="8"/>
  <c r="AA61" i="8" s="1"/>
  <c r="Z326" i="9"/>
  <c r="Z94" i="12" s="1"/>
  <c r="Z92" i="12"/>
  <c r="AA215" i="9"/>
  <c r="AA119" i="8"/>
  <c r="AA216" i="9" s="1"/>
  <c r="AB19" i="8"/>
  <c r="AB24" i="8"/>
  <c r="AB48" i="8"/>
  <c r="AB36" i="8"/>
  <c r="AA47" i="8"/>
  <c r="W175" i="9" l="1"/>
  <c r="W177" i="9" s="1"/>
  <c r="W258" i="9" s="1"/>
  <c r="W539" i="9" s="1"/>
  <c r="S74" i="13" s="1"/>
  <c r="Z138" i="15"/>
  <c r="W12" i="12"/>
  <c r="N157" i="12" s="1"/>
  <c r="W167" i="9"/>
  <c r="W187" i="9" s="1"/>
  <c r="W263" i="9" s="1"/>
  <c r="Z96" i="9"/>
  <c r="AC106" i="15"/>
  <c r="Z103" i="9"/>
  <c r="Z110" i="9" s="1"/>
  <c r="Z83" i="9"/>
  <c r="Z84" i="9" s="1"/>
  <c r="AA79" i="9"/>
  <c r="X172" i="9"/>
  <c r="X461" i="9" s="1"/>
  <c r="Y94" i="9"/>
  <c r="X143" i="9"/>
  <c r="X153" i="9" s="1"/>
  <c r="X118" i="9"/>
  <c r="X147" i="9" s="1"/>
  <c r="X183" i="9" s="1"/>
  <c r="AB100" i="15"/>
  <c r="AC85" i="15"/>
  <c r="AB88" i="15"/>
  <c r="W28" i="12"/>
  <c r="N174" i="12" s="1"/>
  <c r="X59" i="9"/>
  <c r="X7" i="12" s="1"/>
  <c r="X139" i="9"/>
  <c r="X152" i="9" s="1"/>
  <c r="X184" i="9" s="1"/>
  <c r="X347" i="9" s="1"/>
  <c r="X111" i="12" s="1"/>
  <c r="Z124" i="9"/>
  <c r="X131" i="9"/>
  <c r="X150" i="9" s="1"/>
  <c r="X127" i="9"/>
  <c r="X149" i="9" s="1"/>
  <c r="X135" i="9"/>
  <c r="X151" i="9" s="1"/>
  <c r="X166" i="9" s="1"/>
  <c r="X176" i="9" s="1"/>
  <c r="X139" i="15"/>
  <c r="X149" i="15" s="1"/>
  <c r="X163" i="9"/>
  <c r="Y22" i="9"/>
  <c r="Y155" i="9" s="1"/>
  <c r="AB98" i="15"/>
  <c r="AB96" i="15"/>
  <c r="AB94" i="15"/>
  <c r="AB99" i="15"/>
  <c r="AB97" i="15"/>
  <c r="AB95" i="15"/>
  <c r="Y56" i="9"/>
  <c r="Y58" i="9"/>
  <c r="Y41" i="9"/>
  <c r="Y43" i="9"/>
  <c r="V380" i="9"/>
  <c r="V563" i="9" s="1"/>
  <c r="R38" i="13" s="1"/>
  <c r="Z186" i="9"/>
  <c r="W467" i="9"/>
  <c r="X468" i="9" s="1"/>
  <c r="Z115" i="9"/>
  <c r="Z144" i="9" s="1"/>
  <c r="AO142" i="7"/>
  <c r="AP139" i="7" s="1"/>
  <c r="AP141" i="7"/>
  <c r="AP145" i="7" s="1"/>
  <c r="AB31" i="15"/>
  <c r="AB38" i="15" s="1"/>
  <c r="AC22" i="15"/>
  <c r="AC27" i="15"/>
  <c r="AC59" i="15" s="1"/>
  <c r="AB82" i="15"/>
  <c r="AB73" i="15"/>
  <c r="AC46" i="15"/>
  <c r="AD18" i="15"/>
  <c r="AC102" i="15"/>
  <c r="AB77" i="15"/>
  <c r="AC108" i="15"/>
  <c r="AB69" i="15"/>
  <c r="AC104" i="15"/>
  <c r="AB57" i="15"/>
  <c r="AB63" i="15" s="1"/>
  <c r="AB44" i="15"/>
  <c r="AB50" i="15" s="1"/>
  <c r="AA23" i="15"/>
  <c r="AB36" i="15"/>
  <c r="AC91" i="15"/>
  <c r="Y531" i="9"/>
  <c r="U66" i="13" s="1"/>
  <c r="AV222" i="7"/>
  <c r="AV140" i="7"/>
  <c r="Z64" i="15"/>
  <c r="Z51" i="15"/>
  <c r="Z113" i="15" s="1"/>
  <c r="V26" i="12"/>
  <c r="V539" i="9"/>
  <c r="R74" i="13" s="1"/>
  <c r="AA325" i="9"/>
  <c r="AA93" i="12" s="1"/>
  <c r="P239" i="12" s="1"/>
  <c r="AA102" i="9"/>
  <c r="AU221" i="7"/>
  <c r="AW133" i="7"/>
  <c r="AW45" i="7"/>
  <c r="AW126" i="7"/>
  <c r="AW44" i="7"/>
  <c r="AW223" i="7" s="1"/>
  <c r="AW43" i="7"/>
  <c r="AU82" i="7"/>
  <c r="AU127" i="7"/>
  <c r="AV125" i="7" s="1"/>
  <c r="Z53" i="9"/>
  <c r="Z62" i="9"/>
  <c r="AU35" i="7"/>
  <c r="AU28" i="7"/>
  <c r="AU144" i="7"/>
  <c r="AU50" i="7"/>
  <c r="AU86" i="7" s="1"/>
  <c r="AV21" i="7"/>
  <c r="AV20" i="7"/>
  <c r="AV129" i="7"/>
  <c r="AV136" i="7"/>
  <c r="AV11" i="7"/>
  <c r="AV12" i="7"/>
  <c r="AV10" i="7"/>
  <c r="AV13" i="7"/>
  <c r="AW7" i="7"/>
  <c r="AX3" i="7"/>
  <c r="AX6" i="7" s="1"/>
  <c r="AW49" i="7"/>
  <c r="AW71" i="7" s="1"/>
  <c r="AW74" i="7" s="1"/>
  <c r="AW37" i="7"/>
  <c r="AW47" i="7" s="1"/>
  <c r="AW30" i="7"/>
  <c r="AW46" i="7" s="1"/>
  <c r="AW5" i="7"/>
  <c r="AW8" i="7"/>
  <c r="AW4" i="7"/>
  <c r="AV79" i="7"/>
  <c r="AV48" i="7"/>
  <c r="AV78" i="7" s="1"/>
  <c r="AU14" i="7"/>
  <c r="AA30" i="8"/>
  <c r="AA31" i="8" s="1"/>
  <c r="Z78" i="9"/>
  <c r="Z80" i="9" s="1"/>
  <c r="Z38" i="9"/>
  <c r="Z72" i="9"/>
  <c r="Z67" i="9"/>
  <c r="X6" i="12"/>
  <c r="V525" i="9"/>
  <c r="R60" i="13" s="1"/>
  <c r="V31" i="12"/>
  <c r="V31" i="7"/>
  <c r="W27" i="7" s="1"/>
  <c r="V218" i="7"/>
  <c r="R6" i="13" s="1"/>
  <c r="V22" i="7"/>
  <c r="V24" i="7" s="1"/>
  <c r="W219" i="7"/>
  <c r="S7" i="13" s="1"/>
  <c r="W23" i="7"/>
  <c r="AN12" i="13"/>
  <c r="AA339" i="9"/>
  <c r="AA251" i="9"/>
  <c r="AA33" i="9"/>
  <c r="AA16" i="9"/>
  <c r="AA25" i="9"/>
  <c r="AA48" i="9"/>
  <c r="Z348" i="9"/>
  <c r="Z112" i="12" s="1"/>
  <c r="Z542" i="9"/>
  <c r="V77" i="13" s="1"/>
  <c r="Z189" i="9"/>
  <c r="Z188" i="9"/>
  <c r="V4" i="13"/>
  <c r="AA216" i="7"/>
  <c r="AB217" i="7"/>
  <c r="W5" i="13"/>
  <c r="AZ51" i="4"/>
  <c r="AX48" i="4"/>
  <c r="AY3" i="4"/>
  <c r="AZ2" i="4"/>
  <c r="W38" i="7"/>
  <c r="X34" i="7" s="1"/>
  <c r="Z215" i="7"/>
  <c r="U3" i="13"/>
  <c r="Z54" i="9"/>
  <c r="Z92" i="9"/>
  <c r="Z19" i="9"/>
  <c r="Z26" i="9" s="1"/>
  <c r="Z27" i="9" s="1"/>
  <c r="Z47" i="9"/>
  <c r="Z50" i="9" s="1"/>
  <c r="Z51" i="9" s="1"/>
  <c r="Z97" i="9"/>
  <c r="Z68" i="9"/>
  <c r="Z32" i="9"/>
  <c r="Z35" i="9" s="1"/>
  <c r="Z36" i="9" s="1"/>
  <c r="Z39" i="9"/>
  <c r="Z20" i="9"/>
  <c r="Z91" i="9"/>
  <c r="Z63" i="9"/>
  <c r="Z73" i="9"/>
  <c r="AN13" i="13"/>
  <c r="AA42" i="8"/>
  <c r="AA43" i="8" s="1"/>
  <c r="AB20" i="8"/>
  <c r="AB35" i="8" s="1"/>
  <c r="AC17" i="8"/>
  <c r="AB59" i="8"/>
  <c r="AB68" i="8"/>
  <c r="AB64" i="8"/>
  <c r="AB73" i="8" s="1"/>
  <c r="AA62" i="8"/>
  <c r="AA217" i="9"/>
  <c r="AA324" i="9"/>
  <c r="AA54" i="8"/>
  <c r="AA55" i="8" s="1"/>
  <c r="W343" i="9" l="1"/>
  <c r="W107" i="12" s="1"/>
  <c r="N256" i="12" s="1"/>
  <c r="W15" i="12"/>
  <c r="Z109" i="9"/>
  <c r="Z108" i="9"/>
  <c r="Z104" i="9"/>
  <c r="Z107" i="9"/>
  <c r="Z98" i="9"/>
  <c r="Z99" i="9" s="1"/>
  <c r="Z106" i="9"/>
  <c r="Z105" i="9"/>
  <c r="X540" i="9"/>
  <c r="T75" i="13" s="1"/>
  <c r="X315" i="9"/>
  <c r="X83" i="12" s="1"/>
  <c r="X260" i="9"/>
  <c r="X523" i="9" s="1"/>
  <c r="T58" i="13" s="1"/>
  <c r="AA25" i="15"/>
  <c r="AC247" i="15" s="1"/>
  <c r="Z144" i="15"/>
  <c r="AA122" i="9"/>
  <c r="X165" i="9"/>
  <c r="X13" i="12" s="1"/>
  <c r="AC92" i="15"/>
  <c r="AB83" i="15"/>
  <c r="AC86" i="15"/>
  <c r="AC87" i="15" s="1"/>
  <c r="X164" i="9"/>
  <c r="X174" i="9" s="1"/>
  <c r="X14" i="12"/>
  <c r="Y29" i="9"/>
  <c r="Y44" i="9" s="1"/>
  <c r="Y23" i="9"/>
  <c r="Y114" i="9" s="1"/>
  <c r="X346" i="9"/>
  <c r="X110" i="12" s="1"/>
  <c r="X259" i="9"/>
  <c r="AD20" i="15"/>
  <c r="AC93" i="15"/>
  <c r="W469" i="9"/>
  <c r="W380" i="9" s="1"/>
  <c r="W563" i="9" s="1"/>
  <c r="S38" i="13" s="1"/>
  <c r="Z136" i="9"/>
  <c r="Z128" i="9"/>
  <c r="Z140" i="9"/>
  <c r="Z132" i="9"/>
  <c r="Z119" i="9"/>
  <c r="AC68" i="15"/>
  <c r="AC71" i="15"/>
  <c r="AC41" i="15"/>
  <c r="AC60" i="15"/>
  <c r="AC61" i="15" s="1"/>
  <c r="AC42" i="15"/>
  <c r="AC72" i="15"/>
  <c r="AC81" i="15"/>
  <c r="AB32" i="15"/>
  <c r="W349" i="9"/>
  <c r="W113" i="12" s="1"/>
  <c r="N262" i="12" s="1"/>
  <c r="AP142" i="7"/>
  <c r="AQ139" i="7" s="1"/>
  <c r="AA422" i="9"/>
  <c r="Z115" i="15"/>
  <c r="Z135" i="15" s="1"/>
  <c r="AC151" i="15"/>
  <c r="AC76" i="15"/>
  <c r="AC67" i="15"/>
  <c r="AC30" i="15"/>
  <c r="AC75" i="15"/>
  <c r="AC55" i="15"/>
  <c r="Z121" i="15"/>
  <c r="Z123" i="15" s="1"/>
  <c r="Z137" i="15" s="1"/>
  <c r="Z117" i="15"/>
  <c r="AC54" i="15"/>
  <c r="AC29" i="15"/>
  <c r="AC35" i="15" s="1"/>
  <c r="AC80" i="15"/>
  <c r="AC47" i="15"/>
  <c r="AC48" i="15" s="1"/>
  <c r="AD34" i="15"/>
  <c r="AD91" i="15"/>
  <c r="W26" i="12"/>
  <c r="N172" i="12" s="1"/>
  <c r="AW222" i="7"/>
  <c r="AW140" i="7"/>
  <c r="Z262" i="9"/>
  <c r="Z531" i="9" s="1"/>
  <c r="V66" i="13" s="1"/>
  <c r="Z275" i="9"/>
  <c r="Z43" i="12" s="1"/>
  <c r="AV221" i="7"/>
  <c r="AX133" i="7"/>
  <c r="AX126" i="7"/>
  <c r="AX45" i="7"/>
  <c r="AX44" i="7"/>
  <c r="AX223" i="7" s="1"/>
  <c r="AX43" i="7"/>
  <c r="AV127" i="7"/>
  <c r="AW125" i="7" s="1"/>
  <c r="Z93" i="9"/>
  <c r="Z55" i="9"/>
  <c r="Z40" i="9"/>
  <c r="Z64" i="9"/>
  <c r="Z65" i="9" s="1"/>
  <c r="AV82" i="7"/>
  <c r="AW21" i="7"/>
  <c r="AW20" i="7"/>
  <c r="AV50" i="7"/>
  <c r="AV86" i="7" s="1"/>
  <c r="AV144" i="7"/>
  <c r="AW13" i="7"/>
  <c r="AW10" i="7"/>
  <c r="AW12" i="7"/>
  <c r="AW11" i="7"/>
  <c r="AW129" i="7"/>
  <c r="AW136" i="7"/>
  <c r="AW79" i="7"/>
  <c r="AW48" i="7"/>
  <c r="AW78" i="7" s="1"/>
  <c r="AV14" i="7"/>
  <c r="AV141" i="7" s="1"/>
  <c r="AV145" i="7" s="1"/>
  <c r="AV35" i="7"/>
  <c r="AV28" i="7"/>
  <c r="AX37" i="7"/>
  <c r="AX47" i="7" s="1"/>
  <c r="AX5" i="7"/>
  <c r="AX8" i="7"/>
  <c r="AX4" i="7"/>
  <c r="AX7" i="7"/>
  <c r="AX49" i="7"/>
  <c r="AX71" i="7" s="1"/>
  <c r="AX74" i="7" s="1"/>
  <c r="AY3" i="7"/>
  <c r="AY6" i="7" s="1"/>
  <c r="AX30" i="7"/>
  <c r="AX46" i="7" s="1"/>
  <c r="Z69" i="9"/>
  <c r="Z70" i="9" s="1"/>
  <c r="AB23" i="8"/>
  <c r="Z74" i="9"/>
  <c r="Z75" i="9" s="1"/>
  <c r="X173" i="9"/>
  <c r="X11" i="12"/>
  <c r="AB52" i="8"/>
  <c r="AB47" i="8"/>
  <c r="AO13" i="13"/>
  <c r="AA215" i="7"/>
  <c r="V3" i="13"/>
  <c r="W4" i="13"/>
  <c r="AB216" i="7"/>
  <c r="AA17" i="9"/>
  <c r="AA96" i="9" s="1"/>
  <c r="AB14" i="9"/>
  <c r="AB87" i="9" s="1"/>
  <c r="AB249" i="9"/>
  <c r="AA419" i="9"/>
  <c r="AB337" i="9"/>
  <c r="AB28" i="8"/>
  <c r="Z21" i="9"/>
  <c r="X36" i="7"/>
  <c r="BA2" i="4"/>
  <c r="AZ3" i="4"/>
  <c r="AA425" i="9"/>
  <c r="Z447" i="9"/>
  <c r="Z440" i="9"/>
  <c r="Z541" i="9" s="1"/>
  <c r="V76" i="13" s="1"/>
  <c r="AO12" i="13"/>
  <c r="BA51" i="4"/>
  <c r="AY48" i="4"/>
  <c r="AB40" i="8"/>
  <c r="AC217" i="7"/>
  <c r="X5" i="13"/>
  <c r="AA157" i="9"/>
  <c r="W29" i="7"/>
  <c r="W31" i="7" s="1"/>
  <c r="X27" i="7" s="1"/>
  <c r="AA92" i="12"/>
  <c r="P238" i="12" s="1"/>
  <c r="AA326" i="9"/>
  <c r="AA94" i="12" s="1"/>
  <c r="AB215" i="9"/>
  <c r="AB119" i="8"/>
  <c r="AB216" i="9" s="1"/>
  <c r="AC19" i="8"/>
  <c r="AC41" i="8"/>
  <c r="AC24" i="8"/>
  <c r="AC48" i="8"/>
  <c r="AC36" i="8"/>
  <c r="AB26" i="8"/>
  <c r="AB76" i="8" s="1"/>
  <c r="AB50" i="8"/>
  <c r="AB122" i="8" s="1"/>
  <c r="AB38" i="8"/>
  <c r="AB106" i="8" s="1"/>
  <c r="AB60" i="8"/>
  <c r="AB61" i="8" s="1"/>
  <c r="AB29" i="8"/>
  <c r="AB41" i="8"/>
  <c r="AB53" i="8"/>
  <c r="W525" i="9"/>
  <c r="S60" i="13" s="1"/>
  <c r="W31" i="12"/>
  <c r="N177" i="12" s="1"/>
  <c r="X175" i="9" l="1"/>
  <c r="X177" i="9" s="1"/>
  <c r="AA86" i="9"/>
  <c r="AA88" i="9" s="1"/>
  <c r="X28" i="12"/>
  <c r="AA145" i="15"/>
  <c r="AA125" i="15"/>
  <c r="AA53" i="9"/>
  <c r="Y172" i="9"/>
  <c r="Y315" i="9" s="1"/>
  <c r="Y83" i="12" s="1"/>
  <c r="O229" i="12" s="1"/>
  <c r="AA150" i="15"/>
  <c r="AA146" i="15"/>
  <c r="AD106" i="15"/>
  <c r="AA103" i="9"/>
  <c r="AA110" i="9" s="1"/>
  <c r="AA83" i="9"/>
  <c r="AA82" i="9"/>
  <c r="AB79" i="9"/>
  <c r="Z94" i="9"/>
  <c r="Y143" i="9"/>
  <c r="Y153" i="9" s="1"/>
  <c r="Y118" i="9"/>
  <c r="Y147" i="9" s="1"/>
  <c r="Y183" i="9" s="1"/>
  <c r="Y259" i="9" s="1"/>
  <c r="X12" i="12"/>
  <c r="X15" i="12" s="1"/>
  <c r="AD22" i="15"/>
  <c r="AC100" i="15"/>
  <c r="X167" i="9"/>
  <c r="AC88" i="15"/>
  <c r="AD27" i="15"/>
  <c r="AD75" i="15" s="1"/>
  <c r="AD85" i="15"/>
  <c r="AE18" i="15"/>
  <c r="AE34" i="15" s="1"/>
  <c r="Y59" i="9"/>
  <c r="Y139" i="9"/>
  <c r="Y152" i="9" s="1"/>
  <c r="Y184" i="9" s="1"/>
  <c r="Y127" i="9"/>
  <c r="Y149" i="9" s="1"/>
  <c r="Y131" i="9"/>
  <c r="Y150" i="9" s="1"/>
  <c r="Y123" i="9"/>
  <c r="Y148" i="9" s="1"/>
  <c r="Y135" i="9"/>
  <c r="Y151" i="9" s="1"/>
  <c r="Y166" i="9" s="1"/>
  <c r="Y176" i="9" s="1"/>
  <c r="X522" i="9"/>
  <c r="T57" i="13" s="1"/>
  <c r="X27" i="12"/>
  <c r="AD46" i="15"/>
  <c r="AD102" i="15"/>
  <c r="AD151" i="15" s="1"/>
  <c r="AC99" i="15"/>
  <c r="AD108" i="15"/>
  <c r="AD104" i="15"/>
  <c r="AC96" i="15"/>
  <c r="Z22" i="9"/>
  <c r="Z155" i="9" s="1"/>
  <c r="Z41" i="9"/>
  <c r="Z43" i="9"/>
  <c r="AC94" i="15"/>
  <c r="Z56" i="9"/>
  <c r="Z58" i="9"/>
  <c r="Y163" i="9"/>
  <c r="Y173" i="9" s="1"/>
  <c r="AC95" i="15"/>
  <c r="AC98" i="15"/>
  <c r="AC97" i="15"/>
  <c r="Z119" i="15"/>
  <c r="Z136" i="15"/>
  <c r="X466" i="9"/>
  <c r="AA186" i="9"/>
  <c r="AA124" i="9"/>
  <c r="AA115" i="9"/>
  <c r="AA144" i="9" s="1"/>
  <c r="AC82" i="15"/>
  <c r="AC31" i="15"/>
  <c r="AB23" i="15"/>
  <c r="AC69" i="15"/>
  <c r="AC44" i="15"/>
  <c r="AC50" i="15" s="1"/>
  <c r="AC57" i="15"/>
  <c r="AC63" i="15" s="1"/>
  <c r="AC73" i="15"/>
  <c r="AQ141" i="7"/>
  <c r="AQ145" i="7" s="1"/>
  <c r="AC77" i="15"/>
  <c r="Z129" i="15"/>
  <c r="AC36" i="15"/>
  <c r="Z30" i="12"/>
  <c r="Z524" i="9"/>
  <c r="V59" i="13" s="1"/>
  <c r="Y6" i="12"/>
  <c r="O146" i="12" s="1"/>
  <c r="AX222" i="7"/>
  <c r="AX140" i="7"/>
  <c r="AB102" i="9"/>
  <c r="AA64" i="15"/>
  <c r="AB325" i="9"/>
  <c r="AB93" i="12" s="1"/>
  <c r="AA51" i="15"/>
  <c r="AA113" i="15" s="1"/>
  <c r="AA115" i="15" s="1"/>
  <c r="AA135" i="15" s="1"/>
  <c r="AY133" i="7"/>
  <c r="AY126" i="7"/>
  <c r="AY45" i="7"/>
  <c r="AY44" i="7"/>
  <c r="AY223" i="7" s="1"/>
  <c r="AY43" i="7"/>
  <c r="AW82" i="7"/>
  <c r="AW221" i="7"/>
  <c r="AW127" i="7"/>
  <c r="AX125" i="7" s="1"/>
  <c r="AA38" i="9"/>
  <c r="AA91" i="9"/>
  <c r="AW144" i="7"/>
  <c r="AW50" i="7"/>
  <c r="AW86" i="7" s="1"/>
  <c r="AX129" i="7"/>
  <c r="AX136" i="7"/>
  <c r="AX20" i="7"/>
  <c r="AX21" i="7"/>
  <c r="AW14" i="7"/>
  <c r="AA47" i="9"/>
  <c r="AA50" i="9" s="1"/>
  <c r="AA51" i="9" s="1"/>
  <c r="AY8" i="7"/>
  <c r="AY4" i="7"/>
  <c r="AY7" i="7"/>
  <c r="AY49" i="7"/>
  <c r="AY71" i="7" s="1"/>
  <c r="AY74" i="7" s="1"/>
  <c r="AY37" i="7"/>
  <c r="AY47" i="7" s="1"/>
  <c r="AY30" i="7"/>
  <c r="AY46" i="7" s="1"/>
  <c r="AY5" i="7"/>
  <c r="AZ3" i="7"/>
  <c r="AZ6" i="7" s="1"/>
  <c r="AX12" i="7"/>
  <c r="AX13" i="7"/>
  <c r="AX11" i="7"/>
  <c r="AX10" i="7"/>
  <c r="AW28" i="7"/>
  <c r="AW35" i="7"/>
  <c r="AX48" i="7"/>
  <c r="AX78" i="7" s="1"/>
  <c r="AX79" i="7"/>
  <c r="AA542" i="9"/>
  <c r="W77" i="13" s="1"/>
  <c r="AB54" i="8"/>
  <c r="AB55" i="8" s="1"/>
  <c r="AB42" i="8"/>
  <c r="AB43" i="8" s="1"/>
  <c r="AA72" i="9"/>
  <c r="AA78" i="9"/>
  <c r="AA80" i="9" s="1"/>
  <c r="AB30" i="8"/>
  <c r="AB31" i="8" s="1"/>
  <c r="AA62" i="9"/>
  <c r="AA19" i="9"/>
  <c r="AA26" i="9" s="1"/>
  <c r="AA27" i="9" s="1"/>
  <c r="X29" i="7"/>
  <c r="AP12" i="13"/>
  <c r="X219" i="7"/>
  <c r="T7" i="13" s="1"/>
  <c r="X23" i="7"/>
  <c r="AB48" i="9"/>
  <c r="AB25" i="9"/>
  <c r="AB16" i="9"/>
  <c r="AB251" i="9"/>
  <c r="AB33" i="9"/>
  <c r="AB339" i="9"/>
  <c r="W22" i="7"/>
  <c r="W24" i="7" s="1"/>
  <c r="W218" i="7"/>
  <c r="S6" i="13" s="1"/>
  <c r="AD217" i="7"/>
  <c r="Y5" i="13"/>
  <c r="BB51" i="4"/>
  <c r="AZ48" i="4"/>
  <c r="AA348" i="9"/>
  <c r="AA112" i="12" s="1"/>
  <c r="P261" i="12" s="1"/>
  <c r="BA3" i="4"/>
  <c r="BB2" i="4"/>
  <c r="W3" i="13"/>
  <c r="AB215" i="7"/>
  <c r="AA188" i="9"/>
  <c r="AA189" i="9"/>
  <c r="X38" i="7"/>
  <c r="Y34" i="7" s="1"/>
  <c r="AA54" i="9"/>
  <c r="AA92" i="9"/>
  <c r="AA67" i="9"/>
  <c r="AA39" i="9"/>
  <c r="AA97" i="9"/>
  <c r="AA98" i="9" s="1"/>
  <c r="AA99" i="9" s="1"/>
  <c r="AA73" i="9"/>
  <c r="AA20" i="9"/>
  <c r="AA32" i="9"/>
  <c r="AA35" i="9" s="1"/>
  <c r="AA36" i="9" s="1"/>
  <c r="AA68" i="9"/>
  <c r="AA63" i="9"/>
  <c r="X4" i="13"/>
  <c r="AC216" i="7"/>
  <c r="AP13" i="13"/>
  <c r="AB62" i="8"/>
  <c r="AB217" i="9"/>
  <c r="AB324" i="9"/>
  <c r="AC20" i="8"/>
  <c r="AC47" i="8" s="1"/>
  <c r="AD17" i="8"/>
  <c r="AC68" i="8"/>
  <c r="AC59" i="8"/>
  <c r="AC64" i="8"/>
  <c r="AC73" i="8" s="1"/>
  <c r="P240" i="12"/>
  <c r="AD59" i="15" l="1"/>
  <c r="Y540" i="9"/>
  <c r="U75" i="13" s="1"/>
  <c r="X467" i="9"/>
  <c r="Y468" i="9" s="1"/>
  <c r="X187" i="9"/>
  <c r="X263" i="9" s="1"/>
  <c r="AA127" i="15"/>
  <c r="AA138" i="15"/>
  <c r="AA55" i="9"/>
  <c r="AA58" i="9" s="1"/>
  <c r="Y461" i="9"/>
  <c r="AA108" i="9"/>
  <c r="AA107" i="9"/>
  <c r="AA104" i="9"/>
  <c r="AA109" i="9"/>
  <c r="AA106" i="9"/>
  <c r="AA105" i="9"/>
  <c r="X343" i="9"/>
  <c r="X107" i="12" s="1"/>
  <c r="AB25" i="15"/>
  <c r="AD247" i="15" s="1"/>
  <c r="AA144" i="15"/>
  <c r="AE20" i="15"/>
  <c r="AE104" i="15" s="1"/>
  <c r="AD54" i="15"/>
  <c r="AD92" i="15"/>
  <c r="AA84" i="9"/>
  <c r="AB122" i="9"/>
  <c r="AD29" i="15"/>
  <c r="AD35" i="15" s="1"/>
  <c r="AD86" i="15"/>
  <c r="AD87" i="15" s="1"/>
  <c r="Y164" i="9"/>
  <c r="Y174" i="9" s="1"/>
  <c r="AD41" i="15"/>
  <c r="Y165" i="9"/>
  <c r="Y13" i="12" s="1"/>
  <c r="O159" i="12" s="1"/>
  <c r="Y7" i="12"/>
  <c r="O147" i="12" s="1"/>
  <c r="AD67" i="15"/>
  <c r="AD47" i="15"/>
  <c r="AD48" i="15" s="1"/>
  <c r="AD71" i="15"/>
  <c r="AD68" i="15"/>
  <c r="AD81" i="15"/>
  <c r="AD60" i="15"/>
  <c r="AD72" i="15"/>
  <c r="AD76" i="15"/>
  <c r="AD77" i="15" s="1"/>
  <c r="AD55" i="15"/>
  <c r="AD42" i="15"/>
  <c r="AD30" i="15"/>
  <c r="AD80" i="15"/>
  <c r="AC83" i="15"/>
  <c r="AD93" i="15"/>
  <c r="Y347" i="9"/>
  <c r="Y111" i="12" s="1"/>
  <c r="O260" i="12" s="1"/>
  <c r="Y260" i="9"/>
  <c r="Z29" i="9"/>
  <c r="Z44" i="9" s="1"/>
  <c r="Z23" i="9"/>
  <c r="Z114" i="9" s="1"/>
  <c r="Z131" i="9" s="1"/>
  <c r="Z150" i="9" s="1"/>
  <c r="Y14" i="12"/>
  <c r="O161" i="12" s="1"/>
  <c r="AC32" i="15"/>
  <c r="AC38" i="15"/>
  <c r="Y139" i="15"/>
  <c r="Y149" i="15" s="1"/>
  <c r="Y346" i="9"/>
  <c r="Y110" i="12" s="1"/>
  <c r="O259" i="12" s="1"/>
  <c r="Y11" i="12"/>
  <c r="O155" i="12" s="1"/>
  <c r="Y522" i="9"/>
  <c r="U57" i="13" s="1"/>
  <c r="Y27" i="12"/>
  <c r="O173" i="12" s="1"/>
  <c r="AA56" i="9"/>
  <c r="AB64" i="15" s="1"/>
  <c r="AA140" i="9"/>
  <c r="AA132" i="9"/>
  <c r="AA136" i="9"/>
  <c r="AA128" i="9"/>
  <c r="AA119" i="9"/>
  <c r="AQ142" i="7"/>
  <c r="AR139" i="7" s="1"/>
  <c r="AR141" i="7" s="1"/>
  <c r="AR145" i="7" s="1"/>
  <c r="AB425" i="9"/>
  <c r="AA121" i="15"/>
  <c r="AA123" i="15" s="1"/>
  <c r="AA137" i="15" s="1"/>
  <c r="AA117" i="15"/>
  <c r="Z134" i="15"/>
  <c r="AE91" i="15"/>
  <c r="AY222" i="7"/>
  <c r="AY140" i="7"/>
  <c r="AA262" i="9"/>
  <c r="AA30" i="12" s="1"/>
  <c r="P176" i="12" s="1"/>
  <c r="AA275" i="9"/>
  <c r="AA524" i="9" s="1"/>
  <c r="W59" i="13" s="1"/>
  <c r="X258" i="9"/>
  <c r="X539" i="9" s="1"/>
  <c r="T74" i="13" s="1"/>
  <c r="AZ133" i="7"/>
  <c r="AZ126" i="7"/>
  <c r="AZ44" i="7"/>
  <c r="AZ223" i="7" s="1"/>
  <c r="AZ43" i="7"/>
  <c r="AZ45" i="7"/>
  <c r="AX221" i="7"/>
  <c r="AA40" i="9"/>
  <c r="AA93" i="9"/>
  <c r="AX14" i="7"/>
  <c r="AA74" i="9"/>
  <c r="AA75" i="9" s="1"/>
  <c r="BA3" i="7"/>
  <c r="BA6" i="7" s="1"/>
  <c r="AZ7" i="7"/>
  <c r="AZ49" i="7"/>
  <c r="AZ71" i="7" s="1"/>
  <c r="AZ74" i="7" s="1"/>
  <c r="AZ30" i="7"/>
  <c r="AZ46" i="7" s="1"/>
  <c r="AZ5" i="7"/>
  <c r="AZ37" i="7"/>
  <c r="AZ47" i="7" s="1"/>
  <c r="AZ8" i="7"/>
  <c r="AZ4" i="7"/>
  <c r="AY136" i="7"/>
  <c r="AY129" i="7"/>
  <c r="AY11" i="7"/>
  <c r="AY12" i="7"/>
  <c r="AY10" i="7"/>
  <c r="AY13" i="7"/>
  <c r="AX82" i="7"/>
  <c r="AY79" i="7"/>
  <c r="AY48" i="7"/>
  <c r="AY78" i="7" s="1"/>
  <c r="AX144" i="7"/>
  <c r="AX50" i="7"/>
  <c r="AX86" i="7" s="1"/>
  <c r="AY21" i="7"/>
  <c r="AY20" i="7"/>
  <c r="AX35" i="7"/>
  <c r="AX28" i="7"/>
  <c r="AX127" i="7"/>
  <c r="AY125" i="7" s="1"/>
  <c r="AB419" i="9"/>
  <c r="AA64" i="9"/>
  <c r="AA65" i="9" s="1"/>
  <c r="AA21" i="9"/>
  <c r="AQ13" i="13"/>
  <c r="X3" i="13"/>
  <c r="AC215" i="7"/>
  <c r="BC2" i="4"/>
  <c r="BB3" i="4"/>
  <c r="AE217" i="7"/>
  <c r="Z5" i="13"/>
  <c r="X218" i="7"/>
  <c r="T6" i="13" s="1"/>
  <c r="X22" i="7"/>
  <c r="X24" i="7" s="1"/>
  <c r="AC35" i="8"/>
  <c r="Y36" i="7"/>
  <c r="BC51" i="4"/>
  <c r="BA48" i="4"/>
  <c r="AC28" i="8"/>
  <c r="Y4" i="13"/>
  <c r="AD216" i="7"/>
  <c r="AA69" i="9"/>
  <c r="AA70" i="9" s="1"/>
  <c r="AA447" i="9"/>
  <c r="AA440" i="9"/>
  <c r="AA541" i="9" s="1"/>
  <c r="W76" i="13" s="1"/>
  <c r="AB422" i="9"/>
  <c r="AC249" i="9"/>
  <c r="AB17" i="9"/>
  <c r="AB82" i="9" s="1"/>
  <c r="AC337" i="9"/>
  <c r="AB157" i="9"/>
  <c r="AC14" i="9"/>
  <c r="AC87" i="9" s="1"/>
  <c r="AQ12" i="13"/>
  <c r="X31" i="7"/>
  <c r="Y27" i="7" s="1"/>
  <c r="AC40" i="8"/>
  <c r="AC42" i="8" s="1"/>
  <c r="AC43" i="8" s="1"/>
  <c r="AC107" i="8" s="1"/>
  <c r="AD19" i="8"/>
  <c r="AD48" i="8"/>
  <c r="AD36" i="8"/>
  <c r="AD41" i="8"/>
  <c r="AD24" i="8"/>
  <c r="AC26" i="8"/>
  <c r="AC76" i="8" s="1"/>
  <c r="AC38" i="8"/>
  <c r="AC106" i="8" s="1"/>
  <c r="AC50" i="8"/>
  <c r="AC122" i="8" s="1"/>
  <c r="AC60" i="8"/>
  <c r="AC61" i="8" s="1"/>
  <c r="AC53" i="8"/>
  <c r="AC29" i="8"/>
  <c r="AB92" i="12"/>
  <c r="AB326" i="9"/>
  <c r="AB94" i="12" s="1"/>
  <c r="AC119" i="8"/>
  <c r="AC216" i="9" s="1"/>
  <c r="AC215" i="9"/>
  <c r="AC52" i="8"/>
  <c r="AC23" i="8"/>
  <c r="AD61" i="15" l="1"/>
  <c r="AD57" i="15"/>
  <c r="AB86" i="9"/>
  <c r="AB88" i="9" s="1"/>
  <c r="X469" i="9"/>
  <c r="Y466" i="9" s="1"/>
  <c r="X349" i="9"/>
  <c r="X113" i="12" s="1"/>
  <c r="AB145" i="15"/>
  <c r="AB150" i="15"/>
  <c r="AB125" i="15"/>
  <c r="AB127" i="15" s="1"/>
  <c r="AB117" i="15"/>
  <c r="AB119" i="15" s="1"/>
  <c r="Y12" i="12"/>
  <c r="O157" i="12" s="1"/>
  <c r="AB96" i="9"/>
  <c r="Z172" i="9"/>
  <c r="Z540" i="9" s="1"/>
  <c r="V75" i="13" s="1"/>
  <c r="AE46" i="15"/>
  <c r="AE27" i="15"/>
  <c r="AE29" i="15" s="1"/>
  <c r="AE35" i="15" s="1"/>
  <c r="AE22" i="15"/>
  <c r="AB146" i="15"/>
  <c r="AE59" i="15"/>
  <c r="AF18" i="15"/>
  <c r="AF20" i="15" s="1"/>
  <c r="AE102" i="15"/>
  <c r="AE151" i="15" s="1"/>
  <c r="AE106" i="15"/>
  <c r="AE108" i="15"/>
  <c r="AD31" i="15"/>
  <c r="AD38" i="15" s="1"/>
  <c r="AC79" i="9"/>
  <c r="AB103" i="9"/>
  <c r="AB110" i="9" s="1"/>
  <c r="AB83" i="9"/>
  <c r="AB84" i="9" s="1"/>
  <c r="AD100" i="15"/>
  <c r="AA94" i="9"/>
  <c r="Z143" i="9"/>
  <c r="Z153" i="9" s="1"/>
  <c r="Z118" i="9"/>
  <c r="Z147" i="9" s="1"/>
  <c r="Z183" i="9" s="1"/>
  <c r="Z346" i="9" s="1"/>
  <c r="Z110" i="12" s="1"/>
  <c r="Z127" i="9"/>
  <c r="Z149" i="9" s="1"/>
  <c r="Y167" i="9"/>
  <c r="Y175" i="9"/>
  <c r="Y177" i="9" s="1"/>
  <c r="AD44" i="15"/>
  <c r="AD50" i="15" s="1"/>
  <c r="AC23" i="15"/>
  <c r="AD73" i="15"/>
  <c r="AD63" i="15"/>
  <c r="AD82" i="15"/>
  <c r="AD83" i="15" s="1"/>
  <c r="AD69" i="15"/>
  <c r="AD88" i="15"/>
  <c r="AD97" i="15"/>
  <c r="AD99" i="15"/>
  <c r="AD96" i="15"/>
  <c r="AD94" i="15"/>
  <c r="AD95" i="15"/>
  <c r="AD98" i="15"/>
  <c r="Z135" i="9"/>
  <c r="Z151" i="9" s="1"/>
  <c r="Z166" i="9" s="1"/>
  <c r="Z176" i="9" s="1"/>
  <c r="Z123" i="9"/>
  <c r="Z148" i="9" s="1"/>
  <c r="Z163" i="9" s="1"/>
  <c r="Z173" i="9" s="1"/>
  <c r="Z139" i="9"/>
  <c r="Z152" i="9" s="1"/>
  <c r="Z184" i="9" s="1"/>
  <c r="Z347" i="9" s="1"/>
  <c r="Z111" i="12" s="1"/>
  <c r="Y523" i="9"/>
  <c r="U58" i="13" s="1"/>
  <c r="Y28" i="12"/>
  <c r="O174" i="12" s="1"/>
  <c r="Z59" i="9"/>
  <c r="AA41" i="9"/>
  <c r="AA43" i="9"/>
  <c r="AA22" i="9"/>
  <c r="AA155" i="9" s="1"/>
  <c r="AB121" i="15"/>
  <c r="AB123" i="15" s="1"/>
  <c r="AB137" i="15" s="1"/>
  <c r="AA119" i="15"/>
  <c r="AA136" i="15"/>
  <c r="Z139" i="15"/>
  <c r="Z149" i="15" s="1"/>
  <c r="AB186" i="9"/>
  <c r="Z6" i="12"/>
  <c r="AB124" i="9"/>
  <c r="AB115" i="9"/>
  <c r="AB144" i="9" s="1"/>
  <c r="AR142" i="7"/>
  <c r="AS139" i="7" s="1"/>
  <c r="AS142" i="7" s="1"/>
  <c r="AT139" i="7" s="1"/>
  <c r="AT141" i="7"/>
  <c r="AT145" i="7" s="1"/>
  <c r="AA129" i="15"/>
  <c r="AD36" i="15"/>
  <c r="AA43" i="12"/>
  <c r="P189" i="12" s="1"/>
  <c r="AA531" i="9"/>
  <c r="W66" i="13" s="1"/>
  <c r="AZ222" i="7"/>
  <c r="AZ140" i="7"/>
  <c r="AC325" i="9"/>
  <c r="AC93" i="12" s="1"/>
  <c r="Q239" i="12" s="1"/>
  <c r="X26" i="12"/>
  <c r="AB51" i="15"/>
  <c r="AB113" i="15" s="1"/>
  <c r="AC102" i="9"/>
  <c r="AY221" i="7"/>
  <c r="BA126" i="7"/>
  <c r="BA45" i="7"/>
  <c r="BA133" i="7"/>
  <c r="BA44" i="7"/>
  <c r="BA223" i="7" s="1"/>
  <c r="BA43" i="7"/>
  <c r="AY127" i="7"/>
  <c r="AZ125" i="7" s="1"/>
  <c r="AY82" i="7"/>
  <c r="AB19" i="9"/>
  <c r="AB26" i="9" s="1"/>
  <c r="AB27" i="9" s="1"/>
  <c r="AZ12" i="7"/>
  <c r="AZ10" i="7"/>
  <c r="AZ11" i="7"/>
  <c r="AZ13" i="7"/>
  <c r="AZ136" i="7"/>
  <c r="AZ129" i="7"/>
  <c r="AY35" i="7"/>
  <c r="AY28" i="7"/>
  <c r="AZ79" i="7"/>
  <c r="AZ48" i="7"/>
  <c r="AZ78" i="7" s="1"/>
  <c r="AY14" i="7"/>
  <c r="AY141" i="7" s="1"/>
  <c r="AY145" i="7" s="1"/>
  <c r="AY144" i="7"/>
  <c r="AY50" i="7"/>
  <c r="AY86" i="7" s="1"/>
  <c r="AZ20" i="7"/>
  <c r="AZ21" i="7"/>
  <c r="BA8" i="7"/>
  <c r="BA4" i="7"/>
  <c r="BA7" i="7"/>
  <c r="BA37" i="7"/>
  <c r="BA47" i="7" s="1"/>
  <c r="BA49" i="7"/>
  <c r="BA71" i="7" s="1"/>
  <c r="BA74" i="7" s="1"/>
  <c r="BB3" i="7"/>
  <c r="BB6" i="7" s="1"/>
  <c r="BA30" i="7"/>
  <c r="BA46" i="7" s="1"/>
  <c r="BA5" i="7"/>
  <c r="X525" i="9"/>
  <c r="T60" i="13" s="1"/>
  <c r="X31" i="12"/>
  <c r="AC30" i="8"/>
  <c r="AC31" i="8" s="1"/>
  <c r="AC48" i="9"/>
  <c r="AC339" i="9"/>
  <c r="AC33" i="9"/>
  <c r="AC251" i="9"/>
  <c r="AC16" i="9"/>
  <c r="AC25" i="9"/>
  <c r="AB39" i="9"/>
  <c r="AB54" i="9"/>
  <c r="AB78" i="9"/>
  <c r="AB80" i="9" s="1"/>
  <c r="AB63" i="9"/>
  <c r="AB97" i="9"/>
  <c r="AB67" i="9"/>
  <c r="AB73" i="9"/>
  <c r="AB20" i="9"/>
  <c r="AB53" i="9"/>
  <c r="AB62" i="9"/>
  <c r="AB72" i="9"/>
  <c r="AB68" i="9"/>
  <c r="AB92" i="9"/>
  <c r="Y23" i="7"/>
  <c r="Y219" i="7"/>
  <c r="U7" i="13" s="1"/>
  <c r="BD51" i="4"/>
  <c r="BB48" i="4"/>
  <c r="AR13" i="13"/>
  <c r="AB32" i="9"/>
  <c r="AB35" i="9" s="1"/>
  <c r="AB36" i="9" s="1"/>
  <c r="AB189" i="9"/>
  <c r="AB188" i="9"/>
  <c r="AB348" i="9"/>
  <c r="AB112" i="12" s="1"/>
  <c r="AF217" i="7"/>
  <c r="AA5" i="13"/>
  <c r="BC3" i="4"/>
  <c r="BD2" i="4"/>
  <c r="Y29" i="7"/>
  <c r="Y31" i="7" s="1"/>
  <c r="Z27" i="7" s="1"/>
  <c r="AB38" i="9"/>
  <c r="AD215" i="7"/>
  <c r="Y3" i="13"/>
  <c r="AC54" i="8"/>
  <c r="AC55" i="8" s="1"/>
  <c r="AR12" i="13"/>
  <c r="AB91" i="9"/>
  <c r="AB47" i="9"/>
  <c r="AB50" i="9" s="1"/>
  <c r="AB51" i="9" s="1"/>
  <c r="Z4" i="13"/>
  <c r="AE216" i="7"/>
  <c r="Y38" i="7"/>
  <c r="Z34" i="7" s="1"/>
  <c r="AB542" i="9"/>
  <c r="X77" i="13" s="1"/>
  <c r="AC62" i="8"/>
  <c r="AD20" i="8"/>
  <c r="AD35" i="8" s="1"/>
  <c r="AE17" i="8"/>
  <c r="AD64" i="8"/>
  <c r="AD73" i="8" s="1"/>
  <c r="AD68" i="8"/>
  <c r="AD59" i="8"/>
  <c r="AC324" i="9"/>
  <c r="AC217" i="9"/>
  <c r="AE68" i="15" l="1"/>
  <c r="AE47" i="15"/>
  <c r="AE60" i="15"/>
  <c r="AE61" i="15" s="1"/>
  <c r="AE81" i="15"/>
  <c r="AE80" i="15"/>
  <c r="X380" i="9"/>
  <c r="X563" i="9" s="1"/>
  <c r="T38" i="13" s="1"/>
  <c r="AB98" i="9"/>
  <c r="AB99" i="9" s="1"/>
  <c r="Y467" i="9"/>
  <c r="Z468" i="9" s="1"/>
  <c r="Y187" i="9"/>
  <c r="Y263" i="9" s="1"/>
  <c r="AE48" i="15"/>
  <c r="AB136" i="15"/>
  <c r="AB138" i="15"/>
  <c r="Y15" i="12"/>
  <c r="AE42" i="15"/>
  <c r="AE75" i="15"/>
  <c r="AE72" i="15"/>
  <c r="AE93" i="15"/>
  <c r="AE84" i="15"/>
  <c r="AE30" i="15"/>
  <c r="AE31" i="15" s="1"/>
  <c r="AE38" i="15" s="1"/>
  <c r="AE41" i="15"/>
  <c r="AE76" i="15"/>
  <c r="AE71" i="15"/>
  <c r="AE67" i="15"/>
  <c r="AE69" i="15" s="1"/>
  <c r="AE85" i="15"/>
  <c r="AE54" i="15"/>
  <c r="AE55" i="15"/>
  <c r="AE86" i="15"/>
  <c r="AE92" i="15"/>
  <c r="AB104" i="9"/>
  <c r="AB109" i="9"/>
  <c r="AB105" i="9"/>
  <c r="Y343" i="9"/>
  <c r="Y107" i="12" s="1"/>
  <c r="O256" i="12" s="1"/>
  <c r="AB106" i="9"/>
  <c r="AB107" i="9"/>
  <c r="Z315" i="9"/>
  <c r="Z83" i="12" s="1"/>
  <c r="AB108" i="9"/>
  <c r="Z461" i="9"/>
  <c r="AD32" i="15"/>
  <c r="AC25" i="15"/>
  <c r="AB144" i="15"/>
  <c r="AF34" i="15"/>
  <c r="AF106" i="15"/>
  <c r="AC122" i="9"/>
  <c r="Z164" i="9"/>
  <c r="Z174" i="9" s="1"/>
  <c r="Z259" i="9"/>
  <c r="Z7" i="12"/>
  <c r="Z165" i="9"/>
  <c r="AA29" i="9"/>
  <c r="AA59" i="9" s="1"/>
  <c r="AA7" i="12" s="1"/>
  <c r="P147" i="12" s="1"/>
  <c r="AA23" i="9"/>
  <c r="AA114" i="9" s="1"/>
  <c r="AA135" i="9" s="1"/>
  <c r="AA151" i="9" s="1"/>
  <c r="Y258" i="9"/>
  <c r="Y26" i="12" s="1"/>
  <c r="O172" i="12" s="1"/>
  <c r="Z14" i="12"/>
  <c r="Z260" i="9"/>
  <c r="AB140" i="9"/>
  <c r="AB132" i="9"/>
  <c r="AB128" i="9"/>
  <c r="AB136" i="9"/>
  <c r="AB119" i="9"/>
  <c r="AT142" i="7"/>
  <c r="AU139" i="7" s="1"/>
  <c r="AU141" i="7" s="1"/>
  <c r="AU145" i="7" s="1"/>
  <c r="AA134" i="15"/>
  <c r="AB115" i="15"/>
  <c r="AB135" i="15" s="1"/>
  <c r="AB129" i="15"/>
  <c r="AF104" i="15"/>
  <c r="AE36" i="15"/>
  <c r="AF102" i="15"/>
  <c r="AF22" i="15"/>
  <c r="AF108" i="15"/>
  <c r="AF27" i="15"/>
  <c r="AF46" i="15" s="1"/>
  <c r="AG18" i="15"/>
  <c r="AF91" i="15"/>
  <c r="Z11" i="12"/>
  <c r="BA222" i="7"/>
  <c r="BA140" i="7"/>
  <c r="AB275" i="9"/>
  <c r="AB43" i="12" s="1"/>
  <c r="AB262" i="9"/>
  <c r="AB30" i="12" s="1"/>
  <c r="AZ221" i="7"/>
  <c r="BB133" i="7"/>
  <c r="BB126" i="7"/>
  <c r="BB45" i="7"/>
  <c r="BB44" i="7"/>
  <c r="BB223" i="7" s="1"/>
  <c r="BB43" i="7"/>
  <c r="AZ127" i="7"/>
  <c r="BA125" i="7" s="1"/>
  <c r="AZ82" i="7"/>
  <c r="AB21" i="9"/>
  <c r="BC3" i="7"/>
  <c r="BC6" i="7" s="1"/>
  <c r="BB8" i="7"/>
  <c r="BB4" i="7"/>
  <c r="BB37" i="7"/>
  <c r="BB47" i="7" s="1"/>
  <c r="BB7" i="7"/>
  <c r="BB49" i="7"/>
  <c r="BB71" i="7" s="1"/>
  <c r="BB74" i="7" s="1"/>
  <c r="BB30" i="7"/>
  <c r="BB46" i="7" s="1"/>
  <c r="BB5" i="7"/>
  <c r="AZ35" i="7"/>
  <c r="AZ28" i="7"/>
  <c r="AZ50" i="7"/>
  <c r="AZ86" i="7" s="1"/>
  <c r="AZ144" i="7"/>
  <c r="BA136" i="7"/>
  <c r="BA129" i="7"/>
  <c r="BA21" i="7"/>
  <c r="BA20" i="7"/>
  <c r="AZ14" i="7"/>
  <c r="AZ141" i="7" s="1"/>
  <c r="AZ145" i="7" s="1"/>
  <c r="BA79" i="7"/>
  <c r="BA48" i="7"/>
  <c r="BA78" i="7" s="1"/>
  <c r="BA12" i="7"/>
  <c r="BA10" i="7"/>
  <c r="BA11" i="7"/>
  <c r="BA13" i="7"/>
  <c r="AD40" i="8"/>
  <c r="AD42" i="8" s="1"/>
  <c r="AD43" i="8" s="1"/>
  <c r="AD107" i="8" s="1"/>
  <c r="AD28" i="8"/>
  <c r="AD47" i="8"/>
  <c r="AD23" i="8"/>
  <c r="AB64" i="9"/>
  <c r="AB65" i="9" s="1"/>
  <c r="AB69" i="9"/>
  <c r="AB70" i="9" s="1"/>
  <c r="AB55" i="9"/>
  <c r="Z29" i="7"/>
  <c r="BE51" i="4"/>
  <c r="BC48" i="4"/>
  <c r="AS13" i="13"/>
  <c r="AD52" i="8"/>
  <c r="Z3" i="13"/>
  <c r="AE215" i="7"/>
  <c r="Y218" i="7"/>
  <c r="U6" i="13" s="1"/>
  <c r="Y22" i="7"/>
  <c r="Y24" i="7" s="1"/>
  <c r="AB447" i="9"/>
  <c r="AB440" i="9"/>
  <c r="AB541" i="9" s="1"/>
  <c r="X76" i="13" s="1"/>
  <c r="AB74" i="9"/>
  <c r="AB75" i="9" s="1"/>
  <c r="AA4" i="13"/>
  <c r="AF216" i="7"/>
  <c r="AG217" i="7"/>
  <c r="AB5" i="13"/>
  <c r="AB93" i="9"/>
  <c r="AB40" i="9"/>
  <c r="AC425" i="9"/>
  <c r="AD249" i="9"/>
  <c r="AC422" i="9"/>
  <c r="AC157" i="9"/>
  <c r="AD14" i="9"/>
  <c r="AD87" i="9" s="1"/>
  <c r="AD337" i="9"/>
  <c r="AC17" i="9"/>
  <c r="AC82" i="9" s="1"/>
  <c r="Z36" i="7"/>
  <c r="AS12" i="13"/>
  <c r="BE2" i="4"/>
  <c r="BD3" i="4"/>
  <c r="AC419" i="9"/>
  <c r="AD215" i="9"/>
  <c r="AD119" i="8"/>
  <c r="AD216" i="9" s="1"/>
  <c r="AE19" i="8"/>
  <c r="AE24" i="8"/>
  <c r="AE48" i="8"/>
  <c r="AE41" i="8"/>
  <c r="AE36" i="8"/>
  <c r="AC92" i="12"/>
  <c r="Q238" i="12" s="1"/>
  <c r="AC326" i="9"/>
  <c r="AC94" i="12" s="1"/>
  <c r="AD38" i="8"/>
  <c r="AD106" i="8" s="1"/>
  <c r="AD26" i="8"/>
  <c r="AD76" i="8" s="1"/>
  <c r="AD50" i="8"/>
  <c r="AD122" i="8" s="1"/>
  <c r="AD29" i="8"/>
  <c r="AD60" i="8"/>
  <c r="AD61" i="8" s="1"/>
  <c r="AD53" i="8"/>
  <c r="AF59" i="15" l="1"/>
  <c r="AE95" i="15"/>
  <c r="AE82" i="15"/>
  <c r="AE83" i="15" s="1"/>
  <c r="AE100" i="15"/>
  <c r="AE98" i="15"/>
  <c r="AC86" i="9"/>
  <c r="AC88" i="9" s="1"/>
  <c r="Y349" i="9"/>
  <c r="Y113" i="12" s="1"/>
  <c r="O262" i="12" s="1"/>
  <c r="AE77" i="15"/>
  <c r="Y469" i="9"/>
  <c r="Z466" i="9" s="1"/>
  <c r="AE57" i="15"/>
  <c r="AE63" i="15" s="1"/>
  <c r="AE94" i="15"/>
  <c r="AE99" i="15"/>
  <c r="AE96" i="15"/>
  <c r="AE97" i="15"/>
  <c r="AE73" i="15"/>
  <c r="AC150" i="15"/>
  <c r="AE87" i="15"/>
  <c r="AE88" i="15" s="1"/>
  <c r="AE44" i="15"/>
  <c r="AE50" i="15" s="1"/>
  <c r="AA172" i="9"/>
  <c r="AA315" i="9" s="1"/>
  <c r="AA83" i="12" s="1"/>
  <c r="P229" i="12" s="1"/>
  <c r="Z167" i="9"/>
  <c r="AC146" i="15"/>
  <c r="AC145" i="15"/>
  <c r="AE247" i="15"/>
  <c r="AD23" i="15"/>
  <c r="AC125" i="15"/>
  <c r="AC127" i="15" s="1"/>
  <c r="AC96" i="9"/>
  <c r="AC103" i="9"/>
  <c r="AC110" i="9" s="1"/>
  <c r="AC83" i="9"/>
  <c r="AC84" i="9" s="1"/>
  <c r="AD79" i="9"/>
  <c r="AB94" i="9"/>
  <c r="Z12" i="12"/>
  <c r="AA143" i="9"/>
  <c r="AA153" i="9" s="1"/>
  <c r="AA118" i="9"/>
  <c r="AA147" i="9" s="1"/>
  <c r="AA183" i="9" s="1"/>
  <c r="AA259" i="9" s="1"/>
  <c r="AF92" i="15"/>
  <c r="AF85" i="15"/>
  <c r="Z13" i="12"/>
  <c r="AF93" i="15"/>
  <c r="Z522" i="9"/>
  <c r="V57" i="13" s="1"/>
  <c r="Z27" i="12"/>
  <c r="Z175" i="9"/>
  <c r="Z177" i="9" s="1"/>
  <c r="AA44" i="9"/>
  <c r="AA6" i="12" s="1"/>
  <c r="P146" i="12" s="1"/>
  <c r="AA131" i="9"/>
  <c r="AA150" i="9" s="1"/>
  <c r="AA165" i="9" s="1"/>
  <c r="AA13" i="12" s="1"/>
  <c r="P159" i="12" s="1"/>
  <c r="Y539" i="9"/>
  <c r="U74" i="13" s="1"/>
  <c r="AA139" i="9"/>
  <c r="AA152" i="9" s="1"/>
  <c r="AA184" i="9" s="1"/>
  <c r="AA347" i="9" s="1"/>
  <c r="AA111" i="12" s="1"/>
  <c r="P260" i="12" s="1"/>
  <c r="AA123" i="9"/>
  <c r="AA148" i="9" s="1"/>
  <c r="AA163" i="9" s="1"/>
  <c r="AA127" i="9"/>
  <c r="AA149" i="9" s="1"/>
  <c r="AA164" i="9" s="1"/>
  <c r="AA174" i="9" s="1"/>
  <c r="AB56" i="9"/>
  <c r="AB58" i="9"/>
  <c r="AA166" i="9"/>
  <c r="AA176" i="9" s="1"/>
  <c r="AB22" i="9"/>
  <c r="AB155" i="9" s="1"/>
  <c r="Z523" i="9"/>
  <c r="V58" i="13" s="1"/>
  <c r="Z28" i="12"/>
  <c r="AB41" i="9"/>
  <c r="AB43" i="9"/>
  <c r="AC186" i="9"/>
  <c r="AC124" i="9"/>
  <c r="AC115" i="9"/>
  <c r="AC144" i="9" s="1"/>
  <c r="AU142" i="7"/>
  <c r="AV139" i="7" s="1"/>
  <c r="AV142" i="7" s="1"/>
  <c r="AW139" i="7" s="1"/>
  <c r="Y31" i="12"/>
  <c r="O177" i="12" s="1"/>
  <c r="Y525" i="9"/>
  <c r="U60" i="13" s="1"/>
  <c r="AF151" i="15"/>
  <c r="AB134" i="15"/>
  <c r="AE32" i="15"/>
  <c r="AF42" i="15"/>
  <c r="AF86" i="15"/>
  <c r="AF60" i="15"/>
  <c r="AF61" i="15" s="1"/>
  <c r="AF30" i="15"/>
  <c r="AF67" i="15"/>
  <c r="AF29" i="15"/>
  <c r="AF47" i="15"/>
  <c r="AF48" i="15" s="1"/>
  <c r="AF75" i="15"/>
  <c r="AF80" i="15"/>
  <c r="AF54" i="15"/>
  <c r="AF41" i="15"/>
  <c r="AF76" i="15"/>
  <c r="AF55" i="15"/>
  <c r="AF72" i="15"/>
  <c r="AF68" i="15"/>
  <c r="AF81" i="15"/>
  <c r="AF71" i="15"/>
  <c r="AG34" i="15"/>
  <c r="AG20" i="15"/>
  <c r="AB524" i="9"/>
  <c r="X59" i="13" s="1"/>
  <c r="AD30" i="8"/>
  <c r="AD31" i="8" s="1"/>
  <c r="BB222" i="7"/>
  <c r="BB140" i="7"/>
  <c r="AD102" i="9"/>
  <c r="AD325" i="9"/>
  <c r="AD93" i="12" s="1"/>
  <c r="AB531" i="9"/>
  <c r="X66" i="13" s="1"/>
  <c r="AC51" i="15"/>
  <c r="AC113" i="15" s="1"/>
  <c r="AC64" i="15"/>
  <c r="BC133" i="7"/>
  <c r="BC126" i="7"/>
  <c r="BC45" i="7"/>
  <c r="BC44" i="7"/>
  <c r="BC223" i="7" s="1"/>
  <c r="BC43" i="7"/>
  <c r="BA221" i="7"/>
  <c r="AD44" i="8"/>
  <c r="AD110" i="8" s="1"/>
  <c r="AD112" i="8" s="1"/>
  <c r="BA82" i="7"/>
  <c r="BB12" i="7"/>
  <c r="BB11" i="7"/>
  <c r="BB13" i="7"/>
  <c r="BB10" i="7"/>
  <c r="BA14" i="7"/>
  <c r="BA28" i="7"/>
  <c r="BA35" i="7"/>
  <c r="BB79" i="7"/>
  <c r="BB48" i="7"/>
  <c r="BB78" i="7" s="1"/>
  <c r="BC8" i="7"/>
  <c r="BC4" i="7"/>
  <c r="BC7" i="7"/>
  <c r="BC49" i="7"/>
  <c r="BC71" i="7" s="1"/>
  <c r="BC74" i="7" s="1"/>
  <c r="BD3" i="7"/>
  <c r="BD6" i="7" s="1"/>
  <c r="BC30" i="7"/>
  <c r="BC46" i="7" s="1"/>
  <c r="BC5" i="7"/>
  <c r="BC37" i="7"/>
  <c r="BC47" i="7" s="1"/>
  <c r="BA144" i="7"/>
  <c r="BA50" i="7"/>
  <c r="BA86" i="7" s="1"/>
  <c r="BB136" i="7"/>
  <c r="BB129" i="7"/>
  <c r="BB20" i="7"/>
  <c r="BB21" i="7"/>
  <c r="BA127" i="7"/>
  <c r="BB125" i="7" s="1"/>
  <c r="AD54" i="8"/>
  <c r="AD55" i="8" s="1"/>
  <c r="AC542" i="9"/>
  <c r="Y77" i="13" s="1"/>
  <c r="AC348" i="9"/>
  <c r="AC112" i="12" s="1"/>
  <c r="Q261" i="12" s="1"/>
  <c r="BE3" i="4"/>
  <c r="BF2" i="4"/>
  <c r="Z219" i="7"/>
  <c r="V7" i="13" s="1"/>
  <c r="Z23" i="7"/>
  <c r="AD339" i="9"/>
  <c r="AD16" i="9"/>
  <c r="AD48" i="9"/>
  <c r="AD251" i="9"/>
  <c r="AD33" i="9"/>
  <c r="AD25" i="9"/>
  <c r="AC67" i="9"/>
  <c r="AC91" i="9"/>
  <c r="AT12" i="13"/>
  <c r="AC188" i="9"/>
  <c r="AC189" i="9"/>
  <c r="AB4" i="13"/>
  <c r="AG216" i="7"/>
  <c r="AA3" i="13"/>
  <c r="AF215" i="7"/>
  <c r="AT13" i="13"/>
  <c r="AC47" i="9"/>
  <c r="AC50" i="9" s="1"/>
  <c r="AC51" i="9" s="1"/>
  <c r="AC68" i="9"/>
  <c r="AC54" i="9"/>
  <c r="AC72" i="9"/>
  <c r="AC20" i="9"/>
  <c r="AC92" i="9"/>
  <c r="AC62" i="9"/>
  <c r="AC97" i="9"/>
  <c r="AC39" i="9"/>
  <c r="AC38" i="9"/>
  <c r="AC73" i="9"/>
  <c r="AC63" i="9"/>
  <c r="AC53" i="9"/>
  <c r="AC32" i="9"/>
  <c r="AC35" i="9" s="1"/>
  <c r="AC36" i="9" s="1"/>
  <c r="AC5" i="13"/>
  <c r="AH217" i="7"/>
  <c r="Z218" i="7"/>
  <c r="V6" i="13" s="1"/>
  <c r="Z22" i="7"/>
  <c r="BF51" i="4"/>
  <c r="BD48" i="4"/>
  <c r="Z38" i="7"/>
  <c r="AA34" i="7" s="1"/>
  <c r="AC78" i="9"/>
  <c r="AC80" i="9" s="1"/>
  <c r="Z31" i="7"/>
  <c r="AA27" i="7" s="1"/>
  <c r="AC19" i="9"/>
  <c r="AC26" i="9" s="1"/>
  <c r="AC27" i="9" s="1"/>
  <c r="AD62" i="8"/>
  <c r="Q240" i="12"/>
  <c r="AE20" i="8"/>
  <c r="AE35" i="8" s="1"/>
  <c r="AF17" i="8"/>
  <c r="AE68" i="8"/>
  <c r="AE64" i="8"/>
  <c r="AE73" i="8" s="1"/>
  <c r="AE59" i="8"/>
  <c r="AD324" i="9"/>
  <c r="AD217" i="9"/>
  <c r="Y380" i="9" l="1"/>
  <c r="Y563" i="9" s="1"/>
  <c r="U38" i="13" s="1"/>
  <c r="Z467" i="9"/>
  <c r="AA468" i="9" s="1"/>
  <c r="Z187" i="9"/>
  <c r="Z263" i="9" s="1"/>
  <c r="AC138" i="15"/>
  <c r="AA461" i="9"/>
  <c r="AC107" i="9"/>
  <c r="AC109" i="9"/>
  <c r="AA540" i="9"/>
  <c r="W75" i="13" s="1"/>
  <c r="Z343" i="9"/>
  <c r="Z107" i="12" s="1"/>
  <c r="AC98" i="9"/>
  <c r="AC99" i="9" s="1"/>
  <c r="AE23" i="15"/>
  <c r="AD144" i="15" s="1"/>
  <c r="AD25" i="15"/>
  <c r="AC144" i="15"/>
  <c r="AG106" i="15"/>
  <c r="AC105" i="9"/>
  <c r="AF100" i="15"/>
  <c r="Z15" i="12"/>
  <c r="AC106" i="9"/>
  <c r="AD122" i="9"/>
  <c r="AC104" i="9"/>
  <c r="AC108" i="9"/>
  <c r="AF87" i="15"/>
  <c r="AF88" i="15" s="1"/>
  <c r="AF96" i="15"/>
  <c r="AF97" i="15"/>
  <c r="AF94" i="15"/>
  <c r="AF95" i="15"/>
  <c r="AF98" i="15"/>
  <c r="AF99" i="15"/>
  <c r="AA12" i="12"/>
  <c r="P157" i="12" s="1"/>
  <c r="AA175" i="9"/>
  <c r="AA27" i="12"/>
  <c r="P173" i="12" s="1"/>
  <c r="AA522" i="9"/>
  <c r="W57" i="13" s="1"/>
  <c r="AB29" i="9"/>
  <c r="AB44" i="9" s="1"/>
  <c r="AB23" i="9"/>
  <c r="AB114" i="9" s="1"/>
  <c r="AA139" i="15"/>
  <c r="AA149" i="15" s="1"/>
  <c r="AA167" i="9"/>
  <c r="AA467" i="9" s="1"/>
  <c r="AB468" i="9" s="1"/>
  <c r="AA14" i="12"/>
  <c r="P161" i="12" s="1"/>
  <c r="AA346" i="9"/>
  <c r="AA110" i="12" s="1"/>
  <c r="P259" i="12" s="1"/>
  <c r="AA260" i="9"/>
  <c r="AC136" i="9"/>
  <c r="AC128" i="9"/>
  <c r="AC140" i="9"/>
  <c r="AC132" i="9"/>
  <c r="AC119" i="9"/>
  <c r="AB172" i="9"/>
  <c r="AB315" i="9" s="1"/>
  <c r="AB83" i="12" s="1"/>
  <c r="AW141" i="7"/>
  <c r="AW145" i="7" s="1"/>
  <c r="AD425" i="9"/>
  <c r="AC117" i="15"/>
  <c r="AC121" i="15"/>
  <c r="AC123" i="15" s="1"/>
  <c r="AC137" i="15" s="1"/>
  <c r="AC115" i="15"/>
  <c r="AC135" i="15" s="1"/>
  <c r="AG104" i="15"/>
  <c r="AF35" i="15"/>
  <c r="AG102" i="15"/>
  <c r="AF44" i="15"/>
  <c r="AF50" i="15" s="1"/>
  <c r="AG22" i="15"/>
  <c r="AG108" i="15"/>
  <c r="AF69" i="15"/>
  <c r="AF57" i="15"/>
  <c r="AF63" i="15" s="1"/>
  <c r="AF82" i="15"/>
  <c r="AF77" i="15"/>
  <c r="AF31" i="15"/>
  <c r="AF38" i="15" s="1"/>
  <c r="AF73" i="15"/>
  <c r="AG27" i="15"/>
  <c r="AG46" i="15" s="1"/>
  <c r="AH18" i="15"/>
  <c r="AG91" i="15"/>
  <c r="BC222" i="7"/>
  <c r="BC140" i="7"/>
  <c r="AC275" i="9"/>
  <c r="AC524" i="9" s="1"/>
  <c r="Y59" i="13" s="1"/>
  <c r="AC262" i="9"/>
  <c r="AC531" i="9" s="1"/>
  <c r="Y66" i="13" s="1"/>
  <c r="Z258" i="9"/>
  <c r="Z26" i="12" s="1"/>
  <c r="BD133" i="7"/>
  <c r="BD126" i="7"/>
  <c r="BD44" i="7"/>
  <c r="BD223" i="7" s="1"/>
  <c r="BD43" i="7"/>
  <c r="BD45" i="7"/>
  <c r="BB221" i="7"/>
  <c r="AC74" i="9"/>
  <c r="AC75" i="9" s="1"/>
  <c r="AA173" i="9"/>
  <c r="AA11" i="12"/>
  <c r="AE28" i="8"/>
  <c r="BB127" i="7"/>
  <c r="BC125" i="7" s="1"/>
  <c r="BB14" i="7"/>
  <c r="AE47" i="8"/>
  <c r="BB144" i="7"/>
  <c r="BB50" i="7"/>
  <c r="BB86" i="7" s="1"/>
  <c r="BD37" i="7"/>
  <c r="BD47" i="7" s="1"/>
  <c r="BD7" i="7"/>
  <c r="BD49" i="7"/>
  <c r="BD71" i="7" s="1"/>
  <c r="BD74" i="7" s="1"/>
  <c r="BE3" i="7"/>
  <c r="BE6" i="7" s="1"/>
  <c r="BD30" i="7"/>
  <c r="BD46" i="7" s="1"/>
  <c r="BD5" i="7"/>
  <c r="BD8" i="7"/>
  <c r="BD4" i="7"/>
  <c r="BC21" i="7"/>
  <c r="BC20" i="7"/>
  <c r="BB35" i="7"/>
  <c r="BB28" i="7"/>
  <c r="BC136" i="7"/>
  <c r="BC10" i="7"/>
  <c r="BC12" i="7"/>
  <c r="BC13" i="7"/>
  <c r="BC11" i="7"/>
  <c r="BC79" i="7"/>
  <c r="BC48" i="7"/>
  <c r="BC78" i="7" s="1"/>
  <c r="BB82" i="7"/>
  <c r="AC40" i="9"/>
  <c r="AC64" i="9"/>
  <c r="AC65" i="9" s="1"/>
  <c r="AU12" i="13"/>
  <c r="AE40" i="8"/>
  <c r="AE42" i="8" s="1"/>
  <c r="AE43" i="8" s="1"/>
  <c r="AE107" i="8" s="1"/>
  <c r="AE52" i="8"/>
  <c r="AE23" i="8"/>
  <c r="AA29" i="7"/>
  <c r="AA36" i="7"/>
  <c r="AC55" i="9"/>
  <c r="AC69" i="9"/>
  <c r="AC70" i="9" s="1"/>
  <c r="AG215" i="7"/>
  <c r="AB3" i="13"/>
  <c r="AC440" i="9"/>
  <c r="AC541" i="9" s="1"/>
  <c r="Y76" i="13" s="1"/>
  <c r="AC447" i="9"/>
  <c r="AI217" i="7"/>
  <c r="AD5" i="13"/>
  <c r="AC21" i="9"/>
  <c r="AE337" i="9"/>
  <c r="AE14" i="9"/>
  <c r="AE87" i="9" s="1"/>
  <c r="AD422" i="9"/>
  <c r="AE249" i="9"/>
  <c r="AD17" i="9"/>
  <c r="AD96" i="9" s="1"/>
  <c r="AD419" i="9"/>
  <c r="BF3" i="4"/>
  <c r="BG2" i="4"/>
  <c r="Z24" i="7"/>
  <c r="AU13" i="13"/>
  <c r="AC4" i="13"/>
  <c r="AH216" i="7"/>
  <c r="AD157" i="9"/>
  <c r="AC93" i="9"/>
  <c r="BG51" i="4"/>
  <c r="BE48" i="4"/>
  <c r="AE215" i="9"/>
  <c r="AE119" i="8"/>
  <c r="AE216" i="9" s="1"/>
  <c r="AF19" i="8"/>
  <c r="AF41" i="8"/>
  <c r="AF48" i="8"/>
  <c r="AF36" i="8"/>
  <c r="AF24" i="8"/>
  <c r="AD92" i="12"/>
  <c r="AD326" i="9"/>
  <c r="AD94" i="12" s="1"/>
  <c r="AE38" i="8"/>
  <c r="AE106" i="8" s="1"/>
  <c r="AE50" i="8"/>
  <c r="AE122" i="8" s="1"/>
  <c r="AE26" i="8"/>
  <c r="AE76" i="8" s="1"/>
  <c r="AE53" i="8"/>
  <c r="AE60" i="8"/>
  <c r="AE61" i="8" s="1"/>
  <c r="AE29" i="8"/>
  <c r="AG59" i="15" l="1"/>
  <c r="AD86" i="9"/>
  <c r="AD88" i="9" s="1"/>
  <c r="Z349" i="9"/>
  <c r="Z113" i="12" s="1"/>
  <c r="Z469" i="9"/>
  <c r="Z380" i="9" s="1"/>
  <c r="Z563" i="9" s="1"/>
  <c r="V38" i="13" s="1"/>
  <c r="AA187" i="9"/>
  <c r="AA263" i="9" s="1"/>
  <c r="AA525" i="9" s="1"/>
  <c r="W60" i="13" s="1"/>
  <c r="AE25" i="15"/>
  <c r="AE145" i="15" s="1"/>
  <c r="AD146" i="15"/>
  <c r="AD150" i="15"/>
  <c r="AD125" i="15"/>
  <c r="AD127" i="15" s="1"/>
  <c r="AD145" i="15"/>
  <c r="AF247" i="15"/>
  <c r="AE79" i="9"/>
  <c r="AD103" i="9"/>
  <c r="AD110" i="9" s="1"/>
  <c r="AD83" i="9"/>
  <c r="AD82" i="9"/>
  <c r="AC94" i="9"/>
  <c r="AB143" i="9"/>
  <c r="AB153" i="9" s="1"/>
  <c r="AB118" i="9"/>
  <c r="AB147" i="9" s="1"/>
  <c r="AB183" i="9" s="1"/>
  <c r="AB346" i="9" s="1"/>
  <c r="AB110" i="12" s="1"/>
  <c r="AG41" i="15"/>
  <c r="AF83" i="15"/>
  <c r="AG92" i="15"/>
  <c r="AG85" i="15"/>
  <c r="AB127" i="9"/>
  <c r="AB149" i="9" s="1"/>
  <c r="AB123" i="9"/>
  <c r="AB148" i="9" s="1"/>
  <c r="AB163" i="9" s="1"/>
  <c r="AB173" i="9" s="1"/>
  <c r="AB135" i="9"/>
  <c r="AB151" i="9" s="1"/>
  <c r="AB166" i="9" s="1"/>
  <c r="AB139" i="9"/>
  <c r="AB152" i="9" s="1"/>
  <c r="AB184" i="9" s="1"/>
  <c r="AB59" i="9"/>
  <c r="AB131" i="9"/>
  <c r="AB150" i="9" s="1"/>
  <c r="AA343" i="9"/>
  <c r="AA107" i="12" s="1"/>
  <c r="P256" i="12" s="1"/>
  <c r="AA15" i="12"/>
  <c r="AA523" i="9"/>
  <c r="W58" i="13" s="1"/>
  <c r="AA28" i="12"/>
  <c r="P174" i="12" s="1"/>
  <c r="AC41" i="9"/>
  <c r="AC43" i="9"/>
  <c r="AC22" i="9"/>
  <c r="AC155" i="9" s="1"/>
  <c r="AC56" i="9"/>
  <c r="AC58" i="9"/>
  <c r="AG93" i="15"/>
  <c r="AC119" i="15"/>
  <c r="AC136" i="15"/>
  <c r="AD186" i="9"/>
  <c r="AB6" i="12"/>
  <c r="AD124" i="9"/>
  <c r="AB461" i="9"/>
  <c r="AD115" i="9"/>
  <c r="AD144" i="9" s="1"/>
  <c r="AB540" i="9"/>
  <c r="X75" i="13" s="1"/>
  <c r="AW142" i="7"/>
  <c r="AX139" i="7" s="1"/>
  <c r="AX141" i="7" s="1"/>
  <c r="AX145" i="7" s="1"/>
  <c r="AD91" i="9"/>
  <c r="AC129" i="15"/>
  <c r="AG151" i="15"/>
  <c r="AF36" i="15"/>
  <c r="AF32" i="15"/>
  <c r="AF23" i="15" s="1"/>
  <c r="AG80" i="15"/>
  <c r="AG86" i="15"/>
  <c r="AG81" i="15"/>
  <c r="AE30" i="8"/>
  <c r="AE31" i="8" s="1"/>
  <c r="AG68" i="15"/>
  <c r="AG47" i="15"/>
  <c r="AG48" i="15" s="1"/>
  <c r="AG71" i="15"/>
  <c r="AG30" i="15"/>
  <c r="AG42" i="15"/>
  <c r="AG29" i="15"/>
  <c r="AG75" i="15"/>
  <c r="AG67" i="15"/>
  <c r="AG76" i="15"/>
  <c r="AG55" i="15"/>
  <c r="AG54" i="15"/>
  <c r="AG60" i="15"/>
  <c r="AG61" i="15" s="1"/>
  <c r="AG72" i="15"/>
  <c r="AH20" i="15"/>
  <c r="AH91" i="15"/>
  <c r="AH34" i="15"/>
  <c r="AC43" i="12"/>
  <c r="Q189" i="12" s="1"/>
  <c r="AC30" i="12"/>
  <c r="Q176" i="12" s="1"/>
  <c r="BC82" i="7"/>
  <c r="BD222" i="7"/>
  <c r="BD140" i="7"/>
  <c r="Z539" i="9"/>
  <c r="V74" i="13" s="1"/>
  <c r="AD64" i="15"/>
  <c r="AA177" i="9"/>
  <c r="AE325" i="9"/>
  <c r="AE93" i="12" s="1"/>
  <c r="R239" i="12" s="1"/>
  <c r="AE102" i="9"/>
  <c r="AD51" i="15"/>
  <c r="AD113" i="15" s="1"/>
  <c r="BC221" i="7"/>
  <c r="BE126" i="7"/>
  <c r="BE133" i="7"/>
  <c r="BE45" i="7"/>
  <c r="BE44" i="7"/>
  <c r="BE223" i="7" s="1"/>
  <c r="BE43" i="7"/>
  <c r="BC127" i="7"/>
  <c r="BD125" i="7" s="1"/>
  <c r="P155" i="12"/>
  <c r="AE44" i="8"/>
  <c r="AE110" i="8" s="1"/>
  <c r="AE112" i="8" s="1"/>
  <c r="AD62" i="9"/>
  <c r="BC129" i="7"/>
  <c r="BD10" i="7"/>
  <c r="BD13" i="7"/>
  <c r="BD11" i="7"/>
  <c r="BD12" i="7"/>
  <c r="BE7" i="7"/>
  <c r="BF3" i="7"/>
  <c r="BF6" i="7" s="1"/>
  <c r="BE49" i="7"/>
  <c r="BE71" i="7" s="1"/>
  <c r="BE74" i="7" s="1"/>
  <c r="BE37" i="7"/>
  <c r="BE47" i="7" s="1"/>
  <c r="BE30" i="7"/>
  <c r="BE46" i="7" s="1"/>
  <c r="BE5" i="7"/>
  <c r="BE8" i="7"/>
  <c r="BE4" i="7"/>
  <c r="BC28" i="7"/>
  <c r="BC35" i="7"/>
  <c r="BD79" i="7"/>
  <c r="BD48" i="7"/>
  <c r="BD78" i="7" s="1"/>
  <c r="BC14" i="7"/>
  <c r="BC144" i="7"/>
  <c r="BC50" i="7"/>
  <c r="BC86" i="7" s="1"/>
  <c r="BD20" i="7"/>
  <c r="BD21" i="7"/>
  <c r="BD136" i="7"/>
  <c r="AE54" i="8"/>
  <c r="AE55" i="8" s="1"/>
  <c r="AD4" i="13"/>
  <c r="AI216" i="7"/>
  <c r="AD38" i="9"/>
  <c r="BH51" i="4"/>
  <c r="BF48" i="4"/>
  <c r="AH215" i="7"/>
  <c r="AC3" i="13"/>
  <c r="AA219" i="7"/>
  <c r="W7" i="13" s="1"/>
  <c r="AA23" i="7"/>
  <c r="AA22" i="7"/>
  <c r="AA218" i="7"/>
  <c r="W6" i="13" s="1"/>
  <c r="AD32" i="9"/>
  <c r="AD35" i="9" s="1"/>
  <c r="AD36" i="9" s="1"/>
  <c r="Z525" i="9"/>
  <c r="V60" i="13" s="1"/>
  <c r="Z31" i="12"/>
  <c r="AD78" i="9"/>
  <c r="AD80" i="9" s="1"/>
  <c r="AD542" i="9"/>
  <c r="Z77" i="13" s="1"/>
  <c r="AD348" i="9"/>
  <c r="AD112" i="12" s="1"/>
  <c r="AE16" i="9"/>
  <c r="AE25" i="9"/>
  <c r="AE339" i="9"/>
  <c r="AE48" i="9"/>
  <c r="AE251" i="9"/>
  <c r="AE33" i="9"/>
  <c r="AD189" i="9"/>
  <c r="AD188" i="9"/>
  <c r="AV13" i="13"/>
  <c r="AD53" i="9"/>
  <c r="AD39" i="9"/>
  <c r="AD73" i="9"/>
  <c r="AD67" i="9"/>
  <c r="AD63" i="9"/>
  <c r="AD20" i="9"/>
  <c r="AD54" i="9"/>
  <c r="AD97" i="9"/>
  <c r="AD98" i="9" s="1"/>
  <c r="AD99" i="9" s="1"/>
  <c r="AD47" i="9"/>
  <c r="AD50" i="9" s="1"/>
  <c r="AD51" i="9" s="1"/>
  <c r="AD72" i="9"/>
  <c r="AD68" i="9"/>
  <c r="AD92" i="9"/>
  <c r="AD19" i="9"/>
  <c r="AD26" i="9" s="1"/>
  <c r="AD27" i="9" s="1"/>
  <c r="AE5" i="13"/>
  <c r="AJ217" i="7"/>
  <c r="AV12" i="13"/>
  <c r="BG3" i="4"/>
  <c r="BH2" i="4"/>
  <c r="AA38" i="7"/>
  <c r="AB34" i="7" s="1"/>
  <c r="AA31" i="7"/>
  <c r="AB27" i="7" s="1"/>
  <c r="AB29" i="7" s="1"/>
  <c r="AE62" i="8"/>
  <c r="AE217" i="9"/>
  <c r="AE324" i="9"/>
  <c r="AF20" i="8"/>
  <c r="AF47" i="8" s="1"/>
  <c r="AG17" i="8"/>
  <c r="AF59" i="8"/>
  <c r="AF68" i="8"/>
  <c r="AF64" i="8"/>
  <c r="AF73" i="8" s="1"/>
  <c r="AD104" i="9" l="1"/>
  <c r="AB164" i="9"/>
  <c r="AB174" i="9" s="1"/>
  <c r="AA466" i="9"/>
  <c r="AA469" i="9" s="1"/>
  <c r="AB466" i="9" s="1"/>
  <c r="AE146" i="15"/>
  <c r="AA349" i="9"/>
  <c r="AA113" i="12" s="1"/>
  <c r="P262" i="12" s="1"/>
  <c r="AD138" i="15"/>
  <c r="AE150" i="15"/>
  <c r="AE125" i="15"/>
  <c r="AG247" i="15"/>
  <c r="AD109" i="9"/>
  <c r="AD105" i="9"/>
  <c r="AD107" i="9"/>
  <c r="AD106" i="9"/>
  <c r="AD108" i="9"/>
  <c r="AF25" i="15"/>
  <c r="AF150" i="15" s="1"/>
  <c r="AE144" i="15"/>
  <c r="AH106" i="15"/>
  <c r="AE122" i="9"/>
  <c r="AE86" i="9"/>
  <c r="AE88" i="9" s="1"/>
  <c r="AD84" i="9"/>
  <c r="AG44" i="15"/>
  <c r="AG50" i="15" s="1"/>
  <c r="AG100" i="15"/>
  <c r="AB7" i="12"/>
  <c r="AG87" i="15"/>
  <c r="AH93" i="15"/>
  <c r="AB165" i="9"/>
  <c r="AB13" i="12" s="1"/>
  <c r="AB176" i="9"/>
  <c r="AB14" i="12"/>
  <c r="AB260" i="9"/>
  <c r="AB347" i="9"/>
  <c r="AB111" i="12" s="1"/>
  <c r="AC29" i="9"/>
  <c r="AC59" i="9" s="1"/>
  <c r="AC23" i="9"/>
  <c r="AC114" i="9" s="1"/>
  <c r="AB139" i="15"/>
  <c r="AB149" i="15" s="1"/>
  <c r="AG94" i="15"/>
  <c r="AG99" i="15"/>
  <c r="AG96" i="15"/>
  <c r="AG97" i="15"/>
  <c r="AG98" i="15"/>
  <c r="AB259" i="9"/>
  <c r="AG95" i="15"/>
  <c r="AD140" i="9"/>
  <c r="AD136" i="9"/>
  <c r="AD132" i="9"/>
  <c r="AD128" i="9"/>
  <c r="AD119" i="9"/>
  <c r="AA31" i="12"/>
  <c r="P177" i="12" s="1"/>
  <c r="AD93" i="9"/>
  <c r="AX142" i="7"/>
  <c r="AY139" i="7" s="1"/>
  <c r="AY142" i="7" s="1"/>
  <c r="AZ139" i="7" s="1"/>
  <c r="AZ142" i="7" s="1"/>
  <c r="BA139" i="7" s="1"/>
  <c r="BA141" i="7" s="1"/>
  <c r="BA145" i="7" s="1"/>
  <c r="BB141" i="7"/>
  <c r="BB145" i="7" s="1"/>
  <c r="AD115" i="15"/>
  <c r="AD135" i="15" s="1"/>
  <c r="AC134" i="15"/>
  <c r="AD121" i="15"/>
  <c r="AD123" i="15" s="1"/>
  <c r="AD137" i="15" s="1"/>
  <c r="AD117" i="15"/>
  <c r="AH104" i="15"/>
  <c r="AH102" i="15"/>
  <c r="AG35" i="15"/>
  <c r="AH22" i="15"/>
  <c r="AH108" i="15"/>
  <c r="AG82" i="15"/>
  <c r="AG69" i="15"/>
  <c r="AB11" i="12"/>
  <c r="AG73" i="15"/>
  <c r="AG57" i="15"/>
  <c r="AG63" i="15" s="1"/>
  <c r="AG31" i="15"/>
  <c r="AG38" i="15" s="1"/>
  <c r="AH27" i="15"/>
  <c r="AH46" i="15" s="1"/>
  <c r="AG77" i="15"/>
  <c r="AI18" i="15"/>
  <c r="BD221" i="7"/>
  <c r="BE222" i="7"/>
  <c r="BE140" i="7"/>
  <c r="AD275" i="9"/>
  <c r="AD43" i="12" s="1"/>
  <c r="AA258" i="9"/>
  <c r="AD262" i="9"/>
  <c r="AD531" i="9" s="1"/>
  <c r="Z66" i="13" s="1"/>
  <c r="BF133" i="7"/>
  <c r="BF126" i="7"/>
  <c r="BF45" i="7"/>
  <c r="BF44" i="7"/>
  <c r="BF223" i="7" s="1"/>
  <c r="BF43" i="7"/>
  <c r="BD127" i="7"/>
  <c r="BE125" i="7" s="1"/>
  <c r="AD74" i="9"/>
  <c r="AD75" i="9" s="1"/>
  <c r="AD64" i="9"/>
  <c r="AD65" i="9" s="1"/>
  <c r="BE11" i="7"/>
  <c r="BE13" i="7"/>
  <c r="BE10" i="7"/>
  <c r="BE12" i="7"/>
  <c r="BE136" i="7"/>
  <c r="BE129" i="7"/>
  <c r="BD35" i="7"/>
  <c r="BD28" i="7"/>
  <c r="BD129" i="7"/>
  <c r="BE48" i="7"/>
  <c r="BE78" i="7" s="1"/>
  <c r="BE79" i="7"/>
  <c r="BD50" i="7"/>
  <c r="BD86" i="7" s="1"/>
  <c r="BD144" i="7"/>
  <c r="BF8" i="7"/>
  <c r="BF4" i="7"/>
  <c r="BF7" i="7"/>
  <c r="BF49" i="7"/>
  <c r="BF71" i="7" s="1"/>
  <c r="BF74" i="7" s="1"/>
  <c r="BG3" i="7"/>
  <c r="BG6" i="7" s="1"/>
  <c r="BF30" i="7"/>
  <c r="BF46" i="7" s="1"/>
  <c r="BF37" i="7"/>
  <c r="BF47" i="7" s="1"/>
  <c r="BF5" i="7"/>
  <c r="BD82" i="7"/>
  <c r="BE21" i="7"/>
  <c r="BE20" i="7"/>
  <c r="BD14" i="7"/>
  <c r="AA24" i="7"/>
  <c r="AF23" i="8"/>
  <c r="AF52" i="8"/>
  <c r="AF40" i="8"/>
  <c r="AF42" i="8" s="1"/>
  <c r="AF43" i="8" s="1"/>
  <c r="AF107" i="8" s="1"/>
  <c r="AD21" i="9"/>
  <c r="AD69" i="9"/>
  <c r="AD70" i="9" s="1"/>
  <c r="BI2" i="4"/>
  <c r="BH3" i="4"/>
  <c r="AW12" i="13"/>
  <c r="AE17" i="9"/>
  <c r="AE422" i="9"/>
  <c r="AF337" i="9"/>
  <c r="AF14" i="9"/>
  <c r="AF87" i="9" s="1"/>
  <c r="AF249" i="9"/>
  <c r="AE157" i="9"/>
  <c r="AE419" i="9"/>
  <c r="AE425" i="9"/>
  <c r="AD40" i="9"/>
  <c r="AB31" i="7"/>
  <c r="AC27" i="7" s="1"/>
  <c r="AB22" i="7"/>
  <c r="AB218" i="7"/>
  <c r="X6" i="13" s="1"/>
  <c r="BI51" i="4"/>
  <c r="BG48" i="4"/>
  <c r="AE4" i="13"/>
  <c r="AJ216" i="7"/>
  <c r="AB36" i="7"/>
  <c r="AB38" i="7" s="1"/>
  <c r="AC34" i="7" s="1"/>
  <c r="AF5" i="13"/>
  <c r="AK217" i="7"/>
  <c r="AD440" i="9"/>
  <c r="AD541" i="9" s="1"/>
  <c r="Z76" i="13" s="1"/>
  <c r="AD447" i="9"/>
  <c r="AD3" i="13"/>
  <c r="AI215" i="7"/>
  <c r="AF28" i="8"/>
  <c r="AD55" i="9"/>
  <c r="AW13" i="13"/>
  <c r="AF119" i="8"/>
  <c r="AF216" i="9" s="1"/>
  <c r="AF215" i="9"/>
  <c r="AF35" i="8"/>
  <c r="AG19" i="8"/>
  <c r="AG36" i="8"/>
  <c r="AG41" i="8"/>
  <c r="AG48" i="8"/>
  <c r="AG24" i="8"/>
  <c r="AF38" i="8"/>
  <c r="AF106" i="8" s="1"/>
  <c r="AF26" i="8"/>
  <c r="AF76" i="8" s="1"/>
  <c r="AF50" i="8"/>
  <c r="AF122" i="8" s="1"/>
  <c r="AF60" i="8"/>
  <c r="AF61" i="8" s="1"/>
  <c r="AF29" i="8"/>
  <c r="AF53" i="8"/>
  <c r="AE92" i="12"/>
  <c r="R238" i="12" s="1"/>
  <c r="AE326" i="9"/>
  <c r="AE94" i="12" s="1"/>
  <c r="AH59" i="15" l="1"/>
  <c r="AB12" i="12"/>
  <c r="AA380" i="9"/>
  <c r="AA563" i="9" s="1"/>
  <c r="W38" i="13" s="1"/>
  <c r="AE127" i="15"/>
  <c r="AE138" i="15"/>
  <c r="AC172" i="9"/>
  <c r="AC461" i="9" s="1"/>
  <c r="AF125" i="15"/>
  <c r="AF127" i="15" s="1"/>
  <c r="AF146" i="15"/>
  <c r="AH247" i="15"/>
  <c r="AF145" i="15"/>
  <c r="AE103" i="9"/>
  <c r="AE110" i="9" s="1"/>
  <c r="AE83" i="9"/>
  <c r="AE82" i="9"/>
  <c r="AE96" i="9"/>
  <c r="AF79" i="9"/>
  <c r="AH41" i="15"/>
  <c r="AD94" i="9"/>
  <c r="AC143" i="9"/>
  <c r="AC153" i="9" s="1"/>
  <c r="AC118" i="9"/>
  <c r="AC147" i="9" s="1"/>
  <c r="AC183" i="9" s="1"/>
  <c r="AC259" i="9" s="1"/>
  <c r="AC27" i="12" s="1"/>
  <c r="Q173" i="12" s="1"/>
  <c r="AC44" i="9"/>
  <c r="AC6" i="12" s="1"/>
  <c r="Q146" i="12" s="1"/>
  <c r="AH85" i="15"/>
  <c r="AB167" i="9"/>
  <c r="AB175" i="9"/>
  <c r="AB177" i="9" s="1"/>
  <c r="AB258" i="9" s="1"/>
  <c r="AG88" i="15"/>
  <c r="AG83" i="15"/>
  <c r="AC127" i="9"/>
  <c r="AC149" i="9" s="1"/>
  <c r="AC164" i="9" s="1"/>
  <c r="AB28" i="12"/>
  <c r="AB523" i="9"/>
  <c r="X58" i="13" s="1"/>
  <c r="AC131" i="9"/>
  <c r="AC150" i="9" s="1"/>
  <c r="AC165" i="9" s="1"/>
  <c r="AC135" i="9"/>
  <c r="AC151" i="9" s="1"/>
  <c r="AC166" i="9" s="1"/>
  <c r="AC176" i="9" s="1"/>
  <c r="AC123" i="9"/>
  <c r="AC148" i="9" s="1"/>
  <c r="AC139" i="9"/>
  <c r="AC152" i="9" s="1"/>
  <c r="AC184" i="9" s="1"/>
  <c r="AB522" i="9"/>
  <c r="X57" i="13" s="1"/>
  <c r="AB27" i="12"/>
  <c r="AD22" i="9"/>
  <c r="AD155" i="9" s="1"/>
  <c r="AH92" i="15"/>
  <c r="AH100" i="15" s="1"/>
  <c r="AD41" i="9"/>
  <c r="AD43" i="9"/>
  <c r="AD56" i="9"/>
  <c r="AD58" i="9"/>
  <c r="AD119" i="15"/>
  <c r="AD136" i="15"/>
  <c r="AC139" i="15"/>
  <c r="AC149" i="15" s="1"/>
  <c r="AE186" i="9"/>
  <c r="AE124" i="9"/>
  <c r="BA142" i="7"/>
  <c r="BB139" i="7" s="1"/>
  <c r="BB142" i="7" s="1"/>
  <c r="BC139" i="7" s="1"/>
  <c r="AE115" i="9"/>
  <c r="AE144" i="9" s="1"/>
  <c r="AF44" i="8"/>
  <c r="AF110" i="8" s="1"/>
  <c r="AF112" i="8" s="1"/>
  <c r="AD30" i="12"/>
  <c r="AH151" i="15"/>
  <c r="AD129" i="15"/>
  <c r="AG36" i="15"/>
  <c r="AH75" i="15"/>
  <c r="AH30" i="15"/>
  <c r="AH81" i="15"/>
  <c r="AH86" i="15"/>
  <c r="AH55" i="15"/>
  <c r="AH68" i="15"/>
  <c r="AH29" i="15"/>
  <c r="AB15" i="12"/>
  <c r="AH72" i="15"/>
  <c r="AH67" i="15"/>
  <c r="AH76" i="15"/>
  <c r="AH80" i="15"/>
  <c r="AG32" i="15"/>
  <c r="AG23" i="15" s="1"/>
  <c r="AH60" i="15"/>
  <c r="AH61" i="15" s="1"/>
  <c r="AH47" i="15"/>
  <c r="AH48" i="15" s="1"/>
  <c r="AH54" i="15"/>
  <c r="AH71" i="15"/>
  <c r="AH42" i="15"/>
  <c r="AI91" i="15"/>
  <c r="AI20" i="15"/>
  <c r="AI34" i="15"/>
  <c r="AD524" i="9"/>
  <c r="Z59" i="13" s="1"/>
  <c r="BF222" i="7"/>
  <c r="BF140" i="7"/>
  <c r="AE64" i="15"/>
  <c r="AF102" i="9"/>
  <c r="AE51" i="15"/>
  <c r="AE113" i="15" s="1"/>
  <c r="AE115" i="15" s="1"/>
  <c r="AE135" i="15" s="1"/>
  <c r="AF325" i="9"/>
  <c r="AF93" i="12" s="1"/>
  <c r="AA539" i="9"/>
  <c r="W74" i="13" s="1"/>
  <c r="AA26" i="12"/>
  <c r="P172" i="12" s="1"/>
  <c r="BE221" i="7"/>
  <c r="BG133" i="7"/>
  <c r="BG126" i="7"/>
  <c r="BG45" i="7"/>
  <c r="BG44" i="7"/>
  <c r="BG223" i="7" s="1"/>
  <c r="BG43" i="7"/>
  <c r="AE19" i="9"/>
  <c r="AE26" i="9" s="1"/>
  <c r="AE27" i="9" s="1"/>
  <c r="BE28" i="7"/>
  <c r="BE35" i="7"/>
  <c r="BF79" i="7"/>
  <c r="BF48" i="7"/>
  <c r="BF78" i="7" s="1"/>
  <c r="BG7" i="7"/>
  <c r="BG49" i="7"/>
  <c r="BG71" i="7" s="1"/>
  <c r="BG74" i="7" s="1"/>
  <c r="BG37" i="7"/>
  <c r="BG47" i="7" s="1"/>
  <c r="BG30" i="7"/>
  <c r="BG46" i="7" s="1"/>
  <c r="BG5" i="7"/>
  <c r="BH3" i="7"/>
  <c r="BH6" i="7" s="1"/>
  <c r="BG8" i="7"/>
  <c r="BG4" i="7"/>
  <c r="BF11" i="7"/>
  <c r="BF10" i="7"/>
  <c r="BF12" i="7"/>
  <c r="BF13" i="7"/>
  <c r="BE127" i="7"/>
  <c r="BF125" i="7" s="1"/>
  <c r="BE14" i="7"/>
  <c r="BE141" i="7" s="1"/>
  <c r="BE145" i="7" s="1"/>
  <c r="BE82" i="7"/>
  <c r="BF129" i="7"/>
  <c r="BF136" i="7"/>
  <c r="BF21" i="7"/>
  <c r="BF20" i="7"/>
  <c r="BE144" i="7"/>
  <c r="BE50" i="7"/>
  <c r="BE86" i="7" s="1"/>
  <c r="AE38" i="9"/>
  <c r="AE72" i="9"/>
  <c r="AF54" i="8"/>
  <c r="AF55" i="8" s="1"/>
  <c r="AE91" i="9"/>
  <c r="AE53" i="9"/>
  <c r="AE47" i="9"/>
  <c r="AE50" i="9" s="1"/>
  <c r="AE51" i="9" s="1"/>
  <c r="AF30" i="8"/>
  <c r="AF31" i="8" s="1"/>
  <c r="AX13" i="13"/>
  <c r="AL217" i="7"/>
  <c r="AG5" i="13"/>
  <c r="AC29" i="7"/>
  <c r="AC31" i="7" s="1"/>
  <c r="AD27" i="7" s="1"/>
  <c r="BJ51" i="4"/>
  <c r="BH48" i="4"/>
  <c r="AE542" i="9"/>
  <c r="AA77" i="13" s="1"/>
  <c r="AE348" i="9"/>
  <c r="AE112" i="12" s="1"/>
  <c r="R261" i="12" s="1"/>
  <c r="AE189" i="9"/>
  <c r="AE188" i="9"/>
  <c r="AF16" i="9"/>
  <c r="AF48" i="9"/>
  <c r="AF339" i="9"/>
  <c r="AF25" i="9"/>
  <c r="AF251" i="9"/>
  <c r="AF33" i="9"/>
  <c r="BJ2" i="4"/>
  <c r="BI3" i="4"/>
  <c r="AC7" i="12"/>
  <c r="Q147" i="12" s="1"/>
  <c r="AC36" i="7"/>
  <c r="AF4" i="13"/>
  <c r="AK216" i="7"/>
  <c r="AX12" i="13"/>
  <c r="AJ215" i="7"/>
  <c r="AE3" i="13"/>
  <c r="AB219" i="7"/>
  <c r="X7" i="13" s="1"/>
  <c r="AB23" i="7"/>
  <c r="AB24" i="7" s="1"/>
  <c r="AE78" i="9"/>
  <c r="AE80" i="9" s="1"/>
  <c r="AE68" i="9"/>
  <c r="AE54" i="9"/>
  <c r="AE67" i="9"/>
  <c r="AE32" i="9"/>
  <c r="AE35" i="9" s="1"/>
  <c r="AE36" i="9" s="1"/>
  <c r="AE39" i="9"/>
  <c r="AE92" i="9"/>
  <c r="AE63" i="9"/>
  <c r="AE97" i="9"/>
  <c r="AE20" i="9"/>
  <c r="AE73" i="9"/>
  <c r="AE62" i="9"/>
  <c r="AF62" i="8"/>
  <c r="R240" i="12"/>
  <c r="AG20" i="8"/>
  <c r="AG47" i="8" s="1"/>
  <c r="AH17" i="8"/>
  <c r="AG59" i="8"/>
  <c r="AG68" i="8"/>
  <c r="AG64" i="8"/>
  <c r="AG73" i="8" s="1"/>
  <c r="AF324" i="9"/>
  <c r="AF217" i="9"/>
  <c r="AE107" i="9" l="1"/>
  <c r="AB343" i="9"/>
  <c r="AB107" i="12" s="1"/>
  <c r="AB187" i="9"/>
  <c r="AB263" i="9" s="1"/>
  <c r="AB31" i="12" s="1"/>
  <c r="AF138" i="15"/>
  <c r="AE98" i="9"/>
  <c r="AE99" i="9" s="1"/>
  <c r="AC315" i="9"/>
  <c r="AC83" i="12" s="1"/>
  <c r="Q229" i="12" s="1"/>
  <c r="AC540" i="9"/>
  <c r="Y75" i="13" s="1"/>
  <c r="AE108" i="9"/>
  <c r="AE105" i="9"/>
  <c r="AB467" i="9"/>
  <c r="AC468" i="9" s="1"/>
  <c r="AE109" i="9"/>
  <c r="AE104" i="9"/>
  <c r="AE106" i="9"/>
  <c r="AH87" i="15"/>
  <c r="AH88" i="15" s="1"/>
  <c r="AG25" i="15"/>
  <c r="AI247" i="15" s="1"/>
  <c r="AF144" i="15"/>
  <c r="AI106" i="15"/>
  <c r="AF122" i="9"/>
  <c r="AH44" i="15"/>
  <c r="AH50" i="15" s="1"/>
  <c r="AE84" i="9"/>
  <c r="AC522" i="9"/>
  <c r="Y57" i="13" s="1"/>
  <c r="AC163" i="9"/>
  <c r="AC173" i="9" s="1"/>
  <c r="AI93" i="15"/>
  <c r="AC260" i="9"/>
  <c r="AC347" i="9"/>
  <c r="AC111" i="12" s="1"/>
  <c r="Q260" i="12" s="1"/>
  <c r="AC346" i="9"/>
  <c r="AC110" i="12" s="1"/>
  <c r="Q259" i="12" s="1"/>
  <c r="AD29" i="9"/>
  <c r="AD44" i="9" s="1"/>
  <c r="AD23" i="9"/>
  <c r="AD114" i="9" s="1"/>
  <c r="AD135" i="9" s="1"/>
  <c r="AD151" i="9" s="1"/>
  <c r="AD166" i="9" s="1"/>
  <c r="AD176" i="9" s="1"/>
  <c r="AC14" i="12"/>
  <c r="Q161" i="12" s="1"/>
  <c r="AH98" i="15"/>
  <c r="AH99" i="15"/>
  <c r="AH94" i="15"/>
  <c r="AH96" i="15"/>
  <c r="AH95" i="15"/>
  <c r="AH97" i="15"/>
  <c r="AE140" i="9"/>
  <c r="AE132" i="9"/>
  <c r="AE136" i="9"/>
  <c r="AE128" i="9"/>
  <c r="AD139" i="9"/>
  <c r="AD152" i="9" s="1"/>
  <c r="AD184" i="9" s="1"/>
  <c r="AD260" i="9" s="1"/>
  <c r="AD523" i="9" s="1"/>
  <c r="Z58" i="13" s="1"/>
  <c r="AE119" i="9"/>
  <c r="BC141" i="7"/>
  <c r="BC145" i="7" s="1"/>
  <c r="AE117" i="15"/>
  <c r="AE136" i="15" s="1"/>
  <c r="AE121" i="15"/>
  <c r="AE123" i="15" s="1"/>
  <c r="AE137" i="15" s="1"/>
  <c r="AD134" i="15"/>
  <c r="AI104" i="15"/>
  <c r="AH35" i="15"/>
  <c r="AI102" i="15"/>
  <c r="AH82" i="15"/>
  <c r="AH77" i="15"/>
  <c r="AH69" i="15"/>
  <c r="AI22" i="15"/>
  <c r="AI108" i="15"/>
  <c r="AH31" i="15"/>
  <c r="AH38" i="15" s="1"/>
  <c r="AH57" i="15"/>
  <c r="AH63" i="15" s="1"/>
  <c r="AH73" i="15"/>
  <c r="AJ18" i="15"/>
  <c r="AI27" i="15"/>
  <c r="AI59" i="15" s="1"/>
  <c r="AB525" i="9"/>
  <c r="X60" i="13" s="1"/>
  <c r="BG222" i="7"/>
  <c r="BG140" i="7"/>
  <c r="AI46" i="15"/>
  <c r="AE275" i="9"/>
  <c r="AE43" i="12" s="1"/>
  <c r="R189" i="12" s="1"/>
  <c r="AE262" i="9"/>
  <c r="AE30" i="12" s="1"/>
  <c r="R176" i="12" s="1"/>
  <c r="AB26" i="12"/>
  <c r="AB539" i="9"/>
  <c r="X74" i="13" s="1"/>
  <c r="BF221" i="7"/>
  <c r="BH133" i="7"/>
  <c r="BH126" i="7"/>
  <c r="BH45" i="7"/>
  <c r="BH44" i="7"/>
  <c r="BH223" i="7" s="1"/>
  <c r="BH43" i="7"/>
  <c r="AE21" i="9"/>
  <c r="AE64" i="9"/>
  <c r="AE65" i="9" s="1"/>
  <c r="AE40" i="9"/>
  <c r="BF82" i="7"/>
  <c r="BG21" i="7"/>
  <c r="BG20" i="7"/>
  <c r="BG12" i="7"/>
  <c r="BG10" i="7"/>
  <c r="BG13" i="7"/>
  <c r="BG11" i="7"/>
  <c r="BF14" i="7"/>
  <c r="BH30" i="7"/>
  <c r="BH46" i="7" s="1"/>
  <c r="BH5" i="7"/>
  <c r="BH37" i="7"/>
  <c r="BH47" i="7" s="1"/>
  <c r="BH8" i="7"/>
  <c r="BH4" i="7"/>
  <c r="BI3" i="7"/>
  <c r="BH7" i="7"/>
  <c r="BH49" i="7"/>
  <c r="BH71" i="7" s="1"/>
  <c r="BH74" i="7" s="1"/>
  <c r="BG129" i="7"/>
  <c r="BG136" i="7"/>
  <c r="BF35" i="7"/>
  <c r="BF28" i="7"/>
  <c r="BF144" i="7"/>
  <c r="BF50" i="7"/>
  <c r="BF86" i="7" s="1"/>
  <c r="BF127" i="7"/>
  <c r="BG125" i="7" s="1"/>
  <c r="BG79" i="7"/>
  <c r="BG48" i="7"/>
  <c r="BG78" i="7" s="1"/>
  <c r="AE74" i="9"/>
  <c r="AE75" i="9" s="1"/>
  <c r="AE55" i="9"/>
  <c r="AG52" i="8"/>
  <c r="AE93" i="9"/>
  <c r="AY12" i="13"/>
  <c r="AG4" i="13"/>
  <c r="AL216" i="7"/>
  <c r="AE447" i="9"/>
  <c r="AE440" i="9"/>
  <c r="AE541" i="9" s="1"/>
  <c r="AA76" i="13" s="1"/>
  <c r="AG23" i="8"/>
  <c r="AE69" i="9"/>
  <c r="AE70" i="9" s="1"/>
  <c r="AC175" i="9"/>
  <c r="AC13" i="12"/>
  <c r="Q159" i="12" s="1"/>
  <c r="AM217" i="7"/>
  <c r="AH5" i="13"/>
  <c r="AG28" i="8"/>
  <c r="AG40" i="8"/>
  <c r="AG42" i="8" s="1"/>
  <c r="AG43" i="8" s="1"/>
  <c r="AK215" i="7"/>
  <c r="AF3" i="13"/>
  <c r="AC219" i="7"/>
  <c r="Y7" i="13" s="1"/>
  <c r="AC23" i="7"/>
  <c r="AC174" i="9"/>
  <c r="AC12" i="12"/>
  <c r="Q157" i="12" s="1"/>
  <c r="BK51" i="4"/>
  <c r="BI48" i="4"/>
  <c r="AG249" i="9"/>
  <c r="AG14" i="9"/>
  <c r="AG87" i="9" s="1"/>
  <c r="AF422" i="9"/>
  <c r="AF419" i="9"/>
  <c r="AF17" i="9"/>
  <c r="AF82" i="9" s="1"/>
  <c r="AF425" i="9"/>
  <c r="AG337" i="9"/>
  <c r="AF96" i="9"/>
  <c r="AF157" i="9"/>
  <c r="AD29" i="7"/>
  <c r="AD31" i="7" s="1"/>
  <c r="AE27" i="7" s="1"/>
  <c r="AY13" i="13"/>
  <c r="AC38" i="7"/>
  <c r="AD34" i="7" s="1"/>
  <c r="BJ3" i="4"/>
  <c r="BK2" i="4"/>
  <c r="AC22" i="7"/>
  <c r="AC218" i="7"/>
  <c r="Y6" i="13" s="1"/>
  <c r="AG119" i="8"/>
  <c r="AG216" i="9" s="1"/>
  <c r="AG215" i="9"/>
  <c r="AG35" i="8"/>
  <c r="AH19" i="8"/>
  <c r="AH41" i="8"/>
  <c r="AH24" i="8"/>
  <c r="AH48" i="8"/>
  <c r="AH36" i="8"/>
  <c r="AF326" i="9"/>
  <c r="AF94" i="12" s="1"/>
  <c r="AF92" i="12"/>
  <c r="AG26" i="8"/>
  <c r="AG76" i="8" s="1"/>
  <c r="AG50" i="8"/>
  <c r="AG122" i="8" s="1"/>
  <c r="AG38" i="8"/>
  <c r="AG106" i="8" s="1"/>
  <c r="AG60" i="8"/>
  <c r="AG61" i="8" s="1"/>
  <c r="AG29" i="8"/>
  <c r="AG53" i="8"/>
  <c r="AF86" i="9" l="1"/>
  <c r="AF88" i="9" s="1"/>
  <c r="AB349" i="9"/>
  <c r="AB113" i="12" s="1"/>
  <c r="AB469" i="9"/>
  <c r="AC466" i="9" s="1"/>
  <c r="AD127" i="9"/>
  <c r="AD149" i="9" s="1"/>
  <c r="AD131" i="9"/>
  <c r="AD150" i="9" s="1"/>
  <c r="AG125" i="15"/>
  <c r="AG127" i="15" s="1"/>
  <c r="AG150" i="15"/>
  <c r="AG145" i="15"/>
  <c r="AG146" i="15"/>
  <c r="AG79" i="9"/>
  <c r="AI92" i="15"/>
  <c r="AI95" i="15" s="1"/>
  <c r="AC11" i="12"/>
  <c r="AC15" i="12" s="1"/>
  <c r="AD123" i="9"/>
  <c r="AD148" i="9" s="1"/>
  <c r="AF103" i="9"/>
  <c r="AF110" i="9" s="1"/>
  <c r="AF83" i="9"/>
  <c r="AF84" i="9" s="1"/>
  <c r="AD172" i="9"/>
  <c r="AD315" i="9" s="1"/>
  <c r="AD83" i="12" s="1"/>
  <c r="AE94" i="9"/>
  <c r="AC167" i="9"/>
  <c r="AD143" i="9"/>
  <c r="AD153" i="9" s="1"/>
  <c r="AD118" i="9"/>
  <c r="AD147" i="9" s="1"/>
  <c r="AD183" i="9" s="1"/>
  <c r="AD346" i="9" s="1"/>
  <c r="AD110" i="12" s="1"/>
  <c r="AI85" i="15"/>
  <c r="AH83" i="15"/>
  <c r="AD347" i="9"/>
  <c r="AD111" i="12" s="1"/>
  <c r="AD59" i="9"/>
  <c r="AC523" i="9"/>
  <c r="Y58" i="13" s="1"/>
  <c r="AC28" i="12"/>
  <c r="Q174" i="12" s="1"/>
  <c r="AE22" i="9"/>
  <c r="AE155" i="9" s="1"/>
  <c r="AG44" i="8"/>
  <c r="AG110" i="8" s="1"/>
  <c r="AG112" i="8" s="1"/>
  <c r="AG107" i="8"/>
  <c r="AE41" i="9"/>
  <c r="AE43" i="9"/>
  <c r="AE56" i="9"/>
  <c r="AE58" i="9"/>
  <c r="AF186" i="9"/>
  <c r="AD14" i="12"/>
  <c r="AD6" i="12"/>
  <c r="AD163" i="9"/>
  <c r="AD173" i="9" s="1"/>
  <c r="AC467" i="9"/>
  <c r="AD468" i="9" s="1"/>
  <c r="AF124" i="9"/>
  <c r="AF115" i="9"/>
  <c r="AF144" i="9" s="1"/>
  <c r="BC142" i="7"/>
  <c r="BD139" i="7" s="1"/>
  <c r="AI151" i="15"/>
  <c r="AE129" i="15"/>
  <c r="AE119" i="15"/>
  <c r="AH36" i="15"/>
  <c r="AH32" i="15"/>
  <c r="AH23" i="15" s="1"/>
  <c r="AG144" i="15" s="1"/>
  <c r="AI81" i="15"/>
  <c r="AI86" i="15"/>
  <c r="AE531" i="9"/>
  <c r="AA66" i="13" s="1"/>
  <c r="AF109" i="9"/>
  <c r="AI75" i="15"/>
  <c r="AI76" i="15"/>
  <c r="AI55" i="15"/>
  <c r="AI54" i="15"/>
  <c r="AI68" i="15"/>
  <c r="AI80" i="15"/>
  <c r="AI41" i="15"/>
  <c r="AI42" i="15"/>
  <c r="AI71" i="15"/>
  <c r="AI60" i="15"/>
  <c r="AI61" i="15" s="1"/>
  <c r="AI72" i="15"/>
  <c r="AI67" i="15"/>
  <c r="AI29" i="15"/>
  <c r="AI30" i="15"/>
  <c r="AI47" i="15"/>
  <c r="AI48" i="15" s="1"/>
  <c r="AJ91" i="15"/>
  <c r="AJ20" i="15"/>
  <c r="AJ34" i="15"/>
  <c r="BI6" i="7"/>
  <c r="BI126" i="7" s="1"/>
  <c r="AD28" i="12"/>
  <c r="AE524" i="9"/>
  <c r="AA59" i="13" s="1"/>
  <c r="BH222" i="7"/>
  <c r="BH140" i="7"/>
  <c r="AG325" i="9"/>
  <c r="AG93" i="12" s="1"/>
  <c r="S239" i="12" s="1"/>
  <c r="AG102" i="9"/>
  <c r="AF64" i="15"/>
  <c r="AF51" i="15"/>
  <c r="AF113" i="15" s="1"/>
  <c r="L167" i="7"/>
  <c r="BG221" i="7"/>
  <c r="BG127" i="7"/>
  <c r="AF67" i="9"/>
  <c r="BG144" i="7"/>
  <c r="BG50" i="7"/>
  <c r="BH10" i="7"/>
  <c r="BH11" i="7"/>
  <c r="BH13" i="7"/>
  <c r="BH12" i="7"/>
  <c r="BI8" i="7"/>
  <c r="BI4" i="7"/>
  <c r="F168" i="7"/>
  <c r="F179" i="7"/>
  <c r="G166" i="7"/>
  <c r="G168" i="7"/>
  <c r="G167" i="7"/>
  <c r="G181" i="9" s="1"/>
  <c r="J166" i="7"/>
  <c r="J167" i="7"/>
  <c r="J181" i="9" s="1"/>
  <c r="J173" i="7"/>
  <c r="J182" i="9" s="1"/>
  <c r="K168" i="7"/>
  <c r="K173" i="7"/>
  <c r="K182" i="9" s="1"/>
  <c r="L179" i="7"/>
  <c r="BI7" i="7"/>
  <c r="BI37" i="7"/>
  <c r="BI47" i="7" s="1"/>
  <c r="F167" i="7"/>
  <c r="F181" i="9" s="1"/>
  <c r="H185" i="7"/>
  <c r="H167" i="7"/>
  <c r="H181" i="9" s="1"/>
  <c r="I166" i="7"/>
  <c r="I167" i="7"/>
  <c r="I181" i="9" s="1"/>
  <c r="K185" i="7"/>
  <c r="L166" i="7"/>
  <c r="BI49" i="7"/>
  <c r="BI71" i="7" s="1"/>
  <c r="BI74" i="7" s="1"/>
  <c r="BJ3" i="7"/>
  <c r="BJ6" i="7" s="1"/>
  <c r="F178" i="7"/>
  <c r="F86" i="8" s="1"/>
  <c r="F180" i="7"/>
  <c r="G185" i="7"/>
  <c r="I168" i="7"/>
  <c r="J185" i="7"/>
  <c r="J179" i="7"/>
  <c r="K167" i="7"/>
  <c r="K181" i="9" s="1"/>
  <c r="BI30" i="7"/>
  <c r="BI46" i="7" s="1"/>
  <c r="BI5" i="7"/>
  <c r="F166" i="7"/>
  <c r="F184" i="7"/>
  <c r="F475" i="9" s="1"/>
  <c r="G178" i="7"/>
  <c r="H166" i="7"/>
  <c r="H168" i="7"/>
  <c r="I185" i="7"/>
  <c r="J168" i="7"/>
  <c r="K166" i="7"/>
  <c r="K179" i="7"/>
  <c r="BH79" i="7"/>
  <c r="BH48" i="7"/>
  <c r="BG35" i="7"/>
  <c r="BG28" i="7"/>
  <c r="AG30" i="8"/>
  <c r="AG31" i="8" s="1"/>
  <c r="BG82" i="7"/>
  <c r="L185" i="7" s="1"/>
  <c r="BH136" i="7"/>
  <c r="L173" i="7" s="1"/>
  <c r="L182" i="9" s="1"/>
  <c r="BH20" i="7"/>
  <c r="BH21" i="7"/>
  <c r="BG14" i="7"/>
  <c r="AG54" i="8"/>
  <c r="AG55" i="8" s="1"/>
  <c r="AF53" i="9"/>
  <c r="AC24" i="7"/>
  <c r="AF91" i="9"/>
  <c r="AD36" i="7"/>
  <c r="AD38" i="7" s="1"/>
  <c r="AE34" i="7" s="1"/>
  <c r="AZ13" i="13"/>
  <c r="AF188" i="9"/>
  <c r="AF189" i="9"/>
  <c r="AG339" i="9"/>
  <c r="AG25" i="9"/>
  <c r="AG251" i="9"/>
  <c r="AG16" i="9"/>
  <c r="AG33" i="9"/>
  <c r="AG48" i="9"/>
  <c r="AN217" i="7"/>
  <c r="AI5" i="13"/>
  <c r="AF38" i="9"/>
  <c r="AF54" i="9"/>
  <c r="AF97" i="9"/>
  <c r="AF98" i="9" s="1"/>
  <c r="AF99" i="9" s="1"/>
  <c r="AF73" i="9"/>
  <c r="AF92" i="9"/>
  <c r="AF47" i="9"/>
  <c r="AF50" i="9" s="1"/>
  <c r="AF51" i="9" s="1"/>
  <c r="AF19" i="9"/>
  <c r="AF26" i="9" s="1"/>
  <c r="AF27" i="9" s="1"/>
  <c r="AF32" i="9"/>
  <c r="AF35" i="9" s="1"/>
  <c r="AF36" i="9" s="1"/>
  <c r="AF68" i="9"/>
  <c r="AF63" i="9"/>
  <c r="AF39" i="9"/>
  <c r="AF20" i="9"/>
  <c r="AF78" i="9"/>
  <c r="AF80" i="9" s="1"/>
  <c r="AF62" i="9"/>
  <c r="AC177" i="9"/>
  <c r="AZ12" i="13"/>
  <c r="BK3" i="4"/>
  <c r="BL2" i="4"/>
  <c r="AE29" i="7"/>
  <c r="AE31" i="7" s="1"/>
  <c r="AF27" i="7" s="1"/>
  <c r="AF542" i="9"/>
  <c r="AB77" i="13" s="1"/>
  <c r="AF348" i="9"/>
  <c r="AF112" i="12" s="1"/>
  <c r="BL51" i="4"/>
  <c r="BJ48" i="4"/>
  <c r="AD22" i="7"/>
  <c r="AD218" i="7"/>
  <c r="Z6" i="13" s="1"/>
  <c r="AL215" i="7"/>
  <c r="AG3" i="13"/>
  <c r="AH4" i="13"/>
  <c r="AM216" i="7"/>
  <c r="AF72" i="9"/>
  <c r="AG62" i="8"/>
  <c r="AH20" i="8"/>
  <c r="AH23" i="8" s="1"/>
  <c r="AI17" i="8"/>
  <c r="AH68" i="8"/>
  <c r="AH64" i="8"/>
  <c r="AH73" i="8" s="1"/>
  <c r="AH59" i="8"/>
  <c r="AG217" i="9"/>
  <c r="AG324" i="9"/>
  <c r="Q155" i="12" l="1"/>
  <c r="AB380" i="9"/>
  <c r="AB563" i="9" s="1"/>
  <c r="X38" i="13" s="1"/>
  <c r="AC343" i="9"/>
  <c r="AC107" i="12" s="1"/>
  <c r="Q256" i="12" s="1"/>
  <c r="AC187" i="9"/>
  <c r="AC349" i="9" s="1"/>
  <c r="AC113" i="12" s="1"/>
  <c r="Q262" i="12" s="1"/>
  <c r="AG138" i="15"/>
  <c r="AD164" i="9"/>
  <c r="AD174" i="9" s="1"/>
  <c r="AF108" i="9"/>
  <c r="AD461" i="9"/>
  <c r="AF104" i="9"/>
  <c r="AD540" i="9"/>
  <c r="Z75" i="13" s="1"/>
  <c r="AI87" i="15"/>
  <c r="AI88" i="15" s="1"/>
  <c r="AI98" i="15"/>
  <c r="AI100" i="15"/>
  <c r="AI96" i="15"/>
  <c r="AI99" i="15"/>
  <c r="AI94" i="15"/>
  <c r="AJ106" i="15"/>
  <c r="AG122" i="9"/>
  <c r="AG86" i="9"/>
  <c r="AG88" i="9" s="1"/>
  <c r="AF107" i="9"/>
  <c r="AF105" i="9"/>
  <c r="AI97" i="15"/>
  <c r="AF106" i="9"/>
  <c r="AD165" i="9"/>
  <c r="AD13" i="12" s="1"/>
  <c r="AD259" i="9"/>
  <c r="AD522" i="9" s="1"/>
  <c r="Z57" i="13" s="1"/>
  <c r="AD7" i="12"/>
  <c r="AJ93" i="15"/>
  <c r="AC469" i="9"/>
  <c r="AD466" i="9" s="1"/>
  <c r="AE29" i="9"/>
  <c r="AE59" i="9" s="1"/>
  <c r="AE23" i="9"/>
  <c r="AE114" i="9" s="1"/>
  <c r="AD139" i="15"/>
  <c r="AD149" i="15" s="1"/>
  <c r="L181" i="9"/>
  <c r="L453" i="9" s="1"/>
  <c r="L351" i="9" s="1"/>
  <c r="AF132" i="9"/>
  <c r="AF136" i="9"/>
  <c r="AF128" i="9"/>
  <c r="AF140" i="9"/>
  <c r="AF119" i="9"/>
  <c r="AE172" i="9"/>
  <c r="AE540" i="9" s="1"/>
  <c r="AA75" i="13" s="1"/>
  <c r="BD141" i="7"/>
  <c r="BD145" i="7" s="1"/>
  <c r="AG157" i="9"/>
  <c r="AI82" i="15"/>
  <c r="BI45" i="7"/>
  <c r="AE134" i="15"/>
  <c r="AF121" i="15"/>
  <c r="AF123" i="15" s="1"/>
  <c r="AF137" i="15" s="1"/>
  <c r="AF117" i="15"/>
  <c r="AF115" i="15"/>
  <c r="AF135" i="15" s="1"/>
  <c r="AJ104" i="15"/>
  <c r="AJ102" i="15"/>
  <c r="AH25" i="15"/>
  <c r="AI35" i="15"/>
  <c r="AJ22" i="15"/>
  <c r="AJ108" i="15"/>
  <c r="AI77" i="15"/>
  <c r="AI57" i="15"/>
  <c r="AI63" i="15" s="1"/>
  <c r="BI43" i="7"/>
  <c r="BI140" i="7" s="1"/>
  <c r="BI133" i="7"/>
  <c r="BI136" i="7" s="1"/>
  <c r="BI44" i="7"/>
  <c r="BI223" i="7" s="1"/>
  <c r="AD11" i="12"/>
  <c r="AI69" i="15"/>
  <c r="AI31" i="15"/>
  <c r="AI38" i="15" s="1"/>
  <c r="AI44" i="15"/>
  <c r="AI50" i="15" s="1"/>
  <c r="AJ27" i="15"/>
  <c r="AJ59" i="15" s="1"/>
  <c r="AI73" i="15"/>
  <c r="AK18" i="15"/>
  <c r="BG86" i="7"/>
  <c r="BH78" i="7"/>
  <c r="BH82" i="7" s="1"/>
  <c r="AC258" i="9"/>
  <c r="AC539" i="9" s="1"/>
  <c r="Y74" i="13" s="1"/>
  <c r="AF262" i="9"/>
  <c r="AF30" i="12" s="1"/>
  <c r="AF275" i="9"/>
  <c r="AF524" i="9" s="1"/>
  <c r="AB59" i="13" s="1"/>
  <c r="F446" i="9"/>
  <c r="F448" i="9" s="1"/>
  <c r="BJ133" i="7"/>
  <c r="BJ126" i="7"/>
  <c r="BJ45" i="7"/>
  <c r="BJ44" i="7"/>
  <c r="BJ43" i="7"/>
  <c r="BH221" i="7"/>
  <c r="BH125" i="7"/>
  <c r="M166" i="7" s="1"/>
  <c r="AF40" i="9"/>
  <c r="L168" i="7"/>
  <c r="BH14" i="7"/>
  <c r="BH141" i="7" s="1"/>
  <c r="BH145" i="7" s="1"/>
  <c r="AF69" i="9"/>
  <c r="AF70" i="9" s="1"/>
  <c r="F439" i="9"/>
  <c r="F350" i="9" s="1"/>
  <c r="F274" i="9"/>
  <c r="F42" i="12" s="1"/>
  <c r="BH129" i="7"/>
  <c r="L460" i="9"/>
  <c r="L314" i="9"/>
  <c r="I476" i="9"/>
  <c r="I204" i="9"/>
  <c r="BI129" i="7"/>
  <c r="H439" i="9"/>
  <c r="H350" i="9" s="1"/>
  <c r="H274" i="9"/>
  <c r="H446" i="9"/>
  <c r="H453" i="9"/>
  <c r="H351" i="9" s="1"/>
  <c r="K314" i="9"/>
  <c r="K460" i="9"/>
  <c r="J439" i="9"/>
  <c r="J350" i="9" s="1"/>
  <c r="J274" i="9"/>
  <c r="J446" i="9"/>
  <c r="J453" i="9"/>
  <c r="J351" i="9" s="1"/>
  <c r="F81" i="8"/>
  <c r="L204" i="9"/>
  <c r="L476" i="9"/>
  <c r="J201" i="9"/>
  <c r="J87" i="8"/>
  <c r="K476" i="9"/>
  <c r="K204" i="9"/>
  <c r="I274" i="9"/>
  <c r="I446" i="9"/>
  <c r="I453" i="9"/>
  <c r="I351" i="9" s="1"/>
  <c r="I439" i="9"/>
  <c r="I350" i="9" s="1"/>
  <c r="H476" i="9"/>
  <c r="H204" i="9"/>
  <c r="F453" i="9"/>
  <c r="F351" i="9" s="1"/>
  <c r="AF74" i="9"/>
  <c r="AF75" i="9" s="1"/>
  <c r="BH35" i="7"/>
  <c r="BH28" i="7"/>
  <c r="K201" i="9"/>
  <c r="K87" i="8"/>
  <c r="K446" i="9"/>
  <c r="K453" i="9"/>
  <c r="K351" i="9" s="1"/>
  <c r="K439" i="9"/>
  <c r="K350" i="9" s="1"/>
  <c r="K274" i="9"/>
  <c r="J204" i="9"/>
  <c r="J476" i="9"/>
  <c r="G476" i="9"/>
  <c r="G204" i="9"/>
  <c r="F87" i="8"/>
  <c r="F201" i="9"/>
  <c r="BI20" i="7"/>
  <c r="BI21" i="7"/>
  <c r="BH50" i="7"/>
  <c r="BH144" i="7"/>
  <c r="BI79" i="7"/>
  <c r="BI48" i="7"/>
  <c r="BI78" i="7" s="1"/>
  <c r="BK3" i="7"/>
  <c r="BJ8" i="7"/>
  <c r="BJ4" i="7"/>
  <c r="BJ37" i="7"/>
  <c r="BJ47" i="7" s="1"/>
  <c r="BJ7" i="7"/>
  <c r="BJ49" i="7"/>
  <c r="BJ71" i="7" s="1"/>
  <c r="BJ74" i="7" s="1"/>
  <c r="BJ30" i="7"/>
  <c r="BJ46" i="7" s="1"/>
  <c r="BJ5" i="7"/>
  <c r="L87" i="8"/>
  <c r="L201" i="9"/>
  <c r="J460" i="9"/>
  <c r="J314" i="9"/>
  <c r="G446" i="9"/>
  <c r="G453" i="9"/>
  <c r="G351" i="9" s="1"/>
  <c r="G439" i="9"/>
  <c r="G350" i="9" s="1"/>
  <c r="G274" i="9"/>
  <c r="BI10" i="7"/>
  <c r="BI11" i="7"/>
  <c r="BI13" i="7"/>
  <c r="BI12" i="7"/>
  <c r="AF93" i="9"/>
  <c r="AF55" i="9"/>
  <c r="AF64" i="9"/>
  <c r="AF65" i="9" s="1"/>
  <c r="AH28" i="8"/>
  <c r="AH35" i="8"/>
  <c r="AI4" i="13"/>
  <c r="AN216" i="7"/>
  <c r="AM215" i="7"/>
  <c r="AH3" i="13"/>
  <c r="BM2" i="4"/>
  <c r="BL3" i="4"/>
  <c r="AF21" i="9"/>
  <c r="AJ5" i="13"/>
  <c r="AO217" i="7"/>
  <c r="BA13" i="13"/>
  <c r="AH40" i="8"/>
  <c r="AH42" i="8" s="1"/>
  <c r="AH43" i="8" s="1"/>
  <c r="AH47" i="8"/>
  <c r="AE218" i="7"/>
  <c r="AA6" i="13" s="1"/>
  <c r="AE22" i="7"/>
  <c r="BM51" i="4"/>
  <c r="BK48" i="4"/>
  <c r="AG422" i="9"/>
  <c r="AH249" i="9"/>
  <c r="AH14" i="9"/>
  <c r="AH87" i="9" s="1"/>
  <c r="AG17" i="9"/>
  <c r="AG96" i="9" s="1"/>
  <c r="AG425" i="9"/>
  <c r="AH337" i="9"/>
  <c r="AG419" i="9"/>
  <c r="AF29" i="7"/>
  <c r="AF31" i="7" s="1"/>
  <c r="AG27" i="7" s="1"/>
  <c r="AF447" i="9"/>
  <c r="AF440" i="9"/>
  <c r="AF541" i="9" s="1"/>
  <c r="AB76" i="13" s="1"/>
  <c r="AE36" i="7"/>
  <c r="AE38" i="7" s="1"/>
  <c r="AF34" i="7" s="1"/>
  <c r="AH52" i="8"/>
  <c r="BA12" i="13"/>
  <c r="AD23" i="7"/>
  <c r="AD24" i="7" s="1"/>
  <c r="AD219" i="7"/>
  <c r="Z7" i="13" s="1"/>
  <c r="AH38" i="8"/>
  <c r="AH106" i="8" s="1"/>
  <c r="AH50" i="8"/>
  <c r="AH122" i="8" s="1"/>
  <c r="AH26" i="8"/>
  <c r="AH76" i="8" s="1"/>
  <c r="AH29" i="8"/>
  <c r="AH60" i="8"/>
  <c r="AH61" i="8" s="1"/>
  <c r="AH53" i="8"/>
  <c r="AI19" i="8"/>
  <c r="AI41" i="8"/>
  <c r="AI24" i="8"/>
  <c r="AI48" i="8"/>
  <c r="AI36" i="8"/>
  <c r="AG92" i="12"/>
  <c r="S238" i="12" s="1"/>
  <c r="AG326" i="9"/>
  <c r="AG94" i="12" s="1"/>
  <c r="AH215" i="9"/>
  <c r="AH119" i="8"/>
  <c r="AH216" i="9" s="1"/>
  <c r="AJ46" i="15" l="1"/>
  <c r="BK6" i="7"/>
  <c r="BK126" i="7" s="1"/>
  <c r="AD12" i="12"/>
  <c r="AD15" i="12" s="1"/>
  <c r="AC263" i="9"/>
  <c r="AC525" i="9" s="1"/>
  <c r="Y60" i="13" s="1"/>
  <c r="AD27" i="12"/>
  <c r="L446" i="9"/>
  <c r="AH146" i="15"/>
  <c r="AJ247" i="15"/>
  <c r="AJ92" i="15"/>
  <c r="AJ95" i="15" s="1"/>
  <c r="AG103" i="9"/>
  <c r="AG110" i="9" s="1"/>
  <c r="AG83" i="9"/>
  <c r="AG82" i="9"/>
  <c r="AH79" i="9"/>
  <c r="AF94" i="9"/>
  <c r="AD175" i="9"/>
  <c r="AD177" i="9" s="1"/>
  <c r="AE143" i="9"/>
  <c r="AE153" i="9" s="1"/>
  <c r="AE118" i="9"/>
  <c r="AE147" i="9" s="1"/>
  <c r="AE183" i="9" s="1"/>
  <c r="AE346" i="9" s="1"/>
  <c r="AE110" i="12" s="1"/>
  <c r="R259" i="12" s="1"/>
  <c r="AD167" i="9"/>
  <c r="AC380" i="9"/>
  <c r="AC563" i="9" s="1"/>
  <c r="Y38" i="13" s="1"/>
  <c r="AJ85" i="15"/>
  <c r="AI83" i="15"/>
  <c r="L274" i="9"/>
  <c r="L42" i="12" s="1"/>
  <c r="AE139" i="9"/>
  <c r="AE152" i="9" s="1"/>
  <c r="AE184" i="9" s="1"/>
  <c r="AE260" i="9" s="1"/>
  <c r="AE523" i="9" s="1"/>
  <c r="AA58" i="13" s="1"/>
  <c r="AE44" i="9"/>
  <c r="AE6" i="12" s="1"/>
  <c r="R146" i="12" s="1"/>
  <c r="AE123" i="9"/>
  <c r="AE148" i="9" s="1"/>
  <c r="AE127" i="9"/>
  <c r="AE149" i="9" s="1"/>
  <c r="AE164" i="9" s="1"/>
  <c r="AE174" i="9" s="1"/>
  <c r="AE135" i="9"/>
  <c r="AE151" i="9" s="1"/>
  <c r="AE166" i="9" s="1"/>
  <c r="AE176" i="9" s="1"/>
  <c r="AE131" i="9"/>
  <c r="AE150" i="9" s="1"/>
  <c r="AE165" i="9" s="1"/>
  <c r="AE175" i="9" s="1"/>
  <c r="AF56" i="9"/>
  <c r="AF58" i="9"/>
  <c r="AF41" i="9"/>
  <c r="AF43" i="9"/>
  <c r="AH44" i="8"/>
  <c r="AH110" i="8" s="1"/>
  <c r="AH112" i="8" s="1"/>
  <c r="AH107" i="8"/>
  <c r="AF22" i="9"/>
  <c r="AF155" i="9" s="1"/>
  <c r="L439" i="9"/>
  <c r="L350" i="9" s="1"/>
  <c r="L114" i="12" s="1"/>
  <c r="AF119" i="15"/>
  <c r="AF136" i="15"/>
  <c r="AG186" i="9"/>
  <c r="AE7" i="12"/>
  <c r="R147" i="12" s="1"/>
  <c r="AD467" i="9"/>
  <c r="AE468" i="9" s="1"/>
  <c r="AG124" i="9"/>
  <c r="AG115" i="9"/>
  <c r="AG144" i="9" s="1"/>
  <c r="AE315" i="9"/>
  <c r="AE83" i="12" s="1"/>
  <c r="R229" i="12" s="1"/>
  <c r="AE461" i="9"/>
  <c r="BI222" i="7"/>
  <c r="BJ222" i="7" s="1"/>
  <c r="AG188" i="9"/>
  <c r="AG275" i="9" s="1"/>
  <c r="AG524" i="9" s="1"/>
  <c r="AC59" i="13" s="1"/>
  <c r="AG189" i="9"/>
  <c r="AG447" i="9" s="1"/>
  <c r="BD142" i="7"/>
  <c r="BE139" i="7" s="1"/>
  <c r="BE142" i="7" s="1"/>
  <c r="BF139" i="7" s="1"/>
  <c r="BJ223" i="7"/>
  <c r="AF129" i="15"/>
  <c r="AJ151" i="15"/>
  <c r="AH125" i="15"/>
  <c r="AH127" i="15" s="1"/>
  <c r="AH150" i="15"/>
  <c r="AH145" i="15"/>
  <c r="AI36" i="15"/>
  <c r="AJ81" i="15"/>
  <c r="AJ86" i="15"/>
  <c r="AJ72" i="15"/>
  <c r="AJ75" i="15"/>
  <c r="AJ54" i="15"/>
  <c r="AJ41" i="15"/>
  <c r="AJ42" i="15"/>
  <c r="AJ60" i="15"/>
  <c r="AJ61" i="15" s="1"/>
  <c r="AJ71" i="15"/>
  <c r="AI32" i="15"/>
  <c r="AJ76" i="15"/>
  <c r="AJ29" i="15"/>
  <c r="AJ55" i="15"/>
  <c r="AJ30" i="15"/>
  <c r="AJ68" i="15"/>
  <c r="AJ47" i="15"/>
  <c r="AJ48" i="15" s="1"/>
  <c r="AJ67" i="15"/>
  <c r="AJ80" i="15"/>
  <c r="AK20" i="15"/>
  <c r="AK34" i="15"/>
  <c r="AK91" i="15"/>
  <c r="AF531" i="9"/>
  <c r="AB66" i="13" s="1"/>
  <c r="BH86" i="7"/>
  <c r="AF43" i="12"/>
  <c r="BJ140" i="7"/>
  <c r="J309" i="9"/>
  <c r="K283" i="9"/>
  <c r="AC26" i="12"/>
  <c r="Q172" i="12" s="1"/>
  <c r="AH325" i="9"/>
  <c r="AH93" i="12" s="1"/>
  <c r="G283" i="9"/>
  <c r="H283" i="9"/>
  <c r="AG51" i="15"/>
  <c r="AG113" i="15" s="1"/>
  <c r="F309" i="9"/>
  <c r="F77" i="12" s="1"/>
  <c r="AH102" i="9"/>
  <c r="AG64" i="15"/>
  <c r="L309" i="9"/>
  <c r="J283" i="9"/>
  <c r="K309" i="9"/>
  <c r="L283" i="9"/>
  <c r="I283" i="9"/>
  <c r="BI221" i="7"/>
  <c r="BK45" i="7"/>
  <c r="BH127" i="7"/>
  <c r="BI125" i="7" s="1"/>
  <c r="BI127" i="7" s="1"/>
  <c r="BJ125" i="7" s="1"/>
  <c r="BI82" i="7"/>
  <c r="G42" i="12"/>
  <c r="F188" i="12" s="1"/>
  <c r="F441" i="9"/>
  <c r="F389" i="9" s="1"/>
  <c r="F551" i="9" s="1"/>
  <c r="B47" i="13" s="1"/>
  <c r="H114" i="12"/>
  <c r="I114" i="12"/>
  <c r="G263" i="12" s="1"/>
  <c r="H115" i="12"/>
  <c r="I115" i="12"/>
  <c r="G264" i="12" s="1"/>
  <c r="BI14" i="7"/>
  <c r="I42" i="12"/>
  <c r="G188" i="12" s="1"/>
  <c r="K42" i="12"/>
  <c r="H188" i="12" s="1"/>
  <c r="J114" i="12"/>
  <c r="BJ136" i="7"/>
  <c r="BJ20" i="7"/>
  <c r="BJ21" i="7"/>
  <c r="K114" i="12"/>
  <c r="H263" i="12" s="1"/>
  <c r="J115" i="12"/>
  <c r="BI144" i="7"/>
  <c r="BI50" i="7"/>
  <c r="BJ10" i="7"/>
  <c r="BJ12" i="7"/>
  <c r="BJ11" i="7"/>
  <c r="BJ13" i="7"/>
  <c r="L115" i="12"/>
  <c r="K115" i="12"/>
  <c r="H264" i="12" s="1"/>
  <c r="K316" i="9"/>
  <c r="K82" i="12"/>
  <c r="L316" i="9"/>
  <c r="L82" i="12"/>
  <c r="L84" i="12" s="1"/>
  <c r="J316" i="9"/>
  <c r="BJ48" i="7"/>
  <c r="BJ78" i="7" s="1"/>
  <c r="BJ79" i="7"/>
  <c r="BK7" i="7"/>
  <c r="BK49" i="7"/>
  <c r="BK71" i="7" s="1"/>
  <c r="BK74" i="7" s="1"/>
  <c r="BL3" i="7"/>
  <c r="BK30" i="7"/>
  <c r="BK46" i="7" s="1"/>
  <c r="BK5" i="7"/>
  <c r="BK37" i="7"/>
  <c r="BK47" i="7" s="1"/>
  <c r="BK8" i="7"/>
  <c r="BK4" i="7"/>
  <c r="BI35" i="7"/>
  <c r="BI28" i="7"/>
  <c r="F82" i="8"/>
  <c r="F359" i="9"/>
  <c r="F123" i="12" s="1"/>
  <c r="F220" i="9"/>
  <c r="J42" i="12"/>
  <c r="H42" i="12"/>
  <c r="AH30" i="8"/>
  <c r="AH31" i="8" s="1"/>
  <c r="AH54" i="8"/>
  <c r="AH55" i="8" s="1"/>
  <c r="AH339" i="9"/>
  <c r="AH25" i="9"/>
  <c r="AH251" i="9"/>
  <c r="AH48" i="9"/>
  <c r="AH33" i="9"/>
  <c r="AH16" i="9"/>
  <c r="AP217" i="7"/>
  <c r="AK5" i="13"/>
  <c r="AN215" i="7"/>
  <c r="AI3" i="13"/>
  <c r="BB13" i="13"/>
  <c r="AF36" i="7"/>
  <c r="AG29" i="7"/>
  <c r="AG348" i="9"/>
  <c r="AG112" i="12" s="1"/>
  <c r="S261" i="12" s="1"/>
  <c r="AG542" i="9"/>
  <c r="AC77" i="13" s="1"/>
  <c r="AG53" i="9"/>
  <c r="AG62" i="9"/>
  <c r="AG32" i="9"/>
  <c r="AG35" i="9" s="1"/>
  <c r="AG36" i="9" s="1"/>
  <c r="AG20" i="9"/>
  <c r="AG92" i="9"/>
  <c r="AG38" i="9"/>
  <c r="AG97" i="9"/>
  <c r="AG98" i="9" s="1"/>
  <c r="AG99" i="9" s="1"/>
  <c r="AG91" i="9"/>
  <c r="AG54" i="9"/>
  <c r="AG39" i="9"/>
  <c r="AG72" i="9"/>
  <c r="AG19" i="9"/>
  <c r="AG26" i="9" s="1"/>
  <c r="AG27" i="9" s="1"/>
  <c r="AG67" i="9"/>
  <c r="AG73" i="9"/>
  <c r="AG68" i="9"/>
  <c r="AG78" i="9"/>
  <c r="AG80" i="9" s="1"/>
  <c r="AG47" i="9"/>
  <c r="AG50" i="9" s="1"/>
  <c r="AG51" i="9" s="1"/>
  <c r="AG63" i="9"/>
  <c r="BN2" i="4"/>
  <c r="BM3" i="4"/>
  <c r="BB12" i="13"/>
  <c r="AE219" i="7"/>
  <c r="AA7" i="13" s="1"/>
  <c r="AE23" i="7"/>
  <c r="AE24" i="7" s="1"/>
  <c r="AF22" i="7"/>
  <c r="AF218" i="7"/>
  <c r="AB6" i="13" s="1"/>
  <c r="AJ4" i="13"/>
  <c r="AO216" i="7"/>
  <c r="BN51" i="4"/>
  <c r="BL48" i="4"/>
  <c r="AH62" i="8"/>
  <c r="S240" i="12"/>
  <c r="AI20" i="8"/>
  <c r="AI23" i="8" s="1"/>
  <c r="AJ17" i="8"/>
  <c r="AI59" i="8"/>
  <c r="AI68" i="8"/>
  <c r="AI64" i="8"/>
  <c r="AI73" i="8" s="1"/>
  <c r="AH217" i="9"/>
  <c r="AH324" i="9"/>
  <c r="F114" i="12"/>
  <c r="G114" i="12"/>
  <c r="F263" i="12" s="1"/>
  <c r="F378" i="9"/>
  <c r="F561" i="9" s="1"/>
  <c r="B36" i="13" s="1"/>
  <c r="G445" i="9"/>
  <c r="G448" i="9" s="1"/>
  <c r="F115" i="12"/>
  <c r="G115" i="12"/>
  <c r="F264" i="12" s="1"/>
  <c r="BK43" i="7" l="1"/>
  <c r="BK133" i="7"/>
  <c r="BL6" i="7"/>
  <c r="BL133" i="7" s="1"/>
  <c r="BK44" i="7"/>
  <c r="AJ100" i="15"/>
  <c r="AC31" i="12"/>
  <c r="Q177" i="12" s="1"/>
  <c r="AD343" i="9"/>
  <c r="AD107" i="12" s="1"/>
  <c r="AD187" i="9"/>
  <c r="AD349" i="9" s="1"/>
  <c r="AD113" i="12" s="1"/>
  <c r="AH138" i="15"/>
  <c r="AG109" i="9"/>
  <c r="AG106" i="9"/>
  <c r="AG104" i="9"/>
  <c r="AG107" i="9"/>
  <c r="AG84" i="9"/>
  <c r="AJ98" i="15"/>
  <c r="AJ94" i="15"/>
  <c r="AJ97" i="15"/>
  <c r="AJ99" i="15"/>
  <c r="AJ96" i="15"/>
  <c r="AK106" i="15"/>
  <c r="AH122" i="9"/>
  <c r="AG108" i="9"/>
  <c r="AG105" i="9"/>
  <c r="AE163" i="9"/>
  <c r="AE173" i="9" s="1"/>
  <c r="AE177" i="9" s="1"/>
  <c r="AJ87" i="15"/>
  <c r="AJ88" i="15" s="1"/>
  <c r="AK93" i="15"/>
  <c r="AE14" i="12"/>
  <c r="R161" i="12" s="1"/>
  <c r="AF29" i="9"/>
  <c r="AF59" i="9" s="1"/>
  <c r="AF23" i="9"/>
  <c r="AF114" i="9" s="1"/>
  <c r="AF127" i="9" s="1"/>
  <c r="AF149" i="9" s="1"/>
  <c r="AE28" i="12"/>
  <c r="R174" i="12" s="1"/>
  <c r="AE139" i="15"/>
  <c r="AE149" i="15" s="1"/>
  <c r="AE347" i="9"/>
  <c r="AE111" i="12" s="1"/>
  <c r="R260" i="12" s="1"/>
  <c r="AE259" i="9"/>
  <c r="AD469" i="9"/>
  <c r="AE466" i="9" s="1"/>
  <c r="AG140" i="9"/>
  <c r="AG136" i="9"/>
  <c r="AG128" i="9"/>
  <c r="AG132" i="9"/>
  <c r="AG119" i="9"/>
  <c r="AG440" i="9"/>
  <c r="AG541" i="9" s="1"/>
  <c r="AC76" i="13" s="1"/>
  <c r="AF172" i="9"/>
  <c r="AF540" i="9" s="1"/>
  <c r="AB75" i="13" s="1"/>
  <c r="BF141" i="7"/>
  <c r="BF145" i="7" s="1"/>
  <c r="AH422" i="9"/>
  <c r="BK223" i="7"/>
  <c r="J51" i="12"/>
  <c r="AF134" i="15"/>
  <c r="AG121" i="15"/>
  <c r="AG123" i="15" s="1"/>
  <c r="AG137" i="15" s="1"/>
  <c r="AG117" i="15"/>
  <c r="AG115" i="15"/>
  <c r="AG135" i="15" s="1"/>
  <c r="AK104" i="15"/>
  <c r="AJ35" i="15"/>
  <c r="AK102" i="15"/>
  <c r="AK22" i="15"/>
  <c r="AK108" i="15"/>
  <c r="AJ44" i="15"/>
  <c r="AJ50" i="15" s="1"/>
  <c r="AJ73" i="15"/>
  <c r="AJ82" i="15"/>
  <c r="AJ69" i="15"/>
  <c r="AI23" i="15"/>
  <c r="AJ57" i="15"/>
  <c r="AJ63" i="15" s="1"/>
  <c r="AJ77" i="15"/>
  <c r="AJ31" i="15"/>
  <c r="AJ38" i="15" s="1"/>
  <c r="AK27" i="15"/>
  <c r="AL18" i="15"/>
  <c r="H51" i="12"/>
  <c r="AG43" i="12"/>
  <c r="S189" i="12" s="1"/>
  <c r="I51" i="12"/>
  <c r="G197" i="12" s="1"/>
  <c r="K77" i="12"/>
  <c r="H223" i="12" s="1"/>
  <c r="K51" i="12"/>
  <c r="H197" i="12" s="1"/>
  <c r="BI86" i="7"/>
  <c r="AK59" i="15"/>
  <c r="L77" i="12"/>
  <c r="AK46" i="15"/>
  <c r="BK222" i="7"/>
  <c r="BK140" i="7"/>
  <c r="L51" i="12"/>
  <c r="F294" i="9"/>
  <c r="F62" i="12" s="1"/>
  <c r="AG262" i="9"/>
  <c r="AG30" i="12" s="1"/>
  <c r="S176" i="12" s="1"/>
  <c r="AD258" i="9"/>
  <c r="AD26" i="12" s="1"/>
  <c r="BJ221" i="7"/>
  <c r="BI141" i="7"/>
  <c r="BI145" i="7" s="1"/>
  <c r="BL43" i="7"/>
  <c r="AG93" i="9"/>
  <c r="AE13" i="12"/>
  <c r="R159" i="12" s="1"/>
  <c r="G438" i="9"/>
  <c r="G441" i="9" s="1"/>
  <c r="G389" i="9" s="1"/>
  <c r="G551" i="9" s="1"/>
  <c r="C47" i="13" s="1"/>
  <c r="AE12" i="12"/>
  <c r="R157" i="12" s="1"/>
  <c r="BJ82" i="7"/>
  <c r="AG55" i="9"/>
  <c r="BK10" i="7"/>
  <c r="BK12" i="7"/>
  <c r="BK13" i="7"/>
  <c r="BK11" i="7"/>
  <c r="BM3" i="7"/>
  <c r="BL30" i="7"/>
  <c r="BL46" i="7" s="1"/>
  <c r="BL5" i="7"/>
  <c r="BL8" i="7"/>
  <c r="BL4" i="7"/>
  <c r="BL37" i="7"/>
  <c r="BL47" i="7" s="1"/>
  <c r="BL7" i="7"/>
  <c r="BL49" i="7"/>
  <c r="BL71" i="7" s="1"/>
  <c r="BL74" i="7" s="1"/>
  <c r="BJ144" i="7"/>
  <c r="BJ50" i="7"/>
  <c r="BJ86" i="7" s="1"/>
  <c r="BK129" i="7"/>
  <c r="BK136" i="7"/>
  <c r="H228" i="12"/>
  <c r="H230" i="12" s="1"/>
  <c r="K84" i="12"/>
  <c r="BJ14" i="7"/>
  <c r="BK79" i="7"/>
  <c r="BK48" i="7"/>
  <c r="BK78" i="7" s="1"/>
  <c r="AG64" i="9"/>
  <c r="AG65" i="9" s="1"/>
  <c r="AG40" i="9"/>
  <c r="BK21" i="7"/>
  <c r="BK20" i="7"/>
  <c r="BJ35" i="7"/>
  <c r="BJ28" i="7"/>
  <c r="BJ129" i="7"/>
  <c r="BJ127" i="7"/>
  <c r="AH419" i="9"/>
  <c r="AG69" i="9"/>
  <c r="AG70" i="9" s="1"/>
  <c r="AD263" i="9"/>
  <c r="AK4" i="13"/>
  <c r="AP216" i="7"/>
  <c r="BC12" i="13"/>
  <c r="AG218" i="7"/>
  <c r="AC6" i="13" s="1"/>
  <c r="AG22" i="7"/>
  <c r="BC13" i="13"/>
  <c r="AF219" i="7"/>
  <c r="AB7" i="13" s="1"/>
  <c r="AF23" i="7"/>
  <c r="AF24" i="7" s="1"/>
  <c r="AG21" i="9"/>
  <c r="AF38" i="7"/>
  <c r="AG34" i="7" s="1"/>
  <c r="AG36" i="7" s="1"/>
  <c r="AH17" i="9"/>
  <c r="AH96" i="9" s="1"/>
  <c r="AI337" i="9"/>
  <c r="AI249" i="9"/>
  <c r="AH425" i="9"/>
  <c r="AI14" i="9"/>
  <c r="AI87" i="9" s="1"/>
  <c r="AH157" i="9"/>
  <c r="AI40" i="8"/>
  <c r="AI42" i="8" s="1"/>
  <c r="AI43" i="8" s="1"/>
  <c r="BO51" i="4"/>
  <c r="BM48" i="4"/>
  <c r="AG74" i="9"/>
  <c r="AG75" i="9" s="1"/>
  <c r="AG31" i="7"/>
  <c r="AH27" i="7" s="1"/>
  <c r="AL5" i="13"/>
  <c r="AQ217" i="7"/>
  <c r="BO2" i="4"/>
  <c r="BO3" i="4" s="1"/>
  <c r="BO48" i="4" s="1"/>
  <c r="BN3" i="4"/>
  <c r="BN48" i="4" s="1"/>
  <c r="AO215" i="7"/>
  <c r="AJ3" i="13"/>
  <c r="AI215" i="9"/>
  <c r="AI119" i="8"/>
  <c r="AI216" i="9" s="1"/>
  <c r="AI52" i="8"/>
  <c r="AI26" i="8"/>
  <c r="AI76" i="8" s="1"/>
  <c r="AI38" i="8"/>
  <c r="AI106" i="8" s="1"/>
  <c r="AI50" i="8"/>
  <c r="AI122" i="8" s="1"/>
  <c r="AI29" i="8"/>
  <c r="AI53" i="8"/>
  <c r="AI60" i="8"/>
  <c r="AI61" i="8" s="1"/>
  <c r="AI28" i="8"/>
  <c r="AI35" i="8"/>
  <c r="AH326" i="9"/>
  <c r="AH94" i="12" s="1"/>
  <c r="AH92" i="12"/>
  <c r="AJ19" i="8"/>
  <c r="AJ41" i="8"/>
  <c r="AJ24" i="8"/>
  <c r="AJ48" i="8"/>
  <c r="AJ36" i="8"/>
  <c r="AI47" i="8"/>
  <c r="H445" i="9"/>
  <c r="H448" i="9" s="1"/>
  <c r="G378" i="9"/>
  <c r="G561" i="9" s="1"/>
  <c r="C36" i="13" s="1"/>
  <c r="BL44" i="7" l="1"/>
  <c r="BL126" i="7"/>
  <c r="BM6" i="7"/>
  <c r="BM133" i="7" s="1"/>
  <c r="BL45" i="7"/>
  <c r="AH86" i="9"/>
  <c r="AH88" i="9" s="1"/>
  <c r="AI25" i="15"/>
  <c r="AK247" i="15" s="1"/>
  <c r="AH144" i="15"/>
  <c r="AI79" i="9"/>
  <c r="AH103" i="9"/>
  <c r="AH110" i="9" s="1"/>
  <c r="AH83" i="9"/>
  <c r="AH82" i="9"/>
  <c r="AK92" i="15"/>
  <c r="AK100" i="15" s="1"/>
  <c r="AG94" i="9"/>
  <c r="AE167" i="9"/>
  <c r="AE11" i="12"/>
  <c r="R155" i="12" s="1"/>
  <c r="AF143" i="9"/>
  <c r="AF153" i="9" s="1"/>
  <c r="AF118" i="9"/>
  <c r="AF147" i="9" s="1"/>
  <c r="AF183" i="9" s="1"/>
  <c r="AF346" i="9" s="1"/>
  <c r="AF110" i="12" s="1"/>
  <c r="AK85" i="15"/>
  <c r="AJ83" i="15"/>
  <c r="AF44" i="9"/>
  <c r="AF6" i="12" s="1"/>
  <c r="AF135" i="9"/>
  <c r="AF151" i="9" s="1"/>
  <c r="AF166" i="9" s="1"/>
  <c r="AF123" i="9"/>
  <c r="AF148" i="9" s="1"/>
  <c r="AF139" i="9"/>
  <c r="AF152" i="9" s="1"/>
  <c r="AF184" i="9" s="1"/>
  <c r="AF347" i="9" s="1"/>
  <c r="AF111" i="12" s="1"/>
  <c r="AF131" i="9"/>
  <c r="AF150" i="9" s="1"/>
  <c r="AF165" i="9" s="1"/>
  <c r="AD380" i="9"/>
  <c r="AD563" i="9" s="1"/>
  <c r="Z38" i="13" s="1"/>
  <c r="AG22" i="9"/>
  <c r="AG155" i="9" s="1"/>
  <c r="AI44" i="8"/>
  <c r="AI110" i="8" s="1"/>
  <c r="AI112" i="8" s="1"/>
  <c r="AI107" i="8"/>
  <c r="AG41" i="9"/>
  <c r="AG43" i="9"/>
  <c r="AG56" i="9"/>
  <c r="AG58" i="9"/>
  <c r="AE27" i="12"/>
  <c r="R173" i="12" s="1"/>
  <c r="AE522" i="9"/>
  <c r="AA57" i="13" s="1"/>
  <c r="AG119" i="15"/>
  <c r="AG136" i="15"/>
  <c r="AF139" i="15"/>
  <c r="AF149" i="15" s="1"/>
  <c r="AH186" i="9"/>
  <c r="AF164" i="9"/>
  <c r="AH124" i="9"/>
  <c r="BF142" i="7"/>
  <c r="BG139" i="7" s="1"/>
  <c r="BG141" i="7" s="1"/>
  <c r="BG145" i="7" s="1"/>
  <c r="AH115" i="9"/>
  <c r="AH144" i="9" s="1"/>
  <c r="AF461" i="9"/>
  <c r="AF315" i="9"/>
  <c r="AF83" i="12" s="1"/>
  <c r="BL223" i="7"/>
  <c r="AK151" i="15"/>
  <c r="AG129" i="15"/>
  <c r="AJ36" i="15"/>
  <c r="AK81" i="15"/>
  <c r="AK86" i="15"/>
  <c r="AJ32" i="15"/>
  <c r="AK60" i="15"/>
  <c r="AK61" i="15" s="1"/>
  <c r="AK68" i="15"/>
  <c r="AK41" i="15"/>
  <c r="AK75" i="15"/>
  <c r="AK30" i="15"/>
  <c r="AK54" i="15"/>
  <c r="AK72" i="15"/>
  <c r="AK55" i="15"/>
  <c r="AK67" i="15"/>
  <c r="AK47" i="15"/>
  <c r="AK48" i="15" s="1"/>
  <c r="AK42" i="15"/>
  <c r="AK80" i="15"/>
  <c r="AK29" i="15"/>
  <c r="AK76" i="15"/>
  <c r="AK71" i="15"/>
  <c r="AL34" i="15"/>
  <c r="AL91" i="15"/>
  <c r="AL20" i="15"/>
  <c r="AG531" i="9"/>
  <c r="AC66" i="13" s="1"/>
  <c r="BL222" i="7"/>
  <c r="BL140" i="7"/>
  <c r="AI325" i="9"/>
  <c r="AI93" i="12" s="1"/>
  <c r="T239" i="12" s="1"/>
  <c r="AE258" i="9"/>
  <c r="AE26" i="12" s="1"/>
  <c r="R172" i="12" s="1"/>
  <c r="AD539" i="9"/>
  <c r="Z74" i="13" s="1"/>
  <c r="AI102" i="9"/>
  <c r="AH64" i="15"/>
  <c r="AH51" i="15"/>
  <c r="AH113" i="15" s="1"/>
  <c r="H438" i="9"/>
  <c r="H441" i="9" s="1"/>
  <c r="I438" i="9" s="1"/>
  <c r="I441" i="9" s="1"/>
  <c r="BK221" i="7"/>
  <c r="BM45" i="7"/>
  <c r="BK125" i="7"/>
  <c r="BK127" i="7" s="1"/>
  <c r="BL125" i="7" s="1"/>
  <c r="BL21" i="7"/>
  <c r="BL20" i="7"/>
  <c r="BL136" i="7"/>
  <c r="BK28" i="7"/>
  <c r="BK35" i="7"/>
  <c r="BL11" i="7"/>
  <c r="BL12" i="7"/>
  <c r="BL10" i="7"/>
  <c r="BL13" i="7"/>
  <c r="BM30" i="7"/>
  <c r="BM46" i="7" s="1"/>
  <c r="BM5" i="7"/>
  <c r="BM8" i="7"/>
  <c r="BM4" i="7"/>
  <c r="BM7" i="7"/>
  <c r="BN3" i="7"/>
  <c r="BN6" i="7" s="1"/>
  <c r="BM49" i="7"/>
  <c r="BM71" i="7" s="1"/>
  <c r="BM74" i="7" s="1"/>
  <c r="BM37" i="7"/>
  <c r="BM47" i="7" s="1"/>
  <c r="BK14" i="7"/>
  <c r="BK141" i="7" s="1"/>
  <c r="BK145" i="7" s="1"/>
  <c r="BK82" i="7"/>
  <c r="BK144" i="7"/>
  <c r="BK50" i="7"/>
  <c r="BK86" i="7" s="1"/>
  <c r="BL48" i="7"/>
  <c r="BL78" i="7" s="1"/>
  <c r="BL79" i="7"/>
  <c r="AH32" i="9"/>
  <c r="AH35" i="9" s="1"/>
  <c r="AH36" i="9" s="1"/>
  <c r="AH53" i="9"/>
  <c r="AD525" i="9"/>
  <c r="Z60" i="13" s="1"/>
  <c r="AD31" i="12"/>
  <c r="AH188" i="9"/>
  <c r="AH189" i="9"/>
  <c r="BD13" i="13"/>
  <c r="BD12" i="13"/>
  <c r="AI30" i="8"/>
  <c r="AI31" i="8" s="1"/>
  <c r="D48" i="4"/>
  <c r="D70" i="6" s="1"/>
  <c r="AI339" i="9"/>
  <c r="AI251" i="9"/>
  <c r="AI48" i="9"/>
  <c r="AI25" i="9"/>
  <c r="AI16" i="9"/>
  <c r="AI33" i="9"/>
  <c r="AH67" i="9"/>
  <c r="AR217" i="7"/>
  <c r="AM5" i="13"/>
  <c r="AH542" i="9"/>
  <c r="AD77" i="13" s="1"/>
  <c r="AG38" i="7"/>
  <c r="AH34" i="7" s="1"/>
  <c r="AG219" i="7"/>
  <c r="AC7" i="13" s="1"/>
  <c r="AG23" i="7"/>
  <c r="AG24" i="7" s="1"/>
  <c r="AF7" i="12"/>
  <c r="AL4" i="13"/>
  <c r="AQ216" i="7"/>
  <c r="AK3" i="13"/>
  <c r="AP215" i="7"/>
  <c r="AH29" i="7"/>
  <c r="AH38" i="9"/>
  <c r="AH68" i="9"/>
  <c r="AH72" i="9"/>
  <c r="AH73" i="9"/>
  <c r="AH54" i="9"/>
  <c r="AH47" i="9"/>
  <c r="AH50" i="9" s="1"/>
  <c r="AH51" i="9" s="1"/>
  <c r="AH20" i="9"/>
  <c r="AH63" i="9"/>
  <c r="AH19" i="9"/>
  <c r="AH26" i="9" s="1"/>
  <c r="AH27" i="9" s="1"/>
  <c r="AH91" i="9"/>
  <c r="AH97" i="9"/>
  <c r="AH98" i="9" s="1"/>
  <c r="AH99" i="9" s="1"/>
  <c r="AH78" i="9"/>
  <c r="AH80" i="9" s="1"/>
  <c r="AH92" i="9"/>
  <c r="AH39" i="9"/>
  <c r="AH62" i="9"/>
  <c r="AH348" i="9"/>
  <c r="AH112" i="12" s="1"/>
  <c r="AI62" i="8"/>
  <c r="AJ20" i="8"/>
  <c r="AJ47" i="8" s="1"/>
  <c r="AK17" i="8"/>
  <c r="AJ64" i="8"/>
  <c r="AJ73" i="8" s="1"/>
  <c r="AJ68" i="8"/>
  <c r="AJ59" i="8"/>
  <c r="AI54" i="8"/>
  <c r="AI55" i="8" s="1"/>
  <c r="AI324" i="9"/>
  <c r="AI217" i="9"/>
  <c r="H378" i="9"/>
  <c r="H561" i="9" s="1"/>
  <c r="D36" i="13" s="1"/>
  <c r="I445" i="9"/>
  <c r="I448" i="9" s="1"/>
  <c r="BM44" i="7" l="1"/>
  <c r="BM126" i="7"/>
  <c r="BM43" i="7"/>
  <c r="BM222" i="7" s="1"/>
  <c r="AI145" i="15"/>
  <c r="AK98" i="15"/>
  <c r="AI150" i="15"/>
  <c r="AH109" i="9"/>
  <c r="AK95" i="15"/>
  <c r="AE343" i="9"/>
  <c r="AE107" i="12" s="1"/>
  <c r="R256" i="12" s="1"/>
  <c r="AE187" i="9"/>
  <c r="AE349" i="9" s="1"/>
  <c r="AE113" i="12" s="1"/>
  <c r="R262" i="12" s="1"/>
  <c r="AH105" i="9"/>
  <c r="AE467" i="9"/>
  <c r="AF468" i="9" s="1"/>
  <c r="AH108" i="9"/>
  <c r="AH106" i="9"/>
  <c r="AH84" i="9"/>
  <c r="AK94" i="15"/>
  <c r="AK99" i="15"/>
  <c r="AK97" i="15"/>
  <c r="AI125" i="15"/>
  <c r="AI127" i="15" s="1"/>
  <c r="AK96" i="15"/>
  <c r="AI146" i="15"/>
  <c r="AL106" i="15"/>
  <c r="AE15" i="12"/>
  <c r="AH104" i="9"/>
  <c r="AI122" i="9"/>
  <c r="AH107" i="9"/>
  <c r="AK87" i="15"/>
  <c r="AK88" i="15" s="1"/>
  <c r="AF163" i="9"/>
  <c r="AF11" i="12" s="1"/>
  <c r="AL93" i="15"/>
  <c r="AF14" i="12"/>
  <c r="AF176" i="9"/>
  <c r="AF260" i="9"/>
  <c r="AF523" i="9" s="1"/>
  <c r="AB58" i="13" s="1"/>
  <c r="AG29" i="9"/>
  <c r="AG59" i="9" s="1"/>
  <c r="AG23" i="9"/>
  <c r="AG114" i="9" s="1"/>
  <c r="AG118" i="9" s="1"/>
  <c r="AF259" i="9"/>
  <c r="AH132" i="9"/>
  <c r="AH140" i="9"/>
  <c r="AH136" i="9"/>
  <c r="AH128" i="9"/>
  <c r="AH119" i="9"/>
  <c r="BG142" i="7"/>
  <c r="BH139" i="7" s="1"/>
  <c r="BH142" i="7" s="1"/>
  <c r="BI139" i="7" s="1"/>
  <c r="BI142" i="7" s="1"/>
  <c r="BJ139" i="7" s="1"/>
  <c r="BJ141" i="7" s="1"/>
  <c r="BJ145" i="7" s="1"/>
  <c r="AG172" i="9"/>
  <c r="AG540" i="9" s="1"/>
  <c r="AC75" i="13" s="1"/>
  <c r="BM223" i="7"/>
  <c r="AI157" i="9"/>
  <c r="AH121" i="15"/>
  <c r="AH123" i="15" s="1"/>
  <c r="AH137" i="15" s="1"/>
  <c r="AH117" i="15"/>
  <c r="AH115" i="15"/>
  <c r="AH135" i="15" s="1"/>
  <c r="AG134" i="15"/>
  <c r="AL104" i="15"/>
  <c r="AK35" i="15"/>
  <c r="AL102" i="15"/>
  <c r="AK82" i="15"/>
  <c r="AK69" i="15"/>
  <c r="AL22" i="15"/>
  <c r="AL108" i="15"/>
  <c r="AJ23" i="15"/>
  <c r="AK44" i="15"/>
  <c r="AK50" i="15" s="1"/>
  <c r="AK73" i="15"/>
  <c r="AK77" i="15"/>
  <c r="AK57" i="15"/>
  <c r="AK63" i="15" s="1"/>
  <c r="AK31" i="15"/>
  <c r="AK38" i="15" s="1"/>
  <c r="AL27" i="15"/>
  <c r="AL59" i="15" s="1"/>
  <c r="AM18" i="15"/>
  <c r="H389" i="9"/>
  <c r="H551" i="9" s="1"/>
  <c r="D47" i="13" s="1"/>
  <c r="AE539" i="9"/>
  <c r="AA74" i="13" s="1"/>
  <c r="BM140" i="7"/>
  <c r="AH275" i="9"/>
  <c r="AH524" i="9" s="1"/>
  <c r="AD59" i="13" s="1"/>
  <c r="AH262" i="9"/>
  <c r="AH531" i="9" s="1"/>
  <c r="AD66" i="13" s="1"/>
  <c r="BN133" i="7"/>
  <c r="BN126" i="7"/>
  <c r="BN44" i="7"/>
  <c r="BN43" i="7"/>
  <c r="BN45" i="7"/>
  <c r="BL221" i="7"/>
  <c r="AJ28" i="8"/>
  <c r="BL14" i="7"/>
  <c r="AH55" i="9"/>
  <c r="AJ40" i="8"/>
  <c r="AJ42" i="8" s="1"/>
  <c r="AJ43" i="8" s="1"/>
  <c r="AJ35" i="8"/>
  <c r="BM13" i="7"/>
  <c r="BM10" i="7"/>
  <c r="BM12" i="7"/>
  <c r="BM11" i="7"/>
  <c r="BL127" i="7"/>
  <c r="BM125" i="7" s="1"/>
  <c r="BL129" i="7"/>
  <c r="BL82" i="7"/>
  <c r="BN8" i="7"/>
  <c r="BN4" i="7"/>
  <c r="BN7" i="7"/>
  <c r="BN49" i="7"/>
  <c r="BN71" i="7" s="1"/>
  <c r="BN74" i="7" s="1"/>
  <c r="BO3" i="7"/>
  <c r="BN30" i="7"/>
  <c r="BN46" i="7" s="1"/>
  <c r="BN37" i="7"/>
  <c r="BN47" i="7" s="1"/>
  <c r="BN5" i="7"/>
  <c r="BM79" i="7"/>
  <c r="BM48" i="7"/>
  <c r="BM78" i="7" s="1"/>
  <c r="AJ52" i="8"/>
  <c r="AJ23" i="8"/>
  <c r="BM129" i="7"/>
  <c r="BM136" i="7"/>
  <c r="BM21" i="7"/>
  <c r="BM20" i="7"/>
  <c r="BL144" i="7"/>
  <c r="BL50" i="7"/>
  <c r="BL86" i="7" s="1"/>
  <c r="BL35" i="7"/>
  <c r="BL28" i="7"/>
  <c r="AH64" i="9"/>
  <c r="AH65" i="9" s="1"/>
  <c r="AH74" i="9"/>
  <c r="AH75" i="9" s="1"/>
  <c r="AH21" i="9"/>
  <c r="AH218" i="7"/>
  <c r="AD6" i="13" s="1"/>
  <c r="AH22" i="7"/>
  <c r="AM4" i="13"/>
  <c r="AR216" i="7"/>
  <c r="AF175" i="9"/>
  <c r="AF13" i="12"/>
  <c r="AI422" i="9"/>
  <c r="AI17" i="9"/>
  <c r="AI86" i="9" s="1"/>
  <c r="AI88" i="9" s="1"/>
  <c r="AJ14" i="9"/>
  <c r="AJ87" i="9" s="1"/>
  <c r="AJ337" i="9"/>
  <c r="AJ249" i="9"/>
  <c r="BE13" i="13"/>
  <c r="AL3" i="13"/>
  <c r="AQ215" i="7"/>
  <c r="AH69" i="9"/>
  <c r="AH70" i="9" s="1"/>
  <c r="AF174" i="9"/>
  <c r="AF12" i="12"/>
  <c r="BE12" i="13"/>
  <c r="AH440" i="9"/>
  <c r="AH541" i="9" s="1"/>
  <c r="AD76" i="13" s="1"/>
  <c r="AH447" i="9"/>
  <c r="AH40" i="9"/>
  <c r="AH93" i="9"/>
  <c r="AH31" i="7"/>
  <c r="AI27" i="7" s="1"/>
  <c r="AI29" i="7" s="1"/>
  <c r="AH36" i="7"/>
  <c r="AN5" i="13"/>
  <c r="AS217" i="7"/>
  <c r="AI425" i="9"/>
  <c r="AI419" i="9"/>
  <c r="AI92" i="12"/>
  <c r="AI326" i="9"/>
  <c r="AI94" i="12" s="1"/>
  <c r="AJ119" i="8"/>
  <c r="AJ216" i="9" s="1"/>
  <c r="AJ215" i="9"/>
  <c r="AK19" i="8"/>
  <c r="AK41" i="8"/>
  <c r="AK24" i="8"/>
  <c r="AK48" i="8"/>
  <c r="AK36" i="8"/>
  <c r="AJ50" i="8"/>
  <c r="AJ122" i="8" s="1"/>
  <c r="AJ26" i="8"/>
  <c r="AJ76" i="8" s="1"/>
  <c r="AJ38" i="8"/>
  <c r="AJ106" i="8" s="1"/>
  <c r="AJ29" i="8"/>
  <c r="AJ60" i="8"/>
  <c r="AJ61" i="8" s="1"/>
  <c r="AJ53" i="8"/>
  <c r="J438" i="9"/>
  <c r="J441" i="9" s="1"/>
  <c r="I389" i="9"/>
  <c r="I551" i="9" s="1"/>
  <c r="E47" i="13" s="1"/>
  <c r="J445" i="9"/>
  <c r="J448" i="9" s="1"/>
  <c r="I378" i="9"/>
  <c r="I561" i="9" s="1"/>
  <c r="E36" i="13" s="1"/>
  <c r="BO6" i="7" l="1"/>
  <c r="AL46" i="15"/>
  <c r="AE263" i="9"/>
  <c r="AE31" i="12" s="1"/>
  <c r="R177" i="12" s="1"/>
  <c r="AF173" i="9"/>
  <c r="AF177" i="9" s="1"/>
  <c r="AE469" i="9"/>
  <c r="AF466" i="9" s="1"/>
  <c r="AI138" i="15"/>
  <c r="AF167" i="9"/>
  <c r="AJ25" i="15"/>
  <c r="AJ146" i="15" s="1"/>
  <c r="AI144" i="15"/>
  <c r="AI103" i="9"/>
  <c r="AI110" i="9" s="1"/>
  <c r="AI83" i="9"/>
  <c r="AI82" i="9"/>
  <c r="AJ79" i="9"/>
  <c r="AI96" i="9"/>
  <c r="AL92" i="15"/>
  <c r="AL100" i="15" s="1"/>
  <c r="AH94" i="9"/>
  <c r="AL85" i="15"/>
  <c r="AK83" i="15"/>
  <c r="AG44" i="9"/>
  <c r="AG6" i="12" s="1"/>
  <c r="S146" i="12" s="1"/>
  <c r="AG143" i="9"/>
  <c r="AG153" i="9" s="1"/>
  <c r="AG127" i="9"/>
  <c r="AG149" i="9" s="1"/>
  <c r="AG164" i="9" s="1"/>
  <c r="AF28" i="12"/>
  <c r="AG147" i="9"/>
  <c r="AG183" i="9" s="1"/>
  <c r="AG259" i="9" s="1"/>
  <c r="AG131" i="9"/>
  <c r="AG150" i="9" s="1"/>
  <c r="AG165" i="9" s="1"/>
  <c r="AG123" i="9"/>
  <c r="AG148" i="9" s="1"/>
  <c r="AG139" i="9"/>
  <c r="AG152" i="9" s="1"/>
  <c r="AG184" i="9" s="1"/>
  <c r="AG347" i="9" s="1"/>
  <c r="AG111" i="12" s="1"/>
  <c r="S260" i="12" s="1"/>
  <c r="AG135" i="9"/>
  <c r="AG151" i="9" s="1"/>
  <c r="AG166" i="9" s="1"/>
  <c r="AG176" i="9" s="1"/>
  <c r="AF27" i="12"/>
  <c r="AF522" i="9"/>
  <c r="AB57" i="13" s="1"/>
  <c r="BN223" i="7"/>
  <c r="AH41" i="9"/>
  <c r="AH43" i="9"/>
  <c r="AH22" i="9"/>
  <c r="AH155" i="9" s="1"/>
  <c r="AJ44" i="8"/>
  <c r="AJ110" i="8" s="1"/>
  <c r="AJ112" i="8" s="1"/>
  <c r="AJ107" i="8"/>
  <c r="AH56" i="9"/>
  <c r="AH58" i="9"/>
  <c r="AG461" i="9"/>
  <c r="AH119" i="15"/>
  <c r="AH136" i="15"/>
  <c r="AI186" i="9"/>
  <c r="AF467" i="9"/>
  <c r="AG468" i="9" s="1"/>
  <c r="AI124" i="9"/>
  <c r="BJ142" i="7"/>
  <c r="BK139" i="7" s="1"/>
  <c r="BK142" i="7" s="1"/>
  <c r="BL139" i="7" s="1"/>
  <c r="AI115" i="9"/>
  <c r="AI144" i="9" s="1"/>
  <c r="AG315" i="9"/>
  <c r="AG83" i="12" s="1"/>
  <c r="S229" i="12" s="1"/>
  <c r="AI188" i="9"/>
  <c r="AI275" i="9" s="1"/>
  <c r="AI524" i="9" s="1"/>
  <c r="AE59" i="13" s="1"/>
  <c r="AI189" i="9"/>
  <c r="AI447" i="9" s="1"/>
  <c r="AH129" i="15"/>
  <c r="AH134" i="15" s="1"/>
  <c r="AL151" i="15"/>
  <c r="AK36" i="15"/>
  <c r="AL86" i="15"/>
  <c r="AL30" i="15"/>
  <c r="AJ54" i="8"/>
  <c r="AJ55" i="8" s="1"/>
  <c r="AL41" i="15"/>
  <c r="AL47" i="15"/>
  <c r="AL48" i="15" s="1"/>
  <c r="AL29" i="15"/>
  <c r="AK32" i="15"/>
  <c r="AL60" i="15"/>
  <c r="AL61" i="15" s="1"/>
  <c r="AL67" i="15"/>
  <c r="AL72" i="15"/>
  <c r="AL76" i="15"/>
  <c r="AL55" i="15"/>
  <c r="AL80" i="15"/>
  <c r="AL71" i="15"/>
  <c r="AL68" i="15"/>
  <c r="AL81" i="15"/>
  <c r="AL54" i="15"/>
  <c r="AL75" i="15"/>
  <c r="AL42" i="15"/>
  <c r="AM20" i="15"/>
  <c r="AM34" i="15"/>
  <c r="AM91" i="15"/>
  <c r="AH30" i="12"/>
  <c r="BN222" i="7"/>
  <c r="BN140" i="7"/>
  <c r="AJ102" i="9"/>
  <c r="AH43" i="12"/>
  <c r="AI51" i="15"/>
  <c r="AI113" i="15" s="1"/>
  <c r="AJ325" i="9"/>
  <c r="AJ93" i="12" s="1"/>
  <c r="AI64" i="15"/>
  <c r="BM221" i="7"/>
  <c r="BO133" i="7"/>
  <c r="BO126" i="7"/>
  <c r="BO45" i="7"/>
  <c r="BO44" i="7"/>
  <c r="BO43" i="7"/>
  <c r="BL141" i="7"/>
  <c r="BL145" i="7" s="1"/>
  <c r="AJ30" i="8"/>
  <c r="AJ31" i="8" s="1"/>
  <c r="AI62" i="9"/>
  <c r="BM82" i="7"/>
  <c r="BM28" i="7"/>
  <c r="BM35" i="7"/>
  <c r="BM144" i="7"/>
  <c r="BM50" i="7"/>
  <c r="BM86" i="7" s="1"/>
  <c r="BN129" i="7"/>
  <c r="BN20" i="7"/>
  <c r="BN21" i="7"/>
  <c r="BM14" i="7"/>
  <c r="BN48" i="7"/>
  <c r="BN78" i="7" s="1"/>
  <c r="BN79" i="7"/>
  <c r="BO30" i="7"/>
  <c r="BO46" i="7" s="1"/>
  <c r="BO5" i="7"/>
  <c r="BP3" i="7"/>
  <c r="BO8" i="7"/>
  <c r="BO4" i="7"/>
  <c r="BO7" i="7"/>
  <c r="BO49" i="7"/>
  <c r="BO71" i="7" s="1"/>
  <c r="BO74" i="7" s="1"/>
  <c r="BO37" i="7"/>
  <c r="BO47" i="7" s="1"/>
  <c r="BN12" i="7"/>
  <c r="BN13" i="7"/>
  <c r="BN11" i="7"/>
  <c r="BN10" i="7"/>
  <c r="BM127" i="7"/>
  <c r="BN125" i="7" s="1"/>
  <c r="AI67" i="9"/>
  <c r="AI47" i="9"/>
  <c r="AI50" i="9" s="1"/>
  <c r="AI51" i="9" s="1"/>
  <c r="AI32" i="9"/>
  <c r="AI35" i="9" s="1"/>
  <c r="AI36" i="9" s="1"/>
  <c r="AI38" i="9"/>
  <c r="AI91" i="9"/>
  <c r="AF15" i="12"/>
  <c r="AH23" i="7"/>
  <c r="AH24" i="7" s="1"/>
  <c r="AH219" i="7"/>
  <c r="AD7" i="13" s="1"/>
  <c r="AG7" i="12"/>
  <c r="S147" i="12" s="1"/>
  <c r="AT217" i="7"/>
  <c r="AO5" i="13"/>
  <c r="AI31" i="7"/>
  <c r="AJ27" i="7" s="1"/>
  <c r="AI218" i="7"/>
  <c r="AE6" i="13" s="1"/>
  <c r="AI22" i="7"/>
  <c r="AI78" i="9"/>
  <c r="AI80" i="9" s="1"/>
  <c r="AI20" i="9"/>
  <c r="AI73" i="9"/>
  <c r="AI72" i="9"/>
  <c r="AI53" i="9"/>
  <c r="AI63" i="9"/>
  <c r="AI68" i="9"/>
  <c r="AI39" i="9"/>
  <c r="AI19" i="9"/>
  <c r="AI26" i="9" s="1"/>
  <c r="AI27" i="9" s="1"/>
  <c r="AI92" i="9"/>
  <c r="AI54" i="9"/>
  <c r="AI97" i="9"/>
  <c r="BF13" i="13"/>
  <c r="AJ251" i="9"/>
  <c r="AJ33" i="9"/>
  <c r="AJ48" i="9"/>
  <c r="AJ25" i="9"/>
  <c r="AJ339" i="9"/>
  <c r="AJ16" i="9"/>
  <c r="AN4" i="13"/>
  <c r="AS216" i="7"/>
  <c r="AI348" i="9"/>
  <c r="AI112" i="12" s="1"/>
  <c r="T261" i="12" s="1"/>
  <c r="AI542" i="9"/>
  <c r="AE77" i="13" s="1"/>
  <c r="AH38" i="7"/>
  <c r="AI34" i="7" s="1"/>
  <c r="BF12" i="13"/>
  <c r="AR215" i="7"/>
  <c r="AM3" i="13"/>
  <c r="T238" i="12"/>
  <c r="T240" i="12" s="1"/>
  <c r="AJ62" i="8"/>
  <c r="AK20" i="8"/>
  <c r="AK35" i="8" s="1"/>
  <c r="AL17" i="8"/>
  <c r="AK59" i="8"/>
  <c r="AK68" i="8"/>
  <c r="AK64" i="8"/>
  <c r="AK73" i="8" s="1"/>
  <c r="AJ217" i="9"/>
  <c r="AJ324" i="9"/>
  <c r="J378" i="9"/>
  <c r="J561" i="9" s="1"/>
  <c r="F36" i="13" s="1"/>
  <c r="K445" i="9"/>
  <c r="K448" i="9" s="1"/>
  <c r="J389" i="9"/>
  <c r="J551" i="9" s="1"/>
  <c r="F47" i="13" s="1"/>
  <c r="K438" i="9"/>
  <c r="K441" i="9" s="1"/>
  <c r="AE525" i="9" l="1"/>
  <c r="AA60" i="13" s="1"/>
  <c r="BP6" i="7"/>
  <c r="AE380" i="9"/>
  <c r="AE563" i="9" s="1"/>
  <c r="AA38" i="13" s="1"/>
  <c r="AF343" i="9"/>
  <c r="AF107" i="12" s="1"/>
  <c r="AF187" i="9"/>
  <c r="AF263" i="9" s="1"/>
  <c r="AJ150" i="15"/>
  <c r="AJ125" i="15"/>
  <c r="AJ127" i="15" s="1"/>
  <c r="AI105" i="9"/>
  <c r="AI109" i="9"/>
  <c r="AI98" i="9"/>
  <c r="AI99" i="9" s="1"/>
  <c r="AI108" i="9"/>
  <c r="AI107" i="9"/>
  <c r="AI106" i="9"/>
  <c r="AI104" i="9"/>
  <c r="AJ145" i="15"/>
  <c r="AL96" i="15"/>
  <c r="AL97" i="15"/>
  <c r="AL247" i="15"/>
  <c r="AL94" i="15"/>
  <c r="AM106" i="15"/>
  <c r="AJ122" i="9"/>
  <c r="AL98" i="15"/>
  <c r="AL99" i="15"/>
  <c r="AI84" i="9"/>
  <c r="AL95" i="15"/>
  <c r="AL87" i="15"/>
  <c r="AL88" i="15" s="1"/>
  <c r="AG163" i="9"/>
  <c r="AG173" i="9" s="1"/>
  <c r="AM93" i="15"/>
  <c r="AG27" i="12"/>
  <c r="S173" i="12" s="1"/>
  <c r="AG522" i="9"/>
  <c r="AC57" i="13" s="1"/>
  <c r="AG14" i="12"/>
  <c r="S161" i="12" s="1"/>
  <c r="AG260" i="9"/>
  <c r="AG28" i="12" s="1"/>
  <c r="S174" i="12" s="1"/>
  <c r="AH29" i="9"/>
  <c r="AH44" i="9" s="1"/>
  <c r="AH23" i="9"/>
  <c r="AH114" i="9" s="1"/>
  <c r="AG139" i="15"/>
  <c r="AG149" i="15" s="1"/>
  <c r="AG346" i="9"/>
  <c r="AG110" i="12" s="1"/>
  <c r="S259" i="12" s="1"/>
  <c r="BO223" i="7"/>
  <c r="AF469" i="9"/>
  <c r="AG466" i="9" s="1"/>
  <c r="AI140" i="9"/>
  <c r="AI132" i="9"/>
  <c r="AI136" i="9"/>
  <c r="AI128" i="9"/>
  <c r="AI119" i="9"/>
  <c r="AI440" i="9"/>
  <c r="AI541" i="9" s="1"/>
  <c r="AE76" i="13" s="1"/>
  <c r="AI115" i="15"/>
  <c r="AI135" i="15" s="1"/>
  <c r="AI121" i="15"/>
  <c r="AI123" i="15" s="1"/>
  <c r="AI137" i="15" s="1"/>
  <c r="AI117" i="15"/>
  <c r="AM104" i="15"/>
  <c r="AM102" i="15"/>
  <c r="AL35" i="15"/>
  <c r="AM22" i="15"/>
  <c r="AM108" i="15"/>
  <c r="AK23" i="15"/>
  <c r="AL44" i="15"/>
  <c r="AL50" i="15" s="1"/>
  <c r="AL77" i="15"/>
  <c r="AL31" i="15"/>
  <c r="AL38" i="15" s="1"/>
  <c r="AM27" i="15"/>
  <c r="AM46" i="15" s="1"/>
  <c r="AL57" i="15"/>
  <c r="AL63" i="15" s="1"/>
  <c r="AL82" i="15"/>
  <c r="AL73" i="15"/>
  <c r="AL69" i="15"/>
  <c r="AN18" i="15"/>
  <c r="AI43" i="12"/>
  <c r="T189" i="12" s="1"/>
  <c r="AM59" i="15"/>
  <c r="BO222" i="7"/>
  <c r="BO140" i="7"/>
  <c r="AI262" i="9"/>
  <c r="AI30" i="12" s="1"/>
  <c r="T176" i="12" s="1"/>
  <c r="AF258" i="9"/>
  <c r="AF539" i="9" s="1"/>
  <c r="AB74" i="13" s="1"/>
  <c r="BL142" i="7"/>
  <c r="BM139" i="7" s="1"/>
  <c r="BM141" i="7" s="1"/>
  <c r="BM145" i="7" s="1"/>
  <c r="BP133" i="7"/>
  <c r="BP126" i="7"/>
  <c r="BP44" i="7"/>
  <c r="BP43" i="7"/>
  <c r="BP45" i="7"/>
  <c r="BN221" i="7"/>
  <c r="BN127" i="7"/>
  <c r="BO125" i="7" s="1"/>
  <c r="AI69" i="9"/>
  <c r="AI70" i="9" s="1"/>
  <c r="BN14" i="7"/>
  <c r="AI93" i="9"/>
  <c r="AI64" i="9"/>
  <c r="AI65" i="9" s="1"/>
  <c r="BN136" i="7"/>
  <c r="BO21" i="7"/>
  <c r="BO20" i="7"/>
  <c r="BN50" i="7"/>
  <c r="BN86" i="7" s="1"/>
  <c r="BN144" i="7"/>
  <c r="BO129" i="7"/>
  <c r="BO136" i="7"/>
  <c r="BO12" i="7"/>
  <c r="BO10" i="7"/>
  <c r="BO13" i="7"/>
  <c r="BO11" i="7"/>
  <c r="BQ3" i="7"/>
  <c r="BP7" i="7"/>
  <c r="BP49" i="7"/>
  <c r="BP71" i="7" s="1"/>
  <c r="BP74" i="7" s="1"/>
  <c r="BP30" i="7"/>
  <c r="BP46" i="7" s="1"/>
  <c r="BP5" i="7"/>
  <c r="BP37" i="7"/>
  <c r="BP47" i="7" s="1"/>
  <c r="BP8" i="7"/>
  <c r="BP4" i="7"/>
  <c r="BN82" i="7"/>
  <c r="BO79" i="7"/>
  <c r="BO48" i="7"/>
  <c r="BO78" i="7" s="1"/>
  <c r="BN35" i="7"/>
  <c r="BN28" i="7"/>
  <c r="AK52" i="8"/>
  <c r="AK47" i="8"/>
  <c r="AI40" i="9"/>
  <c r="AK23" i="8"/>
  <c r="AI55" i="9"/>
  <c r="AS215" i="7"/>
  <c r="AN3" i="13"/>
  <c r="AG13" i="12"/>
  <c r="S159" i="12" s="1"/>
  <c r="AG175" i="9"/>
  <c r="AK40" i="8"/>
  <c r="AK42" i="8" s="1"/>
  <c r="AK43" i="8" s="1"/>
  <c r="AK28" i="8"/>
  <c r="AI36" i="7"/>
  <c r="BG13" i="13"/>
  <c r="AI74" i="9"/>
  <c r="AI75" i="9" s="1"/>
  <c r="AU217" i="7"/>
  <c r="AP5" i="13"/>
  <c r="AJ419" i="9"/>
  <c r="AK249" i="9"/>
  <c r="AK14" i="9"/>
  <c r="AK87" i="9" s="1"/>
  <c r="AJ422" i="9"/>
  <c r="AJ425" i="9"/>
  <c r="AK337" i="9"/>
  <c r="AJ17" i="9"/>
  <c r="AJ86" i="9" s="1"/>
  <c r="AJ88" i="9" s="1"/>
  <c r="AJ157" i="9"/>
  <c r="AG174" i="9"/>
  <c r="AG12" i="12"/>
  <c r="S157" i="12" s="1"/>
  <c r="BG12" i="13"/>
  <c r="AO4" i="13"/>
  <c r="AT216" i="7"/>
  <c r="AI21" i="9"/>
  <c r="AJ29" i="7"/>
  <c r="AJ31" i="7" s="1"/>
  <c r="AK27" i="7" s="1"/>
  <c r="AL19" i="8"/>
  <c r="AL24" i="8"/>
  <c r="AL48" i="8"/>
  <c r="AL41" i="8"/>
  <c r="AL36" i="8"/>
  <c r="AJ92" i="12"/>
  <c r="AJ326" i="9"/>
  <c r="AJ94" i="12" s="1"/>
  <c r="AK38" i="8"/>
  <c r="AK106" i="8" s="1"/>
  <c r="AK26" i="8"/>
  <c r="AK76" i="8" s="1"/>
  <c r="AK50" i="8"/>
  <c r="AK122" i="8" s="1"/>
  <c r="AK60" i="8"/>
  <c r="AK61" i="8" s="1"/>
  <c r="AK53" i="8"/>
  <c r="AK29" i="8"/>
  <c r="AK119" i="8"/>
  <c r="AK216" i="9" s="1"/>
  <c r="AK215" i="9"/>
  <c r="L445" i="9"/>
  <c r="L448" i="9" s="1"/>
  <c r="K378" i="9"/>
  <c r="K561" i="9" s="1"/>
  <c r="G36" i="13" s="1"/>
  <c r="L438" i="9"/>
  <c r="L441" i="9" s="1"/>
  <c r="K389" i="9"/>
  <c r="K551" i="9" s="1"/>
  <c r="G47" i="13" s="1"/>
  <c r="BQ6" i="7" l="1"/>
  <c r="AF349" i="9"/>
  <c r="AF113" i="12" s="1"/>
  <c r="AJ138" i="15"/>
  <c r="AH172" i="9"/>
  <c r="AH461" i="9" s="1"/>
  <c r="AH59" i="9"/>
  <c r="AH7" i="12" s="1"/>
  <c r="AK25" i="15"/>
  <c r="AM247" i="15" s="1"/>
  <c r="AJ144" i="15"/>
  <c r="AJ103" i="9"/>
  <c r="AJ110" i="9" s="1"/>
  <c r="AJ83" i="9"/>
  <c r="AJ96" i="9"/>
  <c r="AJ82" i="9"/>
  <c r="AM92" i="15"/>
  <c r="AM100" i="15" s="1"/>
  <c r="AK79" i="9"/>
  <c r="AI94" i="9"/>
  <c r="AH143" i="9"/>
  <c r="AH153" i="9" s="1"/>
  <c r="AH118" i="9"/>
  <c r="AH147" i="9" s="1"/>
  <c r="AH183" i="9" s="1"/>
  <c r="AH259" i="9" s="1"/>
  <c r="AH522" i="9" s="1"/>
  <c r="AD57" i="13" s="1"/>
  <c r="AG167" i="9"/>
  <c r="AG11" i="12"/>
  <c r="S155" i="12" s="1"/>
  <c r="AM85" i="15"/>
  <c r="AL83" i="15"/>
  <c r="AH135" i="9"/>
  <c r="AH151" i="9" s="1"/>
  <c r="AH166" i="9" s="1"/>
  <c r="AH176" i="9" s="1"/>
  <c r="AF380" i="9"/>
  <c r="AF563" i="9" s="1"/>
  <c r="AB38" i="13" s="1"/>
  <c r="AH131" i="9"/>
  <c r="AH150" i="9" s="1"/>
  <c r="AG523" i="9"/>
  <c r="AC58" i="13" s="1"/>
  <c r="BP223" i="7"/>
  <c r="AH127" i="9"/>
  <c r="AH149" i="9" s="1"/>
  <c r="AH139" i="9"/>
  <c r="AH152" i="9" s="1"/>
  <c r="AH184" i="9" s="1"/>
  <c r="AH347" i="9" s="1"/>
  <c r="AH111" i="12" s="1"/>
  <c r="AH123" i="9"/>
  <c r="AH148" i="9" s="1"/>
  <c r="AH163" i="9" s="1"/>
  <c r="AI41" i="9"/>
  <c r="AI43" i="9"/>
  <c r="AI22" i="9"/>
  <c r="AI155" i="9" s="1"/>
  <c r="AI56" i="9"/>
  <c r="AI58" i="9"/>
  <c r="AK44" i="8"/>
  <c r="AK110" i="8" s="1"/>
  <c r="AK112" i="8" s="1"/>
  <c r="AK107" i="8"/>
  <c r="AI119" i="15"/>
  <c r="AI136" i="15"/>
  <c r="AJ186" i="9"/>
  <c r="AJ124" i="9"/>
  <c r="AJ115" i="9"/>
  <c r="AJ144" i="9" s="1"/>
  <c r="AJ53" i="9"/>
  <c r="AM55" i="15"/>
  <c r="AM151" i="15"/>
  <c r="AI129" i="15"/>
  <c r="AL36" i="15"/>
  <c r="AM76" i="15"/>
  <c r="AM42" i="15"/>
  <c r="AM81" i="15"/>
  <c r="AM86" i="15"/>
  <c r="AM68" i="15"/>
  <c r="AM71" i="15"/>
  <c r="AM30" i="15"/>
  <c r="AL32" i="15"/>
  <c r="AM41" i="15"/>
  <c r="AM29" i="15"/>
  <c r="AM54" i="15"/>
  <c r="AM47" i="15"/>
  <c r="AM48" i="15" s="1"/>
  <c r="AM72" i="15"/>
  <c r="AM80" i="15"/>
  <c r="AM75" i="15"/>
  <c r="AM67" i="15"/>
  <c r="AM60" i="15"/>
  <c r="AM61" i="15" s="1"/>
  <c r="AN91" i="15"/>
  <c r="AN20" i="15"/>
  <c r="AN34" i="15"/>
  <c r="AI531" i="9"/>
  <c r="AE66" i="13" s="1"/>
  <c r="AF26" i="12"/>
  <c r="BP222" i="7"/>
  <c r="BP140" i="7"/>
  <c r="AK325" i="9"/>
  <c r="AK93" i="12" s="1"/>
  <c r="U239" i="12" s="1"/>
  <c r="AK102" i="9"/>
  <c r="AJ51" i="15"/>
  <c r="AJ113" i="15" s="1"/>
  <c r="AJ64" i="15"/>
  <c r="BO221" i="7"/>
  <c r="BQ126" i="7"/>
  <c r="BQ45" i="7"/>
  <c r="BQ133" i="7"/>
  <c r="BQ44" i="7"/>
  <c r="BQ43" i="7"/>
  <c r="BM142" i="7"/>
  <c r="BN139" i="7" s="1"/>
  <c r="BO82" i="7"/>
  <c r="AJ47" i="9"/>
  <c r="AJ50" i="9" s="1"/>
  <c r="AJ51" i="9" s="1"/>
  <c r="AJ542" i="9"/>
  <c r="AF77" i="13" s="1"/>
  <c r="BO127" i="7"/>
  <c r="BP125" i="7" s="1"/>
  <c r="BO14" i="7"/>
  <c r="BP13" i="7"/>
  <c r="BP12" i="7"/>
  <c r="BP10" i="7"/>
  <c r="BP11" i="7"/>
  <c r="BP129" i="7"/>
  <c r="BP136" i="7"/>
  <c r="BO28" i="7"/>
  <c r="BO35" i="7"/>
  <c r="BP79" i="7"/>
  <c r="BP48" i="7"/>
  <c r="BP78" i="7" s="1"/>
  <c r="BO144" i="7"/>
  <c r="BO50" i="7"/>
  <c r="BO86" i="7" s="1"/>
  <c r="BP20" i="7"/>
  <c r="BP21" i="7"/>
  <c r="BQ7" i="7"/>
  <c r="BQ37" i="7"/>
  <c r="BQ47" i="7" s="1"/>
  <c r="BQ49" i="7"/>
  <c r="BQ71" i="7" s="1"/>
  <c r="BQ74" i="7" s="1"/>
  <c r="BR3" i="7"/>
  <c r="BR6" i="7" s="1"/>
  <c r="BQ30" i="7"/>
  <c r="BQ46" i="7" s="1"/>
  <c r="BQ5" i="7"/>
  <c r="BQ8" i="7"/>
  <c r="BQ4" i="7"/>
  <c r="AK54" i="8"/>
  <c r="AK55" i="8" s="1"/>
  <c r="AK30" i="8"/>
  <c r="AK31" i="8" s="1"/>
  <c r="AG177" i="9"/>
  <c r="BH12" i="13"/>
  <c r="AJ188" i="9"/>
  <c r="AJ189" i="9"/>
  <c r="AJ348" i="9"/>
  <c r="AJ112" i="12" s="1"/>
  <c r="AI219" i="7"/>
  <c r="AE7" i="13" s="1"/>
  <c r="AI23" i="7"/>
  <c r="AI24" i="7" s="1"/>
  <c r="AJ73" i="9"/>
  <c r="AJ39" i="9"/>
  <c r="AJ72" i="9"/>
  <c r="AJ91" i="9"/>
  <c r="AJ62" i="9"/>
  <c r="AJ97" i="9"/>
  <c r="AJ20" i="9"/>
  <c r="AJ67" i="9"/>
  <c r="AJ63" i="9"/>
  <c r="AJ92" i="9"/>
  <c r="AJ78" i="9"/>
  <c r="AJ80" i="9" s="1"/>
  <c r="AJ19" i="9"/>
  <c r="AJ26" i="9" s="1"/>
  <c r="AJ27" i="9" s="1"/>
  <c r="AJ54" i="9"/>
  <c r="AJ68" i="9"/>
  <c r="AI38" i="7"/>
  <c r="AJ34" i="7" s="1"/>
  <c r="AJ36" i="7" s="1"/>
  <c r="AJ38" i="9"/>
  <c r="AO3" i="13"/>
  <c r="AT215" i="7"/>
  <c r="AK29" i="7"/>
  <c r="AP4" i="13"/>
  <c r="AU216" i="7"/>
  <c r="AK33" i="9"/>
  <c r="AK25" i="9"/>
  <c r="AK339" i="9"/>
  <c r="AK16" i="9"/>
  <c r="AK251" i="9"/>
  <c r="AK48" i="9"/>
  <c r="AV217" i="7"/>
  <c r="AQ5" i="13"/>
  <c r="BH13" i="13"/>
  <c r="AH6" i="12"/>
  <c r="AJ22" i="7"/>
  <c r="AJ218" i="7"/>
  <c r="AF6" i="13" s="1"/>
  <c r="AF525" i="9"/>
  <c r="AB60" i="13" s="1"/>
  <c r="AF31" i="12"/>
  <c r="AJ32" i="9"/>
  <c r="AJ35" i="9" s="1"/>
  <c r="AJ36" i="9" s="1"/>
  <c r="AK62" i="8"/>
  <c r="AK324" i="9"/>
  <c r="AK217" i="9"/>
  <c r="AL20" i="8"/>
  <c r="AL23" i="8" s="1"/>
  <c r="AM17" i="8"/>
  <c r="AL64" i="8"/>
  <c r="AL73" i="8" s="1"/>
  <c r="AL68" i="8"/>
  <c r="L378" i="9"/>
  <c r="L561" i="9" s="1"/>
  <c r="H36" i="13" s="1"/>
  <c r="M445" i="9"/>
  <c r="L389" i="9"/>
  <c r="L551" i="9" s="1"/>
  <c r="H47" i="13" s="1"/>
  <c r="M438" i="9"/>
  <c r="AJ109" i="9" l="1"/>
  <c r="AJ107" i="9"/>
  <c r="AJ106" i="9"/>
  <c r="AJ108" i="9"/>
  <c r="AJ104" i="9"/>
  <c r="AJ105" i="9"/>
  <c r="AK125" i="15"/>
  <c r="AK127" i="15" s="1"/>
  <c r="AM44" i="15"/>
  <c r="AM50" i="15" s="1"/>
  <c r="AH315" i="9"/>
  <c r="AH83" i="12" s="1"/>
  <c r="AG343" i="9"/>
  <c r="AG107" i="12" s="1"/>
  <c r="S256" i="12" s="1"/>
  <c r="AG187" i="9"/>
  <c r="AG263" i="9" s="1"/>
  <c r="AK145" i="15"/>
  <c r="AG467" i="9"/>
  <c r="AH468" i="9" s="1"/>
  <c r="AH540" i="9"/>
  <c r="AD75" i="13" s="1"/>
  <c r="AG15" i="12"/>
  <c r="AH164" i="9"/>
  <c r="AH12" i="12" s="1"/>
  <c r="AH165" i="9"/>
  <c r="AH175" i="9" s="1"/>
  <c r="AM98" i="15"/>
  <c r="AK150" i="15"/>
  <c r="AM95" i="15"/>
  <c r="AM94" i="15"/>
  <c r="AM96" i="15"/>
  <c r="AM97" i="15"/>
  <c r="AM99" i="15"/>
  <c r="AK146" i="15"/>
  <c r="AN106" i="15"/>
  <c r="AJ98" i="9"/>
  <c r="AJ99" i="9" s="1"/>
  <c r="AJ84" i="9"/>
  <c r="AK122" i="9"/>
  <c r="BQ223" i="7"/>
  <c r="AH27" i="12"/>
  <c r="AM87" i="15"/>
  <c r="AM88" i="15" s="1"/>
  <c r="AN93" i="15"/>
  <c r="AH346" i="9"/>
  <c r="AH110" i="12" s="1"/>
  <c r="AH260" i="9"/>
  <c r="AI29" i="9"/>
  <c r="AI44" i="9" s="1"/>
  <c r="AI23" i="9"/>
  <c r="AI114" i="9" s="1"/>
  <c r="AI118" i="9" s="1"/>
  <c r="AH139" i="15"/>
  <c r="AH149" i="15" s="1"/>
  <c r="AH14" i="12"/>
  <c r="AJ140" i="9"/>
  <c r="AJ136" i="9"/>
  <c r="AJ128" i="9"/>
  <c r="AJ132" i="9"/>
  <c r="AJ55" i="9"/>
  <c r="AJ119" i="9"/>
  <c r="AM57" i="15"/>
  <c r="AM63" i="15" s="1"/>
  <c r="AM82" i="15"/>
  <c r="BN141" i="7"/>
  <c r="BN145" i="7" s="1"/>
  <c r="AJ117" i="15"/>
  <c r="AJ121" i="15"/>
  <c r="AJ123" i="15" s="1"/>
  <c r="AJ137" i="15" s="1"/>
  <c r="AI134" i="15"/>
  <c r="AJ115" i="15"/>
  <c r="AJ135" i="15" s="1"/>
  <c r="AN104" i="15"/>
  <c r="AN102" i="15"/>
  <c r="AM35" i="15"/>
  <c r="AM77" i="15"/>
  <c r="AN22" i="15"/>
  <c r="AN108" i="15"/>
  <c r="AM69" i="15"/>
  <c r="AM31" i="15"/>
  <c r="AM38" i="15" s="1"/>
  <c r="AM73" i="15"/>
  <c r="AL23" i="15"/>
  <c r="AN27" i="15"/>
  <c r="AN46" i="15" s="1"/>
  <c r="AO18" i="15"/>
  <c r="BQ222" i="7"/>
  <c r="BQ140" i="7"/>
  <c r="AG258" i="9"/>
  <c r="AG26" i="12" s="1"/>
  <c r="S172" i="12" s="1"/>
  <c r="AJ262" i="9"/>
  <c r="AJ531" i="9" s="1"/>
  <c r="AF66" i="13" s="1"/>
  <c r="AJ275" i="9"/>
  <c r="AJ43" i="12" s="1"/>
  <c r="BR133" i="7"/>
  <c r="BR126" i="7"/>
  <c r="BR45" i="7"/>
  <c r="BR44" i="7"/>
  <c r="BR43" i="7"/>
  <c r="BP221" i="7"/>
  <c r="BP82" i="7"/>
  <c r="BP14" i="7"/>
  <c r="BQ21" i="7"/>
  <c r="BQ20" i="7"/>
  <c r="BS3" i="7"/>
  <c r="BS6" i="7" s="1"/>
  <c r="BR8" i="7"/>
  <c r="BR4" i="7"/>
  <c r="BR37" i="7"/>
  <c r="BR47" i="7" s="1"/>
  <c r="BR7" i="7"/>
  <c r="BR49" i="7"/>
  <c r="BR71" i="7" s="1"/>
  <c r="BR74" i="7" s="1"/>
  <c r="BR30" i="7"/>
  <c r="BR46" i="7" s="1"/>
  <c r="BR5" i="7"/>
  <c r="BQ10" i="7"/>
  <c r="BQ11" i="7"/>
  <c r="BQ13" i="7"/>
  <c r="BQ12" i="7"/>
  <c r="BQ136" i="7"/>
  <c r="BQ129" i="7"/>
  <c r="BQ79" i="7"/>
  <c r="BQ48" i="7"/>
  <c r="BQ78" i="7" s="1"/>
  <c r="BP35" i="7"/>
  <c r="BP28" i="7"/>
  <c r="BP50" i="7"/>
  <c r="BP86" i="7" s="1"/>
  <c r="BP144" i="7"/>
  <c r="BP127" i="7"/>
  <c r="BQ125" i="7" s="1"/>
  <c r="AL35" i="8"/>
  <c r="AL28" i="8"/>
  <c r="AK422" i="9"/>
  <c r="AJ40" i="9"/>
  <c r="AL40" i="8"/>
  <c r="AL42" i="8" s="1"/>
  <c r="AL43" i="8" s="1"/>
  <c r="AJ64" i="9"/>
  <c r="AJ65" i="9" s="1"/>
  <c r="AJ74" i="9"/>
  <c r="AJ75" i="9" s="1"/>
  <c r="AQ4" i="13"/>
  <c r="AV216" i="7"/>
  <c r="AJ38" i="7"/>
  <c r="AK34" i="7" s="1"/>
  <c r="AJ219" i="7"/>
  <c r="AF7" i="13" s="1"/>
  <c r="AJ23" i="7"/>
  <c r="AJ24" i="7" s="1"/>
  <c r="AL47" i="8"/>
  <c r="AP3" i="13"/>
  <c r="AU215" i="7"/>
  <c r="AJ21" i="9"/>
  <c r="BI12" i="13"/>
  <c r="AR5" i="13"/>
  <c r="AW217" i="7"/>
  <c r="AK218" i="7"/>
  <c r="AG6" i="13" s="1"/>
  <c r="AK22" i="7"/>
  <c r="AL59" i="8"/>
  <c r="AL52" i="8"/>
  <c r="AH11" i="12"/>
  <c r="AH173" i="9"/>
  <c r="BI13" i="13"/>
  <c r="AL14" i="9"/>
  <c r="AL87" i="9" s="1"/>
  <c r="AL337" i="9"/>
  <c r="AK17" i="9"/>
  <c r="AK82" i="9" s="1"/>
  <c r="AL249" i="9"/>
  <c r="AK419" i="9"/>
  <c r="AK425" i="9"/>
  <c r="AK31" i="7"/>
  <c r="AL27" i="7" s="1"/>
  <c r="AJ69" i="9"/>
  <c r="AJ70" i="9" s="1"/>
  <c r="AJ93" i="9"/>
  <c r="AJ447" i="9"/>
  <c r="AJ440" i="9"/>
  <c r="AJ541" i="9" s="1"/>
  <c r="AF76" i="13" s="1"/>
  <c r="AK157" i="9"/>
  <c r="AK92" i="12"/>
  <c r="AK326" i="9"/>
  <c r="AK94" i="12" s="1"/>
  <c r="AM19" i="8"/>
  <c r="AM41" i="8"/>
  <c r="AM24" i="8"/>
  <c r="AM48" i="8"/>
  <c r="AM36" i="8"/>
  <c r="AM29" i="8"/>
  <c r="AL215" i="9"/>
  <c r="AL119" i="8"/>
  <c r="AL216" i="9" s="1"/>
  <c r="AL50" i="8"/>
  <c r="AL122" i="8" s="1"/>
  <c r="AL26" i="8"/>
  <c r="AL76" i="8" s="1"/>
  <c r="AL38" i="8"/>
  <c r="AL106" i="8" s="1"/>
  <c r="AL29" i="8"/>
  <c r="AL53" i="8"/>
  <c r="AL60" i="8"/>
  <c r="AN59" i="15" l="1"/>
  <c r="AK138" i="15"/>
  <c r="AK86" i="9"/>
  <c r="AK88" i="9" s="1"/>
  <c r="AH174" i="9"/>
  <c r="AH177" i="9" s="1"/>
  <c r="AG469" i="9"/>
  <c r="AH466" i="9" s="1"/>
  <c r="AG349" i="9"/>
  <c r="AG113" i="12" s="1"/>
  <c r="S262" i="12" s="1"/>
  <c r="AK96" i="9"/>
  <c r="AH167" i="9"/>
  <c r="AI172" i="9"/>
  <c r="AI315" i="9" s="1"/>
  <c r="AI83" i="12" s="1"/>
  <c r="T229" i="12" s="1"/>
  <c r="AH13" i="12"/>
  <c r="AH15" i="12" s="1"/>
  <c r="AL25" i="15"/>
  <c r="AN247" i="15" s="1"/>
  <c r="AK144" i="15"/>
  <c r="BR223" i="7"/>
  <c r="AI59" i="9"/>
  <c r="AI7" i="12" s="1"/>
  <c r="T147" i="12" s="1"/>
  <c r="AL79" i="9"/>
  <c r="AK103" i="9"/>
  <c r="AK110" i="9" s="1"/>
  <c r="AK83" i="9"/>
  <c r="AK84" i="9" s="1"/>
  <c r="AN67" i="15"/>
  <c r="AJ94" i="9"/>
  <c r="AM83" i="15"/>
  <c r="AN85" i="15"/>
  <c r="AI143" i="9"/>
  <c r="AI153" i="9" s="1"/>
  <c r="AI135" i="9"/>
  <c r="AI151" i="9" s="1"/>
  <c r="AI166" i="9" s="1"/>
  <c r="AI14" i="12" s="1"/>
  <c r="T161" i="12" s="1"/>
  <c r="AH28" i="12"/>
  <c r="AH523" i="9"/>
  <c r="AD58" i="13" s="1"/>
  <c r="AI127" i="9"/>
  <c r="AI149" i="9" s="1"/>
  <c r="AI139" i="9"/>
  <c r="AI152" i="9" s="1"/>
  <c r="AI184" i="9" s="1"/>
  <c r="AI131" i="9"/>
  <c r="AI150" i="9" s="1"/>
  <c r="AI147" i="9"/>
  <c r="AI183" i="9" s="1"/>
  <c r="AI123" i="9"/>
  <c r="AI148" i="9" s="1"/>
  <c r="AI163" i="9" s="1"/>
  <c r="AJ22" i="9"/>
  <c r="AJ155" i="9" s="1"/>
  <c r="AJ41" i="9"/>
  <c r="AJ43" i="9"/>
  <c r="AJ56" i="9"/>
  <c r="AK64" i="15" s="1"/>
  <c r="AJ58" i="9"/>
  <c r="AL44" i="8"/>
  <c r="AL110" i="8" s="1"/>
  <c r="AL112" i="8" s="1"/>
  <c r="AL107" i="8"/>
  <c r="AN92" i="15"/>
  <c r="AN100" i="15" s="1"/>
  <c r="AJ524" i="9"/>
  <c r="AF59" i="13" s="1"/>
  <c r="AJ119" i="15"/>
  <c r="AJ136" i="15"/>
  <c r="AK186" i="9"/>
  <c r="AK124" i="9"/>
  <c r="AK115" i="9"/>
  <c r="AK144" i="9" s="1"/>
  <c r="BN142" i="7"/>
  <c r="BO139" i="7" s="1"/>
  <c r="BO141" i="7" s="1"/>
  <c r="BO145" i="7" s="1"/>
  <c r="AJ129" i="15"/>
  <c r="AN151" i="15"/>
  <c r="AM36" i="15"/>
  <c r="AN72" i="15"/>
  <c r="AN54" i="15"/>
  <c r="AN81" i="15"/>
  <c r="AN47" i="15"/>
  <c r="AN48" i="15" s="1"/>
  <c r="AN30" i="15"/>
  <c r="AN42" i="15"/>
  <c r="AN86" i="15"/>
  <c r="AN68" i="15"/>
  <c r="AN41" i="15"/>
  <c r="AN80" i="15"/>
  <c r="AM32" i="15"/>
  <c r="AM23" i="15" s="1"/>
  <c r="AL144" i="15" s="1"/>
  <c r="AN76" i="15"/>
  <c r="AN60" i="15"/>
  <c r="AN61" i="15" s="1"/>
  <c r="AN71" i="15"/>
  <c r="AN75" i="15"/>
  <c r="AN55" i="15"/>
  <c r="AN29" i="15"/>
  <c r="AO20" i="15"/>
  <c r="AO34" i="15"/>
  <c r="AO91" i="15"/>
  <c r="AJ30" i="12"/>
  <c r="AG539" i="9"/>
  <c r="AC74" i="13" s="1"/>
  <c r="BR222" i="7"/>
  <c r="BR140" i="7"/>
  <c r="AL102" i="9"/>
  <c r="AK51" i="15"/>
  <c r="AK113" i="15" s="1"/>
  <c r="AL325" i="9"/>
  <c r="AL93" i="12" s="1"/>
  <c r="BQ221" i="7"/>
  <c r="BS133" i="7"/>
  <c r="BS45" i="7"/>
  <c r="BS44" i="7"/>
  <c r="BS43" i="7"/>
  <c r="BS126" i="7"/>
  <c r="BQ127" i="7"/>
  <c r="BR125" i="7" s="1"/>
  <c r="BQ28" i="7"/>
  <c r="BQ35" i="7"/>
  <c r="BR136" i="7"/>
  <c r="BR129" i="7"/>
  <c r="BR20" i="7"/>
  <c r="BR21" i="7"/>
  <c r="BQ144" i="7"/>
  <c r="BQ50" i="7"/>
  <c r="BQ86" i="7" s="1"/>
  <c r="BQ14" i="7"/>
  <c r="BQ141" i="7" s="1"/>
  <c r="BQ145" i="7" s="1"/>
  <c r="BR12" i="7"/>
  <c r="BR11" i="7"/>
  <c r="BR13" i="7"/>
  <c r="BR10" i="7"/>
  <c r="AL30" i="8"/>
  <c r="AL31" i="8" s="1"/>
  <c r="BQ82" i="7"/>
  <c r="BR79" i="7"/>
  <c r="BR48" i="7"/>
  <c r="BR78" i="7" s="1"/>
  <c r="BS8" i="7"/>
  <c r="BS4" i="7"/>
  <c r="BS7" i="7"/>
  <c r="BS49" i="7"/>
  <c r="BS71" i="7" s="1"/>
  <c r="BS74" i="7" s="1"/>
  <c r="BT3" i="7"/>
  <c r="BS30" i="7"/>
  <c r="BS46" i="7" s="1"/>
  <c r="BS5" i="7"/>
  <c r="BS37" i="7"/>
  <c r="BS47" i="7" s="1"/>
  <c r="AL54" i="8"/>
  <c r="AL55" i="8" s="1"/>
  <c r="AK62" i="9"/>
  <c r="AL61" i="8"/>
  <c r="AL62" i="8" s="1"/>
  <c r="AK542" i="9"/>
  <c r="AG77" i="13" s="1"/>
  <c r="AK348" i="9"/>
  <c r="AK112" i="12" s="1"/>
  <c r="U261" i="12" s="1"/>
  <c r="AK189" i="9"/>
  <c r="AK188" i="9"/>
  <c r="AL29" i="7"/>
  <c r="AL31" i="7" s="1"/>
  <c r="AM27" i="7" s="1"/>
  <c r="AM29" i="7" s="1"/>
  <c r="AL339" i="9"/>
  <c r="AL25" i="9"/>
  <c r="AL251" i="9"/>
  <c r="AL16" i="9"/>
  <c r="AL33" i="9"/>
  <c r="AL48" i="9"/>
  <c r="AX217" i="7"/>
  <c r="AS5" i="13"/>
  <c r="AV215" i="7"/>
  <c r="AQ3" i="13"/>
  <c r="AK36" i="7"/>
  <c r="AK38" i="7" s="1"/>
  <c r="AL34" i="7" s="1"/>
  <c r="AI6" i="12"/>
  <c r="T146" i="12" s="1"/>
  <c r="AK39" i="9"/>
  <c r="AK73" i="9"/>
  <c r="AK47" i="9"/>
  <c r="AK50" i="9" s="1"/>
  <c r="AK51" i="9" s="1"/>
  <c r="AK91" i="9"/>
  <c r="AK63" i="9"/>
  <c r="AK97" i="9"/>
  <c r="AK19" i="9"/>
  <c r="AK26" i="9" s="1"/>
  <c r="AK27" i="9" s="1"/>
  <c r="AK53" i="9"/>
  <c r="AK68" i="9"/>
  <c r="AK92" i="9"/>
  <c r="AK67" i="9"/>
  <c r="AK72" i="9"/>
  <c r="AK32" i="9"/>
  <c r="AK35" i="9" s="1"/>
  <c r="AK36" i="9" s="1"/>
  <c r="AK78" i="9"/>
  <c r="AK80" i="9" s="1"/>
  <c r="AK20" i="9"/>
  <c r="AK54" i="9"/>
  <c r="AK38" i="9"/>
  <c r="AK40" i="9" s="1"/>
  <c r="BJ13" i="13"/>
  <c r="BJ12" i="13"/>
  <c r="AG31" i="12"/>
  <c r="S177" i="12" s="1"/>
  <c r="AG525" i="9"/>
  <c r="AC60" i="13" s="1"/>
  <c r="AR4" i="13"/>
  <c r="AW216" i="7"/>
  <c r="U238" i="12"/>
  <c r="U240" i="12" s="1"/>
  <c r="AL217" i="9"/>
  <c r="AL324" i="9"/>
  <c r="AM20" i="8"/>
  <c r="AM47" i="8" s="1"/>
  <c r="AN17" i="8"/>
  <c r="AM68" i="8"/>
  <c r="AM64" i="8"/>
  <c r="AM73" i="8" s="1"/>
  <c r="BT6" i="7" l="1"/>
  <c r="AL150" i="15"/>
  <c r="AK98" i="9"/>
  <c r="AK99" i="9" s="1"/>
  <c r="AL145" i="15"/>
  <c r="AG380" i="9"/>
  <c r="AG563" i="9" s="1"/>
  <c r="AC38" i="13" s="1"/>
  <c r="AH343" i="9"/>
  <c r="AH107" i="12" s="1"/>
  <c r="AH187" i="9"/>
  <c r="AH263" i="9" s="1"/>
  <c r="BS223" i="7"/>
  <c r="AI461" i="9"/>
  <c r="AI540" i="9"/>
  <c r="AE75" i="13" s="1"/>
  <c r="AH467" i="9"/>
  <c r="AI468" i="9" s="1"/>
  <c r="AI164" i="9"/>
  <c r="AI12" i="12" s="1"/>
  <c r="T157" i="12" s="1"/>
  <c r="AK105" i="9"/>
  <c r="AK107" i="9"/>
  <c r="AI165" i="9"/>
  <c r="AI175" i="9" s="1"/>
  <c r="AL125" i="15"/>
  <c r="AN69" i="15"/>
  <c r="AO106" i="15"/>
  <c r="AL146" i="15"/>
  <c r="AK104" i="9"/>
  <c r="AK108" i="9"/>
  <c r="AK106" i="9"/>
  <c r="AL122" i="9"/>
  <c r="AL86" i="9"/>
  <c r="AL88" i="9" s="1"/>
  <c r="AK109" i="9"/>
  <c r="AN87" i="15"/>
  <c r="AN88" i="15" s="1"/>
  <c r="AO93" i="15"/>
  <c r="AN82" i="15"/>
  <c r="AJ29" i="9"/>
  <c r="AJ59" i="9" s="1"/>
  <c r="AJ7" i="12" s="1"/>
  <c r="AJ23" i="9"/>
  <c r="AJ114" i="9" s="1"/>
  <c r="AJ118" i="9" s="1"/>
  <c r="AI176" i="9"/>
  <c r="AI139" i="15"/>
  <c r="AI149" i="15" s="1"/>
  <c r="AI346" i="9"/>
  <c r="AI110" i="12" s="1"/>
  <c r="T259" i="12" s="1"/>
  <c r="AI259" i="9"/>
  <c r="AI27" i="12" s="1"/>
  <c r="T173" i="12" s="1"/>
  <c r="AI347" i="9"/>
  <c r="AI111" i="12" s="1"/>
  <c r="T260" i="12" s="1"/>
  <c r="AI260" i="9"/>
  <c r="AK41" i="9"/>
  <c r="AL51" i="15" s="1"/>
  <c r="AL113" i="15" s="1"/>
  <c r="AL115" i="15" s="1"/>
  <c r="AL135" i="15" s="1"/>
  <c r="AK43" i="9"/>
  <c r="AK121" i="15"/>
  <c r="AK123" i="15" s="1"/>
  <c r="AK137" i="15" s="1"/>
  <c r="AK117" i="15"/>
  <c r="AN96" i="15"/>
  <c r="AN98" i="15"/>
  <c r="AN99" i="15"/>
  <c r="AN97" i="15"/>
  <c r="AN95" i="15"/>
  <c r="AN94" i="15"/>
  <c r="AK136" i="9"/>
  <c r="AK128" i="9"/>
  <c r="AK140" i="9"/>
  <c r="AK132" i="9"/>
  <c r="AK119" i="9"/>
  <c r="BO142" i="7"/>
  <c r="BP139" i="7" s="1"/>
  <c r="BP141" i="7" s="1"/>
  <c r="BP145" i="7" s="1"/>
  <c r="AJ172" i="9"/>
  <c r="AJ540" i="9" s="1"/>
  <c r="AF75" i="13" s="1"/>
  <c r="AK115" i="15"/>
  <c r="AK135" i="15" s="1"/>
  <c r="AJ134" i="15"/>
  <c r="AN73" i="15"/>
  <c r="AO104" i="15"/>
  <c r="AM25" i="15"/>
  <c r="AO102" i="15"/>
  <c r="AN35" i="15"/>
  <c r="AN57" i="15"/>
  <c r="AN63" i="15" s="1"/>
  <c r="AO22" i="15"/>
  <c r="AO108" i="15"/>
  <c r="AN31" i="15"/>
  <c r="AN38" i="15" s="1"/>
  <c r="AN44" i="15"/>
  <c r="AN50" i="15" s="1"/>
  <c r="AN77" i="15"/>
  <c r="AO27" i="15"/>
  <c r="AO46" i="15" s="1"/>
  <c r="AP18" i="15"/>
  <c r="BS222" i="7"/>
  <c r="BS140" i="7"/>
  <c r="AO59" i="15"/>
  <c r="AK275" i="9"/>
  <c r="AK43" i="12" s="1"/>
  <c r="U189" i="12" s="1"/>
  <c r="AK262" i="9"/>
  <c r="AK531" i="9" s="1"/>
  <c r="AG66" i="13" s="1"/>
  <c r="AH258" i="9"/>
  <c r="AH539" i="9" s="1"/>
  <c r="AD74" i="13" s="1"/>
  <c r="BR221" i="7"/>
  <c r="BT133" i="7"/>
  <c r="BT126" i="7"/>
  <c r="BT45" i="7"/>
  <c r="BT44" i="7"/>
  <c r="BT43" i="7"/>
  <c r="BR82" i="7"/>
  <c r="BR127" i="7"/>
  <c r="BS125" i="7" s="1"/>
  <c r="BS129" i="7"/>
  <c r="BS136" i="7"/>
  <c r="BS11" i="7"/>
  <c r="BS10" i="7"/>
  <c r="BS12" i="7"/>
  <c r="BS13" i="7"/>
  <c r="BS79" i="7"/>
  <c r="BS48" i="7"/>
  <c r="BS78" i="7" s="1"/>
  <c r="BR144" i="7"/>
  <c r="BR50" i="7"/>
  <c r="BR86" i="7" s="1"/>
  <c r="BT8" i="7"/>
  <c r="BT4" i="7"/>
  <c r="BT37" i="7"/>
  <c r="BT47" i="7" s="1"/>
  <c r="BT7" i="7"/>
  <c r="BT49" i="7"/>
  <c r="BT71" i="7" s="1"/>
  <c r="BT74" i="7" s="1"/>
  <c r="BU3" i="7"/>
  <c r="BT30" i="7"/>
  <c r="BT46" i="7" s="1"/>
  <c r="BT5" i="7"/>
  <c r="BS21" i="7"/>
  <c r="BS20" i="7"/>
  <c r="BR14" i="7"/>
  <c r="BR35" i="7"/>
  <c r="BR28" i="7"/>
  <c r="AK64" i="9"/>
  <c r="AK65" i="9" s="1"/>
  <c r="AM23" i="8"/>
  <c r="AM28" i="8"/>
  <c r="AM30" i="8" s="1"/>
  <c r="AM31" i="8" s="1"/>
  <c r="AM40" i="8"/>
  <c r="AM42" i="8" s="1"/>
  <c r="AM43" i="8" s="1"/>
  <c r="AK55" i="9"/>
  <c r="AK74" i="9"/>
  <c r="AK75" i="9" s="1"/>
  <c r="AL36" i="7"/>
  <c r="BK12" i="13"/>
  <c r="AK69" i="9"/>
  <c r="AK70" i="9" s="1"/>
  <c r="AW215" i="7"/>
  <c r="AR3" i="13"/>
  <c r="AM59" i="8"/>
  <c r="AM52" i="8"/>
  <c r="AM35" i="8"/>
  <c r="BK13" i="13"/>
  <c r="AK21" i="9"/>
  <c r="AK93" i="9"/>
  <c r="AK440" i="9"/>
  <c r="AK541" i="9" s="1"/>
  <c r="AG76" i="13" s="1"/>
  <c r="AK447" i="9"/>
  <c r="AS4" i="13"/>
  <c r="AX216" i="7"/>
  <c r="AI173" i="9"/>
  <c r="AI11" i="12"/>
  <c r="AK219" i="7"/>
  <c r="AG7" i="13" s="1"/>
  <c r="AK23" i="7"/>
  <c r="AK24" i="7" s="1"/>
  <c r="AT5" i="13"/>
  <c r="AY217" i="7"/>
  <c r="AM14" i="9"/>
  <c r="AM87" i="9" s="1"/>
  <c r="AL419" i="9"/>
  <c r="AM337" i="9"/>
  <c r="AL17" i="9"/>
  <c r="AL96" i="9" s="1"/>
  <c r="AM249" i="9"/>
  <c r="AL425" i="9"/>
  <c r="AL157" i="9"/>
  <c r="AL422" i="9"/>
  <c r="AM31" i="7"/>
  <c r="AN27" i="7" s="1"/>
  <c r="AN29" i="7" s="1"/>
  <c r="AM22" i="7"/>
  <c r="AL218" i="7"/>
  <c r="AH6" i="13" s="1"/>
  <c r="AL22" i="7"/>
  <c r="AM215" i="9"/>
  <c r="AM119" i="8"/>
  <c r="AM216" i="9" s="1"/>
  <c r="AN19" i="8"/>
  <c r="AN41" i="8"/>
  <c r="AN24" i="8"/>
  <c r="AN48" i="8"/>
  <c r="AN36" i="8"/>
  <c r="AN29" i="8"/>
  <c r="AM50" i="8"/>
  <c r="AM122" i="8" s="1"/>
  <c r="AM38" i="8"/>
  <c r="AM106" i="8" s="1"/>
  <c r="AM26" i="8"/>
  <c r="AM76" i="8" s="1"/>
  <c r="AM53" i="8"/>
  <c r="AM60" i="8"/>
  <c r="AL326" i="9"/>
  <c r="AL94" i="12" s="1"/>
  <c r="AL92" i="12"/>
  <c r="BU6" i="7" l="1"/>
  <c r="AH349" i="9"/>
  <c r="AH113" i="12" s="1"/>
  <c r="BT223" i="7"/>
  <c r="AI174" i="9"/>
  <c r="AI177" i="9" s="1"/>
  <c r="AL127" i="15"/>
  <c r="AL138" i="15"/>
  <c r="AH469" i="9"/>
  <c r="AI466" i="9" s="1"/>
  <c r="AI167" i="9"/>
  <c r="AL78" i="9"/>
  <c r="AL80" i="9" s="1"/>
  <c r="AI13" i="12"/>
  <c r="T159" i="12" s="1"/>
  <c r="AM146" i="15"/>
  <c r="AO247" i="15"/>
  <c r="AM79" i="9"/>
  <c r="AL103" i="9"/>
  <c r="AL110" i="9" s="1"/>
  <c r="AL83" i="9"/>
  <c r="AO71" i="15"/>
  <c r="AL82" i="9"/>
  <c r="AK94" i="9"/>
  <c r="AO85" i="15"/>
  <c r="AN83" i="15"/>
  <c r="AI522" i="9"/>
  <c r="AE57" i="13" s="1"/>
  <c r="AJ143" i="9"/>
  <c r="AJ153" i="9" s="1"/>
  <c r="AJ135" i="9"/>
  <c r="AJ151" i="9" s="1"/>
  <c r="AJ166" i="9" s="1"/>
  <c r="AJ176" i="9" s="1"/>
  <c r="AJ123" i="9"/>
  <c r="AJ148" i="9" s="1"/>
  <c r="AJ127" i="9"/>
  <c r="AJ149" i="9" s="1"/>
  <c r="AJ164" i="9" s="1"/>
  <c r="AJ174" i="9" s="1"/>
  <c r="AJ147" i="9"/>
  <c r="AJ183" i="9" s="1"/>
  <c r="AJ346" i="9" s="1"/>
  <c r="AJ110" i="12" s="1"/>
  <c r="AJ139" i="9"/>
  <c r="AJ152" i="9" s="1"/>
  <c r="AJ184" i="9" s="1"/>
  <c r="AJ131" i="9"/>
  <c r="AJ150" i="9" s="1"/>
  <c r="AJ165" i="9" s="1"/>
  <c r="AJ175" i="9" s="1"/>
  <c r="AJ44" i="9"/>
  <c r="AJ6" i="12" s="1"/>
  <c r="AI28" i="12"/>
  <c r="T174" i="12" s="1"/>
  <c r="AI523" i="9"/>
  <c r="AE58" i="13" s="1"/>
  <c r="AK129" i="15"/>
  <c r="AK22" i="9"/>
  <c r="AK155" i="9" s="1"/>
  <c r="AK136" i="15"/>
  <c r="AK119" i="15"/>
  <c r="AL186" i="9"/>
  <c r="AK56" i="9"/>
  <c r="AK58" i="9"/>
  <c r="AM44" i="8"/>
  <c r="AM110" i="8" s="1"/>
  <c r="AM112" i="8" s="1"/>
  <c r="AM107" i="8"/>
  <c r="AO92" i="15"/>
  <c r="AO100" i="15" s="1"/>
  <c r="AL124" i="9"/>
  <c r="BP142" i="7"/>
  <c r="BQ139" i="7" s="1"/>
  <c r="BQ142" i="7" s="1"/>
  <c r="BR139" i="7" s="1"/>
  <c r="AL115" i="9"/>
  <c r="AL144" i="9" s="1"/>
  <c r="AJ461" i="9"/>
  <c r="AJ315" i="9"/>
  <c r="AJ83" i="12" s="1"/>
  <c r="BR141" i="7"/>
  <c r="BR145" i="7" s="1"/>
  <c r="AO151" i="15"/>
  <c r="AM125" i="15"/>
  <c r="AM127" i="15" s="1"/>
  <c r="AM150" i="15"/>
  <c r="AM145" i="15"/>
  <c r="AN36" i="15"/>
  <c r="AN32" i="15"/>
  <c r="AN23" i="15" s="1"/>
  <c r="AO86" i="15"/>
  <c r="AO68" i="15"/>
  <c r="AK524" i="9"/>
  <c r="AG59" i="13" s="1"/>
  <c r="AO75" i="15"/>
  <c r="AO60" i="15"/>
  <c r="AO61" i="15" s="1"/>
  <c r="AO67" i="15"/>
  <c r="AO72" i="15"/>
  <c r="AO76" i="15"/>
  <c r="AO54" i="15"/>
  <c r="AO81" i="15"/>
  <c r="AO47" i="15"/>
  <c r="AO48" i="15" s="1"/>
  <c r="AO41" i="15"/>
  <c r="AO42" i="15"/>
  <c r="AO80" i="15"/>
  <c r="AO30" i="15"/>
  <c r="AO29" i="15"/>
  <c r="AO55" i="15"/>
  <c r="AP91" i="15"/>
  <c r="AP34" i="15"/>
  <c r="AP20" i="15"/>
  <c r="AK30" i="12"/>
  <c r="U176" i="12" s="1"/>
  <c r="AH26" i="12"/>
  <c r="BT222" i="7"/>
  <c r="BT140" i="7"/>
  <c r="AM102" i="9"/>
  <c r="AL64" i="15"/>
  <c r="AM325" i="9"/>
  <c r="AM93" i="12" s="1"/>
  <c r="V239" i="12" s="1"/>
  <c r="BS221" i="7"/>
  <c r="BU126" i="7"/>
  <c r="BU45" i="7"/>
  <c r="BU133" i="7"/>
  <c r="BU44" i="7"/>
  <c r="BU43" i="7"/>
  <c r="BS127" i="7"/>
  <c r="BT125" i="7" s="1"/>
  <c r="BS82" i="7"/>
  <c r="AL32" i="9"/>
  <c r="AL35" i="9" s="1"/>
  <c r="AL36" i="9" s="1"/>
  <c r="BS28" i="7"/>
  <c r="BS35" i="7"/>
  <c r="BT136" i="7"/>
  <c r="BT129" i="7"/>
  <c r="BS14" i="7"/>
  <c r="BS144" i="7"/>
  <c r="BS50" i="7"/>
  <c r="BS86" i="7" s="1"/>
  <c r="BU30" i="7"/>
  <c r="BU46" i="7" s="1"/>
  <c r="BU5" i="7"/>
  <c r="BU8" i="7"/>
  <c r="BU4" i="7"/>
  <c r="BU7" i="7"/>
  <c r="BV3" i="7"/>
  <c r="BU49" i="7"/>
  <c r="BU71" i="7" s="1"/>
  <c r="BU74" i="7" s="1"/>
  <c r="BU37" i="7"/>
  <c r="BU47" i="7" s="1"/>
  <c r="BT20" i="7"/>
  <c r="BT21" i="7"/>
  <c r="BT48" i="7"/>
  <c r="BT78" i="7" s="1"/>
  <c r="BT79" i="7"/>
  <c r="BT10" i="7"/>
  <c r="BT13" i="7"/>
  <c r="BT11" i="7"/>
  <c r="BT12" i="7"/>
  <c r="AL47" i="9"/>
  <c r="AL50" i="9" s="1"/>
  <c r="AL51" i="9" s="1"/>
  <c r="AM218" i="7"/>
  <c r="AI6" i="13" s="1"/>
  <c r="AM61" i="8"/>
  <c r="AM62" i="8" s="1"/>
  <c r="AM54" i="8"/>
  <c r="AM55" i="8" s="1"/>
  <c r="AU5" i="13"/>
  <c r="AZ217" i="7"/>
  <c r="T155" i="12"/>
  <c r="AH525" i="9"/>
  <c r="AD60" i="13" s="1"/>
  <c r="AH31" i="12"/>
  <c r="AN31" i="7"/>
  <c r="AO27" i="7" s="1"/>
  <c r="AN22" i="7"/>
  <c r="AL348" i="9"/>
  <c r="AL112" i="12" s="1"/>
  <c r="AL542" i="9"/>
  <c r="AH77" i="13" s="1"/>
  <c r="AT4" i="13"/>
  <c r="AY216" i="7"/>
  <c r="AX215" i="7"/>
  <c r="AS3" i="13"/>
  <c r="BL13" i="13"/>
  <c r="AL23" i="7"/>
  <c r="AL24" i="7" s="1"/>
  <c r="AL219" i="7"/>
  <c r="AH7" i="13" s="1"/>
  <c r="AL188" i="9"/>
  <c r="AL189" i="9"/>
  <c r="AL67" i="9"/>
  <c r="AL39" i="9"/>
  <c r="AL20" i="9"/>
  <c r="AL62" i="9"/>
  <c r="AL92" i="9"/>
  <c r="AL54" i="9"/>
  <c r="AL72" i="9"/>
  <c r="AL38" i="9"/>
  <c r="AL63" i="9"/>
  <c r="AL73" i="9"/>
  <c r="AL91" i="9"/>
  <c r="AL53" i="9"/>
  <c r="AL97" i="9"/>
  <c r="AL98" i="9" s="1"/>
  <c r="AL99" i="9" s="1"/>
  <c r="AL68" i="9"/>
  <c r="AM251" i="9"/>
  <c r="AM16" i="9"/>
  <c r="AM25" i="9"/>
  <c r="AM48" i="9"/>
  <c r="AM33" i="9"/>
  <c r="AM339" i="9"/>
  <c r="AL19" i="9"/>
  <c r="AL26" i="9" s="1"/>
  <c r="AL27" i="9" s="1"/>
  <c r="BL12" i="13"/>
  <c r="AL38" i="7"/>
  <c r="AM34" i="7" s="1"/>
  <c r="AM36" i="7" s="1"/>
  <c r="AN20" i="8"/>
  <c r="AN47" i="8" s="1"/>
  <c r="AO17" i="8"/>
  <c r="AN68" i="8"/>
  <c r="AN64" i="8"/>
  <c r="AN73" i="8" s="1"/>
  <c r="AM217" i="9"/>
  <c r="AM324" i="9"/>
  <c r="BU223" i="7" l="1"/>
  <c r="BV6" i="7"/>
  <c r="AO82" i="15"/>
  <c r="AO83" i="15" s="1"/>
  <c r="AH380" i="9"/>
  <c r="AH563" i="9" s="1"/>
  <c r="AD38" i="13" s="1"/>
  <c r="AI467" i="9"/>
  <c r="AJ468" i="9" s="1"/>
  <c r="AI187" i="9"/>
  <c r="AI349" i="9" s="1"/>
  <c r="AI113" i="12" s="1"/>
  <c r="T262" i="12" s="1"/>
  <c r="AL109" i="9"/>
  <c r="AO73" i="15"/>
  <c r="AM138" i="15"/>
  <c r="AI343" i="9"/>
  <c r="AI107" i="12" s="1"/>
  <c r="T256" i="12" s="1"/>
  <c r="AI15" i="12"/>
  <c r="AL104" i="9"/>
  <c r="AL107" i="9"/>
  <c r="AL105" i="9"/>
  <c r="AL84" i="9"/>
  <c r="AL106" i="9"/>
  <c r="AL108" i="9"/>
  <c r="AN25" i="15"/>
  <c r="AN145" i="15" s="1"/>
  <c r="AM144" i="15"/>
  <c r="AP106" i="15"/>
  <c r="AM122" i="9"/>
  <c r="AO87" i="15"/>
  <c r="AO88" i="15" s="1"/>
  <c r="AP93" i="15"/>
  <c r="AK134" i="15"/>
  <c r="AJ163" i="9"/>
  <c r="AJ167" i="9" s="1"/>
  <c r="AJ467" i="9" s="1"/>
  <c r="AK468" i="9" s="1"/>
  <c r="AJ12" i="12"/>
  <c r="AJ13" i="12"/>
  <c r="AK29" i="9"/>
  <c r="AK44" i="9" s="1"/>
  <c r="AK6" i="12" s="1"/>
  <c r="U146" i="12" s="1"/>
  <c r="AK23" i="9"/>
  <c r="AK114" i="9" s="1"/>
  <c r="AJ260" i="9"/>
  <c r="AJ347" i="9"/>
  <c r="AJ111" i="12" s="1"/>
  <c r="AJ139" i="15"/>
  <c r="AJ149" i="15" s="1"/>
  <c r="AJ259" i="9"/>
  <c r="AJ522" i="9" s="1"/>
  <c r="AF57" i="13" s="1"/>
  <c r="AO99" i="15"/>
  <c r="AO96" i="15"/>
  <c r="AO95" i="15"/>
  <c r="AO98" i="15"/>
  <c r="AO94" i="15"/>
  <c r="AO97" i="15"/>
  <c r="AJ14" i="12"/>
  <c r="AL140" i="9"/>
  <c r="AL136" i="9"/>
  <c r="AL132" i="9"/>
  <c r="AL128" i="9"/>
  <c r="AL119" i="9"/>
  <c r="BR142" i="7"/>
  <c r="BS139" i="7" s="1"/>
  <c r="BS141" i="7" s="1"/>
  <c r="BS145" i="7" s="1"/>
  <c r="AM419" i="9"/>
  <c r="AL117" i="15"/>
  <c r="AL136" i="15" s="1"/>
  <c r="AL121" i="15"/>
  <c r="AL123" i="15" s="1"/>
  <c r="AL137" i="15" s="1"/>
  <c r="AP104" i="15"/>
  <c r="AP102" i="15"/>
  <c r="AO35" i="15"/>
  <c r="AO57" i="15"/>
  <c r="AO63" i="15" s="1"/>
  <c r="AP22" i="15"/>
  <c r="AP108" i="15"/>
  <c r="AO69" i="15"/>
  <c r="AO44" i="15"/>
  <c r="AO50" i="15" s="1"/>
  <c r="AO77" i="15"/>
  <c r="AO31" i="15"/>
  <c r="AO38" i="15" s="1"/>
  <c r="AP27" i="15"/>
  <c r="AQ18" i="15"/>
  <c r="AP46" i="15"/>
  <c r="AP59" i="15"/>
  <c r="BU222" i="7"/>
  <c r="BU140" i="7"/>
  <c r="AI258" i="9"/>
  <c r="AI539" i="9" s="1"/>
  <c r="AE74" i="13" s="1"/>
  <c r="AL262" i="9"/>
  <c r="AL30" i="12" s="1"/>
  <c r="AL275" i="9"/>
  <c r="AL43" i="12" s="1"/>
  <c r="BV133" i="7"/>
  <c r="BV126" i="7"/>
  <c r="BV45" i="7"/>
  <c r="BV44" i="7"/>
  <c r="BV223" i="7" s="1"/>
  <c r="BV43" i="7"/>
  <c r="BT221" i="7"/>
  <c r="BT82" i="7"/>
  <c r="BT127" i="7"/>
  <c r="BU125" i="7" s="1"/>
  <c r="AL69" i="9"/>
  <c r="AL70" i="9" s="1"/>
  <c r="BT35" i="7"/>
  <c r="BT28" i="7"/>
  <c r="BV8" i="7"/>
  <c r="BV4" i="7"/>
  <c r="BV7" i="7"/>
  <c r="BV49" i="7"/>
  <c r="BV71" i="7" s="1"/>
  <c r="BV74" i="7" s="1"/>
  <c r="BW3" i="7"/>
  <c r="BW6" i="7" s="1"/>
  <c r="BV30" i="7"/>
  <c r="BV46" i="7" s="1"/>
  <c r="BV37" i="7"/>
  <c r="BV47" i="7" s="1"/>
  <c r="BV5" i="7"/>
  <c r="BU79" i="7"/>
  <c r="BU48" i="7"/>
  <c r="BU78" i="7" s="1"/>
  <c r="BT50" i="7"/>
  <c r="BT86" i="7" s="1"/>
  <c r="BT144" i="7"/>
  <c r="BT14" i="7"/>
  <c r="BT141" i="7" s="1"/>
  <c r="BT145" i="7" s="1"/>
  <c r="BU136" i="7"/>
  <c r="BU129" i="7"/>
  <c r="BU21" i="7"/>
  <c r="BU20" i="7"/>
  <c r="BU13" i="7"/>
  <c r="BU10" i="7"/>
  <c r="BU12" i="7"/>
  <c r="BU11" i="7"/>
  <c r="AL21" i="9"/>
  <c r="AL40" i="9"/>
  <c r="AN218" i="7"/>
  <c r="AJ6" i="13" s="1"/>
  <c r="AN40" i="8"/>
  <c r="AN42" i="8" s="1"/>
  <c r="AN43" i="8" s="1"/>
  <c r="AL447" i="9"/>
  <c r="AL440" i="9"/>
  <c r="AL541" i="9" s="1"/>
  <c r="AH76" i="13" s="1"/>
  <c r="AU4" i="13"/>
  <c r="AZ216" i="7"/>
  <c r="AO29" i="7"/>
  <c r="AO31" i="7" s="1"/>
  <c r="AP27" i="7" s="1"/>
  <c r="AN52" i="8"/>
  <c r="AN23" i="8"/>
  <c r="AM38" i="7"/>
  <c r="AN34" i="7" s="1"/>
  <c r="AM219" i="7"/>
  <c r="AI7" i="13" s="1"/>
  <c r="AM23" i="7"/>
  <c r="AM24" i="7" s="1"/>
  <c r="AL55" i="9"/>
  <c r="AL93" i="9"/>
  <c r="AY215" i="7"/>
  <c r="AT3" i="13"/>
  <c r="AN28" i="8"/>
  <c r="AN30" i="8" s="1"/>
  <c r="AN31" i="8" s="1"/>
  <c r="AN35" i="8"/>
  <c r="BM12" i="13"/>
  <c r="BM13" i="13"/>
  <c r="BA217" i="7"/>
  <c r="AV5" i="13"/>
  <c r="AN59" i="8"/>
  <c r="AM422" i="9"/>
  <c r="AN337" i="9"/>
  <c r="AN14" i="9"/>
  <c r="AN87" i="9" s="1"/>
  <c r="AM157" i="9"/>
  <c r="AN249" i="9"/>
  <c r="AM17" i="9"/>
  <c r="AM86" i="9" s="1"/>
  <c r="AM88" i="9" s="1"/>
  <c r="AM425" i="9"/>
  <c r="AL74" i="9"/>
  <c r="AL75" i="9" s="1"/>
  <c r="AL64" i="9"/>
  <c r="AL65" i="9" s="1"/>
  <c r="AM92" i="12"/>
  <c r="AM326" i="9"/>
  <c r="AM94" i="12" s="1"/>
  <c r="AO19" i="8"/>
  <c r="AO41" i="8"/>
  <c r="AO24" i="8"/>
  <c r="AO48" i="8"/>
  <c r="AO29" i="8"/>
  <c r="AO36" i="8"/>
  <c r="AN215" i="9"/>
  <c r="AN119" i="8"/>
  <c r="AN216" i="9" s="1"/>
  <c r="AN50" i="8"/>
  <c r="AN122" i="8" s="1"/>
  <c r="AN26" i="8"/>
  <c r="AN76" i="8" s="1"/>
  <c r="AN38" i="8"/>
  <c r="AN106" i="8" s="1"/>
  <c r="AN60" i="8"/>
  <c r="AN53" i="8"/>
  <c r="AN150" i="15" l="1"/>
  <c r="AI263" i="9"/>
  <c r="AI525" i="9" s="1"/>
  <c r="AE60" i="13" s="1"/>
  <c r="AJ187" i="9"/>
  <c r="AJ349" i="9" s="1"/>
  <c r="AN125" i="15"/>
  <c r="AN127" i="15" s="1"/>
  <c r="AI469" i="9"/>
  <c r="AJ466" i="9" s="1"/>
  <c r="AJ469" i="9" s="1"/>
  <c r="AJ380" i="9" s="1"/>
  <c r="AJ563" i="9" s="1"/>
  <c r="AF38" i="13" s="1"/>
  <c r="AK172" i="9"/>
  <c r="AK461" i="9" s="1"/>
  <c r="AK59" i="9"/>
  <c r="AK7" i="12" s="1"/>
  <c r="U147" i="12" s="1"/>
  <c r="AP247" i="15"/>
  <c r="AN146" i="15"/>
  <c r="AM103" i="9"/>
  <c r="AM110" i="9" s="1"/>
  <c r="AM83" i="9"/>
  <c r="AM82" i="9"/>
  <c r="AM96" i="9"/>
  <c r="AN79" i="9"/>
  <c r="AL94" i="9"/>
  <c r="AK143" i="9"/>
  <c r="AK153" i="9" s="1"/>
  <c r="AK118" i="9"/>
  <c r="AK147" i="9" s="1"/>
  <c r="AK183" i="9" s="1"/>
  <c r="AK259" i="9" s="1"/>
  <c r="AJ173" i="9"/>
  <c r="AJ177" i="9" s="1"/>
  <c r="AP85" i="15"/>
  <c r="AJ343" i="9"/>
  <c r="AJ107" i="12" s="1"/>
  <c r="AJ11" i="12"/>
  <c r="AJ15" i="12" s="1"/>
  <c r="AK139" i="9"/>
  <c r="AK152" i="9" s="1"/>
  <c r="AK184" i="9" s="1"/>
  <c r="AK260" i="9" s="1"/>
  <c r="AK131" i="9"/>
  <c r="AK150" i="9" s="1"/>
  <c r="AJ27" i="12"/>
  <c r="AK135" i="9"/>
  <c r="AK151" i="9" s="1"/>
  <c r="AK166" i="9" s="1"/>
  <c r="AK176" i="9" s="1"/>
  <c r="AJ523" i="9"/>
  <c r="AF58" i="13" s="1"/>
  <c r="AJ28" i="12"/>
  <c r="AK123" i="9"/>
  <c r="AK148" i="9" s="1"/>
  <c r="AK163" i="9" s="1"/>
  <c r="AK173" i="9" s="1"/>
  <c r="AK127" i="9"/>
  <c r="AK149" i="9" s="1"/>
  <c r="AL41" i="9"/>
  <c r="AL43" i="9"/>
  <c r="AN44" i="8"/>
  <c r="AN110" i="8" s="1"/>
  <c r="AN112" i="8" s="1"/>
  <c r="AN107" i="8"/>
  <c r="AL22" i="9"/>
  <c r="AL155" i="9" s="1"/>
  <c r="AL56" i="9"/>
  <c r="AL58" i="9"/>
  <c r="AP92" i="15"/>
  <c r="AP100" i="15" s="1"/>
  <c r="AM186" i="9"/>
  <c r="AL531" i="9"/>
  <c r="AH66" i="13" s="1"/>
  <c r="AM124" i="9"/>
  <c r="AM115" i="9"/>
  <c r="AM144" i="9" s="1"/>
  <c r="AN77" i="8"/>
  <c r="AL119" i="15"/>
  <c r="AL129" i="15"/>
  <c r="AP151" i="15"/>
  <c r="AO36" i="15"/>
  <c r="AP76" i="15"/>
  <c r="AP29" i="15"/>
  <c r="AP80" i="15"/>
  <c r="AP86" i="15"/>
  <c r="AP68" i="15"/>
  <c r="AP55" i="15"/>
  <c r="AP60" i="15"/>
  <c r="AP61" i="15" s="1"/>
  <c r="AP54" i="15"/>
  <c r="AP67" i="15"/>
  <c r="AO32" i="15"/>
  <c r="AO23" i="15" s="1"/>
  <c r="AP72" i="15"/>
  <c r="AP71" i="15"/>
  <c r="AP47" i="15"/>
  <c r="AP48" i="15" s="1"/>
  <c r="AP75" i="15"/>
  <c r="AP30" i="15"/>
  <c r="AP41" i="15"/>
  <c r="AP42" i="15"/>
  <c r="AP81" i="15"/>
  <c r="AQ34" i="15"/>
  <c r="AQ91" i="15"/>
  <c r="AQ20" i="15"/>
  <c r="AL524" i="9"/>
  <c r="AH59" i="13" s="1"/>
  <c r="AI26" i="12"/>
  <c r="T172" i="12" s="1"/>
  <c r="BV222" i="7"/>
  <c r="BV140" i="7"/>
  <c r="AN102" i="9"/>
  <c r="AN325" i="9"/>
  <c r="AN93" i="12" s="1"/>
  <c r="AM64" i="15"/>
  <c r="AM51" i="15"/>
  <c r="AM113" i="15" s="1"/>
  <c r="BW133" i="7"/>
  <c r="BW126" i="7"/>
  <c r="BW45" i="7"/>
  <c r="BW44" i="7"/>
  <c r="BW223" i="7" s="1"/>
  <c r="BW43" i="7"/>
  <c r="BU221" i="7"/>
  <c r="BU82" i="7"/>
  <c r="AN32" i="8"/>
  <c r="AN90" i="8" s="1"/>
  <c r="BV48" i="7"/>
  <c r="BV78" i="7" s="1"/>
  <c r="BV79" i="7"/>
  <c r="BW30" i="7"/>
  <c r="BW46" i="7" s="1"/>
  <c r="BW5" i="7"/>
  <c r="BX3" i="7"/>
  <c r="BW8" i="7"/>
  <c r="BW4" i="7"/>
  <c r="BW7" i="7"/>
  <c r="BW49" i="7"/>
  <c r="BW71" i="7" s="1"/>
  <c r="BW74" i="7" s="1"/>
  <c r="BW37" i="7"/>
  <c r="BW47" i="7" s="1"/>
  <c r="BV12" i="7"/>
  <c r="BV13" i="7"/>
  <c r="BV11" i="7"/>
  <c r="BV10" i="7"/>
  <c r="BU14" i="7"/>
  <c r="BU28" i="7"/>
  <c r="BU35" i="7"/>
  <c r="BU127" i="7"/>
  <c r="BV125" i="7" s="1"/>
  <c r="BU144" i="7"/>
  <c r="BU50" i="7"/>
  <c r="BU86" i="7" s="1"/>
  <c r="BV129" i="7"/>
  <c r="BV136" i="7"/>
  <c r="BV20" i="7"/>
  <c r="BV21" i="7"/>
  <c r="BS142" i="7"/>
  <c r="BT139" i="7" s="1"/>
  <c r="BT142" i="7" s="1"/>
  <c r="BU139" i="7" s="1"/>
  <c r="AM348" i="9"/>
  <c r="AM112" i="12" s="1"/>
  <c r="V261" i="12" s="1"/>
  <c r="AN54" i="8"/>
  <c r="AN55" i="8" s="1"/>
  <c r="AM53" i="9"/>
  <c r="AM32" i="9"/>
  <c r="AM35" i="9" s="1"/>
  <c r="AM36" i="9" s="1"/>
  <c r="AN61" i="8"/>
  <c r="AN62" i="8" s="1"/>
  <c r="AN251" i="9"/>
  <c r="AN33" i="9"/>
  <c r="AN339" i="9"/>
  <c r="AN48" i="9"/>
  <c r="AN16" i="9"/>
  <c r="AN25" i="9"/>
  <c r="BN13" i="13"/>
  <c r="BN12" i="13"/>
  <c r="AP29" i="7"/>
  <c r="AP31" i="7" s="1"/>
  <c r="AQ27" i="7" s="1"/>
  <c r="AM78" i="9"/>
  <c r="AM80" i="9" s="1"/>
  <c r="AM38" i="9"/>
  <c r="AM68" i="9"/>
  <c r="AM20" i="9"/>
  <c r="AM67" i="9"/>
  <c r="AM97" i="9"/>
  <c r="AM54" i="9"/>
  <c r="AM39" i="9"/>
  <c r="AM72" i="9"/>
  <c r="AM91" i="9"/>
  <c r="AM63" i="9"/>
  <c r="AM73" i="9"/>
  <c r="AM62" i="9"/>
  <c r="AM92" i="9"/>
  <c r="AM19" i="9"/>
  <c r="AM26" i="9" s="1"/>
  <c r="AM27" i="9" s="1"/>
  <c r="AM542" i="9"/>
  <c r="AI77" i="13" s="1"/>
  <c r="AW5" i="13"/>
  <c r="BB217" i="7"/>
  <c r="AO22" i="7"/>
  <c r="AO218" i="7"/>
  <c r="AK6" i="13" s="1"/>
  <c r="AZ215" i="7"/>
  <c r="AU3" i="13"/>
  <c r="AV4" i="13"/>
  <c r="BA216" i="7"/>
  <c r="AM188" i="9"/>
  <c r="AM189" i="9"/>
  <c r="AM47" i="9"/>
  <c r="AM50" i="9" s="1"/>
  <c r="AM51" i="9" s="1"/>
  <c r="AI31" i="12"/>
  <c r="T177" i="12" s="1"/>
  <c r="AN36" i="7"/>
  <c r="V238" i="12"/>
  <c r="V240" i="12" s="1"/>
  <c r="AN324" i="9"/>
  <c r="AN217" i="9"/>
  <c r="AO20" i="8"/>
  <c r="AO47" i="8" s="1"/>
  <c r="AP17" i="8"/>
  <c r="AO68" i="8"/>
  <c r="AO64" i="8"/>
  <c r="AO73" i="8" s="1"/>
  <c r="BX6" i="7" l="1"/>
  <c r="AM106" i="9"/>
  <c r="AJ263" i="9"/>
  <c r="AJ31" i="12" s="1"/>
  <c r="AK165" i="9"/>
  <c r="AK13" i="12" s="1"/>
  <c r="U159" i="12" s="1"/>
  <c r="AI380" i="9"/>
  <c r="AI563" i="9" s="1"/>
  <c r="AE38" i="13" s="1"/>
  <c r="AM104" i="9"/>
  <c r="AM109" i="9"/>
  <c r="AM108" i="9"/>
  <c r="AM107" i="9"/>
  <c r="AM105" i="9"/>
  <c r="AN138" i="15"/>
  <c r="AK315" i="9"/>
  <c r="AK83" i="12" s="1"/>
  <c r="U229" i="12" s="1"/>
  <c r="AK164" i="9"/>
  <c r="AK174" i="9" s="1"/>
  <c r="AK540" i="9"/>
  <c r="AG75" i="13" s="1"/>
  <c r="AM84" i="9"/>
  <c r="AM98" i="9"/>
  <c r="AM99" i="9" s="1"/>
  <c r="AO25" i="15"/>
  <c r="AQ247" i="15" s="1"/>
  <c r="AN144" i="15"/>
  <c r="AQ106" i="15"/>
  <c r="AN122" i="9"/>
  <c r="AP87" i="15"/>
  <c r="AP88" i="15" s="1"/>
  <c r="AK14" i="12"/>
  <c r="U161" i="12" s="1"/>
  <c r="AQ93" i="15"/>
  <c r="AK27" i="12"/>
  <c r="U173" i="12" s="1"/>
  <c r="AK522" i="9"/>
  <c r="AG57" i="13" s="1"/>
  <c r="AK11" i="12"/>
  <c r="U155" i="12" s="1"/>
  <c r="AL29" i="9"/>
  <c r="AL44" i="9" s="1"/>
  <c r="AL23" i="9"/>
  <c r="AL114" i="9" s="1"/>
  <c r="AK139" i="15"/>
  <c r="AK149" i="15" s="1"/>
  <c r="AK347" i="9"/>
  <c r="AK111" i="12" s="1"/>
  <c r="U260" i="12" s="1"/>
  <c r="AK466" i="9"/>
  <c r="AK523" i="9"/>
  <c r="AG58" i="13" s="1"/>
  <c r="AK28" i="12"/>
  <c r="U174" i="12" s="1"/>
  <c r="AP95" i="15"/>
  <c r="AP94" i="15"/>
  <c r="AP97" i="15"/>
  <c r="AP98" i="15"/>
  <c r="AP96" i="15"/>
  <c r="AP99" i="15"/>
  <c r="AK346" i="9"/>
  <c r="AK110" i="12" s="1"/>
  <c r="U259" i="12" s="1"/>
  <c r="AM140" i="9"/>
  <c r="AM132" i="9"/>
  <c r="AM128" i="9"/>
  <c r="AM136" i="9"/>
  <c r="AM119" i="9"/>
  <c r="AN422" i="9"/>
  <c r="AM115" i="15"/>
  <c r="AM135" i="15" s="1"/>
  <c r="AL134" i="15"/>
  <c r="AM117" i="15"/>
  <c r="AM121" i="15"/>
  <c r="AM123" i="15" s="1"/>
  <c r="AM137" i="15" s="1"/>
  <c r="AP57" i="15"/>
  <c r="AP63" i="15" s="1"/>
  <c r="AQ104" i="15"/>
  <c r="AP35" i="15"/>
  <c r="AQ102" i="15"/>
  <c r="AP77" i="15"/>
  <c r="AP31" i="15"/>
  <c r="AP38" i="15" s="1"/>
  <c r="AQ22" i="15"/>
  <c r="AQ108" i="15"/>
  <c r="AP69" i="15"/>
  <c r="AP82" i="15"/>
  <c r="AP44" i="15"/>
  <c r="AP50" i="15" s="1"/>
  <c r="AP73" i="15"/>
  <c r="AQ27" i="15"/>
  <c r="AR18" i="15"/>
  <c r="AQ46" i="15"/>
  <c r="AQ59" i="15"/>
  <c r="AJ258" i="9"/>
  <c r="AJ539" i="9" s="1"/>
  <c r="AF74" i="13" s="1"/>
  <c r="BW222" i="7"/>
  <c r="BW140" i="7"/>
  <c r="AM262" i="9"/>
  <c r="AM30" i="12" s="1"/>
  <c r="V176" i="12" s="1"/>
  <c r="AM275" i="9"/>
  <c r="AM524" i="9" s="1"/>
  <c r="AI59" i="13" s="1"/>
  <c r="BV221" i="7"/>
  <c r="AO40" i="8"/>
  <c r="AO42" i="8" s="1"/>
  <c r="AO43" i="8" s="1"/>
  <c r="BU141" i="7"/>
  <c r="BU145" i="7" s="1"/>
  <c r="BX133" i="7"/>
  <c r="BX126" i="7"/>
  <c r="BX43" i="7"/>
  <c r="BX45" i="7"/>
  <c r="BX44" i="7"/>
  <c r="BX223" i="7" s="1"/>
  <c r="AN80" i="8"/>
  <c r="AN157" i="9"/>
  <c r="BW79" i="7"/>
  <c r="BW48" i="7"/>
  <c r="BW78" i="7" s="1"/>
  <c r="AO23" i="8"/>
  <c r="BV28" i="7"/>
  <c r="BV35" i="7"/>
  <c r="BV14" i="7"/>
  <c r="BW21" i="7"/>
  <c r="BW20" i="7"/>
  <c r="AO52" i="8"/>
  <c r="BV144" i="7"/>
  <c r="BV50" i="7"/>
  <c r="BV86" i="7" s="1"/>
  <c r="BW129" i="7"/>
  <c r="BW136" i="7"/>
  <c r="BW13" i="7"/>
  <c r="BW11" i="7"/>
  <c r="BW12" i="7"/>
  <c r="BW10" i="7"/>
  <c r="BV127" i="7"/>
  <c r="BW125" i="7" s="1"/>
  <c r="BX30" i="7"/>
  <c r="BX46" i="7" s="1"/>
  <c r="BX5" i="7"/>
  <c r="BX37" i="7"/>
  <c r="BX47" i="7" s="1"/>
  <c r="BX8" i="7"/>
  <c r="BX4" i="7"/>
  <c r="BY3" i="7"/>
  <c r="BX7" i="7"/>
  <c r="BX49" i="7"/>
  <c r="BX71" i="7" s="1"/>
  <c r="BX74" i="7" s="1"/>
  <c r="BV82" i="7"/>
  <c r="AM74" i="9"/>
  <c r="AM75" i="9" s="1"/>
  <c r="AO59" i="8"/>
  <c r="AM55" i="9"/>
  <c r="AM64" i="9"/>
  <c r="AM65" i="9" s="1"/>
  <c r="AQ29" i="7"/>
  <c r="AQ31" i="7" s="1"/>
  <c r="AR27" i="7" s="1"/>
  <c r="AR29" i="7" s="1"/>
  <c r="BA215" i="7"/>
  <c r="AV3" i="13"/>
  <c r="AM93" i="9"/>
  <c r="AM69" i="9"/>
  <c r="AM70" i="9" s="1"/>
  <c r="AW4" i="13"/>
  <c r="BB216" i="7"/>
  <c r="AM40" i="9"/>
  <c r="BO13" i="13"/>
  <c r="AN219" i="7"/>
  <c r="AJ7" i="13" s="1"/>
  <c r="AN23" i="7"/>
  <c r="AN24" i="7" s="1"/>
  <c r="AP22" i="7"/>
  <c r="AP218" i="7"/>
  <c r="AL6" i="13" s="1"/>
  <c r="AO28" i="8"/>
  <c r="AO30" i="8" s="1"/>
  <c r="AO31" i="8" s="1"/>
  <c r="AN38" i="7"/>
  <c r="AO34" i="7" s="1"/>
  <c r="AO36" i="7" s="1"/>
  <c r="AM440" i="9"/>
  <c r="AM541" i="9" s="1"/>
  <c r="AI76" i="13" s="1"/>
  <c r="AM447" i="9"/>
  <c r="BC217" i="7"/>
  <c r="AX5" i="13"/>
  <c r="AM21" i="9"/>
  <c r="BO12" i="13"/>
  <c r="AN419" i="9"/>
  <c r="AO249" i="9"/>
  <c r="AN425" i="9"/>
  <c r="AN17" i="9"/>
  <c r="AN82" i="9" s="1"/>
  <c r="AO14" i="9"/>
  <c r="AO87" i="9" s="1"/>
  <c r="AO337" i="9"/>
  <c r="AO35" i="8"/>
  <c r="AO119" i="8"/>
  <c r="AO216" i="9" s="1"/>
  <c r="AO215" i="9"/>
  <c r="AP19" i="8"/>
  <c r="AP29" i="8"/>
  <c r="AP41" i="8"/>
  <c r="AP24" i="8"/>
  <c r="AP48" i="8"/>
  <c r="AP36" i="8"/>
  <c r="AN326" i="9"/>
  <c r="AN94" i="12" s="1"/>
  <c r="AN92" i="12"/>
  <c r="AO38" i="8"/>
  <c r="AO106" i="8" s="1"/>
  <c r="AO50" i="8"/>
  <c r="AO122" i="8" s="1"/>
  <c r="AO26" i="8"/>
  <c r="AO76" i="8" s="1"/>
  <c r="AO53" i="8"/>
  <c r="AO60" i="8"/>
  <c r="AJ113" i="12"/>
  <c r="BY6" i="7" l="1"/>
  <c r="BY126" i="7" s="1"/>
  <c r="AJ525" i="9"/>
  <c r="AF60" i="13" s="1"/>
  <c r="AN86" i="9"/>
  <c r="AN88" i="9" s="1"/>
  <c r="AK175" i="9"/>
  <c r="AK177" i="9" s="1"/>
  <c r="AK258" i="9" s="1"/>
  <c r="AK12" i="12"/>
  <c r="U157" i="12" s="1"/>
  <c r="AK167" i="9"/>
  <c r="AK187" i="9" s="1"/>
  <c r="AK349" i="9" s="1"/>
  <c r="AL172" i="9"/>
  <c r="AL461" i="9" s="1"/>
  <c r="AO145" i="15"/>
  <c r="AO150" i="15"/>
  <c r="AO125" i="15"/>
  <c r="AO127" i="15" s="1"/>
  <c r="AO146" i="15"/>
  <c r="AQ92" i="15"/>
  <c r="AQ100" i="15" s="1"/>
  <c r="AO79" i="9"/>
  <c r="AN103" i="9"/>
  <c r="AN110" i="9" s="1"/>
  <c r="AN83" i="9"/>
  <c r="AN84" i="9" s="1"/>
  <c r="AN96" i="9"/>
  <c r="AM94" i="9"/>
  <c r="AL143" i="9"/>
  <c r="AL153" i="9" s="1"/>
  <c r="AL118" i="9"/>
  <c r="AL147" i="9" s="1"/>
  <c r="AL183" i="9" s="1"/>
  <c r="AL259" i="9" s="1"/>
  <c r="AL27" i="12" s="1"/>
  <c r="AQ85" i="15"/>
  <c r="AP83" i="15"/>
  <c r="AL59" i="9"/>
  <c r="AL7" i="12" s="1"/>
  <c r="AL127" i="9"/>
  <c r="AL149" i="9" s="1"/>
  <c r="AM43" i="12"/>
  <c r="V189" i="12" s="1"/>
  <c r="AL131" i="9"/>
  <c r="AL150" i="9" s="1"/>
  <c r="AL123" i="9"/>
  <c r="AL148" i="9" s="1"/>
  <c r="AL163" i="9" s="1"/>
  <c r="AL11" i="12" s="1"/>
  <c r="AL139" i="9"/>
  <c r="AL152" i="9" s="1"/>
  <c r="AL184" i="9" s="1"/>
  <c r="AL135" i="9"/>
  <c r="AL151" i="9" s="1"/>
  <c r="AL166" i="9" s="1"/>
  <c r="AL176" i="9" s="1"/>
  <c r="AN186" i="9"/>
  <c r="AM41" i="9"/>
  <c r="AM43" i="9"/>
  <c r="AM56" i="9"/>
  <c r="AM58" i="9"/>
  <c r="AO44" i="8"/>
  <c r="AO110" i="8" s="1"/>
  <c r="AO112" i="8" s="1"/>
  <c r="AO107" i="8"/>
  <c r="AM22" i="9"/>
  <c r="AM155" i="9" s="1"/>
  <c r="AM119" i="15"/>
  <c r="AM136" i="15"/>
  <c r="AL139" i="15"/>
  <c r="AL149" i="15" s="1"/>
  <c r="AL6" i="12"/>
  <c r="AK467" i="9"/>
  <c r="AL468" i="9" s="1"/>
  <c r="AN124" i="9"/>
  <c r="AN115" i="9"/>
  <c r="AN144" i="9" s="1"/>
  <c r="AO77" i="8"/>
  <c r="AN189" i="9"/>
  <c r="AN440" i="9" s="1"/>
  <c r="AN541" i="9" s="1"/>
  <c r="AJ76" i="13" s="1"/>
  <c r="AM129" i="15"/>
  <c r="AQ151" i="15"/>
  <c r="AP36" i="15"/>
  <c r="AP32" i="15"/>
  <c r="AP23" i="15" s="1"/>
  <c r="AQ86" i="15"/>
  <c r="AQ54" i="15"/>
  <c r="AQ41" i="15"/>
  <c r="AQ81" i="15"/>
  <c r="AQ76" i="15"/>
  <c r="AQ29" i="15"/>
  <c r="AQ68" i="15"/>
  <c r="AQ60" i="15"/>
  <c r="AQ61" i="15" s="1"/>
  <c r="AQ67" i="15"/>
  <c r="AQ55" i="15"/>
  <c r="AQ47" i="15"/>
  <c r="AQ48" i="15" s="1"/>
  <c r="AQ72" i="15"/>
  <c r="AQ42" i="15"/>
  <c r="AQ80" i="15"/>
  <c r="AQ30" i="15"/>
  <c r="AQ71" i="15"/>
  <c r="AQ75" i="15"/>
  <c r="AR20" i="15"/>
  <c r="AR34" i="15"/>
  <c r="AR91" i="15"/>
  <c r="AJ26" i="12"/>
  <c r="BX222" i="7"/>
  <c r="BX140" i="7"/>
  <c r="AO325" i="9"/>
  <c r="AO93" i="12" s="1"/>
  <c r="W239" i="12" s="1"/>
  <c r="AM531" i="9"/>
  <c r="AI66" i="13" s="1"/>
  <c r="AN64" i="15"/>
  <c r="AN51" i="15"/>
  <c r="AN113" i="15" s="1"/>
  <c r="AO102" i="9"/>
  <c r="BY133" i="7"/>
  <c r="BY44" i="7"/>
  <c r="BY223" i="7" s="1"/>
  <c r="BY43" i="7"/>
  <c r="BU142" i="7"/>
  <c r="BV139" i="7" s="1"/>
  <c r="BV141" i="7" s="1"/>
  <c r="BV145" i="7" s="1"/>
  <c r="BW221" i="7"/>
  <c r="AN188" i="9"/>
  <c r="AO32" i="8"/>
  <c r="AO90" i="8" s="1"/>
  <c r="BW127" i="7"/>
  <c r="BX125" i="7" s="1"/>
  <c r="BW82" i="7"/>
  <c r="BX13" i="7"/>
  <c r="BX12" i="7"/>
  <c r="BX10" i="7"/>
  <c r="BX11" i="7"/>
  <c r="BW144" i="7"/>
  <c r="BW50" i="7"/>
  <c r="BW86" i="7" s="1"/>
  <c r="AO54" i="8"/>
  <c r="AO55" i="8" s="1"/>
  <c r="AN542" i="9"/>
  <c r="AJ77" i="13" s="1"/>
  <c r="BY7" i="7"/>
  <c r="BY37" i="7"/>
  <c r="BY47" i="7" s="1"/>
  <c r="BY49" i="7"/>
  <c r="BY71" i="7" s="1"/>
  <c r="BY74" i="7" s="1"/>
  <c r="BZ3" i="7"/>
  <c r="BY30" i="7"/>
  <c r="BY46" i="7" s="1"/>
  <c r="BY5" i="7"/>
  <c r="BY8" i="7"/>
  <c r="BY4" i="7"/>
  <c r="BX79" i="7"/>
  <c r="BX48" i="7"/>
  <c r="BX78" i="7" s="1"/>
  <c r="BW14" i="7"/>
  <c r="BW141" i="7" s="1"/>
  <c r="BW145" i="7" s="1"/>
  <c r="BW28" i="7"/>
  <c r="BW35" i="7"/>
  <c r="BX136" i="7"/>
  <c r="BX21" i="7"/>
  <c r="BX20" i="7"/>
  <c r="AO61" i="8"/>
  <c r="AO62" i="8" s="1"/>
  <c r="AN32" i="9"/>
  <c r="AN35" i="9" s="1"/>
  <c r="AN36" i="9" s="1"/>
  <c r="AO339" i="9"/>
  <c r="AO251" i="9"/>
  <c r="AO16" i="9"/>
  <c r="AO25" i="9"/>
  <c r="AO48" i="9"/>
  <c r="AO33" i="9"/>
  <c r="AN67" i="9"/>
  <c r="AN39" i="9"/>
  <c r="AN92" i="9"/>
  <c r="AN38" i="9"/>
  <c r="AN47" i="9"/>
  <c r="AN50" i="9" s="1"/>
  <c r="AN51" i="9" s="1"/>
  <c r="AN19" i="9"/>
  <c r="AN26" i="9" s="1"/>
  <c r="AN27" i="9" s="1"/>
  <c r="AN62" i="9"/>
  <c r="AN68" i="9"/>
  <c r="AN63" i="9"/>
  <c r="AN78" i="9"/>
  <c r="AN80" i="9" s="1"/>
  <c r="AN53" i="9"/>
  <c r="AN54" i="9"/>
  <c r="AN97" i="9"/>
  <c r="AN91" i="9"/>
  <c r="AN73" i="9"/>
  <c r="AN20" i="9"/>
  <c r="AN72" i="9"/>
  <c r="BP12" i="13"/>
  <c r="BP13" i="13"/>
  <c r="BB215" i="7"/>
  <c r="AW3" i="13"/>
  <c r="AN348" i="9"/>
  <c r="AN112" i="12" s="1"/>
  <c r="AY5" i="13"/>
  <c r="BD217" i="7"/>
  <c r="AX4" i="13"/>
  <c r="BC216" i="7"/>
  <c r="AR31" i="7"/>
  <c r="AS27" i="7" s="1"/>
  <c r="AS29" i="7" s="1"/>
  <c r="AR22" i="7"/>
  <c r="AO38" i="7"/>
  <c r="AP34" i="7" s="1"/>
  <c r="AO23" i="7"/>
  <c r="AO24" i="7" s="1"/>
  <c r="AO219" i="7"/>
  <c r="AK7" i="13" s="1"/>
  <c r="AQ22" i="7"/>
  <c r="AQ218" i="7"/>
  <c r="AM6" i="13" s="1"/>
  <c r="AO217" i="9"/>
  <c r="AO324" i="9"/>
  <c r="AP20" i="8"/>
  <c r="AP47" i="8" s="1"/>
  <c r="AQ17" i="8"/>
  <c r="AP68" i="8"/>
  <c r="AP64" i="8"/>
  <c r="AP73" i="8" s="1"/>
  <c r="BZ6" i="7" l="1"/>
  <c r="BY45" i="7"/>
  <c r="AN107" i="9"/>
  <c r="AK343" i="9"/>
  <c r="AK107" i="12" s="1"/>
  <c r="U256" i="12" s="1"/>
  <c r="AK15" i="12"/>
  <c r="AL540" i="9"/>
  <c r="AH75" i="13" s="1"/>
  <c r="AO138" i="15"/>
  <c r="AN106" i="9"/>
  <c r="AN109" i="9"/>
  <c r="AN108" i="9"/>
  <c r="AN104" i="9"/>
  <c r="AN105" i="9"/>
  <c r="AL165" i="9"/>
  <c r="AL13" i="12" s="1"/>
  <c r="AL315" i="9"/>
  <c r="AL83" i="12" s="1"/>
  <c r="AQ95" i="15"/>
  <c r="AP25" i="15"/>
  <c r="AP146" i="15" s="1"/>
  <c r="AO144" i="15"/>
  <c r="AQ98" i="15"/>
  <c r="AQ94" i="15"/>
  <c r="AQ97" i="15"/>
  <c r="AQ96" i="15"/>
  <c r="AR106" i="15"/>
  <c r="AQ99" i="15"/>
  <c r="AN98" i="9"/>
  <c r="AN99" i="9" s="1"/>
  <c r="AO122" i="9"/>
  <c r="AO86" i="9"/>
  <c r="AO88" i="9" s="1"/>
  <c r="AL14" i="12"/>
  <c r="AQ87" i="15"/>
  <c r="AQ88" i="15" s="1"/>
  <c r="AR93" i="15"/>
  <c r="AL164" i="9"/>
  <c r="AL174" i="9" s="1"/>
  <c r="AL522" i="9"/>
  <c r="AH57" i="13" s="1"/>
  <c r="AM29" i="9"/>
  <c r="AM59" i="9" s="1"/>
  <c r="AM23" i="9"/>
  <c r="AM114" i="9" s="1"/>
  <c r="AL346" i="9"/>
  <c r="AL110" i="12" s="1"/>
  <c r="AL260" i="9"/>
  <c r="AL347" i="9"/>
  <c r="AL111" i="12" s="1"/>
  <c r="AL173" i="9"/>
  <c r="AK469" i="9"/>
  <c r="AN140" i="9"/>
  <c r="AN132" i="9"/>
  <c r="AN136" i="9"/>
  <c r="AN128" i="9"/>
  <c r="AN119" i="9"/>
  <c r="AN447" i="9"/>
  <c r="AK263" i="9"/>
  <c r="AK31" i="12" s="1"/>
  <c r="U177" i="12" s="1"/>
  <c r="AN69" i="9"/>
  <c r="AN70" i="9" s="1"/>
  <c r="AO422" i="9"/>
  <c r="AN115" i="15"/>
  <c r="AN135" i="15" s="1"/>
  <c r="AM134" i="15"/>
  <c r="AN121" i="15"/>
  <c r="AN123" i="15" s="1"/>
  <c r="AN137" i="15" s="1"/>
  <c r="AN117" i="15"/>
  <c r="AR104" i="15"/>
  <c r="AR102" i="15"/>
  <c r="AQ35" i="15"/>
  <c r="AR22" i="15"/>
  <c r="AR108" i="15"/>
  <c r="AQ44" i="15"/>
  <c r="AQ50" i="15" s="1"/>
  <c r="AQ77" i="15"/>
  <c r="AQ82" i="15"/>
  <c r="AQ57" i="15"/>
  <c r="AQ63" i="15" s="1"/>
  <c r="AQ69" i="15"/>
  <c r="AR27" i="15"/>
  <c r="AR46" i="15" s="1"/>
  <c r="AQ31" i="15"/>
  <c r="AQ38" i="15" s="1"/>
  <c r="AQ73" i="15"/>
  <c r="AS18" i="15"/>
  <c r="AR59" i="15"/>
  <c r="BY222" i="7"/>
  <c r="BY140" i="7"/>
  <c r="AN262" i="9"/>
  <c r="AN30" i="12" s="1"/>
  <c r="AN275" i="9"/>
  <c r="AN524" i="9" s="1"/>
  <c r="AJ59" i="13" s="1"/>
  <c r="BZ133" i="7"/>
  <c r="BZ126" i="7"/>
  <c r="BZ45" i="7"/>
  <c r="BZ44" i="7"/>
  <c r="BZ223" i="7" s="1"/>
  <c r="BZ43" i="7"/>
  <c r="BZ140" i="7" s="1"/>
  <c r="BX221" i="7"/>
  <c r="AO80" i="8"/>
  <c r="BX127" i="7"/>
  <c r="BY125" i="7" s="1"/>
  <c r="AO157" i="9"/>
  <c r="BX82" i="7"/>
  <c r="BY21" i="7"/>
  <c r="BY20" i="7"/>
  <c r="BZ37" i="7"/>
  <c r="BZ47" i="7" s="1"/>
  <c r="BZ7" i="7"/>
  <c r="BZ49" i="7"/>
  <c r="BZ71" i="7" s="1"/>
  <c r="BZ74" i="7" s="1"/>
  <c r="BZ30" i="7"/>
  <c r="BZ46" i="7" s="1"/>
  <c r="BZ5" i="7"/>
  <c r="CA3" i="7"/>
  <c r="BZ8" i="7"/>
  <c r="BZ4" i="7"/>
  <c r="BY13" i="7"/>
  <c r="BY12" i="7"/>
  <c r="BY10" i="7"/>
  <c r="BY11" i="7"/>
  <c r="BY129" i="7"/>
  <c r="BY136" i="7"/>
  <c r="BX35" i="7"/>
  <c r="BX28" i="7"/>
  <c r="BX129" i="7"/>
  <c r="BY79" i="7"/>
  <c r="BY48" i="7"/>
  <c r="BY78" i="7" s="1"/>
  <c r="BX50" i="7"/>
  <c r="BX86" i="7" s="1"/>
  <c r="BX144" i="7"/>
  <c r="BX14" i="7"/>
  <c r="BX141" i="7" s="1"/>
  <c r="BX145" i="7" s="1"/>
  <c r="BV142" i="7"/>
  <c r="BW139" i="7" s="1"/>
  <c r="BW142" i="7" s="1"/>
  <c r="BX139" i="7" s="1"/>
  <c r="AO425" i="9"/>
  <c r="AN40" i="9"/>
  <c r="AN93" i="9"/>
  <c r="AN74" i="9"/>
  <c r="AN75" i="9" s="1"/>
  <c r="AN64" i="9"/>
  <c r="AN65" i="9" s="1"/>
  <c r="AP28" i="8"/>
  <c r="AP30" i="8" s="1"/>
  <c r="AP31" i="8" s="1"/>
  <c r="AX3" i="13"/>
  <c r="BC215" i="7"/>
  <c r="BQ12" i="13"/>
  <c r="AN21" i="9"/>
  <c r="AP59" i="8"/>
  <c r="AR218" i="7"/>
  <c r="AN6" i="13" s="1"/>
  <c r="AZ5" i="13"/>
  <c r="BE217" i="7"/>
  <c r="AN55" i="9"/>
  <c r="AO419" i="9"/>
  <c r="AP337" i="9"/>
  <c r="AP249" i="9"/>
  <c r="AP14" i="9"/>
  <c r="AP87" i="9" s="1"/>
  <c r="AO17" i="9"/>
  <c r="AO82" i="9" s="1"/>
  <c r="AP36" i="7"/>
  <c r="AP38" i="7" s="1"/>
  <c r="AQ34" i="7" s="1"/>
  <c r="AS31" i="7"/>
  <c r="AT27" i="7" s="1"/>
  <c r="AT29" i="7" s="1"/>
  <c r="AS22" i="7"/>
  <c r="BQ13" i="13"/>
  <c r="AP52" i="8"/>
  <c r="AP35" i="8"/>
  <c r="AY4" i="13"/>
  <c r="BD216" i="7"/>
  <c r="AP40" i="8"/>
  <c r="AP42" i="8" s="1"/>
  <c r="AP43" i="8" s="1"/>
  <c r="AQ19" i="8"/>
  <c r="AQ29" i="8"/>
  <c r="AQ41" i="8"/>
  <c r="AQ48" i="8"/>
  <c r="AQ36" i="8"/>
  <c r="AQ24" i="8"/>
  <c r="AP50" i="8"/>
  <c r="AP122" i="8" s="1"/>
  <c r="AP38" i="8"/>
  <c r="AP106" i="8" s="1"/>
  <c r="AP26" i="8"/>
  <c r="AP76" i="8" s="1"/>
  <c r="AP53" i="8"/>
  <c r="AP60" i="8"/>
  <c r="AO326" i="9"/>
  <c r="AO94" i="12" s="1"/>
  <c r="AO92" i="12"/>
  <c r="AP119" i="8"/>
  <c r="AP216" i="9" s="1"/>
  <c r="AP215" i="9"/>
  <c r="AP23" i="8"/>
  <c r="AK113" i="12"/>
  <c r="U262" i="12" s="1"/>
  <c r="AK539" i="9"/>
  <c r="AG74" i="13" s="1"/>
  <c r="AK26" i="12"/>
  <c r="U172" i="12" s="1"/>
  <c r="CA6" i="7" l="1"/>
  <c r="CA45" i="7" s="1"/>
  <c r="AL175" i="9"/>
  <c r="AL177" i="9" s="1"/>
  <c r="AP145" i="15"/>
  <c r="AR247" i="15"/>
  <c r="AP125" i="15"/>
  <c r="AP127" i="15" s="1"/>
  <c r="AP150" i="15"/>
  <c r="AO103" i="9"/>
  <c r="AO110" i="9" s="1"/>
  <c r="AO83" i="9"/>
  <c r="AO84" i="9" s="1"/>
  <c r="AO96" i="9"/>
  <c r="AP79" i="9"/>
  <c r="AR30" i="15"/>
  <c r="AM172" i="9"/>
  <c r="AM461" i="9" s="1"/>
  <c r="AN94" i="9"/>
  <c r="AM143" i="9"/>
  <c r="AM153" i="9" s="1"/>
  <c r="AM118" i="9"/>
  <c r="AM147" i="9" s="1"/>
  <c r="AM183" i="9" s="1"/>
  <c r="AM259" i="9" s="1"/>
  <c r="AM135" i="9"/>
  <c r="AM151" i="9" s="1"/>
  <c r="AM166" i="9" s="1"/>
  <c r="AM176" i="9" s="1"/>
  <c r="AL12" i="12"/>
  <c r="AL15" i="12" s="1"/>
  <c r="AL167" i="9"/>
  <c r="AQ83" i="15"/>
  <c r="AR85" i="15"/>
  <c r="AM44" i="9"/>
  <c r="AM6" i="12" s="1"/>
  <c r="V146" i="12" s="1"/>
  <c r="AM123" i="9"/>
  <c r="AM148" i="9" s="1"/>
  <c r="AM127" i="9"/>
  <c r="AM149" i="9" s="1"/>
  <c r="AM164" i="9" s="1"/>
  <c r="AM131" i="9"/>
  <c r="AM150" i="9" s="1"/>
  <c r="AM165" i="9" s="1"/>
  <c r="AM139" i="9"/>
  <c r="AM152" i="9" s="1"/>
  <c r="AM184" i="9" s="1"/>
  <c r="AL523" i="9"/>
  <c r="AH58" i="13" s="1"/>
  <c r="AL28" i="12"/>
  <c r="AP44" i="8"/>
  <c r="AP110" i="8" s="1"/>
  <c r="AP112" i="8" s="1"/>
  <c r="AP107" i="8"/>
  <c r="AN22" i="9"/>
  <c r="AN155" i="9" s="1"/>
  <c r="AN41" i="9"/>
  <c r="AN43" i="9"/>
  <c r="AR92" i="15"/>
  <c r="AR100" i="15" s="1"/>
  <c r="AN56" i="9"/>
  <c r="AN58" i="9"/>
  <c r="AN119" i="15"/>
  <c r="AN136" i="15"/>
  <c r="AO186" i="9"/>
  <c r="AK380" i="9"/>
  <c r="AK563" i="9" s="1"/>
  <c r="AG38" i="13" s="1"/>
  <c r="AL466" i="9"/>
  <c r="AO124" i="9"/>
  <c r="AO115" i="9"/>
  <c r="AO144" i="9" s="1"/>
  <c r="AK525" i="9"/>
  <c r="AG60" i="13" s="1"/>
  <c r="AP77" i="8"/>
  <c r="AO188" i="9"/>
  <c r="AO275" i="9" s="1"/>
  <c r="AN129" i="15"/>
  <c r="AR151" i="15"/>
  <c r="AQ36" i="15"/>
  <c r="AR80" i="15"/>
  <c r="AR86" i="15"/>
  <c r="AR60" i="15"/>
  <c r="AR61" i="15" s="1"/>
  <c r="AR41" i="15"/>
  <c r="AR42" i="15"/>
  <c r="AR68" i="15"/>
  <c r="AR29" i="15"/>
  <c r="AR54" i="15"/>
  <c r="AR76" i="15"/>
  <c r="AR67" i="15"/>
  <c r="AR81" i="15"/>
  <c r="AQ32" i="15"/>
  <c r="AR47" i="15"/>
  <c r="AR48" i="15" s="1"/>
  <c r="AR72" i="15"/>
  <c r="AR71" i="15"/>
  <c r="AR75" i="15"/>
  <c r="AR55" i="15"/>
  <c r="AS20" i="15"/>
  <c r="AS34" i="15"/>
  <c r="AS91" i="15"/>
  <c r="AN531" i="9"/>
  <c r="AJ66" i="13" s="1"/>
  <c r="AN43" i="12"/>
  <c r="AO189" i="9"/>
  <c r="AO447" i="9" s="1"/>
  <c r="BZ222" i="7"/>
  <c r="AP102" i="9"/>
  <c r="AP325" i="9"/>
  <c r="AP93" i="12" s="1"/>
  <c r="AO64" i="15"/>
  <c r="AO51" i="15"/>
  <c r="AO113" i="15" s="1"/>
  <c r="BY221" i="7"/>
  <c r="CA126" i="7"/>
  <c r="AP32" i="8"/>
  <c r="AP90" i="8" s="1"/>
  <c r="AO62" i="9"/>
  <c r="BZ12" i="7"/>
  <c r="BZ11" i="7"/>
  <c r="BZ13" i="7"/>
  <c r="BZ10" i="7"/>
  <c r="BZ136" i="7"/>
  <c r="BZ129" i="7"/>
  <c r="BY28" i="7"/>
  <c r="BY35" i="7"/>
  <c r="CA8" i="7"/>
  <c r="CA4" i="7"/>
  <c r="CA7" i="7"/>
  <c r="CA49" i="7"/>
  <c r="CA71" i="7" s="1"/>
  <c r="CA74" i="7" s="1"/>
  <c r="CB3" i="7"/>
  <c r="CB6" i="7" s="1"/>
  <c r="CA30" i="7"/>
  <c r="CA46" i="7" s="1"/>
  <c r="CA5" i="7"/>
  <c r="CA37" i="7"/>
  <c r="CA47" i="7" s="1"/>
  <c r="BX142" i="7"/>
  <c r="BY139" i="7" s="1"/>
  <c r="BZ48" i="7"/>
  <c r="BZ78" i="7" s="1"/>
  <c r="BZ79" i="7"/>
  <c r="BY127" i="7"/>
  <c r="BZ125" i="7" s="1"/>
  <c r="BY82" i="7"/>
  <c r="BY144" i="7"/>
  <c r="BY50" i="7"/>
  <c r="BY86" i="7" s="1"/>
  <c r="BY14" i="7"/>
  <c r="BZ20" i="7"/>
  <c r="BZ21" i="7"/>
  <c r="AP54" i="8"/>
  <c r="AP55" i="8" s="1"/>
  <c r="AP61" i="8"/>
  <c r="AP62" i="8" s="1"/>
  <c r="AZ4" i="13"/>
  <c r="BE216" i="7"/>
  <c r="AS218" i="7"/>
  <c r="AO6" i="13" s="1"/>
  <c r="AO542" i="9"/>
  <c r="AK77" i="13" s="1"/>
  <c r="AO348" i="9"/>
  <c r="AO112" i="12" s="1"/>
  <c r="W261" i="12" s="1"/>
  <c r="BF217" i="7"/>
  <c r="BA5" i="13"/>
  <c r="AM7" i="12"/>
  <c r="V147" i="12" s="1"/>
  <c r="BR13" i="13"/>
  <c r="AT31" i="7"/>
  <c r="AU27" i="7" s="1"/>
  <c r="AU29" i="7" s="1"/>
  <c r="AT22" i="7"/>
  <c r="BR12" i="13"/>
  <c r="AQ36" i="7"/>
  <c r="AQ38" i="7" s="1"/>
  <c r="AR34" i="7" s="1"/>
  <c r="AO19" i="9"/>
  <c r="AO26" i="9" s="1"/>
  <c r="AO27" i="9" s="1"/>
  <c r="AO91" i="9"/>
  <c r="AO54" i="9"/>
  <c r="AO39" i="9"/>
  <c r="AO78" i="9"/>
  <c r="AO80" i="9" s="1"/>
  <c r="AO73" i="9"/>
  <c r="AO53" i="9"/>
  <c r="AO32" i="9"/>
  <c r="AO35" i="9" s="1"/>
  <c r="AO36" i="9" s="1"/>
  <c r="AO67" i="9"/>
  <c r="AO38" i="9"/>
  <c r="AO92" i="9"/>
  <c r="AO63" i="9"/>
  <c r="AO72" i="9"/>
  <c r="AO47" i="9"/>
  <c r="AO50" i="9" s="1"/>
  <c r="AO51" i="9" s="1"/>
  <c r="AO68" i="9"/>
  <c r="AO97" i="9"/>
  <c r="AO20" i="9"/>
  <c r="AP219" i="7"/>
  <c r="AL7" i="13" s="1"/>
  <c r="AP23" i="7"/>
  <c r="AP24" i="7" s="1"/>
  <c r="AP339" i="9"/>
  <c r="AP48" i="9"/>
  <c r="AP251" i="9"/>
  <c r="AP16" i="9"/>
  <c r="AP25" i="9"/>
  <c r="AP33" i="9"/>
  <c r="AY3" i="13"/>
  <c r="BD215" i="7"/>
  <c r="W238" i="12"/>
  <c r="W240" i="12" s="1"/>
  <c r="AP217" i="9"/>
  <c r="AP324" i="9"/>
  <c r="AQ20" i="8"/>
  <c r="AQ47" i="8" s="1"/>
  <c r="AR17" i="8"/>
  <c r="AQ68" i="8"/>
  <c r="AQ64" i="8"/>
  <c r="AQ73" i="8" s="1"/>
  <c r="CA43" i="7" l="1"/>
  <c r="CA133" i="7"/>
  <c r="CA44" i="7"/>
  <c r="CA223" i="7" s="1"/>
  <c r="AL343" i="9"/>
  <c r="AL107" i="12" s="1"/>
  <c r="AL187" i="9"/>
  <c r="AL349" i="9" s="1"/>
  <c r="AL113" i="12" s="1"/>
  <c r="AP138" i="15"/>
  <c r="AO104" i="9"/>
  <c r="AO108" i="9"/>
  <c r="AO107" i="9"/>
  <c r="AL467" i="9"/>
  <c r="AM468" i="9" s="1"/>
  <c r="AM315" i="9"/>
  <c r="AM83" i="12" s="1"/>
  <c r="V229" i="12" s="1"/>
  <c r="AO106" i="9"/>
  <c r="AO109" i="9"/>
  <c r="AO98" i="9"/>
  <c r="AO99" i="9" s="1"/>
  <c r="AO105" i="9"/>
  <c r="AS106" i="15"/>
  <c r="AM540" i="9"/>
  <c r="AI75" i="13" s="1"/>
  <c r="AP122" i="9"/>
  <c r="AM163" i="9"/>
  <c r="AM167" i="9" s="1"/>
  <c r="AM187" i="9" s="1"/>
  <c r="AR87" i="15"/>
  <c r="AS93" i="15"/>
  <c r="AM260" i="9"/>
  <c r="AM347" i="9"/>
  <c r="AM111" i="12" s="1"/>
  <c r="V260" i="12" s="1"/>
  <c r="AN29" i="9"/>
  <c r="AN59" i="9" s="1"/>
  <c r="AN23" i="9"/>
  <c r="AN114" i="9" s="1"/>
  <c r="AN118" i="9" s="1"/>
  <c r="AM139" i="15"/>
  <c r="AM149" i="15" s="1"/>
  <c r="AM346" i="9"/>
  <c r="AM110" i="12" s="1"/>
  <c r="V259" i="12" s="1"/>
  <c r="AM522" i="9"/>
  <c r="AI57" i="13" s="1"/>
  <c r="AM27" i="12"/>
  <c r="V173" i="12" s="1"/>
  <c r="AM14" i="12"/>
  <c r="V161" i="12" s="1"/>
  <c r="AR94" i="15"/>
  <c r="AR97" i="15"/>
  <c r="AR99" i="15"/>
  <c r="AR95" i="15"/>
  <c r="AR98" i="15"/>
  <c r="AR96" i="15"/>
  <c r="AO140" i="9"/>
  <c r="AO136" i="9"/>
  <c r="AO128" i="9"/>
  <c r="AO132" i="9"/>
  <c r="AO119" i="9"/>
  <c r="AO440" i="9"/>
  <c r="AO541" i="9" s="1"/>
  <c r="AK76" i="13" s="1"/>
  <c r="AO121" i="15"/>
  <c r="AO123" i="15" s="1"/>
  <c r="AO137" i="15" s="1"/>
  <c r="AO117" i="15"/>
  <c r="AN134" i="15"/>
  <c r="AO115" i="15"/>
  <c r="AO135" i="15" s="1"/>
  <c r="AR82" i="15"/>
  <c r="AS104" i="15"/>
  <c r="AR35" i="15"/>
  <c r="AS102" i="15"/>
  <c r="AS22" i="15"/>
  <c r="AS108" i="15"/>
  <c r="AR69" i="15"/>
  <c r="AR44" i="15"/>
  <c r="AR50" i="15" s="1"/>
  <c r="AR57" i="15"/>
  <c r="AR63" i="15" s="1"/>
  <c r="AR31" i="15"/>
  <c r="AR38" i="15" s="1"/>
  <c r="AR73" i="15"/>
  <c r="AR77" i="15"/>
  <c r="AQ23" i="15"/>
  <c r="AS27" i="15"/>
  <c r="AT18" i="15"/>
  <c r="AL258" i="9"/>
  <c r="AL26" i="12" s="1"/>
  <c r="AS59" i="15"/>
  <c r="AS46" i="15"/>
  <c r="CA222" i="7"/>
  <c r="CA140" i="7"/>
  <c r="AO262" i="9"/>
  <c r="AO531" i="9" s="1"/>
  <c r="AK66" i="13" s="1"/>
  <c r="AO43" i="12"/>
  <c r="W189" i="12" s="1"/>
  <c r="AO524" i="9"/>
  <c r="AK59" i="13" s="1"/>
  <c r="CB133" i="7"/>
  <c r="CB126" i="7"/>
  <c r="CB44" i="7"/>
  <c r="CB43" i="7"/>
  <c r="CB45" i="7"/>
  <c r="BZ221" i="7"/>
  <c r="AO93" i="9"/>
  <c r="AP80" i="8"/>
  <c r="AO64" i="9"/>
  <c r="AO65" i="9" s="1"/>
  <c r="BY141" i="7"/>
  <c r="BY145" i="7" s="1"/>
  <c r="BZ14" i="7"/>
  <c r="BZ35" i="7"/>
  <c r="BZ28" i="7"/>
  <c r="CA129" i="7"/>
  <c r="CA13" i="7"/>
  <c r="CA11" i="7"/>
  <c r="CA10" i="7"/>
  <c r="CA12" i="7"/>
  <c r="BZ127" i="7"/>
  <c r="CA125" i="7" s="1"/>
  <c r="CA79" i="7"/>
  <c r="CA48" i="7"/>
  <c r="CA78" i="7" s="1"/>
  <c r="BZ144" i="7"/>
  <c r="BZ50" i="7"/>
  <c r="BZ86" i="7" s="1"/>
  <c r="BZ82" i="7"/>
  <c r="CB37" i="7"/>
  <c r="CB47" i="7" s="1"/>
  <c r="CB7" i="7"/>
  <c r="CB49" i="7"/>
  <c r="CB71" i="7" s="1"/>
  <c r="CB74" i="7" s="1"/>
  <c r="CC3" i="7"/>
  <c r="CB30" i="7"/>
  <c r="CB46" i="7" s="1"/>
  <c r="CB5" i="7"/>
  <c r="CB8" i="7"/>
  <c r="CB4" i="7"/>
  <c r="CA21" i="7"/>
  <c r="CA20" i="7"/>
  <c r="AO21" i="9"/>
  <c r="AO69" i="9"/>
  <c r="AO70" i="9" s="1"/>
  <c r="AO40" i="9"/>
  <c r="AO74" i="9"/>
  <c r="AO75" i="9" s="1"/>
  <c r="AR36" i="7"/>
  <c r="AR38" i="7" s="1"/>
  <c r="AS34" i="7" s="1"/>
  <c r="AS36" i="7" s="1"/>
  <c r="BS12" i="13"/>
  <c r="AU31" i="7"/>
  <c r="AV27" i="7" s="1"/>
  <c r="AV29" i="7" s="1"/>
  <c r="AU22" i="7"/>
  <c r="AM174" i="9"/>
  <c r="AM12" i="12"/>
  <c r="V157" i="12" s="1"/>
  <c r="BG217" i="7"/>
  <c r="BB5" i="13"/>
  <c r="AQ59" i="8"/>
  <c r="AQ35" i="8"/>
  <c r="AP425" i="9"/>
  <c r="AQ337" i="9"/>
  <c r="AQ14" i="9"/>
  <c r="AQ87" i="9" s="1"/>
  <c r="AQ249" i="9"/>
  <c r="AP17" i="9"/>
  <c r="AP82" i="9" s="1"/>
  <c r="AP419" i="9"/>
  <c r="AP422" i="9"/>
  <c r="AP157" i="9"/>
  <c r="AQ219" i="7"/>
  <c r="AM7" i="13" s="1"/>
  <c r="AQ23" i="7"/>
  <c r="AQ24" i="7" s="1"/>
  <c r="BS13" i="13"/>
  <c r="BA4" i="13"/>
  <c r="BF216" i="7"/>
  <c r="AQ52" i="8"/>
  <c r="AQ28" i="8"/>
  <c r="AQ30" i="8" s="1"/>
  <c r="AQ31" i="8" s="1"/>
  <c r="AZ3" i="13"/>
  <c r="BE215" i="7"/>
  <c r="AO55" i="9"/>
  <c r="AT218" i="7"/>
  <c r="AP6" i="13" s="1"/>
  <c r="AM13" i="12"/>
  <c r="V159" i="12" s="1"/>
  <c r="AM175" i="9"/>
  <c r="AR29" i="8"/>
  <c r="AR19" i="8"/>
  <c r="AR41" i="8"/>
  <c r="AR24" i="8"/>
  <c r="AR48" i="8"/>
  <c r="AR36" i="8"/>
  <c r="AQ50" i="8"/>
  <c r="AQ122" i="8" s="1"/>
  <c r="AQ26" i="8"/>
  <c r="AQ76" i="8" s="1"/>
  <c r="AQ38" i="8"/>
  <c r="AQ106" i="8" s="1"/>
  <c r="AQ60" i="8"/>
  <c r="AQ53" i="8"/>
  <c r="AP92" i="12"/>
  <c r="AP326" i="9"/>
  <c r="AP94" i="12" s="1"/>
  <c r="AQ215" i="9"/>
  <c r="AQ119" i="8"/>
  <c r="AQ216" i="9" s="1"/>
  <c r="AQ40" i="8"/>
  <c r="AQ42" i="8" s="1"/>
  <c r="AQ43" i="8" s="1"/>
  <c r="AQ23" i="8"/>
  <c r="CC6" i="7" l="1"/>
  <c r="CB223" i="7"/>
  <c r="AP86" i="9"/>
  <c r="AP88" i="9" s="1"/>
  <c r="AL263" i="9"/>
  <c r="AL31" i="12" s="1"/>
  <c r="AL469" i="9"/>
  <c r="AM466" i="9" s="1"/>
  <c r="AP96" i="9"/>
  <c r="AQ25" i="15"/>
  <c r="AS247" i="15" s="1"/>
  <c r="AP144" i="15"/>
  <c r="AQ79" i="9"/>
  <c r="AN172" i="9"/>
  <c r="AN315" i="9" s="1"/>
  <c r="AN83" i="12" s="1"/>
  <c r="AP103" i="9"/>
  <c r="AP110" i="9" s="1"/>
  <c r="AP83" i="9"/>
  <c r="AP84" i="9" s="1"/>
  <c r="AS71" i="15"/>
  <c r="AO94" i="9"/>
  <c r="AM11" i="12"/>
  <c r="V155" i="12" s="1"/>
  <c r="AM173" i="9"/>
  <c r="AM177" i="9" s="1"/>
  <c r="AN44" i="9"/>
  <c r="AN6" i="12" s="1"/>
  <c r="AR83" i="15"/>
  <c r="AS85" i="15"/>
  <c r="AR88" i="15"/>
  <c r="AS92" i="15"/>
  <c r="AS96" i="15" s="1"/>
  <c r="AM28" i="12"/>
  <c r="V174" i="12" s="1"/>
  <c r="AM523" i="9"/>
  <c r="AI58" i="13" s="1"/>
  <c r="AN143" i="9"/>
  <c r="AN153" i="9" s="1"/>
  <c r="AN127" i="9"/>
  <c r="AN149" i="9" s="1"/>
  <c r="AN164" i="9" s="1"/>
  <c r="AN147" i="9"/>
  <c r="AN183" i="9" s="1"/>
  <c r="AN259" i="9" s="1"/>
  <c r="AN131" i="9"/>
  <c r="AN150" i="9" s="1"/>
  <c r="AN165" i="9" s="1"/>
  <c r="AN139" i="9"/>
  <c r="AN152" i="9" s="1"/>
  <c r="AN184" i="9" s="1"/>
  <c r="AN347" i="9" s="1"/>
  <c r="AN111" i="12" s="1"/>
  <c r="AN123" i="9"/>
  <c r="AN148" i="9" s="1"/>
  <c r="AN135" i="9"/>
  <c r="AN151" i="9" s="1"/>
  <c r="AN166" i="9" s="1"/>
  <c r="AO41" i="9"/>
  <c r="AO43" i="9"/>
  <c r="AO56" i="9"/>
  <c r="AO58" i="9"/>
  <c r="AQ44" i="8"/>
  <c r="AQ110" i="8" s="1"/>
  <c r="AQ112" i="8" s="1"/>
  <c r="AQ107" i="8"/>
  <c r="AO22" i="9"/>
  <c r="AO155" i="9" s="1"/>
  <c r="AO119" i="15"/>
  <c r="AO136" i="15"/>
  <c r="AP186" i="9"/>
  <c r="AM467" i="9"/>
  <c r="AN468" i="9" s="1"/>
  <c r="AP124" i="9"/>
  <c r="AP115" i="9"/>
  <c r="AP144" i="9" s="1"/>
  <c r="AQ77" i="8"/>
  <c r="AS151" i="15"/>
  <c r="AO129" i="15"/>
  <c r="AR36" i="15"/>
  <c r="AS80" i="15"/>
  <c r="AS86" i="15"/>
  <c r="AS30" i="15"/>
  <c r="AS76" i="15"/>
  <c r="AR32" i="15"/>
  <c r="AS81" i="15"/>
  <c r="AS68" i="15"/>
  <c r="AS42" i="15"/>
  <c r="AS55" i="15"/>
  <c r="AS67" i="15"/>
  <c r="AS41" i="15"/>
  <c r="AS47" i="15"/>
  <c r="AS48" i="15" s="1"/>
  <c r="AS75" i="15"/>
  <c r="AS54" i="15"/>
  <c r="AS60" i="15"/>
  <c r="AS61" i="15" s="1"/>
  <c r="AS72" i="15"/>
  <c r="AS29" i="15"/>
  <c r="AT20" i="15"/>
  <c r="AT91" i="15"/>
  <c r="AT34" i="15"/>
  <c r="AO30" i="12"/>
  <c r="W176" i="12" s="1"/>
  <c r="AL539" i="9"/>
  <c r="AH74" i="13" s="1"/>
  <c r="CB222" i="7"/>
  <c r="CB140" i="7"/>
  <c r="AQ325" i="9"/>
  <c r="AQ93" i="12" s="1"/>
  <c r="X239" i="12" s="1"/>
  <c r="AQ102" i="9"/>
  <c r="AP51" i="15"/>
  <c r="AP113" i="15" s="1"/>
  <c r="AP64" i="15"/>
  <c r="CC133" i="7"/>
  <c r="CC45" i="7"/>
  <c r="CC126" i="7"/>
  <c r="CC44" i="7"/>
  <c r="CC43" i="7"/>
  <c r="CA221" i="7"/>
  <c r="AQ32" i="8"/>
  <c r="AQ90" i="8" s="1"/>
  <c r="AP67" i="9"/>
  <c r="BY142" i="7"/>
  <c r="BZ139" i="7" s="1"/>
  <c r="CA82" i="7"/>
  <c r="CA127" i="7"/>
  <c r="CB125" i="7" s="1"/>
  <c r="CB13" i="7"/>
  <c r="CB11" i="7"/>
  <c r="CB12" i="7"/>
  <c r="CB10" i="7"/>
  <c r="CC7" i="7"/>
  <c r="CD3" i="7"/>
  <c r="CC49" i="7"/>
  <c r="CC71" i="7" s="1"/>
  <c r="CC74" i="7" s="1"/>
  <c r="CC37" i="7"/>
  <c r="CC47" i="7" s="1"/>
  <c r="CC30" i="7"/>
  <c r="CC46" i="7" s="1"/>
  <c r="CC5" i="7"/>
  <c r="CC8" i="7"/>
  <c r="CC4" i="7"/>
  <c r="CA144" i="7"/>
  <c r="CA50" i="7"/>
  <c r="CA86" i="7" s="1"/>
  <c r="CA28" i="7"/>
  <c r="CA35" i="7"/>
  <c r="CB79" i="7"/>
  <c r="CB48" i="7"/>
  <c r="CB78" i="7" s="1"/>
  <c r="CA136" i="7"/>
  <c r="CA14" i="7"/>
  <c r="CB20" i="7"/>
  <c r="CB21" i="7"/>
  <c r="CB129" i="7"/>
  <c r="CB136" i="7"/>
  <c r="AQ54" i="8"/>
  <c r="AQ55" i="8" s="1"/>
  <c r="AQ61" i="8"/>
  <c r="AQ62" i="8" s="1"/>
  <c r="AP542" i="9"/>
  <c r="AL77" i="13" s="1"/>
  <c r="AP348" i="9"/>
  <c r="AP112" i="12" s="1"/>
  <c r="AQ339" i="9"/>
  <c r="AQ16" i="9"/>
  <c r="AQ25" i="9"/>
  <c r="AQ251" i="9"/>
  <c r="AQ33" i="9"/>
  <c r="AQ48" i="9"/>
  <c r="AU218" i="7"/>
  <c r="AQ6" i="13" s="1"/>
  <c r="BT12" i="13"/>
  <c r="AN7" i="12"/>
  <c r="BF215" i="7"/>
  <c r="BA3" i="13"/>
  <c r="AP53" i="9"/>
  <c r="AP92" i="9"/>
  <c r="AP39" i="9"/>
  <c r="AP19" i="9"/>
  <c r="AP26" i="9" s="1"/>
  <c r="AP27" i="9" s="1"/>
  <c r="AP91" i="9"/>
  <c r="AP68" i="9"/>
  <c r="AP97" i="9"/>
  <c r="AP72" i="9"/>
  <c r="AP78" i="9"/>
  <c r="AP80" i="9" s="1"/>
  <c r="AP62" i="9"/>
  <c r="AP54" i="9"/>
  <c r="AP73" i="9"/>
  <c r="AP32" i="9"/>
  <c r="AP35" i="9" s="1"/>
  <c r="AP36" i="9" s="1"/>
  <c r="AP38" i="9"/>
  <c r="AP47" i="9"/>
  <c r="AP50" i="9" s="1"/>
  <c r="AP51" i="9" s="1"/>
  <c r="AP63" i="9"/>
  <c r="AP20" i="9"/>
  <c r="AM343" i="9"/>
  <c r="AM107" i="12" s="1"/>
  <c r="V256" i="12" s="1"/>
  <c r="AV31" i="7"/>
  <c r="AW27" i="7" s="1"/>
  <c r="AW29" i="7" s="1"/>
  <c r="AV22" i="7"/>
  <c r="BB4" i="13"/>
  <c r="BG216" i="7"/>
  <c r="BT13" i="13"/>
  <c r="AP189" i="9"/>
  <c r="AP188" i="9"/>
  <c r="BH217" i="7"/>
  <c r="BC5" i="13"/>
  <c r="AS38" i="7"/>
  <c r="AT34" i="7" s="1"/>
  <c r="AS23" i="7"/>
  <c r="AS24" i="7" s="1"/>
  <c r="AR219" i="7"/>
  <c r="AN7" i="13" s="1"/>
  <c r="AR23" i="7"/>
  <c r="AR24" i="7" s="1"/>
  <c r="AQ324" i="9"/>
  <c r="AQ217" i="9"/>
  <c r="AS17" i="8"/>
  <c r="AR20" i="8"/>
  <c r="AR59" i="8" s="1"/>
  <c r="AR68" i="8"/>
  <c r="AR64" i="8"/>
  <c r="AR73" i="8" s="1"/>
  <c r="CD6" i="7" l="1"/>
  <c r="CC223" i="7"/>
  <c r="AS95" i="15"/>
  <c r="AL525" i="9"/>
  <c r="AH60" i="13" s="1"/>
  <c r="AQ150" i="15"/>
  <c r="AQ145" i="15"/>
  <c r="AP106" i="9"/>
  <c r="AP98" i="9"/>
  <c r="AP99" i="9" s="1"/>
  <c r="AN540" i="9"/>
  <c r="AJ75" i="13" s="1"/>
  <c r="AL380" i="9"/>
  <c r="AL563" i="9" s="1"/>
  <c r="AH38" i="13" s="1"/>
  <c r="AN461" i="9"/>
  <c r="AQ125" i="15"/>
  <c r="AQ127" i="15" s="1"/>
  <c r="AS73" i="15"/>
  <c r="AQ146" i="15"/>
  <c r="AT106" i="15"/>
  <c r="AQ122" i="9"/>
  <c r="AP109" i="9"/>
  <c r="AP104" i="9"/>
  <c r="AN163" i="9"/>
  <c r="AN11" i="12" s="1"/>
  <c r="AP107" i="9"/>
  <c r="AP105" i="9"/>
  <c r="AP108" i="9"/>
  <c r="AM15" i="12"/>
  <c r="AS97" i="15"/>
  <c r="AS99" i="15"/>
  <c r="AS98" i="15"/>
  <c r="AS87" i="15"/>
  <c r="AS88" i="15" s="1"/>
  <c r="AS94" i="15"/>
  <c r="AS100" i="15"/>
  <c r="AT93" i="15"/>
  <c r="AN260" i="9"/>
  <c r="AN523" i="9" s="1"/>
  <c r="AJ58" i="13" s="1"/>
  <c r="AO29" i="9"/>
  <c r="AO44" i="9" s="1"/>
  <c r="AO23" i="9"/>
  <c r="AO114" i="9" s="1"/>
  <c r="AO135" i="9" s="1"/>
  <c r="AO151" i="9" s="1"/>
  <c r="AO166" i="9" s="1"/>
  <c r="AO176" i="9" s="1"/>
  <c r="AN176" i="9"/>
  <c r="AN14" i="12"/>
  <c r="AN139" i="15"/>
  <c r="AN149" i="15" s="1"/>
  <c r="AN27" i="12"/>
  <c r="AN522" i="9"/>
  <c r="AJ57" i="13" s="1"/>
  <c r="AN346" i="9"/>
  <c r="AN110" i="12" s="1"/>
  <c r="AM469" i="9"/>
  <c r="AM380" i="9" s="1"/>
  <c r="AM563" i="9" s="1"/>
  <c r="AI38" i="13" s="1"/>
  <c r="AP136" i="9"/>
  <c r="AP128" i="9"/>
  <c r="AP140" i="9"/>
  <c r="AP132" i="9"/>
  <c r="AP119" i="9"/>
  <c r="BZ141" i="7"/>
  <c r="BZ145" i="7" s="1"/>
  <c r="AQ419" i="9"/>
  <c r="AO134" i="15"/>
  <c r="AP115" i="15"/>
  <c r="AP135" i="15" s="1"/>
  <c r="AP117" i="15"/>
  <c r="AP121" i="15"/>
  <c r="AP123" i="15" s="1"/>
  <c r="AP137" i="15" s="1"/>
  <c r="AT104" i="15"/>
  <c r="AS82" i="15"/>
  <c r="AS35" i="15"/>
  <c r="AT102" i="15"/>
  <c r="AR23" i="15"/>
  <c r="AS69" i="15"/>
  <c r="AT22" i="15"/>
  <c r="AT108" i="15"/>
  <c r="AS77" i="15"/>
  <c r="AS57" i="15"/>
  <c r="AS63" i="15" s="1"/>
  <c r="AS44" i="15"/>
  <c r="AS50" i="15" s="1"/>
  <c r="AS31" i="15"/>
  <c r="AS38" i="15" s="1"/>
  <c r="AU18" i="15"/>
  <c r="AT27" i="15"/>
  <c r="AT46" i="15" s="1"/>
  <c r="AQ80" i="8"/>
  <c r="CC222" i="7"/>
  <c r="CC140" i="7"/>
  <c r="AM258" i="9"/>
  <c r="AM26" i="12" s="1"/>
  <c r="V172" i="12" s="1"/>
  <c r="AP275" i="9"/>
  <c r="AP524" i="9" s="1"/>
  <c r="AL59" i="13" s="1"/>
  <c r="AP262" i="9"/>
  <c r="AP531" i="9" s="1"/>
  <c r="AL66" i="13" s="1"/>
  <c r="CD133" i="7"/>
  <c r="CD126" i="7"/>
  <c r="CD45" i="7"/>
  <c r="CD44" i="7"/>
  <c r="CD223" i="7" s="1"/>
  <c r="CD43" i="7"/>
  <c r="CD140" i="7" s="1"/>
  <c r="CB221" i="7"/>
  <c r="AP93" i="9"/>
  <c r="CB82" i="7"/>
  <c r="AP69" i="9"/>
  <c r="AP70" i="9" s="1"/>
  <c r="AQ422" i="9"/>
  <c r="CB14" i="7"/>
  <c r="CB144" i="7"/>
  <c r="CB50" i="7"/>
  <c r="CB86" i="7" s="1"/>
  <c r="CC11" i="7"/>
  <c r="CC13" i="7"/>
  <c r="CC10" i="7"/>
  <c r="CC12" i="7"/>
  <c r="CC136" i="7"/>
  <c r="CC129" i="7"/>
  <c r="CC48" i="7"/>
  <c r="CC78" i="7" s="1"/>
  <c r="CC79" i="7"/>
  <c r="CB127" i="7"/>
  <c r="CC125" i="7" s="1"/>
  <c r="CE3" i="7"/>
  <c r="CD30" i="7"/>
  <c r="CD46" i="7" s="1"/>
  <c r="CD37" i="7"/>
  <c r="CD47" i="7" s="1"/>
  <c r="CD5" i="7"/>
  <c r="CD8" i="7"/>
  <c r="CD4" i="7"/>
  <c r="CD7" i="7"/>
  <c r="CD49" i="7"/>
  <c r="CD71" i="7" s="1"/>
  <c r="CD74" i="7" s="1"/>
  <c r="CB28" i="7"/>
  <c r="CB35" i="7"/>
  <c r="CC21" i="7"/>
  <c r="CC20" i="7"/>
  <c r="AV218" i="7"/>
  <c r="AR6" i="13" s="1"/>
  <c r="AP55" i="9"/>
  <c r="AP40" i="9"/>
  <c r="AP74" i="9"/>
  <c r="AP75" i="9" s="1"/>
  <c r="BU13" i="13"/>
  <c r="AW31" i="7"/>
  <c r="AX27" i="7" s="1"/>
  <c r="AW22" i="7"/>
  <c r="AM349" i="9"/>
  <c r="AM113" i="12" s="1"/>
  <c r="V262" i="12" s="1"/>
  <c r="AM263" i="9"/>
  <c r="AN174" i="9"/>
  <c r="AN12" i="12"/>
  <c r="AS219" i="7"/>
  <c r="AO7" i="13" s="1"/>
  <c r="BC4" i="13"/>
  <c r="BH216" i="7"/>
  <c r="AN13" i="12"/>
  <c r="AN175" i="9"/>
  <c r="AT36" i="7"/>
  <c r="AT38" i="7" s="1"/>
  <c r="AU34" i="7" s="1"/>
  <c r="BD5" i="13"/>
  <c r="BI217" i="7"/>
  <c r="AP440" i="9"/>
  <c r="AP541" i="9" s="1"/>
  <c r="AL76" i="13" s="1"/>
  <c r="AP447" i="9"/>
  <c r="AP64" i="9"/>
  <c r="AP65" i="9" s="1"/>
  <c r="AP21" i="9"/>
  <c r="BG215" i="7"/>
  <c r="BB3" i="13"/>
  <c r="BU12" i="13"/>
  <c r="AR337" i="9"/>
  <c r="AQ17" i="9"/>
  <c r="AQ96" i="9" s="1"/>
  <c r="AQ425" i="9"/>
  <c r="AR14" i="9"/>
  <c r="AR87" i="9" s="1"/>
  <c r="AQ157" i="9"/>
  <c r="AR249" i="9"/>
  <c r="AR26" i="8"/>
  <c r="AR76" i="8" s="1"/>
  <c r="AR38" i="8"/>
  <c r="AR106" i="8" s="1"/>
  <c r="AR50" i="8"/>
  <c r="AR122" i="8" s="1"/>
  <c r="AR53" i="8"/>
  <c r="AR60" i="8"/>
  <c r="AR61" i="8" s="1"/>
  <c r="AR47" i="8"/>
  <c r="AR40" i="8"/>
  <c r="AR42" i="8" s="1"/>
  <c r="AR43" i="8" s="1"/>
  <c r="AS19" i="8"/>
  <c r="AS29" i="8"/>
  <c r="AS41" i="8"/>
  <c r="AS24" i="8"/>
  <c r="AS48" i="8"/>
  <c r="AS36" i="8"/>
  <c r="AR215" i="9"/>
  <c r="AR119" i="8"/>
  <c r="AR216" i="9" s="1"/>
  <c r="AR52" i="8"/>
  <c r="AR23" i="8"/>
  <c r="AQ326" i="9"/>
  <c r="AQ94" i="12" s="1"/>
  <c r="AQ92" i="12"/>
  <c r="AR28" i="8"/>
  <c r="AR30" i="8" s="1"/>
  <c r="AR31" i="8" s="1"/>
  <c r="AR35" i="8"/>
  <c r="CE6" i="7" l="1"/>
  <c r="AT59" i="15"/>
  <c r="AN173" i="9"/>
  <c r="AN177" i="9" s="1"/>
  <c r="AQ86" i="9"/>
  <c r="AQ88" i="9" s="1"/>
  <c r="AQ138" i="15"/>
  <c r="AN167" i="9"/>
  <c r="AR25" i="15"/>
  <c r="AT247" i="15" s="1"/>
  <c r="AQ144" i="15"/>
  <c r="AQ103" i="9"/>
  <c r="AQ110" i="9" s="1"/>
  <c r="AQ83" i="9"/>
  <c r="AO172" i="9"/>
  <c r="AO540" i="9" s="1"/>
  <c r="AK75" i="13" s="1"/>
  <c r="AQ82" i="9"/>
  <c r="AT42" i="15"/>
  <c r="AR79" i="9"/>
  <c r="AP94" i="9"/>
  <c r="AO143" i="9"/>
  <c r="AO153" i="9" s="1"/>
  <c r="AO118" i="9"/>
  <c r="AO147" i="9" s="1"/>
  <c r="AO183" i="9" s="1"/>
  <c r="AO59" i="9"/>
  <c r="AS83" i="15"/>
  <c r="AT85" i="15"/>
  <c r="AN28" i="12"/>
  <c r="AO127" i="9"/>
  <c r="AO149" i="9" s="1"/>
  <c r="AO123" i="9"/>
  <c r="AO148" i="9" s="1"/>
  <c r="AO163" i="9" s="1"/>
  <c r="AO131" i="9"/>
  <c r="AO150" i="9" s="1"/>
  <c r="AO139" i="9"/>
  <c r="AO152" i="9" s="1"/>
  <c r="AO184" i="9" s="1"/>
  <c r="AO347" i="9" s="1"/>
  <c r="AO111" i="12" s="1"/>
  <c r="W260" i="12" s="1"/>
  <c r="AN466" i="9"/>
  <c r="AR44" i="8"/>
  <c r="AR110" i="8" s="1"/>
  <c r="AR112" i="8" s="1"/>
  <c r="AR107" i="8"/>
  <c r="AP22" i="9"/>
  <c r="AP155" i="9" s="1"/>
  <c r="AP56" i="9"/>
  <c r="AP58" i="9"/>
  <c r="AQ124" i="9"/>
  <c r="AP41" i="9"/>
  <c r="AP43" i="9"/>
  <c r="AT92" i="15"/>
  <c r="AT100" i="15" s="1"/>
  <c r="AP119" i="15"/>
  <c r="AP136" i="15"/>
  <c r="AQ186" i="9"/>
  <c r="AO14" i="12"/>
  <c r="W161" i="12" s="1"/>
  <c r="AN467" i="9"/>
  <c r="AO468" i="9" s="1"/>
  <c r="AQ115" i="9"/>
  <c r="AQ144" i="9" s="1"/>
  <c r="BZ142" i="7"/>
  <c r="CA139" i="7" s="1"/>
  <c r="AT151" i="15"/>
  <c r="AP129" i="15"/>
  <c r="AS36" i="15"/>
  <c r="AT86" i="15"/>
  <c r="AS32" i="15"/>
  <c r="AP30" i="12"/>
  <c r="AO6" i="12"/>
  <c r="W146" i="12" s="1"/>
  <c r="AT30" i="15"/>
  <c r="AT71" i="15"/>
  <c r="AT76" i="15"/>
  <c r="AT29" i="15"/>
  <c r="AT75" i="15"/>
  <c r="AT55" i="15"/>
  <c r="AT81" i="15"/>
  <c r="AU91" i="15"/>
  <c r="AU20" i="15"/>
  <c r="AU34" i="15"/>
  <c r="AT72" i="15"/>
  <c r="AT60" i="15"/>
  <c r="AT61" i="15" s="1"/>
  <c r="AT67" i="15"/>
  <c r="AT54" i="15"/>
  <c r="AT80" i="15"/>
  <c r="AT47" i="15"/>
  <c r="AT48" i="15" s="1"/>
  <c r="AT68" i="15"/>
  <c r="AT41" i="15"/>
  <c r="CD222" i="7"/>
  <c r="AM539" i="9"/>
  <c r="AI74" i="13" s="1"/>
  <c r="AQ51" i="15"/>
  <c r="AQ113" i="15" s="1"/>
  <c r="AP43" i="12"/>
  <c r="AQ64" i="15"/>
  <c r="AR102" i="9"/>
  <c r="AR325" i="9"/>
  <c r="AR93" i="12" s="1"/>
  <c r="CC221" i="7"/>
  <c r="AR32" i="8"/>
  <c r="AR90" i="8" s="1"/>
  <c r="AR77" i="8"/>
  <c r="CE133" i="7"/>
  <c r="CE126" i="7"/>
  <c r="CE45" i="7"/>
  <c r="CE44" i="7"/>
  <c r="CE223" i="7" s="1"/>
  <c r="CE43" i="7"/>
  <c r="AW218" i="7"/>
  <c r="AS6" i="13" s="1"/>
  <c r="CC127" i="7"/>
  <c r="CD125" i="7" s="1"/>
  <c r="AR54" i="8"/>
  <c r="AR55" i="8" s="1"/>
  <c r="CC28" i="7"/>
  <c r="CC35" i="7"/>
  <c r="CD10" i="7"/>
  <c r="CD12" i="7"/>
  <c r="CD13" i="7"/>
  <c r="CD11" i="7"/>
  <c r="CD129" i="7"/>
  <c r="CD136" i="7"/>
  <c r="CD48" i="7"/>
  <c r="CD78" i="7" s="1"/>
  <c r="CD79" i="7"/>
  <c r="CE8" i="7"/>
  <c r="CE4" i="7"/>
  <c r="CE7" i="7"/>
  <c r="CE49" i="7"/>
  <c r="CE71" i="7" s="1"/>
  <c r="CE74" i="7" s="1"/>
  <c r="CE37" i="7"/>
  <c r="CE47" i="7" s="1"/>
  <c r="CE30" i="7"/>
  <c r="CE46" i="7" s="1"/>
  <c r="CE5" i="7"/>
  <c r="CF3" i="7"/>
  <c r="CC82" i="7"/>
  <c r="CC14" i="7"/>
  <c r="CC141" i="7" s="1"/>
  <c r="CC145" i="7" s="1"/>
  <c r="CC144" i="7"/>
  <c r="CC50" i="7"/>
  <c r="CC86" i="7" s="1"/>
  <c r="CD20" i="7"/>
  <c r="CD21" i="7"/>
  <c r="AQ188" i="9"/>
  <c r="AQ189" i="9"/>
  <c r="AQ62" i="9"/>
  <c r="AQ63" i="9"/>
  <c r="AQ54" i="9"/>
  <c r="AQ19" i="9"/>
  <c r="AQ26" i="9" s="1"/>
  <c r="AQ27" i="9" s="1"/>
  <c r="AQ72" i="9"/>
  <c r="AQ53" i="9"/>
  <c r="AQ97" i="9"/>
  <c r="AQ98" i="9" s="1"/>
  <c r="AQ99" i="9" s="1"/>
  <c r="AQ39" i="9"/>
  <c r="AQ67" i="9"/>
  <c r="AQ38" i="9"/>
  <c r="AQ32" i="9"/>
  <c r="AQ35" i="9" s="1"/>
  <c r="AQ36" i="9" s="1"/>
  <c r="AQ20" i="9"/>
  <c r="AQ73" i="9"/>
  <c r="AQ47" i="9"/>
  <c r="AQ50" i="9" s="1"/>
  <c r="AQ51" i="9" s="1"/>
  <c r="AQ78" i="9"/>
  <c r="AQ80" i="9" s="1"/>
  <c r="AQ91" i="9"/>
  <c r="AQ92" i="9"/>
  <c r="AQ68" i="9"/>
  <c r="BJ217" i="7"/>
  <c r="BE5" i="13"/>
  <c r="AM525" i="9"/>
  <c r="AI60" i="13" s="1"/>
  <c r="AM31" i="12"/>
  <c r="V177" i="12" s="1"/>
  <c r="BV13" i="13"/>
  <c r="AR48" i="9"/>
  <c r="AR25" i="9"/>
  <c r="AR251" i="9"/>
  <c r="AR16" i="9"/>
  <c r="AR339" i="9"/>
  <c r="AR33" i="9"/>
  <c r="AQ542" i="9"/>
  <c r="AM77" i="13" s="1"/>
  <c r="AQ348" i="9"/>
  <c r="AQ112" i="12" s="1"/>
  <c r="X261" i="12" s="1"/>
  <c r="BH215" i="7"/>
  <c r="BC3" i="13"/>
  <c r="AU36" i="7"/>
  <c r="AU38" i="7" s="1"/>
  <c r="AV34" i="7" s="1"/>
  <c r="BD4" i="13"/>
  <c r="BI216" i="7"/>
  <c r="BV12" i="13"/>
  <c r="AT219" i="7"/>
  <c r="AP7" i="13" s="1"/>
  <c r="AT23" i="7"/>
  <c r="AT24" i="7" s="1"/>
  <c r="AN15" i="12"/>
  <c r="AX29" i="7"/>
  <c r="X238" i="12"/>
  <c r="X240" i="12" s="1"/>
  <c r="AR62" i="8"/>
  <c r="AS20" i="8"/>
  <c r="AS23" i="8" s="1"/>
  <c r="AT17" i="8"/>
  <c r="AS64" i="8"/>
  <c r="AS73" i="8" s="1"/>
  <c r="AS68" i="8"/>
  <c r="AS40" i="8"/>
  <c r="AS42" i="8" s="1"/>
  <c r="AS43" i="8" s="1"/>
  <c r="AR324" i="9"/>
  <c r="AR217" i="9"/>
  <c r="CF6" i="7" l="1"/>
  <c r="AR150" i="15"/>
  <c r="AO315" i="9"/>
  <c r="AO83" i="12" s="1"/>
  <c r="W229" i="12" s="1"/>
  <c r="AQ105" i="9"/>
  <c r="AN343" i="9"/>
  <c r="AN107" i="12" s="1"/>
  <c r="AN187" i="9"/>
  <c r="AN349" i="9" s="1"/>
  <c r="AN113" i="12" s="1"/>
  <c r="AR125" i="15"/>
  <c r="AR127" i="15" s="1"/>
  <c r="AR145" i="15"/>
  <c r="AQ109" i="9"/>
  <c r="AQ106" i="9"/>
  <c r="AQ107" i="9"/>
  <c r="AQ108" i="9"/>
  <c r="AO461" i="9"/>
  <c r="AO164" i="9"/>
  <c r="AO12" i="12" s="1"/>
  <c r="W157" i="12" s="1"/>
  <c r="AQ104" i="9"/>
  <c r="AT44" i="15"/>
  <c r="AT50" i="15" s="1"/>
  <c r="AR146" i="15"/>
  <c r="AU106" i="15"/>
  <c r="AQ84" i="9"/>
  <c r="AR122" i="9"/>
  <c r="AO165" i="9"/>
  <c r="AO175" i="9" s="1"/>
  <c r="AT87" i="15"/>
  <c r="AT88" i="15" s="1"/>
  <c r="AO7" i="12"/>
  <c r="W147" i="12" s="1"/>
  <c r="AU93" i="15"/>
  <c r="AO260" i="9"/>
  <c r="AO523" i="9" s="1"/>
  <c r="AK58" i="13" s="1"/>
  <c r="AO259" i="9"/>
  <c r="AO346" i="9"/>
  <c r="AO110" i="12" s="1"/>
  <c r="W259" i="12" s="1"/>
  <c r="AP29" i="9"/>
  <c r="AP44" i="9" s="1"/>
  <c r="AP23" i="9"/>
  <c r="AP114" i="9" s="1"/>
  <c r="AP123" i="9" s="1"/>
  <c r="AP148" i="9" s="1"/>
  <c r="AO139" i="15"/>
  <c r="AO149" i="15" s="1"/>
  <c r="AT98" i="15"/>
  <c r="AT95" i="15"/>
  <c r="AT96" i="15"/>
  <c r="AT97" i="15"/>
  <c r="AT99" i="15"/>
  <c r="AT94" i="15"/>
  <c r="AS44" i="8"/>
  <c r="AS110" i="8" s="1"/>
  <c r="AS112" i="8" s="1"/>
  <c r="AS107" i="8"/>
  <c r="AN469" i="9"/>
  <c r="AN380" i="9" s="1"/>
  <c r="AN563" i="9" s="1"/>
  <c r="AJ38" i="13" s="1"/>
  <c r="AO11" i="12"/>
  <c r="W155" i="12" s="1"/>
  <c r="AO173" i="9"/>
  <c r="AQ140" i="9"/>
  <c r="AQ132" i="9"/>
  <c r="AQ128" i="9"/>
  <c r="AQ136" i="9"/>
  <c r="AQ119" i="9"/>
  <c r="CA141" i="7"/>
  <c r="CA145" i="7" s="1"/>
  <c r="AR419" i="9"/>
  <c r="AQ121" i="15"/>
  <c r="AQ123" i="15" s="1"/>
  <c r="AQ137" i="15" s="1"/>
  <c r="AQ117" i="15"/>
  <c r="AQ115" i="15"/>
  <c r="AQ135" i="15" s="1"/>
  <c r="AP134" i="15"/>
  <c r="AU104" i="15"/>
  <c r="AT35" i="15"/>
  <c r="AU102" i="15"/>
  <c r="AR80" i="8"/>
  <c r="AU22" i="15"/>
  <c r="AU108" i="15"/>
  <c r="AS23" i="15"/>
  <c r="AT82" i="15"/>
  <c r="AT77" i="15"/>
  <c r="AU27" i="15"/>
  <c r="AU46" i="15" s="1"/>
  <c r="AT73" i="15"/>
  <c r="AT57" i="15"/>
  <c r="AT63" i="15" s="1"/>
  <c r="AT69" i="15"/>
  <c r="AT31" i="15"/>
  <c r="AT38" i="15" s="1"/>
  <c r="AV18" i="15"/>
  <c r="CE222" i="7"/>
  <c r="CE140" i="7"/>
  <c r="AU59" i="15"/>
  <c r="AQ275" i="9"/>
  <c r="AQ43" i="12" s="1"/>
  <c r="X189" i="12" s="1"/>
  <c r="AQ262" i="9"/>
  <c r="AQ30" i="12" s="1"/>
  <c r="X176" i="12" s="1"/>
  <c r="AN258" i="9"/>
  <c r="AN26" i="12" s="1"/>
  <c r="CF133" i="7"/>
  <c r="CF126" i="7"/>
  <c r="CF44" i="7"/>
  <c r="CF223" i="7" s="1"/>
  <c r="CF43" i="7"/>
  <c r="CF45" i="7"/>
  <c r="CD221" i="7"/>
  <c r="AQ40" i="9"/>
  <c r="CE12" i="7"/>
  <c r="CE10" i="7"/>
  <c r="CE13" i="7"/>
  <c r="CE11" i="7"/>
  <c r="CE79" i="7"/>
  <c r="CE48" i="7"/>
  <c r="CE78" i="7" s="1"/>
  <c r="CD35" i="7"/>
  <c r="CD28" i="7"/>
  <c r="CD82" i="7"/>
  <c r="CD144" i="7"/>
  <c r="CD50" i="7"/>
  <c r="CD86" i="7" s="1"/>
  <c r="CF37" i="7"/>
  <c r="CF47" i="7" s="1"/>
  <c r="CF8" i="7"/>
  <c r="CF4" i="7"/>
  <c r="CG3" i="7"/>
  <c r="CF7" i="7"/>
  <c r="CF49" i="7"/>
  <c r="CF71" i="7" s="1"/>
  <c r="CF74" i="7" s="1"/>
  <c r="CF30" i="7"/>
  <c r="CF46" i="7" s="1"/>
  <c r="CF5" i="7"/>
  <c r="CE136" i="7"/>
  <c r="CE129" i="7"/>
  <c r="CD14" i="7"/>
  <c r="CD127" i="7"/>
  <c r="CE125" i="7" s="1"/>
  <c r="CE21" i="7"/>
  <c r="CE20" i="7"/>
  <c r="AS35" i="8"/>
  <c r="AS28" i="8"/>
  <c r="AS30" i="8" s="1"/>
  <c r="AS31" i="8" s="1"/>
  <c r="AQ21" i="9"/>
  <c r="AQ55" i="9"/>
  <c r="AX218" i="7"/>
  <c r="AT6" i="13" s="1"/>
  <c r="AX22" i="7"/>
  <c r="BW12" i="13"/>
  <c r="AV36" i="7"/>
  <c r="AV38" i="7" s="1"/>
  <c r="AW34" i="7" s="1"/>
  <c r="BF5" i="13"/>
  <c r="BK217" i="7"/>
  <c r="AQ447" i="9"/>
  <c r="AQ440" i="9"/>
  <c r="AQ541" i="9" s="1"/>
  <c r="AM76" i="13" s="1"/>
  <c r="AS47" i="8"/>
  <c r="AU219" i="7"/>
  <c r="AQ7" i="13" s="1"/>
  <c r="AU23" i="7"/>
  <c r="AU24" i="7" s="1"/>
  <c r="BE4" i="13"/>
  <c r="BJ216" i="7"/>
  <c r="AQ69" i="9"/>
  <c r="AQ70" i="9" s="1"/>
  <c r="AS59" i="8"/>
  <c r="AS52" i="8"/>
  <c r="AX31" i="7"/>
  <c r="AY27" i="7" s="1"/>
  <c r="AY29" i="7" s="1"/>
  <c r="BI215" i="7"/>
  <c r="BD3" i="13"/>
  <c r="AR17" i="9"/>
  <c r="AR82" i="9" s="1"/>
  <c r="AR425" i="9"/>
  <c r="AR157" i="9"/>
  <c r="AS337" i="9"/>
  <c r="AR96" i="9"/>
  <c r="AR422" i="9"/>
  <c r="AS249" i="9"/>
  <c r="AS14" i="9"/>
  <c r="AS87" i="9" s="1"/>
  <c r="BW13" i="13"/>
  <c r="AQ93" i="9"/>
  <c r="AQ74" i="9"/>
  <c r="AQ75" i="9" s="1"/>
  <c r="AQ64" i="9"/>
  <c r="AQ65" i="9" s="1"/>
  <c r="AT19" i="8"/>
  <c r="AT24" i="8"/>
  <c r="AT29" i="8"/>
  <c r="AT41" i="8"/>
  <c r="AT48" i="8"/>
  <c r="AT36" i="8"/>
  <c r="AR326" i="9"/>
  <c r="AR94" i="12" s="1"/>
  <c r="AR92" i="12"/>
  <c r="AS119" i="8"/>
  <c r="AS216" i="9" s="1"/>
  <c r="AS215" i="9"/>
  <c r="AS38" i="8"/>
  <c r="AS106" i="8" s="1"/>
  <c r="AS50" i="8"/>
  <c r="AS122" i="8" s="1"/>
  <c r="AS26" i="8"/>
  <c r="AS76" i="8" s="1"/>
  <c r="AS53" i="8"/>
  <c r="AS60" i="8"/>
  <c r="CG6" i="7" l="1"/>
  <c r="CG43" i="7" s="1"/>
  <c r="AR86" i="9"/>
  <c r="AR88" i="9" s="1"/>
  <c r="AN263" i="9"/>
  <c r="AN31" i="12" s="1"/>
  <c r="AO174" i="9"/>
  <c r="AO177" i="9" s="1"/>
  <c r="AR138" i="15"/>
  <c r="AP135" i="9"/>
  <c r="AP151" i="9" s="1"/>
  <c r="AP166" i="9" s="1"/>
  <c r="AP176" i="9" s="1"/>
  <c r="AP139" i="9"/>
  <c r="AP152" i="9" s="1"/>
  <c r="AP184" i="9" s="1"/>
  <c r="AP260" i="9" s="1"/>
  <c r="AP523" i="9" s="1"/>
  <c r="AL58" i="13" s="1"/>
  <c r="AP172" i="9"/>
  <c r="AP315" i="9" s="1"/>
  <c r="AP83" i="12" s="1"/>
  <c r="AS25" i="15"/>
  <c r="AS150" i="15" s="1"/>
  <c r="AR144" i="15"/>
  <c r="AP139" i="15"/>
  <c r="AP149" i="15" s="1"/>
  <c r="AU92" i="15"/>
  <c r="AU95" i="15" s="1"/>
  <c r="AS79" i="9"/>
  <c r="AR103" i="9"/>
  <c r="AR110" i="9" s="1"/>
  <c r="AR83" i="9"/>
  <c r="AR84" i="9" s="1"/>
  <c r="AQ94" i="9"/>
  <c r="AP59" i="9"/>
  <c r="AO28" i="12"/>
  <c r="W174" i="12" s="1"/>
  <c r="AP143" i="9"/>
  <c r="AP153" i="9" s="1"/>
  <c r="AP118" i="9"/>
  <c r="AP147" i="9" s="1"/>
  <c r="AP183" i="9" s="1"/>
  <c r="AP163" i="9"/>
  <c r="AO13" i="12"/>
  <c r="W159" i="12" s="1"/>
  <c r="AO167" i="9"/>
  <c r="AT83" i="15"/>
  <c r="AU85" i="15"/>
  <c r="AO466" i="9"/>
  <c r="AP131" i="9"/>
  <c r="AP150" i="9" s="1"/>
  <c r="AP127" i="9"/>
  <c r="AP149" i="9" s="1"/>
  <c r="AO522" i="9"/>
  <c r="AK57" i="13" s="1"/>
  <c r="AO27" i="12"/>
  <c r="W173" i="12" s="1"/>
  <c r="AQ22" i="9"/>
  <c r="AQ155" i="9" s="1"/>
  <c r="AQ41" i="9"/>
  <c r="AQ43" i="9"/>
  <c r="AQ56" i="9"/>
  <c r="AQ58" i="9"/>
  <c r="AQ119" i="15"/>
  <c r="AQ136" i="15"/>
  <c r="AR186" i="9"/>
  <c r="AR124" i="9"/>
  <c r="AR115" i="9"/>
  <c r="AR144" i="9" s="1"/>
  <c r="CA142" i="7"/>
  <c r="CB139" i="7" s="1"/>
  <c r="AQ129" i="15"/>
  <c r="AQ134" i="15" s="1"/>
  <c r="AU151" i="15"/>
  <c r="AT36" i="15"/>
  <c r="AU80" i="15"/>
  <c r="AU86" i="15"/>
  <c r="AU71" i="15"/>
  <c r="AU47" i="15"/>
  <c r="AU48" i="15" s="1"/>
  <c r="AU29" i="15"/>
  <c r="AU54" i="15"/>
  <c r="AU30" i="15"/>
  <c r="AU75" i="15"/>
  <c r="AU72" i="15"/>
  <c r="AU68" i="15"/>
  <c r="AU67" i="15"/>
  <c r="AU76" i="15"/>
  <c r="AU41" i="15"/>
  <c r="AU42" i="15"/>
  <c r="AU81" i="15"/>
  <c r="AU60" i="15"/>
  <c r="AU61" i="15" s="1"/>
  <c r="AU55" i="15"/>
  <c r="AT32" i="15"/>
  <c r="AV91" i="15"/>
  <c r="AV20" i="15"/>
  <c r="AV34" i="15"/>
  <c r="AQ531" i="9"/>
  <c r="AM66" i="13" s="1"/>
  <c r="AN539" i="9"/>
  <c r="AJ74" i="13" s="1"/>
  <c r="AQ524" i="9"/>
  <c r="AM59" i="13" s="1"/>
  <c r="CF222" i="7"/>
  <c r="CF140" i="7"/>
  <c r="AS102" i="9"/>
  <c r="AS325" i="9"/>
  <c r="AS93" i="12" s="1"/>
  <c r="Y239" i="12" s="1"/>
  <c r="AR64" i="15"/>
  <c r="AR51" i="15"/>
  <c r="AR113" i="15" s="1"/>
  <c r="AS32" i="8"/>
  <c r="AS90" i="8" s="1"/>
  <c r="AS77" i="8"/>
  <c r="CE221" i="7"/>
  <c r="CG45" i="7"/>
  <c r="CG126" i="7"/>
  <c r="CG44" i="7"/>
  <c r="CG223" i="7" s="1"/>
  <c r="CG133" i="7"/>
  <c r="CE82" i="7"/>
  <c r="AR348" i="9"/>
  <c r="AR112" i="12" s="1"/>
  <c r="CE28" i="7"/>
  <c r="CE35" i="7"/>
  <c r="CF79" i="7"/>
  <c r="CF48" i="7"/>
  <c r="CF78" i="7" s="1"/>
  <c r="CE144" i="7"/>
  <c r="CE50" i="7"/>
  <c r="CE86" i="7" s="1"/>
  <c r="CG30" i="7"/>
  <c r="CG46" i="7" s="1"/>
  <c r="CG5" i="7"/>
  <c r="CG8" i="7"/>
  <c r="CG4" i="7"/>
  <c r="CH3" i="7"/>
  <c r="CG7" i="7"/>
  <c r="CG37" i="7"/>
  <c r="CG47" i="7" s="1"/>
  <c r="CG49" i="7"/>
  <c r="CG71" i="7" s="1"/>
  <c r="CG74" i="7" s="1"/>
  <c r="CF11" i="7"/>
  <c r="CF13" i="7"/>
  <c r="CF12" i="7"/>
  <c r="CF10" i="7"/>
  <c r="CE14" i="7"/>
  <c r="CE127" i="7"/>
  <c r="CF125" i="7" s="1"/>
  <c r="CF136" i="7"/>
  <c r="CF129" i="7"/>
  <c r="CF20" i="7"/>
  <c r="CF21" i="7"/>
  <c r="AR542" i="9"/>
  <c r="AN77" i="13" s="1"/>
  <c r="AS61" i="8"/>
  <c r="AS62" i="8" s="1"/>
  <c r="AW36" i="7"/>
  <c r="AW38" i="7" s="1"/>
  <c r="AX34" i="7" s="1"/>
  <c r="AX36" i="7" s="1"/>
  <c r="AR68" i="9"/>
  <c r="AR54" i="9"/>
  <c r="AR32" i="9"/>
  <c r="AR35" i="9" s="1"/>
  <c r="AR36" i="9" s="1"/>
  <c r="AR62" i="9"/>
  <c r="AR63" i="9"/>
  <c r="AR20" i="9"/>
  <c r="AR19" i="9"/>
  <c r="AR26" i="9" s="1"/>
  <c r="AR27" i="9" s="1"/>
  <c r="AR38" i="9"/>
  <c r="AR92" i="9"/>
  <c r="AR73" i="9"/>
  <c r="AR53" i="9"/>
  <c r="AR72" i="9"/>
  <c r="AR78" i="9"/>
  <c r="AR80" i="9" s="1"/>
  <c r="AR39" i="9"/>
  <c r="AR97" i="9"/>
  <c r="AR98" i="9" s="1"/>
  <c r="AR99" i="9" s="1"/>
  <c r="AR67" i="9"/>
  <c r="AR91" i="9"/>
  <c r="AR93" i="9" s="1"/>
  <c r="AR47" i="9"/>
  <c r="AR50" i="9" s="1"/>
  <c r="AR51" i="9" s="1"/>
  <c r="BF4" i="13"/>
  <c r="BK216" i="7"/>
  <c r="AS54" i="8"/>
  <c r="AS55" i="8" s="1"/>
  <c r="AS16" i="9"/>
  <c r="AS25" i="9"/>
  <c r="AS339" i="9"/>
  <c r="AS33" i="9"/>
  <c r="AS251" i="9"/>
  <c r="AS48" i="9"/>
  <c r="AY31" i="7"/>
  <c r="AZ27" i="7" s="1"/>
  <c r="AZ29" i="7" s="1"/>
  <c r="AY218" i="7"/>
  <c r="AU6" i="13" s="1"/>
  <c r="AY22" i="7"/>
  <c r="AR189" i="9"/>
  <c r="AR188" i="9"/>
  <c r="BJ215" i="7"/>
  <c r="BE3" i="13"/>
  <c r="AV219" i="7"/>
  <c r="AR7" i="13" s="1"/>
  <c r="AV23" i="7"/>
  <c r="AV24" i="7" s="1"/>
  <c r="BX13" i="13"/>
  <c r="AP6" i="12"/>
  <c r="BL217" i="7"/>
  <c r="BG5" i="13"/>
  <c r="BX12" i="13"/>
  <c r="AS324" i="9"/>
  <c r="AS217" i="9"/>
  <c r="AT20" i="8"/>
  <c r="AT35" i="8" s="1"/>
  <c r="AU17" i="8"/>
  <c r="AT64" i="8"/>
  <c r="AT73" i="8" s="1"/>
  <c r="AT68" i="8"/>
  <c r="CH6" i="7" l="1"/>
  <c r="CH133" i="7" s="1"/>
  <c r="AS145" i="15"/>
  <c r="AN525" i="9"/>
  <c r="AJ60" i="13" s="1"/>
  <c r="AO343" i="9"/>
  <c r="AO107" i="12" s="1"/>
  <c r="W256" i="12" s="1"/>
  <c r="AO187" i="9"/>
  <c r="AO349" i="9" s="1"/>
  <c r="AO113" i="12" s="1"/>
  <c r="W262" i="12" s="1"/>
  <c r="AP540" i="9"/>
  <c r="AL75" i="13" s="1"/>
  <c r="AS125" i="15"/>
  <c r="AS127" i="15" s="1"/>
  <c r="AR106" i="9"/>
  <c r="AU247" i="15"/>
  <c r="AP461" i="9"/>
  <c r="AR104" i="9"/>
  <c r="AP28" i="12"/>
  <c r="AR107" i="9"/>
  <c r="AR105" i="9"/>
  <c r="AP347" i="9"/>
  <c r="AP111" i="12" s="1"/>
  <c r="AR108" i="9"/>
  <c r="AR109" i="9"/>
  <c r="AP165" i="9"/>
  <c r="AP175" i="9" s="1"/>
  <c r="AU98" i="15"/>
  <c r="AU96" i="15"/>
  <c r="AU99" i="15"/>
  <c r="AU100" i="15"/>
  <c r="AU97" i="15"/>
  <c r="AU94" i="15"/>
  <c r="AS146" i="15"/>
  <c r="AV106" i="15"/>
  <c r="AS122" i="9"/>
  <c r="AO467" i="9"/>
  <c r="AP468" i="9" s="1"/>
  <c r="AR94" i="9"/>
  <c r="AP164" i="9"/>
  <c r="AP12" i="12" s="1"/>
  <c r="AP259" i="9"/>
  <c r="AP346" i="9"/>
  <c r="AP110" i="12" s="1"/>
  <c r="AP7" i="12"/>
  <c r="AO15" i="12"/>
  <c r="AU87" i="15"/>
  <c r="AU88" i="15" s="1"/>
  <c r="AV93" i="15"/>
  <c r="AQ29" i="9"/>
  <c r="AQ44" i="9" s="1"/>
  <c r="AQ23" i="9"/>
  <c r="AQ114" i="9" s="1"/>
  <c r="AO258" i="9"/>
  <c r="AO26" i="12" s="1"/>
  <c r="W172" i="12" s="1"/>
  <c r="AP14" i="12"/>
  <c r="AR140" i="9"/>
  <c r="AR136" i="9"/>
  <c r="AR128" i="9"/>
  <c r="AR132" i="9"/>
  <c r="AR119" i="9"/>
  <c r="CB141" i="7"/>
  <c r="CB145" i="7" s="1"/>
  <c r="AR117" i="15"/>
  <c r="AR121" i="15"/>
  <c r="AR123" i="15" s="1"/>
  <c r="AR137" i="15" s="1"/>
  <c r="AR115" i="15"/>
  <c r="AR135" i="15" s="1"/>
  <c r="AV104" i="15"/>
  <c r="AU82" i="15"/>
  <c r="AU35" i="15"/>
  <c r="AV102" i="15"/>
  <c r="AV22" i="15"/>
  <c r="AV108" i="15"/>
  <c r="AU69" i="15"/>
  <c r="AU73" i="15"/>
  <c r="AT23" i="15"/>
  <c r="AU57" i="15"/>
  <c r="AU63" i="15" s="1"/>
  <c r="AU31" i="15"/>
  <c r="AU38" i="15" s="1"/>
  <c r="AU44" i="15"/>
  <c r="AU50" i="15" s="1"/>
  <c r="AU77" i="15"/>
  <c r="AV27" i="15"/>
  <c r="AV59" i="15" s="1"/>
  <c r="AW18" i="15"/>
  <c r="AS80" i="8"/>
  <c r="CG222" i="7"/>
  <c r="CG140" i="7"/>
  <c r="AR262" i="9"/>
  <c r="AR30" i="12" s="1"/>
  <c r="AR275" i="9"/>
  <c r="AR524" i="9" s="1"/>
  <c r="AN59" i="13" s="1"/>
  <c r="CF221" i="7"/>
  <c r="CH126" i="7"/>
  <c r="CH45" i="7"/>
  <c r="CF82" i="7"/>
  <c r="AT40" i="8"/>
  <c r="AT42" i="8" s="1"/>
  <c r="AT43" i="8" s="1"/>
  <c r="CG136" i="7"/>
  <c r="CG129" i="7"/>
  <c r="CF35" i="7"/>
  <c r="CF28" i="7"/>
  <c r="CF50" i="7"/>
  <c r="CF86" i="7" s="1"/>
  <c r="CF144" i="7"/>
  <c r="CG11" i="7"/>
  <c r="CG13" i="7"/>
  <c r="CG12" i="7"/>
  <c r="CG10" i="7"/>
  <c r="CG20" i="7"/>
  <c r="CG21" i="7"/>
  <c r="CF127" i="7"/>
  <c r="CG125" i="7" s="1"/>
  <c r="CF14" i="7"/>
  <c r="CF141" i="7" s="1"/>
  <c r="CF145" i="7" s="1"/>
  <c r="CI3" i="7"/>
  <c r="CI6" i="7" s="1"/>
  <c r="CH8" i="7"/>
  <c r="CH4" i="7"/>
  <c r="CH37" i="7"/>
  <c r="CH47" i="7" s="1"/>
  <c r="CH49" i="7"/>
  <c r="CH71" i="7" s="1"/>
  <c r="CH74" i="7" s="1"/>
  <c r="CH7" i="7"/>
  <c r="CH30" i="7"/>
  <c r="CH46" i="7" s="1"/>
  <c r="CH5" i="7"/>
  <c r="CG79" i="7"/>
  <c r="CG48" i="7"/>
  <c r="CG78" i="7" s="1"/>
  <c r="AR55" i="9"/>
  <c r="AR21" i="9"/>
  <c r="AR64" i="9"/>
  <c r="AR65" i="9" s="1"/>
  <c r="BM217" i="7"/>
  <c r="BH5" i="13"/>
  <c r="BG4" i="13"/>
  <c r="BL216" i="7"/>
  <c r="BY12" i="13"/>
  <c r="BY13" i="13"/>
  <c r="AR447" i="9"/>
  <c r="AR440" i="9"/>
  <c r="AR541" i="9" s="1"/>
  <c r="AN76" i="13" s="1"/>
  <c r="AS422" i="9"/>
  <c r="AT337" i="9"/>
  <c r="AS17" i="9"/>
  <c r="AS86" i="9" s="1"/>
  <c r="AS88" i="9" s="1"/>
  <c r="F290" i="12"/>
  <c r="G292" i="12"/>
  <c r="H292" i="12"/>
  <c r="I292" i="12"/>
  <c r="M292" i="12"/>
  <c r="Q292" i="12"/>
  <c r="U292" i="12"/>
  <c r="AT249" i="9"/>
  <c r="F292" i="12"/>
  <c r="H290" i="12"/>
  <c r="J292" i="12"/>
  <c r="N292" i="12"/>
  <c r="R292" i="12"/>
  <c r="V292" i="12"/>
  <c r="AS419" i="9"/>
  <c r="AT14" i="9"/>
  <c r="AT87" i="9" s="1"/>
  <c r="AS96" i="9"/>
  <c r="F301" i="12"/>
  <c r="G290" i="12"/>
  <c r="H301" i="12"/>
  <c r="K292" i="12"/>
  <c r="O292" i="12"/>
  <c r="S292" i="12"/>
  <c r="AS157" i="9"/>
  <c r="G301" i="12"/>
  <c r="L292" i="12"/>
  <c r="P292" i="12"/>
  <c r="T292" i="12"/>
  <c r="AZ31" i="7"/>
  <c r="BA27" i="7" s="1"/>
  <c r="BA29" i="7" s="1"/>
  <c r="AZ22" i="7"/>
  <c r="AZ218" i="7"/>
  <c r="AV6" i="13" s="1"/>
  <c r="AX38" i="7"/>
  <c r="AY34" i="7" s="1"/>
  <c r="AX23" i="7"/>
  <c r="AX24" i="7" s="1"/>
  <c r="AP173" i="9"/>
  <c r="AP11" i="12"/>
  <c r="AS425" i="9"/>
  <c r="BK215" i="7"/>
  <c r="BF3" i="13"/>
  <c r="AR69" i="9"/>
  <c r="AR70" i="9" s="1"/>
  <c r="AR74" i="9"/>
  <c r="AR75" i="9" s="1"/>
  <c r="AR40" i="9"/>
  <c r="AW23" i="7"/>
  <c r="AW24" i="7" s="1"/>
  <c r="AW219" i="7"/>
  <c r="AS7" i="13" s="1"/>
  <c r="AT52" i="8"/>
  <c r="AT23" i="8"/>
  <c r="AS92" i="12"/>
  <c r="AS326" i="9"/>
  <c r="AS94" i="12" s="1"/>
  <c r="AT59" i="8"/>
  <c r="AT28" i="8"/>
  <c r="AT30" i="8" s="1"/>
  <c r="AT31" i="8" s="1"/>
  <c r="AT38" i="8"/>
  <c r="AT106" i="8" s="1"/>
  <c r="AT26" i="8"/>
  <c r="AT76" i="8" s="1"/>
  <c r="AT50" i="8"/>
  <c r="AT122" i="8" s="1"/>
  <c r="AT53" i="8"/>
  <c r="AT60" i="8"/>
  <c r="AT119" i="8"/>
  <c r="AT216" i="9" s="1"/>
  <c r="AT215" i="9"/>
  <c r="AU19" i="8"/>
  <c r="AU29" i="8"/>
  <c r="AU24" i="8"/>
  <c r="AU48" i="8"/>
  <c r="AU41" i="8"/>
  <c r="AU36" i="8"/>
  <c r="AT47" i="8"/>
  <c r="AV46" i="15" l="1"/>
  <c r="CH43" i="7"/>
  <c r="CH222" i="7" s="1"/>
  <c r="CH44" i="7"/>
  <c r="CH223" i="7" s="1"/>
  <c r="AQ59" i="9"/>
  <c r="AO263" i="9"/>
  <c r="AO525" i="9" s="1"/>
  <c r="AK60" i="13" s="1"/>
  <c r="AP13" i="12"/>
  <c r="AP15" i="12" s="1"/>
  <c r="AS138" i="15"/>
  <c r="AT25" i="15"/>
  <c r="AT145" i="15" s="1"/>
  <c r="AS144" i="15"/>
  <c r="AO469" i="9"/>
  <c r="AO380" i="9" s="1"/>
  <c r="AO563" i="9" s="1"/>
  <c r="AK38" i="13" s="1"/>
  <c r="AP167" i="9"/>
  <c r="AT79" i="9"/>
  <c r="AS103" i="9"/>
  <c r="AS110" i="9" s="1"/>
  <c r="AS83" i="9"/>
  <c r="AS82" i="9"/>
  <c r="AV92" i="15"/>
  <c r="AV100" i="15" s="1"/>
  <c r="AQ172" i="9"/>
  <c r="AQ461" i="9" s="1"/>
  <c r="AP174" i="9"/>
  <c r="AP177" i="9" s="1"/>
  <c r="AQ143" i="9"/>
  <c r="AQ153" i="9" s="1"/>
  <c r="AQ118" i="9"/>
  <c r="AQ147" i="9" s="1"/>
  <c r="AQ183" i="9" s="1"/>
  <c r="AQ346" i="9" s="1"/>
  <c r="AQ110" i="12" s="1"/>
  <c r="X259" i="12" s="1"/>
  <c r="AP522" i="9"/>
  <c r="AL57" i="13" s="1"/>
  <c r="AP27" i="12"/>
  <c r="AV85" i="15"/>
  <c r="AU83" i="15"/>
  <c r="AO539" i="9"/>
  <c r="AK74" i="13" s="1"/>
  <c r="AQ139" i="9"/>
  <c r="AQ152" i="9" s="1"/>
  <c r="AQ184" i="9" s="1"/>
  <c r="AQ260" i="9" s="1"/>
  <c r="AQ523" i="9" s="1"/>
  <c r="AM58" i="13" s="1"/>
  <c r="AQ131" i="9"/>
  <c r="AQ150" i="9" s="1"/>
  <c r="AQ135" i="9"/>
  <c r="AQ151" i="9" s="1"/>
  <c r="AQ166" i="9" s="1"/>
  <c r="AQ176" i="9" s="1"/>
  <c r="AQ123" i="9"/>
  <c r="AQ148" i="9" s="1"/>
  <c r="AQ163" i="9" s="1"/>
  <c r="AQ11" i="12" s="1"/>
  <c r="X155" i="12" s="1"/>
  <c r="AQ127" i="9"/>
  <c r="AQ149" i="9" s="1"/>
  <c r="AQ164" i="9" s="1"/>
  <c r="AQ174" i="9" s="1"/>
  <c r="AR22" i="9"/>
  <c r="AR155" i="9" s="1"/>
  <c r="AR41" i="9"/>
  <c r="AR43" i="9"/>
  <c r="AT44" i="8"/>
  <c r="AT110" i="8" s="1"/>
  <c r="AT112" i="8" s="1"/>
  <c r="AT107" i="8"/>
  <c r="AR56" i="9"/>
  <c r="AR58" i="9"/>
  <c r="AR119" i="15"/>
  <c r="AR136" i="15"/>
  <c r="AS186" i="9"/>
  <c r="AQ7" i="12"/>
  <c r="X147" i="12" s="1"/>
  <c r="AQ6" i="12"/>
  <c r="X146" i="12" s="1"/>
  <c r="AS124" i="9"/>
  <c r="AS115" i="9"/>
  <c r="AS144" i="9" s="1"/>
  <c r="AR129" i="15"/>
  <c r="AR134" i="15" s="1"/>
  <c r="AR43" i="12"/>
  <c r="CB142" i="7"/>
  <c r="CC139" i="7" s="1"/>
  <c r="CC142" i="7" s="1"/>
  <c r="CD139" i="7" s="1"/>
  <c r="AV151" i="15"/>
  <c r="AU36" i="15"/>
  <c r="AV86" i="15"/>
  <c r="AV81" i="15"/>
  <c r="AV75" i="15"/>
  <c r="AU32" i="15"/>
  <c r="AU23" i="15" s="1"/>
  <c r="AV72" i="15"/>
  <c r="AV71" i="15"/>
  <c r="AV47" i="15"/>
  <c r="AV48" i="15" s="1"/>
  <c r="AV55" i="15"/>
  <c r="AV60" i="15"/>
  <c r="AV61" i="15" s="1"/>
  <c r="AV54" i="15"/>
  <c r="AV42" i="15"/>
  <c r="AV76" i="15"/>
  <c r="AV68" i="15"/>
  <c r="AV29" i="15"/>
  <c r="AV41" i="15"/>
  <c r="AV44" i="15" s="1"/>
  <c r="AV80" i="15"/>
  <c r="AV67" i="15"/>
  <c r="AV69" i="15" s="1"/>
  <c r="AV30" i="15"/>
  <c r="AW34" i="15"/>
  <c r="AW20" i="15"/>
  <c r="AW91" i="15"/>
  <c r="AR531" i="9"/>
  <c r="AN66" i="13" s="1"/>
  <c r="CH140" i="7"/>
  <c r="AT102" i="9"/>
  <c r="AT325" i="9"/>
  <c r="AT93" i="12" s="1"/>
  <c r="AS51" i="15"/>
  <c r="AS113" i="15" s="1"/>
  <c r="AS64" i="15"/>
  <c r="AT32" i="8"/>
  <c r="AT90" i="8" s="1"/>
  <c r="AT77" i="8"/>
  <c r="CI133" i="7"/>
  <c r="CI126" i="7"/>
  <c r="CI45" i="7"/>
  <c r="CI44" i="7"/>
  <c r="CI43" i="7"/>
  <c r="CG221" i="7"/>
  <c r="CG82" i="7"/>
  <c r="CG127" i="7"/>
  <c r="CH125" i="7" s="1"/>
  <c r="AS19" i="9"/>
  <c r="AS26" i="9" s="1"/>
  <c r="AS27" i="9" s="1"/>
  <c r="AS78" i="9"/>
  <c r="AS80" i="9" s="1"/>
  <c r="CG14" i="7"/>
  <c r="CH13" i="7"/>
  <c r="CH12" i="7"/>
  <c r="CH11" i="7"/>
  <c r="CH10" i="7"/>
  <c r="CJ3" i="7"/>
  <c r="CI7" i="7"/>
  <c r="CI30" i="7"/>
  <c r="CI46" i="7" s="1"/>
  <c r="CI5" i="7"/>
  <c r="CI37" i="7"/>
  <c r="CI47" i="7" s="1"/>
  <c r="CI8" i="7"/>
  <c r="CI4" i="7"/>
  <c r="CI49" i="7"/>
  <c r="CI71" i="7" s="1"/>
  <c r="CI74" i="7" s="1"/>
  <c r="CH79" i="7"/>
  <c r="CH48" i="7"/>
  <c r="CH78" i="7" s="1"/>
  <c r="CH136" i="7"/>
  <c r="CH129" i="7"/>
  <c r="CH21" i="7"/>
  <c r="CH20" i="7"/>
  <c r="CG35" i="7"/>
  <c r="CG28" i="7"/>
  <c r="CG144" i="7"/>
  <c r="CG50" i="7"/>
  <c r="CG86" i="7" s="1"/>
  <c r="AX219" i="7"/>
  <c r="AT7" i="13" s="1"/>
  <c r="AS62" i="9"/>
  <c r="AS72" i="9"/>
  <c r="BG3" i="13"/>
  <c r="BL215" i="7"/>
  <c r="BZ13" i="13"/>
  <c r="BZ12" i="13"/>
  <c r="AY36" i="7"/>
  <c r="AY38" i="7" s="1"/>
  <c r="AZ34" i="7" s="1"/>
  <c r="AZ36" i="7" s="1"/>
  <c r="AS91" i="9"/>
  <c r="AT339" i="9"/>
  <c r="AT16" i="9"/>
  <c r="AT48" i="9"/>
  <c r="AT251" i="9"/>
  <c r="AT33" i="9"/>
  <c r="AT25" i="9"/>
  <c r="BA31" i="7"/>
  <c r="BB27" i="7" s="1"/>
  <c r="BA218" i="7"/>
  <c r="AW6" i="13" s="1"/>
  <c r="BA22" i="7"/>
  <c r="AS542" i="9"/>
  <c r="AO77" i="13" s="1"/>
  <c r="AS348" i="9"/>
  <c r="AS112" i="12" s="1"/>
  <c r="Y261" i="12" s="1"/>
  <c r="AS32" i="9"/>
  <c r="AS35" i="9" s="1"/>
  <c r="AS36" i="9" s="1"/>
  <c r="AS63" i="9"/>
  <c r="AS39" i="9"/>
  <c r="AS53" i="9"/>
  <c r="AS54" i="9"/>
  <c r="AS92" i="9"/>
  <c r="AS73" i="9"/>
  <c r="AS20" i="9"/>
  <c r="AS47" i="9"/>
  <c r="AS50" i="9" s="1"/>
  <c r="AS51" i="9" s="1"/>
  <c r="AS68" i="9"/>
  <c r="AS97" i="9"/>
  <c r="AS98" i="9" s="1"/>
  <c r="AS99" i="9" s="1"/>
  <c r="BH4" i="13"/>
  <c r="BM216" i="7"/>
  <c r="AT61" i="8"/>
  <c r="AT62" i="8" s="1"/>
  <c r="AT54" i="8"/>
  <c r="AT55" i="8" s="1"/>
  <c r="AS188" i="9"/>
  <c r="AS189" i="9"/>
  <c r="AS67" i="9"/>
  <c r="AS38" i="9"/>
  <c r="BN217" i="7"/>
  <c r="BI5" i="13"/>
  <c r="Y238" i="12"/>
  <c r="Y240" i="12" s="1"/>
  <c r="AU20" i="8"/>
  <c r="AU47" i="8" s="1"/>
  <c r="AV17" i="8"/>
  <c r="AU68" i="8"/>
  <c r="AU64" i="8"/>
  <c r="AU73" i="8" s="1"/>
  <c r="AT217" i="9"/>
  <c r="AT324" i="9"/>
  <c r="CI223" i="7" l="1"/>
  <c r="CJ6" i="7"/>
  <c r="AQ165" i="9"/>
  <c r="AQ175" i="9" s="1"/>
  <c r="AV96" i="15"/>
  <c r="AO31" i="12"/>
  <c r="W177" i="12" s="1"/>
  <c r="AP343" i="9"/>
  <c r="AP107" i="12" s="1"/>
  <c r="AP187" i="9"/>
  <c r="AP263" i="9" s="1"/>
  <c r="W292" i="12"/>
  <c r="AQ315" i="9"/>
  <c r="AQ83" i="12" s="1"/>
  <c r="X229" i="12" s="1"/>
  <c r="AS107" i="9"/>
  <c r="AS106" i="9"/>
  <c r="AP467" i="9"/>
  <c r="AQ468" i="9" s="1"/>
  <c r="AQ540" i="9"/>
  <c r="AM75" i="13" s="1"/>
  <c r="AP466" i="9"/>
  <c r="AS109" i="9"/>
  <c r="AS105" i="9"/>
  <c r="AT146" i="15"/>
  <c r="AU25" i="15"/>
  <c r="AW247" i="15" s="1"/>
  <c r="AT144" i="15"/>
  <c r="AT150" i="15"/>
  <c r="AT125" i="15"/>
  <c r="AT127" i="15" s="1"/>
  <c r="AV247" i="15"/>
  <c r="AW106" i="15"/>
  <c r="AV95" i="15"/>
  <c r="AV98" i="15"/>
  <c r="AS108" i="9"/>
  <c r="AS104" i="9"/>
  <c r="AV94" i="15"/>
  <c r="AV97" i="15"/>
  <c r="AS84" i="9"/>
  <c r="AT122" i="9"/>
  <c r="AV99" i="15"/>
  <c r="AQ14" i="12"/>
  <c r="X161" i="12" s="1"/>
  <c r="AV87" i="15"/>
  <c r="AV88" i="15" s="1"/>
  <c r="AW93" i="15"/>
  <c r="AQ28" i="12"/>
  <c r="X174" i="12" s="1"/>
  <c r="AQ347" i="9"/>
  <c r="AQ111" i="12" s="1"/>
  <c r="X260" i="12" s="1"/>
  <c r="AR29" i="9"/>
  <c r="AR59" i="9" s="1"/>
  <c r="AR23" i="9"/>
  <c r="AR114" i="9" s="1"/>
  <c r="AR135" i="9" s="1"/>
  <c r="AR151" i="9" s="1"/>
  <c r="AR166" i="9" s="1"/>
  <c r="AR176" i="9" s="1"/>
  <c r="AQ139" i="15"/>
  <c r="AQ149" i="15" s="1"/>
  <c r="AQ173" i="9"/>
  <c r="AQ259" i="9"/>
  <c r="AS136" i="9"/>
  <c r="AS128" i="9"/>
  <c r="AS132" i="9"/>
  <c r="AS140" i="9"/>
  <c r="AS119" i="9"/>
  <c r="CD141" i="7"/>
  <c r="CD145" i="7" s="1"/>
  <c r="CG141" i="7"/>
  <c r="CG145" i="7" s="1"/>
  <c r="AT422" i="9"/>
  <c r="AS115" i="15"/>
  <c r="AS135" i="15" s="1"/>
  <c r="AS121" i="15"/>
  <c r="AS123" i="15" s="1"/>
  <c r="AS137" i="15" s="1"/>
  <c r="AS117" i="15"/>
  <c r="AW104" i="15"/>
  <c r="AW102" i="15"/>
  <c r="AV35" i="15"/>
  <c r="AW22" i="15"/>
  <c r="AW108" i="15"/>
  <c r="AV82" i="15"/>
  <c r="AV77" i="15"/>
  <c r="AV57" i="15"/>
  <c r="AV63" i="15" s="1"/>
  <c r="AV73" i="15"/>
  <c r="AV31" i="15"/>
  <c r="AV38" i="15" s="1"/>
  <c r="AW27" i="15"/>
  <c r="AV50" i="15"/>
  <c r="AX18" i="15"/>
  <c r="AW59" i="15"/>
  <c r="AT80" i="8"/>
  <c r="AW46" i="15"/>
  <c r="CI222" i="7"/>
  <c r="CI140" i="7"/>
  <c r="AS262" i="9"/>
  <c r="AS531" i="9" s="1"/>
  <c r="AO66" i="13" s="1"/>
  <c r="AS275" i="9"/>
  <c r="AS524" i="9" s="1"/>
  <c r="AO59" i="13" s="1"/>
  <c r="AP258" i="9"/>
  <c r="AP26" i="12" s="1"/>
  <c r="CH221" i="7"/>
  <c r="CJ133" i="7"/>
  <c r="CJ126" i="7"/>
  <c r="CJ44" i="7"/>
  <c r="CJ223" i="7" s="1"/>
  <c r="CJ43" i="7"/>
  <c r="CJ45" i="7"/>
  <c r="CH82" i="7"/>
  <c r="AS21" i="9"/>
  <c r="AS93" i="9"/>
  <c r="AQ12" i="12"/>
  <c r="X157" i="12" s="1"/>
  <c r="CJ30" i="7"/>
  <c r="CJ46" i="7" s="1"/>
  <c r="CJ5" i="7"/>
  <c r="CJ4" i="7"/>
  <c r="CJ37" i="7"/>
  <c r="CJ47" i="7" s="1"/>
  <c r="CJ7" i="7"/>
  <c r="CK3" i="7"/>
  <c r="CJ8" i="7"/>
  <c r="CJ49" i="7"/>
  <c r="CJ71" i="7" s="1"/>
  <c r="CJ74" i="7" s="1"/>
  <c r="CI79" i="7"/>
  <c r="CI48" i="7"/>
  <c r="CI78" i="7" s="1"/>
  <c r="CH35" i="7"/>
  <c r="CH28" i="7"/>
  <c r="CI21" i="7"/>
  <c r="CI20" i="7"/>
  <c r="CH14" i="7"/>
  <c r="CH127" i="7"/>
  <c r="CI125" i="7" s="1"/>
  <c r="CH144" i="7"/>
  <c r="CH50" i="7"/>
  <c r="CH86" i="7" s="1"/>
  <c r="CI136" i="7"/>
  <c r="CI13" i="7"/>
  <c r="CI10" i="7"/>
  <c r="CI12" i="7"/>
  <c r="CI11" i="7"/>
  <c r="AU35" i="8"/>
  <c r="AU28" i="8"/>
  <c r="AU30" i="8" s="1"/>
  <c r="AU31" i="8" s="1"/>
  <c r="AS74" i="9"/>
  <c r="AS75" i="9" s="1"/>
  <c r="AU52" i="8"/>
  <c r="AS69" i="9"/>
  <c r="AS70" i="9" s="1"/>
  <c r="AS64" i="9"/>
  <c r="AS65" i="9" s="1"/>
  <c r="AU59" i="8"/>
  <c r="AT157" i="9"/>
  <c r="AS55" i="9"/>
  <c r="AS440" i="9"/>
  <c r="AS541" i="9" s="1"/>
  <c r="AO76" i="13" s="1"/>
  <c r="AS447" i="9"/>
  <c r="AZ38" i="7"/>
  <c r="BA34" i="7" s="1"/>
  <c r="BA36" i="7" s="1"/>
  <c r="AZ23" i="7"/>
  <c r="AZ24" i="7" s="1"/>
  <c r="BO217" i="7"/>
  <c r="BJ5" i="13"/>
  <c r="AT425" i="9"/>
  <c r="AU337" i="9"/>
  <c r="AU14" i="9"/>
  <c r="AU87" i="9" s="1"/>
  <c r="AT419" i="9"/>
  <c r="AU249" i="9"/>
  <c r="AT17" i="9"/>
  <c r="AT96" i="9" s="1"/>
  <c r="AY219" i="7"/>
  <c r="AU7" i="13" s="1"/>
  <c r="AY23" i="7"/>
  <c r="AY24" i="7" s="1"/>
  <c r="CA12" i="13"/>
  <c r="BH3" i="13"/>
  <c r="BM215" i="7"/>
  <c r="BB29" i="7"/>
  <c r="BI4" i="13"/>
  <c r="BN216" i="7"/>
  <c r="AS40" i="9"/>
  <c r="CA13" i="13"/>
  <c r="AT92" i="12"/>
  <c r="AT326" i="9"/>
  <c r="AT94" i="12" s="1"/>
  <c r="AU40" i="8"/>
  <c r="AU42" i="8" s="1"/>
  <c r="AU43" i="8" s="1"/>
  <c r="AV19" i="8"/>
  <c r="AV29" i="8"/>
  <c r="AV24" i="8"/>
  <c r="AV36" i="8"/>
  <c r="AV41" i="8"/>
  <c r="AV48" i="8"/>
  <c r="AU119" i="8"/>
  <c r="AU216" i="9" s="1"/>
  <c r="AU215" i="9"/>
  <c r="AU38" i="8"/>
  <c r="AU106" i="8" s="1"/>
  <c r="AU26" i="8"/>
  <c r="AU76" i="8" s="1"/>
  <c r="AU50" i="8"/>
  <c r="AU122" i="8" s="1"/>
  <c r="AU60" i="8"/>
  <c r="AU53" i="8"/>
  <c r="AU23" i="8"/>
  <c r="AQ13" i="12" l="1"/>
  <c r="X159" i="12" s="1"/>
  <c r="AQ167" i="9"/>
  <c r="AQ187" i="9" s="1"/>
  <c r="AQ177" i="9"/>
  <c r="AQ258" i="9" s="1"/>
  <c r="AT86" i="9"/>
  <c r="AT88" i="9" s="1"/>
  <c r="AP349" i="9"/>
  <c r="AP113" i="12" s="1"/>
  <c r="AT138" i="15"/>
  <c r="AP469" i="9"/>
  <c r="AP380" i="9" s="1"/>
  <c r="AP563" i="9" s="1"/>
  <c r="AL38" i="13" s="1"/>
  <c r="AU150" i="15"/>
  <c r="AR131" i="9"/>
  <c r="AR150" i="9" s="1"/>
  <c r="AR165" i="9" s="1"/>
  <c r="AR13" i="12" s="1"/>
  <c r="AR172" i="9"/>
  <c r="AR540" i="9" s="1"/>
  <c r="AN75" i="13" s="1"/>
  <c r="AR139" i="9"/>
  <c r="AR152" i="9" s="1"/>
  <c r="AR184" i="9" s="1"/>
  <c r="AR260" i="9" s="1"/>
  <c r="AR523" i="9" s="1"/>
  <c r="AN58" i="13" s="1"/>
  <c r="AR127" i="9"/>
  <c r="AR149" i="9" s="1"/>
  <c r="AR164" i="9" s="1"/>
  <c r="AR12" i="12" s="1"/>
  <c r="AR123" i="9"/>
  <c r="AR148" i="9" s="1"/>
  <c r="AU145" i="15"/>
  <c r="AU125" i="15"/>
  <c r="AU127" i="15" s="1"/>
  <c r="AU146" i="15"/>
  <c r="AU79" i="9"/>
  <c r="AT103" i="9"/>
  <c r="AT110" i="9" s="1"/>
  <c r="AT83" i="9"/>
  <c r="AW92" i="15"/>
  <c r="AW98" i="15" s="1"/>
  <c r="AT82" i="9"/>
  <c r="AS94" i="9"/>
  <c r="AR44" i="9"/>
  <c r="AR6" i="12" s="1"/>
  <c r="AR143" i="9"/>
  <c r="AR153" i="9" s="1"/>
  <c r="AR118" i="9"/>
  <c r="AR147" i="9" s="1"/>
  <c r="AR183" i="9" s="1"/>
  <c r="AR259" i="9" s="1"/>
  <c r="AV83" i="15"/>
  <c r="AW85" i="15"/>
  <c r="AR139" i="15"/>
  <c r="AR149" i="15" s="1"/>
  <c r="AS56" i="9"/>
  <c r="AS58" i="9"/>
  <c r="AU44" i="8"/>
  <c r="AU110" i="8" s="1"/>
  <c r="AU112" i="8" s="1"/>
  <c r="AU107" i="8"/>
  <c r="AS41" i="9"/>
  <c r="AS43" i="9"/>
  <c r="AQ522" i="9"/>
  <c r="AM57" i="13" s="1"/>
  <c r="AQ27" i="12"/>
  <c r="X173" i="12" s="1"/>
  <c r="AS22" i="9"/>
  <c r="AS155" i="9" s="1"/>
  <c r="AS119" i="15"/>
  <c r="AS136" i="15"/>
  <c r="AT186" i="9"/>
  <c r="AR14" i="12"/>
  <c r="AR7" i="12"/>
  <c r="AT124" i="9"/>
  <c r="CD142" i="7"/>
  <c r="CE139" i="7" s="1"/>
  <c r="CE141" i="7" s="1"/>
  <c r="CE145" i="7" s="1"/>
  <c r="AT115" i="9"/>
  <c r="AT144" i="9" s="1"/>
  <c r="AT189" i="9"/>
  <c r="AT447" i="9" s="1"/>
  <c r="AS129" i="15"/>
  <c r="AW151" i="15"/>
  <c r="AV36" i="15"/>
  <c r="AW80" i="15"/>
  <c r="AW86" i="15"/>
  <c r="AW81" i="15"/>
  <c r="AW47" i="15"/>
  <c r="AW48" i="15" s="1"/>
  <c r="AV32" i="15"/>
  <c r="AV23" i="15" s="1"/>
  <c r="AW75" i="15"/>
  <c r="AW71" i="15"/>
  <c r="AW76" i="15"/>
  <c r="AW42" i="15"/>
  <c r="AW67" i="15"/>
  <c r="AW55" i="15"/>
  <c r="AW29" i="15"/>
  <c r="AW72" i="15"/>
  <c r="AW54" i="15"/>
  <c r="AW41" i="15"/>
  <c r="AW68" i="15"/>
  <c r="AW30" i="15"/>
  <c r="AW60" i="15"/>
  <c r="AW61" i="15" s="1"/>
  <c r="AX91" i="15"/>
  <c r="AX20" i="15"/>
  <c r="AX34" i="15"/>
  <c r="AS30" i="12"/>
  <c r="Y176" i="12" s="1"/>
  <c r="AQ343" i="9"/>
  <c r="AQ107" i="12" s="1"/>
  <c r="X256" i="12" s="1"/>
  <c r="AQ467" i="9"/>
  <c r="AR468" i="9" s="1"/>
  <c r="CK6" i="7"/>
  <c r="CK44" i="7" s="1"/>
  <c r="CK223" i="7" s="1"/>
  <c r="CJ222" i="7"/>
  <c r="CJ140" i="7"/>
  <c r="AU102" i="9"/>
  <c r="AT64" i="15"/>
  <c r="AU325" i="9"/>
  <c r="AU93" i="12" s="1"/>
  <c r="Z239" i="12" s="1"/>
  <c r="AS43" i="12"/>
  <c r="Y189" i="12" s="1"/>
  <c r="AP539" i="9"/>
  <c r="AL74" i="13" s="1"/>
  <c r="AT51" i="15"/>
  <c r="AT113" i="15" s="1"/>
  <c r="AU32" i="8"/>
  <c r="AU80" i="8" s="1"/>
  <c r="AU77" i="8"/>
  <c r="CI221" i="7"/>
  <c r="AQ15" i="12"/>
  <c r="CJ48" i="7"/>
  <c r="CJ78" i="7" s="1"/>
  <c r="CJ79" i="7"/>
  <c r="CI127" i="7"/>
  <c r="CJ125" i="7" s="1"/>
  <c r="CI82" i="7"/>
  <c r="CJ11" i="7"/>
  <c r="CJ10" i="7"/>
  <c r="CJ12" i="7"/>
  <c r="CJ13" i="7"/>
  <c r="CJ21" i="7"/>
  <c r="CJ20" i="7"/>
  <c r="CK49" i="7"/>
  <c r="CK71" i="7" s="1"/>
  <c r="CK74" i="7" s="1"/>
  <c r="CK37" i="7"/>
  <c r="CK47" i="7" s="1"/>
  <c r="O166" i="7"/>
  <c r="P166" i="7"/>
  <c r="P173" i="7"/>
  <c r="P182" i="9" s="1"/>
  <c r="M168" i="7"/>
  <c r="P168" i="7"/>
  <c r="O185" i="7"/>
  <c r="N185" i="7"/>
  <c r="CK7" i="7"/>
  <c r="CL3" i="7"/>
  <c r="P167" i="7"/>
  <c r="P181" i="9" s="1"/>
  <c r="N173" i="7"/>
  <c r="N182" i="9" s="1"/>
  <c r="M185" i="7"/>
  <c r="O173" i="7"/>
  <c r="O182" i="9" s="1"/>
  <c r="N179" i="7"/>
  <c r="P179" i="7"/>
  <c r="CK30" i="7"/>
  <c r="CK46" i="7" s="1"/>
  <c r="CK5" i="7"/>
  <c r="M173" i="7"/>
  <c r="M182" i="9" s="1"/>
  <c r="N168" i="7"/>
  <c r="Q166" i="7"/>
  <c r="N166" i="7"/>
  <c r="O168" i="7"/>
  <c r="CK8" i="7"/>
  <c r="CK4" i="7"/>
  <c r="N167" i="7"/>
  <c r="N181" i="9" s="1"/>
  <c r="O167" i="7"/>
  <c r="O181" i="9" s="1"/>
  <c r="M167" i="7"/>
  <c r="M181" i="9" s="1"/>
  <c r="P185" i="7"/>
  <c r="O179" i="7"/>
  <c r="M179" i="7"/>
  <c r="CI28" i="7"/>
  <c r="CI35" i="7"/>
  <c r="CJ129" i="7"/>
  <c r="CJ136" i="7"/>
  <c r="CI14" i="7"/>
  <c r="CI141" i="7" s="1"/>
  <c r="CI145" i="7" s="1"/>
  <c r="CI144" i="7"/>
  <c r="CI50" i="7"/>
  <c r="CI86" i="7" s="1"/>
  <c r="CI129" i="7"/>
  <c r="AU54" i="8"/>
  <c r="AU55" i="8" s="1"/>
  <c r="AT62" i="9"/>
  <c r="AT188" i="9"/>
  <c r="AU61" i="8"/>
  <c r="AU62" i="8" s="1"/>
  <c r="CB13" i="13"/>
  <c r="BJ4" i="13"/>
  <c r="BO216" i="7"/>
  <c r="BB22" i="7"/>
  <c r="BB218" i="7"/>
  <c r="AX6" i="13" s="1"/>
  <c r="BP217" i="7"/>
  <c r="BK5" i="13"/>
  <c r="CB12" i="13"/>
  <c r="AT542" i="9"/>
  <c r="AP77" i="13" s="1"/>
  <c r="AT348" i="9"/>
  <c r="AT112" i="12" s="1"/>
  <c r="AP31" i="12"/>
  <c r="AP525" i="9"/>
  <c r="AL60" i="13" s="1"/>
  <c r="AU251" i="9"/>
  <c r="AU33" i="9"/>
  <c r="AU25" i="9"/>
  <c r="AU16" i="9"/>
  <c r="AU339" i="9"/>
  <c r="AU48" i="9"/>
  <c r="AZ219" i="7"/>
  <c r="AV7" i="13" s="1"/>
  <c r="BB31" i="7"/>
  <c r="BC27" i="7" s="1"/>
  <c r="BN215" i="7"/>
  <c r="BI3" i="13"/>
  <c r="AT19" i="9"/>
  <c r="AT26" i="9" s="1"/>
  <c r="AT27" i="9" s="1"/>
  <c r="AT47" i="9"/>
  <c r="AT50" i="9" s="1"/>
  <c r="AT51" i="9" s="1"/>
  <c r="AT20" i="9"/>
  <c r="AT73" i="9"/>
  <c r="AT78" i="9"/>
  <c r="AT80" i="9" s="1"/>
  <c r="AT72" i="9"/>
  <c r="AT54" i="9"/>
  <c r="AT68" i="9"/>
  <c r="AT97" i="9"/>
  <c r="AT98" i="9" s="1"/>
  <c r="AT99" i="9" s="1"/>
  <c r="AT53" i="9"/>
  <c r="AT38" i="9"/>
  <c r="AT67" i="9"/>
  <c r="AT63" i="9"/>
  <c r="AT39" i="9"/>
  <c r="AT91" i="9"/>
  <c r="AT32" i="9"/>
  <c r="AT35" i="9" s="1"/>
  <c r="AT36" i="9" s="1"/>
  <c r="AT92" i="9"/>
  <c r="BA38" i="7"/>
  <c r="BB34" i="7" s="1"/>
  <c r="BB36" i="7" s="1"/>
  <c r="BA23" i="7"/>
  <c r="BA24" i="7" s="1"/>
  <c r="AU324" i="9"/>
  <c r="AU217" i="9"/>
  <c r="AW17" i="8"/>
  <c r="AV20" i="8"/>
  <c r="AV47" i="8" s="1"/>
  <c r="AV68" i="8"/>
  <c r="AV64" i="8"/>
  <c r="AV73" i="8" s="1"/>
  <c r="CL6" i="7" l="1"/>
  <c r="CL44" i="7" s="1"/>
  <c r="CL223" i="7" s="1"/>
  <c r="AQ466" i="9"/>
  <c r="AQ469" i="9" s="1"/>
  <c r="AU138" i="15"/>
  <c r="AR315" i="9"/>
  <c r="AR83" i="12" s="1"/>
  <c r="AT108" i="9"/>
  <c r="AT105" i="9"/>
  <c r="AR461" i="9"/>
  <c r="AT104" i="9"/>
  <c r="AT84" i="9"/>
  <c r="AW96" i="15"/>
  <c r="AW95" i="15"/>
  <c r="AW100" i="15"/>
  <c r="AV25" i="15"/>
  <c r="AV146" i="15" s="1"/>
  <c r="AU144" i="15"/>
  <c r="AW99" i="15"/>
  <c r="AW94" i="15"/>
  <c r="AX106" i="15"/>
  <c r="AT107" i="9"/>
  <c r="AW97" i="15"/>
  <c r="AT106" i="9"/>
  <c r="AT109" i="9"/>
  <c r="AR163" i="9"/>
  <c r="AR167" i="9" s="1"/>
  <c r="AR187" i="9" s="1"/>
  <c r="AW87" i="15"/>
  <c r="AW88" i="15" s="1"/>
  <c r="AX93" i="15"/>
  <c r="AR174" i="9"/>
  <c r="AR347" i="9"/>
  <c r="AR111" i="12" s="1"/>
  <c r="AS29" i="9"/>
  <c r="AS59" i="9" s="1"/>
  <c r="AS23" i="9"/>
  <c r="AS114" i="9" s="1"/>
  <c r="AR175" i="9"/>
  <c r="AR27" i="12"/>
  <c r="AR522" i="9"/>
  <c r="AN57" i="13" s="1"/>
  <c r="AR28" i="12"/>
  <c r="AR346" i="9"/>
  <c r="AR110" i="12" s="1"/>
  <c r="AT140" i="9"/>
  <c r="AT132" i="9"/>
  <c r="AT136" i="9"/>
  <c r="AT128" i="9"/>
  <c r="AT119" i="9"/>
  <c r="AT440" i="9"/>
  <c r="AT541" i="9" s="1"/>
  <c r="AP76" i="13" s="1"/>
  <c r="CE142" i="7"/>
  <c r="CF139" i="7" s="1"/>
  <c r="CF142" i="7" s="1"/>
  <c r="CG139" i="7" s="1"/>
  <c r="CG142" i="7" s="1"/>
  <c r="CH139" i="7" s="1"/>
  <c r="CH141" i="7" s="1"/>
  <c r="CH145" i="7" s="1"/>
  <c r="CK45" i="7"/>
  <c r="CK133" i="7"/>
  <c r="CK136" i="7" s="1"/>
  <c r="CK43" i="7"/>
  <c r="CK140" i="7" s="1"/>
  <c r="CK126" i="7"/>
  <c r="CK129" i="7" s="1"/>
  <c r="Q167" i="7" s="1"/>
  <c r="Q181" i="9" s="1"/>
  <c r="AT117" i="15"/>
  <c r="AT121" i="15"/>
  <c r="AT123" i="15" s="1"/>
  <c r="AT137" i="15" s="1"/>
  <c r="AS134" i="15"/>
  <c r="AT115" i="15"/>
  <c r="AT135" i="15" s="1"/>
  <c r="AX104" i="15"/>
  <c r="AW35" i="15"/>
  <c r="AX102" i="15"/>
  <c r="AW44" i="15"/>
  <c r="AW50" i="15" s="1"/>
  <c r="AX22" i="15"/>
  <c r="AX108" i="15"/>
  <c r="AW82" i="15"/>
  <c r="AW69" i="15"/>
  <c r="AW57" i="15"/>
  <c r="AW63" i="15" s="1"/>
  <c r="AW77" i="15"/>
  <c r="AW73" i="15"/>
  <c r="AX27" i="15"/>
  <c r="AX59" i="15" s="1"/>
  <c r="AW31" i="15"/>
  <c r="AW38" i="15" s="1"/>
  <c r="AY18" i="15"/>
  <c r="AU90" i="8"/>
  <c r="AX46" i="15"/>
  <c r="M274" i="9"/>
  <c r="M42" i="12" s="1"/>
  <c r="I188" i="12" s="1"/>
  <c r="M460" i="9"/>
  <c r="AT262" i="9"/>
  <c r="AT30" i="12" s="1"/>
  <c r="AT275" i="9"/>
  <c r="AT524" i="9" s="1"/>
  <c r="AP59" i="13" s="1"/>
  <c r="AQ349" i="9"/>
  <c r="AQ113" i="12" s="1"/>
  <c r="X262" i="12" s="1"/>
  <c r="CL126" i="7"/>
  <c r="CL45" i="7"/>
  <c r="CJ221" i="7"/>
  <c r="CJ82" i="7"/>
  <c r="AV52" i="8"/>
  <c r="M439" i="9"/>
  <c r="M441" i="9" s="1"/>
  <c r="AQ263" i="9"/>
  <c r="AQ525" i="9" s="1"/>
  <c r="AM60" i="13" s="1"/>
  <c r="M453" i="9"/>
  <c r="M351" i="9" s="1"/>
  <c r="M446" i="9"/>
  <c r="M448" i="9" s="1"/>
  <c r="M314" i="9"/>
  <c r="M82" i="12" s="1"/>
  <c r="I228" i="12" s="1"/>
  <c r="AT64" i="9"/>
  <c r="AT65" i="9" s="1"/>
  <c r="O201" i="9"/>
  <c r="O87" i="8"/>
  <c r="O460" i="9"/>
  <c r="O314" i="9"/>
  <c r="N476" i="9"/>
  <c r="N204" i="9"/>
  <c r="P204" i="9"/>
  <c r="P476" i="9"/>
  <c r="N446" i="9"/>
  <c r="N439" i="9"/>
  <c r="N350" i="9" s="1"/>
  <c r="N274" i="9"/>
  <c r="N453" i="9"/>
  <c r="N351" i="9" s="1"/>
  <c r="P201" i="9"/>
  <c r="P87" i="8"/>
  <c r="M476" i="9"/>
  <c r="M204" i="9"/>
  <c r="CL7" i="7"/>
  <c r="CL49" i="7"/>
  <c r="CL71" i="7" s="1"/>
  <c r="CL74" i="7" s="1"/>
  <c r="CM3" i="7"/>
  <c r="CL37" i="7"/>
  <c r="CL47" i="7" s="1"/>
  <c r="CL8" i="7"/>
  <c r="CL4" i="7"/>
  <c r="CL30" i="7"/>
  <c r="CL46" i="7" s="1"/>
  <c r="CL5" i="7"/>
  <c r="O204" i="9"/>
  <c r="O476" i="9"/>
  <c r="CK20" i="7"/>
  <c r="CK21" i="7"/>
  <c r="N201" i="9"/>
  <c r="N87" i="8"/>
  <c r="N314" i="9"/>
  <c r="N316" i="9" s="1"/>
  <c r="N460" i="9"/>
  <c r="Q179" i="7"/>
  <c r="AV28" i="8"/>
  <c r="AV30" i="8" s="1"/>
  <c r="AV31" i="8" s="1"/>
  <c r="AV40" i="8"/>
  <c r="AV42" i="8" s="1"/>
  <c r="AV43" i="8" s="1"/>
  <c r="AT40" i="9"/>
  <c r="CJ50" i="7"/>
  <c r="CJ144" i="7"/>
  <c r="M201" i="9"/>
  <c r="M87" i="8"/>
  <c r="O453" i="9"/>
  <c r="O351" i="9" s="1"/>
  <c r="O439" i="9"/>
  <c r="O350" i="9" s="1"/>
  <c r="O446" i="9"/>
  <c r="O274" i="9"/>
  <c r="CK11" i="7"/>
  <c r="CK13" i="7"/>
  <c r="CK10" i="7"/>
  <c r="CK12" i="7"/>
  <c r="CK79" i="7"/>
  <c r="CK48" i="7"/>
  <c r="CK78" i="7" s="1"/>
  <c r="P439" i="9"/>
  <c r="P350" i="9" s="1"/>
  <c r="P446" i="9"/>
  <c r="P453" i="9"/>
  <c r="P351" i="9" s="1"/>
  <c r="P115" i="12" s="1"/>
  <c r="P274" i="9"/>
  <c r="P460" i="9"/>
  <c r="P314" i="9"/>
  <c r="CJ35" i="7"/>
  <c r="CJ28" i="7"/>
  <c r="CJ14" i="7"/>
  <c r="CJ127" i="7"/>
  <c r="CK125" i="7" s="1"/>
  <c r="AT21" i="9"/>
  <c r="AV23" i="8"/>
  <c r="AT74" i="9"/>
  <c r="AT75" i="9" s="1"/>
  <c r="AT55" i="9"/>
  <c r="AT93" i="9"/>
  <c r="BB38" i="7"/>
  <c r="BC34" i="7" s="1"/>
  <c r="BC36" i="7" s="1"/>
  <c r="BB23" i="7"/>
  <c r="BB24" i="7" s="1"/>
  <c r="BC29" i="7"/>
  <c r="BC31" i="7" s="1"/>
  <c r="BD27" i="7" s="1"/>
  <c r="BD29" i="7" s="1"/>
  <c r="AU419" i="9"/>
  <c r="AV337" i="9"/>
  <c r="AU17" i="9"/>
  <c r="AU96" i="9" s="1"/>
  <c r="AV249" i="9"/>
  <c r="AV14" i="9"/>
  <c r="AV87" i="9" s="1"/>
  <c r="AU422" i="9"/>
  <c r="BQ217" i="7"/>
  <c r="BL5" i="13"/>
  <c r="AT69" i="9"/>
  <c r="AT70" i="9" s="1"/>
  <c r="CC13" i="13"/>
  <c r="BA219" i="7"/>
  <c r="AW7" i="13" s="1"/>
  <c r="BO215" i="7"/>
  <c r="BJ3" i="13"/>
  <c r="AU425" i="9"/>
  <c r="CC12" i="13"/>
  <c r="BK4" i="13"/>
  <c r="BP216" i="7"/>
  <c r="AU157" i="9"/>
  <c r="AU92" i="12"/>
  <c r="Z238" i="12" s="1"/>
  <c r="Z240" i="12" s="1"/>
  <c r="AU326" i="9"/>
  <c r="AU94" i="12" s="1"/>
  <c r="AV215" i="9"/>
  <c r="AV119" i="8"/>
  <c r="AV216" i="9" s="1"/>
  <c r="AV26" i="8"/>
  <c r="AV76" i="8" s="1"/>
  <c r="AV50" i="8"/>
  <c r="AV122" i="8" s="1"/>
  <c r="AV38" i="8"/>
  <c r="AV106" i="8" s="1"/>
  <c r="AV60" i="8"/>
  <c r="AV53" i="8"/>
  <c r="AW19" i="8"/>
  <c r="AW29" i="8"/>
  <c r="AW36" i="8"/>
  <c r="AW41" i="8"/>
  <c r="AW48" i="8"/>
  <c r="AW24" i="8"/>
  <c r="AV59" i="8"/>
  <c r="AV35" i="8"/>
  <c r="AQ26" i="12"/>
  <c r="X172" i="12" s="1"/>
  <c r="AQ539" i="9"/>
  <c r="AM74" i="13" s="1"/>
  <c r="CM6" i="7" l="1"/>
  <c r="CL43" i="7"/>
  <c r="CL140" i="7" s="1"/>
  <c r="CL133" i="7"/>
  <c r="AU86" i="9"/>
  <c r="AU88" i="9" s="1"/>
  <c r="AR173" i="9"/>
  <c r="AR177" i="9" s="1"/>
  <c r="AR11" i="12"/>
  <c r="AR15" i="12" s="1"/>
  <c r="AS172" i="9"/>
  <c r="AS315" i="9" s="1"/>
  <c r="AS83" i="12" s="1"/>
  <c r="Y229" i="12" s="1"/>
  <c r="AV125" i="15"/>
  <c r="AV127" i="15" s="1"/>
  <c r="AV145" i="15"/>
  <c r="AX247" i="15"/>
  <c r="AV150" i="15"/>
  <c r="AU103" i="9"/>
  <c r="AU110" i="9" s="1"/>
  <c r="AU83" i="9"/>
  <c r="AV79" i="9"/>
  <c r="AV83" i="9"/>
  <c r="AS44" i="9"/>
  <c r="AS6" i="12" s="1"/>
  <c r="Y146" i="12" s="1"/>
  <c r="AX29" i="15"/>
  <c r="AX35" i="15" s="1"/>
  <c r="AU82" i="9"/>
  <c r="AT94" i="9"/>
  <c r="AS143" i="9"/>
  <c r="AS153" i="9" s="1"/>
  <c r="AS118" i="9"/>
  <c r="AS147" i="9" s="1"/>
  <c r="AS183" i="9" s="1"/>
  <c r="AX85" i="15"/>
  <c r="AW83" i="15"/>
  <c r="AT22" i="9"/>
  <c r="AT155" i="9" s="1"/>
  <c r="AS135" i="9"/>
  <c r="AS151" i="9" s="1"/>
  <c r="AS166" i="9" s="1"/>
  <c r="AS123" i="9"/>
  <c r="AS148" i="9" s="1"/>
  <c r="AT41" i="9"/>
  <c r="AT43" i="9"/>
  <c r="AS127" i="9"/>
  <c r="AS149" i="9" s="1"/>
  <c r="AS164" i="9" s="1"/>
  <c r="AS139" i="9"/>
  <c r="AS152" i="9" s="1"/>
  <c r="AS184" i="9" s="1"/>
  <c r="AX92" i="15"/>
  <c r="AX100" i="15" s="1"/>
  <c r="AT56" i="9"/>
  <c r="AT58" i="9"/>
  <c r="AV44" i="8"/>
  <c r="AV110" i="8" s="1"/>
  <c r="AV112" i="8" s="1"/>
  <c r="AV107" i="8"/>
  <c r="AS131" i="9"/>
  <c r="AS150" i="9" s="1"/>
  <c r="AS165" i="9" s="1"/>
  <c r="AT119" i="15"/>
  <c r="AT136" i="15"/>
  <c r="CH142" i="7"/>
  <c r="CI139" i="7" s="1"/>
  <c r="CI142" i="7" s="1"/>
  <c r="CJ139" i="7" s="1"/>
  <c r="AU186" i="9"/>
  <c r="AR467" i="9"/>
  <c r="AS468" i="9" s="1"/>
  <c r="CK222" i="7"/>
  <c r="AT129" i="15"/>
  <c r="AT531" i="9"/>
  <c r="AP66" i="13" s="1"/>
  <c r="AX151" i="15"/>
  <c r="AW36" i="15"/>
  <c r="AX86" i="15"/>
  <c r="AS7" i="12"/>
  <c r="Y147" i="12" s="1"/>
  <c r="AW32" i="15"/>
  <c r="AW23" i="15" s="1"/>
  <c r="AX60" i="15"/>
  <c r="AX61" i="15" s="1"/>
  <c r="AX80" i="15"/>
  <c r="AX67" i="15"/>
  <c r="AX81" i="15"/>
  <c r="AX42" i="15"/>
  <c r="AX72" i="15"/>
  <c r="AX75" i="15"/>
  <c r="AX41" i="15"/>
  <c r="AX47" i="15"/>
  <c r="AX48" i="15" s="1"/>
  <c r="AX76" i="15"/>
  <c r="AX55" i="15"/>
  <c r="AX71" i="15"/>
  <c r="AX54" i="15"/>
  <c r="AX68" i="15"/>
  <c r="AX30" i="15"/>
  <c r="AY91" i="15"/>
  <c r="AY20" i="15"/>
  <c r="AY34" i="15"/>
  <c r="CJ86" i="7"/>
  <c r="AR466" i="9"/>
  <c r="AQ380" i="9"/>
  <c r="N42" i="12"/>
  <c r="AT43" i="12"/>
  <c r="AV325" i="9"/>
  <c r="AV93" i="12" s="1"/>
  <c r="P309" i="9"/>
  <c r="AU64" i="15"/>
  <c r="N283" i="9"/>
  <c r="AV102" i="9"/>
  <c r="M309" i="9"/>
  <c r="M77" i="12" s="1"/>
  <c r="I223" i="12" s="1"/>
  <c r="O283" i="9"/>
  <c r="M283" i="9"/>
  <c r="M51" i="12" s="1"/>
  <c r="I197" i="12" s="1"/>
  <c r="AU51" i="15"/>
  <c r="AU113" i="15" s="1"/>
  <c r="N309" i="9"/>
  <c r="P283" i="9"/>
  <c r="O309" i="9"/>
  <c r="AV32" i="8"/>
  <c r="AV90" i="8" s="1"/>
  <c r="AV77" i="8"/>
  <c r="CM133" i="7"/>
  <c r="CM126" i="7"/>
  <c r="CM45" i="7"/>
  <c r="CM44" i="7"/>
  <c r="CM223" i="7" s="1"/>
  <c r="CM43" i="7"/>
  <c r="CJ141" i="7"/>
  <c r="CJ145" i="7" s="1"/>
  <c r="CK221" i="7"/>
  <c r="M350" i="9"/>
  <c r="N114" i="12" s="1"/>
  <c r="AV54" i="8"/>
  <c r="AV55" i="8" s="1"/>
  <c r="CK82" i="7"/>
  <c r="Q185" i="7" s="1"/>
  <c r="Q204" i="9" s="1"/>
  <c r="AQ31" i="12"/>
  <c r="X177" i="12" s="1"/>
  <c r="AU47" i="9"/>
  <c r="AU50" i="9" s="1"/>
  <c r="AU51" i="9" s="1"/>
  <c r="P114" i="12"/>
  <c r="M316" i="9"/>
  <c r="O42" i="12"/>
  <c r="J188" i="12" s="1"/>
  <c r="CK14" i="7"/>
  <c r="O115" i="12"/>
  <c r="J264" i="12" s="1"/>
  <c r="CL21" i="7"/>
  <c r="CL20" i="7"/>
  <c r="P42" i="12"/>
  <c r="O114" i="12"/>
  <c r="J263" i="12" s="1"/>
  <c r="CL79" i="7"/>
  <c r="CL48" i="7"/>
  <c r="CL78" i="7" s="1"/>
  <c r="CL10" i="7"/>
  <c r="CL11" i="7"/>
  <c r="CL12" i="7"/>
  <c r="CL13" i="7"/>
  <c r="Q87" i="8"/>
  <c r="Q201" i="9"/>
  <c r="CK28" i="7"/>
  <c r="CK35" i="7"/>
  <c r="CK127" i="7"/>
  <c r="CL125" i="7" s="1"/>
  <c r="P316" i="9"/>
  <c r="P82" i="12"/>
  <c r="P84" i="12" s="1"/>
  <c r="CK50" i="7"/>
  <c r="CK144" i="7"/>
  <c r="CL136" i="7"/>
  <c r="Q173" i="7" s="1"/>
  <c r="Q182" i="9" s="1"/>
  <c r="CL129" i="7"/>
  <c r="CM8" i="7"/>
  <c r="CM4" i="7"/>
  <c r="CM30" i="7"/>
  <c r="CM46" i="7" s="1"/>
  <c r="CN3" i="7"/>
  <c r="CM7" i="7"/>
  <c r="CM49" i="7"/>
  <c r="CM71" i="7" s="1"/>
  <c r="CM74" i="7" s="1"/>
  <c r="CM37" i="7"/>
  <c r="CM47" i="7" s="1"/>
  <c r="CM5" i="7"/>
  <c r="O316" i="9"/>
  <c r="O82" i="12"/>
  <c r="N82" i="12"/>
  <c r="N84" i="12" s="1"/>
  <c r="AR343" i="9"/>
  <c r="AR107" i="12" s="1"/>
  <c r="BL4" i="13"/>
  <c r="BQ216" i="7"/>
  <c r="CD12" i="13"/>
  <c r="AU53" i="9"/>
  <c r="AU542" i="9"/>
  <c r="AQ77" i="13" s="1"/>
  <c r="AU348" i="9"/>
  <c r="AU112" i="12" s="1"/>
  <c r="Z261" i="12" s="1"/>
  <c r="BB219" i="7"/>
  <c r="AX7" i="13" s="1"/>
  <c r="AU189" i="9"/>
  <c r="AU188" i="9"/>
  <c r="BP215" i="7"/>
  <c r="BK3" i="13"/>
  <c r="CD13" i="13"/>
  <c r="AU19" i="9"/>
  <c r="AU26" i="9" s="1"/>
  <c r="AU27" i="9" s="1"/>
  <c r="AV339" i="9"/>
  <c r="AV33" i="9"/>
  <c r="AV16" i="9"/>
  <c r="AV251" i="9"/>
  <c r="AV25" i="9"/>
  <c r="AV48" i="9"/>
  <c r="BC22" i="7"/>
  <c r="BC218" i="7"/>
  <c r="AY6" i="13" s="1"/>
  <c r="BC38" i="7"/>
  <c r="BD34" i="7" s="1"/>
  <c r="BC23" i="7"/>
  <c r="BR217" i="7"/>
  <c r="BM5" i="13"/>
  <c r="AU67" i="9"/>
  <c r="AU97" i="9"/>
  <c r="AU98" i="9" s="1"/>
  <c r="AU99" i="9" s="1"/>
  <c r="AU92" i="9"/>
  <c r="AU72" i="9"/>
  <c r="AU73" i="9"/>
  <c r="AU63" i="9"/>
  <c r="AU62" i="9"/>
  <c r="AU20" i="9"/>
  <c r="AU54" i="9"/>
  <c r="AU91" i="9"/>
  <c r="AU68" i="9"/>
  <c r="AU39" i="9"/>
  <c r="BD31" i="7"/>
  <c r="BE27" i="7" s="1"/>
  <c r="BD22" i="7"/>
  <c r="AU32" i="9"/>
  <c r="AU35" i="9" s="1"/>
  <c r="AU36" i="9" s="1"/>
  <c r="AU38" i="9"/>
  <c r="AU78" i="9"/>
  <c r="AU80" i="9" s="1"/>
  <c r="AW20" i="8"/>
  <c r="AX17" i="8"/>
  <c r="AW64" i="8"/>
  <c r="AW73" i="8" s="1"/>
  <c r="AW68" i="8"/>
  <c r="AV324" i="9"/>
  <c r="AV217" i="9"/>
  <c r="AV61" i="8"/>
  <c r="Q446" i="9"/>
  <c r="Q453" i="9"/>
  <c r="Q439" i="9"/>
  <c r="Q274" i="9"/>
  <c r="N438" i="9"/>
  <c r="N441" i="9" s="1"/>
  <c r="M389" i="9"/>
  <c r="M84" i="12"/>
  <c r="M115" i="12"/>
  <c r="I264" i="12" s="1"/>
  <c r="N115" i="12"/>
  <c r="N445" i="9"/>
  <c r="N448" i="9" s="1"/>
  <c r="M378" i="9"/>
  <c r="CN6" i="7" l="1"/>
  <c r="AU108" i="9"/>
  <c r="CL222" i="7"/>
  <c r="CM222" i="7" s="1"/>
  <c r="AV138" i="15"/>
  <c r="AU107" i="9"/>
  <c r="AU109" i="9"/>
  <c r="AS461" i="9"/>
  <c r="AS540" i="9"/>
  <c r="AO75" i="13" s="1"/>
  <c r="AU104" i="9"/>
  <c r="AU105" i="9"/>
  <c r="AU106" i="9"/>
  <c r="AS163" i="9"/>
  <c r="AS173" i="9" s="1"/>
  <c r="AW25" i="15"/>
  <c r="AY247" i="15" s="1"/>
  <c r="AV144" i="15"/>
  <c r="AY106" i="15"/>
  <c r="AU84" i="9"/>
  <c r="AX87" i="15"/>
  <c r="AX88" i="15" s="1"/>
  <c r="AY93" i="15"/>
  <c r="AT29" i="9"/>
  <c r="AT44" i="9" s="1"/>
  <c r="AT23" i="9"/>
  <c r="AT114" i="9" s="1"/>
  <c r="AT127" i="9" s="1"/>
  <c r="AT149" i="9" s="1"/>
  <c r="AS139" i="15"/>
  <c r="AS149" i="15" s="1"/>
  <c r="AS346" i="9"/>
  <c r="AS110" i="12" s="1"/>
  <c r="Y259" i="12" s="1"/>
  <c r="AS259" i="9"/>
  <c r="AX94" i="15"/>
  <c r="AX98" i="15"/>
  <c r="AX96" i="15"/>
  <c r="AX97" i="15"/>
  <c r="AX95" i="15"/>
  <c r="AX99" i="15"/>
  <c r="AS347" i="9"/>
  <c r="AS111" i="12" s="1"/>
  <c r="Y260" i="12" s="1"/>
  <c r="AS260" i="9"/>
  <c r="AS176" i="9"/>
  <c r="AS14" i="12"/>
  <c r="Y161" i="12" s="1"/>
  <c r="AS13" i="12"/>
  <c r="Y159" i="12" s="1"/>
  <c r="AS175" i="9"/>
  <c r="AS12" i="12"/>
  <c r="Y157" i="12" s="1"/>
  <c r="AS174" i="9"/>
  <c r="AR469" i="9"/>
  <c r="AR380" i="9" s="1"/>
  <c r="AR563" i="9" s="1"/>
  <c r="AN38" i="13" s="1"/>
  <c r="AT134" i="15"/>
  <c r="AS167" i="9"/>
  <c r="AS187" i="9" s="1"/>
  <c r="Q314" i="9"/>
  <c r="Q316" i="9" s="1"/>
  <c r="Q460" i="9"/>
  <c r="AU115" i="15"/>
  <c r="AU135" i="15" s="1"/>
  <c r="AU121" i="15"/>
  <c r="AU123" i="15" s="1"/>
  <c r="AU137" i="15" s="1"/>
  <c r="AU117" i="15"/>
  <c r="AY104" i="15"/>
  <c r="AX31" i="15"/>
  <c r="AX38" i="15" s="1"/>
  <c r="AX36" i="15"/>
  <c r="AY102" i="15"/>
  <c r="AY22" i="15"/>
  <c r="AY108" i="15"/>
  <c r="AX82" i="15"/>
  <c r="AX44" i="15"/>
  <c r="AX50" i="15" s="1"/>
  <c r="AX69" i="15"/>
  <c r="AX57" i="15"/>
  <c r="AX63" i="15" s="1"/>
  <c r="AX73" i="15"/>
  <c r="AX77" i="15"/>
  <c r="N77" i="12"/>
  <c r="O77" i="12"/>
  <c r="J223" i="12" s="1"/>
  <c r="AZ18" i="15"/>
  <c r="AY27" i="15"/>
  <c r="AY59" i="15" s="1"/>
  <c r="P51" i="12"/>
  <c r="O51" i="12"/>
  <c r="J197" i="12" s="1"/>
  <c r="AQ563" i="9"/>
  <c r="AM38" i="13" s="1"/>
  <c r="X292" i="12"/>
  <c r="AV80" i="8"/>
  <c r="CK86" i="7"/>
  <c r="AY46" i="15"/>
  <c r="N51" i="12"/>
  <c r="CM140" i="7"/>
  <c r="Q309" i="9"/>
  <c r="Q77" i="12" s="1"/>
  <c r="K223" i="12" s="1"/>
  <c r="P77" i="12"/>
  <c r="AR258" i="9"/>
  <c r="AU262" i="9"/>
  <c r="AU30" i="12" s="1"/>
  <c r="Z176" i="12" s="1"/>
  <c r="AU275" i="9"/>
  <c r="AU43" i="12" s="1"/>
  <c r="Z189" i="12" s="1"/>
  <c r="Q283" i="9"/>
  <c r="Q51" i="12" s="1"/>
  <c r="K197" i="12" s="1"/>
  <c r="Q476" i="9"/>
  <c r="CJ142" i="7"/>
  <c r="CK139" i="7" s="1"/>
  <c r="CK141" i="7" s="1"/>
  <c r="CK145" i="7" s="1"/>
  <c r="CN133" i="7"/>
  <c r="CN126" i="7"/>
  <c r="CN44" i="7"/>
  <c r="CN223" i="7" s="1"/>
  <c r="CN45" i="7"/>
  <c r="CN43" i="7"/>
  <c r="CL221" i="7"/>
  <c r="M114" i="12"/>
  <c r="I263" i="12" s="1"/>
  <c r="BC24" i="7"/>
  <c r="BC219" i="7"/>
  <c r="AY7" i="13" s="1"/>
  <c r="AU55" i="9"/>
  <c r="CL82" i="7"/>
  <c r="AW47" i="8"/>
  <c r="AW60" i="8"/>
  <c r="AW53" i="8"/>
  <c r="CN30" i="7"/>
  <c r="CN46" i="7" s="1"/>
  <c r="CN5" i="7"/>
  <c r="CN37" i="7"/>
  <c r="CN47" i="7" s="1"/>
  <c r="CN8" i="7"/>
  <c r="CN4" i="7"/>
  <c r="CO3" i="7"/>
  <c r="CN7" i="7"/>
  <c r="CN49" i="7"/>
  <c r="CN71" i="7" s="1"/>
  <c r="CN74" i="7" s="1"/>
  <c r="CM129" i="7"/>
  <c r="CM136" i="7"/>
  <c r="CL144" i="7"/>
  <c r="CL50" i="7"/>
  <c r="CL86" i="7" s="1"/>
  <c r="CL127" i="7"/>
  <c r="CM125" i="7" s="1"/>
  <c r="Q168" i="7"/>
  <c r="CL35" i="7"/>
  <c r="CL28" i="7"/>
  <c r="CM21" i="7"/>
  <c r="CM20" i="7"/>
  <c r="J228" i="12"/>
  <c r="J230" i="12" s="1"/>
  <c r="O84" i="12"/>
  <c r="CM79" i="7"/>
  <c r="CM48" i="7"/>
  <c r="CM78" i="7" s="1"/>
  <c r="CM12" i="7"/>
  <c r="CM10" i="7"/>
  <c r="CM13" i="7"/>
  <c r="CM11" i="7"/>
  <c r="CL14" i="7"/>
  <c r="BD218" i="7"/>
  <c r="AZ6" i="13" s="1"/>
  <c r="AU21" i="9"/>
  <c r="AW59" i="8"/>
  <c r="AU40" i="9"/>
  <c r="AU69" i="9"/>
  <c r="AU70" i="9" s="1"/>
  <c r="AR263" i="9"/>
  <c r="AR349" i="9"/>
  <c r="AR113" i="12" s="1"/>
  <c r="AU74" i="9"/>
  <c r="AU75" i="9" s="1"/>
  <c r="AW249" i="9"/>
  <c r="AV17" i="9"/>
  <c r="AV82" i="9" s="1"/>
  <c r="AV84" i="9" s="1"/>
  <c r="AV419" i="9"/>
  <c r="AV425" i="9"/>
  <c r="AV422" i="9"/>
  <c r="AW337" i="9"/>
  <c r="AW14" i="9"/>
  <c r="AW87" i="9" s="1"/>
  <c r="AV157" i="9"/>
  <c r="BM4" i="13"/>
  <c r="BR216" i="7"/>
  <c r="CE13" i="13"/>
  <c r="CE12" i="13"/>
  <c r="BE29" i="7"/>
  <c r="BE31" i="7" s="1"/>
  <c r="BF27" i="7" s="1"/>
  <c r="AU64" i="9"/>
  <c r="AU65" i="9" s="1"/>
  <c r="AU93" i="9"/>
  <c r="BS217" i="7"/>
  <c r="BN5" i="13"/>
  <c r="BD36" i="7"/>
  <c r="BL3" i="13"/>
  <c r="BQ215" i="7"/>
  <c r="AU440" i="9"/>
  <c r="AU541" i="9" s="1"/>
  <c r="AQ76" i="13" s="1"/>
  <c r="AU447" i="9"/>
  <c r="AV62" i="8"/>
  <c r="AW119" i="8"/>
  <c r="AW216" i="9" s="1"/>
  <c r="AW215" i="9"/>
  <c r="AW52" i="8"/>
  <c r="AW35" i="8"/>
  <c r="AW28" i="8"/>
  <c r="AW30" i="8" s="1"/>
  <c r="AW31" i="8" s="1"/>
  <c r="AX19" i="8"/>
  <c r="AX41" i="8"/>
  <c r="AX29" i="8"/>
  <c r="AX24" i="8"/>
  <c r="AX48" i="8"/>
  <c r="AX36" i="8"/>
  <c r="AV92" i="12"/>
  <c r="AV326" i="9"/>
  <c r="AV94" i="12" s="1"/>
  <c r="AW50" i="8"/>
  <c r="AW122" i="8" s="1"/>
  <c r="AW38" i="8"/>
  <c r="AW106" i="8" s="1"/>
  <c r="AW26" i="8"/>
  <c r="AW76" i="8" s="1"/>
  <c r="AW40" i="8"/>
  <c r="AW42" i="8" s="1"/>
  <c r="AW43" i="8" s="1"/>
  <c r="AW23" i="8"/>
  <c r="I230" i="12"/>
  <c r="M561" i="9"/>
  <c r="I36" i="13" s="1"/>
  <c r="I290" i="12"/>
  <c r="Q42" i="12"/>
  <c r="K188" i="12" s="1"/>
  <c r="N378" i="9"/>
  <c r="N561" i="9" s="1"/>
  <c r="J36" i="13" s="1"/>
  <c r="O445" i="9"/>
  <c r="O448" i="9" s="1"/>
  <c r="M551" i="9"/>
  <c r="I47" i="13" s="1"/>
  <c r="I301" i="12"/>
  <c r="Q350" i="9"/>
  <c r="N389" i="9"/>
  <c r="N551" i="9" s="1"/>
  <c r="J47" i="13" s="1"/>
  <c r="O438" i="9"/>
  <c r="O441" i="9" s="1"/>
  <c r="Q351" i="9"/>
  <c r="CO6" i="7" l="1"/>
  <c r="AT131" i="9"/>
  <c r="AT150" i="9" s="1"/>
  <c r="AW125" i="15"/>
  <c r="AW127" i="15" s="1"/>
  <c r="AS11" i="12"/>
  <c r="Y155" i="12" s="1"/>
  <c r="AW150" i="15"/>
  <c r="AW145" i="15"/>
  <c r="AT172" i="9"/>
  <c r="AT461" i="9" s="1"/>
  <c r="AW146" i="15"/>
  <c r="AT139" i="15"/>
  <c r="AT149" i="15" s="1"/>
  <c r="AT59" i="9"/>
  <c r="AT165" i="9" s="1"/>
  <c r="AV86" i="9"/>
  <c r="AV88" i="9" s="1"/>
  <c r="AY92" i="15"/>
  <c r="AY95" i="15" s="1"/>
  <c r="AW79" i="9"/>
  <c r="AW83" i="9"/>
  <c r="AU94" i="9"/>
  <c r="AT143" i="9"/>
  <c r="AT153" i="9" s="1"/>
  <c r="AT118" i="9"/>
  <c r="AT147" i="9" s="1"/>
  <c r="AT183" i="9" s="1"/>
  <c r="AT259" i="9" s="1"/>
  <c r="AT27" i="12" s="1"/>
  <c r="AY85" i="15"/>
  <c r="AX83" i="15"/>
  <c r="AT123" i="9"/>
  <c r="AT148" i="9" s="1"/>
  <c r="AT163" i="9" s="1"/>
  <c r="AT11" i="12" s="1"/>
  <c r="AT139" i="9"/>
  <c r="AT152" i="9" s="1"/>
  <c r="AT184" i="9" s="1"/>
  <c r="AT260" i="9" s="1"/>
  <c r="AT28" i="12" s="1"/>
  <c r="AT135" i="9"/>
  <c r="AT151" i="9" s="1"/>
  <c r="AT166" i="9" s="1"/>
  <c r="AT176" i="9" s="1"/>
  <c r="AS466" i="9"/>
  <c r="AW44" i="8"/>
  <c r="AW110" i="8" s="1"/>
  <c r="AW112" i="8" s="1"/>
  <c r="AW107" i="8"/>
  <c r="AS523" i="9"/>
  <c r="AO58" i="13" s="1"/>
  <c r="AS28" i="12"/>
  <c r="Y174" i="12" s="1"/>
  <c r="AS27" i="12"/>
  <c r="Y173" i="12" s="1"/>
  <c r="AS522" i="9"/>
  <c r="AO57" i="13" s="1"/>
  <c r="AU122" i="9"/>
  <c r="AU124" i="9" s="1"/>
  <c r="AU43" i="9"/>
  <c r="AU56" i="9"/>
  <c r="AU58" i="9"/>
  <c r="AS177" i="9"/>
  <c r="AU119" i="15"/>
  <c r="AU136" i="15"/>
  <c r="AV186" i="9"/>
  <c r="AS467" i="9"/>
  <c r="AT468" i="9" s="1"/>
  <c r="AS349" i="9"/>
  <c r="AS113" i="12" s="1"/>
  <c r="Y262" i="12" s="1"/>
  <c r="AU22" i="9"/>
  <c r="AU155" i="9" s="1"/>
  <c r="AU115" i="9"/>
  <c r="AU144" i="9" s="1"/>
  <c r="AU41" i="9"/>
  <c r="AS343" i="9"/>
  <c r="AS107" i="12" s="1"/>
  <c r="Y256" i="12" s="1"/>
  <c r="Q82" i="12"/>
  <c r="K228" i="12" s="1"/>
  <c r="AU129" i="15"/>
  <c r="AY151" i="15"/>
  <c r="AX32" i="15"/>
  <c r="AY80" i="15"/>
  <c r="AY86" i="15"/>
  <c r="AY71" i="15"/>
  <c r="AY67" i="15"/>
  <c r="AY76" i="15"/>
  <c r="AY60" i="15"/>
  <c r="AY61" i="15" s="1"/>
  <c r="AY54" i="15"/>
  <c r="AY72" i="15"/>
  <c r="AY81" i="15"/>
  <c r="AY41" i="15"/>
  <c r="AY30" i="15"/>
  <c r="AY55" i="15"/>
  <c r="AY75" i="15"/>
  <c r="AY29" i="15"/>
  <c r="AY42" i="15"/>
  <c r="AY68" i="15"/>
  <c r="AY47" i="15"/>
  <c r="AY48" i="15" s="1"/>
  <c r="AZ20" i="15"/>
  <c r="AZ91" i="15"/>
  <c r="AZ34" i="15"/>
  <c r="AU531" i="9"/>
  <c r="AQ66" i="13" s="1"/>
  <c r="AU524" i="9"/>
  <c r="AQ59" i="13" s="1"/>
  <c r="CN222" i="7"/>
  <c r="CN140" i="7"/>
  <c r="AT6" i="12"/>
  <c r="AW325" i="9"/>
  <c r="AW93" i="12" s="1"/>
  <c r="AA239" i="12" s="1"/>
  <c r="AV51" i="15"/>
  <c r="AV113" i="15" s="1"/>
  <c r="AW102" i="9"/>
  <c r="AV64" i="15"/>
  <c r="AR539" i="9"/>
  <c r="AN74" i="13" s="1"/>
  <c r="AR26" i="12"/>
  <c r="AW32" i="8"/>
  <c r="AW90" i="8" s="1"/>
  <c r="AW77" i="8"/>
  <c r="CO133" i="7"/>
  <c r="CO45" i="7"/>
  <c r="CO126" i="7"/>
  <c r="CO44" i="7"/>
  <c r="CO223" i="7" s="1"/>
  <c r="CO43" i="7"/>
  <c r="CM221" i="7"/>
  <c r="AW61" i="8"/>
  <c r="AW62" i="8" s="1"/>
  <c r="CM82" i="7"/>
  <c r="AV103" i="9"/>
  <c r="AV110" i="9" s="1"/>
  <c r="AV39" i="9"/>
  <c r="CM127" i="7"/>
  <c r="CN125" i="7" s="1"/>
  <c r="CK142" i="7"/>
  <c r="CL139" i="7" s="1"/>
  <c r="AV19" i="9"/>
  <c r="AV26" i="9" s="1"/>
  <c r="AV27" i="9" s="1"/>
  <c r="AV53" i="9"/>
  <c r="AW54" i="8"/>
  <c r="AW55" i="8" s="1"/>
  <c r="AV62" i="9"/>
  <c r="AV92" i="9"/>
  <c r="AV68" i="9"/>
  <c r="AV20" i="9"/>
  <c r="AV63" i="9"/>
  <c r="AV73" i="9"/>
  <c r="AV54" i="9"/>
  <c r="AV97" i="9"/>
  <c r="CM50" i="7"/>
  <c r="CM86" i="7" s="1"/>
  <c r="CM144" i="7"/>
  <c r="CO30" i="7"/>
  <c r="CO46" i="7" s="1"/>
  <c r="CO5" i="7"/>
  <c r="CO7" i="7"/>
  <c r="CO37" i="7"/>
  <c r="CO47" i="7" s="1"/>
  <c r="CO49" i="7"/>
  <c r="CO71" i="7" s="1"/>
  <c r="CO74" i="7" s="1"/>
  <c r="CP3" i="7"/>
  <c r="CO8" i="7"/>
  <c r="CO4" i="7"/>
  <c r="CN136" i="7"/>
  <c r="AV67" i="9"/>
  <c r="AV32" i="9"/>
  <c r="AV35" i="9" s="1"/>
  <c r="AV36" i="9" s="1"/>
  <c r="AV78" i="9"/>
  <c r="AV80" i="9" s="1"/>
  <c r="CM28" i="7"/>
  <c r="CM35" i="7"/>
  <c r="CN20" i="7"/>
  <c r="CN21" i="7"/>
  <c r="CN48" i="7"/>
  <c r="CN78" i="7" s="1"/>
  <c r="CN79" i="7"/>
  <c r="CM14" i="7"/>
  <c r="CN12" i="7"/>
  <c r="CN11" i="7"/>
  <c r="CN10" i="7"/>
  <c r="CN13" i="7"/>
  <c r="AV38" i="9"/>
  <c r="AV91" i="9"/>
  <c r="AR525" i="9"/>
  <c r="AN60" i="13" s="1"/>
  <c r="AR31" i="12"/>
  <c r="BF29" i="7"/>
  <c r="BF31" i="7" s="1"/>
  <c r="BG27" i="7" s="1"/>
  <c r="BD219" i="7"/>
  <c r="AZ7" i="13" s="1"/>
  <c r="BD23" i="7"/>
  <c r="BD24" i="7" s="1"/>
  <c r="CF12" i="13"/>
  <c r="CF13" i="13"/>
  <c r="AV189" i="9"/>
  <c r="AV188" i="9"/>
  <c r="BR215" i="7"/>
  <c r="BM3" i="13"/>
  <c r="BN4" i="13"/>
  <c r="BS216" i="7"/>
  <c r="AW339" i="9"/>
  <c r="AW48" i="9"/>
  <c r="AW33" i="9"/>
  <c r="AW25" i="9"/>
  <c r="AW251" i="9"/>
  <c r="AW16" i="9"/>
  <c r="BO5" i="13"/>
  <c r="BT217" i="7"/>
  <c r="BE218" i="7"/>
  <c r="BA6" i="13" s="1"/>
  <c r="BE22" i="7"/>
  <c r="AV348" i="9"/>
  <c r="AV112" i="12" s="1"/>
  <c r="AV542" i="9"/>
  <c r="AR77" i="13" s="1"/>
  <c r="BD38" i="7"/>
  <c r="BE34" i="7" s="1"/>
  <c r="BE36" i="7" s="1"/>
  <c r="AV72" i="9"/>
  <c r="AV47" i="9"/>
  <c r="AV50" i="9" s="1"/>
  <c r="AV51" i="9" s="1"/>
  <c r="AV96" i="9"/>
  <c r="AW324" i="9"/>
  <c r="AW217" i="9"/>
  <c r="AX20" i="8"/>
  <c r="AY17" i="8"/>
  <c r="AX64" i="8"/>
  <c r="AX73" i="8" s="1"/>
  <c r="AX68" i="8"/>
  <c r="Q115" i="12"/>
  <c r="K264" i="12" s="1"/>
  <c r="Q114" i="12"/>
  <c r="K263" i="12" s="1"/>
  <c r="P438" i="9"/>
  <c r="P441" i="9" s="1"/>
  <c r="O389" i="9"/>
  <c r="P445" i="9"/>
  <c r="P448" i="9" s="1"/>
  <c r="O378" i="9"/>
  <c r="CP6" i="7" l="1"/>
  <c r="AS15" i="12"/>
  <c r="AW138" i="15"/>
  <c r="AT7" i="12"/>
  <c r="AY94" i="15"/>
  <c r="AT315" i="9"/>
  <c r="AT83" i="12" s="1"/>
  <c r="AT164" i="9"/>
  <c r="AT167" i="9" s="1"/>
  <c r="AT187" i="9" s="1"/>
  <c r="AT540" i="9"/>
  <c r="AP75" i="13" s="1"/>
  <c r="AY96" i="15"/>
  <c r="AY100" i="15"/>
  <c r="AZ106" i="15"/>
  <c r="AY99" i="15"/>
  <c r="AY97" i="15"/>
  <c r="AW122" i="9"/>
  <c r="AY98" i="15"/>
  <c r="AY87" i="15"/>
  <c r="AY88" i="15" s="1"/>
  <c r="AZ93" i="15"/>
  <c r="AT523" i="9"/>
  <c r="AP58" i="13" s="1"/>
  <c r="AT347" i="9"/>
  <c r="AT111" i="12" s="1"/>
  <c r="AU29" i="9"/>
  <c r="AU59" i="9" s="1"/>
  <c r="AU23" i="9"/>
  <c r="AS258" i="9"/>
  <c r="AS26" i="12" s="1"/>
  <c r="Y172" i="12" s="1"/>
  <c r="AT14" i="12"/>
  <c r="AT522" i="9"/>
  <c r="AP57" i="13" s="1"/>
  <c r="AT173" i="9"/>
  <c r="AT346" i="9"/>
  <c r="AT110" i="12" s="1"/>
  <c r="AS469" i="9"/>
  <c r="AS380" i="9" s="1"/>
  <c r="Y292" i="12" s="1"/>
  <c r="AU140" i="9"/>
  <c r="AU132" i="9"/>
  <c r="AU136" i="9"/>
  <c r="AU128" i="9"/>
  <c r="AW80" i="8"/>
  <c r="AU114" i="9"/>
  <c r="AU119" i="9"/>
  <c r="Q84" i="12"/>
  <c r="AS263" i="9"/>
  <c r="AS525" i="9" s="1"/>
  <c r="AO60" i="13" s="1"/>
  <c r="AX23" i="15"/>
  <c r="CL141" i="7"/>
  <c r="CL145" i="7" s="1"/>
  <c r="AV115" i="15"/>
  <c r="AV135" i="15" s="1"/>
  <c r="AU134" i="15"/>
  <c r="AV117" i="15"/>
  <c r="AV121" i="15"/>
  <c r="AV123" i="15" s="1"/>
  <c r="AV137" i="15" s="1"/>
  <c r="AZ104" i="15"/>
  <c r="AZ102" i="15"/>
  <c r="AY35" i="15"/>
  <c r="AZ22" i="15"/>
  <c r="AZ108" i="15"/>
  <c r="AY82" i="15"/>
  <c r="AY73" i="15"/>
  <c r="AV106" i="9"/>
  <c r="AV109" i="9"/>
  <c r="AV108" i="9"/>
  <c r="AV105" i="9"/>
  <c r="AV104" i="9"/>
  <c r="AV107" i="9"/>
  <c r="AY31" i="15"/>
  <c r="AY38" i="15" s="1"/>
  <c r="AY69" i="15"/>
  <c r="AY77" i="15"/>
  <c r="AZ27" i="15"/>
  <c r="AY44" i="15"/>
  <c r="AY50" i="15" s="1"/>
  <c r="AY57" i="15"/>
  <c r="AY63" i="15" s="1"/>
  <c r="BA18" i="15"/>
  <c r="AZ46" i="15"/>
  <c r="AZ59" i="15"/>
  <c r="CO222" i="7"/>
  <c r="CO140" i="7"/>
  <c r="AV275" i="9"/>
  <c r="AV524" i="9" s="1"/>
  <c r="AR59" i="13" s="1"/>
  <c r="AV262" i="9"/>
  <c r="AV30" i="12" s="1"/>
  <c r="CP133" i="7"/>
  <c r="CP126" i="7"/>
  <c r="CP45" i="7"/>
  <c r="CP44" i="7"/>
  <c r="CP223" i="7" s="1"/>
  <c r="CP43" i="7"/>
  <c r="CN221" i="7"/>
  <c r="AV40" i="9"/>
  <c r="CN127" i="7"/>
  <c r="CO125" i="7" s="1"/>
  <c r="AV69" i="9"/>
  <c r="AV70" i="9" s="1"/>
  <c r="CN82" i="7"/>
  <c r="AV21" i="9"/>
  <c r="AV74" i="9"/>
  <c r="AV75" i="9" s="1"/>
  <c r="AV93" i="9"/>
  <c r="AV55" i="9"/>
  <c r="AX47" i="8"/>
  <c r="AX53" i="8"/>
  <c r="AX60" i="8"/>
  <c r="AV64" i="9"/>
  <c r="AV65" i="9" s="1"/>
  <c r="CN129" i="7"/>
  <c r="AV98" i="9"/>
  <c r="AV99" i="9" s="1"/>
  <c r="CO12" i="7"/>
  <c r="CO10" i="7"/>
  <c r="CO11" i="7"/>
  <c r="CO13" i="7"/>
  <c r="CN35" i="7"/>
  <c r="CN28" i="7"/>
  <c r="CN50" i="7"/>
  <c r="CN86" i="7" s="1"/>
  <c r="CN144" i="7"/>
  <c r="CP49" i="7"/>
  <c r="CP71" i="7" s="1"/>
  <c r="CP74" i="7" s="1"/>
  <c r="CP30" i="7"/>
  <c r="CP46" i="7" s="1"/>
  <c r="CP5" i="7"/>
  <c r="CQ3" i="7"/>
  <c r="CP8" i="7"/>
  <c r="CP4" i="7"/>
  <c r="CP37" i="7"/>
  <c r="CP47" i="7" s="1"/>
  <c r="CP7" i="7"/>
  <c r="CO79" i="7"/>
  <c r="CO48" i="7"/>
  <c r="CO78" i="7" s="1"/>
  <c r="CN14" i="7"/>
  <c r="CO129" i="7"/>
  <c r="CO136" i="7"/>
  <c r="CO21" i="7"/>
  <c r="CO20" i="7"/>
  <c r="AT175" i="9"/>
  <c r="AT13" i="12"/>
  <c r="AX40" i="8"/>
  <c r="AX42" i="8" s="1"/>
  <c r="AX43" i="8" s="1"/>
  <c r="CG12" i="13"/>
  <c r="BG29" i="7"/>
  <c r="BE38" i="7"/>
  <c r="BF34" i="7" s="1"/>
  <c r="BE23" i="7"/>
  <c r="BE24" i="7" s="1"/>
  <c r="BE219" i="7"/>
  <c r="BA7" i="13" s="1"/>
  <c r="AW157" i="9"/>
  <c r="AX337" i="9"/>
  <c r="AX14" i="9"/>
  <c r="AX87" i="9" s="1"/>
  <c r="AW419" i="9"/>
  <c r="AW422" i="9"/>
  <c r="AX249" i="9"/>
  <c r="AW17" i="9"/>
  <c r="AW425" i="9"/>
  <c r="AV447" i="9"/>
  <c r="AV440" i="9"/>
  <c r="AV541" i="9" s="1"/>
  <c r="AR76" i="13" s="1"/>
  <c r="BF22" i="7"/>
  <c r="BF218" i="7"/>
  <c r="BB6" i="13" s="1"/>
  <c r="BS215" i="7"/>
  <c r="BN3" i="13"/>
  <c r="CG13" i="13"/>
  <c r="BU217" i="7"/>
  <c r="BP5" i="13"/>
  <c r="BO4" i="13"/>
  <c r="BT216" i="7"/>
  <c r="AX119" i="8"/>
  <c r="AX216" i="9" s="1"/>
  <c r="AX215" i="9"/>
  <c r="AX28" i="8"/>
  <c r="AX30" i="8" s="1"/>
  <c r="AX31" i="8" s="1"/>
  <c r="AX35" i="8"/>
  <c r="AX59" i="8"/>
  <c r="AY19" i="8"/>
  <c r="AY41" i="8"/>
  <c r="AY24" i="8"/>
  <c r="AY48" i="8"/>
  <c r="AY29" i="8"/>
  <c r="AY36" i="8"/>
  <c r="AX26" i="8"/>
  <c r="AX76" i="8" s="1"/>
  <c r="AX38" i="8"/>
  <c r="AX106" i="8" s="1"/>
  <c r="AX50" i="8"/>
  <c r="AX122" i="8" s="1"/>
  <c r="AX52" i="8"/>
  <c r="AX23" i="8"/>
  <c r="AW92" i="12"/>
  <c r="AA238" i="12" s="1"/>
  <c r="AW326" i="9"/>
  <c r="AW94" i="12" s="1"/>
  <c r="O561" i="9"/>
  <c r="K36" i="13" s="1"/>
  <c r="J290" i="12"/>
  <c r="P389" i="9"/>
  <c r="P551" i="9" s="1"/>
  <c r="L47" i="13" s="1"/>
  <c r="Q438" i="9"/>
  <c r="Q441" i="9" s="1"/>
  <c r="K230" i="12"/>
  <c r="P378" i="9"/>
  <c r="P561" i="9" s="1"/>
  <c r="L36" i="13" s="1"/>
  <c r="Q445" i="9"/>
  <c r="Q448" i="9" s="1"/>
  <c r="O551" i="9"/>
  <c r="K47" i="13" s="1"/>
  <c r="J301" i="12"/>
  <c r="CQ6" i="7" l="1"/>
  <c r="AW124" i="9"/>
  <c r="AT12" i="12"/>
  <c r="AT15" i="12" s="1"/>
  <c r="AT174" i="9"/>
  <c r="AT177" i="9" s="1"/>
  <c r="AW86" i="9"/>
  <c r="AW88" i="9" s="1"/>
  <c r="AX25" i="15"/>
  <c r="AX150" i="15" s="1"/>
  <c r="AW144" i="15"/>
  <c r="AW82" i="9"/>
  <c r="AW84" i="9" s="1"/>
  <c r="AX79" i="9"/>
  <c r="AX83" i="9"/>
  <c r="AZ30" i="15"/>
  <c r="AV94" i="9"/>
  <c r="AU143" i="9"/>
  <c r="AU153" i="9" s="1"/>
  <c r="AU118" i="9"/>
  <c r="AU147" i="9" s="1"/>
  <c r="AU183" i="9" s="1"/>
  <c r="AY83" i="15"/>
  <c r="AZ85" i="15"/>
  <c r="AS539" i="9"/>
  <c r="AO74" i="13" s="1"/>
  <c r="AS563" i="9"/>
  <c r="AO38" i="13" s="1"/>
  <c r="AT466" i="9"/>
  <c r="AV122" i="9"/>
  <c r="AV124" i="9" s="1"/>
  <c r="AV43" i="9"/>
  <c r="AX44" i="8"/>
  <c r="AX110" i="8" s="1"/>
  <c r="AX112" i="8" s="1"/>
  <c r="AX107" i="8"/>
  <c r="AV115" i="9"/>
  <c r="AV144" i="9" s="1"/>
  <c r="AZ92" i="15"/>
  <c r="AZ100" i="15" s="1"/>
  <c r="AV56" i="9"/>
  <c r="AV58" i="9"/>
  <c r="AZ67" i="15"/>
  <c r="AV119" i="15"/>
  <c r="AV136" i="15"/>
  <c r="AW186" i="9"/>
  <c r="AU7" i="12"/>
  <c r="Z147" i="12" s="1"/>
  <c r="AU44" i="9"/>
  <c r="AU6" i="12" s="1"/>
  <c r="Z146" i="12" s="1"/>
  <c r="AT467" i="9"/>
  <c r="AU468" i="9" s="1"/>
  <c r="AU131" i="9"/>
  <c r="AU150" i="9" s="1"/>
  <c r="AU165" i="9" s="1"/>
  <c r="AU13" i="12" s="1"/>
  <c r="Z159" i="12" s="1"/>
  <c r="AU123" i="9"/>
  <c r="AU148" i="9" s="1"/>
  <c r="AU139" i="9"/>
  <c r="AU152" i="9" s="1"/>
  <c r="AU184" i="9" s="1"/>
  <c r="AU135" i="9"/>
  <c r="AU151" i="9" s="1"/>
  <c r="AU166" i="9" s="1"/>
  <c r="AU176" i="9" s="1"/>
  <c r="AU127" i="9"/>
  <c r="AU149" i="9" s="1"/>
  <c r="AU164" i="9" s="1"/>
  <c r="AU174" i="9" s="1"/>
  <c r="AU172" i="9"/>
  <c r="AU540" i="9" s="1"/>
  <c r="AQ75" i="13" s="1"/>
  <c r="AS31" i="12"/>
  <c r="Y177" i="12" s="1"/>
  <c r="AV41" i="9"/>
  <c r="AV22" i="9"/>
  <c r="AV155" i="9" s="1"/>
  <c r="CL142" i="7"/>
  <c r="CM139" i="7" s="1"/>
  <c r="AV129" i="15"/>
  <c r="AZ151" i="15"/>
  <c r="AY36" i="15"/>
  <c r="AZ76" i="15"/>
  <c r="AZ47" i="15"/>
  <c r="AZ48" i="15" s="1"/>
  <c r="AZ41" i="15"/>
  <c r="AZ80" i="15"/>
  <c r="AZ86" i="15"/>
  <c r="AZ68" i="15"/>
  <c r="AY32" i="15"/>
  <c r="AY23" i="15" s="1"/>
  <c r="AZ54" i="15"/>
  <c r="AZ72" i="15"/>
  <c r="AZ75" i="15"/>
  <c r="AZ71" i="15"/>
  <c r="AZ29" i="15"/>
  <c r="AZ60" i="15"/>
  <c r="AZ61" i="15" s="1"/>
  <c r="AZ55" i="15"/>
  <c r="AZ81" i="15"/>
  <c r="AZ42" i="15"/>
  <c r="BA34" i="15"/>
  <c r="BA91" i="15"/>
  <c r="BA20" i="15"/>
  <c r="AV43" i="12"/>
  <c r="AV531" i="9"/>
  <c r="AR66" i="13" s="1"/>
  <c r="CP222" i="7"/>
  <c r="CP140" i="7"/>
  <c r="AX325" i="9"/>
  <c r="AX93" i="12" s="1"/>
  <c r="AX102" i="9"/>
  <c r="AW51" i="15"/>
  <c r="AW113" i="15" s="1"/>
  <c r="AW64" i="15"/>
  <c r="AX32" i="8"/>
  <c r="AX80" i="8" s="1"/>
  <c r="AX77" i="8"/>
  <c r="CO221" i="7"/>
  <c r="CQ133" i="7"/>
  <c r="CQ126" i="7"/>
  <c r="CQ45" i="7"/>
  <c r="CQ44" i="7"/>
  <c r="CQ223" i="7" s="1"/>
  <c r="CQ43" i="7"/>
  <c r="AW103" i="9"/>
  <c r="AW110" i="9" s="1"/>
  <c r="AW39" i="9"/>
  <c r="CO82" i="7"/>
  <c r="AW73" i="9"/>
  <c r="AW63" i="9"/>
  <c r="AW20" i="9"/>
  <c r="AW92" i="9"/>
  <c r="AW54" i="9"/>
  <c r="AW97" i="9"/>
  <c r="AW68" i="9"/>
  <c r="AX54" i="8"/>
  <c r="AX55" i="8" s="1"/>
  <c r="AX61" i="8"/>
  <c r="AX62" i="8" s="1"/>
  <c r="CO28" i="7"/>
  <c r="CO35" i="7"/>
  <c r="CP20" i="7"/>
  <c r="CP21" i="7"/>
  <c r="CO50" i="7"/>
  <c r="CO86" i="7" s="1"/>
  <c r="CO144" i="7"/>
  <c r="CP12" i="7"/>
  <c r="CP10" i="7"/>
  <c r="CP11" i="7"/>
  <c r="CP13" i="7"/>
  <c r="CP129" i="7"/>
  <c r="CO14" i="7"/>
  <c r="CO141" i="7" s="1"/>
  <c r="CO145" i="7" s="1"/>
  <c r="CQ8" i="7"/>
  <c r="CQ4" i="7"/>
  <c r="CQ30" i="7"/>
  <c r="CQ46" i="7" s="1"/>
  <c r="CQ5" i="7"/>
  <c r="CQ37" i="7"/>
  <c r="CQ47" i="7" s="1"/>
  <c r="CQ7" i="7"/>
  <c r="CQ49" i="7"/>
  <c r="CQ71" i="7" s="1"/>
  <c r="CR3" i="7"/>
  <c r="CP79" i="7"/>
  <c r="CP48" i="7"/>
  <c r="CP78" i="7" s="1"/>
  <c r="CO127" i="7"/>
  <c r="AT343" i="9"/>
  <c r="AT107" i="12" s="1"/>
  <c r="BP4" i="13"/>
  <c r="BU216" i="7"/>
  <c r="CH13" i="13"/>
  <c r="AW53" i="9"/>
  <c r="AW19" i="9"/>
  <c r="AW26" i="9" s="1"/>
  <c r="AW27" i="9" s="1"/>
  <c r="AW38" i="9"/>
  <c r="AW47" i="9"/>
  <c r="AW50" i="9" s="1"/>
  <c r="AW51" i="9" s="1"/>
  <c r="AW91" i="9"/>
  <c r="AW67" i="9"/>
  <c r="AW62" i="9"/>
  <c r="AW72" i="9"/>
  <c r="AW78" i="9"/>
  <c r="AW80" i="9" s="1"/>
  <c r="AW32" i="9"/>
  <c r="AW35" i="9" s="1"/>
  <c r="AW36" i="9" s="1"/>
  <c r="AX251" i="9"/>
  <c r="AX16" i="9"/>
  <c r="AX39" i="9"/>
  <c r="AX33" i="9"/>
  <c r="AX25" i="9"/>
  <c r="AX339" i="9"/>
  <c r="AX48" i="9"/>
  <c r="BG22" i="7"/>
  <c r="BG218" i="7"/>
  <c r="BC6" i="13" s="1"/>
  <c r="CH12" i="13"/>
  <c r="AW188" i="9"/>
  <c r="AW189" i="9"/>
  <c r="BF36" i="7"/>
  <c r="BF38" i="7" s="1"/>
  <c r="BG34" i="7" s="1"/>
  <c r="BV217" i="7"/>
  <c r="BQ5" i="13"/>
  <c r="BO3" i="13"/>
  <c r="BT215" i="7"/>
  <c r="AW348" i="9"/>
  <c r="AW112" i="12" s="1"/>
  <c r="AA261" i="12" s="1"/>
  <c r="AW542" i="9"/>
  <c r="AS77" i="13" s="1"/>
  <c r="AW96" i="9"/>
  <c r="BG31" i="7"/>
  <c r="BH27" i="7" s="1"/>
  <c r="AA240" i="12"/>
  <c r="AY20" i="8"/>
  <c r="AY59" i="8" s="1"/>
  <c r="AZ17" i="8"/>
  <c r="AY68" i="8"/>
  <c r="AY64" i="8"/>
  <c r="AY73" i="8" s="1"/>
  <c r="AX324" i="9"/>
  <c r="AX217" i="9"/>
  <c r="R445" i="9"/>
  <c r="Q378" i="9"/>
  <c r="R438" i="9"/>
  <c r="Q389" i="9"/>
  <c r="CR6" i="7" l="1"/>
  <c r="CR126" i="7" s="1"/>
  <c r="AX125" i="15"/>
  <c r="AX127" i="15" s="1"/>
  <c r="AX145" i="15"/>
  <c r="AZ247" i="15"/>
  <c r="AY25" i="15"/>
  <c r="BA247" i="15" s="1"/>
  <c r="AX144" i="15"/>
  <c r="AX146" i="15"/>
  <c r="BA106" i="15"/>
  <c r="AX122" i="9"/>
  <c r="AZ87" i="15"/>
  <c r="AZ88" i="15" s="1"/>
  <c r="BA93" i="15"/>
  <c r="AZ69" i="15"/>
  <c r="AV128" i="9"/>
  <c r="AV140" i="9"/>
  <c r="AV29" i="9"/>
  <c r="AV44" i="9" s="1"/>
  <c r="AV23" i="9"/>
  <c r="AV114" i="9" s="1"/>
  <c r="AU139" i="15"/>
  <c r="AU149" i="15" s="1"/>
  <c r="AV119" i="9"/>
  <c r="AV132" i="9"/>
  <c r="AV136" i="9"/>
  <c r="AZ96" i="15"/>
  <c r="AZ94" i="15"/>
  <c r="AZ99" i="15"/>
  <c r="AZ98" i="15"/>
  <c r="AZ95" i="15"/>
  <c r="AZ97" i="15"/>
  <c r="AU175" i="9"/>
  <c r="AZ77" i="15"/>
  <c r="AT469" i="9"/>
  <c r="AU466" i="9" s="1"/>
  <c r="AU260" i="9"/>
  <c r="AU347" i="9"/>
  <c r="AU111" i="12" s="1"/>
  <c r="Z260" i="12" s="1"/>
  <c r="AU14" i="12"/>
  <c r="Z161" i="12" s="1"/>
  <c r="AU346" i="9"/>
  <c r="AU110" i="12" s="1"/>
  <c r="Z259" i="12" s="1"/>
  <c r="AU259" i="9"/>
  <c r="AU163" i="9"/>
  <c r="AU11" i="12" s="1"/>
  <c r="AU461" i="9"/>
  <c r="AU315" i="9"/>
  <c r="AU83" i="12" s="1"/>
  <c r="Z229" i="12" s="1"/>
  <c r="AV134" i="15"/>
  <c r="CM141" i="7"/>
  <c r="CM145" i="7" s="1"/>
  <c r="AX425" i="9"/>
  <c r="AW115" i="15"/>
  <c r="AW135" i="15" s="1"/>
  <c r="AW117" i="15"/>
  <c r="AW121" i="15"/>
  <c r="AW123" i="15" s="1"/>
  <c r="AW137" i="15" s="1"/>
  <c r="BA104" i="15"/>
  <c r="AZ35" i="15"/>
  <c r="BA102" i="15"/>
  <c r="BA22" i="15"/>
  <c r="BA108" i="15"/>
  <c r="AZ82" i="15"/>
  <c r="AZ44" i="15"/>
  <c r="AZ50" i="15" s="1"/>
  <c r="AZ31" i="15"/>
  <c r="AZ38" i="15" s="1"/>
  <c r="AZ57" i="15"/>
  <c r="AZ63" i="15" s="1"/>
  <c r="AZ73" i="15"/>
  <c r="AX90" i="8"/>
  <c r="AW109" i="9"/>
  <c r="AW108" i="9"/>
  <c r="AW105" i="9"/>
  <c r="AW106" i="9"/>
  <c r="AW104" i="9"/>
  <c r="AW107" i="9"/>
  <c r="BB18" i="15"/>
  <c r="BA27" i="15"/>
  <c r="AU12" i="12"/>
  <c r="Z157" i="12" s="1"/>
  <c r="AX157" i="9"/>
  <c r="BA59" i="15"/>
  <c r="BA46" i="15"/>
  <c r="CQ222" i="7"/>
  <c r="CQ140" i="7"/>
  <c r="AW262" i="9"/>
  <c r="AW30" i="12" s="1"/>
  <c r="AA176" i="12" s="1"/>
  <c r="AT258" i="9"/>
  <c r="AT539" i="9" s="1"/>
  <c r="AP74" i="13" s="1"/>
  <c r="AW275" i="9"/>
  <c r="AW524" i="9" s="1"/>
  <c r="AS59" i="13" s="1"/>
  <c r="CP221" i="7"/>
  <c r="CR133" i="7"/>
  <c r="CR43" i="7"/>
  <c r="CR45" i="7"/>
  <c r="CP125" i="7"/>
  <c r="CP127" i="7" s="1"/>
  <c r="CQ125" i="7" s="1"/>
  <c r="AW40" i="9"/>
  <c r="AW43" i="9" s="1"/>
  <c r="AW64" i="9"/>
  <c r="AW65" i="9" s="1"/>
  <c r="AW74" i="9"/>
  <c r="AW75" i="9" s="1"/>
  <c r="AW93" i="9"/>
  <c r="AW55" i="9"/>
  <c r="AW69" i="9"/>
  <c r="AW70" i="9" s="1"/>
  <c r="AY35" i="8"/>
  <c r="AY53" i="8"/>
  <c r="AY60" i="8"/>
  <c r="AY61" i="8" s="1"/>
  <c r="AY62" i="8" s="1"/>
  <c r="AW98" i="9"/>
  <c r="AW99" i="9" s="1"/>
  <c r="AW21" i="9"/>
  <c r="CP82" i="7"/>
  <c r="CQ136" i="7"/>
  <c r="CQ79" i="7"/>
  <c r="CQ48" i="7"/>
  <c r="CQ78" i="7" s="1"/>
  <c r="CP35" i="7"/>
  <c r="CP28" i="7"/>
  <c r="CP144" i="7"/>
  <c r="CP50" i="7"/>
  <c r="CP86" i="7" s="1"/>
  <c r="CQ74" i="7"/>
  <c r="CQ21" i="7"/>
  <c r="CQ20" i="7"/>
  <c r="CP136" i="7"/>
  <c r="CP14" i="7"/>
  <c r="CS3" i="7"/>
  <c r="CR30" i="7"/>
  <c r="CR46" i="7" s="1"/>
  <c r="CR5" i="7"/>
  <c r="CR8" i="7"/>
  <c r="CR4" i="7"/>
  <c r="CR37" i="7"/>
  <c r="CR47" i="7" s="1"/>
  <c r="CR7" i="7"/>
  <c r="CR49" i="7"/>
  <c r="CR71" i="7" s="1"/>
  <c r="CR74" i="7" s="1"/>
  <c r="CQ11" i="7"/>
  <c r="CQ10" i="7"/>
  <c r="CQ12" i="7"/>
  <c r="CQ13" i="7"/>
  <c r="AY40" i="8"/>
  <c r="AY42" i="8" s="1"/>
  <c r="AY43" i="8" s="1"/>
  <c r="AY52" i="8"/>
  <c r="AY47" i="8"/>
  <c r="AY23" i="8"/>
  <c r="AT263" i="9"/>
  <c r="AT349" i="9"/>
  <c r="AT113" i="12" s="1"/>
  <c r="AY28" i="8"/>
  <c r="AY30" i="8" s="1"/>
  <c r="AY31" i="8" s="1"/>
  <c r="BP3" i="13"/>
  <c r="BU215" i="7"/>
  <c r="BW217" i="7"/>
  <c r="BR5" i="13"/>
  <c r="BG36" i="7"/>
  <c r="BG38" i="7" s="1"/>
  <c r="BH34" i="7" s="1"/>
  <c r="CI12" i="13"/>
  <c r="BF219" i="7"/>
  <c r="BB7" i="13" s="1"/>
  <c r="BF23" i="7"/>
  <c r="BF24" i="7" s="1"/>
  <c r="AW440" i="9"/>
  <c r="AW541" i="9" s="1"/>
  <c r="AS76" i="13" s="1"/>
  <c r="AW447" i="9"/>
  <c r="AY249" i="9"/>
  <c r="AY14" i="9"/>
  <c r="AY87" i="9" s="1"/>
  <c r="AX17" i="9"/>
  <c r="AX103" i="9" s="1"/>
  <c r="AX110" i="9" s="1"/>
  <c r="AY337" i="9"/>
  <c r="AX422" i="9"/>
  <c r="CI13" i="13"/>
  <c r="BQ4" i="13"/>
  <c r="BV216" i="7"/>
  <c r="BH29" i="7"/>
  <c r="BH31" i="7" s="1"/>
  <c r="BI27" i="7" s="1"/>
  <c r="AX419" i="9"/>
  <c r="AY26" i="8"/>
  <c r="AY76" i="8" s="1"/>
  <c r="AY38" i="8"/>
  <c r="AY106" i="8" s="1"/>
  <c r="AY50" i="8"/>
  <c r="AY122" i="8" s="1"/>
  <c r="AY119" i="8"/>
  <c r="AY216" i="9" s="1"/>
  <c r="AY215" i="9"/>
  <c r="AZ19" i="8"/>
  <c r="AZ29" i="8"/>
  <c r="AZ24" i="8"/>
  <c r="AZ48" i="8"/>
  <c r="AZ41" i="8"/>
  <c r="AZ36" i="8"/>
  <c r="AX92" i="12"/>
  <c r="AX326" i="9"/>
  <c r="AX94" i="12" s="1"/>
  <c r="Q551" i="9"/>
  <c r="M47" i="13" s="1"/>
  <c r="K301" i="12"/>
  <c r="Q561" i="9"/>
  <c r="M36" i="13" s="1"/>
  <c r="K290" i="12"/>
  <c r="CS6" i="7" l="1"/>
  <c r="CR44" i="7"/>
  <c r="CR223" i="7" s="1"/>
  <c r="AX138" i="15"/>
  <c r="AY150" i="15"/>
  <c r="AX82" i="9"/>
  <c r="AX84" i="9" s="1"/>
  <c r="AY145" i="15"/>
  <c r="AY146" i="15"/>
  <c r="AY125" i="15"/>
  <c r="AY127" i="15" s="1"/>
  <c r="AY79" i="9"/>
  <c r="AY83" i="9"/>
  <c r="BA30" i="15"/>
  <c r="AX86" i="9"/>
  <c r="AX88" i="9" s="1"/>
  <c r="AW94" i="9"/>
  <c r="AV143" i="9"/>
  <c r="AV153" i="9" s="1"/>
  <c r="AV118" i="9"/>
  <c r="AZ83" i="15"/>
  <c r="BA85" i="15"/>
  <c r="AU167" i="9"/>
  <c r="BA92" i="15"/>
  <c r="BA100" i="15" s="1"/>
  <c r="AY44" i="8"/>
  <c r="AY110" i="8" s="1"/>
  <c r="AY112" i="8" s="1"/>
  <c r="AY107" i="8"/>
  <c r="AW56" i="9"/>
  <c r="AW58" i="9"/>
  <c r="AU173" i="9"/>
  <c r="AU177" i="9" s="1"/>
  <c r="AW119" i="15"/>
  <c r="AW136" i="15"/>
  <c r="AT380" i="9"/>
  <c r="AT563" i="9" s="1"/>
  <c r="AP38" i="13" s="1"/>
  <c r="AU522" i="9"/>
  <c r="AQ57" i="13" s="1"/>
  <c r="AU27" i="12"/>
  <c r="Z173" i="12" s="1"/>
  <c r="AU28" i="12"/>
  <c r="Z174" i="12" s="1"/>
  <c r="AU523" i="9"/>
  <c r="AQ58" i="13" s="1"/>
  <c r="AX186" i="9"/>
  <c r="AV139" i="9"/>
  <c r="AV152" i="9" s="1"/>
  <c r="AV184" i="9" s="1"/>
  <c r="AV135" i="9"/>
  <c r="AV151" i="9" s="1"/>
  <c r="AV127" i="9"/>
  <c r="AV149" i="9" s="1"/>
  <c r="AV123" i="9"/>
  <c r="AV148" i="9" s="1"/>
  <c r="AV163" i="9" s="1"/>
  <c r="AV173" i="9" s="1"/>
  <c r="AV131" i="9"/>
  <c r="AV150" i="9" s="1"/>
  <c r="AX124" i="9"/>
  <c r="AV147" i="9"/>
  <c r="AV183" i="9" s="1"/>
  <c r="AX115" i="9"/>
  <c r="AX144" i="9" s="1"/>
  <c r="AW22" i="9"/>
  <c r="AW155" i="9" s="1"/>
  <c r="AW115" i="9"/>
  <c r="AW144" i="9" s="1"/>
  <c r="AW41" i="9"/>
  <c r="AX51" i="15" s="1"/>
  <c r="AX113" i="15" s="1"/>
  <c r="AX115" i="15" s="1"/>
  <c r="AX135" i="15" s="1"/>
  <c r="AV59" i="9"/>
  <c r="AV172" i="9"/>
  <c r="AV315" i="9" s="1"/>
  <c r="AV83" i="12" s="1"/>
  <c r="AX189" i="9"/>
  <c r="AX447" i="9" s="1"/>
  <c r="CM142" i="7"/>
  <c r="CN139" i="7" s="1"/>
  <c r="BA151" i="15"/>
  <c r="AW129" i="15"/>
  <c r="AZ36" i="15"/>
  <c r="AZ32" i="15"/>
  <c r="AZ23" i="15" s="1"/>
  <c r="BA81" i="15"/>
  <c r="BA86" i="15"/>
  <c r="AX107" i="9"/>
  <c r="AX105" i="9"/>
  <c r="AX108" i="9"/>
  <c r="AX109" i="9"/>
  <c r="AX104" i="9"/>
  <c r="AX106" i="9"/>
  <c r="BA75" i="15"/>
  <c r="BA71" i="15"/>
  <c r="BA67" i="15"/>
  <c r="BA76" i="15"/>
  <c r="BA54" i="15"/>
  <c r="BA72" i="15"/>
  <c r="BA47" i="15"/>
  <c r="BA48" i="15" s="1"/>
  <c r="BB20" i="15"/>
  <c r="BB34" i="15"/>
  <c r="BB91" i="15"/>
  <c r="BA29" i="15"/>
  <c r="BA60" i="15"/>
  <c r="BA61" i="15" s="1"/>
  <c r="BA68" i="15"/>
  <c r="BA80" i="15"/>
  <c r="BA41" i="15"/>
  <c r="BA55" i="15"/>
  <c r="BA42" i="15"/>
  <c r="AX188" i="9"/>
  <c r="AX275" i="9" s="1"/>
  <c r="AX43" i="12" s="1"/>
  <c r="AV6" i="12"/>
  <c r="AT26" i="12"/>
  <c r="AW43" i="12"/>
  <c r="AA189" i="12" s="1"/>
  <c r="CR222" i="7"/>
  <c r="CR140" i="7"/>
  <c r="AY325" i="9"/>
  <c r="AY93" i="12" s="1"/>
  <c r="AB239" i="12" s="1"/>
  <c r="AW531" i="9"/>
  <c r="AS66" i="13" s="1"/>
  <c r="AY102" i="9"/>
  <c r="AX64" i="15"/>
  <c r="AY32" i="8"/>
  <c r="AY80" i="8" s="1"/>
  <c r="AY77" i="8"/>
  <c r="AX32" i="9"/>
  <c r="AX35" i="9" s="1"/>
  <c r="AX36" i="9" s="1"/>
  <c r="CP141" i="7"/>
  <c r="CP145" i="7" s="1"/>
  <c r="CS133" i="7"/>
  <c r="CS126" i="7"/>
  <c r="CS45" i="7"/>
  <c r="CS43" i="7"/>
  <c r="CS44" i="7"/>
  <c r="CQ221" i="7"/>
  <c r="AX72" i="9"/>
  <c r="AX97" i="9"/>
  <c r="AX63" i="9"/>
  <c r="AX73" i="9"/>
  <c r="AX68" i="9"/>
  <c r="AX20" i="9"/>
  <c r="AX54" i="9"/>
  <c r="AX92" i="9"/>
  <c r="CQ14" i="7"/>
  <c r="AY54" i="8"/>
  <c r="AY55" i="8" s="1"/>
  <c r="CR20" i="7"/>
  <c r="CR21" i="7"/>
  <c r="CR48" i="7"/>
  <c r="CR78" i="7" s="1"/>
  <c r="CR79" i="7"/>
  <c r="CQ35" i="7"/>
  <c r="CQ28" i="7"/>
  <c r="CQ82" i="7"/>
  <c r="CQ129" i="7"/>
  <c r="CQ127" i="7"/>
  <c r="CR125" i="7" s="1"/>
  <c r="CR129" i="7"/>
  <c r="CR136" i="7"/>
  <c r="CQ144" i="7"/>
  <c r="CQ50" i="7"/>
  <c r="CQ86" i="7" s="1"/>
  <c r="CR12" i="7"/>
  <c r="CR10" i="7"/>
  <c r="CR13" i="7"/>
  <c r="CR11" i="7"/>
  <c r="CS30" i="7"/>
  <c r="CS46" i="7" s="1"/>
  <c r="CS5" i="7"/>
  <c r="CS8" i="7"/>
  <c r="CS4" i="7"/>
  <c r="CS7" i="7"/>
  <c r="CT3" i="7"/>
  <c r="CS49" i="7"/>
  <c r="CS71" i="7" s="1"/>
  <c r="CS74" i="7" s="1"/>
  <c r="CS37" i="7"/>
  <c r="CS47" i="7" s="1"/>
  <c r="Z155" i="12"/>
  <c r="AU15" i="12"/>
  <c r="AX91" i="9"/>
  <c r="AT525" i="9"/>
  <c r="AP60" i="13" s="1"/>
  <c r="AT31" i="12"/>
  <c r="AX96" i="9"/>
  <c r="AX38" i="9"/>
  <c r="AX40" i="9" s="1"/>
  <c r="BI29" i="7"/>
  <c r="BI31" i="7" s="1"/>
  <c r="BJ27" i="7" s="1"/>
  <c r="AX542" i="9"/>
  <c r="AT77" i="13" s="1"/>
  <c r="AX348" i="9"/>
  <c r="AX112" i="12" s="1"/>
  <c r="BR4" i="13"/>
  <c r="BW216" i="7"/>
  <c r="AY25" i="9"/>
  <c r="AY33" i="9"/>
  <c r="AY339" i="9"/>
  <c r="AY16" i="9"/>
  <c r="AY39" i="9"/>
  <c r="AY48" i="9"/>
  <c r="AY251" i="9"/>
  <c r="CJ12" i="13"/>
  <c r="BH36" i="7"/>
  <c r="BH38" i="7" s="1"/>
  <c r="BI34" i="7" s="1"/>
  <c r="BV215" i="7"/>
  <c r="BQ3" i="13"/>
  <c r="BG219" i="7"/>
  <c r="BC7" i="13" s="1"/>
  <c r="BG23" i="7"/>
  <c r="BG24" i="7" s="1"/>
  <c r="BH22" i="7"/>
  <c r="BH218" i="7"/>
  <c r="BD6" i="13" s="1"/>
  <c r="CJ13" i="13"/>
  <c r="AX67" i="9"/>
  <c r="AX47" i="9"/>
  <c r="AX50" i="9" s="1"/>
  <c r="AX51" i="9" s="1"/>
  <c r="AX53" i="9"/>
  <c r="AX62" i="9"/>
  <c r="AX19" i="9"/>
  <c r="AX26" i="9" s="1"/>
  <c r="AX27" i="9" s="1"/>
  <c r="AX78" i="9"/>
  <c r="AX80" i="9" s="1"/>
  <c r="BX217" i="7"/>
  <c r="BS5" i="13"/>
  <c r="AY324" i="9"/>
  <c r="AY217" i="9"/>
  <c r="BA17" i="8"/>
  <c r="AZ20" i="8"/>
  <c r="AZ68" i="8"/>
  <c r="AZ64" i="8"/>
  <c r="AZ73" i="8" s="1"/>
  <c r="CT6" i="7" l="1"/>
  <c r="CS223" i="7"/>
  <c r="AU467" i="9"/>
  <c r="AV468" i="9" s="1"/>
  <c r="AU187" i="9"/>
  <c r="AU349" i="9" s="1"/>
  <c r="AU113" i="12" s="1"/>
  <c r="Z262" i="12" s="1"/>
  <c r="AY138" i="15"/>
  <c r="AU343" i="9"/>
  <c r="AU107" i="12" s="1"/>
  <c r="Z256" i="12" s="1"/>
  <c r="AZ25" i="15"/>
  <c r="AZ150" i="15" s="1"/>
  <c r="AY144" i="15"/>
  <c r="BB106" i="15"/>
  <c r="AY122" i="9"/>
  <c r="BA87" i="15"/>
  <c r="BA88" i="15" s="1"/>
  <c r="BB93" i="15"/>
  <c r="AW29" i="9"/>
  <c r="AW59" i="9" s="1"/>
  <c r="AW23" i="9"/>
  <c r="AW114" i="9" s="1"/>
  <c r="AW118" i="9" s="1"/>
  <c r="AV139" i="15"/>
  <c r="AV149" i="15" s="1"/>
  <c r="AV166" i="9"/>
  <c r="AV176" i="9" s="1"/>
  <c r="BA96" i="15"/>
  <c r="BA98" i="15"/>
  <c r="BA95" i="15"/>
  <c r="BA94" i="15"/>
  <c r="BA99" i="15"/>
  <c r="BA97" i="15"/>
  <c r="AX41" i="9"/>
  <c r="AX43" i="9"/>
  <c r="AV259" i="9"/>
  <c r="AV346" i="9"/>
  <c r="AV110" i="12" s="1"/>
  <c r="AV11" i="12"/>
  <c r="AV347" i="9"/>
  <c r="AV111" i="12" s="1"/>
  <c r="AV260" i="9"/>
  <c r="AV7" i="12"/>
  <c r="AV165" i="9"/>
  <c r="AV164" i="9"/>
  <c r="AV174" i="9" s="1"/>
  <c r="AW140" i="9"/>
  <c r="AW136" i="9"/>
  <c r="AW128" i="9"/>
  <c r="AW132" i="9"/>
  <c r="AX140" i="9"/>
  <c r="AX132" i="9"/>
  <c r="AX128" i="9"/>
  <c r="AX136" i="9"/>
  <c r="AW119" i="9"/>
  <c r="AX119" i="9"/>
  <c r="AV540" i="9"/>
  <c r="AR75" i="13" s="1"/>
  <c r="AV461" i="9"/>
  <c r="AX440" i="9"/>
  <c r="AX541" i="9" s="1"/>
  <c r="AT76" i="13" s="1"/>
  <c r="CN141" i="7"/>
  <c r="CN145" i="7" s="1"/>
  <c r="AY422" i="9"/>
  <c r="AX117" i="15"/>
  <c r="AX136" i="15" s="1"/>
  <c r="AX121" i="15"/>
  <c r="AX123" i="15" s="1"/>
  <c r="AX137" i="15" s="1"/>
  <c r="AW134" i="15"/>
  <c r="BB104" i="15"/>
  <c r="BA35" i="15"/>
  <c r="BB102" i="15"/>
  <c r="BB22" i="15"/>
  <c r="BB108" i="15"/>
  <c r="BA82" i="15"/>
  <c r="BA31" i="15"/>
  <c r="BA38" i="15" s="1"/>
  <c r="BA73" i="15"/>
  <c r="BA69" i="15"/>
  <c r="BA77" i="15"/>
  <c r="BA57" i="15"/>
  <c r="BA63" i="15" s="1"/>
  <c r="BA44" i="15"/>
  <c r="BA50" i="15" s="1"/>
  <c r="BC18" i="15"/>
  <c r="BB27" i="15"/>
  <c r="BB46" i="15" s="1"/>
  <c r="BB59" i="15"/>
  <c r="AX524" i="9"/>
  <c r="AT59" i="13" s="1"/>
  <c r="CS222" i="7"/>
  <c r="CS140" i="7"/>
  <c r="AX262" i="9"/>
  <c r="AX531" i="9" s="1"/>
  <c r="AT66" i="13" s="1"/>
  <c r="AU258" i="9"/>
  <c r="AY51" i="15"/>
  <c r="AY113" i="15" s="1"/>
  <c r="AY90" i="8"/>
  <c r="CT133" i="7"/>
  <c r="CT126" i="7"/>
  <c r="CT45" i="7"/>
  <c r="CT44" i="7"/>
  <c r="CT223" i="7" s="1"/>
  <c r="CT43" i="7"/>
  <c r="CR221" i="7"/>
  <c r="AX74" i="9"/>
  <c r="AX75" i="9" s="1"/>
  <c r="AX21" i="9"/>
  <c r="AX98" i="9"/>
  <c r="AX99" i="9" s="1"/>
  <c r="AX69" i="9"/>
  <c r="AX70" i="9" s="1"/>
  <c r="AX93" i="9"/>
  <c r="AX55" i="9"/>
  <c r="AZ47" i="8"/>
  <c r="AZ60" i="8"/>
  <c r="AZ53" i="8"/>
  <c r="AX64" i="9"/>
  <c r="AX65" i="9" s="1"/>
  <c r="CS13" i="7"/>
  <c r="CS10" i="7"/>
  <c r="CS12" i="7"/>
  <c r="CS11" i="7"/>
  <c r="CU3" i="7"/>
  <c r="CT30" i="7"/>
  <c r="CT46" i="7" s="1"/>
  <c r="CT5" i="7"/>
  <c r="CT8" i="7"/>
  <c r="CT4" i="7"/>
  <c r="CT7" i="7"/>
  <c r="CT49" i="7"/>
  <c r="CT71" i="7" s="1"/>
  <c r="CT74" i="7" s="1"/>
  <c r="CT37" i="7"/>
  <c r="CT47" i="7" s="1"/>
  <c r="CR14" i="7"/>
  <c r="CR141" i="7" s="1"/>
  <c r="CR145" i="7" s="1"/>
  <c r="CR35" i="7"/>
  <c r="CR28" i="7"/>
  <c r="CR144" i="7"/>
  <c r="CR50" i="7"/>
  <c r="CR86" i="7" s="1"/>
  <c r="CR82" i="7"/>
  <c r="CS48" i="7"/>
  <c r="CS78" i="7" s="1"/>
  <c r="CS79" i="7"/>
  <c r="CS136" i="7"/>
  <c r="CS129" i="7"/>
  <c r="CS21" i="7"/>
  <c r="CS20" i="7"/>
  <c r="CR127" i="7"/>
  <c r="CS125" i="7" s="1"/>
  <c r="AZ52" i="8"/>
  <c r="AZ35" i="8"/>
  <c r="AZ59" i="8"/>
  <c r="AZ23" i="8"/>
  <c r="AZ40" i="8"/>
  <c r="AZ42" i="8" s="1"/>
  <c r="AZ43" i="8" s="1"/>
  <c r="AZ28" i="8"/>
  <c r="AZ30" i="8" s="1"/>
  <c r="AZ31" i="8" s="1"/>
  <c r="BY217" i="7"/>
  <c r="BT5" i="13"/>
  <c r="CK13" i="13"/>
  <c r="CK12" i="13"/>
  <c r="BR3" i="13"/>
  <c r="BW215" i="7"/>
  <c r="AY157" i="9"/>
  <c r="AZ249" i="9"/>
  <c r="AZ14" i="9"/>
  <c r="AZ87" i="9" s="1"/>
  <c r="AY17" i="9"/>
  <c r="AY103" i="9" s="1"/>
  <c r="AY110" i="9" s="1"/>
  <c r="AY419" i="9"/>
  <c r="AZ337" i="9"/>
  <c r="AY425" i="9"/>
  <c r="BS4" i="13"/>
  <c r="BX216" i="7"/>
  <c r="BI36" i="7"/>
  <c r="BI38" i="7" s="1"/>
  <c r="BJ34" i="7" s="1"/>
  <c r="BJ29" i="7"/>
  <c r="BJ31" i="7" s="1"/>
  <c r="BK27" i="7" s="1"/>
  <c r="BH219" i="7"/>
  <c r="BD7" i="13" s="1"/>
  <c r="BH23" i="7"/>
  <c r="BH24" i="7" s="1"/>
  <c r="BI218" i="7"/>
  <c r="BE6" i="13" s="1"/>
  <c r="BI22" i="7"/>
  <c r="AY92" i="12"/>
  <c r="AB238" i="12" s="1"/>
  <c r="AY326" i="9"/>
  <c r="AY94" i="12" s="1"/>
  <c r="AZ38" i="8"/>
  <c r="AZ106" i="8" s="1"/>
  <c r="AZ26" i="8"/>
  <c r="AZ76" i="8" s="1"/>
  <c r="AZ50" i="8"/>
  <c r="AZ122" i="8" s="1"/>
  <c r="BA19" i="8"/>
  <c r="BA41" i="8"/>
  <c r="BA24" i="8"/>
  <c r="BA48" i="8"/>
  <c r="BA29" i="8"/>
  <c r="BA36" i="8"/>
  <c r="AZ215" i="9"/>
  <c r="AZ119" i="8"/>
  <c r="AZ216" i="9" s="1"/>
  <c r="CU6" i="7" l="1"/>
  <c r="BB247" i="15"/>
  <c r="AU263" i="9"/>
  <c r="AU31" i="12" s="1"/>
  <c r="Z177" i="12" s="1"/>
  <c r="AU469" i="9"/>
  <c r="AU380" i="9" s="1"/>
  <c r="AU563" i="9" s="1"/>
  <c r="AQ38" i="13" s="1"/>
  <c r="AZ145" i="15"/>
  <c r="AZ125" i="15"/>
  <c r="AZ127" i="15" s="1"/>
  <c r="AZ146" i="15"/>
  <c r="AY86" i="9"/>
  <c r="AY88" i="9" s="1"/>
  <c r="AZ79" i="9"/>
  <c r="AZ83" i="9"/>
  <c r="BB75" i="15"/>
  <c r="AY82" i="9"/>
  <c r="AY84" i="9" s="1"/>
  <c r="AX94" i="9"/>
  <c r="BB85" i="15"/>
  <c r="BA83" i="15"/>
  <c r="AW143" i="9"/>
  <c r="AW153" i="9" s="1"/>
  <c r="AW127" i="9"/>
  <c r="AW149" i="9" s="1"/>
  <c r="AW164" i="9" s="1"/>
  <c r="AW174" i="9" s="1"/>
  <c r="AW139" i="9"/>
  <c r="AW152" i="9" s="1"/>
  <c r="AW184" i="9" s="1"/>
  <c r="AZ44" i="8"/>
  <c r="AZ110" i="8" s="1"/>
  <c r="AZ112" i="8" s="1"/>
  <c r="AZ107" i="8"/>
  <c r="BB92" i="15"/>
  <c r="BB100" i="15" s="1"/>
  <c r="AX56" i="9"/>
  <c r="AX58" i="9"/>
  <c r="AX22" i="9"/>
  <c r="AX155" i="9" s="1"/>
  <c r="AV14" i="12"/>
  <c r="AV13" i="12"/>
  <c r="AV175" i="9"/>
  <c r="AV177" i="9" s="1"/>
  <c r="AW139" i="15"/>
  <c r="AW149" i="15" s="1"/>
  <c r="AY186" i="9"/>
  <c r="AV523" i="9"/>
  <c r="AR58" i="13" s="1"/>
  <c r="AV28" i="12"/>
  <c r="AV522" i="9"/>
  <c r="AR57" i="13" s="1"/>
  <c r="AV27" i="12"/>
  <c r="AW7" i="12"/>
  <c r="AA147" i="12" s="1"/>
  <c r="AW135" i="9"/>
  <c r="AW151" i="9" s="1"/>
  <c r="AW166" i="9" s="1"/>
  <c r="AW176" i="9" s="1"/>
  <c r="AW172" i="9"/>
  <c r="AW315" i="9" s="1"/>
  <c r="AW83" i="12" s="1"/>
  <c r="AA229" i="12" s="1"/>
  <c r="AW147" i="9"/>
  <c r="AW123" i="9"/>
  <c r="AW148" i="9" s="1"/>
  <c r="AW131" i="9"/>
  <c r="AW150" i="9" s="1"/>
  <c r="AW165" i="9" s="1"/>
  <c r="AW175" i="9" s="1"/>
  <c r="AY124" i="9"/>
  <c r="AW44" i="9"/>
  <c r="AY115" i="9"/>
  <c r="AY144" i="9" s="1"/>
  <c r="AV12" i="12"/>
  <c r="AV167" i="9"/>
  <c r="AV187" i="9" s="1"/>
  <c r="CN142" i="7"/>
  <c r="CO139" i="7" s="1"/>
  <c r="CO142" i="7" s="1"/>
  <c r="CP139" i="7" s="1"/>
  <c r="CP142" i="7" s="1"/>
  <c r="CQ139" i="7" s="1"/>
  <c r="CQ141" i="7" s="1"/>
  <c r="CQ145" i="7" s="1"/>
  <c r="AY115" i="15"/>
  <c r="AY135" i="15" s="1"/>
  <c r="BB151" i="15"/>
  <c r="AX119" i="15"/>
  <c r="AX129" i="15"/>
  <c r="BA36" i="15"/>
  <c r="BA32" i="15"/>
  <c r="BA23" i="15" s="1"/>
  <c r="AZ144" i="15" s="1"/>
  <c r="BB54" i="15"/>
  <c r="BB86" i="15"/>
  <c r="BB60" i="15"/>
  <c r="BB61" i="15" s="1"/>
  <c r="BB80" i="15"/>
  <c r="BB30" i="15"/>
  <c r="AY109" i="9"/>
  <c r="AY104" i="9"/>
  <c r="AY107" i="9"/>
  <c r="AY105" i="9"/>
  <c r="AY108" i="9"/>
  <c r="AY106" i="9"/>
  <c r="BB47" i="15"/>
  <c r="BB48" i="15" s="1"/>
  <c r="BB72" i="15"/>
  <c r="BB41" i="15"/>
  <c r="BB67" i="15"/>
  <c r="BB68" i="15"/>
  <c r="BB55" i="15"/>
  <c r="BB81" i="15"/>
  <c r="BB29" i="15"/>
  <c r="BB42" i="15"/>
  <c r="BB76" i="15"/>
  <c r="BC91" i="15"/>
  <c r="BC34" i="15"/>
  <c r="BC20" i="15"/>
  <c r="BC55" i="15"/>
  <c r="BC42" i="15"/>
  <c r="BB71" i="15"/>
  <c r="AX30" i="12"/>
  <c r="AY96" i="9"/>
  <c r="CT222" i="7"/>
  <c r="CT140" i="7"/>
  <c r="AZ325" i="9"/>
  <c r="AZ93" i="12" s="1"/>
  <c r="AY64" i="15"/>
  <c r="AU26" i="12"/>
  <c r="Z172" i="12" s="1"/>
  <c r="AU539" i="9"/>
  <c r="AQ74" i="13" s="1"/>
  <c r="AZ102" i="9"/>
  <c r="AZ32" i="8"/>
  <c r="AZ90" i="8" s="1"/>
  <c r="AZ77" i="8"/>
  <c r="CU133" i="7"/>
  <c r="CU126" i="7"/>
  <c r="CU44" i="7"/>
  <c r="CU223" i="7" s="1"/>
  <c r="CU43" i="7"/>
  <c r="CU45" i="7"/>
  <c r="CS221" i="7"/>
  <c r="AZ61" i="8"/>
  <c r="AZ62" i="8" s="1"/>
  <c r="AZ54" i="8"/>
  <c r="AZ55" i="8" s="1"/>
  <c r="AY32" i="9"/>
  <c r="AY35" i="9" s="1"/>
  <c r="AY36" i="9" s="1"/>
  <c r="AY63" i="9"/>
  <c r="AY54" i="9"/>
  <c r="AY73" i="9"/>
  <c r="AY68" i="9"/>
  <c r="AY92" i="9"/>
  <c r="AY97" i="9"/>
  <c r="AY20" i="9"/>
  <c r="CU37" i="7"/>
  <c r="CU47" i="7" s="1"/>
  <c r="CU30" i="7"/>
  <c r="CU46" i="7" s="1"/>
  <c r="CU5" i="7"/>
  <c r="CV3" i="7"/>
  <c r="CU8" i="7"/>
  <c r="CU4" i="7"/>
  <c r="CU7" i="7"/>
  <c r="CU49" i="7"/>
  <c r="CU71" i="7" s="1"/>
  <c r="CU74" i="7" s="1"/>
  <c r="CS127" i="7"/>
  <c r="CT125" i="7" s="1"/>
  <c r="CT21" i="7"/>
  <c r="CT20" i="7"/>
  <c r="CT136" i="7"/>
  <c r="CS14" i="7"/>
  <c r="CS28" i="7"/>
  <c r="CS35" i="7"/>
  <c r="CT11" i="7"/>
  <c r="CT10" i="7"/>
  <c r="CT12" i="7"/>
  <c r="CT13" i="7"/>
  <c r="CS82" i="7"/>
  <c r="CT48" i="7"/>
  <c r="CT78" i="7" s="1"/>
  <c r="CT79" i="7"/>
  <c r="CT129" i="7"/>
  <c r="AY47" i="9"/>
  <c r="AY50" i="9" s="1"/>
  <c r="AY51" i="9" s="1"/>
  <c r="CS144" i="7"/>
  <c r="CS50" i="7"/>
  <c r="CS86" i="7" s="1"/>
  <c r="AY78" i="9"/>
  <c r="AY80" i="9" s="1"/>
  <c r="BK29" i="7"/>
  <c r="BK31" i="7" s="1"/>
  <c r="BL27" i="7" s="1"/>
  <c r="AZ39" i="9"/>
  <c r="AZ339" i="9"/>
  <c r="AZ33" i="9"/>
  <c r="AZ48" i="9"/>
  <c r="AZ251" i="9"/>
  <c r="AZ25" i="9"/>
  <c r="AZ16" i="9"/>
  <c r="BX215" i="7"/>
  <c r="BS3" i="13"/>
  <c r="AY542" i="9"/>
  <c r="AU77" i="13" s="1"/>
  <c r="AY348" i="9"/>
  <c r="AY112" i="12" s="1"/>
  <c r="AB261" i="12" s="1"/>
  <c r="CL13" i="13"/>
  <c r="BJ22" i="7"/>
  <c r="BJ218" i="7"/>
  <c r="BF6" i="13" s="1"/>
  <c r="BJ36" i="7"/>
  <c r="BT4" i="13"/>
  <c r="BY216" i="7"/>
  <c r="BZ217" i="7"/>
  <c r="BU5" i="13"/>
  <c r="BI219" i="7"/>
  <c r="BE7" i="13" s="1"/>
  <c r="BI23" i="7"/>
  <c r="BI24" i="7" s="1"/>
  <c r="AY62" i="9"/>
  <c r="AY67" i="9"/>
  <c r="AY53" i="9"/>
  <c r="AY91" i="9"/>
  <c r="AY19" i="9"/>
  <c r="AY26" i="9" s="1"/>
  <c r="AY27" i="9" s="1"/>
  <c r="AY38" i="9"/>
  <c r="AY40" i="9" s="1"/>
  <c r="AY72" i="9"/>
  <c r="AY188" i="9"/>
  <c r="AY189" i="9"/>
  <c r="CL12" i="13"/>
  <c r="AB240" i="12"/>
  <c r="AZ217" i="9"/>
  <c r="AZ324" i="9"/>
  <c r="BA20" i="8"/>
  <c r="BB17" i="8"/>
  <c r="BA68" i="8"/>
  <c r="BA64" i="8"/>
  <c r="BA73" i="8" s="1"/>
  <c r="CV6" i="7" l="1"/>
  <c r="CV126" i="7" s="1"/>
  <c r="AU525" i="9"/>
  <c r="AQ60" i="13" s="1"/>
  <c r="AV466" i="9"/>
  <c r="AZ138" i="15"/>
  <c r="BC106" i="15"/>
  <c r="AZ122" i="9"/>
  <c r="BB87" i="15"/>
  <c r="BB88" i="15" s="1"/>
  <c r="BC93" i="15"/>
  <c r="AW260" i="9"/>
  <c r="AW523" i="9" s="1"/>
  <c r="AS58" i="13" s="1"/>
  <c r="AW347" i="9"/>
  <c r="AW111" i="12" s="1"/>
  <c r="AA260" i="12" s="1"/>
  <c r="AX29" i="9"/>
  <c r="AX44" i="9" s="1"/>
  <c r="AX6" i="12" s="1"/>
  <c r="AX23" i="9"/>
  <c r="AX114" i="9" s="1"/>
  <c r="AV258" i="9"/>
  <c r="AV26" i="12" s="1"/>
  <c r="BB98" i="15"/>
  <c r="BB96" i="15"/>
  <c r="BB95" i="15"/>
  <c r="BB97" i="15"/>
  <c r="BB99" i="15"/>
  <c r="BB94" i="15"/>
  <c r="AY41" i="9"/>
  <c r="AY43" i="9"/>
  <c r="AW183" i="9"/>
  <c r="AW346" i="9" s="1"/>
  <c r="AW110" i="12" s="1"/>
  <c r="AA259" i="12" s="1"/>
  <c r="AV15" i="12"/>
  <c r="AW540" i="9"/>
  <c r="AS75" i="13" s="1"/>
  <c r="AV467" i="9"/>
  <c r="AW468" i="9" s="1"/>
  <c r="AW6" i="12"/>
  <c r="AA146" i="12" s="1"/>
  <c r="AW163" i="9"/>
  <c r="AW167" i="9" s="1"/>
  <c r="AW187" i="9" s="1"/>
  <c r="AW461" i="9"/>
  <c r="AY140" i="9"/>
  <c r="AY132" i="9"/>
  <c r="AY136" i="9"/>
  <c r="AY128" i="9"/>
  <c r="AW12" i="12"/>
  <c r="AA157" i="12" s="1"/>
  <c r="AY119" i="9"/>
  <c r="AV343" i="9"/>
  <c r="AV107" i="12" s="1"/>
  <c r="AV263" i="9"/>
  <c r="AV31" i="12" s="1"/>
  <c r="CQ142" i="7"/>
  <c r="CR139" i="7" s="1"/>
  <c r="CR142" i="7" s="1"/>
  <c r="CS139" i="7" s="1"/>
  <c r="AW13" i="12"/>
  <c r="AA159" i="12" s="1"/>
  <c r="AZ419" i="9"/>
  <c r="AX134" i="15"/>
  <c r="AY121" i="15"/>
  <c r="AY123" i="15" s="1"/>
  <c r="AY137" i="15" s="1"/>
  <c r="AY117" i="15"/>
  <c r="AY136" i="15" s="1"/>
  <c r="BC104" i="15"/>
  <c r="BA25" i="15"/>
  <c r="BB31" i="15"/>
  <c r="BB38" i="15" s="1"/>
  <c r="BC102" i="15"/>
  <c r="BB57" i="15"/>
  <c r="BB63" i="15" s="1"/>
  <c r="BC22" i="15"/>
  <c r="BC108" i="15"/>
  <c r="BB82" i="15"/>
  <c r="BB77" i="15"/>
  <c r="BB35" i="15"/>
  <c r="BB69" i="15"/>
  <c r="BB44" i="15"/>
  <c r="BB50" i="15" s="1"/>
  <c r="BB73" i="15"/>
  <c r="BD18" i="15"/>
  <c r="BC27" i="15"/>
  <c r="AZ51" i="15"/>
  <c r="AZ113" i="15" s="1"/>
  <c r="AZ80" i="8"/>
  <c r="AY98" i="9"/>
  <c r="AY99" i="9" s="1"/>
  <c r="CU222" i="7"/>
  <c r="CU140" i="7"/>
  <c r="AY262" i="9"/>
  <c r="AY531" i="9" s="1"/>
  <c r="AU66" i="13" s="1"/>
  <c r="AY275" i="9"/>
  <c r="AY524" i="9" s="1"/>
  <c r="AU59" i="13" s="1"/>
  <c r="CS141" i="7"/>
  <c r="CS145" i="7" s="1"/>
  <c r="CV133" i="7"/>
  <c r="CV45" i="7"/>
  <c r="CV44" i="7"/>
  <c r="CV223" i="7" s="1"/>
  <c r="CV43" i="7"/>
  <c r="CT221" i="7"/>
  <c r="CT127" i="7"/>
  <c r="CU125" i="7" s="1"/>
  <c r="AY93" i="9"/>
  <c r="AY55" i="9"/>
  <c r="AY69" i="9"/>
  <c r="AY70" i="9" s="1"/>
  <c r="BA35" i="8"/>
  <c r="BA53" i="8"/>
  <c r="BA60" i="8"/>
  <c r="AY74" i="9"/>
  <c r="AY75" i="9" s="1"/>
  <c r="AZ425" i="9"/>
  <c r="AY21" i="9"/>
  <c r="AY64" i="9"/>
  <c r="AY65" i="9" s="1"/>
  <c r="CT82" i="7"/>
  <c r="CT14" i="7"/>
  <c r="CU48" i="7"/>
  <c r="CU78" i="7" s="1"/>
  <c r="CU79" i="7"/>
  <c r="CU21" i="7"/>
  <c r="CU20" i="7"/>
  <c r="CT28" i="7"/>
  <c r="CT35" i="7"/>
  <c r="CU13" i="7"/>
  <c r="CU12" i="7"/>
  <c r="CU10" i="7"/>
  <c r="CU11" i="7"/>
  <c r="CT144" i="7"/>
  <c r="CT50" i="7"/>
  <c r="CT86" i="7" s="1"/>
  <c r="CV30" i="7"/>
  <c r="CV46" i="7" s="1"/>
  <c r="CV5" i="7"/>
  <c r="CV37" i="7"/>
  <c r="CV47" i="7" s="1"/>
  <c r="CV4" i="7"/>
  <c r="CV7" i="7"/>
  <c r="CV49" i="7"/>
  <c r="CV71" i="7" s="1"/>
  <c r="CV74" i="7" s="1"/>
  <c r="CV8" i="7"/>
  <c r="CW3" i="7"/>
  <c r="CU129" i="7"/>
  <c r="CU136" i="7"/>
  <c r="BA40" i="8"/>
  <c r="BA42" i="8" s="1"/>
  <c r="BA43" i="8" s="1"/>
  <c r="BA52" i="8"/>
  <c r="BA23" i="8"/>
  <c r="BA59" i="8"/>
  <c r="BA28" i="8"/>
  <c r="BA30" i="8" s="1"/>
  <c r="BA31" i="8" s="1"/>
  <c r="BA47" i="8"/>
  <c r="BL29" i="7"/>
  <c r="BL31" i="7" s="1"/>
  <c r="BM27" i="7" s="1"/>
  <c r="BJ219" i="7"/>
  <c r="BF7" i="13" s="1"/>
  <c r="BJ23" i="7"/>
  <c r="BJ24" i="7" s="1"/>
  <c r="BT3" i="13"/>
  <c r="BY215" i="7"/>
  <c r="AY447" i="9"/>
  <c r="AY440" i="9"/>
  <c r="AY541" i="9" s="1"/>
  <c r="AU76" i="13" s="1"/>
  <c r="BU4" i="13"/>
  <c r="BZ216" i="7"/>
  <c r="CM13" i="13"/>
  <c r="AZ157" i="9"/>
  <c r="BA337" i="9"/>
  <c r="AZ17" i="9"/>
  <c r="AZ103" i="9" s="1"/>
  <c r="AZ110" i="9" s="1"/>
  <c r="BA249" i="9"/>
  <c r="BA14" i="9"/>
  <c r="BA87" i="9" s="1"/>
  <c r="AZ422" i="9"/>
  <c r="CA217" i="7"/>
  <c r="BV5" i="13"/>
  <c r="CM12" i="13"/>
  <c r="BJ38" i="7"/>
  <c r="BK34" i="7" s="1"/>
  <c r="BK218" i="7"/>
  <c r="BG6" i="13" s="1"/>
  <c r="BK22" i="7"/>
  <c r="BA119" i="8"/>
  <c r="BA216" i="9" s="1"/>
  <c r="BA215" i="9"/>
  <c r="BB19" i="8"/>
  <c r="BB41" i="8"/>
  <c r="BB24" i="8"/>
  <c r="BB48" i="8"/>
  <c r="BB29" i="8"/>
  <c r="BB36" i="8"/>
  <c r="BA50" i="8"/>
  <c r="BA122" i="8" s="1"/>
  <c r="BA26" i="8"/>
  <c r="BA76" i="8" s="1"/>
  <c r="BA38" i="8"/>
  <c r="BA106" i="8" s="1"/>
  <c r="AZ92" i="12"/>
  <c r="AZ326" i="9"/>
  <c r="AZ94" i="12" s="1"/>
  <c r="CW6" i="7" l="1"/>
  <c r="BA146" i="15"/>
  <c r="BC247" i="15"/>
  <c r="BA79" i="9"/>
  <c r="BA83" i="9"/>
  <c r="BC92" i="15"/>
  <c r="BC100" i="15" s="1"/>
  <c r="AZ82" i="9"/>
  <c r="AZ84" i="9" s="1"/>
  <c r="AX172" i="9"/>
  <c r="AX540" i="9" s="1"/>
  <c r="AT75" i="13" s="1"/>
  <c r="AZ86" i="9"/>
  <c r="AZ88" i="9" s="1"/>
  <c r="AY94" i="9"/>
  <c r="AX143" i="9"/>
  <c r="AX153" i="9" s="1"/>
  <c r="AX118" i="9"/>
  <c r="AX147" i="9" s="1"/>
  <c r="AX183" i="9" s="1"/>
  <c r="AX259" i="9" s="1"/>
  <c r="AX522" i="9" s="1"/>
  <c r="AT57" i="13" s="1"/>
  <c r="AW173" i="9"/>
  <c r="AW177" i="9" s="1"/>
  <c r="BB83" i="15"/>
  <c r="BC85" i="15"/>
  <c r="AW28" i="12"/>
  <c r="AA174" i="12" s="1"/>
  <c r="AV539" i="9"/>
  <c r="AR74" i="13" s="1"/>
  <c r="AX131" i="9"/>
  <c r="AX150" i="9" s="1"/>
  <c r="AX59" i="9"/>
  <c r="AX7" i="12" s="1"/>
  <c r="AX139" i="9"/>
  <c r="AX152" i="9" s="1"/>
  <c r="AX184" i="9" s="1"/>
  <c r="AX260" i="9" s="1"/>
  <c r="AX523" i="9" s="1"/>
  <c r="AT58" i="13" s="1"/>
  <c r="AX123" i="9"/>
  <c r="AX148" i="9" s="1"/>
  <c r="AX163" i="9" s="1"/>
  <c r="AX173" i="9" s="1"/>
  <c r="AX135" i="9"/>
  <c r="AX151" i="9" s="1"/>
  <c r="AX166" i="9" s="1"/>
  <c r="AX176" i="9" s="1"/>
  <c r="AX127" i="9"/>
  <c r="AX149" i="9" s="1"/>
  <c r="AY56" i="9"/>
  <c r="AY58" i="9"/>
  <c r="AW259" i="9"/>
  <c r="AW522" i="9" s="1"/>
  <c r="AS57" i="13" s="1"/>
  <c r="AY22" i="9"/>
  <c r="BA44" i="8"/>
  <c r="BA110" i="8" s="1"/>
  <c r="BA112" i="8" s="1"/>
  <c r="BA107" i="8"/>
  <c r="AW11" i="12"/>
  <c r="AA155" i="12" s="1"/>
  <c r="AV469" i="9"/>
  <c r="AW466" i="9" s="1"/>
  <c r="AZ186" i="9"/>
  <c r="AW14" i="12"/>
  <c r="AA161" i="12" s="1"/>
  <c r="AZ124" i="9"/>
  <c r="AZ115" i="9"/>
  <c r="AZ144" i="9" s="1"/>
  <c r="AV349" i="9"/>
  <c r="AV113" i="12" s="1"/>
  <c r="AV525" i="9"/>
  <c r="AR60" i="13" s="1"/>
  <c r="BA125" i="15"/>
  <c r="BA127" i="15" s="1"/>
  <c r="BA150" i="15"/>
  <c r="BA145" i="15"/>
  <c r="BC151" i="15"/>
  <c r="AY119" i="15"/>
  <c r="AY129" i="15"/>
  <c r="BB32" i="15"/>
  <c r="BB23" i="15" s="1"/>
  <c r="AZ115" i="15"/>
  <c r="AZ135" i="15" s="1"/>
  <c r="BB36" i="15"/>
  <c r="BC81" i="15"/>
  <c r="BC86" i="15"/>
  <c r="BD55" i="15"/>
  <c r="AZ106" i="9"/>
  <c r="AZ107" i="9"/>
  <c r="AZ104" i="9"/>
  <c r="AZ108" i="9"/>
  <c r="AZ105" i="9"/>
  <c r="AZ109" i="9"/>
  <c r="BC72" i="15"/>
  <c r="BC75" i="15"/>
  <c r="BC59" i="15"/>
  <c r="BC47" i="15"/>
  <c r="BD42" i="15"/>
  <c r="BC71" i="15"/>
  <c r="BC60" i="15"/>
  <c r="BC76" i="15"/>
  <c r="BC67" i="15"/>
  <c r="BC41" i="15"/>
  <c r="BC44" i="15" s="1"/>
  <c r="BC68" i="15"/>
  <c r="BC46" i="15"/>
  <c r="BC80" i="15"/>
  <c r="BD91" i="15"/>
  <c r="BD20" i="15"/>
  <c r="BD34" i="15"/>
  <c r="BC54" i="15"/>
  <c r="BC57" i="15" s="1"/>
  <c r="BC29" i="15"/>
  <c r="BC30" i="15"/>
  <c r="AY30" i="12"/>
  <c r="AB176" i="12" s="1"/>
  <c r="AW343" i="9"/>
  <c r="AW107" i="12" s="1"/>
  <c r="AA256" i="12" s="1"/>
  <c r="AW467" i="9"/>
  <c r="AX468" i="9" s="1"/>
  <c r="CV222" i="7"/>
  <c r="CV140" i="7"/>
  <c r="BA325" i="9"/>
  <c r="BA93" i="12" s="1"/>
  <c r="AC239" i="12" s="1"/>
  <c r="AY43" i="12"/>
  <c r="AB189" i="12" s="1"/>
  <c r="BA102" i="9"/>
  <c r="AZ64" i="15"/>
  <c r="BA32" i="8"/>
  <c r="BA90" i="8" s="1"/>
  <c r="BA77" i="8"/>
  <c r="CS142" i="7"/>
  <c r="CT139" i="7" s="1"/>
  <c r="CT141" i="7" s="1"/>
  <c r="CT145" i="7" s="1"/>
  <c r="CU221" i="7"/>
  <c r="CW126" i="7"/>
  <c r="CW45" i="7"/>
  <c r="CW133" i="7"/>
  <c r="CW44" i="7"/>
  <c r="CW223" i="7" s="1"/>
  <c r="CW43" i="7"/>
  <c r="BA54" i="8"/>
  <c r="BA55" i="8" s="1"/>
  <c r="BA61" i="8"/>
  <c r="BA62" i="8" s="1"/>
  <c r="AZ542" i="9"/>
  <c r="AV77" i="13" s="1"/>
  <c r="AZ91" i="9"/>
  <c r="AZ92" i="9"/>
  <c r="AZ63" i="9"/>
  <c r="AZ68" i="9"/>
  <c r="AZ54" i="9"/>
  <c r="AZ97" i="9"/>
  <c r="AZ20" i="9"/>
  <c r="AZ73" i="9"/>
  <c r="CU14" i="7"/>
  <c r="CU141" i="7" s="1"/>
  <c r="CU145" i="7" s="1"/>
  <c r="CV13" i="7"/>
  <c r="CV12" i="7"/>
  <c r="CV10" i="7"/>
  <c r="CV11" i="7"/>
  <c r="CV21" i="7"/>
  <c r="CV20" i="7"/>
  <c r="CU28" i="7"/>
  <c r="CU35" i="7"/>
  <c r="AZ67" i="9"/>
  <c r="CV129" i="7"/>
  <c r="CV136" i="7"/>
  <c r="CU82" i="7"/>
  <c r="CU50" i="7"/>
  <c r="CU86" i="7" s="1"/>
  <c r="CU144" i="7"/>
  <c r="CV48" i="7"/>
  <c r="CV78" i="7" s="1"/>
  <c r="CV79" i="7"/>
  <c r="CU127" i="7"/>
  <c r="CV125" i="7" s="1"/>
  <c r="CW7" i="7"/>
  <c r="CW37" i="7"/>
  <c r="CW47" i="7" s="1"/>
  <c r="CW49" i="7"/>
  <c r="CW71" i="7" s="1"/>
  <c r="CW74" i="7" s="1"/>
  <c r="CX3" i="7"/>
  <c r="CW30" i="7"/>
  <c r="CW46" i="7" s="1"/>
  <c r="CW5" i="7"/>
  <c r="CW8" i="7"/>
  <c r="CW4" i="7"/>
  <c r="AZ62" i="9"/>
  <c r="AZ348" i="9"/>
  <c r="AZ112" i="12" s="1"/>
  <c r="AZ96" i="9"/>
  <c r="AZ53" i="9"/>
  <c r="BK36" i="7"/>
  <c r="BK38" i="7" s="1"/>
  <c r="BL34" i="7" s="1"/>
  <c r="BL36" i="7" s="1"/>
  <c r="AZ19" i="9"/>
  <c r="AZ26" i="9" s="1"/>
  <c r="AZ27" i="9" s="1"/>
  <c r="BV4" i="13"/>
  <c r="CA216" i="7"/>
  <c r="BZ215" i="7"/>
  <c r="BU3" i="13"/>
  <c r="CN12" i="13"/>
  <c r="BA25" i="9"/>
  <c r="BA251" i="9"/>
  <c r="BA48" i="9"/>
  <c r="BA39" i="9"/>
  <c r="BA339" i="9"/>
  <c r="BA16" i="9"/>
  <c r="BA33" i="9"/>
  <c r="AZ47" i="9"/>
  <c r="AZ50" i="9" s="1"/>
  <c r="AZ51" i="9" s="1"/>
  <c r="AZ188" i="9"/>
  <c r="AZ189" i="9"/>
  <c r="BL22" i="7"/>
  <c r="BL218" i="7"/>
  <c r="BH6" i="13" s="1"/>
  <c r="CN13" i="13"/>
  <c r="BM29" i="7"/>
  <c r="BM31" i="7" s="1"/>
  <c r="BN27" i="7" s="1"/>
  <c r="BN29" i="7" s="1"/>
  <c r="CB217" i="7"/>
  <c r="BW5" i="13"/>
  <c r="AZ32" i="9"/>
  <c r="AZ35" i="9" s="1"/>
  <c r="AZ36" i="9" s="1"/>
  <c r="AZ38" i="9"/>
  <c r="AZ40" i="9" s="1"/>
  <c r="AZ72" i="9"/>
  <c r="AZ78" i="9"/>
  <c r="AZ80" i="9" s="1"/>
  <c r="BA324" i="9"/>
  <c r="BA217" i="9"/>
  <c r="BB20" i="8"/>
  <c r="BC17" i="8"/>
  <c r="BB64" i="8"/>
  <c r="BB73" i="8" s="1"/>
  <c r="BB68" i="8"/>
  <c r="CX6" i="7" l="1"/>
  <c r="BA138" i="15"/>
  <c r="AX461" i="9"/>
  <c r="AX315" i="9"/>
  <c r="AX83" i="12" s="1"/>
  <c r="BC96" i="15"/>
  <c r="BC95" i="15"/>
  <c r="BB25" i="15"/>
  <c r="BB146" i="15" s="1"/>
  <c r="BA144" i="15"/>
  <c r="BC98" i="15"/>
  <c r="BD106" i="15"/>
  <c r="BA122" i="9"/>
  <c r="BC94" i="15"/>
  <c r="BC99" i="15"/>
  <c r="BC97" i="15"/>
  <c r="AY23" i="9"/>
  <c r="AY114" i="9" s="1"/>
  <c r="AY155" i="9"/>
  <c r="AX14" i="12"/>
  <c r="AX165" i="9"/>
  <c r="AX13" i="12" s="1"/>
  <c r="AX164" i="9"/>
  <c r="AX12" i="12" s="1"/>
  <c r="BD93" i="15"/>
  <c r="BC87" i="15"/>
  <c r="AX11" i="12"/>
  <c r="AX346" i="9"/>
  <c r="AX110" i="12" s="1"/>
  <c r="AX139" i="15"/>
  <c r="AX149" i="15" s="1"/>
  <c r="AX27" i="12"/>
  <c r="AW27" i="12"/>
  <c r="AA173" i="12" s="1"/>
  <c r="AY29" i="9"/>
  <c r="AY44" i="9" s="1"/>
  <c r="AZ41" i="9"/>
  <c r="AZ43" i="9"/>
  <c r="AX347" i="9"/>
  <c r="AX111" i="12" s="1"/>
  <c r="AV380" i="9"/>
  <c r="AV563" i="9" s="1"/>
  <c r="AR38" i="13" s="1"/>
  <c r="AX28" i="12"/>
  <c r="AW15" i="12"/>
  <c r="AZ140" i="9"/>
  <c r="AZ136" i="9"/>
  <c r="AZ128" i="9"/>
  <c r="AZ132" i="9"/>
  <c r="AZ119" i="9"/>
  <c r="AZ117" i="15"/>
  <c r="AZ136" i="15" s="1"/>
  <c r="AZ121" i="15"/>
  <c r="AZ123" i="15" s="1"/>
  <c r="AZ137" i="15" s="1"/>
  <c r="AY134" i="15"/>
  <c r="BD104" i="15"/>
  <c r="BC35" i="15"/>
  <c r="BD102" i="15"/>
  <c r="BD22" i="15"/>
  <c r="BD108" i="15"/>
  <c r="BC82" i="15"/>
  <c r="BC73" i="15"/>
  <c r="BC48" i="15"/>
  <c r="BC50" i="15" s="1"/>
  <c r="BC77" i="15"/>
  <c r="BC61" i="15"/>
  <c r="BC63" i="15" s="1"/>
  <c r="BD27" i="15"/>
  <c r="BC69" i="15"/>
  <c r="BC31" i="15"/>
  <c r="BC38" i="15" s="1"/>
  <c r="BE18" i="15"/>
  <c r="BA51" i="15"/>
  <c r="BA113" i="15" s="1"/>
  <c r="AW469" i="9"/>
  <c r="AW380" i="9" s="1"/>
  <c r="AW563" i="9" s="1"/>
  <c r="AS38" i="13" s="1"/>
  <c r="BA80" i="8"/>
  <c r="CW222" i="7"/>
  <c r="CW140" i="7"/>
  <c r="AZ262" i="9"/>
  <c r="AZ30" i="12" s="1"/>
  <c r="AZ275" i="9"/>
  <c r="AZ43" i="12" s="1"/>
  <c r="AW258" i="9"/>
  <c r="AW349" i="9"/>
  <c r="AW113" i="12" s="1"/>
  <c r="AA262" i="12" s="1"/>
  <c r="CX133" i="7"/>
  <c r="CX126" i="7"/>
  <c r="CX44" i="7"/>
  <c r="CX223" i="7" s="1"/>
  <c r="CX45" i="7"/>
  <c r="CX43" i="7"/>
  <c r="CV221" i="7"/>
  <c r="AW263" i="9"/>
  <c r="AW31" i="12" s="1"/>
  <c r="AA177" i="12" s="1"/>
  <c r="AZ98" i="9"/>
  <c r="AZ99" i="9" s="1"/>
  <c r="CV127" i="7"/>
  <c r="CW125" i="7" s="1"/>
  <c r="AZ21" i="9"/>
  <c r="AZ74" i="9"/>
  <c r="AZ75" i="9" s="1"/>
  <c r="AZ69" i="9"/>
  <c r="AZ70" i="9" s="1"/>
  <c r="AZ64" i="9"/>
  <c r="AZ65" i="9" s="1"/>
  <c r="BB35" i="8"/>
  <c r="BB53" i="8"/>
  <c r="BB60" i="8"/>
  <c r="AZ93" i="9"/>
  <c r="AZ55" i="9"/>
  <c r="CW21" i="7"/>
  <c r="CW20" i="7"/>
  <c r="CX37" i="7"/>
  <c r="CX47" i="7" s="1"/>
  <c r="CX7" i="7"/>
  <c r="CX49" i="7"/>
  <c r="CX71" i="7" s="1"/>
  <c r="CX74" i="7" s="1"/>
  <c r="CX30" i="7"/>
  <c r="CX46" i="7" s="1"/>
  <c r="CX5" i="7"/>
  <c r="CY3" i="7"/>
  <c r="CX8" i="7"/>
  <c r="CX4" i="7"/>
  <c r="CV14" i="7"/>
  <c r="CW10" i="7"/>
  <c r="CW11" i="7"/>
  <c r="CW13" i="7"/>
  <c r="CW12" i="7"/>
  <c r="CW129" i="7"/>
  <c r="CW136" i="7"/>
  <c r="CV28" i="7"/>
  <c r="CV35" i="7"/>
  <c r="CW48" i="7"/>
  <c r="CW78" i="7" s="1"/>
  <c r="CW79" i="7"/>
  <c r="CV50" i="7"/>
  <c r="CV86" i="7" s="1"/>
  <c r="CV144" i="7"/>
  <c r="CT142" i="7"/>
  <c r="CU139" i="7" s="1"/>
  <c r="CU142" i="7" s="1"/>
  <c r="CV139" i="7" s="1"/>
  <c r="CV82" i="7"/>
  <c r="CO13" i="13"/>
  <c r="CO12" i="13"/>
  <c r="BL38" i="7"/>
  <c r="BM34" i="7" s="1"/>
  <c r="BM36" i="7" s="1"/>
  <c r="BL23" i="7"/>
  <c r="BL24" i="7" s="1"/>
  <c r="BB40" i="8"/>
  <c r="BB42" i="8" s="1"/>
  <c r="BB43" i="8" s="1"/>
  <c r="BB28" i="8"/>
  <c r="BB30" i="8" s="1"/>
  <c r="BB31" i="8" s="1"/>
  <c r="BB23" i="8"/>
  <c r="CA215" i="7"/>
  <c r="BV3" i="13"/>
  <c r="BB59" i="8"/>
  <c r="BB52" i="8"/>
  <c r="BB47" i="8"/>
  <c r="BN31" i="7"/>
  <c r="BO27" i="7" s="1"/>
  <c r="BN22" i="7"/>
  <c r="AZ440" i="9"/>
  <c r="AZ541" i="9" s="1"/>
  <c r="AV76" i="13" s="1"/>
  <c r="AZ447" i="9"/>
  <c r="BA17" i="9"/>
  <c r="BA103" i="9" s="1"/>
  <c r="BA110" i="9" s="1"/>
  <c r="BA425" i="9"/>
  <c r="BB337" i="9"/>
  <c r="BA422" i="9"/>
  <c r="BA419" i="9"/>
  <c r="BB249" i="9"/>
  <c r="BA157" i="9"/>
  <c r="BB14" i="9"/>
  <c r="BB87" i="9" s="1"/>
  <c r="BW4" i="13"/>
  <c r="CB216" i="7"/>
  <c r="CC217" i="7"/>
  <c r="BX5" i="13"/>
  <c r="BM218" i="7"/>
  <c r="BI6" i="13" s="1"/>
  <c r="BM22" i="7"/>
  <c r="BK219" i="7"/>
  <c r="BG7" i="13" s="1"/>
  <c r="BK23" i="7"/>
  <c r="BK24" i="7" s="1"/>
  <c r="BA92" i="12"/>
  <c r="AC238" i="12" s="1"/>
  <c r="BA326" i="9"/>
  <c r="BA94" i="12" s="1"/>
  <c r="BC19" i="8"/>
  <c r="BC24" i="8"/>
  <c r="BC41" i="8"/>
  <c r="BC48" i="8"/>
  <c r="BC36" i="8"/>
  <c r="BC29" i="8"/>
  <c r="BB119" i="8"/>
  <c r="BB216" i="9" s="1"/>
  <c r="BB215" i="9"/>
  <c r="BB26" i="8"/>
  <c r="BB76" i="8" s="1"/>
  <c r="BB50" i="8"/>
  <c r="BB122" i="8" s="1"/>
  <c r="BB38" i="8"/>
  <c r="BB106" i="8" s="1"/>
  <c r="AY172" i="9" l="1"/>
  <c r="AY540" i="9" s="1"/>
  <c r="AU75" i="13" s="1"/>
  <c r="BB150" i="15"/>
  <c r="BB125" i="15"/>
  <c r="BB127" i="15" s="1"/>
  <c r="BD247" i="15"/>
  <c r="BB145" i="15"/>
  <c r="BA86" i="9"/>
  <c r="BA88" i="9" s="1"/>
  <c r="BB79" i="9"/>
  <c r="BB83" i="9"/>
  <c r="BA82" i="9"/>
  <c r="BA84" i="9" s="1"/>
  <c r="BD92" i="15"/>
  <c r="BD98" i="15" s="1"/>
  <c r="AZ94" i="9"/>
  <c r="AX175" i="9"/>
  <c r="AY143" i="9"/>
  <c r="AY153" i="9" s="1"/>
  <c r="AY118" i="9"/>
  <c r="AY147" i="9" s="1"/>
  <c r="AY183" i="9" s="1"/>
  <c r="AX174" i="9"/>
  <c r="AX15" i="12"/>
  <c r="AX167" i="9"/>
  <c r="BD85" i="15"/>
  <c r="BC88" i="15"/>
  <c r="BC83" i="15"/>
  <c r="AY131" i="9"/>
  <c r="AY150" i="9" s="1"/>
  <c r="AY135" i="9"/>
  <c r="AY151" i="9" s="1"/>
  <c r="AY166" i="9" s="1"/>
  <c r="AY176" i="9" s="1"/>
  <c r="AY123" i="9"/>
  <c r="AY148" i="9" s="1"/>
  <c r="AY163" i="9" s="1"/>
  <c r="AY11" i="12" s="1"/>
  <c r="AY127" i="9"/>
  <c r="AY149" i="9" s="1"/>
  <c r="AY139" i="9"/>
  <c r="AY152" i="9" s="1"/>
  <c r="AY184" i="9" s="1"/>
  <c r="AY347" i="9" s="1"/>
  <c r="AY111" i="12" s="1"/>
  <c r="AB260" i="12" s="1"/>
  <c r="AZ56" i="9"/>
  <c r="AZ58" i="9"/>
  <c r="BA186" i="9"/>
  <c r="BB44" i="8"/>
  <c r="BB110" i="8" s="1"/>
  <c r="BB112" i="8" s="1"/>
  <c r="BB107" i="8"/>
  <c r="AY59" i="9"/>
  <c r="AZ22" i="9"/>
  <c r="AZ155" i="9" s="1"/>
  <c r="AY139" i="15"/>
  <c r="AY149" i="15" s="1"/>
  <c r="BA124" i="9"/>
  <c r="BA115" i="9"/>
  <c r="BA144" i="9" s="1"/>
  <c r="BD151" i="15"/>
  <c r="BA115" i="15"/>
  <c r="BA135" i="15" s="1"/>
  <c r="AZ119" i="15"/>
  <c r="AZ129" i="15"/>
  <c r="BC36" i="15"/>
  <c r="BE42" i="15"/>
  <c r="BD86" i="15"/>
  <c r="BD60" i="15"/>
  <c r="BD67" i="15"/>
  <c r="BA107" i="9"/>
  <c r="BA104" i="9"/>
  <c r="BA106" i="9"/>
  <c r="BA109" i="9"/>
  <c r="BA108" i="9"/>
  <c r="BA105" i="9"/>
  <c r="AZ531" i="9"/>
  <c r="AV66" i="13" s="1"/>
  <c r="BD59" i="15"/>
  <c r="BD41" i="15"/>
  <c r="BD44" i="15" s="1"/>
  <c r="BD30" i="15"/>
  <c r="BD71" i="15"/>
  <c r="BD72" i="15"/>
  <c r="BD80" i="15"/>
  <c r="BD68" i="15"/>
  <c r="BC32" i="15"/>
  <c r="BD81" i="15"/>
  <c r="BD54" i="15"/>
  <c r="BD57" i="15" s="1"/>
  <c r="BD76" i="15"/>
  <c r="BD46" i="15"/>
  <c r="BD75" i="15"/>
  <c r="BD29" i="15"/>
  <c r="BD47" i="15"/>
  <c r="BE55" i="15"/>
  <c r="BE34" i="15"/>
  <c r="BE91" i="15"/>
  <c r="BE20" i="15"/>
  <c r="AX466" i="9"/>
  <c r="AW525" i="9"/>
  <c r="AS60" i="13" s="1"/>
  <c r="AZ524" i="9"/>
  <c r="AV59" i="13" s="1"/>
  <c r="CY6" i="7"/>
  <c r="CY126" i="7" s="1"/>
  <c r="CX222" i="7"/>
  <c r="CX140" i="7"/>
  <c r="BB102" i="9"/>
  <c r="BB325" i="9"/>
  <c r="BB93" i="12" s="1"/>
  <c r="AW26" i="12"/>
  <c r="AA172" i="12" s="1"/>
  <c r="AW539" i="9"/>
  <c r="AS74" i="13" s="1"/>
  <c r="BA64" i="15"/>
  <c r="BB32" i="8"/>
  <c r="BB80" i="8" s="1"/>
  <c r="BB77" i="8"/>
  <c r="BB61" i="8"/>
  <c r="BB62" i="8" s="1"/>
  <c r="CW221" i="7"/>
  <c r="S173" i="7"/>
  <c r="CV141" i="7"/>
  <c r="CV145" i="7" s="1"/>
  <c r="BB54" i="8"/>
  <c r="BB55" i="8" s="1"/>
  <c r="CW127" i="7"/>
  <c r="CX125" i="7" s="1"/>
  <c r="AY6" i="12"/>
  <c r="AB146" i="12" s="1"/>
  <c r="BA38" i="9"/>
  <c r="BA40" i="9" s="1"/>
  <c r="BA73" i="9"/>
  <c r="BA63" i="9"/>
  <c r="BA68" i="9"/>
  <c r="BA97" i="9"/>
  <c r="BA54" i="9"/>
  <c r="BA92" i="9"/>
  <c r="BA20" i="9"/>
  <c r="CW14" i="7"/>
  <c r="S167" i="7"/>
  <c r="S181" i="9" s="1"/>
  <c r="CX12" i="7"/>
  <c r="CX11" i="7"/>
  <c r="CX13" i="7"/>
  <c r="CX10" i="7"/>
  <c r="CX136" i="7"/>
  <c r="CX129" i="7"/>
  <c r="CW35" i="7"/>
  <c r="CW28" i="7"/>
  <c r="CY8" i="7"/>
  <c r="CY4" i="7"/>
  <c r="R179" i="7"/>
  <c r="R173" i="7"/>
  <c r="R182" i="9" s="1"/>
  <c r="CY7" i="7"/>
  <c r="CY49" i="7"/>
  <c r="CY71" i="7" s="1"/>
  <c r="CY74" i="7" s="1"/>
  <c r="R166" i="7"/>
  <c r="R168" i="7"/>
  <c r="CZ3" i="7"/>
  <c r="CY30" i="7"/>
  <c r="CY46" i="7" s="1"/>
  <c r="CY5" i="7"/>
  <c r="CY37" i="7"/>
  <c r="CY47" i="7" s="1"/>
  <c r="R167" i="7"/>
  <c r="R181" i="9" s="1"/>
  <c r="R185" i="7"/>
  <c r="S166" i="7"/>
  <c r="CW50" i="7"/>
  <c r="CW86" i="7" s="1"/>
  <c r="CW144" i="7"/>
  <c r="CX48" i="7"/>
  <c r="CX78" i="7" s="1"/>
  <c r="CX79" i="7"/>
  <c r="CW82" i="7"/>
  <c r="S185" i="7" s="1"/>
  <c r="CX20" i="7"/>
  <c r="CX21" i="7"/>
  <c r="S179" i="7"/>
  <c r="BL219" i="7"/>
  <c r="BH7" i="13" s="1"/>
  <c r="BA348" i="9"/>
  <c r="BA112" i="12" s="1"/>
  <c r="AC261" i="12" s="1"/>
  <c r="BA542" i="9"/>
  <c r="AW77" i="13" s="1"/>
  <c r="BA53" i="9"/>
  <c r="BA62" i="9"/>
  <c r="BA47" i="9"/>
  <c r="BA50" i="9" s="1"/>
  <c r="BA51" i="9" s="1"/>
  <c r="BA91" i="9"/>
  <c r="BA32" i="9"/>
  <c r="BA35" i="9" s="1"/>
  <c r="BA36" i="9" s="1"/>
  <c r="BA72" i="9"/>
  <c r="BO29" i="7"/>
  <c r="BO31" i="7" s="1"/>
  <c r="BP27" i="7" s="1"/>
  <c r="BW3" i="13"/>
  <c r="CB215" i="7"/>
  <c r="BM38" i="7"/>
  <c r="BN34" i="7" s="1"/>
  <c r="BN36" i="7" s="1"/>
  <c r="BM23" i="7"/>
  <c r="BM24" i="7" s="1"/>
  <c r="BA78" i="9"/>
  <c r="BA80" i="9" s="1"/>
  <c r="BB339" i="9"/>
  <c r="BB33" i="9"/>
  <c r="BB251" i="9"/>
  <c r="BB39" i="9"/>
  <c r="BB25" i="9"/>
  <c r="BB16" i="9"/>
  <c r="BB48" i="9"/>
  <c r="BA19" i="9"/>
  <c r="BA26" i="9" s="1"/>
  <c r="BA27" i="9" s="1"/>
  <c r="BX4" i="13"/>
  <c r="CC216" i="7"/>
  <c r="BA188" i="9"/>
  <c r="BA189" i="9"/>
  <c r="CP12" i="13"/>
  <c r="CP13" i="13"/>
  <c r="CD217" i="7"/>
  <c r="BY5" i="13"/>
  <c r="BA96" i="9"/>
  <c r="BA67" i="9"/>
  <c r="BN218" i="7"/>
  <c r="BJ6" i="13" s="1"/>
  <c r="AC240" i="12"/>
  <c r="BC20" i="8"/>
  <c r="BD17" i="8"/>
  <c r="BC68" i="8"/>
  <c r="BC64" i="8"/>
  <c r="BC73" i="8" s="1"/>
  <c r="BB324" i="9"/>
  <c r="BB217" i="9"/>
  <c r="CZ6" i="7" l="1"/>
  <c r="CZ45" i="7" s="1"/>
  <c r="AY461" i="9"/>
  <c r="AX343" i="9"/>
  <c r="AX107" i="12" s="1"/>
  <c r="AX187" i="9"/>
  <c r="AX349" i="9" s="1"/>
  <c r="AX113" i="12" s="1"/>
  <c r="BB138" i="15"/>
  <c r="AY315" i="9"/>
  <c r="AY83" i="12" s="1"/>
  <c r="AB229" i="12" s="1"/>
  <c r="AX467" i="9"/>
  <c r="AY468" i="9" s="1"/>
  <c r="BD95" i="15"/>
  <c r="BD94" i="15"/>
  <c r="BD97" i="15"/>
  <c r="BD100" i="15"/>
  <c r="BE106" i="15"/>
  <c r="BD99" i="15"/>
  <c r="BD96" i="15"/>
  <c r="BB122" i="9"/>
  <c r="AX177" i="9"/>
  <c r="AX258" i="9" s="1"/>
  <c r="AX26" i="12" s="1"/>
  <c r="AY165" i="9"/>
  <c r="AY13" i="12" s="1"/>
  <c r="AB159" i="12" s="1"/>
  <c r="BD87" i="15"/>
  <c r="BD88" i="15" s="1"/>
  <c r="BE93" i="15"/>
  <c r="AY14" i="12"/>
  <c r="AB161" i="12" s="1"/>
  <c r="AZ29" i="9"/>
  <c r="AZ44" i="9" s="1"/>
  <c r="AZ6" i="12" s="1"/>
  <c r="AZ23" i="9"/>
  <c r="AZ114" i="9" s="1"/>
  <c r="AZ131" i="9" s="1"/>
  <c r="AZ150" i="9" s="1"/>
  <c r="AY346" i="9"/>
  <c r="AY110" i="12" s="1"/>
  <c r="AB259" i="12" s="1"/>
  <c r="AY259" i="9"/>
  <c r="AY522" i="9" s="1"/>
  <c r="AU57" i="13" s="1"/>
  <c r="AY164" i="9"/>
  <c r="AY12" i="12" s="1"/>
  <c r="AB157" i="12" s="1"/>
  <c r="AY260" i="9"/>
  <c r="AY523" i="9" s="1"/>
  <c r="AU58" i="13" s="1"/>
  <c r="CY44" i="7"/>
  <c r="CY223" i="7" s="1"/>
  <c r="AY7" i="12"/>
  <c r="AB147" i="12" s="1"/>
  <c r="AY175" i="9"/>
  <c r="AY173" i="9"/>
  <c r="BA41" i="9"/>
  <c r="BA43" i="9"/>
  <c r="AY174" i="9"/>
  <c r="S182" i="9"/>
  <c r="S314" i="9" s="1"/>
  <c r="S316" i="9" s="1"/>
  <c r="BA136" i="9"/>
  <c r="BA128" i="9"/>
  <c r="BA132" i="9"/>
  <c r="BA140" i="9"/>
  <c r="BA119" i="9"/>
  <c r="BD61" i="15"/>
  <c r="BD63" i="15" s="1"/>
  <c r="BA121" i="15"/>
  <c r="BA123" i="15" s="1"/>
  <c r="BA137" i="15" s="1"/>
  <c r="BA117" i="15"/>
  <c r="BA136" i="15" s="1"/>
  <c r="AZ134" i="15"/>
  <c r="BE104" i="15"/>
  <c r="BD35" i="15"/>
  <c r="BE102" i="15"/>
  <c r="BE22" i="15"/>
  <c r="BE108" i="15"/>
  <c r="BD73" i="15"/>
  <c r="BC23" i="15"/>
  <c r="BD69" i="15"/>
  <c r="BD82" i="15"/>
  <c r="BD48" i="15"/>
  <c r="BD50" i="15" s="1"/>
  <c r="CY133" i="7"/>
  <c r="CY136" i="7" s="1"/>
  <c r="BD77" i="15"/>
  <c r="CY45" i="7"/>
  <c r="BB90" i="8"/>
  <c r="CY43" i="7"/>
  <c r="CY222" i="7" s="1"/>
  <c r="BD31" i="15"/>
  <c r="BD38" i="15" s="1"/>
  <c r="BF18" i="15"/>
  <c r="BE27" i="15"/>
  <c r="CX221" i="7"/>
  <c r="BB51" i="15"/>
  <c r="BB113" i="15" s="1"/>
  <c r="R439" i="9"/>
  <c r="R441" i="9" s="1"/>
  <c r="BA275" i="9"/>
  <c r="BA524" i="9" s="1"/>
  <c r="AW59" i="13" s="1"/>
  <c r="BA262" i="9"/>
  <c r="BA531" i="9" s="1"/>
  <c r="AW66" i="13" s="1"/>
  <c r="R460" i="9"/>
  <c r="CZ126" i="7"/>
  <c r="CV142" i="7"/>
  <c r="CW139" i="7" s="1"/>
  <c r="CW141" i="7" s="1"/>
  <c r="CW145" i="7" s="1"/>
  <c r="BA21" i="9"/>
  <c r="S168" i="7"/>
  <c r="BA74" i="9"/>
  <c r="BA75" i="9" s="1"/>
  <c r="BA55" i="9"/>
  <c r="BA98" i="9"/>
  <c r="BA99" i="9" s="1"/>
  <c r="BA69" i="9"/>
  <c r="BA70" i="9" s="1"/>
  <c r="R314" i="9"/>
  <c r="R316" i="9" s="1"/>
  <c r="R453" i="9"/>
  <c r="R351" i="9" s="1"/>
  <c r="BA64" i="9"/>
  <c r="BA65" i="9" s="1"/>
  <c r="BC35" i="8"/>
  <c r="BC60" i="8"/>
  <c r="BC53" i="8"/>
  <c r="BM219" i="7"/>
  <c r="BI7" i="13" s="1"/>
  <c r="BA93" i="9"/>
  <c r="R476" i="9"/>
  <c r="R204" i="9"/>
  <c r="CY21" i="7"/>
  <c r="CY20" i="7"/>
  <c r="CX50" i="7"/>
  <c r="CX144" i="7"/>
  <c r="R446" i="9"/>
  <c r="R448" i="9" s="1"/>
  <c r="CX35" i="7"/>
  <c r="CX28" i="7"/>
  <c r="CY129" i="7"/>
  <c r="CZ37" i="7"/>
  <c r="CZ47" i="7" s="1"/>
  <c r="CZ7" i="7"/>
  <c r="CZ49" i="7"/>
  <c r="CZ71" i="7" s="1"/>
  <c r="CZ74" i="7" s="1"/>
  <c r="DA3" i="7"/>
  <c r="CZ30" i="7"/>
  <c r="CZ46" i="7" s="1"/>
  <c r="CZ8" i="7"/>
  <c r="CZ4" i="7"/>
  <c r="CZ5" i="7"/>
  <c r="R87" i="8"/>
  <c r="R201" i="9"/>
  <c r="CY10" i="7"/>
  <c r="CY12" i="7"/>
  <c r="CY13" i="7"/>
  <c r="CY11" i="7"/>
  <c r="CX14" i="7"/>
  <c r="S446" i="9"/>
  <c r="S453" i="9"/>
  <c r="S351" i="9" s="1"/>
  <c r="S274" i="9"/>
  <c r="S439" i="9"/>
  <c r="S350" i="9" s="1"/>
  <c r="R274" i="9"/>
  <c r="R42" i="12" s="1"/>
  <c r="S476" i="9"/>
  <c r="S204" i="9"/>
  <c r="CX82" i="7"/>
  <c r="CY48" i="7"/>
  <c r="CY78" i="7" s="1"/>
  <c r="CY79" i="7"/>
  <c r="T166" i="7"/>
  <c r="CX127" i="7"/>
  <c r="CY125" i="7" s="1"/>
  <c r="S201" i="9"/>
  <c r="S87" i="8"/>
  <c r="BC59" i="8"/>
  <c r="BC40" i="8"/>
  <c r="BC42" i="8" s="1"/>
  <c r="BC43" i="8" s="1"/>
  <c r="BC52" i="8"/>
  <c r="BC47" i="8"/>
  <c r="BC23" i="8"/>
  <c r="CE217" i="7"/>
  <c r="BZ5" i="13"/>
  <c r="BC337" i="9"/>
  <c r="BB422" i="9"/>
  <c r="BB157" i="9"/>
  <c r="BC249" i="9"/>
  <c r="BC14" i="9"/>
  <c r="BC87" i="9" s="1"/>
  <c r="BB425" i="9"/>
  <c r="BB419" i="9"/>
  <c r="BB17" i="9"/>
  <c r="BB103" i="9" s="1"/>
  <c r="BB110" i="9" s="1"/>
  <c r="BP29" i="7"/>
  <c r="CQ13" i="13"/>
  <c r="BA440" i="9"/>
  <c r="BA541" i="9" s="1"/>
  <c r="AW76" i="13" s="1"/>
  <c r="BA447" i="9"/>
  <c r="AB155" i="12"/>
  <c r="BN38" i="7"/>
  <c r="BO34" i="7" s="1"/>
  <c r="BO36" i="7" s="1"/>
  <c r="BN23" i="7"/>
  <c r="BN24" i="7" s="1"/>
  <c r="BO218" i="7"/>
  <c r="BK6" i="13" s="1"/>
  <c r="BO22" i="7"/>
  <c r="BX3" i="13"/>
  <c r="CC215" i="7"/>
  <c r="BC28" i="8"/>
  <c r="BC30" i="8" s="1"/>
  <c r="BC31" i="8" s="1"/>
  <c r="CQ12" i="13"/>
  <c r="BY4" i="13"/>
  <c r="CD216" i="7"/>
  <c r="BB92" i="12"/>
  <c r="BB326" i="9"/>
  <c r="BB94" i="12" s="1"/>
  <c r="BD19" i="8"/>
  <c r="BD29" i="8"/>
  <c r="BD41" i="8"/>
  <c r="BD24" i="8"/>
  <c r="BD48" i="8"/>
  <c r="BD36" i="8"/>
  <c r="BC50" i="8"/>
  <c r="BC122" i="8" s="1"/>
  <c r="BC38" i="8"/>
  <c r="BC106" i="8" s="1"/>
  <c r="BC26" i="8"/>
  <c r="BC76" i="8" s="1"/>
  <c r="BC215" i="9"/>
  <c r="BC119" i="8"/>
  <c r="BC216" i="9" s="1"/>
  <c r="DA6" i="7" l="1"/>
  <c r="CZ43" i="7"/>
  <c r="CZ133" i="7"/>
  <c r="CZ136" i="7" s="1"/>
  <c r="CZ44" i="7"/>
  <c r="AX469" i="9"/>
  <c r="AX380" i="9" s="1"/>
  <c r="AX563" i="9" s="1"/>
  <c r="AT38" i="13" s="1"/>
  <c r="AX263" i="9"/>
  <c r="AX31" i="12" s="1"/>
  <c r="AZ59" i="9"/>
  <c r="AZ7" i="12" s="1"/>
  <c r="BC25" i="15"/>
  <c r="BE247" i="15" s="1"/>
  <c r="BB144" i="15"/>
  <c r="BB86" i="9"/>
  <c r="BB88" i="9" s="1"/>
  <c r="BB82" i="9"/>
  <c r="BB84" i="9" s="1"/>
  <c r="BE92" i="15"/>
  <c r="BE100" i="15" s="1"/>
  <c r="BC79" i="9"/>
  <c r="BC83" i="9"/>
  <c r="AZ172" i="9"/>
  <c r="AZ461" i="9" s="1"/>
  <c r="BA94" i="9"/>
  <c r="AX539" i="9"/>
  <c r="AT74" i="13" s="1"/>
  <c r="AZ143" i="9"/>
  <c r="AZ153" i="9" s="1"/>
  <c r="AZ118" i="9"/>
  <c r="AZ147" i="9" s="1"/>
  <c r="AZ183" i="9" s="1"/>
  <c r="AZ346" i="9" s="1"/>
  <c r="AZ110" i="12" s="1"/>
  <c r="BD83" i="15"/>
  <c r="BE85" i="15"/>
  <c r="AY28" i="12"/>
  <c r="AB174" i="12" s="1"/>
  <c r="AY167" i="9"/>
  <c r="AY15" i="12"/>
  <c r="AZ127" i="9"/>
  <c r="AZ149" i="9" s="1"/>
  <c r="AZ139" i="9"/>
  <c r="AZ152" i="9" s="1"/>
  <c r="AZ184" i="9" s="1"/>
  <c r="AZ347" i="9" s="1"/>
  <c r="AZ111" i="12" s="1"/>
  <c r="AZ135" i="9"/>
  <c r="AZ151" i="9" s="1"/>
  <c r="AZ166" i="9" s="1"/>
  <c r="AZ176" i="9" s="1"/>
  <c r="AZ123" i="9"/>
  <c r="AZ148" i="9" s="1"/>
  <c r="AZ163" i="9" s="1"/>
  <c r="AZ11" i="12" s="1"/>
  <c r="AY27" i="12"/>
  <c r="AB173" i="12" s="1"/>
  <c r="CZ223" i="7"/>
  <c r="AY177" i="9"/>
  <c r="BC44" i="8"/>
  <c r="BC110" i="8" s="1"/>
  <c r="BC112" i="8" s="1"/>
  <c r="BC107" i="8"/>
  <c r="BA22" i="9"/>
  <c r="BA155" i="9" s="1"/>
  <c r="BA56" i="9"/>
  <c r="BA58" i="9"/>
  <c r="BB124" i="9"/>
  <c r="AZ139" i="15"/>
  <c r="AZ149" i="15" s="1"/>
  <c r="BB186" i="9"/>
  <c r="S460" i="9"/>
  <c r="BB115" i="9"/>
  <c r="BB144" i="9" s="1"/>
  <c r="CX141" i="7"/>
  <c r="CX145" i="7" s="1"/>
  <c r="CY140" i="7"/>
  <c r="CY144" i="7" s="1"/>
  <c r="BA119" i="15"/>
  <c r="BA129" i="15"/>
  <c r="BB115" i="15"/>
  <c r="BB135" i="15" s="1"/>
  <c r="BE151" i="15"/>
  <c r="BD36" i="15"/>
  <c r="BF42" i="15"/>
  <c r="BE81" i="15"/>
  <c r="BE86" i="15"/>
  <c r="BD32" i="15"/>
  <c r="BD23" i="15" s="1"/>
  <c r="BB104" i="9"/>
  <c r="BB109" i="9"/>
  <c r="BB107" i="9"/>
  <c r="BB106" i="9"/>
  <c r="BB105" i="9"/>
  <c r="BB108" i="9"/>
  <c r="BE75" i="15"/>
  <c r="BE47" i="15"/>
  <c r="BE30" i="15"/>
  <c r="BE46" i="15"/>
  <c r="BE41" i="15"/>
  <c r="BE44" i="15" s="1"/>
  <c r="BE72" i="15"/>
  <c r="BE76" i="15"/>
  <c r="BF91" i="15"/>
  <c r="BF20" i="15"/>
  <c r="BF34" i="15"/>
  <c r="BF55" i="15"/>
  <c r="BE67" i="15"/>
  <c r="BE29" i="15"/>
  <c r="BE60" i="15"/>
  <c r="BE59" i="15"/>
  <c r="BE80" i="15"/>
  <c r="BE71" i="15"/>
  <c r="BE54" i="15"/>
  <c r="BE57" i="15" s="1"/>
  <c r="BE68" i="15"/>
  <c r="BA30" i="12"/>
  <c r="AC176" i="12" s="1"/>
  <c r="CX86" i="7"/>
  <c r="CY221" i="7"/>
  <c r="CZ222" i="7"/>
  <c r="CZ140" i="7"/>
  <c r="BC325" i="9"/>
  <c r="BC93" i="12" s="1"/>
  <c r="AD239" i="12" s="1"/>
  <c r="R309" i="9"/>
  <c r="R77" i="12" s="1"/>
  <c r="S309" i="9"/>
  <c r="BA43" i="12"/>
  <c r="AC189" i="12" s="1"/>
  <c r="R350" i="9"/>
  <c r="S114" i="12" s="1"/>
  <c r="L263" i="12" s="1"/>
  <c r="BC102" i="9"/>
  <c r="S283" i="9"/>
  <c r="R283" i="9"/>
  <c r="R51" i="12" s="1"/>
  <c r="BB64" i="15"/>
  <c r="BC32" i="8"/>
  <c r="BC90" i="8" s="1"/>
  <c r="BC77" i="8"/>
  <c r="DA45" i="7"/>
  <c r="DA133" i="7"/>
  <c r="DA126" i="7"/>
  <c r="DA44" i="7"/>
  <c r="DA43" i="7"/>
  <c r="BC61" i="8"/>
  <c r="BC62" i="8" s="1"/>
  <c r="BC54" i="8"/>
  <c r="BC55" i="8" s="1"/>
  <c r="BB67" i="9"/>
  <c r="S82" i="12"/>
  <c r="L228" i="12" s="1"/>
  <c r="R82" i="12"/>
  <c r="R84" i="12" s="1"/>
  <c r="BB32" i="9"/>
  <c r="BB35" i="9" s="1"/>
  <c r="BB36" i="9" s="1"/>
  <c r="BB92" i="9"/>
  <c r="BB73" i="9"/>
  <c r="BB63" i="9"/>
  <c r="BB20" i="9"/>
  <c r="BB54" i="9"/>
  <c r="BB68" i="9"/>
  <c r="BB97" i="9"/>
  <c r="CY82" i="7"/>
  <c r="BN219" i="7"/>
  <c r="BJ7" i="13" s="1"/>
  <c r="S42" i="12"/>
  <c r="L188" i="12" s="1"/>
  <c r="CY127" i="7"/>
  <c r="CZ125" i="7" s="1"/>
  <c r="CZ79" i="7"/>
  <c r="CZ48" i="7"/>
  <c r="CZ78" i="7" s="1"/>
  <c r="CZ129" i="7"/>
  <c r="CZ11" i="7"/>
  <c r="CZ13" i="7"/>
  <c r="CZ12" i="7"/>
  <c r="CZ10" i="7"/>
  <c r="CY14" i="7"/>
  <c r="CZ21" i="7"/>
  <c r="CZ20" i="7"/>
  <c r="DA7" i="7"/>
  <c r="DB3" i="7"/>
  <c r="DB6" i="7" s="1"/>
  <c r="DA4" i="7"/>
  <c r="DA49" i="7"/>
  <c r="DA71" i="7" s="1"/>
  <c r="DA74" i="7" s="1"/>
  <c r="DA37" i="7"/>
  <c r="DA47" i="7" s="1"/>
  <c r="DA30" i="7"/>
  <c r="DA46" i="7" s="1"/>
  <c r="DA5" i="7"/>
  <c r="DA8" i="7"/>
  <c r="CY50" i="7"/>
  <c r="CY35" i="7"/>
  <c r="CY28" i="7"/>
  <c r="CW142" i="7"/>
  <c r="CX139" i="7" s="1"/>
  <c r="BB78" i="9"/>
  <c r="BB80" i="9" s="1"/>
  <c r="BB62" i="9"/>
  <c r="BB19" i="9"/>
  <c r="BB26" i="9" s="1"/>
  <c r="BB27" i="9" s="1"/>
  <c r="BZ4" i="13"/>
  <c r="CE216" i="7"/>
  <c r="BP22" i="7"/>
  <c r="BP218" i="7"/>
  <c r="BL6" i="13" s="1"/>
  <c r="BB542" i="9"/>
  <c r="AX77" i="13" s="1"/>
  <c r="BB189" i="9"/>
  <c r="BB188" i="9"/>
  <c r="BP31" i="7"/>
  <c r="BQ27" i="7" s="1"/>
  <c r="BQ29" i="7" s="1"/>
  <c r="BB348" i="9"/>
  <c r="BB112" i="12" s="1"/>
  <c r="CR12" i="13"/>
  <c r="CD215" i="7"/>
  <c r="BY3" i="13"/>
  <c r="CR13" i="13"/>
  <c r="BC251" i="9"/>
  <c r="BC16" i="9"/>
  <c r="BC48" i="9"/>
  <c r="BC33" i="9"/>
  <c r="BC39" i="9"/>
  <c r="BC25" i="9"/>
  <c r="BC339" i="9"/>
  <c r="CF217" i="7"/>
  <c r="CA5" i="13"/>
  <c r="BO38" i="7"/>
  <c r="BP34" i="7" s="1"/>
  <c r="BO23" i="7"/>
  <c r="BO24" i="7" s="1"/>
  <c r="BB96" i="9"/>
  <c r="BB38" i="9"/>
  <c r="BB40" i="9" s="1"/>
  <c r="BB91" i="9"/>
  <c r="BB47" i="9"/>
  <c r="BB50" i="9" s="1"/>
  <c r="BB51" i="9" s="1"/>
  <c r="BB53" i="9"/>
  <c r="BB72" i="9"/>
  <c r="BC217" i="9"/>
  <c r="BC324" i="9"/>
  <c r="BE17" i="8"/>
  <c r="BD20" i="8"/>
  <c r="BD68" i="8"/>
  <c r="BD64" i="8"/>
  <c r="BD73" i="8" s="1"/>
  <c r="R378" i="9"/>
  <c r="R561" i="9" s="1"/>
  <c r="N36" i="13" s="1"/>
  <c r="S445" i="9"/>
  <c r="S448" i="9" s="1"/>
  <c r="R389" i="9"/>
  <c r="R551" i="9" s="1"/>
  <c r="N47" i="13" s="1"/>
  <c r="S438" i="9"/>
  <c r="S441" i="9" s="1"/>
  <c r="R115" i="12"/>
  <c r="S115" i="12"/>
  <c r="L264" i="12" s="1"/>
  <c r="BE94" i="15" l="1"/>
  <c r="BC145" i="15"/>
  <c r="AZ165" i="9"/>
  <c r="AZ13" i="12" s="1"/>
  <c r="AX525" i="9"/>
  <c r="AT60" i="13" s="1"/>
  <c r="AY466" i="9"/>
  <c r="AZ164" i="9"/>
  <c r="AZ174" i="9" s="1"/>
  <c r="AY187" i="9"/>
  <c r="AY349" i="9" s="1"/>
  <c r="AY113" i="12" s="1"/>
  <c r="AB262" i="12" s="1"/>
  <c r="BC125" i="15"/>
  <c r="BC127" i="15" s="1"/>
  <c r="AY467" i="9"/>
  <c r="AZ468" i="9" s="1"/>
  <c r="DA223" i="7"/>
  <c r="BC150" i="15"/>
  <c r="AZ540" i="9"/>
  <c r="AV75" i="13" s="1"/>
  <c r="AZ315" i="9"/>
  <c r="AZ83" i="12" s="1"/>
  <c r="BE98" i="15"/>
  <c r="BE95" i="15"/>
  <c r="BD25" i="15"/>
  <c r="BD150" i="15" s="1"/>
  <c r="BC144" i="15"/>
  <c r="BE99" i="15"/>
  <c r="BE97" i="15"/>
  <c r="BE96" i="15"/>
  <c r="BC146" i="15"/>
  <c r="BF106" i="15"/>
  <c r="BC122" i="9"/>
  <c r="AY343" i="9"/>
  <c r="AY107" i="12" s="1"/>
  <c r="AB256" i="12" s="1"/>
  <c r="BF93" i="15"/>
  <c r="BE87" i="15"/>
  <c r="AZ173" i="9"/>
  <c r="BA29" i="9"/>
  <c r="BA44" i="9" s="1"/>
  <c r="BA6" i="12" s="1"/>
  <c r="AC146" i="12" s="1"/>
  <c r="BA23" i="9"/>
  <c r="BA114" i="9" s="1"/>
  <c r="BA139" i="9" s="1"/>
  <c r="BA152" i="9" s="1"/>
  <c r="AY258" i="9"/>
  <c r="AY539" i="9" s="1"/>
  <c r="AU74" i="13" s="1"/>
  <c r="BB41" i="9"/>
  <c r="BB43" i="9"/>
  <c r="AZ259" i="9"/>
  <c r="AZ260" i="9"/>
  <c r="AZ14" i="12"/>
  <c r="BB140" i="9"/>
  <c r="BB136" i="9"/>
  <c r="BB132" i="9"/>
  <c r="BB128" i="9"/>
  <c r="BB119" i="9"/>
  <c r="BC80" i="8"/>
  <c r="CX142" i="7"/>
  <c r="CY139" i="7" s="1"/>
  <c r="BC157" i="9"/>
  <c r="BA134" i="15"/>
  <c r="BB117" i="15"/>
  <c r="BB136" i="15" s="1"/>
  <c r="BB121" i="15"/>
  <c r="BB123" i="15" s="1"/>
  <c r="BB137" i="15" s="1"/>
  <c r="BF104" i="15"/>
  <c r="BE35" i="15"/>
  <c r="BF102" i="15"/>
  <c r="BF22" i="15"/>
  <c r="BF108" i="15"/>
  <c r="BE82" i="15"/>
  <c r="BE48" i="15"/>
  <c r="BE50" i="15" s="1"/>
  <c r="BE77" i="15"/>
  <c r="R114" i="12"/>
  <c r="BE73" i="15"/>
  <c r="S77" i="12"/>
  <c r="L223" i="12" s="1"/>
  <c r="BE61" i="15"/>
  <c r="BE63" i="15" s="1"/>
  <c r="BF27" i="15"/>
  <c r="BE31" i="15"/>
  <c r="BE38" i="15" s="1"/>
  <c r="BE69" i="15"/>
  <c r="BG18" i="15"/>
  <c r="CY86" i="7"/>
  <c r="S51" i="12"/>
  <c r="L197" i="12" s="1"/>
  <c r="DA222" i="7"/>
  <c r="DA140" i="7"/>
  <c r="BC51" i="15"/>
  <c r="BC113" i="15" s="1"/>
  <c r="BB262" i="9"/>
  <c r="BB30" i="12" s="1"/>
  <c r="BB275" i="9"/>
  <c r="BB524" i="9" s="1"/>
  <c r="AX59" i="13" s="1"/>
  <c r="BB69" i="9"/>
  <c r="BB70" i="9" s="1"/>
  <c r="CZ82" i="7"/>
  <c r="DB133" i="7"/>
  <c r="DB126" i="7"/>
  <c r="DB45" i="7"/>
  <c r="DB44" i="7"/>
  <c r="DB43" i="7"/>
  <c r="CY141" i="7"/>
  <c r="CY145" i="7" s="1"/>
  <c r="CZ221" i="7"/>
  <c r="BO219" i="7"/>
  <c r="BK7" i="13" s="1"/>
  <c r="S84" i="12"/>
  <c r="BB64" i="9"/>
  <c r="BB65" i="9" s="1"/>
  <c r="BB74" i="9"/>
  <c r="BB75" i="9" s="1"/>
  <c r="BB98" i="9"/>
  <c r="BB99" i="9" s="1"/>
  <c r="BB93" i="9"/>
  <c r="BB21" i="9"/>
  <c r="BB55" i="9"/>
  <c r="BD47" i="8"/>
  <c r="BD53" i="8"/>
  <c r="BD60" i="8"/>
  <c r="CZ127" i="7"/>
  <c r="DA125" i="7" s="1"/>
  <c r="DC3" i="7"/>
  <c r="DB30" i="7"/>
  <c r="DB46" i="7" s="1"/>
  <c r="DB8" i="7"/>
  <c r="DB37" i="7"/>
  <c r="DB47" i="7" s="1"/>
  <c r="DB5" i="7"/>
  <c r="DB4" i="7"/>
  <c r="DB7" i="7"/>
  <c r="DB49" i="7"/>
  <c r="DB71" i="7" s="1"/>
  <c r="DB74" i="7" s="1"/>
  <c r="CZ144" i="7"/>
  <c r="CZ50" i="7"/>
  <c r="CZ86" i="7" s="1"/>
  <c r="DA129" i="7"/>
  <c r="DA136" i="7"/>
  <c r="CZ14" i="7"/>
  <c r="DA79" i="7"/>
  <c r="DA48" i="7"/>
  <c r="DA78" i="7" s="1"/>
  <c r="CZ35" i="7"/>
  <c r="CZ28" i="7"/>
  <c r="DA12" i="7"/>
  <c r="DA11" i="7"/>
  <c r="DA13" i="7"/>
  <c r="DA10" i="7"/>
  <c r="DA20" i="7"/>
  <c r="DA21" i="7"/>
  <c r="BD59" i="8"/>
  <c r="BD52" i="8"/>
  <c r="BD337" i="9"/>
  <c r="BC17" i="9"/>
  <c r="BC103" i="9" s="1"/>
  <c r="BC110" i="9" s="1"/>
  <c r="BC425" i="9"/>
  <c r="BC422" i="9"/>
  <c r="BD249" i="9"/>
  <c r="BD14" i="9"/>
  <c r="BD87" i="9" s="1"/>
  <c r="BB440" i="9"/>
  <c r="BB541" i="9" s="1"/>
  <c r="AX76" i="13" s="1"/>
  <c r="BB447" i="9"/>
  <c r="BC419" i="9"/>
  <c r="BD28" i="8"/>
  <c r="BD30" i="8" s="1"/>
  <c r="BD31" i="8" s="1"/>
  <c r="BP36" i="7"/>
  <c r="BP38" i="7" s="1"/>
  <c r="BQ34" i="7" s="1"/>
  <c r="BQ36" i="7" s="1"/>
  <c r="CE215" i="7"/>
  <c r="BZ3" i="13"/>
  <c r="BQ31" i="7"/>
  <c r="BR27" i="7" s="1"/>
  <c r="BR29" i="7" s="1"/>
  <c r="BQ218" i="7"/>
  <c r="BM6" i="13" s="1"/>
  <c r="BQ22" i="7"/>
  <c r="CB5" i="13"/>
  <c r="CG217" i="7"/>
  <c r="CS13" i="13"/>
  <c r="CS12" i="13"/>
  <c r="BD40" i="8"/>
  <c r="BD42" i="8" s="1"/>
  <c r="BD43" i="8" s="1"/>
  <c r="BD35" i="8"/>
  <c r="CA4" i="13"/>
  <c r="CF216" i="7"/>
  <c r="BD38" i="8"/>
  <c r="BD106" i="8" s="1"/>
  <c r="BD26" i="8"/>
  <c r="BD76" i="8" s="1"/>
  <c r="BD50" i="8"/>
  <c r="BD122" i="8" s="1"/>
  <c r="BE19" i="8"/>
  <c r="BE41" i="8"/>
  <c r="BE24" i="8"/>
  <c r="BE48" i="8"/>
  <c r="BE29" i="8"/>
  <c r="BE36" i="8"/>
  <c r="BD215" i="9"/>
  <c r="BD119" i="8"/>
  <c r="BD216" i="9" s="1"/>
  <c r="BD23" i="8"/>
  <c r="BC92" i="12"/>
  <c r="AD238" i="12" s="1"/>
  <c r="BC326" i="9"/>
  <c r="BC94" i="12" s="1"/>
  <c r="T445" i="9"/>
  <c r="S378" i="9"/>
  <c r="T438" i="9"/>
  <c r="S389" i="9"/>
  <c r="L230" i="12"/>
  <c r="DC6" i="7" l="1"/>
  <c r="DB223" i="7"/>
  <c r="AZ175" i="9"/>
  <c r="AZ177" i="9" s="1"/>
  <c r="AZ258" i="9" s="1"/>
  <c r="BC47" i="9"/>
  <c r="BC50" i="9" s="1"/>
  <c r="BC51" i="9" s="1"/>
  <c r="AZ12" i="12"/>
  <c r="AZ15" i="12" s="1"/>
  <c r="AZ167" i="9"/>
  <c r="AZ187" i="9" s="1"/>
  <c r="AZ263" i="9" s="1"/>
  <c r="AY263" i="9"/>
  <c r="AY31" i="12" s="1"/>
  <c r="AB177" i="12" s="1"/>
  <c r="BC138" i="15"/>
  <c r="BD145" i="15"/>
  <c r="AY469" i="9"/>
  <c r="AY380" i="9" s="1"/>
  <c r="AY563" i="9" s="1"/>
  <c r="AU38" i="13" s="1"/>
  <c r="BD125" i="15"/>
  <c r="BD127" i="15" s="1"/>
  <c r="BF247" i="15"/>
  <c r="BA172" i="9"/>
  <c r="BA315" i="9" s="1"/>
  <c r="BA83" i="12" s="1"/>
  <c r="AC229" i="12" s="1"/>
  <c r="BD146" i="15"/>
  <c r="BC86" i="9"/>
  <c r="BC88" i="9" s="1"/>
  <c r="BD79" i="9"/>
  <c r="BD83" i="9"/>
  <c r="BF92" i="15"/>
  <c r="BF99" i="15" s="1"/>
  <c r="BC82" i="9"/>
  <c r="BC84" i="9" s="1"/>
  <c r="BB94" i="9"/>
  <c r="BA143" i="9"/>
  <c r="BA153" i="9" s="1"/>
  <c r="BA118" i="9"/>
  <c r="BA147" i="9" s="1"/>
  <c r="BA183" i="9" s="1"/>
  <c r="BA259" i="9" s="1"/>
  <c r="BE83" i="15"/>
  <c r="BE88" i="15"/>
  <c r="BF85" i="15"/>
  <c r="BA59" i="9"/>
  <c r="BA7" i="12" s="1"/>
  <c r="AC147" i="12" s="1"/>
  <c r="BA123" i="9"/>
  <c r="BA148" i="9" s="1"/>
  <c r="BA163" i="9" s="1"/>
  <c r="BA11" i="12" s="1"/>
  <c r="AC155" i="12" s="1"/>
  <c r="BA127" i="9"/>
  <c r="BA149" i="9" s="1"/>
  <c r="BA131" i="9"/>
  <c r="BA150" i="9" s="1"/>
  <c r="BA135" i="9"/>
  <c r="BA151" i="9" s="1"/>
  <c r="BA166" i="9" s="1"/>
  <c r="BA176" i="9" s="1"/>
  <c r="AY26" i="12"/>
  <c r="AB172" i="12" s="1"/>
  <c r="BC186" i="9"/>
  <c r="BB56" i="9"/>
  <c r="BB58" i="9"/>
  <c r="AZ27" i="12"/>
  <c r="AZ522" i="9"/>
  <c r="AV57" i="13" s="1"/>
  <c r="BB22" i="9"/>
  <c r="BB155" i="9" s="1"/>
  <c r="BA184" i="9"/>
  <c r="BA347" i="9" s="1"/>
  <c r="BA111" i="12" s="1"/>
  <c r="AC260" i="12" s="1"/>
  <c r="AZ523" i="9"/>
  <c r="AV58" i="13" s="1"/>
  <c r="AZ28" i="12"/>
  <c r="BD44" i="8"/>
  <c r="BD110" i="8" s="1"/>
  <c r="BD112" i="8" s="1"/>
  <c r="BD107" i="8"/>
  <c r="BA139" i="15"/>
  <c r="BA149" i="15" s="1"/>
  <c r="BC124" i="9"/>
  <c r="BC115" i="9"/>
  <c r="BC144" i="9" s="1"/>
  <c r="BC91" i="9"/>
  <c r="BC188" i="9"/>
  <c r="BC275" i="9" s="1"/>
  <c r="BC524" i="9" s="1"/>
  <c r="AY59" i="13" s="1"/>
  <c r="BC189" i="9"/>
  <c r="BC447" i="9" s="1"/>
  <c r="BF151" i="15"/>
  <c r="BC115" i="15"/>
  <c r="BC135" i="15" s="1"/>
  <c r="BB119" i="15"/>
  <c r="BB129" i="15"/>
  <c r="BE36" i="15"/>
  <c r="BF86" i="15"/>
  <c r="BG55" i="15"/>
  <c r="BF68" i="15"/>
  <c r="BB43" i="12"/>
  <c r="BF71" i="15"/>
  <c r="BF54" i="15"/>
  <c r="BF57" i="15" s="1"/>
  <c r="BF46" i="15"/>
  <c r="BF72" i="15"/>
  <c r="BC106" i="9"/>
  <c r="BC108" i="9"/>
  <c r="BC104" i="9"/>
  <c r="BC109" i="9"/>
  <c r="BC105" i="9"/>
  <c r="BC107" i="9"/>
  <c r="BF80" i="15"/>
  <c r="BF75" i="15"/>
  <c r="BF47" i="15"/>
  <c r="BF76" i="15"/>
  <c r="BF29" i="15"/>
  <c r="BF60" i="15"/>
  <c r="BF67" i="15"/>
  <c r="BF81" i="15"/>
  <c r="BF59" i="15"/>
  <c r="BF41" i="15"/>
  <c r="BF44" i="15" s="1"/>
  <c r="BF30" i="15"/>
  <c r="BE32" i="15"/>
  <c r="BG91" i="15"/>
  <c r="BG34" i="15"/>
  <c r="BG20" i="15"/>
  <c r="BG42" i="15"/>
  <c r="BB531" i="9"/>
  <c r="AX66" i="13" s="1"/>
  <c r="AZ467" i="9"/>
  <c r="DB222" i="7"/>
  <c r="DB140" i="7"/>
  <c r="BC64" i="15"/>
  <c r="BD102" i="9"/>
  <c r="BD325" i="9"/>
  <c r="BD93" i="12" s="1"/>
  <c r="BD32" i="8"/>
  <c r="BD80" i="8" s="1"/>
  <c r="BD77" i="8"/>
  <c r="DA221" i="7"/>
  <c r="CY142" i="7"/>
  <c r="CZ139" i="7" s="1"/>
  <c r="CZ141" i="7" s="1"/>
  <c r="CZ145" i="7" s="1"/>
  <c r="DC133" i="7"/>
  <c r="DC126" i="7"/>
  <c r="DC44" i="7"/>
  <c r="DC43" i="7"/>
  <c r="DC45" i="7"/>
  <c r="BD61" i="8"/>
  <c r="BD62" i="8" s="1"/>
  <c r="DA127" i="7"/>
  <c r="DB125" i="7" s="1"/>
  <c r="BD54" i="8"/>
  <c r="BD55" i="8" s="1"/>
  <c r="BC67" i="9"/>
  <c r="BC73" i="9"/>
  <c r="BC63" i="9"/>
  <c r="BC92" i="9"/>
  <c r="BC68" i="9"/>
  <c r="BC20" i="9"/>
  <c r="BC97" i="9"/>
  <c r="BC54" i="9"/>
  <c r="DB20" i="7"/>
  <c r="DB21" i="7"/>
  <c r="DA14" i="7"/>
  <c r="DA141" i="7" s="1"/>
  <c r="DA145" i="7" s="1"/>
  <c r="DB129" i="7"/>
  <c r="DB136" i="7"/>
  <c r="DA82" i="7"/>
  <c r="DB10" i="7"/>
  <c r="DB12" i="7"/>
  <c r="DB13" i="7"/>
  <c r="DB11" i="7"/>
  <c r="DA28" i="7"/>
  <c r="DA35" i="7"/>
  <c r="DB48" i="7"/>
  <c r="DB78" i="7" s="1"/>
  <c r="DB79" i="7"/>
  <c r="DA144" i="7"/>
  <c r="DA50" i="7"/>
  <c r="DA86" i="7" s="1"/>
  <c r="DC30" i="7"/>
  <c r="DC46" i="7" s="1"/>
  <c r="DC5" i="7"/>
  <c r="DD3" i="7"/>
  <c r="DC7" i="7"/>
  <c r="DC49" i="7"/>
  <c r="DC71" i="7" s="1"/>
  <c r="DC74" i="7" s="1"/>
  <c r="DC8" i="7"/>
  <c r="DC4" i="7"/>
  <c r="DC37" i="7"/>
  <c r="DC47" i="7" s="1"/>
  <c r="BC72" i="9"/>
  <c r="BQ38" i="7"/>
  <c r="BR34" i="7" s="1"/>
  <c r="BQ23" i="7"/>
  <c r="BQ24" i="7" s="1"/>
  <c r="CT13" i="13"/>
  <c r="CF215" i="7"/>
  <c r="CA3" i="13"/>
  <c r="BD251" i="9"/>
  <c r="BD39" i="9"/>
  <c r="BD339" i="9"/>
  <c r="BD16" i="9"/>
  <c r="BD25" i="9"/>
  <c r="BD33" i="9"/>
  <c r="BD48" i="9"/>
  <c r="CB4" i="13"/>
  <c r="CG216" i="7"/>
  <c r="CT12" i="13"/>
  <c r="CH217" i="7"/>
  <c r="CC5" i="13"/>
  <c r="BR31" i="7"/>
  <c r="BS27" i="7" s="1"/>
  <c r="BR218" i="7"/>
  <c r="BN6" i="13" s="1"/>
  <c r="BR22" i="7"/>
  <c r="BP219" i="7"/>
  <c r="BL7" i="13" s="1"/>
  <c r="BP23" i="7"/>
  <c r="BP24" i="7" s="1"/>
  <c r="BC78" i="9"/>
  <c r="BC80" i="9" s="1"/>
  <c r="BC32" i="9"/>
  <c r="BC35" i="9" s="1"/>
  <c r="BC36" i="9" s="1"/>
  <c r="BC19" i="9"/>
  <c r="BC26" i="9" s="1"/>
  <c r="BC27" i="9" s="1"/>
  <c r="BC38" i="9"/>
  <c r="BC40" i="9" s="1"/>
  <c r="BC62" i="9"/>
  <c r="BC53" i="9"/>
  <c r="BC348" i="9"/>
  <c r="BC112" i="12" s="1"/>
  <c r="AD261" i="12" s="1"/>
  <c r="BC542" i="9"/>
  <c r="AY77" i="13" s="1"/>
  <c r="BC96" i="9"/>
  <c r="AD240" i="12"/>
  <c r="BE20" i="8"/>
  <c r="BF17" i="8"/>
  <c r="BE64" i="8"/>
  <c r="BE73" i="8" s="1"/>
  <c r="BE68" i="8"/>
  <c r="BD324" i="9"/>
  <c r="BD217" i="9"/>
  <c r="S561" i="9"/>
  <c r="O36" i="13" s="1"/>
  <c r="L290" i="12"/>
  <c r="S551" i="9"/>
  <c r="O47" i="13" s="1"/>
  <c r="L301" i="12"/>
  <c r="DD6" i="7" l="1"/>
  <c r="DC223" i="7"/>
  <c r="AZ343" i="9"/>
  <c r="AZ107" i="12" s="1"/>
  <c r="AY525" i="9"/>
  <c r="AU60" i="13" s="1"/>
  <c r="BD138" i="15"/>
  <c r="AZ466" i="9"/>
  <c r="AZ469" i="9" s="1"/>
  <c r="BF94" i="15"/>
  <c r="BA540" i="9"/>
  <c r="AW75" i="13" s="1"/>
  <c r="BC93" i="9"/>
  <c r="BC94" i="9" s="1"/>
  <c r="BA461" i="9"/>
  <c r="BF98" i="15"/>
  <c r="BF95" i="15"/>
  <c r="BG106" i="15"/>
  <c r="BF96" i="15"/>
  <c r="BA164" i="9"/>
  <c r="BA174" i="9" s="1"/>
  <c r="BF100" i="15"/>
  <c r="BD122" i="9"/>
  <c r="BF97" i="15"/>
  <c r="BA173" i="9"/>
  <c r="BA165" i="9"/>
  <c r="BA13" i="12" s="1"/>
  <c r="AC159" i="12" s="1"/>
  <c r="BG93" i="15"/>
  <c r="BF87" i="15"/>
  <c r="BA27" i="12"/>
  <c r="AC173" i="12" s="1"/>
  <c r="BA522" i="9"/>
  <c r="AW57" i="13" s="1"/>
  <c r="BB29" i="9"/>
  <c r="BB44" i="9" s="1"/>
  <c r="BB6" i="12" s="1"/>
  <c r="BB23" i="9"/>
  <c r="BB114" i="9" s="1"/>
  <c r="BA260" i="9"/>
  <c r="BA523" i="9" s="1"/>
  <c r="AW58" i="13" s="1"/>
  <c r="BA346" i="9"/>
  <c r="BA110" i="12" s="1"/>
  <c r="AC259" i="12" s="1"/>
  <c r="BC41" i="9"/>
  <c r="BC43" i="9"/>
  <c r="BA14" i="12"/>
  <c r="AC161" i="12" s="1"/>
  <c r="BA175" i="9"/>
  <c r="BC140" i="9"/>
  <c r="BC132" i="9"/>
  <c r="BC136" i="9"/>
  <c r="BC128" i="9"/>
  <c r="BC119" i="9"/>
  <c r="BC43" i="12"/>
  <c r="AD189" i="12" s="1"/>
  <c r="BC440" i="9"/>
  <c r="BC541" i="9" s="1"/>
  <c r="AY76" i="13" s="1"/>
  <c r="BB134" i="15"/>
  <c r="BC121" i="15"/>
  <c r="BC123" i="15" s="1"/>
  <c r="BC137" i="15" s="1"/>
  <c r="BC117" i="15"/>
  <c r="BC136" i="15" s="1"/>
  <c r="BG104" i="15"/>
  <c r="BG102" i="15"/>
  <c r="BF35" i="15"/>
  <c r="BG22" i="15"/>
  <c r="BG108" i="15"/>
  <c r="BF73" i="15"/>
  <c r="BF82" i="15"/>
  <c r="BF69" i="15"/>
  <c r="BE23" i="15"/>
  <c r="BF48" i="15"/>
  <c r="BF50" i="15" s="1"/>
  <c r="BD90" i="8"/>
  <c r="BF61" i="15"/>
  <c r="BF63" i="15" s="1"/>
  <c r="BF77" i="15"/>
  <c r="BF31" i="15"/>
  <c r="BF38" i="15" s="1"/>
  <c r="BG27" i="15"/>
  <c r="BH18" i="15"/>
  <c r="AZ349" i="9"/>
  <c r="AZ113" i="12" s="1"/>
  <c r="BA468" i="9"/>
  <c r="BD51" i="15"/>
  <c r="BD113" i="15" s="1"/>
  <c r="DC222" i="7"/>
  <c r="DC140" i="7"/>
  <c r="BC262" i="9"/>
  <c r="BC531" i="9" s="1"/>
  <c r="AY66" i="13" s="1"/>
  <c r="AZ26" i="12"/>
  <c r="AZ539" i="9"/>
  <c r="AV74" i="13" s="1"/>
  <c r="DD133" i="7"/>
  <c r="DD126" i="7"/>
  <c r="DD45" i="7"/>
  <c r="DD43" i="7"/>
  <c r="DD44" i="7"/>
  <c r="DB221" i="7"/>
  <c r="BC98" i="9"/>
  <c r="BC99" i="9" s="1"/>
  <c r="BC64" i="9"/>
  <c r="BC65" i="9" s="1"/>
  <c r="BC21" i="9"/>
  <c r="BC69" i="9"/>
  <c r="BC70" i="9" s="1"/>
  <c r="BE47" i="8"/>
  <c r="BE60" i="8"/>
  <c r="BE53" i="8"/>
  <c r="BC55" i="9"/>
  <c r="BC74" i="9"/>
  <c r="BC75" i="9" s="1"/>
  <c r="DB14" i="7"/>
  <c r="DC129" i="7"/>
  <c r="DB50" i="7"/>
  <c r="DB86" i="7" s="1"/>
  <c r="DB144" i="7"/>
  <c r="DB28" i="7"/>
  <c r="DB35" i="7"/>
  <c r="DC21" i="7"/>
  <c r="DC20" i="7"/>
  <c r="DD37" i="7"/>
  <c r="DD47" i="7" s="1"/>
  <c r="DD8" i="7"/>
  <c r="DD4" i="7"/>
  <c r="DD7" i="7"/>
  <c r="DD49" i="7"/>
  <c r="DD71" i="7" s="1"/>
  <c r="DD74" i="7" s="1"/>
  <c r="DD30" i="7"/>
  <c r="DD46" i="7" s="1"/>
  <c r="DD5" i="7"/>
  <c r="DE3" i="7"/>
  <c r="DB82" i="7"/>
  <c r="DB127" i="7"/>
  <c r="DC125" i="7" s="1"/>
  <c r="DC12" i="7"/>
  <c r="DC13" i="7"/>
  <c r="DC11" i="7"/>
  <c r="DC10" i="7"/>
  <c r="DC79" i="7"/>
  <c r="DC48" i="7"/>
  <c r="DC78" i="7" s="1"/>
  <c r="CZ142" i="7"/>
  <c r="DA139" i="7" s="1"/>
  <c r="DA142" i="7" s="1"/>
  <c r="DB139" i="7" s="1"/>
  <c r="BE59" i="8"/>
  <c r="BE52" i="8"/>
  <c r="BE23" i="8"/>
  <c r="BE28" i="8"/>
  <c r="BE30" i="8" s="1"/>
  <c r="BE31" i="8" s="1"/>
  <c r="BE35" i="8"/>
  <c r="BE40" i="8"/>
  <c r="BE42" i="8" s="1"/>
  <c r="BE43" i="8" s="1"/>
  <c r="BD419" i="9"/>
  <c r="BE249" i="9"/>
  <c r="BD17" i="9"/>
  <c r="BD103" i="9" s="1"/>
  <c r="BD110" i="9" s="1"/>
  <c r="BE337" i="9"/>
  <c r="BE14" i="9"/>
  <c r="BE87" i="9" s="1"/>
  <c r="BD422" i="9"/>
  <c r="CG215" i="7"/>
  <c r="CB3" i="13"/>
  <c r="BS29" i="7"/>
  <c r="BS31" i="7" s="1"/>
  <c r="BT27" i="7" s="1"/>
  <c r="BT29" i="7" s="1"/>
  <c r="CD5" i="13"/>
  <c r="CI217" i="7"/>
  <c r="AZ525" i="9"/>
  <c r="AV60" i="13" s="1"/>
  <c r="AZ31" i="12"/>
  <c r="CC4" i="13"/>
  <c r="CH216" i="7"/>
  <c r="CU12" i="13"/>
  <c r="BD425" i="9"/>
  <c r="BQ219" i="7"/>
  <c r="BM7" i="13" s="1"/>
  <c r="BD157" i="9"/>
  <c r="CU13" i="13"/>
  <c r="BR36" i="7"/>
  <c r="BR38" i="7" s="1"/>
  <c r="BS34" i="7" s="1"/>
  <c r="BD92" i="12"/>
  <c r="BD326" i="9"/>
  <c r="BD94" i="12" s="1"/>
  <c r="BE215" i="9"/>
  <c r="BE119" i="8"/>
  <c r="BE216" i="9" s="1"/>
  <c r="BE38" i="8"/>
  <c r="BE106" i="8" s="1"/>
  <c r="BE50" i="8"/>
  <c r="BE122" i="8" s="1"/>
  <c r="BE26" i="8"/>
  <c r="BE76" i="8" s="1"/>
  <c r="BF19" i="8"/>
  <c r="BF29" i="8"/>
  <c r="BF41" i="8"/>
  <c r="BF36" i="8"/>
  <c r="BF48" i="8"/>
  <c r="BF24" i="8"/>
  <c r="DE6" i="7" l="1"/>
  <c r="DD223" i="7"/>
  <c r="BA12" i="12"/>
  <c r="AC157" i="12" s="1"/>
  <c r="BA167" i="9"/>
  <c r="BE25" i="15"/>
  <c r="BG247" i="15" s="1"/>
  <c r="BD144" i="15"/>
  <c r="BE79" i="9"/>
  <c r="BE83" i="9"/>
  <c r="BB172" i="9"/>
  <c r="BB315" i="9" s="1"/>
  <c r="BB83" i="12" s="1"/>
  <c r="BD86" i="9"/>
  <c r="BD88" i="9" s="1"/>
  <c r="BD82" i="9"/>
  <c r="BD84" i="9" s="1"/>
  <c r="BG54" i="15"/>
  <c r="BG57" i="15" s="1"/>
  <c r="BB143" i="9"/>
  <c r="BB153" i="9" s="1"/>
  <c r="BB118" i="9"/>
  <c r="BB147" i="9" s="1"/>
  <c r="BB183" i="9" s="1"/>
  <c r="BB346" i="9" s="1"/>
  <c r="BB110" i="12" s="1"/>
  <c r="BA177" i="9"/>
  <c r="BA258" i="9" s="1"/>
  <c r="BA26" i="12" s="1"/>
  <c r="AC172" i="12" s="1"/>
  <c r="BF83" i="15"/>
  <c r="BF88" i="15"/>
  <c r="BG85" i="15"/>
  <c r="BB127" i="9"/>
  <c r="BB149" i="9" s="1"/>
  <c r="BB131" i="9"/>
  <c r="BB150" i="9" s="1"/>
  <c r="BB59" i="9"/>
  <c r="BB7" i="12" s="1"/>
  <c r="BB135" i="9"/>
  <c r="BB151" i="9" s="1"/>
  <c r="BB166" i="9" s="1"/>
  <c r="BB176" i="9" s="1"/>
  <c r="BB123" i="9"/>
  <c r="BB148" i="9" s="1"/>
  <c r="BB163" i="9" s="1"/>
  <c r="BB139" i="9"/>
  <c r="BB152" i="9" s="1"/>
  <c r="BB184" i="9" s="1"/>
  <c r="BB347" i="9" s="1"/>
  <c r="BB111" i="12" s="1"/>
  <c r="BA28" i="12"/>
  <c r="AC174" i="12" s="1"/>
  <c r="BE44" i="8"/>
  <c r="BE110" i="8" s="1"/>
  <c r="BE112" i="8" s="1"/>
  <c r="BE107" i="8"/>
  <c r="BC56" i="9"/>
  <c r="BC58" i="9"/>
  <c r="BG92" i="15"/>
  <c r="BG100" i="15" s="1"/>
  <c r="BC22" i="9"/>
  <c r="BC155" i="9" s="1"/>
  <c r="BB139" i="15"/>
  <c r="BB149" i="15" s="1"/>
  <c r="BD186" i="9"/>
  <c r="BD124" i="9"/>
  <c r="BD115" i="9"/>
  <c r="BD144" i="9" s="1"/>
  <c r="BD115" i="15"/>
  <c r="BD135" i="15" s="1"/>
  <c r="BG151" i="15"/>
  <c r="BC119" i="15"/>
  <c r="BC129" i="15"/>
  <c r="BF36" i="15"/>
  <c r="BG30" i="15"/>
  <c r="BH55" i="15"/>
  <c r="BG86" i="15"/>
  <c r="BG47" i="15"/>
  <c r="BG75" i="15"/>
  <c r="BG80" i="15"/>
  <c r="BG59" i="15"/>
  <c r="BG46" i="15"/>
  <c r="BG68" i="15"/>
  <c r="BG41" i="15"/>
  <c r="BG44" i="15" s="1"/>
  <c r="BG29" i="15"/>
  <c r="BG60" i="15"/>
  <c r="BG71" i="15"/>
  <c r="BH42" i="15"/>
  <c r="BG81" i="15"/>
  <c r="BD108" i="9"/>
  <c r="BD109" i="9"/>
  <c r="BD107" i="9"/>
  <c r="BD104" i="9"/>
  <c r="BD105" i="9"/>
  <c r="BD106" i="9"/>
  <c r="BF32" i="15"/>
  <c r="BG67" i="15"/>
  <c r="BG76" i="15"/>
  <c r="BG72" i="15"/>
  <c r="BH34" i="15"/>
  <c r="BH20" i="15"/>
  <c r="BH91" i="15"/>
  <c r="AZ380" i="9"/>
  <c r="AZ563" i="9" s="1"/>
  <c r="AV38" i="13" s="1"/>
  <c r="BA466" i="9"/>
  <c r="BC30" i="12"/>
  <c r="AD176" i="12" s="1"/>
  <c r="DD222" i="7"/>
  <c r="DD140" i="7"/>
  <c r="BE325" i="9"/>
  <c r="BE93" i="12" s="1"/>
  <c r="AE239" i="12" s="1"/>
  <c r="BD64" i="15"/>
  <c r="BE102" i="9"/>
  <c r="BE32" i="8"/>
  <c r="BE90" i="8" s="1"/>
  <c r="BE77" i="8"/>
  <c r="DB141" i="7"/>
  <c r="DB145" i="7" s="1"/>
  <c r="DE133" i="7"/>
  <c r="DE45" i="7"/>
  <c r="DE126" i="7"/>
  <c r="DE44" i="7"/>
  <c r="DE223" i="7" s="1"/>
  <c r="DE43" i="7"/>
  <c r="DC221" i="7"/>
  <c r="BE61" i="8"/>
  <c r="BE62" i="8" s="1"/>
  <c r="DC82" i="7"/>
  <c r="BD63" i="9"/>
  <c r="BD68" i="9"/>
  <c r="BD54" i="9"/>
  <c r="BD97" i="9"/>
  <c r="BD73" i="9"/>
  <c r="BD20" i="9"/>
  <c r="BD92" i="9"/>
  <c r="BE54" i="8"/>
  <c r="BE55" i="8" s="1"/>
  <c r="DD136" i="7"/>
  <c r="DD129" i="7"/>
  <c r="DE8" i="7"/>
  <c r="DE4" i="7"/>
  <c r="DE49" i="7"/>
  <c r="DE71" i="7" s="1"/>
  <c r="DE74" i="7" s="1"/>
  <c r="DE7" i="7"/>
  <c r="DE37" i="7"/>
  <c r="DE47" i="7" s="1"/>
  <c r="DF3" i="7"/>
  <c r="DE30" i="7"/>
  <c r="DE46" i="7" s="1"/>
  <c r="DE5" i="7"/>
  <c r="DC28" i="7"/>
  <c r="DC35" i="7"/>
  <c r="DC14" i="7"/>
  <c r="DC127" i="7"/>
  <c r="DD125" i="7" s="1"/>
  <c r="DD48" i="7"/>
  <c r="DD78" i="7" s="1"/>
  <c r="DD79" i="7"/>
  <c r="DD20" i="7"/>
  <c r="DD21" i="7"/>
  <c r="DC136" i="7"/>
  <c r="DD11" i="7"/>
  <c r="DD12" i="7"/>
  <c r="DD13" i="7"/>
  <c r="DD10" i="7"/>
  <c r="DC144" i="7"/>
  <c r="DC50" i="7"/>
  <c r="DC86" i="7" s="1"/>
  <c r="BD96" i="9"/>
  <c r="BS36" i="7"/>
  <c r="CD4" i="13"/>
  <c r="CI216" i="7"/>
  <c r="CJ217" i="7"/>
  <c r="CE5" i="13"/>
  <c r="BD19" i="9"/>
  <c r="BD26" i="9" s="1"/>
  <c r="BD27" i="9" s="1"/>
  <c r="BD53" i="9"/>
  <c r="BD78" i="9"/>
  <c r="BD80" i="9" s="1"/>
  <c r="BD188" i="9"/>
  <c r="BD189" i="9"/>
  <c r="BD38" i="9"/>
  <c r="BD40" i="9" s="1"/>
  <c r="BD67" i="9"/>
  <c r="BD47" i="9"/>
  <c r="BD50" i="9" s="1"/>
  <c r="BD51" i="9" s="1"/>
  <c r="BE339" i="9"/>
  <c r="BE33" i="9"/>
  <c r="BE25" i="9"/>
  <c r="BE251" i="9"/>
  <c r="BE16" i="9"/>
  <c r="BE48" i="9"/>
  <c r="BE39" i="9"/>
  <c r="BR219" i="7"/>
  <c r="BN7" i="13" s="1"/>
  <c r="BR23" i="7"/>
  <c r="BR24" i="7" s="1"/>
  <c r="BD91" i="9"/>
  <c r="BT31" i="7"/>
  <c r="BU27" i="7" s="1"/>
  <c r="BU29" i="7" s="1"/>
  <c r="BT22" i="7"/>
  <c r="BD542" i="9"/>
  <c r="AZ77" i="13" s="1"/>
  <c r="BD348" i="9"/>
  <c r="BD112" i="12" s="1"/>
  <c r="CV13" i="13"/>
  <c r="BD72" i="9"/>
  <c r="BD62" i="9"/>
  <c r="CV12" i="13"/>
  <c r="BS22" i="7"/>
  <c r="BS218" i="7"/>
  <c r="BO6" i="13" s="1"/>
  <c r="CH215" i="7"/>
  <c r="CC3" i="13"/>
  <c r="BD32" i="9"/>
  <c r="BD35" i="9" s="1"/>
  <c r="BD36" i="9" s="1"/>
  <c r="BF20" i="8"/>
  <c r="BG17" i="8"/>
  <c r="BF64" i="8"/>
  <c r="BF73" i="8" s="1"/>
  <c r="BF68" i="8"/>
  <c r="BE324" i="9"/>
  <c r="BE217" i="9"/>
  <c r="BA15" i="12" l="1"/>
  <c r="BE125" i="15"/>
  <c r="BE127" i="15" s="1"/>
  <c r="BA343" i="9"/>
  <c r="BA107" i="12" s="1"/>
  <c r="AC256" i="12" s="1"/>
  <c r="BA187" i="9"/>
  <c r="BA263" i="9" s="1"/>
  <c r="BA525" i="9" s="1"/>
  <c r="AW60" i="13" s="1"/>
  <c r="BA467" i="9"/>
  <c r="BB468" i="9" s="1"/>
  <c r="BE145" i="15"/>
  <c r="BB461" i="9"/>
  <c r="BE150" i="15"/>
  <c r="BE146" i="15"/>
  <c r="BH106" i="15"/>
  <c r="BE122" i="9"/>
  <c r="BB540" i="9"/>
  <c r="AX75" i="13" s="1"/>
  <c r="BB165" i="9"/>
  <c r="BB175" i="9" s="1"/>
  <c r="BH93" i="15"/>
  <c r="BG87" i="15"/>
  <c r="BB260" i="9"/>
  <c r="BB259" i="9"/>
  <c r="BB164" i="9"/>
  <c r="BB174" i="9" s="1"/>
  <c r="BB14" i="12"/>
  <c r="BC29" i="9"/>
  <c r="BC44" i="9" s="1"/>
  <c r="BC6" i="12" s="1"/>
  <c r="AD146" i="12" s="1"/>
  <c r="BC23" i="9"/>
  <c r="BC114" i="9" s="1"/>
  <c r="BD41" i="9"/>
  <c r="BD43" i="9"/>
  <c r="BG98" i="15"/>
  <c r="BG94" i="15"/>
  <c r="BG97" i="15"/>
  <c r="BG96" i="15"/>
  <c r="BG95" i="15"/>
  <c r="BG99" i="15"/>
  <c r="BB11" i="12"/>
  <c r="BB173" i="9"/>
  <c r="BD132" i="9"/>
  <c r="BD140" i="9"/>
  <c r="BD136" i="9"/>
  <c r="BD128" i="9"/>
  <c r="BD119" i="9"/>
  <c r="BC172" i="9"/>
  <c r="BC461" i="9" s="1"/>
  <c r="BD117" i="15"/>
  <c r="BD136" i="15" s="1"/>
  <c r="BD121" i="15"/>
  <c r="BD123" i="15" s="1"/>
  <c r="BD137" i="15" s="1"/>
  <c r="BC134" i="15"/>
  <c r="BH104" i="15"/>
  <c r="BH102" i="15"/>
  <c r="BG82" i="15"/>
  <c r="BG31" i="15"/>
  <c r="BG38" i="15" s="1"/>
  <c r="BH22" i="15"/>
  <c r="BH108" i="15"/>
  <c r="BG61" i="15"/>
  <c r="BG63" i="15" s="1"/>
  <c r="BG48" i="15"/>
  <c r="BG50" i="15" s="1"/>
  <c r="BG73" i="15"/>
  <c r="BG35" i="15"/>
  <c r="BG77" i="15"/>
  <c r="BG69" i="15"/>
  <c r="BF23" i="15"/>
  <c r="BH27" i="15"/>
  <c r="BE80" i="8"/>
  <c r="BI18" i="15"/>
  <c r="BA539" i="9"/>
  <c r="AW74" i="13" s="1"/>
  <c r="DF6" i="7"/>
  <c r="DF133" i="7" s="1"/>
  <c r="DE222" i="7"/>
  <c r="DE140" i="7"/>
  <c r="BD275" i="9"/>
  <c r="BD524" i="9" s="1"/>
  <c r="AZ59" i="13" s="1"/>
  <c r="BD262" i="9"/>
  <c r="BD531" i="9" s="1"/>
  <c r="AZ66" i="13" s="1"/>
  <c r="BE51" i="15"/>
  <c r="BE113" i="15" s="1"/>
  <c r="DB142" i="7"/>
  <c r="DC139" i="7" s="1"/>
  <c r="DC141" i="7" s="1"/>
  <c r="DC145" i="7" s="1"/>
  <c r="DD221" i="7"/>
  <c r="DD127" i="7"/>
  <c r="DE125" i="7" s="1"/>
  <c r="DD82" i="7"/>
  <c r="BD64" i="9"/>
  <c r="BD65" i="9" s="1"/>
  <c r="BD74" i="9"/>
  <c r="BD75" i="9" s="1"/>
  <c r="BD21" i="9"/>
  <c r="BD98" i="9"/>
  <c r="BD99" i="9" s="1"/>
  <c r="BD69" i="9"/>
  <c r="BD70" i="9" s="1"/>
  <c r="BD55" i="9"/>
  <c r="BF35" i="8"/>
  <c r="BF53" i="8"/>
  <c r="BF60" i="8"/>
  <c r="BD93" i="9"/>
  <c r="DD28" i="7"/>
  <c r="DD35" i="7"/>
  <c r="DE21" i="7"/>
  <c r="DE20" i="7"/>
  <c r="DD14" i="7"/>
  <c r="DD141" i="7" s="1"/>
  <c r="DD145" i="7" s="1"/>
  <c r="DE79" i="7"/>
  <c r="DE48" i="7"/>
  <c r="DE78" i="7" s="1"/>
  <c r="DE13" i="7"/>
  <c r="DE11" i="7"/>
  <c r="DE12" i="7"/>
  <c r="DE10" i="7"/>
  <c r="DE136" i="7"/>
  <c r="DF37" i="7"/>
  <c r="DF47" i="7" s="1"/>
  <c r="DF7" i="7"/>
  <c r="U166" i="7"/>
  <c r="T185" i="7"/>
  <c r="DF30" i="7"/>
  <c r="DF46" i="7" s="1"/>
  <c r="DG3" i="7"/>
  <c r="DF49" i="7"/>
  <c r="DF71" i="7" s="1"/>
  <c r="DF74" i="7" s="1"/>
  <c r="T168" i="7"/>
  <c r="T179" i="7"/>
  <c r="T173" i="7"/>
  <c r="T182" i="9" s="1"/>
  <c r="DF5" i="7"/>
  <c r="DF8" i="7"/>
  <c r="DF4" i="7"/>
  <c r="T167" i="7"/>
  <c r="T181" i="9" s="1"/>
  <c r="DD144" i="7"/>
  <c r="DD50" i="7"/>
  <c r="DD86" i="7" s="1"/>
  <c r="BF52" i="8"/>
  <c r="BF23" i="8"/>
  <c r="BT218" i="7"/>
  <c r="BP6" i="13" s="1"/>
  <c r="BF28" i="8"/>
  <c r="BF30" i="8" s="1"/>
  <c r="BF31" i="8" s="1"/>
  <c r="BF59" i="8"/>
  <c r="BF47" i="8"/>
  <c r="BE17" i="9"/>
  <c r="BE103" i="9" s="1"/>
  <c r="BE110" i="9" s="1"/>
  <c r="BE425" i="9"/>
  <c r="BF337" i="9"/>
  <c r="BE419" i="9"/>
  <c r="BF249" i="9"/>
  <c r="BF14" i="9"/>
  <c r="BF87" i="9" s="1"/>
  <c r="BE157" i="9"/>
  <c r="BE422" i="9"/>
  <c r="BE47" i="9"/>
  <c r="BE50" i="9" s="1"/>
  <c r="BE51" i="9" s="1"/>
  <c r="CI215" i="7"/>
  <c r="CD3" i="13"/>
  <c r="CW12" i="13"/>
  <c r="CW13" i="13"/>
  <c r="BD440" i="9"/>
  <c r="BD541" i="9" s="1"/>
  <c r="AZ76" i="13" s="1"/>
  <c r="BD447" i="9"/>
  <c r="BU31" i="7"/>
  <c r="BV27" i="7" s="1"/>
  <c r="BV29" i="7" s="1"/>
  <c r="BU22" i="7"/>
  <c r="CK217" i="7"/>
  <c r="CF5" i="13"/>
  <c r="BS219" i="7"/>
  <c r="BO7" i="13" s="1"/>
  <c r="BS23" i="7"/>
  <c r="BS24" i="7" s="1"/>
  <c r="BF40" i="8"/>
  <c r="BF42" i="8" s="1"/>
  <c r="BF43" i="8" s="1"/>
  <c r="CE4" i="13"/>
  <c r="CJ216" i="7"/>
  <c r="BS38" i="7"/>
  <c r="BT34" i="7" s="1"/>
  <c r="BT36" i="7" s="1"/>
  <c r="BG19" i="8"/>
  <c r="BG29" i="8"/>
  <c r="BG41" i="8"/>
  <c r="BG24" i="8"/>
  <c r="BG48" i="8"/>
  <c r="BG36" i="8"/>
  <c r="BE92" i="12"/>
  <c r="AE238" i="12" s="1"/>
  <c r="BE326" i="9"/>
  <c r="BE94" i="12" s="1"/>
  <c r="BF119" i="8"/>
  <c r="BF216" i="9" s="1"/>
  <c r="BF215" i="9"/>
  <c r="BF38" i="8"/>
  <c r="BF106" i="8" s="1"/>
  <c r="BF50" i="8"/>
  <c r="BF122" i="8" s="1"/>
  <c r="BF26" i="8"/>
  <c r="BF76" i="8" s="1"/>
  <c r="DG6" i="7" l="1"/>
  <c r="BA349" i="9"/>
  <c r="BA113" i="12" s="1"/>
  <c r="AC262" i="12" s="1"/>
  <c r="BE138" i="15"/>
  <c r="BA31" i="12"/>
  <c r="AC177" i="12" s="1"/>
  <c r="BA469" i="9"/>
  <c r="BB466" i="9" s="1"/>
  <c r="BE82" i="9"/>
  <c r="BE84" i="9" s="1"/>
  <c r="BE86" i="9"/>
  <c r="BE88" i="9" s="1"/>
  <c r="BF25" i="15"/>
  <c r="BF145" i="15" s="1"/>
  <c r="BE144" i="15"/>
  <c r="BH92" i="15"/>
  <c r="BH100" i="15" s="1"/>
  <c r="BF79" i="9"/>
  <c r="BF83" i="9"/>
  <c r="BD94" i="9"/>
  <c r="BB13" i="12"/>
  <c r="BC143" i="9"/>
  <c r="BC153" i="9" s="1"/>
  <c r="BC118" i="9"/>
  <c r="BC147" i="9" s="1"/>
  <c r="BC183" i="9" s="1"/>
  <c r="BC259" i="9" s="1"/>
  <c r="BC27" i="12" s="1"/>
  <c r="AD173" i="12" s="1"/>
  <c r="BC123" i="9"/>
  <c r="BC148" i="9" s="1"/>
  <c r="BC163" i="9" s="1"/>
  <c r="BB167" i="9"/>
  <c r="BG83" i="15"/>
  <c r="BH85" i="15"/>
  <c r="BG88" i="15"/>
  <c r="BB523" i="9"/>
  <c r="AX58" i="13" s="1"/>
  <c r="BB28" i="12"/>
  <c r="BC59" i="9"/>
  <c r="BC7" i="12" s="1"/>
  <c r="AD147" i="12" s="1"/>
  <c r="BB12" i="12"/>
  <c r="BB522" i="9"/>
  <c r="AX57" i="13" s="1"/>
  <c r="BB27" i="12"/>
  <c r="BC127" i="9"/>
  <c r="BC149" i="9" s="1"/>
  <c r="BC139" i="9"/>
  <c r="BC152" i="9" s="1"/>
  <c r="BC184" i="9" s="1"/>
  <c r="BC135" i="9"/>
  <c r="BC151" i="9" s="1"/>
  <c r="BC166" i="9" s="1"/>
  <c r="BC176" i="9" s="1"/>
  <c r="BC131" i="9"/>
  <c r="BC150" i="9" s="1"/>
  <c r="BF44" i="8"/>
  <c r="BF110" i="8" s="1"/>
  <c r="BF112" i="8" s="1"/>
  <c r="BF107" i="8"/>
  <c r="BD22" i="9"/>
  <c r="BD56" i="9"/>
  <c r="BD58" i="9"/>
  <c r="BE186" i="9"/>
  <c r="BE124" i="9"/>
  <c r="DF44" i="7"/>
  <c r="DF223" i="7" s="1"/>
  <c r="BC315" i="9"/>
  <c r="BC83" i="12" s="1"/>
  <c r="AD229" i="12" s="1"/>
  <c r="BC540" i="9"/>
  <c r="AY75" i="13" s="1"/>
  <c r="BE115" i="15"/>
  <c r="BE135" i="15" s="1"/>
  <c r="BH151" i="15"/>
  <c r="BD119" i="15"/>
  <c r="BD129" i="15"/>
  <c r="BG36" i="15"/>
  <c r="BG32" i="15"/>
  <c r="BI55" i="15"/>
  <c r="BH86" i="15"/>
  <c r="DF45" i="7"/>
  <c r="BH47" i="15"/>
  <c r="BH80" i="15"/>
  <c r="DF126" i="7"/>
  <c r="DF129" i="7" s="1"/>
  <c r="DF43" i="7"/>
  <c r="DF222" i="7" s="1"/>
  <c r="BH46" i="15"/>
  <c r="BH59" i="15"/>
  <c r="BH71" i="15"/>
  <c r="BH68" i="15"/>
  <c r="BI42" i="15"/>
  <c r="BH54" i="15"/>
  <c r="BH57" i="15" s="1"/>
  <c r="BH60" i="15"/>
  <c r="BH67" i="15"/>
  <c r="BH41" i="15"/>
  <c r="BH44" i="15" s="1"/>
  <c r="BH30" i="15"/>
  <c r="BH76" i="15"/>
  <c r="BH81" i="15"/>
  <c r="BH29" i="15"/>
  <c r="BH72" i="15"/>
  <c r="BH75" i="15"/>
  <c r="BE104" i="9"/>
  <c r="BE108" i="9"/>
  <c r="BE105" i="9"/>
  <c r="BE107" i="9"/>
  <c r="BE109" i="9"/>
  <c r="BE106" i="9"/>
  <c r="BI34" i="15"/>
  <c r="BI20" i="15"/>
  <c r="BI91" i="15"/>
  <c r="BD30" i="12"/>
  <c r="BD43" i="12"/>
  <c r="BF325" i="9"/>
  <c r="BF93" i="12" s="1"/>
  <c r="BF102" i="9"/>
  <c r="T460" i="9"/>
  <c r="BE64" i="15"/>
  <c r="T446" i="9"/>
  <c r="T448" i="9" s="1"/>
  <c r="U445" i="9" s="1"/>
  <c r="BF32" i="8"/>
  <c r="BF80" i="8" s="1"/>
  <c r="BF77" i="8"/>
  <c r="DE221" i="7"/>
  <c r="DG126" i="7"/>
  <c r="DG133" i="7"/>
  <c r="DG45" i="7"/>
  <c r="DG44" i="7"/>
  <c r="DG43" i="7"/>
  <c r="DE82" i="7"/>
  <c r="DC142" i="7"/>
  <c r="DD139" i="7" s="1"/>
  <c r="DD142" i="7" s="1"/>
  <c r="DE139" i="7" s="1"/>
  <c r="T274" i="9"/>
  <c r="T42" i="12" s="1"/>
  <c r="BE78" i="9"/>
  <c r="BE80" i="9" s="1"/>
  <c r="BE92" i="9"/>
  <c r="BE73" i="9"/>
  <c r="BE63" i="9"/>
  <c r="BE20" i="9"/>
  <c r="BE97" i="9"/>
  <c r="BE54" i="9"/>
  <c r="BE68" i="9"/>
  <c r="BF61" i="8"/>
  <c r="BF62" i="8" s="1"/>
  <c r="BF54" i="8"/>
  <c r="BF55" i="8" s="1"/>
  <c r="T439" i="9"/>
  <c r="T350" i="9" s="1"/>
  <c r="BB177" i="9"/>
  <c r="T314" i="9"/>
  <c r="T316" i="9" s="1"/>
  <c r="BE67" i="9"/>
  <c r="DF79" i="7"/>
  <c r="DF48" i="7"/>
  <c r="DF136" i="7"/>
  <c r="DE129" i="7"/>
  <c r="DE127" i="7"/>
  <c r="DF125" i="7" s="1"/>
  <c r="T453" i="9"/>
  <c r="T351" i="9" s="1"/>
  <c r="BE32" i="9"/>
  <c r="BE35" i="9" s="1"/>
  <c r="BE36" i="9" s="1"/>
  <c r="DF20" i="7"/>
  <c r="DF21" i="7"/>
  <c r="DE144" i="7"/>
  <c r="DE50" i="7"/>
  <c r="DE14" i="7"/>
  <c r="DE141" i="7" s="1"/>
  <c r="DE145" i="7" s="1"/>
  <c r="BE62" i="9"/>
  <c r="BE72" i="9"/>
  <c r="DF12" i="7"/>
  <c r="DF11" i="7"/>
  <c r="DF13" i="7"/>
  <c r="DF10" i="7"/>
  <c r="T201" i="9"/>
  <c r="T87" i="8"/>
  <c r="DE28" i="7"/>
  <c r="DE35" i="7"/>
  <c r="DG8" i="7"/>
  <c r="DG4" i="7"/>
  <c r="DG30" i="7"/>
  <c r="DG46" i="7" s="1"/>
  <c r="DG5" i="7"/>
  <c r="DG7" i="7"/>
  <c r="DG49" i="7"/>
  <c r="DG71" i="7" s="1"/>
  <c r="DG74" i="7" s="1"/>
  <c r="DH3" i="7"/>
  <c r="DG37" i="7"/>
  <c r="DG47" i="7" s="1"/>
  <c r="T476" i="9"/>
  <c r="T204" i="9"/>
  <c r="BU218" i="7"/>
  <c r="BQ6" i="13" s="1"/>
  <c r="BE188" i="9"/>
  <c r="BE189" i="9"/>
  <c r="CG5" i="13"/>
  <c r="CL217" i="7"/>
  <c r="CX13" i="13"/>
  <c r="BF251" i="9"/>
  <c r="BF39" i="9"/>
  <c r="BF33" i="9"/>
  <c r="BF48" i="9"/>
  <c r="BF25" i="9"/>
  <c r="BF16" i="9"/>
  <c r="BF339" i="9"/>
  <c r="BT38" i="7"/>
  <c r="BU34" i="7" s="1"/>
  <c r="BU36" i="7" s="1"/>
  <c r="BT219" i="7"/>
  <c r="BP7" i="13" s="1"/>
  <c r="BT23" i="7"/>
  <c r="BT24" i="7" s="1"/>
  <c r="CJ215" i="7"/>
  <c r="CE3" i="13"/>
  <c r="CF4" i="13"/>
  <c r="CK216" i="7"/>
  <c r="BV31" i="7"/>
  <c r="BW27" i="7" s="1"/>
  <c r="BV22" i="7"/>
  <c r="CX12" i="13"/>
  <c r="BE542" i="9"/>
  <c r="BA77" i="13" s="1"/>
  <c r="BE348" i="9"/>
  <c r="BE112" i="12" s="1"/>
  <c r="AE261" i="12" s="1"/>
  <c r="BE53" i="9"/>
  <c r="BE96" i="9"/>
  <c r="BE38" i="9"/>
  <c r="BE40" i="9" s="1"/>
  <c r="BE19" i="9"/>
  <c r="BE26" i="9" s="1"/>
  <c r="BE27" i="9" s="1"/>
  <c r="BE91" i="9"/>
  <c r="AE240" i="12"/>
  <c r="BF324" i="9"/>
  <c r="BF217" i="9"/>
  <c r="BG20" i="8"/>
  <c r="BH17" i="8"/>
  <c r="BG68" i="8"/>
  <c r="BG64" i="8"/>
  <c r="BG73" i="8" s="1"/>
  <c r="DH6" i="7" l="1"/>
  <c r="BC165" i="9"/>
  <c r="BC175" i="9" s="1"/>
  <c r="BA380" i="9"/>
  <c r="BA563" i="9" s="1"/>
  <c r="AW38" i="13" s="1"/>
  <c r="BF125" i="15"/>
  <c r="BF127" i="15" s="1"/>
  <c r="BB467" i="9"/>
  <c r="BC468" i="9" s="1"/>
  <c r="BB187" i="9"/>
  <c r="BB263" i="9" s="1"/>
  <c r="BF150" i="15"/>
  <c r="BH99" i="15"/>
  <c r="BH95" i="15"/>
  <c r="BB15" i="12"/>
  <c r="BB343" i="9"/>
  <c r="BB107" i="12" s="1"/>
  <c r="BC522" i="9"/>
  <c r="AY57" i="13" s="1"/>
  <c r="BH247" i="15"/>
  <c r="BH96" i="15"/>
  <c r="BH94" i="15"/>
  <c r="BF146" i="15"/>
  <c r="BH98" i="15"/>
  <c r="BH97" i="15"/>
  <c r="BI106" i="15"/>
  <c r="BF122" i="9"/>
  <c r="BH87" i="15"/>
  <c r="BH88" i="15" s="1"/>
  <c r="BC164" i="9"/>
  <c r="BD23" i="9"/>
  <c r="BD172" i="9" s="1"/>
  <c r="BD315" i="9" s="1"/>
  <c r="BD83" i="12" s="1"/>
  <c r="BD155" i="9"/>
  <c r="BI93" i="15"/>
  <c r="BC14" i="12"/>
  <c r="AD161" i="12" s="1"/>
  <c r="BC346" i="9"/>
  <c r="BC110" i="12" s="1"/>
  <c r="AD259" i="12" s="1"/>
  <c r="BC347" i="9"/>
  <c r="BC111" i="12" s="1"/>
  <c r="AD260" i="12" s="1"/>
  <c r="BC260" i="9"/>
  <c r="BC139" i="15"/>
  <c r="BC149" i="15" s="1"/>
  <c r="BD114" i="9"/>
  <c r="BD29" i="9"/>
  <c r="BD59" i="9" s="1"/>
  <c r="BE41" i="9"/>
  <c r="BE43" i="9"/>
  <c r="BC11" i="12"/>
  <c r="AD155" i="12" s="1"/>
  <c r="BC173" i="9"/>
  <c r="DG223" i="7"/>
  <c r="BH77" i="15"/>
  <c r="BE121" i="15"/>
  <c r="BE123" i="15" s="1"/>
  <c r="BE137" i="15" s="1"/>
  <c r="BE117" i="15"/>
  <c r="BE136" i="15" s="1"/>
  <c r="BG23" i="15"/>
  <c r="BD134" i="15"/>
  <c r="BI104" i="15"/>
  <c r="BH35" i="15"/>
  <c r="BI102" i="15"/>
  <c r="BI22" i="15"/>
  <c r="BI108" i="15"/>
  <c r="BH61" i="15"/>
  <c r="BH63" i="15" s="1"/>
  <c r="BH82" i="15"/>
  <c r="BH69" i="15"/>
  <c r="BH48" i="15"/>
  <c r="BH50" i="15" s="1"/>
  <c r="BH31" i="15"/>
  <c r="BH38" i="15" s="1"/>
  <c r="DF140" i="7"/>
  <c r="DF144" i="7" s="1"/>
  <c r="BH73" i="15"/>
  <c r="BJ18" i="15"/>
  <c r="BI27" i="15"/>
  <c r="T378" i="9"/>
  <c r="T561" i="9" s="1"/>
  <c r="P36" i="13" s="1"/>
  <c r="DE86" i="7"/>
  <c r="BF90" i="8"/>
  <c r="DF78" i="7"/>
  <c r="DF82" i="7" s="1"/>
  <c r="DG222" i="7"/>
  <c r="DG140" i="7"/>
  <c r="T283" i="9"/>
  <c r="T51" i="12" s="1"/>
  <c r="T309" i="9"/>
  <c r="T77" i="12" s="1"/>
  <c r="BF51" i="15"/>
  <c r="BF113" i="15" s="1"/>
  <c r="BE275" i="9"/>
  <c r="BE524" i="9" s="1"/>
  <c r="BA59" i="13" s="1"/>
  <c r="BB258" i="9"/>
  <c r="BB26" i="12" s="1"/>
  <c r="BE262" i="9"/>
  <c r="BE531" i="9" s="1"/>
  <c r="BA66" i="13" s="1"/>
  <c r="DF221" i="7"/>
  <c r="DH133" i="7"/>
  <c r="DH126" i="7"/>
  <c r="DH44" i="7"/>
  <c r="DH43" i="7"/>
  <c r="DH45" i="7"/>
  <c r="DF127" i="7"/>
  <c r="DG125" i="7" s="1"/>
  <c r="BE69" i="9"/>
  <c r="BE70" i="9" s="1"/>
  <c r="T441" i="9"/>
  <c r="U438" i="9" s="1"/>
  <c r="BE93" i="9"/>
  <c r="BE98" i="9"/>
  <c r="BE99" i="9" s="1"/>
  <c r="BE74" i="9"/>
  <c r="BE75" i="9" s="1"/>
  <c r="BC13" i="12"/>
  <c r="AD159" i="12" s="1"/>
  <c r="BE21" i="9"/>
  <c r="T82" i="12"/>
  <c r="T84" i="12" s="1"/>
  <c r="BE64" i="9"/>
  <c r="BE65" i="9" s="1"/>
  <c r="BE55" i="9"/>
  <c r="BG53" i="8"/>
  <c r="BG60" i="8"/>
  <c r="DH30" i="7"/>
  <c r="DH46" i="7" s="1"/>
  <c r="DH5" i="7"/>
  <c r="DH8" i="7"/>
  <c r="DH4" i="7"/>
  <c r="DH37" i="7"/>
  <c r="DH47" i="7" s="1"/>
  <c r="DH7" i="7"/>
  <c r="DH49" i="7"/>
  <c r="DH71" i="7" s="1"/>
  <c r="DH74" i="7" s="1"/>
  <c r="DI3" i="7"/>
  <c r="DI6" i="7" s="1"/>
  <c r="DG79" i="7"/>
  <c r="DG48" i="7"/>
  <c r="DG78" i="7" s="1"/>
  <c r="DF14" i="7"/>
  <c r="DF50" i="7"/>
  <c r="DG129" i="7"/>
  <c r="DG136" i="7"/>
  <c r="DG21" i="7"/>
  <c r="DG20" i="7"/>
  <c r="BV218" i="7"/>
  <c r="BR6" i="13" s="1"/>
  <c r="DG11" i="7"/>
  <c r="DG10" i="7"/>
  <c r="DG12" i="7"/>
  <c r="DG13" i="7"/>
  <c r="DF35" i="7"/>
  <c r="DF28" i="7"/>
  <c r="DE142" i="7"/>
  <c r="DF139" i="7" s="1"/>
  <c r="CY12" i="13"/>
  <c r="BW29" i="7"/>
  <c r="BU38" i="7"/>
  <c r="BV34" i="7" s="1"/>
  <c r="BU219" i="7"/>
  <c r="BQ7" i="13" s="1"/>
  <c r="BU23" i="7"/>
  <c r="BU24" i="7" s="1"/>
  <c r="CY13" i="13"/>
  <c r="CM217" i="7"/>
  <c r="CH5" i="13"/>
  <c r="CF3" i="13"/>
  <c r="CK215" i="7"/>
  <c r="BF419" i="9"/>
  <c r="BG337" i="9"/>
  <c r="BF157" i="9"/>
  <c r="BF17" i="9"/>
  <c r="BF103" i="9" s="1"/>
  <c r="BF110" i="9" s="1"/>
  <c r="BG249" i="9"/>
  <c r="BG14" i="9"/>
  <c r="BG87" i="9" s="1"/>
  <c r="BF425" i="9"/>
  <c r="BF422" i="9"/>
  <c r="BE447" i="9"/>
  <c r="BE440" i="9"/>
  <c r="BE541" i="9" s="1"/>
  <c r="BA76" i="13" s="1"/>
  <c r="CG4" i="13"/>
  <c r="CL216" i="7"/>
  <c r="BG26" i="8"/>
  <c r="BG76" i="8" s="1"/>
  <c r="BG38" i="8"/>
  <c r="BG106" i="8" s="1"/>
  <c r="BG50" i="8"/>
  <c r="BG122" i="8" s="1"/>
  <c r="BG40" i="8"/>
  <c r="BG42" i="8" s="1"/>
  <c r="BG43" i="8" s="1"/>
  <c r="BG28" i="8"/>
  <c r="BG30" i="8" s="1"/>
  <c r="BG31" i="8" s="1"/>
  <c r="BG35" i="8"/>
  <c r="BG215" i="9"/>
  <c r="BG119" i="8"/>
  <c r="BG216" i="9" s="1"/>
  <c r="BH29" i="8"/>
  <c r="BH19" i="8"/>
  <c r="BH24" i="8"/>
  <c r="BH48" i="8"/>
  <c r="BH41" i="8"/>
  <c r="BH36" i="8"/>
  <c r="BG47" i="8"/>
  <c r="BG59" i="8"/>
  <c r="BG52" i="8"/>
  <c r="BG23" i="8"/>
  <c r="BF92" i="12"/>
  <c r="BF326" i="9"/>
  <c r="BF94" i="12" s="1"/>
  <c r="T115" i="12"/>
  <c r="T114" i="12"/>
  <c r="BC167" i="9" l="1"/>
  <c r="BC187" i="9" s="1"/>
  <c r="BF138" i="15"/>
  <c r="BB349" i="9"/>
  <c r="BB113" i="12" s="1"/>
  <c r="BB469" i="9"/>
  <c r="BC466" i="9" s="1"/>
  <c r="BF86" i="9"/>
  <c r="BF88" i="9" s="1"/>
  <c r="BG25" i="15"/>
  <c r="BI247" i="15" s="1"/>
  <c r="BF144" i="15"/>
  <c r="BG79" i="9"/>
  <c r="BG83" i="9"/>
  <c r="BF82" i="9"/>
  <c r="BF84" i="9" s="1"/>
  <c r="BI92" i="15"/>
  <c r="BI100" i="15" s="1"/>
  <c r="BE94" i="9"/>
  <c r="BC174" i="9"/>
  <c r="BC177" i="9" s="1"/>
  <c r="BC12" i="12"/>
  <c r="BC15" i="12" s="1"/>
  <c r="BD143" i="9"/>
  <c r="BD153" i="9" s="1"/>
  <c r="BD118" i="9"/>
  <c r="BD147" i="9" s="1"/>
  <c r="BD183" i="9" s="1"/>
  <c r="BD259" i="9" s="1"/>
  <c r="BI85" i="15"/>
  <c r="BH83" i="15"/>
  <c r="BD44" i="9"/>
  <c r="BD6" i="12" s="1"/>
  <c r="BD135" i="9"/>
  <c r="BD151" i="9" s="1"/>
  <c r="BD166" i="9" s="1"/>
  <c r="BD176" i="9" s="1"/>
  <c r="BD131" i="9"/>
  <c r="BD150" i="9" s="1"/>
  <c r="BD165" i="9" s="1"/>
  <c r="BD175" i="9" s="1"/>
  <c r="BD127" i="9"/>
  <c r="BD149" i="9" s="1"/>
  <c r="BD164" i="9" s="1"/>
  <c r="BD174" i="9" s="1"/>
  <c r="BC28" i="12"/>
  <c r="AD174" i="12" s="1"/>
  <c r="BC523" i="9"/>
  <c r="AY58" i="13" s="1"/>
  <c r="BD123" i="9"/>
  <c r="BD148" i="9" s="1"/>
  <c r="BD139" i="9"/>
  <c r="BD152" i="9" s="1"/>
  <c r="BD184" i="9" s="1"/>
  <c r="BG44" i="8"/>
  <c r="BG110" i="8" s="1"/>
  <c r="BG112" i="8" s="1"/>
  <c r="BG107" i="8"/>
  <c r="BE56" i="9"/>
  <c r="BE58" i="9"/>
  <c r="DH223" i="7"/>
  <c r="BF186" i="9"/>
  <c r="BC467" i="9"/>
  <c r="BD468" i="9" s="1"/>
  <c r="BD7" i="12"/>
  <c r="BF124" i="9"/>
  <c r="BE22" i="9"/>
  <c r="BE155" i="9" s="1"/>
  <c r="BE115" i="9"/>
  <c r="BE144" i="9" s="1"/>
  <c r="BD540" i="9"/>
  <c r="AZ75" i="13" s="1"/>
  <c r="BD461" i="9"/>
  <c r="BI151" i="15"/>
  <c r="BF115" i="15"/>
  <c r="BF135" i="15" s="1"/>
  <c r="BE119" i="15"/>
  <c r="BE129" i="15"/>
  <c r="BH36" i="15"/>
  <c r="BI86" i="15"/>
  <c r="BH32" i="15"/>
  <c r="BH23" i="15" s="1"/>
  <c r="BI68" i="15"/>
  <c r="BI59" i="15"/>
  <c r="BI29" i="15"/>
  <c r="BI81" i="15"/>
  <c r="BF106" i="9"/>
  <c r="BF108" i="9"/>
  <c r="BF105" i="9"/>
  <c r="BF109" i="9"/>
  <c r="BF107" i="9"/>
  <c r="BF104" i="9"/>
  <c r="BI71" i="15"/>
  <c r="BI60" i="15"/>
  <c r="BI67" i="15"/>
  <c r="BI75" i="15"/>
  <c r="BI54" i="15"/>
  <c r="BI57" i="15" s="1"/>
  <c r="BI30" i="15"/>
  <c r="BI76" i="15"/>
  <c r="BI80" i="15"/>
  <c r="BI46" i="15"/>
  <c r="BI41" i="15"/>
  <c r="BI44" i="15" s="1"/>
  <c r="BI47" i="15"/>
  <c r="BI72" i="15"/>
  <c r="BJ20" i="15"/>
  <c r="BJ34" i="15"/>
  <c r="BJ91" i="15"/>
  <c r="BJ55" i="15"/>
  <c r="BJ42" i="15"/>
  <c r="BE30" i="12"/>
  <c r="AE176" i="12" s="1"/>
  <c r="DF86" i="7"/>
  <c r="BB539" i="9"/>
  <c r="AX74" i="13" s="1"/>
  <c r="DH222" i="7"/>
  <c r="DH140" i="7"/>
  <c r="BE43" i="12"/>
  <c r="AE189" i="12" s="1"/>
  <c r="BF64" i="15"/>
  <c r="BG325" i="9"/>
  <c r="BG93" i="12" s="1"/>
  <c r="AF239" i="12" s="1"/>
  <c r="BG102" i="9"/>
  <c r="BG32" i="8"/>
  <c r="BG80" i="8" s="1"/>
  <c r="BG77" i="8"/>
  <c r="BG61" i="8"/>
  <c r="BG62" i="8" s="1"/>
  <c r="DG221" i="7"/>
  <c r="DI133" i="7"/>
  <c r="DI126" i="7"/>
  <c r="DI45" i="7"/>
  <c r="DI44" i="7"/>
  <c r="DI43" i="7"/>
  <c r="DG82" i="7"/>
  <c r="T389" i="9"/>
  <c r="T551" i="9" s="1"/>
  <c r="P47" i="13" s="1"/>
  <c r="BC343" i="9"/>
  <c r="BC107" i="12" s="1"/>
  <c r="AD256" i="12" s="1"/>
  <c r="BG54" i="8"/>
  <c r="BG55" i="8" s="1"/>
  <c r="BF92" i="9"/>
  <c r="BF73" i="9"/>
  <c r="BF68" i="9"/>
  <c r="BF54" i="9"/>
  <c r="BF97" i="9"/>
  <c r="BF63" i="9"/>
  <c r="BF20" i="9"/>
  <c r="BB31" i="12"/>
  <c r="BB525" i="9"/>
  <c r="AX60" i="13" s="1"/>
  <c r="DG127" i="7"/>
  <c r="DH125" i="7" s="1"/>
  <c r="DH129" i="7"/>
  <c r="DH136" i="7"/>
  <c r="DG14" i="7"/>
  <c r="DG141" i="7" s="1"/>
  <c r="DG145" i="7" s="1"/>
  <c r="DG50" i="7"/>
  <c r="DG86" i="7" s="1"/>
  <c r="DG144" i="7"/>
  <c r="DF141" i="7"/>
  <c r="DF145" i="7" s="1"/>
  <c r="DI7" i="7"/>
  <c r="DJ3" i="7"/>
  <c r="DI49" i="7"/>
  <c r="DI71" i="7" s="1"/>
  <c r="DI74" i="7" s="1"/>
  <c r="DI37" i="7"/>
  <c r="DI47" i="7" s="1"/>
  <c r="DI8" i="7"/>
  <c r="DI4" i="7"/>
  <c r="DI30" i="7"/>
  <c r="DI46" i="7" s="1"/>
  <c r="DI5" i="7"/>
  <c r="DH20" i="7"/>
  <c r="DH21" i="7"/>
  <c r="DH13" i="7"/>
  <c r="DH11" i="7"/>
  <c r="DH12" i="7"/>
  <c r="DH10" i="7"/>
  <c r="DG28" i="7"/>
  <c r="DG35" i="7"/>
  <c r="DH79" i="7"/>
  <c r="DH48" i="7"/>
  <c r="DH78" i="7" s="1"/>
  <c r="BF542" i="9"/>
  <c r="BB77" i="13" s="1"/>
  <c r="BW218" i="7"/>
  <c r="BS6" i="13" s="1"/>
  <c r="BW22" i="7"/>
  <c r="BF348" i="9"/>
  <c r="BF112" i="12" s="1"/>
  <c r="BF47" i="9"/>
  <c r="BF50" i="9" s="1"/>
  <c r="BF51" i="9" s="1"/>
  <c r="BF67" i="9"/>
  <c r="BF19" i="9"/>
  <c r="BF26" i="9" s="1"/>
  <c r="BF27" i="9" s="1"/>
  <c r="BF62" i="9"/>
  <c r="BF96" i="9"/>
  <c r="BF72" i="9"/>
  <c r="BF78" i="9"/>
  <c r="BF80" i="9" s="1"/>
  <c r="BF91" i="9"/>
  <c r="BF32" i="9"/>
  <c r="BF35" i="9" s="1"/>
  <c r="BF36" i="9" s="1"/>
  <c r="BF38" i="9"/>
  <c r="BF40" i="9" s="1"/>
  <c r="BF53" i="9"/>
  <c r="CG3" i="13"/>
  <c r="CL215" i="7"/>
  <c r="CN217" i="7"/>
  <c r="CI5" i="13"/>
  <c r="CZ12" i="13"/>
  <c r="BG16" i="9"/>
  <c r="BG339" i="9"/>
  <c r="BG48" i="9"/>
  <c r="BG25" i="9"/>
  <c r="BG251" i="9"/>
  <c r="BG33" i="9"/>
  <c r="BG39" i="9"/>
  <c r="BF189" i="9"/>
  <c r="BF188" i="9"/>
  <c r="CZ13" i="13"/>
  <c r="BV36" i="7"/>
  <c r="CH4" i="13"/>
  <c r="CM216" i="7"/>
  <c r="BW31" i="7"/>
  <c r="BX27" i="7" s="1"/>
  <c r="BX29" i="7" s="1"/>
  <c r="BI17" i="8"/>
  <c r="BH20" i="8"/>
  <c r="BH35" i="8" s="1"/>
  <c r="BH68" i="8"/>
  <c r="BH64" i="8"/>
  <c r="BH73" i="8" s="1"/>
  <c r="BG324" i="9"/>
  <c r="BG217" i="9"/>
  <c r="BB380" i="9" l="1"/>
  <c r="BB563" i="9" s="1"/>
  <c r="AX38" i="13" s="1"/>
  <c r="AD157" i="12"/>
  <c r="BG150" i="15"/>
  <c r="BG125" i="15"/>
  <c r="BG127" i="15" s="1"/>
  <c r="BG145" i="15"/>
  <c r="BH25" i="15"/>
  <c r="BH146" i="15" s="1"/>
  <c r="BG144" i="15"/>
  <c r="BG146" i="15"/>
  <c r="BI97" i="15"/>
  <c r="BI99" i="15"/>
  <c r="BJ106" i="15"/>
  <c r="BI94" i="15"/>
  <c r="BI96" i="15"/>
  <c r="BG122" i="9"/>
  <c r="BI95" i="15"/>
  <c r="BI98" i="15"/>
  <c r="BD14" i="12"/>
  <c r="BD163" i="9"/>
  <c r="BD11" i="12" s="1"/>
  <c r="BI87" i="15"/>
  <c r="BI88" i="15" s="1"/>
  <c r="BJ93" i="15"/>
  <c r="BD346" i="9"/>
  <c r="BD110" i="12" s="1"/>
  <c r="BE29" i="9"/>
  <c r="BE44" i="9" s="1"/>
  <c r="BE23" i="9"/>
  <c r="BE114" i="9" s="1"/>
  <c r="BD139" i="15"/>
  <c r="BD149" i="15" s="1"/>
  <c r="BD347" i="9"/>
  <c r="BD111" i="12" s="1"/>
  <c r="BD260" i="9"/>
  <c r="BD522" i="9"/>
  <c r="AZ57" i="13" s="1"/>
  <c r="BD27" i="12"/>
  <c r="DI223" i="7"/>
  <c r="BF41" i="9"/>
  <c r="BF43" i="9"/>
  <c r="BC469" i="9"/>
  <c r="BD466" i="9" s="1"/>
  <c r="BE140" i="9"/>
  <c r="BE136" i="9"/>
  <c r="BE128" i="9"/>
  <c r="BE132" i="9"/>
  <c r="BE119" i="9"/>
  <c r="BG90" i="8"/>
  <c r="BG422" i="9"/>
  <c r="BD12" i="12"/>
  <c r="BF117" i="15"/>
  <c r="BF136" i="15" s="1"/>
  <c r="BF121" i="15"/>
  <c r="BF123" i="15" s="1"/>
  <c r="BF137" i="15" s="1"/>
  <c r="BE134" i="15"/>
  <c r="BJ104" i="15"/>
  <c r="BI35" i="15"/>
  <c r="BJ102" i="15"/>
  <c r="BJ22" i="15"/>
  <c r="BJ108" i="15"/>
  <c r="BI69" i="15"/>
  <c r="BJ27" i="15"/>
  <c r="BI31" i="15"/>
  <c r="BI38" i="15" s="1"/>
  <c r="BI48" i="15"/>
  <c r="BI50" i="15" s="1"/>
  <c r="BI61" i="15"/>
  <c r="BI63" i="15" s="1"/>
  <c r="BI82" i="15"/>
  <c r="BI77" i="15"/>
  <c r="BI73" i="15"/>
  <c r="BK18" i="15"/>
  <c r="BD13" i="12"/>
  <c r="DJ6" i="7"/>
  <c r="DJ45" i="7" s="1"/>
  <c r="BG51" i="15"/>
  <c r="BG113" i="15" s="1"/>
  <c r="BG115" i="15" s="1"/>
  <c r="BG135" i="15" s="1"/>
  <c r="DI222" i="7"/>
  <c r="DI140" i="7"/>
  <c r="BF275" i="9"/>
  <c r="BF524" i="9" s="1"/>
  <c r="BB59" i="13" s="1"/>
  <c r="BF262" i="9"/>
  <c r="BF30" i="12" s="1"/>
  <c r="BC258" i="9"/>
  <c r="BC539" i="9" s="1"/>
  <c r="AY74" i="13" s="1"/>
  <c r="DH221" i="7"/>
  <c r="DH82" i="7"/>
  <c r="BF93" i="9"/>
  <c r="BF98" i="9"/>
  <c r="BF99" i="9" s="1"/>
  <c r="BG157" i="9"/>
  <c r="BF69" i="9"/>
  <c r="BF70" i="9" s="1"/>
  <c r="BC349" i="9"/>
  <c r="BC113" i="12" s="1"/>
  <c r="AD262" i="12" s="1"/>
  <c r="BC263" i="9"/>
  <c r="BF55" i="9"/>
  <c r="BF21" i="9"/>
  <c r="BH23" i="8"/>
  <c r="BH53" i="8"/>
  <c r="BH60" i="8"/>
  <c r="BF64" i="9"/>
  <c r="BF65" i="9" s="1"/>
  <c r="BF74" i="9"/>
  <c r="BF75" i="9" s="1"/>
  <c r="DI136" i="7"/>
  <c r="DI129" i="7"/>
  <c r="DH14" i="7"/>
  <c r="DI21" i="7"/>
  <c r="DI20" i="7"/>
  <c r="DH127" i="7"/>
  <c r="DI125" i="7" s="1"/>
  <c r="DH35" i="7"/>
  <c r="DH28" i="7"/>
  <c r="DI13" i="7"/>
  <c r="DI10" i="7"/>
  <c r="DI12" i="7"/>
  <c r="DI11" i="7"/>
  <c r="DK3" i="7"/>
  <c r="DK6" i="7" s="1"/>
  <c r="DJ30" i="7"/>
  <c r="DJ46" i="7" s="1"/>
  <c r="DJ37" i="7"/>
  <c r="DJ47" i="7" s="1"/>
  <c r="DJ5" i="7"/>
  <c r="DJ8" i="7"/>
  <c r="DJ4" i="7"/>
  <c r="DJ7" i="7"/>
  <c r="DJ49" i="7"/>
  <c r="DJ71" i="7" s="1"/>
  <c r="DJ74" i="7" s="1"/>
  <c r="DI79" i="7"/>
  <c r="DI48" i="7"/>
  <c r="DI78" i="7" s="1"/>
  <c r="DH50" i="7"/>
  <c r="DH86" i="7" s="1"/>
  <c r="DH144" i="7"/>
  <c r="DF142" i="7"/>
  <c r="DG139" i="7" s="1"/>
  <c r="DG142" i="7" s="1"/>
  <c r="DH139" i="7" s="1"/>
  <c r="BH40" i="8"/>
  <c r="BH42" i="8" s="1"/>
  <c r="BH43" i="8" s="1"/>
  <c r="BH28" i="8"/>
  <c r="BH30" i="8" s="1"/>
  <c r="BH31" i="8" s="1"/>
  <c r="CI4" i="13"/>
  <c r="CN216" i="7"/>
  <c r="BV219" i="7"/>
  <c r="BR7" i="13" s="1"/>
  <c r="BV23" i="7"/>
  <c r="BV24" i="7" s="1"/>
  <c r="BF440" i="9"/>
  <c r="BF541" i="9" s="1"/>
  <c r="BB76" i="13" s="1"/>
  <c r="BF447" i="9"/>
  <c r="CO217" i="7"/>
  <c r="CJ5" i="13"/>
  <c r="BH52" i="8"/>
  <c r="BH47" i="8"/>
  <c r="DA13" i="13"/>
  <c r="DA12" i="13"/>
  <c r="CM215" i="7"/>
  <c r="CH3" i="13"/>
  <c r="BH249" i="9"/>
  <c r="BG17" i="9"/>
  <c r="BG103" i="9" s="1"/>
  <c r="BG110" i="9" s="1"/>
  <c r="BH337" i="9"/>
  <c r="BH14" i="9"/>
  <c r="BH87" i="9" s="1"/>
  <c r="BH59" i="8"/>
  <c r="BX31" i="7"/>
  <c r="BY27" i="7" s="1"/>
  <c r="BX218" i="7"/>
  <c r="BT6" i="13" s="1"/>
  <c r="BX22" i="7"/>
  <c r="BV38" i="7"/>
  <c r="BW34" i="7" s="1"/>
  <c r="BG425" i="9"/>
  <c r="BG419" i="9"/>
  <c r="BI19" i="8"/>
  <c r="BI29" i="8"/>
  <c r="BI41" i="8"/>
  <c r="BI24" i="8"/>
  <c r="BI48" i="8"/>
  <c r="BI36" i="8"/>
  <c r="BG92" i="12"/>
  <c r="AF238" i="12" s="1"/>
  <c r="AF240" i="12" s="1"/>
  <c r="BG326" i="9"/>
  <c r="BG94" i="12" s="1"/>
  <c r="BH215" i="9"/>
  <c r="BH119" i="8"/>
  <c r="BH216" i="9" s="1"/>
  <c r="BH38" i="8"/>
  <c r="BH106" i="8" s="1"/>
  <c r="BH50" i="8"/>
  <c r="BH122" i="8" s="1"/>
  <c r="BH26" i="8"/>
  <c r="BH76" i="8" s="1"/>
  <c r="BG138" i="15" l="1"/>
  <c r="BH125" i="15"/>
  <c r="BH127" i="15" s="1"/>
  <c r="BJ247" i="15"/>
  <c r="BH145" i="15"/>
  <c r="BH150" i="15"/>
  <c r="BH79" i="9"/>
  <c r="BH83" i="9"/>
  <c r="BJ72" i="15"/>
  <c r="BG86" i="9"/>
  <c r="BG88" i="9" s="1"/>
  <c r="BG82" i="9"/>
  <c r="BG84" i="9" s="1"/>
  <c r="BF94" i="9"/>
  <c r="BE143" i="9"/>
  <c r="BE153" i="9" s="1"/>
  <c r="BE118" i="9"/>
  <c r="BE147" i="9" s="1"/>
  <c r="BE183" i="9" s="1"/>
  <c r="BD173" i="9"/>
  <c r="BD177" i="9" s="1"/>
  <c r="BD258" i="9" s="1"/>
  <c r="BD167" i="9"/>
  <c r="BJ85" i="15"/>
  <c r="BI83" i="15"/>
  <c r="BJ92" i="15"/>
  <c r="BD523" i="9"/>
  <c r="AZ58" i="13" s="1"/>
  <c r="BD28" i="12"/>
  <c r="BC380" i="9"/>
  <c r="BC563" i="9" s="1"/>
  <c r="AY38" i="13" s="1"/>
  <c r="BH44" i="8"/>
  <c r="BH110" i="8" s="1"/>
  <c r="BH112" i="8" s="1"/>
  <c r="BH107" i="8"/>
  <c r="BF56" i="9"/>
  <c r="BF58" i="9"/>
  <c r="BE139" i="15"/>
  <c r="BE149" i="15" s="1"/>
  <c r="BG186" i="9"/>
  <c r="BE6" i="12"/>
  <c r="AE146" i="12" s="1"/>
  <c r="BG124" i="9"/>
  <c r="BE135" i="9"/>
  <c r="BE151" i="9" s="1"/>
  <c r="BE166" i="9" s="1"/>
  <c r="BE176" i="9" s="1"/>
  <c r="BE139" i="9"/>
  <c r="BE152" i="9" s="1"/>
  <c r="BE184" i="9" s="1"/>
  <c r="BE127" i="9"/>
  <c r="BE149" i="9" s="1"/>
  <c r="BE131" i="9"/>
  <c r="BE150" i="9" s="1"/>
  <c r="BE123" i="9"/>
  <c r="BE148" i="9" s="1"/>
  <c r="BE163" i="9" s="1"/>
  <c r="BE173" i="9" s="1"/>
  <c r="BE59" i="9"/>
  <c r="BE172" i="9"/>
  <c r="BE461" i="9" s="1"/>
  <c r="BF22" i="9"/>
  <c r="BF155" i="9" s="1"/>
  <c r="BF115" i="9"/>
  <c r="BF144" i="9" s="1"/>
  <c r="BG115" i="9"/>
  <c r="BG144" i="9" s="1"/>
  <c r="DJ126" i="7"/>
  <c r="DJ129" i="7" s="1"/>
  <c r="DJ133" i="7"/>
  <c r="DJ136" i="7" s="1"/>
  <c r="U173" i="7" s="1"/>
  <c r="U182" i="9" s="1"/>
  <c r="BG189" i="9"/>
  <c r="BG447" i="9" s="1"/>
  <c r="BD15" i="12"/>
  <c r="BF531" i="9"/>
  <c r="BB66" i="13" s="1"/>
  <c r="BJ151" i="15"/>
  <c r="BF119" i="15"/>
  <c r="BF129" i="15"/>
  <c r="BI36" i="15"/>
  <c r="BJ54" i="15"/>
  <c r="BJ57" i="15" s="1"/>
  <c r="BI32" i="15"/>
  <c r="BI23" i="15" s="1"/>
  <c r="BJ81" i="15"/>
  <c r="BK55" i="15"/>
  <c r="BJ86" i="15"/>
  <c r="BJ59" i="15"/>
  <c r="BJ30" i="15"/>
  <c r="BJ41" i="15"/>
  <c r="BJ44" i="15" s="1"/>
  <c r="BJ80" i="15"/>
  <c r="BJ46" i="15"/>
  <c r="BJ71" i="15"/>
  <c r="BJ47" i="15"/>
  <c r="BJ60" i="15"/>
  <c r="DJ43" i="7"/>
  <c r="DJ222" i="7" s="1"/>
  <c r="BJ67" i="15"/>
  <c r="BJ29" i="15"/>
  <c r="BJ75" i="15"/>
  <c r="BJ68" i="15"/>
  <c r="BJ76" i="15"/>
  <c r="DJ44" i="7"/>
  <c r="DJ223" i="7" s="1"/>
  <c r="BF43" i="12"/>
  <c r="BG106" i="9"/>
  <c r="BG105" i="9"/>
  <c r="BG108" i="9"/>
  <c r="BG109" i="9"/>
  <c r="BG107" i="9"/>
  <c r="BG104" i="9"/>
  <c r="BK91" i="15"/>
  <c r="BK20" i="15"/>
  <c r="BK34" i="15"/>
  <c r="BK42" i="15"/>
  <c r="BC26" i="12"/>
  <c r="AD172" i="12" s="1"/>
  <c r="BH102" i="9"/>
  <c r="BH325" i="9"/>
  <c r="BH93" i="12" s="1"/>
  <c r="BG64" i="15"/>
  <c r="BH32" i="8"/>
  <c r="BH80" i="8" s="1"/>
  <c r="BH77" i="8"/>
  <c r="DI221" i="7"/>
  <c r="DK133" i="7"/>
  <c r="DK126" i="7"/>
  <c r="DK44" i="7"/>
  <c r="DK43" i="7"/>
  <c r="DK140" i="7" s="1"/>
  <c r="DK45" i="7"/>
  <c r="BG78" i="9"/>
  <c r="BG80" i="9" s="1"/>
  <c r="DH141" i="7"/>
  <c r="DH145" i="7" s="1"/>
  <c r="DI82" i="7"/>
  <c r="U185" i="7" s="1"/>
  <c r="BG188" i="9"/>
  <c r="BC525" i="9"/>
  <c r="AY60" i="13" s="1"/>
  <c r="BC31" i="12"/>
  <c r="AD177" i="12" s="1"/>
  <c r="BG73" i="9"/>
  <c r="BG63" i="9"/>
  <c r="BG68" i="9"/>
  <c r="BG97" i="9"/>
  <c r="BG92" i="9"/>
  <c r="BG20" i="9"/>
  <c r="BG54" i="9"/>
  <c r="BH54" i="8"/>
  <c r="BH55" i="8" s="1"/>
  <c r="BH61" i="8"/>
  <c r="BH62" i="8" s="1"/>
  <c r="DJ48" i="7"/>
  <c r="DJ78" i="7" s="1"/>
  <c r="DJ79" i="7"/>
  <c r="DK37" i="7"/>
  <c r="DK47" i="7" s="1"/>
  <c r="DK30" i="7"/>
  <c r="DK46" i="7" s="1"/>
  <c r="DK5" i="7"/>
  <c r="DL3" i="7"/>
  <c r="DK8" i="7"/>
  <c r="DK4" i="7"/>
  <c r="DK7" i="7"/>
  <c r="DK49" i="7"/>
  <c r="DK71" i="7" s="1"/>
  <c r="DK74" i="7" s="1"/>
  <c r="DI35" i="7"/>
  <c r="DI28" i="7"/>
  <c r="DJ21" i="7"/>
  <c r="DJ20" i="7"/>
  <c r="DI144" i="7"/>
  <c r="DI50" i="7"/>
  <c r="DJ10" i="7"/>
  <c r="DJ12" i="7"/>
  <c r="DJ13" i="7"/>
  <c r="DJ11" i="7"/>
  <c r="DI14" i="7"/>
  <c r="DI127" i="7"/>
  <c r="BY29" i="7"/>
  <c r="BY31" i="7" s="1"/>
  <c r="BZ27" i="7" s="1"/>
  <c r="BG47" i="9"/>
  <c r="BG50" i="9" s="1"/>
  <c r="BG51" i="9" s="1"/>
  <c r="BG96" i="9"/>
  <c r="BG38" i="9"/>
  <c r="BG40" i="9" s="1"/>
  <c r="BG91" i="9"/>
  <c r="BG72" i="9"/>
  <c r="BG62" i="9"/>
  <c r="BW36" i="7"/>
  <c r="BW38" i="7" s="1"/>
  <c r="BX34" i="7" s="1"/>
  <c r="DB13" i="13"/>
  <c r="BG67" i="9"/>
  <c r="CP217" i="7"/>
  <c r="CK5" i="13"/>
  <c r="BG19" i="9"/>
  <c r="BG26" i="9" s="1"/>
  <c r="BG27" i="9" s="1"/>
  <c r="BH251" i="9"/>
  <c r="BH16" i="9"/>
  <c r="BH339" i="9"/>
  <c r="BH33" i="9"/>
  <c r="BH48" i="9"/>
  <c r="BH39" i="9"/>
  <c r="BH25" i="9"/>
  <c r="CN215" i="7"/>
  <c r="CI3" i="13"/>
  <c r="BG53" i="9"/>
  <c r="CJ4" i="13"/>
  <c r="CO216" i="7"/>
  <c r="BG542" i="9"/>
  <c r="BC77" i="13" s="1"/>
  <c r="BG348" i="9"/>
  <c r="BG112" i="12" s="1"/>
  <c r="AF261" i="12" s="1"/>
  <c r="DB12" i="13"/>
  <c r="BG32" i="9"/>
  <c r="BG35" i="9" s="1"/>
  <c r="BG36" i="9" s="1"/>
  <c r="BH217" i="9"/>
  <c r="BH324" i="9"/>
  <c r="BI20" i="8"/>
  <c r="BI59" i="8" s="1"/>
  <c r="BJ17" i="8"/>
  <c r="BI64" i="8"/>
  <c r="BI73" i="8" s="1"/>
  <c r="BI68" i="8"/>
  <c r="U167" i="7"/>
  <c r="U181" i="9" s="1"/>
  <c r="U179" i="7"/>
  <c r="BH143" i="15" l="1"/>
  <c r="BI142" i="15"/>
  <c r="BH166" i="15"/>
  <c r="BD343" i="9"/>
  <c r="BD107" i="12" s="1"/>
  <c r="BD187" i="9"/>
  <c r="BD263" i="9" s="1"/>
  <c r="BD525" i="9" s="1"/>
  <c r="AZ60" i="13" s="1"/>
  <c r="BH138" i="15"/>
  <c r="BD467" i="9"/>
  <c r="BE468" i="9" s="1"/>
  <c r="BI25" i="15"/>
  <c r="BH144" i="15"/>
  <c r="BJ73" i="15"/>
  <c r="BK106" i="15"/>
  <c r="BH122" i="9"/>
  <c r="BJ87" i="15"/>
  <c r="BJ88" i="15" s="1"/>
  <c r="BJ97" i="15"/>
  <c r="BJ100" i="15"/>
  <c r="BK93" i="15"/>
  <c r="BJ98" i="15"/>
  <c r="BJ99" i="15"/>
  <c r="BJ96" i="15"/>
  <c r="BF29" i="9"/>
  <c r="BF59" i="9" s="1"/>
  <c r="BF23" i="9"/>
  <c r="BF114" i="9" s="1"/>
  <c r="BF118" i="9" s="1"/>
  <c r="BJ95" i="15"/>
  <c r="BJ94" i="15"/>
  <c r="BG41" i="9"/>
  <c r="BG43" i="9"/>
  <c r="BE259" i="9"/>
  <c r="BE346" i="9"/>
  <c r="BE110" i="12" s="1"/>
  <c r="AE259" i="12" s="1"/>
  <c r="BE347" i="9"/>
  <c r="BE111" i="12" s="1"/>
  <c r="AE260" i="12" s="1"/>
  <c r="BE260" i="9"/>
  <c r="BE11" i="12"/>
  <c r="AE155" i="12" s="1"/>
  <c r="BE14" i="12"/>
  <c r="AE161" i="12" s="1"/>
  <c r="BE165" i="9"/>
  <c r="BE164" i="9"/>
  <c r="BE12" i="12" s="1"/>
  <c r="AE157" i="12" s="1"/>
  <c r="BE7" i="12"/>
  <c r="AE147" i="12" s="1"/>
  <c r="BG140" i="9"/>
  <c r="BG132" i="9"/>
  <c r="BG136" i="9"/>
  <c r="BG128" i="9"/>
  <c r="BF136" i="9"/>
  <c r="BF128" i="9"/>
  <c r="BF140" i="9"/>
  <c r="BF132" i="9"/>
  <c r="BE315" i="9"/>
  <c r="BE83" i="12" s="1"/>
  <c r="AE229" i="12" s="1"/>
  <c r="BE540" i="9"/>
  <c r="BA75" i="13" s="1"/>
  <c r="BF119" i="9"/>
  <c r="BG119" i="9"/>
  <c r="BG440" i="9"/>
  <c r="BG541" i="9" s="1"/>
  <c r="BC76" i="13" s="1"/>
  <c r="DK223" i="7"/>
  <c r="DJ140" i="7"/>
  <c r="DJ144" i="7" s="1"/>
  <c r="BH157" i="9"/>
  <c r="BK166" i="15"/>
  <c r="BF134" i="15"/>
  <c r="BG121" i="15"/>
  <c r="BG123" i="15" s="1"/>
  <c r="BG137" i="15" s="1"/>
  <c r="BG117" i="15"/>
  <c r="BG136" i="15" s="1"/>
  <c r="BK104" i="15"/>
  <c r="BK102" i="15"/>
  <c r="BJ35" i="15"/>
  <c r="BJ82" i="15"/>
  <c r="BJ61" i="15"/>
  <c r="BJ63" i="15" s="1"/>
  <c r="BK22" i="15"/>
  <c r="BK108" i="15"/>
  <c r="BJ69" i="15"/>
  <c r="BJ77" i="15"/>
  <c r="BJ48" i="15"/>
  <c r="BJ50" i="15" s="1"/>
  <c r="BJ31" i="15"/>
  <c r="BJ38" i="15" s="1"/>
  <c r="BH90" i="8"/>
  <c r="DK222" i="7"/>
  <c r="BK27" i="15"/>
  <c r="BL18" i="15"/>
  <c r="DL6" i="7"/>
  <c r="DL133" i="7" s="1"/>
  <c r="DI86" i="7"/>
  <c r="BG262" i="9"/>
  <c r="BG531" i="9" s="1"/>
  <c r="BC66" i="13" s="1"/>
  <c r="BD539" i="9"/>
  <c r="AZ74" i="13" s="1"/>
  <c r="BD26" i="12"/>
  <c r="BH51" i="15"/>
  <c r="BH113" i="15" s="1"/>
  <c r="BG275" i="9"/>
  <c r="BG43" i="12" s="1"/>
  <c r="AF189" i="12" s="1"/>
  <c r="DH142" i="7"/>
  <c r="DI139" i="7" s="1"/>
  <c r="DI141" i="7" s="1"/>
  <c r="DI145" i="7" s="1"/>
  <c r="DJ221" i="7"/>
  <c r="DJ125" i="7"/>
  <c r="DJ127" i="7" s="1"/>
  <c r="DK125" i="7" s="1"/>
  <c r="U168" i="7"/>
  <c r="BG93" i="9"/>
  <c r="BG55" i="9"/>
  <c r="BG64" i="9"/>
  <c r="BG65" i="9" s="1"/>
  <c r="BG21" i="9"/>
  <c r="BG74" i="9"/>
  <c r="BG75" i="9" s="1"/>
  <c r="BI47" i="8"/>
  <c r="BI60" i="8"/>
  <c r="BI61" i="8" s="1"/>
  <c r="BI62" i="8" s="1"/>
  <c r="BI53" i="8"/>
  <c r="BG69" i="9"/>
  <c r="BG70" i="9" s="1"/>
  <c r="BG98" i="9"/>
  <c r="BG99" i="9" s="1"/>
  <c r="DK136" i="7"/>
  <c r="DK129" i="7"/>
  <c r="DJ14" i="7"/>
  <c r="DJ28" i="7"/>
  <c r="DJ35" i="7"/>
  <c r="DK11" i="7"/>
  <c r="DK12" i="7"/>
  <c r="DK10" i="7"/>
  <c r="DK13" i="7"/>
  <c r="DL49" i="7"/>
  <c r="DL71" i="7" s="1"/>
  <c r="DL74" i="7" s="1"/>
  <c r="DL30" i="7"/>
  <c r="DL46" i="7" s="1"/>
  <c r="DL5" i="7"/>
  <c r="DL37" i="7"/>
  <c r="DL47" i="7" s="1"/>
  <c r="DL8" i="7"/>
  <c r="DL4" i="7"/>
  <c r="DM3" i="7"/>
  <c r="DL7" i="7"/>
  <c r="DK48" i="7"/>
  <c r="DK78" i="7" s="1"/>
  <c r="DK79" i="7"/>
  <c r="DJ50" i="7"/>
  <c r="DK20" i="7"/>
  <c r="DK21" i="7"/>
  <c r="DJ82" i="7"/>
  <c r="BI40" i="8"/>
  <c r="BI42" i="8" s="1"/>
  <c r="BI43" i="8" s="1"/>
  <c r="BI52" i="8"/>
  <c r="BH419" i="9"/>
  <c r="BI23" i="8"/>
  <c r="DC13" i="13"/>
  <c r="DC12" i="13"/>
  <c r="CK4" i="13"/>
  <c r="CP216" i="7"/>
  <c r="CJ3" i="13"/>
  <c r="CO215" i="7"/>
  <c r="CQ217" i="7"/>
  <c r="CL5" i="13"/>
  <c r="BX36" i="7"/>
  <c r="BX38" i="7" s="1"/>
  <c r="BY34" i="7" s="1"/>
  <c r="BY36" i="7" s="1"/>
  <c r="BZ29" i="7"/>
  <c r="BZ31" i="7" s="1"/>
  <c r="CA27" i="7" s="1"/>
  <c r="CA29" i="7" s="1"/>
  <c r="BI28" i="8"/>
  <c r="BI30" i="8" s="1"/>
  <c r="BI31" i="8" s="1"/>
  <c r="BH422" i="9"/>
  <c r="BI337" i="9"/>
  <c r="BI14" i="9"/>
  <c r="BI87" i="9" s="1"/>
  <c r="BI249" i="9"/>
  <c r="BH17" i="9"/>
  <c r="BH103" i="9" s="1"/>
  <c r="BH110" i="9" s="1"/>
  <c r="BH425" i="9"/>
  <c r="BW219" i="7"/>
  <c r="BS7" i="13" s="1"/>
  <c r="BW23" i="7"/>
  <c r="BW24" i="7" s="1"/>
  <c r="BY218" i="7"/>
  <c r="BU6" i="13" s="1"/>
  <c r="BY22" i="7"/>
  <c r="BI119" i="8"/>
  <c r="BI216" i="9" s="1"/>
  <c r="BI215" i="9"/>
  <c r="BI35" i="8"/>
  <c r="BJ19" i="8"/>
  <c r="BJ24" i="8"/>
  <c r="BJ48" i="8"/>
  <c r="BJ29" i="8"/>
  <c r="BJ41" i="8"/>
  <c r="BJ36" i="8"/>
  <c r="BI38" i="8"/>
  <c r="BI106" i="8" s="1"/>
  <c r="BI50" i="8"/>
  <c r="BI122" i="8" s="1"/>
  <c r="BI26" i="8"/>
  <c r="BI76" i="8" s="1"/>
  <c r="BH92" i="12"/>
  <c r="BH326" i="9"/>
  <c r="BH94" i="12" s="1"/>
  <c r="U446" i="9"/>
  <c r="U448" i="9" s="1"/>
  <c r="U453" i="9"/>
  <c r="U351" i="9" s="1"/>
  <c r="U115" i="12" s="1"/>
  <c r="M264" i="12" s="1"/>
  <c r="U439" i="9"/>
  <c r="U274" i="9"/>
  <c r="U42" i="12" s="1"/>
  <c r="M188" i="12" s="1"/>
  <c r="U201" i="9"/>
  <c r="U87" i="8"/>
  <c r="U460" i="9"/>
  <c r="U314" i="9"/>
  <c r="U476" i="9"/>
  <c r="U204" i="9"/>
  <c r="AF166" i="15" l="1"/>
  <c r="J166" i="15"/>
  <c r="P143" i="15"/>
  <c r="AD143" i="15"/>
  <c r="G162" i="15"/>
  <c r="S142" i="15"/>
  <c r="AI142" i="15"/>
  <c r="M163" i="15"/>
  <c r="O166" i="15"/>
  <c r="AI166" i="15"/>
  <c r="V142" i="15"/>
  <c r="AI143" i="15"/>
  <c r="G163" i="15"/>
  <c r="AI163" i="15"/>
  <c r="M166" i="15"/>
  <c r="N143" i="15"/>
  <c r="T166" i="15"/>
  <c r="AD142" i="15"/>
  <c r="W142" i="15"/>
  <c r="AA142" i="15"/>
  <c r="O142" i="15"/>
  <c r="N142" i="15"/>
  <c r="X142" i="15"/>
  <c r="Z142" i="15"/>
  <c r="P166" i="15"/>
  <c r="AJ163" i="15"/>
  <c r="AC142" i="15"/>
  <c r="X166" i="15"/>
  <c r="N163" i="15"/>
  <c r="AG143" i="15"/>
  <c r="AD166" i="15"/>
  <c r="J142" i="15"/>
  <c r="P142" i="15"/>
  <c r="I163" i="15"/>
  <c r="AJ142" i="15"/>
  <c r="AG163" i="15"/>
  <c r="AB143" i="15"/>
  <c r="J143" i="15"/>
  <c r="M143" i="15"/>
  <c r="G143" i="15"/>
  <c r="AA166" i="15"/>
  <c r="AA143" i="15"/>
  <c r="U143" i="15"/>
  <c r="Y143" i="15"/>
  <c r="Z166" i="15"/>
  <c r="Z143" i="15"/>
  <c r="W166" i="15"/>
  <c r="O163" i="15"/>
  <c r="Q166" i="15"/>
  <c r="L143" i="15"/>
  <c r="AJ143" i="15"/>
  <c r="X143" i="15"/>
  <c r="AE166" i="15"/>
  <c r="K163" i="15"/>
  <c r="U142" i="15"/>
  <c r="AC166" i="15"/>
  <c r="I143" i="15"/>
  <c r="S143" i="15"/>
  <c r="AF163" i="15"/>
  <c r="R143" i="15"/>
  <c r="K142" i="15"/>
  <c r="AE142" i="15"/>
  <c r="Q142" i="15"/>
  <c r="AF142" i="15"/>
  <c r="L142" i="15"/>
  <c r="H143" i="15"/>
  <c r="AB142" i="15"/>
  <c r="I166" i="15"/>
  <c r="R166" i="15"/>
  <c r="AG142" i="15"/>
  <c r="AH166" i="15"/>
  <c r="M142" i="15"/>
  <c r="L163" i="15"/>
  <c r="AG166" i="15"/>
  <c r="V166" i="15"/>
  <c r="H163" i="15"/>
  <c r="T142" i="15"/>
  <c r="AH142" i="15"/>
  <c r="I142" i="15"/>
  <c r="AK163" i="15"/>
  <c r="L166" i="15"/>
  <c r="AK142" i="15"/>
  <c r="Q143" i="15"/>
  <c r="AC143" i="15"/>
  <c r="R142" i="15"/>
  <c r="T143" i="15"/>
  <c r="K143" i="15"/>
  <c r="AB166" i="15"/>
  <c r="Y166" i="15"/>
  <c r="U166" i="15"/>
  <c r="P163" i="15"/>
  <c r="H166" i="15"/>
  <c r="AE163" i="15"/>
  <c r="AJ166" i="15"/>
  <c r="N166" i="15"/>
  <c r="O143" i="15"/>
  <c r="AH143" i="15"/>
  <c r="Y142" i="15"/>
  <c r="J163" i="15"/>
  <c r="V143" i="15"/>
  <c r="AH163" i="15"/>
  <c r="H142" i="15"/>
  <c r="AE143" i="15"/>
  <c r="S166" i="15"/>
  <c r="K166" i="15"/>
  <c r="AF143" i="15"/>
  <c r="W143" i="15"/>
  <c r="AK166" i="15"/>
  <c r="AL143" i="15"/>
  <c r="AK143" i="15"/>
  <c r="AL163" i="15"/>
  <c r="AL142" i="15"/>
  <c r="AM143" i="15"/>
  <c r="AM142" i="15"/>
  <c r="AM163" i="15"/>
  <c r="AL166" i="15"/>
  <c r="AM166" i="15"/>
  <c r="AN163" i="15"/>
  <c r="AO143" i="15"/>
  <c r="AN142" i="15"/>
  <c r="AO142" i="15"/>
  <c r="AN166" i="15"/>
  <c r="AO163" i="15"/>
  <c r="AN143" i="15"/>
  <c r="AP163" i="15"/>
  <c r="AP142" i="15"/>
  <c r="AO166" i="15"/>
  <c r="AP166" i="15"/>
  <c r="AQ142" i="15"/>
  <c r="AQ143" i="15"/>
  <c r="AQ166" i="15"/>
  <c r="AQ163" i="15"/>
  <c r="AR143" i="15"/>
  <c r="AR166" i="15"/>
  <c r="AP143" i="15"/>
  <c r="AR163" i="15"/>
  <c r="AR142" i="15"/>
  <c r="AS166" i="15"/>
  <c r="AS163" i="15"/>
  <c r="AS142" i="15"/>
  <c r="AS143" i="15"/>
  <c r="AT166" i="15"/>
  <c r="AT163" i="15"/>
  <c r="AT142" i="15"/>
  <c r="AT143" i="15"/>
  <c r="AU142" i="15"/>
  <c r="AU143" i="15"/>
  <c r="AV166" i="15"/>
  <c r="AU163" i="15"/>
  <c r="AV163" i="15"/>
  <c r="AV142" i="15"/>
  <c r="AU166" i="15"/>
  <c r="AW143" i="15"/>
  <c r="AW142" i="15"/>
  <c r="AV143" i="15"/>
  <c r="AW163" i="15"/>
  <c r="AX142" i="15"/>
  <c r="AX163" i="15"/>
  <c r="AW166" i="15"/>
  <c r="AY142" i="15"/>
  <c r="AX143" i="15"/>
  <c r="AY143" i="15"/>
  <c r="AY166" i="15"/>
  <c r="AX166" i="15"/>
  <c r="AY163" i="15"/>
  <c r="AZ143" i="15"/>
  <c r="AZ163" i="15"/>
  <c r="AZ142" i="15"/>
  <c r="AZ166" i="15"/>
  <c r="BA142" i="15"/>
  <c r="BA166" i="15"/>
  <c r="BA163" i="15"/>
  <c r="BA143" i="15"/>
  <c r="BB143" i="15"/>
  <c r="BB142" i="15"/>
  <c r="BB163" i="15"/>
  <c r="BC166" i="15"/>
  <c r="BC143" i="15"/>
  <c r="BD166" i="15"/>
  <c r="BB166" i="15"/>
  <c r="BC142" i="15"/>
  <c r="BC163" i="15"/>
  <c r="BD163" i="15"/>
  <c r="BD142" i="15"/>
  <c r="BD143" i="15"/>
  <c r="BE163" i="15"/>
  <c r="BF142" i="15"/>
  <c r="BF163" i="15"/>
  <c r="BE142" i="15"/>
  <c r="BE166" i="15"/>
  <c r="BE143" i="15"/>
  <c r="BF143" i="15"/>
  <c r="BG163" i="15"/>
  <c r="BF166" i="15"/>
  <c r="BG143" i="15"/>
  <c r="BG166" i="15"/>
  <c r="BG142" i="15"/>
  <c r="BJ166" i="15"/>
  <c r="BH142" i="15"/>
  <c r="BI163" i="15"/>
  <c r="BJ163" i="15"/>
  <c r="BJ142" i="15"/>
  <c r="BH163" i="15"/>
  <c r="BK163" i="15"/>
  <c r="BI166" i="15"/>
  <c r="BK143" i="15"/>
  <c r="BK142" i="15"/>
  <c r="BI143" i="15"/>
  <c r="BJ143" i="15"/>
  <c r="BD349" i="9"/>
  <c r="BD113" i="12" s="1"/>
  <c r="BD31" i="12"/>
  <c r="BD469" i="9"/>
  <c r="BD380" i="9" s="1"/>
  <c r="BD563" i="9" s="1"/>
  <c r="AZ38" i="13" s="1"/>
  <c r="BI150" i="15"/>
  <c r="BK247" i="15"/>
  <c r="BI145" i="15"/>
  <c r="BI125" i="15"/>
  <c r="BI127" i="15" s="1"/>
  <c r="BI146" i="15"/>
  <c r="BH86" i="9"/>
  <c r="BH88" i="9" s="1"/>
  <c r="BI79" i="9"/>
  <c r="BI83" i="9"/>
  <c r="BK76" i="15"/>
  <c r="BF172" i="9"/>
  <c r="BF540" i="9" s="1"/>
  <c r="BB75" i="13" s="1"/>
  <c r="BH82" i="9"/>
  <c r="BH84" i="9" s="1"/>
  <c r="BG94" i="9"/>
  <c r="BK85" i="15"/>
  <c r="BJ83" i="15"/>
  <c r="BF143" i="9"/>
  <c r="BF153" i="9" s="1"/>
  <c r="BF127" i="9"/>
  <c r="BF149" i="9" s="1"/>
  <c r="BF164" i="9" s="1"/>
  <c r="BF174" i="9" s="1"/>
  <c r="BF123" i="9"/>
  <c r="BF148" i="9" s="1"/>
  <c r="BF139" i="9"/>
  <c r="BF152" i="9" s="1"/>
  <c r="BF184" i="9" s="1"/>
  <c r="BF135" i="9"/>
  <c r="BF151" i="9" s="1"/>
  <c r="BF166" i="9" s="1"/>
  <c r="BF176" i="9" s="1"/>
  <c r="BF147" i="9"/>
  <c r="BF183" i="9" s="1"/>
  <c r="BF131" i="9"/>
  <c r="BG22" i="9"/>
  <c r="BG155" i="9" s="1"/>
  <c r="BI44" i="8"/>
  <c r="BI110" i="8" s="1"/>
  <c r="BI112" i="8" s="1"/>
  <c r="BI107" i="8"/>
  <c r="BG56" i="9"/>
  <c r="BG58" i="9"/>
  <c r="BK92" i="15"/>
  <c r="BK100" i="15" s="1"/>
  <c r="BE13" i="12"/>
  <c r="AE159" i="12" s="1"/>
  <c r="BE175" i="9"/>
  <c r="BE174" i="9"/>
  <c r="BF139" i="15"/>
  <c r="BF149" i="15" s="1"/>
  <c r="BH186" i="9"/>
  <c r="BE523" i="9"/>
  <c r="BA58" i="13" s="1"/>
  <c r="BE28" i="12"/>
  <c r="AE174" i="12" s="1"/>
  <c r="BE522" i="9"/>
  <c r="BA57" i="13" s="1"/>
  <c r="BE27" i="12"/>
  <c r="AE173" i="12" s="1"/>
  <c r="BF150" i="9"/>
  <c r="BF165" i="9" s="1"/>
  <c r="BF13" i="12" s="1"/>
  <c r="BF44" i="9"/>
  <c r="BE167" i="9"/>
  <c r="BE187" i="9" s="1"/>
  <c r="BH124" i="9"/>
  <c r="BH115" i="9"/>
  <c r="BH144" i="9" s="1"/>
  <c r="DL45" i="7"/>
  <c r="BH188" i="9"/>
  <c r="BH275" i="9" s="1"/>
  <c r="BH43" i="12" s="1"/>
  <c r="BH189" i="9"/>
  <c r="BH447" i="9" s="1"/>
  <c r="DJ141" i="7"/>
  <c r="DJ145" i="7" s="1"/>
  <c r="BG129" i="15"/>
  <c r="BG119" i="15"/>
  <c r="BH115" i="15"/>
  <c r="BH135" i="15" s="1"/>
  <c r="BK151" i="15"/>
  <c r="BJ36" i="15"/>
  <c r="BL55" i="15"/>
  <c r="BK68" i="15"/>
  <c r="BK86" i="15"/>
  <c r="BJ32" i="15"/>
  <c r="BJ23" i="15" s="1"/>
  <c r="BF7" i="12"/>
  <c r="DL44" i="7"/>
  <c r="DL223" i="7" s="1"/>
  <c r="BK75" i="15"/>
  <c r="BK41" i="15"/>
  <c r="BK44" i="15" s="1"/>
  <c r="BK30" i="15"/>
  <c r="BK81" i="15"/>
  <c r="BH104" i="9"/>
  <c r="BH109" i="9"/>
  <c r="BH107" i="9"/>
  <c r="BH105" i="9"/>
  <c r="BH106" i="9"/>
  <c r="BH108" i="9"/>
  <c r="DL126" i="7"/>
  <c r="DL129" i="7" s="1"/>
  <c r="DL43" i="7"/>
  <c r="DL222" i="7" s="1"/>
  <c r="BK60" i="15"/>
  <c r="BL42" i="15"/>
  <c r="BK29" i="15"/>
  <c r="BK54" i="15"/>
  <c r="BK57" i="15" s="1"/>
  <c r="BK59" i="15"/>
  <c r="BK61" i="15" s="1"/>
  <c r="BK72" i="15"/>
  <c r="BK67" i="15"/>
  <c r="BK47" i="15"/>
  <c r="BK71" i="15"/>
  <c r="BK80" i="15"/>
  <c r="BK46" i="15"/>
  <c r="BL91" i="15"/>
  <c r="BL20" i="15"/>
  <c r="BL34" i="15"/>
  <c r="DJ86" i="7"/>
  <c r="DM6" i="7"/>
  <c r="DM44" i="7" s="1"/>
  <c r="BG30" i="12"/>
  <c r="AF176" i="12" s="1"/>
  <c r="BI325" i="9"/>
  <c r="BI93" i="12" s="1"/>
  <c r="AG239" i="12" s="1"/>
  <c r="U283" i="9"/>
  <c r="U51" i="12" s="1"/>
  <c r="M197" i="12" s="1"/>
  <c r="BG524" i="9"/>
  <c r="BC59" i="13" s="1"/>
  <c r="BI102" i="9"/>
  <c r="BH64" i="15"/>
  <c r="U309" i="9"/>
  <c r="U77" i="12" s="1"/>
  <c r="M223" i="12" s="1"/>
  <c r="BI32" i="8"/>
  <c r="BI80" i="8" s="1"/>
  <c r="BI77" i="8"/>
  <c r="DK221" i="7"/>
  <c r="V166" i="7"/>
  <c r="DK82" i="7"/>
  <c r="DK14" i="7"/>
  <c r="BH20" i="9"/>
  <c r="BH63" i="9"/>
  <c r="BH97" i="9"/>
  <c r="BH73" i="9"/>
  <c r="BH68" i="9"/>
  <c r="BH54" i="9"/>
  <c r="BH92" i="9"/>
  <c r="BI54" i="8"/>
  <c r="BI55" i="8" s="1"/>
  <c r="DL21" i="7"/>
  <c r="DL20" i="7"/>
  <c r="DL12" i="7"/>
  <c r="DL13" i="7"/>
  <c r="DL10" i="7"/>
  <c r="DL11" i="7"/>
  <c r="DL136" i="7"/>
  <c r="DK28" i="7"/>
  <c r="DK35" i="7"/>
  <c r="DK144" i="7"/>
  <c r="DK50" i="7"/>
  <c r="DI142" i="7"/>
  <c r="DJ139" i="7" s="1"/>
  <c r="DM30" i="7"/>
  <c r="DM46" i="7" s="1"/>
  <c r="DM5" i="7"/>
  <c r="DM8" i="7"/>
  <c r="DM7" i="7"/>
  <c r="DM37" i="7"/>
  <c r="DM49" i="7"/>
  <c r="DM4" i="7"/>
  <c r="DL79" i="7"/>
  <c r="DL48" i="7"/>
  <c r="DL78" i="7" s="1"/>
  <c r="DK127" i="7"/>
  <c r="DL125" i="7" s="1"/>
  <c r="BH348" i="9"/>
  <c r="BH112" i="12" s="1"/>
  <c r="CM5" i="13"/>
  <c r="CR217" i="7"/>
  <c r="BH38" i="9"/>
  <c r="BH40" i="9" s="1"/>
  <c r="BH62" i="9"/>
  <c r="BH47" i="9"/>
  <c r="BH50" i="9" s="1"/>
  <c r="BH51" i="9" s="1"/>
  <c r="BH96" i="9"/>
  <c r="BH78" i="9"/>
  <c r="BH80" i="9" s="1"/>
  <c r="BH72" i="9"/>
  <c r="BH53" i="9"/>
  <c r="BH91" i="9"/>
  <c r="BH19" i="9"/>
  <c r="BH26" i="9" s="1"/>
  <c r="BH27" i="9" s="1"/>
  <c r="BH32" i="9"/>
  <c r="BH35" i="9" s="1"/>
  <c r="BH36" i="9" s="1"/>
  <c r="BH67" i="9"/>
  <c r="CA31" i="7"/>
  <c r="CB27" i="7" s="1"/>
  <c r="CB29" i="7" s="1"/>
  <c r="CA22" i="7"/>
  <c r="BZ218" i="7"/>
  <c r="BV6" i="13" s="1"/>
  <c r="BZ22" i="7"/>
  <c r="BX23" i="7"/>
  <c r="BX24" i="7" s="1"/>
  <c r="BX219" i="7"/>
  <c r="BT7" i="13" s="1"/>
  <c r="BH542" i="9"/>
  <c r="BD77" i="13" s="1"/>
  <c r="BY38" i="7"/>
  <c r="BZ34" i="7" s="1"/>
  <c r="BY23" i="7"/>
  <c r="BY24" i="7" s="1"/>
  <c r="CK3" i="13"/>
  <c r="CP215" i="7"/>
  <c r="DD12" i="13"/>
  <c r="DD13" i="13"/>
  <c r="BI339" i="9"/>
  <c r="BI25" i="9"/>
  <c r="BI251" i="9"/>
  <c r="BI33" i="9"/>
  <c r="BI48" i="9"/>
  <c r="BI16" i="9"/>
  <c r="BI39" i="9"/>
  <c r="CL4" i="13"/>
  <c r="CQ216" i="7"/>
  <c r="BJ20" i="8"/>
  <c r="BK17" i="8"/>
  <c r="BJ68" i="8"/>
  <c r="BJ64" i="8"/>
  <c r="BJ73" i="8" s="1"/>
  <c r="BI324" i="9"/>
  <c r="BI217" i="9"/>
  <c r="V445" i="9"/>
  <c r="U378" i="9"/>
  <c r="U316" i="9"/>
  <c r="U82" i="12"/>
  <c r="M228" i="12" s="1"/>
  <c r="U350" i="9"/>
  <c r="U441" i="9"/>
  <c r="BE466" i="9" l="1"/>
  <c r="BI138" i="15"/>
  <c r="BF315" i="9"/>
  <c r="BF83" i="12" s="1"/>
  <c r="BF461" i="9"/>
  <c r="BJ25" i="15"/>
  <c r="BL247" i="15" s="1"/>
  <c r="BI144" i="15"/>
  <c r="BL142" i="15"/>
  <c r="BK77" i="15"/>
  <c r="BL106" i="15"/>
  <c r="BI122" i="9"/>
  <c r="BL93" i="15"/>
  <c r="BK87" i="15"/>
  <c r="BG29" i="9"/>
  <c r="BG44" i="9" s="1"/>
  <c r="BG6" i="12" s="1"/>
  <c r="AF146" i="12" s="1"/>
  <c r="BG23" i="9"/>
  <c r="BG114" i="9" s="1"/>
  <c r="BG139" i="9" s="1"/>
  <c r="BG152" i="9" s="1"/>
  <c r="BE15" i="12"/>
  <c r="BH41" i="9"/>
  <c r="BH43" i="9"/>
  <c r="BK73" i="15"/>
  <c r="BK96" i="15"/>
  <c r="BK94" i="15"/>
  <c r="BK99" i="15"/>
  <c r="BK98" i="15"/>
  <c r="BK95" i="15"/>
  <c r="BK97" i="15"/>
  <c r="BE177" i="9"/>
  <c r="BF175" i="9"/>
  <c r="BF12" i="12"/>
  <c r="BF260" i="9"/>
  <c r="BF347" i="9"/>
  <c r="BF111" i="12" s="1"/>
  <c r="BF259" i="9"/>
  <c r="BF346" i="9"/>
  <c r="BF110" i="12" s="1"/>
  <c r="BF6" i="12"/>
  <c r="BF163" i="9"/>
  <c r="BF11" i="12" s="1"/>
  <c r="BE467" i="9"/>
  <c r="BE343" i="9"/>
  <c r="BE107" i="12" s="1"/>
  <c r="AE256" i="12" s="1"/>
  <c r="BH140" i="9"/>
  <c r="BH132" i="9"/>
  <c r="BH128" i="9"/>
  <c r="BH136" i="9"/>
  <c r="BH119" i="9"/>
  <c r="DB214" i="7"/>
  <c r="CX2" i="13" s="1"/>
  <c r="CX10" i="13" s="1"/>
  <c r="BH440" i="9"/>
  <c r="BH541" i="9" s="1"/>
  <c r="BD76" i="13" s="1"/>
  <c r="DJ142" i="7"/>
  <c r="DK139" i="7" s="1"/>
  <c r="BL166" i="15"/>
  <c r="BL143" i="15"/>
  <c r="BL163" i="15"/>
  <c r="BH121" i="15"/>
  <c r="BH123" i="15" s="1"/>
  <c r="BH137" i="15" s="1"/>
  <c r="BH117" i="15"/>
  <c r="BH136" i="15" s="1"/>
  <c r="BG134" i="15"/>
  <c r="BL104" i="15"/>
  <c r="BK35" i="15"/>
  <c r="BL102" i="15"/>
  <c r="BL22" i="15"/>
  <c r="BL108" i="15"/>
  <c r="BK69" i="15"/>
  <c r="DM43" i="7"/>
  <c r="DM140" i="7" s="1"/>
  <c r="DM126" i="7"/>
  <c r="BK82" i="15"/>
  <c r="BI90" i="8"/>
  <c r="DL140" i="7"/>
  <c r="DL144" i="7" s="1"/>
  <c r="BK31" i="15"/>
  <c r="BK38" i="15" s="1"/>
  <c r="BK63" i="15"/>
  <c r="BL27" i="15"/>
  <c r="BK48" i="15"/>
  <c r="BK50" i="15" s="1"/>
  <c r="BM18" i="15"/>
  <c r="BH524" i="9"/>
  <c r="BD59" i="13" s="1"/>
  <c r="DM223" i="7"/>
  <c r="DK86" i="7"/>
  <c r="DM45" i="7"/>
  <c r="DM133" i="7"/>
  <c r="BH262" i="9"/>
  <c r="BH531" i="9" s="1"/>
  <c r="BD66" i="13" s="1"/>
  <c r="BI51" i="15"/>
  <c r="BI113" i="15" s="1"/>
  <c r="BE263" i="9"/>
  <c r="BE525" i="9" s="1"/>
  <c r="BA60" i="13" s="1"/>
  <c r="D46" i="7"/>
  <c r="DK141" i="7"/>
  <c r="DK145" i="7" s="1"/>
  <c r="DL221" i="7"/>
  <c r="Z214" i="7"/>
  <c r="V2" i="13" s="1"/>
  <c r="V10" i="13" s="1"/>
  <c r="H214" i="7"/>
  <c r="D2" i="13" s="1"/>
  <c r="D10" i="13" s="1"/>
  <c r="BE349" i="9"/>
  <c r="BE113" i="12" s="1"/>
  <c r="AE262" i="12" s="1"/>
  <c r="X231" i="7"/>
  <c r="T1" i="13" s="1"/>
  <c r="T9" i="13" s="1"/>
  <c r="AV214" i="7"/>
  <c r="AR2" i="13" s="1"/>
  <c r="AR10" i="13" s="1"/>
  <c r="AX214" i="7"/>
  <c r="AT2" i="13" s="1"/>
  <c r="AT10" i="13" s="1"/>
  <c r="CJ231" i="7"/>
  <c r="CF1" i="13" s="1"/>
  <c r="CF9" i="13" s="1"/>
  <c r="CH231" i="7"/>
  <c r="CD1" i="13" s="1"/>
  <c r="CD9" i="13" s="1"/>
  <c r="AL231" i="7"/>
  <c r="AH1" i="13" s="1"/>
  <c r="AH9" i="13" s="1"/>
  <c r="DE231" i="7"/>
  <c r="DA1" i="13" s="1"/>
  <c r="DA9" i="13" s="1"/>
  <c r="DH214" i="7"/>
  <c r="DD2" i="13" s="1"/>
  <c r="DD10" i="13" s="1"/>
  <c r="BP214" i="7"/>
  <c r="BL2" i="13" s="1"/>
  <c r="BL10" i="13" s="1"/>
  <c r="BT214" i="7"/>
  <c r="BP2" i="13" s="1"/>
  <c r="BP10" i="13" s="1"/>
  <c r="AA214" i="7"/>
  <c r="W2" i="13" s="1"/>
  <c r="W10" i="13" s="1"/>
  <c r="BG231" i="7"/>
  <c r="BC1" i="13" s="1"/>
  <c r="BC9" i="13" s="1"/>
  <c r="S214" i="7"/>
  <c r="O2" i="13" s="1"/>
  <c r="O10" i="13" s="1"/>
  <c r="BC214" i="7"/>
  <c r="AY2" i="13" s="1"/>
  <c r="AY10" i="13" s="1"/>
  <c r="DA214" i="7"/>
  <c r="CW2" i="13" s="1"/>
  <c r="CW10" i="13" s="1"/>
  <c r="Q231" i="7"/>
  <c r="M1" i="13" s="1"/>
  <c r="M9" i="13" s="1"/>
  <c r="AU231" i="7"/>
  <c r="AQ1" i="13" s="1"/>
  <c r="AQ9" i="13" s="1"/>
  <c r="BU231" i="7"/>
  <c r="BQ1" i="13" s="1"/>
  <c r="BQ9" i="13" s="1"/>
  <c r="AN231" i="7"/>
  <c r="AJ1" i="13" s="1"/>
  <c r="AJ9" i="13" s="1"/>
  <c r="CC214" i="7"/>
  <c r="BY2" i="13" s="1"/>
  <c r="BY10" i="13" s="1"/>
  <c r="O214" i="7"/>
  <c r="K2" i="13" s="1"/>
  <c r="K10" i="13" s="1"/>
  <c r="AH231" i="7"/>
  <c r="AD1" i="13" s="1"/>
  <c r="AD9" i="13" s="1"/>
  <c r="BD214" i="7"/>
  <c r="AZ2" i="13" s="1"/>
  <c r="AZ10" i="13" s="1"/>
  <c r="CE231" i="7"/>
  <c r="CA1" i="13" s="1"/>
  <c r="CA9" i="13" s="1"/>
  <c r="AI214" i="7"/>
  <c r="AE2" i="13" s="1"/>
  <c r="AE10" i="13" s="1"/>
  <c r="BN214" i="7"/>
  <c r="BJ2" i="13" s="1"/>
  <c r="BJ10" i="13" s="1"/>
  <c r="CS214" i="7"/>
  <c r="CO2" i="13" s="1"/>
  <c r="CO10" i="13" s="1"/>
  <c r="BH64" i="9"/>
  <c r="BH65" i="9" s="1"/>
  <c r="BH98" i="9"/>
  <c r="BH99" i="9" s="1"/>
  <c r="BH74" i="9"/>
  <c r="BH75" i="9" s="1"/>
  <c r="BH93" i="9"/>
  <c r="BH55" i="9"/>
  <c r="BJ59" i="8"/>
  <c r="BJ53" i="8"/>
  <c r="BJ60" i="8"/>
  <c r="BH69" i="9"/>
  <c r="BH70" i="9" s="1"/>
  <c r="DL82" i="7"/>
  <c r="M231" i="7"/>
  <c r="I1" i="13" s="1"/>
  <c r="I9" i="13" s="1"/>
  <c r="W231" i="7"/>
  <c r="S1" i="13" s="1"/>
  <c r="S9" i="13" s="1"/>
  <c r="AI231" i="7"/>
  <c r="AE1" i="13" s="1"/>
  <c r="AE9" i="13" s="1"/>
  <c r="AQ231" i="7"/>
  <c r="AM1" i="13" s="1"/>
  <c r="AM9" i="13" s="1"/>
  <c r="BD231" i="7"/>
  <c r="AZ1" i="13" s="1"/>
  <c r="AZ9" i="13" s="1"/>
  <c r="BM231" i="7"/>
  <c r="BI1" i="13" s="1"/>
  <c r="BI9" i="13" s="1"/>
  <c r="CB214" i="7"/>
  <c r="BX2" i="13" s="1"/>
  <c r="BX10" i="13" s="1"/>
  <c r="O231" i="7"/>
  <c r="K1" i="13" s="1"/>
  <c r="K9" i="13" s="1"/>
  <c r="AE214" i="7"/>
  <c r="AA2" i="13" s="1"/>
  <c r="AA10" i="13" s="1"/>
  <c r="AU214" i="7"/>
  <c r="AQ2" i="13" s="1"/>
  <c r="AQ10" i="13" s="1"/>
  <c r="BL214" i="7"/>
  <c r="BH2" i="13" s="1"/>
  <c r="BH10" i="13" s="1"/>
  <c r="CD231" i="7"/>
  <c r="BZ1" i="13" s="1"/>
  <c r="BZ9" i="13" s="1"/>
  <c r="CQ231" i="7"/>
  <c r="CM1" i="13" s="1"/>
  <c r="CM9" i="13" s="1"/>
  <c r="DF214" i="7"/>
  <c r="DB2" i="13" s="1"/>
  <c r="DB10" i="13" s="1"/>
  <c r="BH21" i="9"/>
  <c r="DL127" i="7"/>
  <c r="DM125" i="7" s="1"/>
  <c r="K214" i="7"/>
  <c r="G2" i="13" s="1"/>
  <c r="G10" i="13" s="1"/>
  <c r="R214" i="7"/>
  <c r="N2" i="13" s="1"/>
  <c r="N10" i="13" s="1"/>
  <c r="AF214" i="7"/>
  <c r="AB2" i="13" s="1"/>
  <c r="AB10" i="13" s="1"/>
  <c r="AO231" i="7"/>
  <c r="AK1" i="13" s="1"/>
  <c r="AK9" i="13" s="1"/>
  <c r="AY214" i="7"/>
  <c r="AU2" i="13" s="1"/>
  <c r="AU10" i="13" s="1"/>
  <c r="BJ231" i="7"/>
  <c r="BF1" i="13" s="1"/>
  <c r="BF9" i="13" s="1"/>
  <c r="BW231" i="7"/>
  <c r="BS1" i="13" s="1"/>
  <c r="BS9" i="13" s="1"/>
  <c r="I231" i="7"/>
  <c r="E1" i="13" s="1"/>
  <c r="E9" i="13" s="1"/>
  <c r="Y231" i="7"/>
  <c r="U1" i="13" s="1"/>
  <c r="U9" i="13" s="1"/>
  <c r="AO214" i="7"/>
  <c r="AK2" i="13" s="1"/>
  <c r="AK10" i="13" s="1"/>
  <c r="BC231" i="7"/>
  <c r="AY1" i="13" s="1"/>
  <c r="AY9" i="13" s="1"/>
  <c r="BV214" i="7"/>
  <c r="BR2" i="13" s="1"/>
  <c r="BR10" i="13" s="1"/>
  <c r="CK214" i="7"/>
  <c r="CG2" i="13" s="1"/>
  <c r="CG10" i="13" s="1"/>
  <c r="DM20" i="7"/>
  <c r="DM21" i="7"/>
  <c r="D21" i="7" s="1"/>
  <c r="DL50" i="7"/>
  <c r="DL86" i="7" s="1"/>
  <c r="H231" i="7"/>
  <c r="D1" i="13" s="1"/>
  <c r="D9" i="13" s="1"/>
  <c r="DM231" i="7"/>
  <c r="DM214" i="7"/>
  <c r="CM214" i="7"/>
  <c r="CI2" i="13" s="1"/>
  <c r="CI10" i="13" s="1"/>
  <c r="CO214" i="7"/>
  <c r="CK2" i="13" s="1"/>
  <c r="CK10" i="13" s="1"/>
  <c r="CP231" i="7"/>
  <c r="CL1" i="13" s="1"/>
  <c r="CL9" i="13" s="1"/>
  <c r="CT231" i="7"/>
  <c r="CP1" i="13" s="1"/>
  <c r="CP9" i="13" s="1"/>
  <c r="CU214" i="7"/>
  <c r="CQ2" i="13" s="1"/>
  <c r="CQ10" i="13" s="1"/>
  <c r="CW214" i="7"/>
  <c r="CS2" i="13" s="1"/>
  <c r="CS10" i="13" s="1"/>
  <c r="CZ231" i="7"/>
  <c r="CV1" i="13" s="1"/>
  <c r="CV9" i="13" s="1"/>
  <c r="DC231" i="7"/>
  <c r="CY1" i="13" s="1"/>
  <c r="CY9" i="13" s="1"/>
  <c r="DE214" i="7"/>
  <c r="DA2" i="13" s="1"/>
  <c r="DA10" i="13" s="1"/>
  <c r="DG231" i="7"/>
  <c r="DC1" i="13" s="1"/>
  <c r="DC9" i="13" s="1"/>
  <c r="DD231" i="7"/>
  <c r="CZ1" i="13" s="1"/>
  <c r="CZ9" i="13" s="1"/>
  <c r="DJ231" i="7"/>
  <c r="DF1" i="13" s="1"/>
  <c r="DF9" i="13" s="1"/>
  <c r="BU214" i="7"/>
  <c r="BQ2" i="13" s="1"/>
  <c r="BQ10" i="13" s="1"/>
  <c r="BX231" i="7"/>
  <c r="BT1" i="13" s="1"/>
  <c r="BT9" i="13" s="1"/>
  <c r="CA214" i="7"/>
  <c r="BW2" i="13" s="1"/>
  <c r="BW10" i="13" s="1"/>
  <c r="CK231" i="7"/>
  <c r="CG1" i="13" s="1"/>
  <c r="CG9" i="13" s="1"/>
  <c r="CI231" i="7"/>
  <c r="CE1" i="13" s="1"/>
  <c r="CE9" i="13" s="1"/>
  <c r="CP214" i="7"/>
  <c r="CL2" i="13" s="1"/>
  <c r="CL10" i="13" s="1"/>
  <c r="CR231" i="7"/>
  <c r="CN1" i="13" s="1"/>
  <c r="CN9" i="13" s="1"/>
  <c r="CV214" i="7"/>
  <c r="CR2" i="13" s="1"/>
  <c r="CR10" i="13" s="1"/>
  <c r="CY231" i="7"/>
  <c r="CU1" i="13" s="1"/>
  <c r="CU9" i="13" s="1"/>
  <c r="DG214" i="7"/>
  <c r="DC2" i="13" s="1"/>
  <c r="DC10" i="13" s="1"/>
  <c r="DH231" i="7"/>
  <c r="DD1" i="13" s="1"/>
  <c r="DD9" i="13" s="1"/>
  <c r="DJ214" i="7"/>
  <c r="DF2" i="13" s="1"/>
  <c r="DF10" i="13" s="1"/>
  <c r="F214" i="7"/>
  <c r="B2" i="13" s="1"/>
  <c r="B10" i="13" s="1"/>
  <c r="J214" i="7"/>
  <c r="F2" i="13" s="1"/>
  <c r="F10" i="13" s="1"/>
  <c r="P231" i="7"/>
  <c r="L1" i="13" s="1"/>
  <c r="L9" i="13" s="1"/>
  <c r="S231" i="7"/>
  <c r="O1" i="13" s="1"/>
  <c r="O9" i="13" s="1"/>
  <c r="V214" i="7"/>
  <c r="R2" i="13" s="1"/>
  <c r="R10" i="13" s="1"/>
  <c r="Z231" i="7"/>
  <c r="V1" i="13" s="1"/>
  <c r="V9" i="13" s="1"/>
  <c r="AG214" i="7"/>
  <c r="AC2" i="13" s="1"/>
  <c r="AC10" i="13" s="1"/>
  <c r="AJ214" i="7"/>
  <c r="AF2" i="13" s="1"/>
  <c r="AF10" i="13" s="1"/>
  <c r="AL214" i="7"/>
  <c r="AH2" i="13" s="1"/>
  <c r="AH10" i="13" s="1"/>
  <c r="AS231" i="7"/>
  <c r="AO1" i="13" s="1"/>
  <c r="AO9" i="13" s="1"/>
  <c r="BB214" i="7"/>
  <c r="AX2" i="13" s="1"/>
  <c r="AX10" i="13" s="1"/>
  <c r="AX231" i="7"/>
  <c r="AT1" i="13" s="1"/>
  <c r="AT9" i="13" s="1"/>
  <c r="BE214" i="7"/>
  <c r="BA2" i="13" s="1"/>
  <c r="BA10" i="13" s="1"/>
  <c r="BF231" i="7"/>
  <c r="BB1" i="13" s="1"/>
  <c r="BB9" i="13" s="1"/>
  <c r="BI214" i="7"/>
  <c r="BE2" i="13" s="1"/>
  <c r="BE10" i="13" s="1"/>
  <c r="BQ231" i="7"/>
  <c r="BM1" i="13" s="1"/>
  <c r="BM9" i="13" s="1"/>
  <c r="BS231" i="7"/>
  <c r="BO1" i="13" s="1"/>
  <c r="BO9" i="13" s="1"/>
  <c r="BY231" i="7"/>
  <c r="BU1" i="13" s="1"/>
  <c r="BU9" i="13" s="1"/>
  <c r="CB231" i="7"/>
  <c r="BX1" i="13" s="1"/>
  <c r="BX9" i="13" s="1"/>
  <c r="CG231" i="7"/>
  <c r="CC1" i="13" s="1"/>
  <c r="CC9" i="13" s="1"/>
  <c r="CH214" i="7"/>
  <c r="CD2" i="13" s="1"/>
  <c r="CD10" i="13" s="1"/>
  <c r="CN214" i="7"/>
  <c r="CJ2" i="13" s="1"/>
  <c r="CJ10" i="13" s="1"/>
  <c r="CR214" i="7"/>
  <c r="CN2" i="13" s="1"/>
  <c r="CN10" i="13" s="1"/>
  <c r="CW231" i="7"/>
  <c r="CS1" i="13" s="1"/>
  <c r="CS9" i="13" s="1"/>
  <c r="CZ214" i="7"/>
  <c r="CV2" i="13" s="1"/>
  <c r="CV10" i="13" s="1"/>
  <c r="DB231" i="7"/>
  <c r="CX1" i="13" s="1"/>
  <c r="CX9" i="13" s="1"/>
  <c r="DI231" i="7"/>
  <c r="DE1" i="13" s="1"/>
  <c r="DE9" i="13" s="1"/>
  <c r="DL231" i="7"/>
  <c r="DH1" i="13" s="1"/>
  <c r="DH9" i="13" s="1"/>
  <c r="D44" i="7"/>
  <c r="G31" i="6" s="1"/>
  <c r="G214" i="7"/>
  <c r="C2" i="13" s="1"/>
  <c r="C10" i="13" s="1"/>
  <c r="I214" i="7"/>
  <c r="E2" i="13" s="1"/>
  <c r="E10" i="13" s="1"/>
  <c r="K231" i="7"/>
  <c r="G1" i="13" s="1"/>
  <c r="G9" i="13" s="1"/>
  <c r="N214" i="7"/>
  <c r="J2" i="13" s="1"/>
  <c r="J10" i="13" s="1"/>
  <c r="P214" i="7"/>
  <c r="L2" i="13" s="1"/>
  <c r="L10" i="13" s="1"/>
  <c r="R231" i="7"/>
  <c r="N1" i="13" s="1"/>
  <c r="N9" i="13" s="1"/>
  <c r="T231" i="7"/>
  <c r="P1" i="13" s="1"/>
  <c r="P9" i="13" s="1"/>
  <c r="U231" i="7"/>
  <c r="Q1" i="13" s="1"/>
  <c r="Q9" i="13" s="1"/>
  <c r="Y214" i="7"/>
  <c r="U2" i="13" s="1"/>
  <c r="U10" i="13" s="1"/>
  <c r="AA231" i="7"/>
  <c r="W1" i="13" s="1"/>
  <c r="W9" i="13" s="1"/>
  <c r="AB214" i="7"/>
  <c r="X2" i="13" s="1"/>
  <c r="X10" i="13" s="1"/>
  <c r="AD231" i="7"/>
  <c r="Z1" i="13" s="1"/>
  <c r="Z9" i="13" s="1"/>
  <c r="AE231" i="7"/>
  <c r="AA1" i="13" s="1"/>
  <c r="AA9" i="13" s="1"/>
  <c r="AH214" i="7"/>
  <c r="AD2" i="13" s="1"/>
  <c r="AD10" i="13" s="1"/>
  <c r="AK214" i="7"/>
  <c r="AG2" i="13" s="1"/>
  <c r="AG10" i="13" s="1"/>
  <c r="AM231" i="7"/>
  <c r="AI1" i="13" s="1"/>
  <c r="AI9" i="13" s="1"/>
  <c r="AM214" i="7"/>
  <c r="AI2" i="13" s="1"/>
  <c r="AI10" i="13" s="1"/>
  <c r="AP214" i="7"/>
  <c r="AL2" i="13" s="1"/>
  <c r="AL10" i="13" s="1"/>
  <c r="AR214" i="7"/>
  <c r="AN2" i="13" s="1"/>
  <c r="AN10" i="13" s="1"/>
  <c r="AT231" i="7"/>
  <c r="AP1" i="13" s="1"/>
  <c r="AP9" i="13" s="1"/>
  <c r="AW214" i="7"/>
  <c r="AS2" i="13" s="1"/>
  <c r="AS10" i="13" s="1"/>
  <c r="AW231" i="7"/>
  <c r="AS1" i="13" s="1"/>
  <c r="AS9" i="13" s="1"/>
  <c r="AY231" i="7"/>
  <c r="AU1" i="13" s="1"/>
  <c r="AU9" i="13" s="1"/>
  <c r="BB231" i="7"/>
  <c r="AX1" i="13" s="1"/>
  <c r="AX9" i="13" s="1"/>
  <c r="BG214" i="7"/>
  <c r="BC2" i="13" s="1"/>
  <c r="BC10" i="13" s="1"/>
  <c r="BF214" i="7"/>
  <c r="BB2" i="13" s="1"/>
  <c r="BB10" i="13" s="1"/>
  <c r="BH231" i="7"/>
  <c r="BD1" i="13" s="1"/>
  <c r="BD9" i="13" s="1"/>
  <c r="BK231" i="7"/>
  <c r="BG1" i="13" s="1"/>
  <c r="BG9" i="13" s="1"/>
  <c r="BK214" i="7"/>
  <c r="BG2" i="13" s="1"/>
  <c r="BG10" i="13" s="1"/>
  <c r="BO231" i="7"/>
  <c r="BK1" i="13" s="1"/>
  <c r="BK9" i="13" s="1"/>
  <c r="BP231" i="7"/>
  <c r="BL1" i="13" s="1"/>
  <c r="BL9" i="13" s="1"/>
  <c r="BT231" i="7"/>
  <c r="BP1" i="13" s="1"/>
  <c r="BP9" i="13" s="1"/>
  <c r="BV231" i="7"/>
  <c r="BR1" i="13" s="1"/>
  <c r="BR9" i="13" s="1"/>
  <c r="BZ214" i="7"/>
  <c r="BV2" i="13" s="1"/>
  <c r="BV10" i="13" s="1"/>
  <c r="CD214" i="7"/>
  <c r="BZ2" i="13" s="1"/>
  <c r="BZ10" i="13" s="1"/>
  <c r="CE214" i="7"/>
  <c r="CA2" i="13" s="1"/>
  <c r="CA10" i="13" s="1"/>
  <c r="CL231" i="7"/>
  <c r="CH1" i="13" s="1"/>
  <c r="CH9" i="13" s="1"/>
  <c r="CO231" i="7"/>
  <c r="CK1" i="13" s="1"/>
  <c r="CK9" i="13" s="1"/>
  <c r="CS231" i="7"/>
  <c r="CO1" i="13" s="1"/>
  <c r="CO9" i="13" s="1"/>
  <c r="CU231" i="7"/>
  <c r="CQ1" i="13" s="1"/>
  <c r="CQ9" i="13" s="1"/>
  <c r="DA231" i="7"/>
  <c r="CW1" i="13" s="1"/>
  <c r="CW9" i="13" s="1"/>
  <c r="DC214" i="7"/>
  <c r="CY2" i="13" s="1"/>
  <c r="CY10" i="13" s="1"/>
  <c r="DI214" i="7"/>
  <c r="DE2" i="13" s="1"/>
  <c r="DE10" i="13" s="1"/>
  <c r="J231" i="7"/>
  <c r="F1" i="13" s="1"/>
  <c r="F9" i="13" s="1"/>
  <c r="L231" i="7"/>
  <c r="H1" i="13" s="1"/>
  <c r="H9" i="13" s="1"/>
  <c r="Q214" i="7"/>
  <c r="M2" i="13" s="1"/>
  <c r="M10" i="13" s="1"/>
  <c r="V231" i="7"/>
  <c r="R1" i="13" s="1"/>
  <c r="R9" i="13" s="1"/>
  <c r="W214" i="7"/>
  <c r="S2" i="13" s="1"/>
  <c r="S10" i="13" s="1"/>
  <c r="AB231" i="7"/>
  <c r="X1" i="13" s="1"/>
  <c r="X9" i="13" s="1"/>
  <c r="AF231" i="7"/>
  <c r="AB1" i="13" s="1"/>
  <c r="AB9" i="13" s="1"/>
  <c r="AG231" i="7"/>
  <c r="AC1" i="13" s="1"/>
  <c r="AC9" i="13" s="1"/>
  <c r="AQ214" i="7"/>
  <c r="AM2" i="13" s="1"/>
  <c r="AM10" i="13" s="1"/>
  <c r="AP231" i="7"/>
  <c r="AL1" i="13" s="1"/>
  <c r="AL9" i="13" s="1"/>
  <c r="AV231" i="7"/>
  <c r="AR1" i="13" s="1"/>
  <c r="AR9" i="13" s="1"/>
  <c r="AZ214" i="7"/>
  <c r="AV2" i="13" s="1"/>
  <c r="AV10" i="13" s="1"/>
  <c r="BE231" i="7"/>
  <c r="BA1" i="13" s="1"/>
  <c r="BA9" i="13" s="1"/>
  <c r="BI231" i="7"/>
  <c r="BE1" i="13" s="1"/>
  <c r="BE9" i="13" s="1"/>
  <c r="BN231" i="7"/>
  <c r="BJ1" i="13" s="1"/>
  <c r="BJ9" i="13" s="1"/>
  <c r="BM214" i="7"/>
  <c r="BI2" i="13" s="1"/>
  <c r="BI10" i="13" s="1"/>
  <c r="BS214" i="7"/>
  <c r="BO2" i="13" s="1"/>
  <c r="BO10" i="13" s="1"/>
  <c r="BW214" i="7"/>
  <c r="BS2" i="13" s="1"/>
  <c r="BS10" i="13" s="1"/>
  <c r="CC231" i="7"/>
  <c r="BY1" i="13" s="1"/>
  <c r="BY9" i="13" s="1"/>
  <c r="CG214" i="7"/>
  <c r="CC2" i="13" s="1"/>
  <c r="CC10" i="13" s="1"/>
  <c r="CL214" i="7"/>
  <c r="CH2" i="13" s="1"/>
  <c r="CH10" i="13" s="1"/>
  <c r="CN231" i="7"/>
  <c r="CJ1" i="13" s="1"/>
  <c r="CJ9" i="13" s="1"/>
  <c r="CT214" i="7"/>
  <c r="CP2" i="13" s="1"/>
  <c r="CP10" i="13" s="1"/>
  <c r="CV231" i="7"/>
  <c r="CR1" i="13" s="1"/>
  <c r="CR9" i="13" s="1"/>
  <c r="CY214" i="7"/>
  <c r="CU2" i="13" s="1"/>
  <c r="CU10" i="13" s="1"/>
  <c r="DK231" i="7"/>
  <c r="DG1" i="13" s="1"/>
  <c r="DG9" i="13" s="1"/>
  <c r="DK214" i="7"/>
  <c r="DG2" i="13" s="1"/>
  <c r="DG10" i="13" s="1"/>
  <c r="DM10" i="7"/>
  <c r="DM12" i="7"/>
  <c r="DM11" i="7"/>
  <c r="DM13" i="7"/>
  <c r="N231" i="7"/>
  <c r="J1" i="13" s="1"/>
  <c r="J9" i="13" s="1"/>
  <c r="U214" i="7"/>
  <c r="Q2" i="13" s="1"/>
  <c r="Q10" i="13" s="1"/>
  <c r="AC231" i="7"/>
  <c r="Y1" i="13" s="1"/>
  <c r="Y9" i="13" s="1"/>
  <c r="AJ231" i="7"/>
  <c r="AF1" i="13" s="1"/>
  <c r="AF9" i="13" s="1"/>
  <c r="AT214" i="7"/>
  <c r="AP2" i="13" s="1"/>
  <c r="AP10" i="13" s="1"/>
  <c r="BA231" i="7"/>
  <c r="AW1" i="13" s="1"/>
  <c r="AW9" i="13" s="1"/>
  <c r="BL231" i="7"/>
  <c r="BH1" i="13" s="1"/>
  <c r="BH9" i="13" s="1"/>
  <c r="BQ214" i="7"/>
  <c r="BM2" i="13" s="1"/>
  <c r="BM10" i="13" s="1"/>
  <c r="CA231" i="7"/>
  <c r="BW1" i="13" s="1"/>
  <c r="BW9" i="13" s="1"/>
  <c r="CF214" i="7"/>
  <c r="CB2" i="13" s="1"/>
  <c r="CB10" i="13" s="1"/>
  <c r="L214" i="7"/>
  <c r="H2" i="13" s="1"/>
  <c r="H10" i="13" s="1"/>
  <c r="T214" i="7"/>
  <c r="P2" i="13" s="1"/>
  <c r="P10" i="13" s="1"/>
  <c r="AC214" i="7"/>
  <c r="Y2" i="13" s="1"/>
  <c r="Y10" i="13" s="1"/>
  <c r="AN214" i="7"/>
  <c r="AJ2" i="13" s="1"/>
  <c r="AJ10" i="13" s="1"/>
  <c r="AS214" i="7"/>
  <c r="AO2" i="13" s="1"/>
  <c r="AO10" i="13" s="1"/>
  <c r="AZ231" i="7"/>
  <c r="AV1" i="13" s="1"/>
  <c r="AV9" i="13" s="1"/>
  <c r="BH214" i="7"/>
  <c r="BD2" i="13" s="1"/>
  <c r="BD10" i="13" s="1"/>
  <c r="BO214" i="7"/>
  <c r="BK2" i="13" s="1"/>
  <c r="BK10" i="13" s="1"/>
  <c r="BX214" i="7"/>
  <c r="BT2" i="13" s="1"/>
  <c r="BT10" i="13" s="1"/>
  <c r="CF231" i="7"/>
  <c r="CB1" i="13" s="1"/>
  <c r="CB9" i="13" s="1"/>
  <c r="CM231" i="7"/>
  <c r="CI1" i="13" s="1"/>
  <c r="CI9" i="13" s="1"/>
  <c r="CX231" i="7"/>
  <c r="CT1" i="13" s="1"/>
  <c r="CT9" i="13" s="1"/>
  <c r="DD214" i="7"/>
  <c r="CZ2" i="13" s="1"/>
  <c r="CZ10" i="13" s="1"/>
  <c r="DL14" i="7"/>
  <c r="DL28" i="7"/>
  <c r="DL35" i="7"/>
  <c r="D37" i="7"/>
  <c r="G10" i="6" s="1"/>
  <c r="DM47" i="7"/>
  <c r="DM71" i="7"/>
  <c r="DM79" i="7"/>
  <c r="D79" i="7" s="1"/>
  <c r="DM48" i="7"/>
  <c r="D30" i="7"/>
  <c r="G9" i="6" s="1"/>
  <c r="BR214" i="7"/>
  <c r="BN2" i="13" s="1"/>
  <c r="BN10" i="13" s="1"/>
  <c r="BZ231" i="7"/>
  <c r="BV1" i="13" s="1"/>
  <c r="BV9" i="13" s="1"/>
  <c r="CJ214" i="7"/>
  <c r="CF2" i="13" s="1"/>
  <c r="CF10" i="13" s="1"/>
  <c r="M214" i="7"/>
  <c r="I2" i="13" s="1"/>
  <c r="I10" i="13" s="1"/>
  <c r="X214" i="7"/>
  <c r="T2" i="13" s="1"/>
  <c r="T10" i="13" s="1"/>
  <c r="AD214" i="7"/>
  <c r="Z2" i="13" s="1"/>
  <c r="Z10" i="13" s="1"/>
  <c r="AK231" i="7"/>
  <c r="AG1" i="13" s="1"/>
  <c r="AG9" i="13" s="1"/>
  <c r="AR231" i="7"/>
  <c r="AN1" i="13" s="1"/>
  <c r="AN9" i="13" s="1"/>
  <c r="BA214" i="7"/>
  <c r="AW2" i="13" s="1"/>
  <c r="AW10" i="13" s="1"/>
  <c r="BJ214" i="7"/>
  <c r="BF2" i="13" s="1"/>
  <c r="BF10" i="13" s="1"/>
  <c r="BR231" i="7"/>
  <c r="BN1" i="13" s="1"/>
  <c r="BN9" i="13" s="1"/>
  <c r="BY214" i="7"/>
  <c r="BU2" i="13" s="1"/>
  <c r="BU10" i="13" s="1"/>
  <c r="CI214" i="7"/>
  <c r="CE2" i="13" s="1"/>
  <c r="CE10" i="13" s="1"/>
  <c r="CQ214" i="7"/>
  <c r="CM2" i="13" s="1"/>
  <c r="CM10" i="13" s="1"/>
  <c r="CX214" i="7"/>
  <c r="CT2" i="13" s="1"/>
  <c r="CT10" i="13" s="1"/>
  <c r="DF231" i="7"/>
  <c r="DB1" i="13" s="1"/>
  <c r="DB9" i="13" s="1"/>
  <c r="DL214" i="7"/>
  <c r="DH2" i="13" s="1"/>
  <c r="DH10" i="13" s="1"/>
  <c r="BJ249" i="9"/>
  <c r="BJ14" i="9"/>
  <c r="BJ87" i="9" s="1"/>
  <c r="BI422" i="9"/>
  <c r="BI425" i="9"/>
  <c r="BI17" i="9"/>
  <c r="BI103" i="9" s="1"/>
  <c r="BI110" i="9" s="1"/>
  <c r="BI157" i="9"/>
  <c r="BJ337" i="9"/>
  <c r="BI419" i="9"/>
  <c r="DE12" i="13"/>
  <c r="CB31" i="7"/>
  <c r="CC27" i="7" s="1"/>
  <c r="CB22" i="7"/>
  <c r="CS217" i="7"/>
  <c r="CN5" i="13"/>
  <c r="CM4" i="13"/>
  <c r="CR216" i="7"/>
  <c r="BY219" i="7"/>
  <c r="BU7" i="13" s="1"/>
  <c r="DE13" i="13"/>
  <c r="CQ215" i="7"/>
  <c r="CL3" i="13"/>
  <c r="BZ36" i="7"/>
  <c r="CA218" i="7"/>
  <c r="BW6" i="13" s="1"/>
  <c r="BJ38" i="8"/>
  <c r="BJ106" i="8" s="1"/>
  <c r="BJ50" i="8"/>
  <c r="BJ122" i="8" s="1"/>
  <c r="BJ26" i="8"/>
  <c r="BJ76" i="8" s="1"/>
  <c r="BJ119" i="8"/>
  <c r="BJ216" i="9" s="1"/>
  <c r="BJ215" i="9"/>
  <c r="BJ52" i="8"/>
  <c r="BJ23" i="8"/>
  <c r="BI92" i="12"/>
  <c r="AG238" i="12" s="1"/>
  <c r="AG240" i="12" s="1"/>
  <c r="BI326" i="9"/>
  <c r="BI94" i="12" s="1"/>
  <c r="BJ40" i="8"/>
  <c r="BJ42" i="8" s="1"/>
  <c r="BJ43" i="8" s="1"/>
  <c r="BJ28" i="8"/>
  <c r="BJ30" i="8" s="1"/>
  <c r="BJ31" i="8" s="1"/>
  <c r="BJ35" i="8"/>
  <c r="BK19" i="8"/>
  <c r="BK24" i="8"/>
  <c r="BK48" i="8"/>
  <c r="BK29" i="8"/>
  <c r="BK41" i="8"/>
  <c r="BK36" i="8"/>
  <c r="BJ47" i="8"/>
  <c r="U84" i="12"/>
  <c r="V438" i="9"/>
  <c r="U389" i="9"/>
  <c r="U561" i="9"/>
  <c r="Q36" i="13" s="1"/>
  <c r="M290" i="12"/>
  <c r="U114" i="12"/>
  <c r="M263" i="12" s="1"/>
  <c r="BE469" i="9" l="1"/>
  <c r="BE380" i="9" s="1"/>
  <c r="BE563" i="9" s="1"/>
  <c r="BA38" i="13" s="1"/>
  <c r="BJ150" i="15"/>
  <c r="BJ145" i="15"/>
  <c r="BJ125" i="15"/>
  <c r="BJ127" i="15" s="1"/>
  <c r="BG172" i="9"/>
  <c r="BG540" i="9" s="1"/>
  <c r="BC75" i="13" s="1"/>
  <c r="BG131" i="9"/>
  <c r="BG150" i="9" s="1"/>
  <c r="BI86" i="9"/>
  <c r="BI88" i="9" s="1"/>
  <c r="BJ146" i="15"/>
  <c r="BJ79" i="9"/>
  <c r="BJ83" i="9"/>
  <c r="BI82" i="9"/>
  <c r="BI84" i="9" s="1"/>
  <c r="BL76" i="15"/>
  <c r="BH94" i="9"/>
  <c r="BG143" i="9"/>
  <c r="BG153" i="9" s="1"/>
  <c r="BG118" i="9"/>
  <c r="BG147" i="9" s="1"/>
  <c r="BG183" i="9" s="1"/>
  <c r="BG259" i="9" s="1"/>
  <c r="BG59" i="9"/>
  <c r="BG7" i="12" s="1"/>
  <c r="AF147" i="12" s="1"/>
  <c r="BK83" i="15"/>
  <c r="BK88" i="15"/>
  <c r="BL85" i="15"/>
  <c r="BG127" i="9"/>
  <c r="BG149" i="9" s="1"/>
  <c r="BG135" i="9"/>
  <c r="BG151" i="9" s="1"/>
  <c r="BG166" i="9" s="1"/>
  <c r="BG176" i="9" s="1"/>
  <c r="BG123" i="9"/>
  <c r="BG148" i="9" s="1"/>
  <c r="BG163" i="9" s="1"/>
  <c r="BG173" i="9" s="1"/>
  <c r="BE258" i="9"/>
  <c r="BE539" i="9" s="1"/>
  <c r="BA74" i="13" s="1"/>
  <c r="BF173" i="9"/>
  <c r="BF177" i="9" s="1"/>
  <c r="BJ44" i="8"/>
  <c r="BJ110" i="8" s="1"/>
  <c r="BJ112" i="8" s="1"/>
  <c r="BJ107" i="8"/>
  <c r="BH22" i="9"/>
  <c r="BH155" i="9" s="1"/>
  <c r="BH56" i="9"/>
  <c r="BH58" i="9"/>
  <c r="BG184" i="9"/>
  <c r="BG260" i="9" s="1"/>
  <c r="BG523" i="9" s="1"/>
  <c r="BC58" i="13" s="1"/>
  <c r="BL92" i="15"/>
  <c r="BL100" i="15" s="1"/>
  <c r="BF167" i="9"/>
  <c r="BG14" i="12"/>
  <c r="AF161" i="12" s="1"/>
  <c r="BF14" i="12"/>
  <c r="BF15" i="12" s="1"/>
  <c r="BI186" i="9"/>
  <c r="BF468" i="9"/>
  <c r="BF522" i="9"/>
  <c r="BB57" i="13" s="1"/>
  <c r="BF27" i="12"/>
  <c r="BF28" i="12"/>
  <c r="BF523" i="9"/>
  <c r="BB58" i="13" s="1"/>
  <c r="BI124" i="9"/>
  <c r="BI115" i="9"/>
  <c r="BI144" i="9" s="1"/>
  <c r="DM222" i="7"/>
  <c r="BI115" i="15"/>
  <c r="BI135" i="15" s="1"/>
  <c r="BH119" i="15"/>
  <c r="BH129" i="15"/>
  <c r="BL151" i="15"/>
  <c r="BK36" i="15"/>
  <c r="BL29" i="15"/>
  <c r="BL81" i="15"/>
  <c r="BL86" i="15"/>
  <c r="BL67" i="15"/>
  <c r="BL46" i="15"/>
  <c r="BL68" i="15"/>
  <c r="BL75" i="15"/>
  <c r="BL59" i="15"/>
  <c r="BL47" i="15"/>
  <c r="BL54" i="15"/>
  <c r="BL57" i="15" s="1"/>
  <c r="BL71" i="15"/>
  <c r="BL30" i="15"/>
  <c r="BL80" i="15"/>
  <c r="BL41" i="15"/>
  <c r="BL44" i="15" s="1"/>
  <c r="BL60" i="15"/>
  <c r="BL72" i="15"/>
  <c r="BK32" i="15"/>
  <c r="BI107" i="9"/>
  <c r="BI106" i="9"/>
  <c r="BI104" i="9"/>
  <c r="BI109" i="9"/>
  <c r="BI105" i="9"/>
  <c r="BI108" i="9"/>
  <c r="BM91" i="15"/>
  <c r="BM34" i="15"/>
  <c r="BM20" i="15"/>
  <c r="BM55" i="15"/>
  <c r="BM42" i="15"/>
  <c r="BE31" i="12"/>
  <c r="AE177" i="12" s="1"/>
  <c r="BH30" i="12"/>
  <c r="DM78" i="7"/>
  <c r="DM82" i="7" s="1"/>
  <c r="V185" i="7" s="1"/>
  <c r="D47" i="7"/>
  <c r="BI64" i="15"/>
  <c r="BJ102" i="9"/>
  <c r="BJ325" i="9"/>
  <c r="BJ93" i="12" s="1"/>
  <c r="BJ32" i="8"/>
  <c r="BJ80" i="8" s="1"/>
  <c r="BJ77" i="8"/>
  <c r="DK142" i="7"/>
  <c r="DL139" i="7" s="1"/>
  <c r="DL141" i="7" s="1"/>
  <c r="DL145" i="7" s="1"/>
  <c r="DM221" i="7"/>
  <c r="BJ54" i="8"/>
  <c r="BJ55" i="8" s="1"/>
  <c r="BI47" i="9"/>
  <c r="BI50" i="9" s="1"/>
  <c r="BI51" i="9" s="1"/>
  <c r="BI63" i="9"/>
  <c r="BI54" i="9"/>
  <c r="BI73" i="9"/>
  <c r="BI68" i="9"/>
  <c r="BI92" i="9"/>
  <c r="BI20" i="9"/>
  <c r="BI97" i="9"/>
  <c r="DM136" i="7"/>
  <c r="W173" i="7" s="1"/>
  <c r="W182" i="9" s="1"/>
  <c r="BJ61" i="8"/>
  <c r="BJ62" i="8" s="1"/>
  <c r="D20" i="7"/>
  <c r="DM28" i="7"/>
  <c r="D28" i="7" s="1"/>
  <c r="DM35" i="7"/>
  <c r="D35" i="7" s="1"/>
  <c r="D43" i="7"/>
  <c r="G30" i="6" s="1"/>
  <c r="DM144" i="7"/>
  <c r="DM50" i="7"/>
  <c r="DM74" i="7"/>
  <c r="W166" i="7"/>
  <c r="DM127" i="7"/>
  <c r="X166" i="7"/>
  <c r="BI38" i="9"/>
  <c r="BI40" i="9" s="1"/>
  <c r="BI19" i="9"/>
  <c r="BI26" i="9" s="1"/>
  <c r="BI27" i="9" s="1"/>
  <c r="DM14" i="7"/>
  <c r="DM141" i="7" s="1"/>
  <c r="DM145" i="7" s="1"/>
  <c r="D126" i="7"/>
  <c r="DM129" i="7"/>
  <c r="G11" i="6"/>
  <c r="R48" i="7"/>
  <c r="G142" i="15" s="1"/>
  <c r="CB218" i="7"/>
  <c r="BX6" i="13" s="1"/>
  <c r="BI91" i="9"/>
  <c r="BI72" i="9"/>
  <c r="BI67" i="9"/>
  <c r="BZ219" i="7"/>
  <c r="BV7" i="13" s="1"/>
  <c r="BZ23" i="7"/>
  <c r="BZ24" i="7" s="1"/>
  <c r="CN4" i="13"/>
  <c r="CS216" i="7"/>
  <c r="DF12" i="13"/>
  <c r="BI189" i="9"/>
  <c r="BI188" i="9"/>
  <c r="CT217" i="7"/>
  <c r="CO5" i="13"/>
  <c r="CC29" i="7"/>
  <c r="CC31" i="7" s="1"/>
  <c r="CD27" i="7" s="1"/>
  <c r="CD29" i="7" s="1"/>
  <c r="BI78" i="9"/>
  <c r="BI80" i="9" s="1"/>
  <c r="BI53" i="9"/>
  <c r="BI32" i="9"/>
  <c r="BI35" i="9" s="1"/>
  <c r="BI36" i="9" s="1"/>
  <c r="BI62" i="9"/>
  <c r="BI96" i="9"/>
  <c r="CM3" i="13"/>
  <c r="CR215" i="7"/>
  <c r="BI348" i="9"/>
  <c r="BI112" i="12" s="1"/>
  <c r="AG261" i="12" s="1"/>
  <c r="BI542" i="9"/>
  <c r="BE77" i="13" s="1"/>
  <c r="BZ38" i="7"/>
  <c r="CA34" i="7" s="1"/>
  <c r="DF13" i="13"/>
  <c r="BJ339" i="9"/>
  <c r="BJ33" i="9"/>
  <c r="BJ39" i="9"/>
  <c r="BJ251" i="9"/>
  <c r="BJ48" i="9"/>
  <c r="BJ16" i="9"/>
  <c r="BJ25" i="9"/>
  <c r="BJ324" i="9"/>
  <c r="BJ217" i="9"/>
  <c r="BK20" i="8"/>
  <c r="BL17" i="8"/>
  <c r="BK68" i="8"/>
  <c r="BK64" i="8"/>
  <c r="BK73" i="8" s="1"/>
  <c r="U551" i="9"/>
  <c r="Q47" i="13" s="1"/>
  <c r="M301" i="12"/>
  <c r="M230" i="12"/>
  <c r="BL82" i="15" l="1"/>
  <c r="BF466" i="9"/>
  <c r="BJ138" i="15"/>
  <c r="BF187" i="9"/>
  <c r="BF349" i="9" s="1"/>
  <c r="BF113" i="12" s="1"/>
  <c r="BG461" i="9"/>
  <c r="BG315" i="9"/>
  <c r="BG83" i="12" s="1"/>
  <c r="AF229" i="12" s="1"/>
  <c r="BL77" i="15"/>
  <c r="BM142" i="15"/>
  <c r="BM106" i="15"/>
  <c r="BG164" i="9"/>
  <c r="BG174" i="9" s="1"/>
  <c r="BJ122" i="9"/>
  <c r="BF467" i="9"/>
  <c r="BG468" i="9" s="1"/>
  <c r="BG165" i="9"/>
  <c r="BG13" i="12" s="1"/>
  <c r="AF159" i="12" s="1"/>
  <c r="BF343" i="9"/>
  <c r="BF107" i="12" s="1"/>
  <c r="BL83" i="15"/>
  <c r="BM93" i="15"/>
  <c r="BL87" i="15"/>
  <c r="BG11" i="12"/>
  <c r="AF155" i="12" s="1"/>
  <c r="BE26" i="12"/>
  <c r="AE172" i="12" s="1"/>
  <c r="BH29" i="9"/>
  <c r="BH59" i="9" s="1"/>
  <c r="BH23" i="9"/>
  <c r="BH114" i="9" s="1"/>
  <c r="BG139" i="15"/>
  <c r="BG149" i="15" s="1"/>
  <c r="BG346" i="9"/>
  <c r="BG110" i="12" s="1"/>
  <c r="AF259" i="12" s="1"/>
  <c r="BG347" i="9"/>
  <c r="BG111" i="12" s="1"/>
  <c r="AF260" i="12" s="1"/>
  <c r="BG522" i="9"/>
  <c r="BC57" i="13" s="1"/>
  <c r="BG27" i="12"/>
  <c r="AF173" i="12" s="1"/>
  <c r="BI41" i="9"/>
  <c r="BI43" i="9"/>
  <c r="BG28" i="12"/>
  <c r="AF174" i="12" s="1"/>
  <c r="BL97" i="15"/>
  <c r="BL94" i="15"/>
  <c r="BL99" i="15"/>
  <c r="BL98" i="15"/>
  <c r="BL96" i="15"/>
  <c r="BL95" i="15"/>
  <c r="BI136" i="9"/>
  <c r="BI128" i="9"/>
  <c r="BI140" i="9"/>
  <c r="BI132" i="9"/>
  <c r="BI119" i="9"/>
  <c r="BH134" i="15"/>
  <c r="BI121" i="15"/>
  <c r="BI123" i="15" s="1"/>
  <c r="BI137" i="15" s="1"/>
  <c r="BI117" i="15"/>
  <c r="BI136" i="15" s="1"/>
  <c r="BM163" i="15"/>
  <c r="BM166" i="15"/>
  <c r="BM143" i="15"/>
  <c r="BJ90" i="8"/>
  <c r="BM104" i="15"/>
  <c r="BL35" i="15"/>
  <c r="BM102" i="15"/>
  <c r="BL31" i="15"/>
  <c r="BL38" i="15" s="1"/>
  <c r="BM27" i="15"/>
  <c r="BM22" i="15"/>
  <c r="BM108" i="15"/>
  <c r="BL69" i="15"/>
  <c r="BL48" i="15"/>
  <c r="BL50" i="15" s="1"/>
  <c r="BL61" i="15"/>
  <c r="BL63" i="15" s="1"/>
  <c r="BK23" i="15"/>
  <c r="BL73" i="15"/>
  <c r="BN18" i="15"/>
  <c r="R221" i="7"/>
  <c r="DM86" i="7"/>
  <c r="BF258" i="9"/>
  <c r="BI275" i="9"/>
  <c r="BI524" i="9" s="1"/>
  <c r="BE59" i="13" s="1"/>
  <c r="BJ51" i="15"/>
  <c r="BJ113" i="15" s="1"/>
  <c r="BI262" i="9"/>
  <c r="BI30" i="12" s="1"/>
  <c r="AG176" i="12" s="1"/>
  <c r="W314" i="9"/>
  <c r="W316" i="9" s="1"/>
  <c r="BI93" i="9"/>
  <c r="W185" i="7"/>
  <c r="W204" i="9" s="1"/>
  <c r="X185" i="7"/>
  <c r="X204" i="9" s="1"/>
  <c r="BI69" i="9"/>
  <c r="BI70" i="9" s="1"/>
  <c r="BI64" i="9"/>
  <c r="BI65" i="9" s="1"/>
  <c r="W460" i="9"/>
  <c r="V173" i="7"/>
  <c r="V182" i="9" s="1"/>
  <c r="BK47" i="8"/>
  <c r="BK53" i="8"/>
  <c r="BK60" i="8"/>
  <c r="BI55" i="9"/>
  <c r="BI74" i="9"/>
  <c r="BI75" i="9" s="1"/>
  <c r="BI98" i="9"/>
  <c r="BI99" i="9" s="1"/>
  <c r="BI21" i="9"/>
  <c r="X173" i="7"/>
  <c r="DL142" i="7"/>
  <c r="DM139" i="7" s="1"/>
  <c r="DM142" i="7" s="1"/>
  <c r="D141" i="7"/>
  <c r="D145" i="7"/>
  <c r="D34" i="6" s="1"/>
  <c r="W167" i="7"/>
  <c r="W181" i="9" s="1"/>
  <c r="V167" i="7"/>
  <c r="V181" i="9" s="1"/>
  <c r="X167" i="7"/>
  <c r="V168" i="7"/>
  <c r="W168" i="7"/>
  <c r="X168" i="7"/>
  <c r="D48" i="7"/>
  <c r="G29" i="6" s="1"/>
  <c r="R78" i="7"/>
  <c r="G166" i="15" s="1"/>
  <c r="X179" i="7"/>
  <c r="BJ201" i="9" s="1"/>
  <c r="V179" i="7"/>
  <c r="W179" i="7"/>
  <c r="D140" i="7"/>
  <c r="D144" i="7"/>
  <c r="BK59" i="8"/>
  <c r="BK52" i="8"/>
  <c r="BK35" i="8"/>
  <c r="BK40" i="8"/>
  <c r="BK42" i="8" s="1"/>
  <c r="BK43" i="8" s="1"/>
  <c r="BK28" i="8"/>
  <c r="BK30" i="8" s="1"/>
  <c r="BK31" i="8" s="1"/>
  <c r="BJ419" i="9"/>
  <c r="BJ157" i="9"/>
  <c r="BK337" i="9"/>
  <c r="BJ17" i="9"/>
  <c r="BJ103" i="9" s="1"/>
  <c r="BJ110" i="9" s="1"/>
  <c r="BK249" i="9"/>
  <c r="BK14" i="9"/>
  <c r="BK87" i="9" s="1"/>
  <c r="BJ422" i="9"/>
  <c r="BJ425" i="9"/>
  <c r="CD31" i="7"/>
  <c r="CE27" i="7" s="1"/>
  <c r="CD22" i="7"/>
  <c r="DG12" i="13"/>
  <c r="CA36" i="7"/>
  <c r="CA38" i="7" s="1"/>
  <c r="CB34" i="7" s="1"/>
  <c r="CC218" i="7"/>
  <c r="BY6" i="13" s="1"/>
  <c r="CC22" i="7"/>
  <c r="CP5" i="13"/>
  <c r="CU217" i="7"/>
  <c r="CO4" i="13"/>
  <c r="CT216" i="7"/>
  <c r="DG13" i="13"/>
  <c r="CS215" i="7"/>
  <c r="CN3" i="13"/>
  <c r="BI447" i="9"/>
  <c r="BI440" i="9"/>
  <c r="BI541" i="9" s="1"/>
  <c r="BE76" i="13" s="1"/>
  <c r="BJ92" i="12"/>
  <c r="BJ326" i="9"/>
  <c r="BJ94" i="12" s="1"/>
  <c r="BK215" i="9"/>
  <c r="BK119" i="8"/>
  <c r="BK216" i="9" s="1"/>
  <c r="BL19" i="8"/>
  <c r="BL41" i="8"/>
  <c r="BL36" i="8"/>
  <c r="BL29" i="8"/>
  <c r="BL48" i="8"/>
  <c r="BL24" i="8"/>
  <c r="BK38" i="8"/>
  <c r="BK106" i="8" s="1"/>
  <c r="BK50" i="8"/>
  <c r="BK122" i="8" s="1"/>
  <c r="BK26" i="8"/>
  <c r="BK76" i="8" s="1"/>
  <c r="BK23" i="8"/>
  <c r="V476" i="9"/>
  <c r="V204" i="9"/>
  <c r="BF263" i="9" l="1"/>
  <c r="BF525" i="9" s="1"/>
  <c r="BB60" i="13" s="1"/>
  <c r="BF469" i="9"/>
  <c r="BG466" i="9" s="1"/>
  <c r="BG12" i="12"/>
  <c r="AF157" i="12" s="1"/>
  <c r="BJ86" i="9"/>
  <c r="BJ88" i="9" s="1"/>
  <c r="BH172" i="9"/>
  <c r="BH315" i="9" s="1"/>
  <c r="BH83" i="12" s="1"/>
  <c r="BK25" i="15"/>
  <c r="BM247" i="15" s="1"/>
  <c r="BJ144" i="15"/>
  <c r="BH44" i="9"/>
  <c r="BH6" i="12" s="1"/>
  <c r="BJ82" i="9"/>
  <c r="BJ84" i="9" s="1"/>
  <c r="BK79" i="9"/>
  <c r="BK83" i="9"/>
  <c r="BM86" i="15"/>
  <c r="BI94" i="9"/>
  <c r="BG167" i="9"/>
  <c r="BH143" i="9"/>
  <c r="BH153" i="9" s="1"/>
  <c r="BH118" i="9"/>
  <c r="BH147" i="9" s="1"/>
  <c r="BH183" i="9" s="1"/>
  <c r="BH346" i="9" s="1"/>
  <c r="BH110" i="12" s="1"/>
  <c r="BG175" i="9"/>
  <c r="BG177" i="9" s="1"/>
  <c r="BM85" i="15"/>
  <c r="BL88" i="15"/>
  <c r="BH135" i="9"/>
  <c r="BH151" i="9" s="1"/>
  <c r="BH166" i="9" s="1"/>
  <c r="BH176" i="9" s="1"/>
  <c r="BH123" i="9"/>
  <c r="BH148" i="9" s="1"/>
  <c r="BH139" i="9"/>
  <c r="BH152" i="9" s="1"/>
  <c r="BH184" i="9" s="1"/>
  <c r="BH347" i="9" s="1"/>
  <c r="BH111" i="12" s="1"/>
  <c r="BH131" i="9"/>
  <c r="BH150" i="9" s="1"/>
  <c r="BH165" i="9" s="1"/>
  <c r="BH127" i="9"/>
  <c r="BH149" i="9" s="1"/>
  <c r="BH164" i="9" s="1"/>
  <c r="BH12" i="12" s="1"/>
  <c r="BM92" i="15"/>
  <c r="BM96" i="15" s="1"/>
  <c r="BI22" i="9"/>
  <c r="BI155" i="9" s="1"/>
  <c r="BK44" i="8"/>
  <c r="BK110" i="8" s="1"/>
  <c r="BK112" i="8" s="1"/>
  <c r="BK107" i="8"/>
  <c r="BI56" i="9"/>
  <c r="BI58" i="9"/>
  <c r="BJ186" i="9"/>
  <c r="BG181" i="9"/>
  <c r="BC181" i="9"/>
  <c r="AY181" i="9"/>
  <c r="AU181" i="9"/>
  <c r="AQ181" i="9"/>
  <c r="AM181" i="9"/>
  <c r="AI181" i="9"/>
  <c r="AE181" i="9"/>
  <c r="AA181" i="9"/>
  <c r="BI181" i="9"/>
  <c r="BA181" i="9"/>
  <c r="AO181" i="9"/>
  <c r="AC181" i="9"/>
  <c r="BH181" i="9"/>
  <c r="AV181" i="9"/>
  <c r="AN181" i="9"/>
  <c r="BJ181" i="9"/>
  <c r="BJ439" i="9" s="1"/>
  <c r="BJ350" i="9" s="1"/>
  <c r="BF181" i="9"/>
  <c r="BB181" i="9"/>
  <c r="AX181" i="9"/>
  <c r="AT181" i="9"/>
  <c r="AP181" i="9"/>
  <c r="AL181" i="9"/>
  <c r="AH181" i="9"/>
  <c r="AD181" i="9"/>
  <c r="Z181" i="9"/>
  <c r="BE181" i="9"/>
  <c r="AW181" i="9"/>
  <c r="AS181" i="9"/>
  <c r="AK181" i="9"/>
  <c r="AG181" i="9"/>
  <c r="Y181" i="9"/>
  <c r="BD181" i="9"/>
  <c r="AZ181" i="9"/>
  <c r="AR181" i="9"/>
  <c r="AJ181" i="9"/>
  <c r="AF181" i="9"/>
  <c r="AB181" i="9"/>
  <c r="X181" i="9"/>
  <c r="BH182" i="9"/>
  <c r="BD182" i="9"/>
  <c r="AZ182" i="9"/>
  <c r="AV182" i="9"/>
  <c r="AR182" i="9"/>
  <c r="AN182" i="9"/>
  <c r="AJ182" i="9"/>
  <c r="AF182" i="9"/>
  <c r="AB182" i="9"/>
  <c r="X182" i="9"/>
  <c r="BG182" i="9"/>
  <c r="BC182" i="9"/>
  <c r="AY182" i="9"/>
  <c r="AU182" i="9"/>
  <c r="AQ182" i="9"/>
  <c r="AM182" i="9"/>
  <c r="AI182" i="9"/>
  <c r="AE182" i="9"/>
  <c r="AA182" i="9"/>
  <c r="BF182" i="9"/>
  <c r="AX182" i="9"/>
  <c r="AP182" i="9"/>
  <c r="AH182" i="9"/>
  <c r="Z182" i="9"/>
  <c r="BI182" i="9"/>
  <c r="AS182" i="9"/>
  <c r="AC182" i="9"/>
  <c r="BE182" i="9"/>
  <c r="AW182" i="9"/>
  <c r="AO182" i="9"/>
  <c r="AG182" i="9"/>
  <c r="Y182" i="9"/>
  <c r="BJ182" i="9"/>
  <c r="BB182" i="9"/>
  <c r="AT182" i="9"/>
  <c r="AL182" i="9"/>
  <c r="AD182" i="9"/>
  <c r="BA182" i="9"/>
  <c r="AK182" i="9"/>
  <c r="BJ124" i="9"/>
  <c r="BJ115" i="9"/>
  <c r="BJ144" i="9" s="1"/>
  <c r="BH7" i="12"/>
  <c r="BF31" i="12"/>
  <c r="BI43" i="12"/>
  <c r="AG189" i="12" s="1"/>
  <c r="BM151" i="15"/>
  <c r="BJ115" i="15"/>
  <c r="BJ135" i="15" s="1"/>
  <c r="BI119" i="15"/>
  <c r="BI129" i="15"/>
  <c r="BL32" i="15"/>
  <c r="BL23" i="15" s="1"/>
  <c r="BM72" i="15"/>
  <c r="BL36" i="15"/>
  <c r="BM41" i="15"/>
  <c r="BM44" i="15" s="1"/>
  <c r="BM76" i="15"/>
  <c r="BM46" i="15"/>
  <c r="BM54" i="15"/>
  <c r="BM57" i="15" s="1"/>
  <c r="BM60" i="15"/>
  <c r="BM30" i="15"/>
  <c r="BM80" i="15"/>
  <c r="BM29" i="15"/>
  <c r="BM67" i="15"/>
  <c r="BM47" i="15"/>
  <c r="BM75" i="15"/>
  <c r="BM81" i="15"/>
  <c r="BM59" i="15"/>
  <c r="BM71" i="15"/>
  <c r="BM68" i="15"/>
  <c r="BJ108" i="9"/>
  <c r="BJ106" i="9"/>
  <c r="BJ105" i="9"/>
  <c r="BJ107" i="9"/>
  <c r="BJ109" i="9"/>
  <c r="BJ104" i="9"/>
  <c r="BN91" i="15"/>
  <c r="BN20" i="15"/>
  <c r="BN142" i="15" s="1"/>
  <c r="BN34" i="15"/>
  <c r="BN55" i="15"/>
  <c r="BN42" i="15"/>
  <c r="BI531" i="9"/>
  <c r="BE66" i="13" s="1"/>
  <c r="W283" i="9"/>
  <c r="V283" i="9"/>
  <c r="V51" i="12" s="1"/>
  <c r="BK325" i="9"/>
  <c r="BK93" i="12" s="1"/>
  <c r="AH239" i="12" s="1"/>
  <c r="BJ309" i="9"/>
  <c r="X283" i="9"/>
  <c r="X51" i="12" s="1"/>
  <c r="BK102" i="9"/>
  <c r="BJ64" i="15"/>
  <c r="BF26" i="12"/>
  <c r="BF539" i="9"/>
  <c r="BB74" i="13" s="1"/>
  <c r="BG204" i="9"/>
  <c r="BK32" i="8"/>
  <c r="BK80" i="8" s="1"/>
  <c r="BK77" i="8"/>
  <c r="AK476" i="9"/>
  <c r="AU204" i="9"/>
  <c r="AA204" i="9"/>
  <c r="BK54" i="8"/>
  <c r="BK55" i="8" s="1"/>
  <c r="W476" i="9"/>
  <c r="AQ204" i="9"/>
  <c r="BA476" i="9"/>
  <c r="AE476" i="9"/>
  <c r="BI204" i="9"/>
  <c r="AY204" i="9"/>
  <c r="AM204" i="9"/>
  <c r="AC204" i="9"/>
  <c r="BC204" i="9"/>
  <c r="AS204" i="9"/>
  <c r="AI204" i="9"/>
  <c r="BE476" i="9"/>
  <c r="AW476" i="9"/>
  <c r="AO476" i="9"/>
  <c r="AG476" i="9"/>
  <c r="Y476" i="9"/>
  <c r="BJ78" i="9"/>
  <c r="BJ80" i="9" s="1"/>
  <c r="BI476" i="9"/>
  <c r="BE204" i="9"/>
  <c r="BA204" i="9"/>
  <c r="AW204" i="9"/>
  <c r="AS476" i="9"/>
  <c r="AO204" i="9"/>
  <c r="AK204" i="9"/>
  <c r="AG204" i="9"/>
  <c r="AC476" i="9"/>
  <c r="BJ476" i="9"/>
  <c r="BH476" i="9"/>
  <c r="BF476" i="9"/>
  <c r="BD476" i="9"/>
  <c r="BB476" i="9"/>
  <c r="AZ204" i="9"/>
  <c r="AX476" i="9"/>
  <c r="AV476" i="9"/>
  <c r="AT476" i="9"/>
  <c r="AR204" i="9"/>
  <c r="AP476" i="9"/>
  <c r="AN204" i="9"/>
  <c r="AL476" i="9"/>
  <c r="AJ204" i="9"/>
  <c r="AH476" i="9"/>
  <c r="AF204" i="9"/>
  <c r="AD476" i="9"/>
  <c r="AB476" i="9"/>
  <c r="Z476" i="9"/>
  <c r="X476" i="9"/>
  <c r="BG476" i="9"/>
  <c r="BC476" i="9"/>
  <c r="AY476" i="9"/>
  <c r="AU476" i="9"/>
  <c r="AQ476" i="9"/>
  <c r="AM476" i="9"/>
  <c r="AI476" i="9"/>
  <c r="AE204" i="9"/>
  <c r="AA476" i="9"/>
  <c r="Y204" i="9"/>
  <c r="BJ204" i="9"/>
  <c r="BH204" i="9"/>
  <c r="BF204" i="9"/>
  <c r="BD204" i="9"/>
  <c r="BB204" i="9"/>
  <c r="AZ476" i="9"/>
  <c r="AX204" i="9"/>
  <c r="AV204" i="9"/>
  <c r="AT204" i="9"/>
  <c r="AR476" i="9"/>
  <c r="AP204" i="9"/>
  <c r="AN476" i="9"/>
  <c r="AL204" i="9"/>
  <c r="AJ476" i="9"/>
  <c r="AH204" i="9"/>
  <c r="AF476" i="9"/>
  <c r="AD204" i="9"/>
  <c r="AB204" i="9"/>
  <c r="Z204" i="9"/>
  <c r="BJ67" i="9"/>
  <c r="V314" i="9"/>
  <c r="V460" i="9"/>
  <c r="BJ47" i="9"/>
  <c r="BJ50" i="9" s="1"/>
  <c r="BJ51" i="9" s="1"/>
  <c r="BJ97" i="9"/>
  <c r="BJ20" i="9"/>
  <c r="BJ54" i="9"/>
  <c r="BJ68" i="9"/>
  <c r="BJ92" i="9"/>
  <c r="BJ73" i="9"/>
  <c r="BJ63" i="9"/>
  <c r="BK61" i="8"/>
  <c r="BK62" i="8" s="1"/>
  <c r="G37" i="6"/>
  <c r="D146" i="7"/>
  <c r="D35" i="6" s="1"/>
  <c r="AP87" i="8"/>
  <c r="AT87" i="8"/>
  <c r="AE87" i="8"/>
  <c r="AG87" i="8"/>
  <c r="AL87" i="8"/>
  <c r="X87" i="8"/>
  <c r="BI87" i="8"/>
  <c r="BC87" i="8"/>
  <c r="AB87" i="8"/>
  <c r="AI87" i="8"/>
  <c r="X201" i="9"/>
  <c r="AB201" i="9"/>
  <c r="AF201" i="9"/>
  <c r="AJ201" i="9"/>
  <c r="AN201" i="9"/>
  <c r="AR201" i="9"/>
  <c r="AV201" i="9"/>
  <c r="AZ201" i="9"/>
  <c r="BD201" i="9"/>
  <c r="BH201" i="9"/>
  <c r="AZ87" i="8"/>
  <c r="AV87" i="8"/>
  <c r="BG87" i="8"/>
  <c r="AS87" i="8"/>
  <c r="AA87" i="8"/>
  <c r="Z87" i="8"/>
  <c r="Z201" i="9"/>
  <c r="AH201" i="9"/>
  <c r="AP201" i="9"/>
  <c r="AX201" i="9"/>
  <c r="BF201" i="9"/>
  <c r="AE201" i="9"/>
  <c r="AQ201" i="9"/>
  <c r="AY201" i="9"/>
  <c r="BG201" i="9"/>
  <c r="AY87" i="8"/>
  <c r="AQ87" i="8"/>
  <c r="BA87" i="8"/>
  <c r="AK87" i="8"/>
  <c r="AJ87" i="8"/>
  <c r="BE87" i="8"/>
  <c r="AM87" i="8"/>
  <c r="BH87" i="8"/>
  <c r="BF87" i="8"/>
  <c r="Y201" i="9"/>
  <c r="AC201" i="9"/>
  <c r="AG201" i="9"/>
  <c r="AK201" i="9"/>
  <c r="AO201" i="9"/>
  <c r="AS201" i="9"/>
  <c r="AW201" i="9"/>
  <c r="BA201" i="9"/>
  <c r="BE201" i="9"/>
  <c r="BI201" i="9"/>
  <c r="AR87" i="8"/>
  <c r="AW87" i="8"/>
  <c r="AC87" i="8"/>
  <c r="AN87" i="8"/>
  <c r="AD201" i="9"/>
  <c r="AL201" i="9"/>
  <c r="AT201" i="9"/>
  <c r="BB201" i="9"/>
  <c r="BJ87" i="8"/>
  <c r="BB87" i="8"/>
  <c r="AF87" i="8"/>
  <c r="AU87" i="8"/>
  <c r="AO87" i="8"/>
  <c r="Y87" i="8"/>
  <c r="AH87" i="8"/>
  <c r="BD87" i="8"/>
  <c r="AD87" i="8"/>
  <c r="AX87" i="8"/>
  <c r="AA201" i="9"/>
  <c r="AI201" i="9"/>
  <c r="AM201" i="9"/>
  <c r="AU201" i="9"/>
  <c r="BC201" i="9"/>
  <c r="BK87" i="8"/>
  <c r="W274" i="9"/>
  <c r="W446" i="9"/>
  <c r="W453" i="9"/>
  <c r="W351" i="9" s="1"/>
  <c r="W439" i="9"/>
  <c r="W350" i="9" s="1"/>
  <c r="D78" i="7"/>
  <c r="W82" i="7"/>
  <c r="R80" i="7"/>
  <c r="T82" i="7"/>
  <c r="R82" i="7"/>
  <c r="V82" i="7"/>
  <c r="S82" i="7"/>
  <c r="U82" i="7"/>
  <c r="W201" i="9"/>
  <c r="W87" i="8"/>
  <c r="N11" i="13"/>
  <c r="V87" i="8"/>
  <c r="V201" i="9"/>
  <c r="D167" i="7"/>
  <c r="BJ62" i="9"/>
  <c r="BJ53" i="9"/>
  <c r="CB36" i="7"/>
  <c r="CB38" i="7" s="1"/>
  <c r="CC34" i="7" s="1"/>
  <c r="BK339" i="9"/>
  <c r="BK33" i="9"/>
  <c r="BK251" i="9"/>
  <c r="BK16" i="9"/>
  <c r="BK48" i="9"/>
  <c r="BK39" i="9"/>
  <c r="BK25" i="9"/>
  <c r="CP4" i="13"/>
  <c r="CU216" i="7"/>
  <c r="CQ5" i="13"/>
  <c r="CV217" i="7"/>
  <c r="CD218" i="7"/>
  <c r="BZ6" i="13" s="1"/>
  <c r="BJ189" i="9"/>
  <c r="BJ188" i="9"/>
  <c r="CT215" i="7"/>
  <c r="CO3" i="13"/>
  <c r="CA219" i="7"/>
  <c r="BW7" i="13" s="1"/>
  <c r="CA23" i="7"/>
  <c r="CA24" i="7" s="1"/>
  <c r="DH12" i="13"/>
  <c r="CE29" i="7"/>
  <c r="CE31" i="7" s="1"/>
  <c r="CF27" i="7" s="1"/>
  <c r="CF29" i="7" s="1"/>
  <c r="BJ348" i="9"/>
  <c r="BJ112" i="12" s="1"/>
  <c r="BJ542" i="9"/>
  <c r="BF77" i="13" s="1"/>
  <c r="DH13" i="13"/>
  <c r="BJ91" i="9"/>
  <c r="BJ32" i="9"/>
  <c r="BJ35" i="9" s="1"/>
  <c r="BJ36" i="9" s="1"/>
  <c r="BJ72" i="9"/>
  <c r="BJ96" i="9"/>
  <c r="BJ38" i="9"/>
  <c r="BJ40" i="9" s="1"/>
  <c r="BJ19" i="9"/>
  <c r="BJ26" i="9" s="1"/>
  <c r="BJ27" i="9" s="1"/>
  <c r="BK324" i="9"/>
  <c r="BK217" i="9"/>
  <c r="BM17" i="8"/>
  <c r="BL20" i="8"/>
  <c r="BL68" i="8"/>
  <c r="BL64" i="8"/>
  <c r="BL73" i="8" s="1"/>
  <c r="BL87" i="8"/>
  <c r="BG15" i="12" l="1"/>
  <c r="BK150" i="15"/>
  <c r="BF380" i="9"/>
  <c r="BF563" i="9" s="1"/>
  <c r="BB38" i="13" s="1"/>
  <c r="BH540" i="9"/>
  <c r="BD75" i="13" s="1"/>
  <c r="BG343" i="9"/>
  <c r="BG107" i="12" s="1"/>
  <c r="AF256" i="12" s="1"/>
  <c r="BG187" i="9"/>
  <c r="BG349" i="9" s="1"/>
  <c r="BG113" i="12" s="1"/>
  <c r="AF262" i="12" s="1"/>
  <c r="BH461" i="9"/>
  <c r="BK145" i="15"/>
  <c r="BK125" i="15"/>
  <c r="BK127" i="15" s="1"/>
  <c r="BH163" i="9"/>
  <c r="BH11" i="12" s="1"/>
  <c r="BG467" i="9"/>
  <c r="BH468" i="9" s="1"/>
  <c r="BL25" i="15"/>
  <c r="BL145" i="15" s="1"/>
  <c r="BK144" i="15"/>
  <c r="BM87" i="15"/>
  <c r="BM88" i="15" s="1"/>
  <c r="BK146" i="15"/>
  <c r="BN106" i="15"/>
  <c r="BK122" i="9"/>
  <c r="BH14" i="12"/>
  <c r="BM94" i="15"/>
  <c r="BM99" i="15"/>
  <c r="BM100" i="15"/>
  <c r="BN93" i="15"/>
  <c r="BM98" i="15"/>
  <c r="BM97" i="15"/>
  <c r="BH173" i="9"/>
  <c r="BM95" i="15"/>
  <c r="BM48" i="15"/>
  <c r="BM50" i="15" s="1"/>
  <c r="BI29" i="9"/>
  <c r="BI59" i="9" s="1"/>
  <c r="BI23" i="9"/>
  <c r="BI114" i="9" s="1"/>
  <c r="BH174" i="9"/>
  <c r="BH139" i="15"/>
  <c r="BH149" i="15" s="1"/>
  <c r="BH175" i="9"/>
  <c r="BJ41" i="9"/>
  <c r="BJ43" i="9"/>
  <c r="BK182" i="9"/>
  <c r="BH259" i="9"/>
  <c r="BK181" i="9"/>
  <c r="BH260" i="9"/>
  <c r="BJ446" i="9"/>
  <c r="BJ453" i="9"/>
  <c r="BJ351" i="9" s="1"/>
  <c r="BJ140" i="9"/>
  <c r="BJ136" i="9"/>
  <c r="BJ132" i="9"/>
  <c r="BJ128" i="9"/>
  <c r="BJ119" i="9"/>
  <c r="BH13" i="12"/>
  <c r="BM73" i="15"/>
  <c r="BJ121" i="15"/>
  <c r="BJ123" i="15" s="1"/>
  <c r="BJ137" i="15" s="1"/>
  <c r="BJ117" i="15"/>
  <c r="BJ136" i="15" s="1"/>
  <c r="BN163" i="15"/>
  <c r="BN143" i="15"/>
  <c r="BN166" i="15"/>
  <c r="BI134" i="15"/>
  <c r="BM61" i="15"/>
  <c r="BM63" i="15" s="1"/>
  <c r="BM82" i="15"/>
  <c r="BN104" i="15"/>
  <c r="BM69" i="15"/>
  <c r="BM31" i="15"/>
  <c r="BM38" i="15" s="1"/>
  <c r="BM77" i="15"/>
  <c r="BN102" i="15"/>
  <c r="BM35" i="15"/>
  <c r="BN22" i="15"/>
  <c r="BN108" i="15"/>
  <c r="BO18" i="15"/>
  <c r="BN27" i="15"/>
  <c r="BG263" i="9"/>
  <c r="BG525" i="9" s="1"/>
  <c r="BC60" i="13" s="1"/>
  <c r="BK90" i="8"/>
  <c r="AK309" i="9"/>
  <c r="AE309" i="9"/>
  <c r="AR309" i="9"/>
  <c r="Z283" i="9"/>
  <c r="AP283" i="9"/>
  <c r="BF283" i="9"/>
  <c r="BE283" i="9"/>
  <c r="AC283" i="9"/>
  <c r="AU283" i="9"/>
  <c r="AM309" i="9"/>
  <c r="AG309" i="9"/>
  <c r="BF309" i="9"/>
  <c r="BD309" i="9"/>
  <c r="X309" i="9"/>
  <c r="AE283" i="9"/>
  <c r="AF283" i="9"/>
  <c r="AM283" i="9"/>
  <c r="W51" i="12"/>
  <c r="N197" i="12" s="1"/>
  <c r="BJ275" i="9"/>
  <c r="BJ43" i="12" s="1"/>
  <c r="BC309" i="9"/>
  <c r="AA309" i="9"/>
  <c r="AT309" i="9"/>
  <c r="BE309" i="9"/>
  <c r="AO309" i="9"/>
  <c r="Y309" i="9"/>
  <c r="AQ309" i="9"/>
  <c r="AP309" i="9"/>
  <c r="AV309" i="9"/>
  <c r="AF309" i="9"/>
  <c r="AV283" i="9"/>
  <c r="BD283" i="9"/>
  <c r="Y283" i="9"/>
  <c r="Y51" i="12" s="1"/>
  <c r="O197" i="12" s="1"/>
  <c r="AJ283" i="9"/>
  <c r="AR283" i="9"/>
  <c r="AZ283" i="9"/>
  <c r="AK283" i="9"/>
  <c r="BA283" i="9"/>
  <c r="BC283" i="9"/>
  <c r="BI283" i="9"/>
  <c r="AA283" i="9"/>
  <c r="BG283" i="9"/>
  <c r="BJ262" i="9"/>
  <c r="BJ531" i="9" s="1"/>
  <c r="BF66" i="13" s="1"/>
  <c r="V309" i="9"/>
  <c r="V77" i="12" s="1"/>
  <c r="AU309" i="9"/>
  <c r="AL309" i="9"/>
  <c r="BA309" i="9"/>
  <c r="AH309" i="9"/>
  <c r="BH309" i="9"/>
  <c r="AB309" i="9"/>
  <c r="AH283" i="9"/>
  <c r="AX283" i="9"/>
  <c r="AO283" i="9"/>
  <c r="BK51" i="15"/>
  <c r="BK113" i="15" s="1"/>
  <c r="BK115" i="15" s="1"/>
  <c r="BK135" i="15" s="1"/>
  <c r="AD309" i="9"/>
  <c r="AW309" i="9"/>
  <c r="BG309" i="9"/>
  <c r="Z309" i="9"/>
  <c r="AN309" i="9"/>
  <c r="AB283" i="9"/>
  <c r="BH283" i="9"/>
  <c r="AN283" i="9"/>
  <c r="AN51" i="12" s="1"/>
  <c r="AI283" i="9"/>
  <c r="W309" i="9"/>
  <c r="AI309" i="9"/>
  <c r="BB309" i="9"/>
  <c r="BI309" i="9"/>
  <c r="BJ77" i="12" s="1"/>
  <c r="AS309" i="9"/>
  <c r="AC309" i="9"/>
  <c r="AY309" i="9"/>
  <c r="AX309" i="9"/>
  <c r="AZ309" i="9"/>
  <c r="AJ309" i="9"/>
  <c r="AJ77" i="12" s="1"/>
  <c r="AD283" i="9"/>
  <c r="AL283" i="9"/>
  <c r="AT283" i="9"/>
  <c r="BB283" i="9"/>
  <c r="BJ283" i="9"/>
  <c r="AG283" i="9"/>
  <c r="AW283" i="9"/>
  <c r="AS283" i="9"/>
  <c r="AY283" i="9"/>
  <c r="AQ283" i="9"/>
  <c r="BG258" i="9"/>
  <c r="F185" i="7"/>
  <c r="D185" i="7" s="1"/>
  <c r="D473" i="9" s="1"/>
  <c r="S77" i="7"/>
  <c r="S80" i="7" s="1"/>
  <c r="BJ69" i="9"/>
  <c r="BJ70" i="9" s="1"/>
  <c r="BJ98" i="9"/>
  <c r="BJ99" i="9" s="1"/>
  <c r="BJ55" i="9"/>
  <c r="BJ64" i="9"/>
  <c r="BJ65" i="9" s="1"/>
  <c r="BJ74" i="9"/>
  <c r="BJ75" i="9" s="1"/>
  <c r="BJ21" i="9"/>
  <c r="W82" i="12"/>
  <c r="V316" i="9"/>
  <c r="V82" i="12"/>
  <c r="V84" i="12" s="1"/>
  <c r="BA460" i="9"/>
  <c r="BA314" i="9"/>
  <c r="AF314" i="9"/>
  <c r="AF460" i="9"/>
  <c r="AI460" i="9"/>
  <c r="AI314" i="9"/>
  <c r="BF314" i="9"/>
  <c r="BF460" i="9"/>
  <c r="X314" i="9"/>
  <c r="X460" i="9"/>
  <c r="BJ93" i="9"/>
  <c r="BI460" i="9"/>
  <c r="BI314" i="9"/>
  <c r="AC460" i="9"/>
  <c r="AC314" i="9"/>
  <c r="AN314" i="9"/>
  <c r="AN460" i="9"/>
  <c r="BC314" i="9"/>
  <c r="BC460" i="9"/>
  <c r="AM314" i="9"/>
  <c r="AM460" i="9"/>
  <c r="BE460" i="9"/>
  <c r="BE314" i="9"/>
  <c r="BH314" i="9"/>
  <c r="BH460" i="9"/>
  <c r="AB314" i="9"/>
  <c r="AB460" i="9"/>
  <c r="AT314" i="9"/>
  <c r="AT460" i="9"/>
  <c r="AD314" i="9"/>
  <c r="AD460" i="9"/>
  <c r="Y460" i="9"/>
  <c r="Y314" i="9"/>
  <c r="AY460" i="9"/>
  <c r="AY314" i="9"/>
  <c r="AW460" i="9"/>
  <c r="AW314" i="9"/>
  <c r="AZ314" i="9"/>
  <c r="AZ460" i="9"/>
  <c r="AP314" i="9"/>
  <c r="AP460" i="9"/>
  <c r="Z314" i="9"/>
  <c r="Z460" i="9"/>
  <c r="BL23" i="8"/>
  <c r="BL53" i="8"/>
  <c r="BL60" i="8"/>
  <c r="AS460" i="9"/>
  <c r="AS314" i="9"/>
  <c r="BD314" i="9"/>
  <c r="BD460" i="9"/>
  <c r="AU460" i="9"/>
  <c r="AU314" i="9"/>
  <c r="AE314" i="9"/>
  <c r="AE460" i="9"/>
  <c r="AO460" i="9"/>
  <c r="AO314" i="9"/>
  <c r="AR460" i="9"/>
  <c r="AR314" i="9"/>
  <c r="BB314" i="9"/>
  <c r="BB460" i="9"/>
  <c r="AL314" i="9"/>
  <c r="AL460" i="9"/>
  <c r="BJ314" i="9"/>
  <c r="BJ460" i="9"/>
  <c r="AK460" i="9"/>
  <c r="AK314" i="9"/>
  <c r="AV314" i="9"/>
  <c r="AV460" i="9"/>
  <c r="BG460" i="9"/>
  <c r="BG314" i="9"/>
  <c r="AQ460" i="9"/>
  <c r="AQ314" i="9"/>
  <c r="AA460" i="9"/>
  <c r="AA314" i="9"/>
  <c r="AG460" i="9"/>
  <c r="AG314" i="9"/>
  <c r="AJ314" i="9"/>
  <c r="AJ460" i="9"/>
  <c r="AX314" i="9"/>
  <c r="AX460" i="9"/>
  <c r="AH314" i="9"/>
  <c r="AH460" i="9"/>
  <c r="AQ439" i="9"/>
  <c r="AQ350" i="9" s="1"/>
  <c r="AQ274" i="9"/>
  <c r="AQ446" i="9"/>
  <c r="AQ453" i="9"/>
  <c r="AQ351" i="9" s="1"/>
  <c r="AD274" i="9"/>
  <c r="AD439" i="9"/>
  <c r="AD350" i="9" s="1"/>
  <c r="AD446" i="9"/>
  <c r="AD453" i="9"/>
  <c r="AD351" i="9" s="1"/>
  <c r="AM439" i="9"/>
  <c r="AM350" i="9" s="1"/>
  <c r="AM446" i="9"/>
  <c r="AM274" i="9"/>
  <c r="AM453" i="9"/>
  <c r="AM351" i="9" s="1"/>
  <c r="BB274" i="9"/>
  <c r="BB439" i="9"/>
  <c r="BB350" i="9" s="1"/>
  <c r="BB446" i="9"/>
  <c r="BB453" i="9"/>
  <c r="BB351" i="9" s="1"/>
  <c r="Z453" i="9"/>
  <c r="Z351" i="9" s="1"/>
  <c r="Z446" i="9"/>
  <c r="Z439" i="9"/>
  <c r="Z350" i="9" s="1"/>
  <c r="Z274" i="9"/>
  <c r="AS274" i="9"/>
  <c r="AS453" i="9"/>
  <c r="AS351" i="9" s="1"/>
  <c r="AS446" i="9"/>
  <c r="AS439" i="9"/>
  <c r="AS350" i="9" s="1"/>
  <c r="AC274" i="9"/>
  <c r="AC453" i="9"/>
  <c r="AC351" i="9" s="1"/>
  <c r="AC446" i="9"/>
  <c r="AC439" i="9"/>
  <c r="AC350" i="9" s="1"/>
  <c r="AZ453" i="9"/>
  <c r="AZ351" i="9" s="1"/>
  <c r="AZ439" i="9"/>
  <c r="AZ350" i="9" s="1"/>
  <c r="AZ274" i="9"/>
  <c r="AZ446" i="9"/>
  <c r="AJ453" i="9"/>
  <c r="AJ351" i="9" s="1"/>
  <c r="AJ439" i="9"/>
  <c r="AJ350" i="9" s="1"/>
  <c r="AJ274" i="9"/>
  <c r="AJ446" i="9"/>
  <c r="O11" i="13"/>
  <c r="AI439" i="9"/>
  <c r="AI350" i="9" s="1"/>
  <c r="AI274" i="9"/>
  <c r="AI446" i="9"/>
  <c r="AI453" i="9"/>
  <c r="AI351" i="9" s="1"/>
  <c r="BA274" i="9"/>
  <c r="BA453" i="9"/>
  <c r="BA351" i="9" s="1"/>
  <c r="BA446" i="9"/>
  <c r="BA439" i="9"/>
  <c r="BA350" i="9" s="1"/>
  <c r="AE439" i="9"/>
  <c r="AE350" i="9" s="1"/>
  <c r="AE446" i="9"/>
  <c r="AE274" i="9"/>
  <c r="AE453" i="9"/>
  <c r="AE351" i="9" s="1"/>
  <c r="AT274" i="9"/>
  <c r="AT439" i="9"/>
  <c r="AT350" i="9" s="1"/>
  <c r="AT446" i="9"/>
  <c r="AT453" i="9"/>
  <c r="AT351" i="9" s="1"/>
  <c r="BH274" i="9"/>
  <c r="BH453" i="9"/>
  <c r="BH351" i="9" s="1"/>
  <c r="BH446" i="9"/>
  <c r="BH439" i="9"/>
  <c r="BH350" i="9" s="1"/>
  <c r="AO274" i="9"/>
  <c r="AO446" i="9"/>
  <c r="AO453" i="9"/>
  <c r="AO351" i="9" s="1"/>
  <c r="AO439" i="9"/>
  <c r="AO350" i="9" s="1"/>
  <c r="Y274" i="9"/>
  <c r="Y453" i="9"/>
  <c r="Y351" i="9" s="1"/>
  <c r="Y446" i="9"/>
  <c r="Y439" i="9"/>
  <c r="Y350" i="9" s="1"/>
  <c r="AV439" i="9"/>
  <c r="AV350" i="9" s="1"/>
  <c r="AV274" i="9"/>
  <c r="AV446" i="9"/>
  <c r="AV453" i="9"/>
  <c r="AV351" i="9" s="1"/>
  <c r="AF439" i="9"/>
  <c r="AF350" i="9" s="1"/>
  <c r="AF114" i="12" s="1"/>
  <c r="AF274" i="9"/>
  <c r="AF446" i="9"/>
  <c r="AF453" i="9"/>
  <c r="AF351" i="9" s="1"/>
  <c r="AF115" i="12" s="1"/>
  <c r="BK419" i="9"/>
  <c r="V274" i="9"/>
  <c r="V42" i="12" s="1"/>
  <c r="V446" i="9"/>
  <c r="V448" i="9" s="1"/>
  <c r="V453" i="9"/>
  <c r="V351" i="9" s="1"/>
  <c r="V115" i="12" s="1"/>
  <c r="V439" i="9"/>
  <c r="BF446" i="9"/>
  <c r="BF439" i="9"/>
  <c r="BF350" i="9" s="1"/>
  <c r="BF453" i="9"/>
  <c r="BF351" i="9" s="1"/>
  <c r="BF274" i="9"/>
  <c r="AX453" i="9"/>
  <c r="AX351" i="9" s="1"/>
  <c r="AX446" i="9"/>
  <c r="AX439" i="9"/>
  <c r="AX350" i="9" s="1"/>
  <c r="AX274" i="9"/>
  <c r="BC439" i="9"/>
  <c r="BC350" i="9" s="1"/>
  <c r="BC446" i="9"/>
  <c r="BC274" i="9"/>
  <c r="BC453" i="9"/>
  <c r="BC351" i="9" s="1"/>
  <c r="AA439" i="9"/>
  <c r="AA350" i="9" s="1"/>
  <c r="AA274" i="9"/>
  <c r="AA446" i="9"/>
  <c r="AA453" i="9"/>
  <c r="AA351" i="9" s="1"/>
  <c r="AP453" i="9"/>
  <c r="AP351" i="9" s="1"/>
  <c r="AP446" i="9"/>
  <c r="AP439" i="9"/>
  <c r="AP350" i="9" s="1"/>
  <c r="AP274" i="9"/>
  <c r="BE274" i="9"/>
  <c r="BE453" i="9"/>
  <c r="BE351" i="9" s="1"/>
  <c r="BE446" i="9"/>
  <c r="BE439" i="9"/>
  <c r="BE350" i="9" s="1"/>
  <c r="AK274" i="9"/>
  <c r="AK453" i="9"/>
  <c r="AK351" i="9" s="1"/>
  <c r="AK446" i="9"/>
  <c r="AK439" i="9"/>
  <c r="AK350" i="9" s="1"/>
  <c r="BG439" i="9"/>
  <c r="BG350" i="9" s="1"/>
  <c r="BG274" i="9"/>
  <c r="BG446" i="9"/>
  <c r="BG453" i="9"/>
  <c r="BG351" i="9" s="1"/>
  <c r="AR453" i="9"/>
  <c r="AR351" i="9" s="1"/>
  <c r="AR439" i="9"/>
  <c r="AR350" i="9" s="1"/>
  <c r="AR274" i="9"/>
  <c r="AR446" i="9"/>
  <c r="AB453" i="9"/>
  <c r="AB351" i="9" s="1"/>
  <c r="AB439" i="9"/>
  <c r="AB350" i="9" s="1"/>
  <c r="AB274" i="9"/>
  <c r="AB446" i="9"/>
  <c r="AY439" i="9"/>
  <c r="AY350" i="9" s="1"/>
  <c r="AY446" i="9"/>
  <c r="AY274" i="9"/>
  <c r="AY453" i="9"/>
  <c r="AY351" i="9" s="1"/>
  <c r="AL274" i="9"/>
  <c r="AL439" i="9"/>
  <c r="AL350" i="9" s="1"/>
  <c r="AL446" i="9"/>
  <c r="AL453" i="9"/>
  <c r="AL351" i="9" s="1"/>
  <c r="AU439" i="9"/>
  <c r="AU350" i="9" s="1"/>
  <c r="AU446" i="9"/>
  <c r="AU274" i="9"/>
  <c r="AU453" i="9"/>
  <c r="AU351" i="9" s="1"/>
  <c r="BI439" i="9"/>
  <c r="BI350" i="9" s="1"/>
  <c r="BI453" i="9"/>
  <c r="BI351" i="9" s="1"/>
  <c r="BI274" i="9"/>
  <c r="BI446" i="9"/>
  <c r="AH453" i="9"/>
  <c r="AH351" i="9" s="1"/>
  <c r="AH446" i="9"/>
  <c r="AH439" i="9"/>
  <c r="AH350" i="9" s="1"/>
  <c r="AH274" i="9"/>
  <c r="AW274" i="9"/>
  <c r="AW453" i="9"/>
  <c r="AW351" i="9" s="1"/>
  <c r="AW446" i="9"/>
  <c r="AW439" i="9"/>
  <c r="AW350" i="9" s="1"/>
  <c r="AG274" i="9"/>
  <c r="AG453" i="9"/>
  <c r="AG351" i="9" s="1"/>
  <c r="AG446" i="9"/>
  <c r="AG439" i="9"/>
  <c r="AG350" i="9" s="1"/>
  <c r="BD439" i="9"/>
  <c r="BD350" i="9" s="1"/>
  <c r="BD274" i="9"/>
  <c r="BD446" i="9"/>
  <c r="BD453" i="9"/>
  <c r="BD351" i="9" s="1"/>
  <c r="AN439" i="9"/>
  <c r="AN350" i="9" s="1"/>
  <c r="AN274" i="9"/>
  <c r="AN446" i="9"/>
  <c r="AN453" i="9"/>
  <c r="AN351" i="9" s="1"/>
  <c r="X439" i="9"/>
  <c r="X350" i="9" s="1"/>
  <c r="X114" i="12" s="1"/>
  <c r="X446" i="9"/>
  <c r="X274" i="9"/>
  <c r="X42" i="12" s="1"/>
  <c r="X453" i="9"/>
  <c r="X351" i="9" s="1"/>
  <c r="X115" i="12" s="1"/>
  <c r="BK422" i="9"/>
  <c r="BK425" i="9"/>
  <c r="BL28" i="8"/>
  <c r="BL30" i="8" s="1"/>
  <c r="BL31" i="8" s="1"/>
  <c r="BL59" i="8"/>
  <c r="BL35" i="8"/>
  <c r="BL52" i="8"/>
  <c r="BL40" i="8"/>
  <c r="BL42" i="8" s="1"/>
  <c r="BL43" i="8" s="1"/>
  <c r="BL47" i="8"/>
  <c r="CP3" i="13"/>
  <c r="CU215" i="7"/>
  <c r="CW217" i="7"/>
  <c r="CR5" i="13"/>
  <c r="CQ4" i="13"/>
  <c r="CV216" i="7"/>
  <c r="CF31" i="7"/>
  <c r="CG27" i="7" s="1"/>
  <c r="CF22" i="7"/>
  <c r="CC36" i="7"/>
  <c r="CC38" i="7" s="1"/>
  <c r="CD34" i="7" s="1"/>
  <c r="CE218" i="7"/>
  <c r="CA6" i="13" s="1"/>
  <c r="CE22" i="7"/>
  <c r="BJ447" i="9"/>
  <c r="BJ274" i="9"/>
  <c r="BJ440" i="9"/>
  <c r="BJ541" i="9" s="1"/>
  <c r="BF76" i="13" s="1"/>
  <c r="BK17" i="9"/>
  <c r="BK103" i="9" s="1"/>
  <c r="BK110" i="9" s="1"/>
  <c r="BL14" i="9"/>
  <c r="BL87" i="9" s="1"/>
  <c r="BL337" i="9"/>
  <c r="BK476" i="9"/>
  <c r="BL249" i="9"/>
  <c r="BK201" i="9"/>
  <c r="BK204" i="9"/>
  <c r="BK157" i="9"/>
  <c r="CB219" i="7"/>
  <c r="BX7" i="13" s="1"/>
  <c r="CB23" i="7"/>
  <c r="CB24" i="7" s="1"/>
  <c r="BK92" i="12"/>
  <c r="AH238" i="12" s="1"/>
  <c r="AH240" i="12" s="1"/>
  <c r="BK326" i="9"/>
  <c r="BK94" i="12" s="1"/>
  <c r="BL119" i="8"/>
  <c r="BL216" i="9" s="1"/>
  <c r="BL215" i="9"/>
  <c r="BL38" i="8"/>
  <c r="BL106" i="8" s="1"/>
  <c r="BL50" i="8"/>
  <c r="BL122" i="8" s="1"/>
  <c r="BL26" i="8"/>
  <c r="BL76" i="8" s="1"/>
  <c r="BM19" i="8"/>
  <c r="BM29" i="8"/>
  <c r="BM41" i="8"/>
  <c r="BM48" i="8"/>
  <c r="BM36" i="8"/>
  <c r="BM24" i="8"/>
  <c r="BH167" i="9" l="1"/>
  <c r="BK138" i="15"/>
  <c r="BI44" i="9"/>
  <c r="BI6" i="12" s="1"/>
  <c r="AG146" i="12" s="1"/>
  <c r="BG469" i="9"/>
  <c r="BG380" i="9" s="1"/>
  <c r="BG563" i="9" s="1"/>
  <c r="BC38" i="13" s="1"/>
  <c r="BI172" i="9"/>
  <c r="BI540" i="9" s="1"/>
  <c r="BE75" i="13" s="1"/>
  <c r="BK82" i="9"/>
  <c r="BK84" i="9" s="1"/>
  <c r="BL150" i="15"/>
  <c r="BL125" i="15"/>
  <c r="BL127" i="15" s="1"/>
  <c r="BN247" i="15"/>
  <c r="BL146" i="15"/>
  <c r="BN59" i="15"/>
  <c r="BL79" i="9"/>
  <c r="BL83" i="9"/>
  <c r="BK86" i="9"/>
  <c r="BK88" i="9" s="1"/>
  <c r="BJ94" i="9"/>
  <c r="BI143" i="9"/>
  <c r="BI153" i="9" s="1"/>
  <c r="BI118" i="9"/>
  <c r="BI147" i="9" s="1"/>
  <c r="BI183" i="9" s="1"/>
  <c r="BI259" i="9" s="1"/>
  <c r="BH15" i="12"/>
  <c r="BN85" i="15"/>
  <c r="BM83" i="15"/>
  <c r="BI131" i="9"/>
  <c r="BI150" i="9" s="1"/>
  <c r="BI165" i="9" s="1"/>
  <c r="BH177" i="9"/>
  <c r="BH258" i="9" s="1"/>
  <c r="BH26" i="12" s="1"/>
  <c r="BI135" i="9"/>
  <c r="BI151" i="9" s="1"/>
  <c r="BI166" i="9" s="1"/>
  <c r="BH343" i="9"/>
  <c r="BH107" i="12" s="1"/>
  <c r="BI127" i="9"/>
  <c r="BI149" i="9" s="1"/>
  <c r="BI164" i="9" s="1"/>
  <c r="BI139" i="9"/>
  <c r="BI152" i="9" s="1"/>
  <c r="BI184" i="9" s="1"/>
  <c r="BI260" i="9" s="1"/>
  <c r="BI28" i="12" s="1"/>
  <c r="AG174" i="12" s="1"/>
  <c r="BI123" i="9"/>
  <c r="BI148" i="9" s="1"/>
  <c r="BH523" i="9"/>
  <c r="BD58" i="13" s="1"/>
  <c r="BH28" i="12"/>
  <c r="BH522" i="9"/>
  <c r="BD57" i="13" s="1"/>
  <c r="BH27" i="12"/>
  <c r="BJ22" i="9"/>
  <c r="BN92" i="15"/>
  <c r="BN100" i="15" s="1"/>
  <c r="BJ56" i="9"/>
  <c r="BJ58" i="9"/>
  <c r="BL44" i="8"/>
  <c r="BL110" i="8" s="1"/>
  <c r="BL112" i="8" s="1"/>
  <c r="BL107" i="8"/>
  <c r="BI139" i="15"/>
  <c r="BI149" i="15" s="1"/>
  <c r="BK186" i="9"/>
  <c r="BK124" i="9"/>
  <c r="BK115" i="9"/>
  <c r="BK144" i="9" s="1"/>
  <c r="F476" i="9"/>
  <c r="AB51" i="12"/>
  <c r="AW51" i="12"/>
  <c r="AA197" i="12" s="1"/>
  <c r="BC51" i="12"/>
  <c r="AD197" i="12" s="1"/>
  <c r="BE51" i="12"/>
  <c r="AE197" i="12" s="1"/>
  <c r="BA51" i="12"/>
  <c r="AC197" i="12" s="1"/>
  <c r="AK51" i="12"/>
  <c r="U197" i="12" s="1"/>
  <c r="BJ119" i="15"/>
  <c r="BJ129" i="15"/>
  <c r="BN151" i="15"/>
  <c r="BM32" i="15"/>
  <c r="BM23" i="15" s="1"/>
  <c r="BM36" i="15"/>
  <c r="BO55" i="15"/>
  <c r="BN81" i="15"/>
  <c r="BN86" i="15"/>
  <c r="BN46" i="15"/>
  <c r="BN60" i="15"/>
  <c r="BN76" i="15"/>
  <c r="BK108" i="9"/>
  <c r="BK106" i="9"/>
  <c r="BK107" i="9"/>
  <c r="BK104" i="9"/>
  <c r="BK109" i="9"/>
  <c r="BK105" i="9"/>
  <c r="BC77" i="12"/>
  <c r="AD223" i="12" s="1"/>
  <c r="BN47" i="15"/>
  <c r="AW77" i="12"/>
  <c r="AA223" i="12" s="1"/>
  <c r="BO42" i="15"/>
  <c r="BN41" i="15"/>
  <c r="BN44" i="15" s="1"/>
  <c r="BN54" i="15"/>
  <c r="BN57" i="15" s="1"/>
  <c r="BN29" i="15"/>
  <c r="BN30" i="15"/>
  <c r="BN72" i="15"/>
  <c r="BN80" i="15"/>
  <c r="BN71" i="15"/>
  <c r="BN75" i="15"/>
  <c r="BN68" i="15"/>
  <c r="BN67" i="15"/>
  <c r="BO34" i="15"/>
  <c r="BO91" i="15"/>
  <c r="BO20" i="15"/>
  <c r="AZ77" i="12"/>
  <c r="BG31" i="12"/>
  <c r="AF177" i="12" s="1"/>
  <c r="AC77" i="12"/>
  <c r="Q223" i="12" s="1"/>
  <c r="AI77" i="12"/>
  <c r="T223" i="12" s="1"/>
  <c r="AF77" i="12"/>
  <c r="AB77" i="12"/>
  <c r="BB51" i="12"/>
  <c r="AH51" i="12"/>
  <c r="BI77" i="12"/>
  <c r="AG223" i="12" s="1"/>
  <c r="AH77" i="12"/>
  <c r="AK77" i="12"/>
  <c r="U223" i="12" s="1"/>
  <c r="AY51" i="12"/>
  <c r="AB197" i="12" s="1"/>
  <c r="BJ51" i="12"/>
  <c r="AT51" i="12"/>
  <c r="AD51" i="12"/>
  <c r="AA51" i="12"/>
  <c r="P197" i="12" s="1"/>
  <c r="AL51" i="12"/>
  <c r="AS51" i="12"/>
  <c r="Y197" i="12" s="1"/>
  <c r="AM51" i="12"/>
  <c r="V197" i="12" s="1"/>
  <c r="AY77" i="12"/>
  <c r="AB223" i="12" s="1"/>
  <c r="AS77" i="12"/>
  <c r="Y223" i="12" s="1"/>
  <c r="W77" i="12"/>
  <c r="N223" i="12" s="1"/>
  <c r="AA77" i="12"/>
  <c r="P223" i="12" s="1"/>
  <c r="AV77" i="12"/>
  <c r="AP77" i="12"/>
  <c r="AT77" i="12"/>
  <c r="BH77" i="12"/>
  <c r="BF77" i="12"/>
  <c r="AE51" i="12"/>
  <c r="R197" i="12" s="1"/>
  <c r="F204" i="9"/>
  <c r="AO51" i="12"/>
  <c r="W197" i="12" s="1"/>
  <c r="BA77" i="12"/>
  <c r="AC223" i="12" s="1"/>
  <c r="AU77" i="12"/>
  <c r="Z223" i="12" s="1"/>
  <c r="BD77" i="12"/>
  <c r="AV51" i="12"/>
  <c r="AP51" i="12"/>
  <c r="AR77" i="12"/>
  <c r="BJ524" i="9"/>
  <c r="BF59" i="13" s="1"/>
  <c r="AR51" i="12"/>
  <c r="AI51" i="12"/>
  <c r="T197" i="12" s="1"/>
  <c r="AN77" i="12"/>
  <c r="AD77" i="12"/>
  <c r="AF51" i="12"/>
  <c r="BJ30" i="12"/>
  <c r="Z51" i="12"/>
  <c r="AM77" i="12"/>
  <c r="V223" i="12" s="1"/>
  <c r="AX77" i="12"/>
  <c r="AY42" i="12"/>
  <c r="AB188" i="12" s="1"/>
  <c r="Z77" i="12"/>
  <c r="BB77" i="12"/>
  <c r="BD42" i="12"/>
  <c r="AC51" i="12"/>
  <c r="Q197" i="12" s="1"/>
  <c r="AX51" i="12"/>
  <c r="AL77" i="12"/>
  <c r="BG51" i="12"/>
  <c r="AF197" i="12" s="1"/>
  <c r="AZ51" i="12"/>
  <c r="AJ51" i="12"/>
  <c r="BD51" i="12"/>
  <c r="AG77" i="12"/>
  <c r="S223" i="12" s="1"/>
  <c r="BE77" i="12"/>
  <c r="AE223" i="12" s="1"/>
  <c r="AY115" i="12"/>
  <c r="AB264" i="12" s="1"/>
  <c r="X77" i="12"/>
  <c r="AE77" i="12"/>
  <c r="R223" i="12" s="1"/>
  <c r="BL325" i="9"/>
  <c r="BL93" i="12" s="1"/>
  <c r="Y77" i="12"/>
  <c r="O223" i="12" s="1"/>
  <c r="AG51" i="12"/>
  <c r="S197" i="12" s="1"/>
  <c r="AU51" i="12"/>
  <c r="Z197" i="12" s="1"/>
  <c r="BG77" i="12"/>
  <c r="AF223" i="12" s="1"/>
  <c r="BK309" i="9"/>
  <c r="BK77" i="12" s="1"/>
  <c r="AH223" i="12" s="1"/>
  <c r="BL102" i="9"/>
  <c r="AO77" i="12"/>
  <c r="W223" i="12" s="1"/>
  <c r="BH51" i="12"/>
  <c r="BF51" i="12"/>
  <c r="BK64" i="15"/>
  <c r="BG26" i="12"/>
  <c r="AF172" i="12" s="1"/>
  <c r="BG539" i="9"/>
  <c r="BC74" i="13" s="1"/>
  <c r="BK283" i="9"/>
  <c r="BK51" i="12" s="1"/>
  <c r="AH197" i="12" s="1"/>
  <c r="AQ51" i="12"/>
  <c r="X197" i="12" s="1"/>
  <c r="BI51" i="12"/>
  <c r="AG197" i="12" s="1"/>
  <c r="AQ77" i="12"/>
  <c r="X223" i="12" s="1"/>
  <c r="AU115" i="12"/>
  <c r="Z264" i="12" s="1"/>
  <c r="AA114" i="12"/>
  <c r="P263" i="12" s="1"/>
  <c r="BL32" i="8"/>
  <c r="BL80" i="8" s="1"/>
  <c r="BL77" i="8"/>
  <c r="AA42" i="12"/>
  <c r="P188" i="12" s="1"/>
  <c r="AK42" i="12"/>
  <c r="U188" i="12" s="1"/>
  <c r="BA115" i="12"/>
  <c r="AC264" i="12" s="1"/>
  <c r="T77" i="7"/>
  <c r="T80" i="7" s="1"/>
  <c r="BL54" i="8"/>
  <c r="BL55" i="8" s="1"/>
  <c r="BL61" i="8"/>
  <c r="BL62" i="8" s="1"/>
  <c r="BC115" i="12"/>
  <c r="AD264" i="12" s="1"/>
  <c r="AJ114" i="12"/>
  <c r="AD114" i="12"/>
  <c r="AT114" i="12"/>
  <c r="AS115" i="12"/>
  <c r="Y264" i="12" s="1"/>
  <c r="AG115" i="12"/>
  <c r="S264" i="12" s="1"/>
  <c r="AW115" i="12"/>
  <c r="AA264" i="12" s="1"/>
  <c r="AP114" i="12"/>
  <c r="AJ115" i="12"/>
  <c r="AC115" i="12"/>
  <c r="Q264" i="12" s="1"/>
  <c r="BB114" i="12"/>
  <c r="W42" i="12"/>
  <c r="N188" i="12" s="1"/>
  <c r="BD114" i="12"/>
  <c r="AL42" i="12"/>
  <c r="AB114" i="12"/>
  <c r="BE115" i="12"/>
  <c r="AE264" i="12" s="1"/>
  <c r="N228" i="12"/>
  <c r="N230" i="12" s="1"/>
  <c r="W84" i="12"/>
  <c r="AX82" i="12"/>
  <c r="AX84" i="12" s="1"/>
  <c r="AX316" i="9"/>
  <c r="AV82" i="12"/>
  <c r="AV84" i="12" s="1"/>
  <c r="AV316" i="9"/>
  <c r="BJ82" i="12"/>
  <c r="BB316" i="9"/>
  <c r="BB82" i="12"/>
  <c r="BB84" i="12" s="1"/>
  <c r="AY82" i="12"/>
  <c r="AY316" i="9"/>
  <c r="BE316" i="9"/>
  <c r="BE82" i="12"/>
  <c r="AC82" i="12"/>
  <c r="AC316" i="9"/>
  <c r="X316" i="9"/>
  <c r="X82" i="12"/>
  <c r="X84" i="12" s="1"/>
  <c r="BK68" i="9"/>
  <c r="BK20" i="9"/>
  <c r="BK73" i="9"/>
  <c r="BK63" i="9"/>
  <c r="BK92" i="9"/>
  <c r="BK54" i="9"/>
  <c r="BK97" i="9"/>
  <c r="AL114" i="12"/>
  <c r="BH115" i="12"/>
  <c r="AM114" i="12"/>
  <c r="V263" i="12" s="1"/>
  <c r="AQ114" i="12"/>
  <c r="X263" i="12" s="1"/>
  <c r="AA82" i="12"/>
  <c r="AA316" i="9"/>
  <c r="BG82" i="12"/>
  <c r="BG316" i="9"/>
  <c r="AK316" i="9"/>
  <c r="AK82" i="12"/>
  <c r="AR82" i="12"/>
  <c r="AR84" i="12" s="1"/>
  <c r="AR316" i="9"/>
  <c r="Z316" i="9"/>
  <c r="Z82" i="12"/>
  <c r="Z84" i="12" s="1"/>
  <c r="AZ316" i="9"/>
  <c r="AZ82" i="12"/>
  <c r="AZ84" i="12" s="1"/>
  <c r="AD316" i="9"/>
  <c r="AD82" i="12"/>
  <c r="AD84" i="12" s="1"/>
  <c r="AB82" i="12"/>
  <c r="AB84" i="12" s="1"/>
  <c r="AB316" i="9"/>
  <c r="BC316" i="9"/>
  <c r="BC82" i="12"/>
  <c r="BF82" i="12"/>
  <c r="BF84" i="12" s="1"/>
  <c r="BF316" i="9"/>
  <c r="AF82" i="12"/>
  <c r="AF84" i="12" s="1"/>
  <c r="AF316" i="9"/>
  <c r="AN114" i="12"/>
  <c r="AG42" i="12"/>
  <c r="S188" i="12" s="1"/>
  <c r="AW42" i="12"/>
  <c r="AA188" i="12" s="1"/>
  <c r="AH115" i="12"/>
  <c r="AU114" i="12"/>
  <c r="Z263" i="12" s="1"/>
  <c r="AY114" i="12"/>
  <c r="AB263" i="12" s="1"/>
  <c r="AR114" i="12"/>
  <c r="BG42" i="12"/>
  <c r="AF188" i="12" s="1"/>
  <c r="AK115" i="12"/>
  <c r="U264" i="12" s="1"/>
  <c r="BF114" i="12"/>
  <c r="Y42" i="12"/>
  <c r="O188" i="12" s="1"/>
  <c r="AO42" i="12"/>
  <c r="W188" i="12" s="1"/>
  <c r="AT42" i="12"/>
  <c r="AI114" i="12"/>
  <c r="T263" i="12" s="1"/>
  <c r="AH82" i="12"/>
  <c r="AH84" i="12" s="1"/>
  <c r="AH316" i="9"/>
  <c r="AJ316" i="9"/>
  <c r="AJ82" i="12"/>
  <c r="AJ84" i="12" s="1"/>
  <c r="AL82" i="12"/>
  <c r="AL84" i="12" s="1"/>
  <c r="AL316" i="9"/>
  <c r="AE316" i="9"/>
  <c r="AE82" i="12"/>
  <c r="BD316" i="9"/>
  <c r="BD82" i="12"/>
  <c r="BD84" i="12" s="1"/>
  <c r="AW82" i="12"/>
  <c r="AW316" i="9"/>
  <c r="Y82" i="12"/>
  <c r="Y316" i="9"/>
  <c r="BI82" i="12"/>
  <c r="BI7" i="12"/>
  <c r="AG147" i="12" s="1"/>
  <c r="AI82" i="12"/>
  <c r="AI316" i="9"/>
  <c r="BA82" i="12"/>
  <c r="BA316" i="9"/>
  <c r="BJ42" i="12"/>
  <c r="AN115" i="12"/>
  <c r="BD115" i="12"/>
  <c r="AG114" i="12"/>
  <c r="S263" i="12" s="1"/>
  <c r="AW114" i="12"/>
  <c r="AA263" i="12" s="1"/>
  <c r="AB115" i="12"/>
  <c r="AR115" i="12"/>
  <c r="BE42" i="12"/>
  <c r="AE188" i="12" s="1"/>
  <c r="AP115" i="12"/>
  <c r="AX115" i="12"/>
  <c r="AE115" i="12"/>
  <c r="R264" i="12" s="1"/>
  <c r="AZ42" i="12"/>
  <c r="Z114" i="12"/>
  <c r="AG82" i="12"/>
  <c r="AG316" i="9"/>
  <c r="AQ82" i="12"/>
  <c r="AQ316" i="9"/>
  <c r="AO82" i="12"/>
  <c r="AO316" i="9"/>
  <c r="AU82" i="12"/>
  <c r="AU316" i="9"/>
  <c r="AS82" i="12"/>
  <c r="AS316" i="9"/>
  <c r="AP316" i="9"/>
  <c r="AP82" i="12"/>
  <c r="AP84" i="12" s="1"/>
  <c r="AT316" i="9"/>
  <c r="AT82" i="12"/>
  <c r="AT84" i="12" s="1"/>
  <c r="BH82" i="12"/>
  <c r="BH84" i="12" s="1"/>
  <c r="BH316" i="9"/>
  <c r="AM82" i="12"/>
  <c r="AM316" i="9"/>
  <c r="AN316" i="9"/>
  <c r="AN82" i="12"/>
  <c r="AN84" i="12" s="1"/>
  <c r="AQ42" i="12"/>
  <c r="X188" i="12" s="1"/>
  <c r="AN42" i="12"/>
  <c r="AF42" i="12"/>
  <c r="AV42" i="12"/>
  <c r="AI42" i="12"/>
  <c r="T188" i="12" s="1"/>
  <c r="AC42" i="12"/>
  <c r="Q188" i="12" s="1"/>
  <c r="AS42" i="12"/>
  <c r="Y188" i="12" s="1"/>
  <c r="BA42" i="12"/>
  <c r="AC188" i="12" s="1"/>
  <c r="V378" i="9"/>
  <c r="V561" i="9" s="1"/>
  <c r="R36" i="13" s="1"/>
  <c r="W445" i="9"/>
  <c r="W448" i="9" s="1"/>
  <c r="Y115" i="12"/>
  <c r="O264" i="12" s="1"/>
  <c r="AZ114" i="12"/>
  <c r="AH42" i="12"/>
  <c r="AL115" i="12"/>
  <c r="BG114" i="12"/>
  <c r="AF263" i="12" s="1"/>
  <c r="BC114" i="12"/>
  <c r="AD263" i="12" s="1"/>
  <c r="AV114" i="12"/>
  <c r="BH42" i="12"/>
  <c r="AE114" i="12"/>
  <c r="R263" i="12" s="1"/>
  <c r="P11" i="13"/>
  <c r="AZ115" i="12"/>
  <c r="Z115" i="12"/>
  <c r="BB42" i="12"/>
  <c r="AD42" i="12"/>
  <c r="AH114" i="12"/>
  <c r="BI42" i="12"/>
  <c r="AG188" i="12" s="1"/>
  <c r="AU42" i="12"/>
  <c r="Z188" i="12" s="1"/>
  <c r="BG115" i="12"/>
  <c r="AF264" i="12" s="1"/>
  <c r="AK114" i="12"/>
  <c r="U263" i="12" s="1"/>
  <c r="BE114" i="12"/>
  <c r="AE263" i="12" s="1"/>
  <c r="AP42" i="12"/>
  <c r="AA115" i="12"/>
  <c r="P264" i="12" s="1"/>
  <c r="AX42" i="12"/>
  <c r="BF42" i="12"/>
  <c r="V350" i="9"/>
  <c r="V441" i="9"/>
  <c r="AV115" i="12"/>
  <c r="Y114" i="12"/>
  <c r="O263" i="12" s="1"/>
  <c r="AO114" i="12"/>
  <c r="W263" i="12" s="1"/>
  <c r="BH114" i="12"/>
  <c r="AT115" i="12"/>
  <c r="BA114" i="12"/>
  <c r="AC263" i="12" s="1"/>
  <c r="AI115" i="12"/>
  <c r="T264" i="12" s="1"/>
  <c r="AC114" i="12"/>
  <c r="Q263" i="12" s="1"/>
  <c r="AS114" i="12"/>
  <c r="Y263" i="12" s="1"/>
  <c r="Z42" i="12"/>
  <c r="BB115" i="12"/>
  <c r="AM115" i="12"/>
  <c r="V264" i="12" s="1"/>
  <c r="AD115" i="12"/>
  <c r="AQ115" i="12"/>
  <c r="X264" i="12" s="1"/>
  <c r="BI114" i="12"/>
  <c r="AG263" i="12" s="1"/>
  <c r="BJ114" i="12"/>
  <c r="BI115" i="12"/>
  <c r="AG264" i="12" s="1"/>
  <c r="BJ115" i="12"/>
  <c r="AB42" i="12"/>
  <c r="AR42" i="12"/>
  <c r="BC42" i="12"/>
  <c r="AD188" i="12" s="1"/>
  <c r="AX114" i="12"/>
  <c r="BF115" i="12"/>
  <c r="W115" i="12"/>
  <c r="N264" i="12" s="1"/>
  <c r="AO115" i="12"/>
  <c r="W264" i="12" s="1"/>
  <c r="AE42" i="12"/>
  <c r="R188" i="12" s="1"/>
  <c r="AJ42" i="12"/>
  <c r="AM42" i="12"/>
  <c r="V188" i="12" s="1"/>
  <c r="BK542" i="9"/>
  <c r="BG77" i="13" s="1"/>
  <c r="BK348" i="9"/>
  <c r="BK112" i="12" s="1"/>
  <c r="AH261" i="12" s="1"/>
  <c r="BK460" i="9"/>
  <c r="BK314" i="9"/>
  <c r="CF218" i="7"/>
  <c r="CB6" i="13" s="1"/>
  <c r="CR4" i="13"/>
  <c r="CW216" i="7"/>
  <c r="CQ3" i="13"/>
  <c r="CV215" i="7"/>
  <c r="BK446" i="9"/>
  <c r="BK439" i="9"/>
  <c r="BK350" i="9" s="1"/>
  <c r="BK114" i="12" s="1"/>
  <c r="AH263" i="12" s="1"/>
  <c r="BK453" i="9"/>
  <c r="BK351" i="9" s="1"/>
  <c r="BK115" i="12" s="1"/>
  <c r="AH264" i="12" s="1"/>
  <c r="BK189" i="9"/>
  <c r="BK188" i="9"/>
  <c r="BL33" i="9"/>
  <c r="BL16" i="9"/>
  <c r="BL25" i="9"/>
  <c r="BL339" i="9"/>
  <c r="BL39" i="9"/>
  <c r="BL251" i="9"/>
  <c r="BL48" i="9"/>
  <c r="CD36" i="7"/>
  <c r="CG29" i="7"/>
  <c r="CG31" i="7" s="1"/>
  <c r="CH27" i="7" s="1"/>
  <c r="CH29" i="7" s="1"/>
  <c r="BK72" i="9"/>
  <c r="BK38" i="9"/>
  <c r="BK40" i="9" s="1"/>
  <c r="BK47" i="9"/>
  <c r="BK50" i="9" s="1"/>
  <c r="BK51" i="9" s="1"/>
  <c r="BK78" i="9"/>
  <c r="BK80" i="9" s="1"/>
  <c r="BK19" i="9"/>
  <c r="BK26" i="9" s="1"/>
  <c r="BK27" i="9" s="1"/>
  <c r="BK96" i="9"/>
  <c r="BK53" i="9"/>
  <c r="BK67" i="9"/>
  <c r="BK32" i="9"/>
  <c r="BK35" i="9" s="1"/>
  <c r="BK36" i="9" s="1"/>
  <c r="BK91" i="9"/>
  <c r="BK62" i="9"/>
  <c r="CC219" i="7"/>
  <c r="BY7" i="13" s="1"/>
  <c r="CC23" i="7"/>
  <c r="CC24" i="7" s="1"/>
  <c r="CS5" i="13"/>
  <c r="CX217" i="7"/>
  <c r="BL217" i="9"/>
  <c r="BL324" i="9"/>
  <c r="BM20" i="8"/>
  <c r="BN17" i="8"/>
  <c r="BM68" i="8"/>
  <c r="BM64" i="8"/>
  <c r="BM73" i="8" s="1"/>
  <c r="BM87" i="8"/>
  <c r="BN61" i="15" l="1"/>
  <c r="BI163" i="9"/>
  <c r="BI167" i="9" s="1"/>
  <c r="BI187" i="9" s="1"/>
  <c r="BH467" i="9"/>
  <c r="BI468" i="9" s="1"/>
  <c r="BH187" i="9"/>
  <c r="BL138" i="15"/>
  <c r="BI315" i="9"/>
  <c r="BI83" i="12" s="1"/>
  <c r="AG229" i="12" s="1"/>
  <c r="BI461" i="9"/>
  <c r="BH466" i="9"/>
  <c r="BM25" i="15"/>
  <c r="BO247" i="15" s="1"/>
  <c r="BL144" i="15"/>
  <c r="BO142" i="15"/>
  <c r="BO106" i="15"/>
  <c r="BJ23" i="9"/>
  <c r="BJ114" i="9" s="1"/>
  <c r="BJ155" i="9"/>
  <c r="BN87" i="15"/>
  <c r="BN88" i="15" s="1"/>
  <c r="BO93" i="15"/>
  <c r="BI176" i="9"/>
  <c r="BI14" i="12"/>
  <c r="AG161" i="12" s="1"/>
  <c r="BI346" i="9"/>
  <c r="BI110" i="12" s="1"/>
  <c r="AG259" i="12" s="1"/>
  <c r="BJ29" i="9"/>
  <c r="BJ44" i="9" s="1"/>
  <c r="BI522" i="9"/>
  <c r="BE57" i="13" s="1"/>
  <c r="BI27" i="12"/>
  <c r="AG173" i="12" s="1"/>
  <c r="BK41" i="9"/>
  <c r="BK43" i="9"/>
  <c r="BN96" i="15"/>
  <c r="BN99" i="15"/>
  <c r="BN95" i="15"/>
  <c r="BN94" i="15"/>
  <c r="BN97" i="15"/>
  <c r="BN98" i="15"/>
  <c r="BL122" i="9"/>
  <c r="BL181" i="9"/>
  <c r="BL182" i="9"/>
  <c r="BI347" i="9"/>
  <c r="BI111" i="12" s="1"/>
  <c r="AG260" i="12" s="1"/>
  <c r="BI523" i="9"/>
  <c r="BE58" i="13" s="1"/>
  <c r="BK140" i="9"/>
  <c r="BK132" i="9"/>
  <c r="BK136" i="9"/>
  <c r="BK128" i="9"/>
  <c r="BK119" i="9"/>
  <c r="BI316" i="9"/>
  <c r="BL157" i="9"/>
  <c r="BK117" i="15"/>
  <c r="BK136" i="15" s="1"/>
  <c r="BK121" i="15"/>
  <c r="BK123" i="15" s="1"/>
  <c r="BK137" i="15" s="1"/>
  <c r="BJ134" i="15"/>
  <c r="BO166" i="15"/>
  <c r="BO143" i="15"/>
  <c r="BO163" i="15"/>
  <c r="BO104" i="15"/>
  <c r="BN35" i="15"/>
  <c r="BO102" i="15"/>
  <c r="BN82" i="15"/>
  <c r="BO22" i="15"/>
  <c r="BO108" i="15"/>
  <c r="BN63" i="15"/>
  <c r="BN48" i="15"/>
  <c r="BN50" i="15" s="1"/>
  <c r="BN77" i="15"/>
  <c r="BN31" i="15"/>
  <c r="BN38" i="15" s="1"/>
  <c r="BN73" i="15"/>
  <c r="BN69" i="15"/>
  <c r="BP18" i="15"/>
  <c r="BO27" i="15"/>
  <c r="F283" i="9"/>
  <c r="BH539" i="9"/>
  <c r="BD74" i="13" s="1"/>
  <c r="BK274" i="9"/>
  <c r="BK42" i="12" s="1"/>
  <c r="AH188" i="12" s="1"/>
  <c r="BL51" i="15"/>
  <c r="BL113" i="15" s="1"/>
  <c r="BK275" i="9"/>
  <c r="BK43" i="12" s="1"/>
  <c r="AH189" i="12" s="1"/>
  <c r="BK262" i="9"/>
  <c r="BK30" i="12" s="1"/>
  <c r="AH176" i="12" s="1"/>
  <c r="BL90" i="8"/>
  <c r="U77" i="7"/>
  <c r="U80" i="7" s="1"/>
  <c r="BK55" i="9"/>
  <c r="BK21" i="9"/>
  <c r="BK93" i="9"/>
  <c r="BK98" i="9"/>
  <c r="BK99" i="9" s="1"/>
  <c r="BK74" i="9"/>
  <c r="BK75" i="9" s="1"/>
  <c r="W228" i="12"/>
  <c r="W230" i="12" s="1"/>
  <c r="AO84" i="12"/>
  <c r="S228" i="12"/>
  <c r="S230" i="12" s="1"/>
  <c r="AG84" i="12"/>
  <c r="O228" i="12"/>
  <c r="O230" i="12" s="1"/>
  <c r="Y84" i="12"/>
  <c r="P228" i="12"/>
  <c r="P230" i="12" s="1"/>
  <c r="AA84" i="12"/>
  <c r="AY84" i="12"/>
  <c r="AB228" i="12"/>
  <c r="AB230" i="12" s="1"/>
  <c r="R228" i="12"/>
  <c r="R230" i="12" s="1"/>
  <c r="AE84" i="12"/>
  <c r="BE84" i="12"/>
  <c r="AE228" i="12"/>
  <c r="AE230" i="12" s="1"/>
  <c r="BK64" i="9"/>
  <c r="BK65" i="9" s="1"/>
  <c r="BI11" i="12"/>
  <c r="BA84" i="12"/>
  <c r="AC228" i="12"/>
  <c r="AC230" i="12" s="1"/>
  <c r="BI175" i="9"/>
  <c r="BI13" i="12"/>
  <c r="AG159" i="12" s="1"/>
  <c r="BC84" i="12"/>
  <c r="AD228" i="12"/>
  <c r="AD230" i="12" s="1"/>
  <c r="U228" i="12"/>
  <c r="U230" i="12" s="1"/>
  <c r="AK84" i="12"/>
  <c r="V228" i="12"/>
  <c r="V230" i="12" s="1"/>
  <c r="AM84" i="12"/>
  <c r="Y228" i="12"/>
  <c r="Y230" i="12" s="1"/>
  <c r="AS84" i="12"/>
  <c r="Q228" i="12"/>
  <c r="Q230" i="12" s="1"/>
  <c r="AC84" i="12"/>
  <c r="BM47" i="8"/>
  <c r="BM53" i="8"/>
  <c r="BM60" i="8"/>
  <c r="T228" i="12"/>
  <c r="T230" i="12" s="1"/>
  <c r="AI84" i="12"/>
  <c r="BK69" i="9"/>
  <c r="BK70" i="9" s="1"/>
  <c r="AU84" i="12"/>
  <c r="Z228" i="12"/>
  <c r="Z230" i="12" s="1"/>
  <c r="X228" i="12"/>
  <c r="X230" i="12" s="1"/>
  <c r="AQ84" i="12"/>
  <c r="BI174" i="9"/>
  <c r="BI12" i="12"/>
  <c r="AG157" i="12" s="1"/>
  <c r="AG228" i="12"/>
  <c r="AW84" i="12"/>
  <c r="AA228" i="12"/>
  <c r="AA230" i="12" s="1"/>
  <c r="BG84" i="12"/>
  <c r="AF228" i="12"/>
  <c r="AF230" i="12" s="1"/>
  <c r="W438" i="9"/>
  <c r="W441" i="9" s="1"/>
  <c r="V389" i="9"/>
  <c r="V551" i="9" s="1"/>
  <c r="R47" i="13" s="1"/>
  <c r="V114" i="12"/>
  <c r="W114" i="12"/>
  <c r="N263" i="12" s="1"/>
  <c r="X445" i="9"/>
  <c r="X448" i="9" s="1"/>
  <c r="W378" i="9"/>
  <c r="Q11" i="13"/>
  <c r="BM59" i="8"/>
  <c r="BM28" i="8"/>
  <c r="BM30" i="8" s="1"/>
  <c r="BM31" i="8" s="1"/>
  <c r="CH31" i="7"/>
  <c r="CI27" i="7" s="1"/>
  <c r="CI29" i="7" s="1"/>
  <c r="CH22" i="7"/>
  <c r="CD219" i="7"/>
  <c r="BZ7" i="13" s="1"/>
  <c r="CD23" i="7"/>
  <c r="CD24" i="7" s="1"/>
  <c r="CW215" i="7"/>
  <c r="CR3" i="13"/>
  <c r="CT5" i="13"/>
  <c r="CY217" i="7"/>
  <c r="BK82" i="12"/>
  <c r="CG218" i="7"/>
  <c r="CC6" i="13" s="1"/>
  <c r="CG22" i="7"/>
  <c r="BK440" i="9"/>
  <c r="BK541" i="9" s="1"/>
  <c r="BG76" i="13" s="1"/>
  <c r="BK447" i="9"/>
  <c r="CS4" i="13"/>
  <c r="CX216" i="7"/>
  <c r="BM52" i="8"/>
  <c r="BM40" i="8"/>
  <c r="BM42" i="8" s="1"/>
  <c r="BM43" i="8" s="1"/>
  <c r="BM35" i="8"/>
  <c r="CD38" i="7"/>
  <c r="CE34" i="7" s="1"/>
  <c r="BL204" i="9"/>
  <c r="BL201" i="9"/>
  <c r="BL419" i="9"/>
  <c r="BL17" i="9"/>
  <c r="BL103" i="9" s="1"/>
  <c r="BL110" i="9" s="1"/>
  <c r="BM337" i="9"/>
  <c r="BM249" i="9"/>
  <c r="BL476" i="9"/>
  <c r="BM14" i="9"/>
  <c r="BM87" i="9" s="1"/>
  <c r="BL422" i="9"/>
  <c r="BL425" i="9"/>
  <c r="BN19" i="8"/>
  <c r="BN41" i="8"/>
  <c r="BN24" i="8"/>
  <c r="BN48" i="8"/>
  <c r="BN29" i="8"/>
  <c r="BN36" i="8"/>
  <c r="BM215" i="9"/>
  <c r="BM119" i="8"/>
  <c r="BM216" i="9" s="1"/>
  <c r="BM26" i="8"/>
  <c r="BM76" i="8" s="1"/>
  <c r="BM38" i="8"/>
  <c r="BM106" i="8" s="1"/>
  <c r="BM50" i="8"/>
  <c r="BM122" i="8" s="1"/>
  <c r="BL92" i="12"/>
  <c r="BL326" i="9"/>
  <c r="BL94" i="12" s="1"/>
  <c r="BM23" i="8"/>
  <c r="BI173" i="9" l="1"/>
  <c r="BI177" i="9" s="1"/>
  <c r="BH469" i="9"/>
  <c r="BI466" i="9" s="1"/>
  <c r="BH263" i="9"/>
  <c r="BH349" i="9"/>
  <c r="BH113" i="12" s="1"/>
  <c r="BM61" i="8"/>
  <c r="BM62" i="8" s="1"/>
  <c r="AG230" i="12"/>
  <c r="BI84" i="12"/>
  <c r="BJ172" i="9"/>
  <c r="BJ461" i="9" s="1"/>
  <c r="BL86" i="9"/>
  <c r="BL88" i="9" s="1"/>
  <c r="BL82" i="9"/>
  <c r="BL84" i="9" s="1"/>
  <c r="BM125" i="15"/>
  <c r="BM127" i="15" s="1"/>
  <c r="BM145" i="15"/>
  <c r="BM150" i="15"/>
  <c r="BM146" i="15"/>
  <c r="BM79" i="9"/>
  <c r="BM83" i="9"/>
  <c r="BO92" i="15"/>
  <c r="BO100" i="15" s="1"/>
  <c r="BK94" i="9"/>
  <c r="BJ143" i="9"/>
  <c r="BJ153" i="9" s="1"/>
  <c r="BJ118" i="9"/>
  <c r="BJ147" i="9" s="1"/>
  <c r="BJ183" i="9" s="1"/>
  <c r="BN83" i="15"/>
  <c r="BO85" i="15"/>
  <c r="BJ131" i="9"/>
  <c r="BJ150" i="9" s="1"/>
  <c r="BJ123" i="9"/>
  <c r="BJ148" i="9" s="1"/>
  <c r="BJ163" i="9" s="1"/>
  <c r="BJ11" i="12" s="1"/>
  <c r="BJ127" i="9"/>
  <c r="BJ149" i="9" s="1"/>
  <c r="BJ139" i="9"/>
  <c r="BJ152" i="9" s="1"/>
  <c r="BJ184" i="9" s="1"/>
  <c r="BJ260" i="9" s="1"/>
  <c r="BJ28" i="12" s="1"/>
  <c r="BJ135" i="9"/>
  <c r="BJ151" i="9" s="1"/>
  <c r="BJ166" i="9" s="1"/>
  <c r="BJ176" i="9" s="1"/>
  <c r="BJ59" i="9"/>
  <c r="BK22" i="9"/>
  <c r="BK155" i="9" s="1"/>
  <c r="BK56" i="9"/>
  <c r="BK58" i="9"/>
  <c r="BM44" i="8"/>
  <c r="BM110" i="8" s="1"/>
  <c r="BM112" i="8" s="1"/>
  <c r="BM107" i="8"/>
  <c r="BL186" i="9"/>
  <c r="BI467" i="9"/>
  <c r="BJ468" i="9" s="1"/>
  <c r="BL124" i="9"/>
  <c r="BL115" i="9"/>
  <c r="BL144" i="9" s="1"/>
  <c r="BL189" i="9"/>
  <c r="BL274" i="9" s="1"/>
  <c r="BL42" i="12" s="1"/>
  <c r="BL188" i="9"/>
  <c r="BL275" i="9" s="1"/>
  <c r="BL43" i="12" s="1"/>
  <c r="BL115" i="15"/>
  <c r="BL135" i="15" s="1"/>
  <c r="BO151" i="15"/>
  <c r="BK119" i="15"/>
  <c r="BK129" i="15"/>
  <c r="BN36" i="15"/>
  <c r="BO86" i="15"/>
  <c r="BO76" i="15"/>
  <c r="BN32" i="15"/>
  <c r="BL104" i="9"/>
  <c r="BL106" i="9"/>
  <c r="BL105" i="9"/>
  <c r="BL107" i="9"/>
  <c r="BL109" i="9"/>
  <c r="BL108" i="9"/>
  <c r="BO71" i="15"/>
  <c r="BO60" i="15"/>
  <c r="BO75" i="15"/>
  <c r="BO72" i="15"/>
  <c r="BO80" i="15"/>
  <c r="BO67" i="15"/>
  <c r="BO46" i="15"/>
  <c r="BO29" i="15"/>
  <c r="BO41" i="15"/>
  <c r="BO44" i="15" s="1"/>
  <c r="BO68" i="15"/>
  <c r="BO81" i="15"/>
  <c r="BO59" i="15"/>
  <c r="BO54" i="15"/>
  <c r="BO57" i="15" s="1"/>
  <c r="BO47" i="15"/>
  <c r="BO30" i="15"/>
  <c r="BP91" i="15"/>
  <c r="BP20" i="15"/>
  <c r="BP34" i="15"/>
  <c r="BP55" i="15"/>
  <c r="BP42" i="15"/>
  <c r="BK524" i="9"/>
  <c r="BG59" i="13" s="1"/>
  <c r="F51" i="12"/>
  <c r="G51" i="12"/>
  <c r="F197" i="12" s="1"/>
  <c r="BL309" i="9"/>
  <c r="BL77" i="12" s="1"/>
  <c r="BM325" i="9"/>
  <c r="BM93" i="12" s="1"/>
  <c r="AI239" i="12" s="1"/>
  <c r="BL283" i="9"/>
  <c r="BL51" i="12" s="1"/>
  <c r="BM102" i="9"/>
  <c r="BK531" i="9"/>
  <c r="BG66" i="13" s="1"/>
  <c r="BL64" i="15"/>
  <c r="BJ6" i="12"/>
  <c r="BM32" i="8"/>
  <c r="BM90" i="8" s="1"/>
  <c r="BM77" i="8"/>
  <c r="V77" i="7"/>
  <c r="V80" i="7" s="1"/>
  <c r="BM54" i="8"/>
  <c r="BM55" i="8" s="1"/>
  <c r="BL20" i="9"/>
  <c r="BL68" i="9"/>
  <c r="BL92" i="9"/>
  <c r="BL54" i="9"/>
  <c r="BL73" i="9"/>
  <c r="BL63" i="9"/>
  <c r="BL97" i="9"/>
  <c r="AG155" i="12"/>
  <c r="BI15" i="12"/>
  <c r="BI343" i="9"/>
  <c r="BI107" i="12" s="1"/>
  <c r="AG256" i="12" s="1"/>
  <c r="W561" i="9"/>
  <c r="S36" i="13" s="1"/>
  <c r="N290" i="12"/>
  <c r="W389" i="9"/>
  <c r="X438" i="9"/>
  <c r="X441" i="9" s="1"/>
  <c r="X378" i="9"/>
  <c r="X561" i="9" s="1"/>
  <c r="T36" i="13" s="1"/>
  <c r="Y445" i="9"/>
  <c r="Y448" i="9" s="1"/>
  <c r="R11" i="13"/>
  <c r="BM339" i="9"/>
  <c r="BM16" i="9"/>
  <c r="BM39" i="9"/>
  <c r="BM251" i="9"/>
  <c r="BM33" i="9"/>
  <c r="BM48" i="9"/>
  <c r="BM25" i="9"/>
  <c r="CU5" i="13"/>
  <c r="CZ217" i="7"/>
  <c r="BL53" i="9"/>
  <c r="BL91" i="9"/>
  <c r="BL67" i="9"/>
  <c r="BL19" i="9"/>
  <c r="BL26" i="9" s="1"/>
  <c r="BL27" i="9" s="1"/>
  <c r="BL47" i="9"/>
  <c r="BL50" i="9" s="1"/>
  <c r="BL51" i="9" s="1"/>
  <c r="BL96" i="9"/>
  <c r="BL38" i="9"/>
  <c r="BL40" i="9" s="1"/>
  <c r="BL62" i="9"/>
  <c r="BL72" i="9"/>
  <c r="BL32" i="9"/>
  <c r="BL35" i="9" s="1"/>
  <c r="BL36" i="9" s="1"/>
  <c r="BL78" i="9"/>
  <c r="BL80" i="9" s="1"/>
  <c r="CS3" i="13"/>
  <c r="CX215" i="7"/>
  <c r="BL446" i="9"/>
  <c r="BL453" i="9"/>
  <c r="BL351" i="9" s="1"/>
  <c r="BL115" i="12" s="1"/>
  <c r="BL439" i="9"/>
  <c r="BL350" i="9" s="1"/>
  <c r="BL114" i="12" s="1"/>
  <c r="CE36" i="7"/>
  <c r="CE38" i="7" s="1"/>
  <c r="CF34" i="7" s="1"/>
  <c r="CH218" i="7"/>
  <c r="CD6" i="13" s="1"/>
  <c r="BL314" i="9"/>
  <c r="BL460" i="9"/>
  <c r="BL542" i="9"/>
  <c r="BH77" i="13" s="1"/>
  <c r="BL348" i="9"/>
  <c r="BL112" i="12" s="1"/>
  <c r="CT4" i="13"/>
  <c r="CY216" i="7"/>
  <c r="AH228" i="12"/>
  <c r="CI31" i="7"/>
  <c r="CJ27" i="7" s="1"/>
  <c r="CI22" i="7"/>
  <c r="BN20" i="8"/>
  <c r="BO17" i="8"/>
  <c r="BN68" i="8"/>
  <c r="BN64" i="8"/>
  <c r="BN73" i="8" s="1"/>
  <c r="BN87" i="8"/>
  <c r="BM324" i="9"/>
  <c r="BM217" i="9"/>
  <c r="BH380" i="9" l="1"/>
  <c r="BH563" i="9" s="1"/>
  <c r="BD38" i="13" s="1"/>
  <c r="BJ540" i="9"/>
  <c r="BF75" i="13" s="1"/>
  <c r="BH525" i="9"/>
  <c r="BD60" i="13" s="1"/>
  <c r="BH31" i="12"/>
  <c r="BM138" i="15"/>
  <c r="BJ315" i="9"/>
  <c r="BJ83" i="12" s="1"/>
  <c r="BJ84" i="12" s="1"/>
  <c r="BO99" i="15"/>
  <c r="BO94" i="15"/>
  <c r="BP142" i="15"/>
  <c r="BO96" i="15"/>
  <c r="BP106" i="15"/>
  <c r="BO95" i="15"/>
  <c r="BO97" i="15"/>
  <c r="BO98" i="15"/>
  <c r="BO87" i="15"/>
  <c r="BJ165" i="9"/>
  <c r="BJ175" i="9" s="1"/>
  <c r="BJ259" i="9"/>
  <c r="BJ346" i="9"/>
  <c r="BJ110" i="12" s="1"/>
  <c r="BO88" i="15"/>
  <c r="BP93" i="15"/>
  <c r="BJ523" i="9"/>
  <c r="BF58" i="13" s="1"/>
  <c r="BJ164" i="9"/>
  <c r="BJ12" i="12" s="1"/>
  <c r="BJ173" i="9"/>
  <c r="BJ347" i="9"/>
  <c r="BJ111" i="12" s="1"/>
  <c r="BJ7" i="12"/>
  <c r="BJ14" i="12"/>
  <c r="BK29" i="9"/>
  <c r="BK44" i="9" s="1"/>
  <c r="BK6" i="12" s="1"/>
  <c r="AH146" i="12" s="1"/>
  <c r="BK23" i="9"/>
  <c r="BK114" i="9" s="1"/>
  <c r="BJ139" i="15"/>
  <c r="BJ149" i="15" s="1"/>
  <c r="BM122" i="9"/>
  <c r="BM182" i="9"/>
  <c r="BM181" i="9"/>
  <c r="BL41" i="9"/>
  <c r="BL43" i="9"/>
  <c r="BI469" i="9"/>
  <c r="BJ466" i="9" s="1"/>
  <c r="BL140" i="9"/>
  <c r="BL132" i="9"/>
  <c r="BL136" i="9"/>
  <c r="BL128" i="9"/>
  <c r="BL119" i="9"/>
  <c r="BL440" i="9"/>
  <c r="BL541" i="9" s="1"/>
  <c r="BH76" i="13" s="1"/>
  <c r="BL447" i="9"/>
  <c r="BK172" i="9"/>
  <c r="BK315" i="9" s="1"/>
  <c r="BM425" i="9"/>
  <c r="BO61" i="15"/>
  <c r="BO63" i="15" s="1"/>
  <c r="BK134" i="15"/>
  <c r="BL117" i="15"/>
  <c r="BL136" i="15" s="1"/>
  <c r="BL121" i="15"/>
  <c r="BL123" i="15" s="1"/>
  <c r="BL137" i="15" s="1"/>
  <c r="BP166" i="15"/>
  <c r="BP163" i="15"/>
  <c r="BP143" i="15"/>
  <c r="BP104" i="15"/>
  <c r="BP102" i="15"/>
  <c r="BO35" i="15"/>
  <c r="BO82" i="15"/>
  <c r="BP22" i="15"/>
  <c r="BP108" i="15"/>
  <c r="BO77" i="15"/>
  <c r="BO73" i="15"/>
  <c r="BN23" i="15"/>
  <c r="BM80" i="8"/>
  <c r="BO31" i="15"/>
  <c r="BO38" i="15" s="1"/>
  <c r="BO48" i="15"/>
  <c r="BO50" i="15" s="1"/>
  <c r="BO69" i="15"/>
  <c r="BQ18" i="15"/>
  <c r="BP27" i="15"/>
  <c r="BL524" i="9"/>
  <c r="BH59" i="13" s="1"/>
  <c r="BM51" i="15"/>
  <c r="BM113" i="15" s="1"/>
  <c r="BI258" i="9"/>
  <c r="BI539" i="9" s="1"/>
  <c r="BE74" i="13" s="1"/>
  <c r="BL262" i="9"/>
  <c r="BL30" i="12" s="1"/>
  <c r="W77" i="7"/>
  <c r="W80" i="7" s="1"/>
  <c r="BL64" i="9"/>
  <c r="BL65" i="9" s="1"/>
  <c r="BL69" i="9"/>
  <c r="BL70" i="9" s="1"/>
  <c r="BL98" i="9"/>
  <c r="BL99" i="9" s="1"/>
  <c r="BL93" i="9"/>
  <c r="BL74" i="9"/>
  <c r="BL75" i="9" s="1"/>
  <c r="BL21" i="9"/>
  <c r="BN23" i="8"/>
  <c r="BN60" i="8"/>
  <c r="BN53" i="8"/>
  <c r="BL55" i="9"/>
  <c r="BI263" i="9"/>
  <c r="BI349" i="9"/>
  <c r="BI113" i="12" s="1"/>
  <c r="AG262" i="12" s="1"/>
  <c r="CI218" i="7"/>
  <c r="CE6" i="13" s="1"/>
  <c r="Y378" i="9"/>
  <c r="Z445" i="9"/>
  <c r="Z448" i="9" s="1"/>
  <c r="X389" i="9"/>
  <c r="X551" i="9" s="1"/>
  <c r="T47" i="13" s="1"/>
  <c r="Y438" i="9"/>
  <c r="Y441" i="9" s="1"/>
  <c r="W551" i="9"/>
  <c r="S47" i="13" s="1"/>
  <c r="N301" i="12"/>
  <c r="S11" i="13"/>
  <c r="BN40" i="8"/>
  <c r="BN42" i="8" s="1"/>
  <c r="BN43" i="8" s="1"/>
  <c r="BN28" i="8"/>
  <c r="BN30" i="8" s="1"/>
  <c r="BN31" i="8" s="1"/>
  <c r="BN35" i="8"/>
  <c r="BN59" i="8"/>
  <c r="BN47" i="8"/>
  <c r="BN52" i="8"/>
  <c r="CF36" i="7"/>
  <c r="CF38" i="7" s="1"/>
  <c r="CG34" i="7" s="1"/>
  <c r="CG36" i="7" s="1"/>
  <c r="CY215" i="7"/>
  <c r="CT3" i="13"/>
  <c r="BN249" i="9"/>
  <c r="BN14" i="9"/>
  <c r="BN87" i="9" s="1"/>
  <c r="AB292" i="12"/>
  <c r="AD292" i="12"/>
  <c r="BM201" i="9"/>
  <c r="BM204" i="9"/>
  <c r="AA292" i="12"/>
  <c r="AF292" i="12"/>
  <c r="BM476" i="9"/>
  <c r="Z292" i="12"/>
  <c r="AC292" i="12"/>
  <c r="BN337" i="9"/>
  <c r="BM157" i="9"/>
  <c r="BM422" i="9"/>
  <c r="BM17" i="9"/>
  <c r="BM103" i="9" s="1"/>
  <c r="BM110" i="9" s="1"/>
  <c r="AE292" i="12"/>
  <c r="BM419" i="9"/>
  <c r="CU4" i="13"/>
  <c r="CZ216" i="7"/>
  <c r="CE219" i="7"/>
  <c r="CA7" i="13" s="1"/>
  <c r="CE23" i="7"/>
  <c r="CE24" i="7" s="1"/>
  <c r="CJ29" i="7"/>
  <c r="CJ31" i="7" s="1"/>
  <c r="CK27" i="7" s="1"/>
  <c r="CK29" i="7" s="1"/>
  <c r="CV5" i="13"/>
  <c r="DA217" i="7"/>
  <c r="BL82" i="12"/>
  <c r="BO19" i="8"/>
  <c r="BO41" i="8"/>
  <c r="BO29" i="8"/>
  <c r="BO24" i="8"/>
  <c r="BO48" i="8"/>
  <c r="BO36" i="8"/>
  <c r="BN38" i="8"/>
  <c r="BN106" i="8" s="1"/>
  <c r="BN50" i="8"/>
  <c r="BN122" i="8" s="1"/>
  <c r="BN26" i="8"/>
  <c r="BN76" i="8" s="1"/>
  <c r="BM92" i="12"/>
  <c r="AI238" i="12" s="1"/>
  <c r="AI240" i="12" s="1"/>
  <c r="BM326" i="9"/>
  <c r="BM94" i="12" s="1"/>
  <c r="BN119" i="8"/>
  <c r="BN216" i="9" s="1"/>
  <c r="BN215" i="9"/>
  <c r="BJ316" i="9" l="1"/>
  <c r="BM82" i="9"/>
  <c r="BM84" i="9" s="1"/>
  <c r="BN25" i="15"/>
  <c r="BN146" i="15" s="1"/>
  <c r="BM144" i="15"/>
  <c r="BN79" i="9"/>
  <c r="BN83" i="9"/>
  <c r="BP92" i="15"/>
  <c r="BP100" i="15" s="1"/>
  <c r="BM86" i="9"/>
  <c r="BM88" i="9" s="1"/>
  <c r="BL94" i="9"/>
  <c r="BK143" i="9"/>
  <c r="BK153" i="9" s="1"/>
  <c r="BK118" i="9"/>
  <c r="BK147" i="9" s="1"/>
  <c r="BK183" i="9" s="1"/>
  <c r="BK346" i="9" s="1"/>
  <c r="BK110" i="12" s="1"/>
  <c r="AH259" i="12" s="1"/>
  <c r="BJ13" i="12"/>
  <c r="BJ15" i="12" s="1"/>
  <c r="BJ522" i="9"/>
  <c r="BF57" i="13" s="1"/>
  <c r="BJ27" i="12"/>
  <c r="BO83" i="15"/>
  <c r="BP85" i="15"/>
  <c r="BK131" i="9"/>
  <c r="BK150" i="9" s="1"/>
  <c r="BK123" i="9"/>
  <c r="BK148" i="9" s="1"/>
  <c r="BK163" i="9" s="1"/>
  <c r="BJ167" i="9"/>
  <c r="BK135" i="9"/>
  <c r="BK151" i="9" s="1"/>
  <c r="BK166" i="9" s="1"/>
  <c r="BK176" i="9" s="1"/>
  <c r="BJ174" i="9"/>
  <c r="BJ177" i="9" s="1"/>
  <c r="BJ258" i="9" s="1"/>
  <c r="BJ26" i="12" s="1"/>
  <c r="BK127" i="9"/>
  <c r="BK149" i="9" s="1"/>
  <c r="BK139" i="9"/>
  <c r="BK152" i="9" s="1"/>
  <c r="BK184" i="9" s="1"/>
  <c r="BK260" i="9" s="1"/>
  <c r="BK523" i="9" s="1"/>
  <c r="BG58" i="13" s="1"/>
  <c r="BK59" i="9"/>
  <c r="BI380" i="9"/>
  <c r="BI563" i="9" s="1"/>
  <c r="BE38" i="13" s="1"/>
  <c r="BN44" i="8"/>
  <c r="BN110" i="8" s="1"/>
  <c r="BN112" i="8" s="1"/>
  <c r="BN107" i="8"/>
  <c r="BL56" i="9"/>
  <c r="BL58" i="9"/>
  <c r="BL22" i="9"/>
  <c r="BK461" i="9"/>
  <c r="BK139" i="15"/>
  <c r="BK149" i="15" s="1"/>
  <c r="BM186" i="9"/>
  <c r="BM124" i="9"/>
  <c r="BM115" i="9"/>
  <c r="BM144" i="9" s="1"/>
  <c r="BK540" i="9"/>
  <c r="BG75" i="13" s="1"/>
  <c r="BM53" i="9"/>
  <c r="BL119" i="15"/>
  <c r="BL129" i="15"/>
  <c r="BM115" i="15"/>
  <c r="BM135" i="15" s="1"/>
  <c r="BP151" i="15"/>
  <c r="BO36" i="15"/>
  <c r="BP86" i="15"/>
  <c r="BQ42" i="15"/>
  <c r="BO32" i="15"/>
  <c r="BP29" i="15"/>
  <c r="BM105" i="9"/>
  <c r="BM107" i="9"/>
  <c r="BM108" i="9"/>
  <c r="BM109" i="9"/>
  <c r="BM106" i="9"/>
  <c r="BM104" i="9"/>
  <c r="BL531" i="9"/>
  <c r="BH66" i="13" s="1"/>
  <c r="BP47" i="15"/>
  <c r="BP76" i="15"/>
  <c r="BP80" i="15"/>
  <c r="BP41" i="15"/>
  <c r="BP44" i="15" s="1"/>
  <c r="BP75" i="15"/>
  <c r="BP60" i="15"/>
  <c r="BQ55" i="15"/>
  <c r="BP46" i="15"/>
  <c r="BP30" i="15"/>
  <c r="BP71" i="15"/>
  <c r="BP59" i="15"/>
  <c r="BP54" i="15"/>
  <c r="BP57" i="15" s="1"/>
  <c r="BP68" i="15"/>
  <c r="BP81" i="15"/>
  <c r="BP67" i="15"/>
  <c r="BP72" i="15"/>
  <c r="BQ91" i="15"/>
  <c r="BQ20" i="15"/>
  <c r="BQ34" i="15"/>
  <c r="BK83" i="12"/>
  <c r="BK316" i="9"/>
  <c r="BI26" i="12"/>
  <c r="AG172" i="12" s="1"/>
  <c r="BN325" i="9"/>
  <c r="BN93" i="12" s="1"/>
  <c r="BN102" i="9"/>
  <c r="BM283" i="9"/>
  <c r="BM51" i="12" s="1"/>
  <c r="AI197" i="12" s="1"/>
  <c r="BM309" i="9"/>
  <c r="BM77" i="12" s="1"/>
  <c r="AI223" i="12" s="1"/>
  <c r="BM64" i="15"/>
  <c r="BN32" i="8"/>
  <c r="BN90" i="8" s="1"/>
  <c r="BN77" i="8"/>
  <c r="X77" i="7"/>
  <c r="F186" i="7"/>
  <c r="BN54" i="8"/>
  <c r="BN55" i="8" s="1"/>
  <c r="BM62" i="9"/>
  <c r="BM20" i="9"/>
  <c r="BM97" i="9"/>
  <c r="BM54" i="9"/>
  <c r="BM73" i="9"/>
  <c r="BM92" i="9"/>
  <c r="BM68" i="9"/>
  <c r="BM63" i="9"/>
  <c r="BN61" i="8"/>
  <c r="BN62" i="8" s="1"/>
  <c r="BI31" i="12"/>
  <c r="AG177" i="12" s="1"/>
  <c r="BI525" i="9"/>
  <c r="BE60" i="13" s="1"/>
  <c r="BM47" i="9"/>
  <c r="BM50" i="9" s="1"/>
  <c r="BM51" i="9" s="1"/>
  <c r="T11" i="13"/>
  <c r="AA445" i="9"/>
  <c r="AA448" i="9" s="1"/>
  <c r="Z378" i="9"/>
  <c r="Z561" i="9" s="1"/>
  <c r="V36" i="13" s="1"/>
  <c r="Y561" i="9"/>
  <c r="U36" i="13" s="1"/>
  <c r="O290" i="12"/>
  <c r="Z438" i="9"/>
  <c r="Z441" i="9" s="1"/>
  <c r="Y389" i="9"/>
  <c r="BM96" i="9"/>
  <c r="BM19" i="9"/>
  <c r="BM26" i="9" s="1"/>
  <c r="BM27" i="9" s="1"/>
  <c r="BM32" i="9"/>
  <c r="BM35" i="9" s="1"/>
  <c r="BM36" i="9" s="1"/>
  <c r="CK31" i="7"/>
  <c r="CL27" i="7" s="1"/>
  <c r="CL29" i="7" s="1"/>
  <c r="CK22" i="7"/>
  <c r="BM348" i="9"/>
  <c r="BM112" i="12" s="1"/>
  <c r="AI261" i="12" s="1"/>
  <c r="BM542" i="9"/>
  <c r="BI77" i="13" s="1"/>
  <c r="BM446" i="9"/>
  <c r="BM453" i="9"/>
  <c r="BM351" i="9" s="1"/>
  <c r="BM115" i="12" s="1"/>
  <c r="AI264" i="12" s="1"/>
  <c r="BM439" i="9"/>
  <c r="BM350" i="9" s="1"/>
  <c r="BM114" i="12" s="1"/>
  <c r="AI263" i="12" s="1"/>
  <c r="BN39" i="9"/>
  <c r="BN339" i="9"/>
  <c r="BN48" i="9"/>
  <c r="BN33" i="9"/>
  <c r="BN251" i="9"/>
  <c r="BN16" i="9"/>
  <c r="BN25" i="9"/>
  <c r="CJ218" i="7"/>
  <c r="CF6" i="13" s="1"/>
  <c r="CJ22" i="7"/>
  <c r="BM314" i="9"/>
  <c r="BM460" i="9"/>
  <c r="CU3" i="13"/>
  <c r="CZ215" i="7"/>
  <c r="DB217" i="7"/>
  <c r="CW5" i="13"/>
  <c r="CV4" i="13"/>
  <c r="DA216" i="7"/>
  <c r="BM188" i="9"/>
  <c r="BM189" i="9"/>
  <c r="CG38" i="7"/>
  <c r="CH34" i="7" s="1"/>
  <c r="CG23" i="7"/>
  <c r="CG24" i="7" s="1"/>
  <c r="BM78" i="9"/>
  <c r="BM80" i="9" s="1"/>
  <c r="BM91" i="9"/>
  <c r="BM72" i="9"/>
  <c r="BM67" i="9"/>
  <c r="BM38" i="9"/>
  <c r="BM40" i="9" s="1"/>
  <c r="CF219" i="7"/>
  <c r="CB7" i="13" s="1"/>
  <c r="CF23" i="7"/>
  <c r="CF24" i="7" s="1"/>
  <c r="BO20" i="8"/>
  <c r="BP17" i="8"/>
  <c r="BO64" i="8"/>
  <c r="BO73" i="8" s="1"/>
  <c r="BO68" i="8"/>
  <c r="BO87" i="8"/>
  <c r="BN324" i="9"/>
  <c r="BN217" i="9"/>
  <c r="BJ187" i="9" l="1"/>
  <c r="BJ263" i="9" s="1"/>
  <c r="BN150" i="15"/>
  <c r="BN125" i="15"/>
  <c r="BN127" i="15" s="1"/>
  <c r="BP98" i="15"/>
  <c r="BP99" i="15"/>
  <c r="BP247" i="15"/>
  <c r="BN145" i="15"/>
  <c r="BP95" i="15"/>
  <c r="BQ142" i="15"/>
  <c r="BP97" i="15"/>
  <c r="BQ106" i="15"/>
  <c r="BP87" i="15"/>
  <c r="BP88" i="15" s="1"/>
  <c r="BP96" i="15"/>
  <c r="BJ467" i="9"/>
  <c r="BK468" i="9" s="1"/>
  <c r="BP94" i="15"/>
  <c r="BL23" i="9"/>
  <c r="BL114" i="9" s="1"/>
  <c r="BL155" i="9"/>
  <c r="BQ93" i="15"/>
  <c r="BJ343" i="9"/>
  <c r="BJ107" i="12" s="1"/>
  <c r="BK259" i="9"/>
  <c r="BK27" i="12" s="1"/>
  <c r="AH173" i="12" s="1"/>
  <c r="BK164" i="9"/>
  <c r="BK174" i="9" s="1"/>
  <c r="BK7" i="12"/>
  <c r="AH147" i="12" s="1"/>
  <c r="BK165" i="9"/>
  <c r="BK175" i="9" s="1"/>
  <c r="AG292" i="12"/>
  <c r="BL29" i="9"/>
  <c r="BL59" i="9" s="1"/>
  <c r="BN122" i="9"/>
  <c r="BN181" i="9"/>
  <c r="BN182" i="9"/>
  <c r="BK14" i="12"/>
  <c r="AH161" i="12" s="1"/>
  <c r="BK347" i="9"/>
  <c r="BK111" i="12" s="1"/>
  <c r="AH260" i="12" s="1"/>
  <c r="BM41" i="9"/>
  <c r="BM43" i="9"/>
  <c r="BK28" i="12"/>
  <c r="AH174" i="12" s="1"/>
  <c r="BK11" i="12"/>
  <c r="AH155" i="12" s="1"/>
  <c r="BK173" i="9"/>
  <c r="BM136" i="9"/>
  <c r="BM140" i="9"/>
  <c r="BM128" i="9"/>
  <c r="BM132" i="9"/>
  <c r="BM119" i="9"/>
  <c r="BM55" i="9"/>
  <c r="BL172" i="9"/>
  <c r="BL315" i="9" s="1"/>
  <c r="BM121" i="15"/>
  <c r="BM123" i="15" s="1"/>
  <c r="BM137" i="15" s="1"/>
  <c r="BM117" i="15"/>
  <c r="BM136" i="15" s="1"/>
  <c r="BL134" i="15"/>
  <c r="BQ163" i="15"/>
  <c r="BQ166" i="15"/>
  <c r="BQ143" i="15"/>
  <c r="BQ104" i="15"/>
  <c r="BQ102" i="15"/>
  <c r="BP35" i="15"/>
  <c r="BQ22" i="15"/>
  <c r="BQ108" i="15"/>
  <c r="BP31" i="15"/>
  <c r="BP38" i="15" s="1"/>
  <c r="BO23" i="15"/>
  <c r="BP61" i="15"/>
  <c r="BP63" i="15" s="1"/>
  <c r="BP48" i="15"/>
  <c r="BP50" i="15" s="1"/>
  <c r="BP77" i="15"/>
  <c r="BN80" i="8"/>
  <c r="BP73" i="15"/>
  <c r="BP82" i="15"/>
  <c r="BP69" i="15"/>
  <c r="BQ27" i="15"/>
  <c r="BR18" i="15"/>
  <c r="BN51" i="15"/>
  <c r="BN113" i="15" s="1"/>
  <c r="AH229" i="12"/>
  <c r="AH230" i="12" s="1"/>
  <c r="BK84" i="12"/>
  <c r="BJ539" i="9"/>
  <c r="BF74" i="13" s="1"/>
  <c r="BM275" i="9"/>
  <c r="BM524" i="9" s="1"/>
  <c r="BI59" i="13" s="1"/>
  <c r="BM262" i="9"/>
  <c r="BM531" i="9" s="1"/>
  <c r="BI66" i="13" s="1"/>
  <c r="BN64" i="15"/>
  <c r="X80" i="7"/>
  <c r="G184" i="7"/>
  <c r="BM98" i="9"/>
  <c r="BM99" i="9" s="1"/>
  <c r="BM64" i="9"/>
  <c r="BM65" i="9" s="1"/>
  <c r="BM93" i="9"/>
  <c r="BM69" i="9"/>
  <c r="BM70" i="9" s="1"/>
  <c r="BO47" i="8"/>
  <c r="BO53" i="8"/>
  <c r="BO60" i="8"/>
  <c r="BM21" i="9"/>
  <c r="BM74" i="9"/>
  <c r="BM75" i="9" s="1"/>
  <c r="AA438" i="9"/>
  <c r="AA441" i="9" s="1"/>
  <c r="Z389" i="9"/>
  <c r="Z551" i="9" s="1"/>
  <c r="V47" i="13" s="1"/>
  <c r="AB445" i="9"/>
  <c r="AB448" i="9" s="1"/>
  <c r="AA378" i="9"/>
  <c r="U11" i="13"/>
  <c r="Y551" i="9"/>
  <c r="U47" i="13" s="1"/>
  <c r="O301" i="12"/>
  <c r="BO28" i="8"/>
  <c r="BO30" i="8" s="1"/>
  <c r="BO31" i="8" s="1"/>
  <c r="BO40" i="8"/>
  <c r="BO42" i="8" s="1"/>
  <c r="BO43" i="8" s="1"/>
  <c r="CH36" i="7"/>
  <c r="CH38" i="7" s="1"/>
  <c r="CI34" i="7" s="1"/>
  <c r="CX5" i="13"/>
  <c r="DC217" i="7"/>
  <c r="BN419" i="9"/>
  <c r="BN204" i="9"/>
  <c r="BO337" i="9"/>
  <c r="BO249" i="9"/>
  <c r="BN476" i="9"/>
  <c r="BN17" i="9"/>
  <c r="BN103" i="9" s="1"/>
  <c r="BN110" i="9" s="1"/>
  <c r="BN157" i="9"/>
  <c r="BO14" i="9"/>
  <c r="BO87" i="9" s="1"/>
  <c r="BN201" i="9"/>
  <c r="BN425" i="9"/>
  <c r="BM447" i="9"/>
  <c r="BM440" i="9"/>
  <c r="BM541" i="9" s="1"/>
  <c r="BI76" i="13" s="1"/>
  <c r="CV3" i="13"/>
  <c r="DA215" i="7"/>
  <c r="BM274" i="9"/>
  <c r="BM42" i="12" s="1"/>
  <c r="AI188" i="12" s="1"/>
  <c r="CK218" i="7"/>
  <c r="CG6" i="13" s="1"/>
  <c r="BN422" i="9"/>
  <c r="BM82" i="12"/>
  <c r="BO52" i="8"/>
  <c r="BO35" i="8"/>
  <c r="CG219" i="7"/>
  <c r="CC7" i="13" s="1"/>
  <c r="CW4" i="13"/>
  <c r="DB216" i="7"/>
  <c r="CL31" i="7"/>
  <c r="CM27" i="7" s="1"/>
  <c r="CL22" i="7"/>
  <c r="BN92" i="12"/>
  <c r="BN326" i="9"/>
  <c r="BN94" i="12" s="1"/>
  <c r="BO59" i="8"/>
  <c r="BP19" i="8"/>
  <c r="BP24" i="8"/>
  <c r="BP48" i="8"/>
  <c r="BP41" i="8"/>
  <c r="BP29" i="8"/>
  <c r="BP36" i="8"/>
  <c r="BO38" i="8"/>
  <c r="BO106" i="8" s="1"/>
  <c r="BO50" i="8"/>
  <c r="BO122" i="8" s="1"/>
  <c r="BO26" i="8"/>
  <c r="BO76" i="8" s="1"/>
  <c r="BO215" i="9"/>
  <c r="BO119" i="8"/>
  <c r="BO216" i="9" s="1"/>
  <c r="BO23" i="8"/>
  <c r="BK522" i="9" l="1"/>
  <c r="BG57" i="13" s="1"/>
  <c r="BJ349" i="9"/>
  <c r="BJ113" i="12" s="1"/>
  <c r="BJ525" i="9"/>
  <c r="BF60" i="13" s="1"/>
  <c r="BJ31" i="12"/>
  <c r="BN138" i="15"/>
  <c r="BO25" i="15"/>
  <c r="BQ247" i="15" s="1"/>
  <c r="BN144" i="15"/>
  <c r="BQ68" i="15"/>
  <c r="BO79" i="9"/>
  <c r="BO83" i="9"/>
  <c r="BN86" i="9"/>
  <c r="BN88" i="9" s="1"/>
  <c r="BJ469" i="9"/>
  <c r="BK466" i="9" s="1"/>
  <c r="BN82" i="9"/>
  <c r="BN84" i="9" s="1"/>
  <c r="BM94" i="9"/>
  <c r="BL143" i="9"/>
  <c r="BL153" i="9" s="1"/>
  <c r="BL118" i="9"/>
  <c r="BL147" i="9" s="1"/>
  <c r="BL183" i="9" s="1"/>
  <c r="BL259" i="9" s="1"/>
  <c r="BK167" i="9"/>
  <c r="BK13" i="12"/>
  <c r="AH159" i="12" s="1"/>
  <c r="BK12" i="12"/>
  <c r="AH157" i="12" s="1"/>
  <c r="BP83" i="15"/>
  <c r="BQ85" i="15"/>
  <c r="BK177" i="9"/>
  <c r="BK258" i="9" s="1"/>
  <c r="BK26" i="12" s="1"/>
  <c r="AH172" i="12" s="1"/>
  <c r="BL123" i="9"/>
  <c r="BL148" i="9" s="1"/>
  <c r="BL127" i="9"/>
  <c r="BL149" i="9" s="1"/>
  <c r="BL164" i="9" s="1"/>
  <c r="BL12" i="12" s="1"/>
  <c r="BL139" i="9"/>
  <c r="BL152" i="9" s="1"/>
  <c r="BL184" i="9" s="1"/>
  <c r="BL135" i="9"/>
  <c r="BL151" i="9" s="1"/>
  <c r="BL166" i="9" s="1"/>
  <c r="BL176" i="9" s="1"/>
  <c r="BL131" i="9"/>
  <c r="BL150" i="9" s="1"/>
  <c r="BL165" i="9" s="1"/>
  <c r="BL13" i="12" s="1"/>
  <c r="BL44" i="9"/>
  <c r="BL6" i="12" s="1"/>
  <c r="BM56" i="9"/>
  <c r="BM58" i="9"/>
  <c r="BO44" i="8"/>
  <c r="BO110" i="8" s="1"/>
  <c r="BO112" i="8" s="1"/>
  <c r="BO107" i="8"/>
  <c r="BQ92" i="15"/>
  <c r="BQ100" i="15" s="1"/>
  <c r="BM22" i="9"/>
  <c r="BM155" i="9" s="1"/>
  <c r="BL461" i="9"/>
  <c r="BL139" i="15"/>
  <c r="BL149" i="15" s="1"/>
  <c r="BN186" i="9"/>
  <c r="BL7" i="12"/>
  <c r="BN124" i="9"/>
  <c r="BM30" i="12"/>
  <c r="AI176" i="12" s="1"/>
  <c r="BN115" i="9"/>
  <c r="BN144" i="9" s="1"/>
  <c r="BL540" i="9"/>
  <c r="BH75" i="13" s="1"/>
  <c r="BN117" i="15"/>
  <c r="BN121" i="15"/>
  <c r="BN123" i="15" s="1"/>
  <c r="BN137" i="15" s="1"/>
  <c r="BM119" i="15"/>
  <c r="BM129" i="15"/>
  <c r="BN115" i="15"/>
  <c r="BN135" i="15" s="1"/>
  <c r="BQ151" i="15"/>
  <c r="BP36" i="15"/>
  <c r="BP32" i="15"/>
  <c r="BP23" i="15" s="1"/>
  <c r="BQ75" i="15"/>
  <c r="BR55" i="15"/>
  <c r="BQ86" i="15"/>
  <c r="BN108" i="9"/>
  <c r="BN106" i="9"/>
  <c r="BN104" i="9"/>
  <c r="BN105" i="9"/>
  <c r="BN107" i="9"/>
  <c r="BN109" i="9"/>
  <c r="BQ59" i="15"/>
  <c r="BQ67" i="15"/>
  <c r="BQ71" i="15"/>
  <c r="BQ72" i="15"/>
  <c r="BQ76" i="15"/>
  <c r="BQ80" i="15"/>
  <c r="BR42" i="15"/>
  <c r="BQ41" i="15"/>
  <c r="BQ44" i="15" s="1"/>
  <c r="BQ29" i="15"/>
  <c r="BQ60" i="15"/>
  <c r="BQ54" i="15"/>
  <c r="BQ57" i="15" s="1"/>
  <c r="BQ81" i="15"/>
  <c r="BQ46" i="15"/>
  <c r="BQ30" i="15"/>
  <c r="BQ47" i="15"/>
  <c r="BR20" i="15"/>
  <c r="BR34" i="15"/>
  <c r="BR91" i="15"/>
  <c r="BN96" i="9"/>
  <c r="BL83" i="12"/>
  <c r="BL84" i="12" s="1"/>
  <c r="BL316" i="9"/>
  <c r="BO102" i="9"/>
  <c r="BN283" i="9"/>
  <c r="BN51" i="12" s="1"/>
  <c r="BM43" i="12"/>
  <c r="AI189" i="12" s="1"/>
  <c r="BN309" i="9"/>
  <c r="BN77" i="12" s="1"/>
  <c r="BO325" i="9"/>
  <c r="BO93" i="12" s="1"/>
  <c r="AJ239" i="12" s="1"/>
  <c r="BO32" i="8"/>
  <c r="BO90" i="8" s="1"/>
  <c r="BO77" i="8"/>
  <c r="Y77" i="7"/>
  <c r="Y80" i="7" s="1"/>
  <c r="BO61" i="8"/>
  <c r="BO62" i="8" s="1"/>
  <c r="CL218" i="7"/>
  <c r="CH6" i="13" s="1"/>
  <c r="BO54" i="8"/>
  <c r="BO55" i="8" s="1"/>
  <c r="BN68" i="9"/>
  <c r="BN54" i="9"/>
  <c r="BN63" i="9"/>
  <c r="BN20" i="9"/>
  <c r="BN97" i="9"/>
  <c r="BN92" i="9"/>
  <c r="BN73" i="9"/>
  <c r="V11" i="13"/>
  <c r="P290" i="12"/>
  <c r="AA561" i="9"/>
  <c r="W36" i="13" s="1"/>
  <c r="AB378" i="9"/>
  <c r="AB561" i="9" s="1"/>
  <c r="X36" i="13" s="1"/>
  <c r="AC445" i="9"/>
  <c r="AC448" i="9" s="1"/>
  <c r="AB438" i="9"/>
  <c r="AB441" i="9" s="1"/>
  <c r="AA389" i="9"/>
  <c r="BN19" i="9"/>
  <c r="BN26" i="9" s="1"/>
  <c r="BN27" i="9" s="1"/>
  <c r="BN91" i="9"/>
  <c r="BN53" i="9"/>
  <c r="BN38" i="9"/>
  <c r="BN40" i="9" s="1"/>
  <c r="BN32" i="9"/>
  <c r="BN35" i="9" s="1"/>
  <c r="BN36" i="9" s="1"/>
  <c r="BN460" i="9"/>
  <c r="BN314" i="9"/>
  <c r="CY5" i="13"/>
  <c r="DD217" i="7"/>
  <c r="BO339" i="9"/>
  <c r="BO33" i="9"/>
  <c r="BO39" i="9"/>
  <c r="BO251" i="9"/>
  <c r="BO48" i="9"/>
  <c r="BO16" i="9"/>
  <c r="BO25" i="9"/>
  <c r="BN453" i="9"/>
  <c r="BN351" i="9" s="1"/>
  <c r="BN115" i="12" s="1"/>
  <c r="BN439" i="9"/>
  <c r="BN350" i="9" s="1"/>
  <c r="BN114" i="12" s="1"/>
  <c r="BN446" i="9"/>
  <c r="BN189" i="9"/>
  <c r="BN188" i="9"/>
  <c r="BN348" i="9"/>
  <c r="BN112" i="12" s="1"/>
  <c r="BN542" i="9"/>
  <c r="BJ77" i="13" s="1"/>
  <c r="CI36" i="7"/>
  <c r="CM29" i="7"/>
  <c r="CM31" i="7" s="1"/>
  <c r="CN27" i="7" s="1"/>
  <c r="CN29" i="7" s="1"/>
  <c r="CX4" i="13"/>
  <c r="DC216" i="7"/>
  <c r="BN47" i="9"/>
  <c r="BN50" i="9" s="1"/>
  <c r="BN51" i="9" s="1"/>
  <c r="BN72" i="9"/>
  <c r="AI228" i="12"/>
  <c r="DB215" i="7"/>
  <c r="CW3" i="13"/>
  <c r="BN62" i="9"/>
  <c r="BN67" i="9"/>
  <c r="BN78" i="9"/>
  <c r="BN80" i="9" s="1"/>
  <c r="CH219" i="7"/>
  <c r="CD7" i="13" s="1"/>
  <c r="CH23" i="7"/>
  <c r="CH24" i="7" s="1"/>
  <c r="BO324" i="9"/>
  <c r="BO217" i="9"/>
  <c r="BQ17" i="8"/>
  <c r="BP20" i="8"/>
  <c r="BP68" i="8"/>
  <c r="BP64" i="8"/>
  <c r="BP73" i="8" s="1"/>
  <c r="BP87" i="8"/>
  <c r="BQ69" i="15" l="1"/>
  <c r="BO150" i="15"/>
  <c r="BK343" i="9"/>
  <c r="BK107" i="12" s="1"/>
  <c r="AH256" i="12" s="1"/>
  <c r="BK187" i="9"/>
  <c r="BK263" i="9" s="1"/>
  <c r="BK525" i="9" s="1"/>
  <c r="BG60" i="13" s="1"/>
  <c r="BO145" i="15"/>
  <c r="BJ380" i="9"/>
  <c r="BJ563" i="9" s="1"/>
  <c r="BF38" i="13" s="1"/>
  <c r="BO125" i="15"/>
  <c r="BO127" i="15" s="1"/>
  <c r="BR142" i="15"/>
  <c r="BP25" i="15"/>
  <c r="BO144" i="15"/>
  <c r="BO146" i="15"/>
  <c r="BR106" i="15"/>
  <c r="BK467" i="9"/>
  <c r="BL468" i="9" s="1"/>
  <c r="BQ87" i="15"/>
  <c r="BQ88" i="15" s="1"/>
  <c r="BK15" i="12"/>
  <c r="BR93" i="15"/>
  <c r="BL347" i="9"/>
  <c r="BL111" i="12" s="1"/>
  <c r="BL260" i="9"/>
  <c r="BL163" i="9"/>
  <c r="BL11" i="12" s="1"/>
  <c r="BM29" i="9"/>
  <c r="BM59" i="9" s="1"/>
  <c r="BM7" i="12" s="1"/>
  <c r="AI147" i="12" s="1"/>
  <c r="BM23" i="9"/>
  <c r="BM114" i="9" s="1"/>
  <c r="BM127" i="9" s="1"/>
  <c r="BM149" i="9" s="1"/>
  <c r="BL346" i="9"/>
  <c r="BL110" i="12" s="1"/>
  <c r="BL14" i="12"/>
  <c r="BL522" i="9"/>
  <c r="BH57" i="13" s="1"/>
  <c r="BL27" i="12"/>
  <c r="BN41" i="9"/>
  <c r="BN43" i="9"/>
  <c r="BO122" i="9"/>
  <c r="BO181" i="9"/>
  <c r="BO182" i="9"/>
  <c r="BQ97" i="15"/>
  <c r="BQ96" i="15"/>
  <c r="BQ95" i="15"/>
  <c r="BQ99" i="15"/>
  <c r="BQ98" i="15"/>
  <c r="BQ94" i="15"/>
  <c r="BL174" i="9"/>
  <c r="BL175" i="9"/>
  <c r="BN119" i="15"/>
  <c r="BN136" i="15"/>
  <c r="BK539" i="9"/>
  <c r="BG74" i="13" s="1"/>
  <c r="BO80" i="8"/>
  <c r="BN136" i="9"/>
  <c r="BN132" i="9"/>
  <c r="BN128" i="9"/>
  <c r="BN140" i="9"/>
  <c r="BN119" i="9"/>
  <c r="BO157" i="9"/>
  <c r="BR163" i="15"/>
  <c r="BR166" i="15"/>
  <c r="BR143" i="15"/>
  <c r="BM134" i="15"/>
  <c r="BN129" i="15"/>
  <c r="BR104" i="15"/>
  <c r="BQ35" i="15"/>
  <c r="BR102" i="15"/>
  <c r="BR22" i="15"/>
  <c r="BR108" i="15"/>
  <c r="BQ77" i="15"/>
  <c r="BQ73" i="15"/>
  <c r="BQ61" i="15"/>
  <c r="BQ63" i="15" s="1"/>
  <c r="BQ82" i="15"/>
  <c r="BQ31" i="15"/>
  <c r="BQ38" i="15" s="1"/>
  <c r="BQ48" i="15"/>
  <c r="BQ50" i="15" s="1"/>
  <c r="BR27" i="15"/>
  <c r="BS18" i="15"/>
  <c r="BN98" i="9"/>
  <c r="BN99" i="9" s="1"/>
  <c r="BO51" i="15"/>
  <c r="BO113" i="15" s="1"/>
  <c r="BO115" i="15" s="1"/>
  <c r="BO135" i="15" s="1"/>
  <c r="BN262" i="9"/>
  <c r="BN531" i="9" s="1"/>
  <c r="BJ66" i="13" s="1"/>
  <c r="BN275" i="9"/>
  <c r="BN524" i="9" s="1"/>
  <c r="BJ59" i="13" s="1"/>
  <c r="BN274" i="9"/>
  <c r="BN42" i="12" s="1"/>
  <c r="BN55" i="9"/>
  <c r="Z77" i="7"/>
  <c r="Z80" i="7" s="1"/>
  <c r="BN69" i="9"/>
  <c r="BN70" i="9" s="1"/>
  <c r="BN74" i="9"/>
  <c r="BN75" i="9" s="1"/>
  <c r="BN21" i="9"/>
  <c r="BN93" i="9"/>
  <c r="BP47" i="8"/>
  <c r="BP60" i="8"/>
  <c r="BP53" i="8"/>
  <c r="BN64" i="9"/>
  <c r="BN65" i="9" s="1"/>
  <c r="AA551" i="9"/>
  <c r="W47" i="13" s="1"/>
  <c r="P301" i="12"/>
  <c r="AB389" i="9"/>
  <c r="AB551" i="9" s="1"/>
  <c r="X47" i="13" s="1"/>
  <c r="AC438" i="9"/>
  <c r="AC441" i="9" s="1"/>
  <c r="W11" i="13"/>
  <c r="AC378" i="9"/>
  <c r="AD445" i="9"/>
  <c r="AD448" i="9" s="1"/>
  <c r="BP28" i="8"/>
  <c r="BP30" i="8" s="1"/>
  <c r="BP31" i="8" s="1"/>
  <c r="BP40" i="8"/>
  <c r="BP42" i="8" s="1"/>
  <c r="BP43" i="8" s="1"/>
  <c r="BP35" i="8"/>
  <c r="BP59" i="8"/>
  <c r="BP52" i="8"/>
  <c r="CN31" i="7"/>
  <c r="CO27" i="7" s="1"/>
  <c r="CO29" i="7" s="1"/>
  <c r="CN22" i="7"/>
  <c r="CI23" i="7"/>
  <c r="CI24" i="7" s="1"/>
  <c r="CI219" i="7"/>
  <c r="CE7" i="13" s="1"/>
  <c r="BN440" i="9"/>
  <c r="BN541" i="9" s="1"/>
  <c r="BJ76" i="13" s="1"/>
  <c r="BN447" i="9"/>
  <c r="CZ5" i="13"/>
  <c r="DE217" i="7"/>
  <c r="DC215" i="7"/>
  <c r="CX3" i="13"/>
  <c r="CM218" i="7"/>
  <c r="CI6" i="13" s="1"/>
  <c r="CM22" i="7"/>
  <c r="CY4" i="13"/>
  <c r="DD216" i="7"/>
  <c r="CI38" i="7"/>
  <c r="CJ34" i="7" s="1"/>
  <c r="BO425" i="9"/>
  <c r="BO422" i="9"/>
  <c r="BP249" i="9"/>
  <c r="BO17" i="9"/>
  <c r="BO103" i="9" s="1"/>
  <c r="BO110" i="9" s="1"/>
  <c r="BO204" i="9"/>
  <c r="BO419" i="9"/>
  <c r="BO201" i="9"/>
  <c r="BO476" i="9"/>
  <c r="BP14" i="9"/>
  <c r="BP87" i="9" s="1"/>
  <c r="BP337" i="9"/>
  <c r="BN82" i="12"/>
  <c r="BP119" i="8"/>
  <c r="BP216" i="9" s="1"/>
  <c r="BP215" i="9"/>
  <c r="BP50" i="8"/>
  <c r="BP122" i="8" s="1"/>
  <c r="BP38" i="8"/>
  <c r="BP106" i="8" s="1"/>
  <c r="BP26" i="8"/>
  <c r="BP76" i="8" s="1"/>
  <c r="BQ19" i="8"/>
  <c r="BQ41" i="8"/>
  <c r="BQ24" i="8"/>
  <c r="BQ48" i="8"/>
  <c r="BQ29" i="8"/>
  <c r="BQ36" i="8"/>
  <c r="BO92" i="12"/>
  <c r="AJ238" i="12" s="1"/>
  <c r="AJ240" i="12" s="1"/>
  <c r="BO326" i="9"/>
  <c r="BO94" i="12" s="1"/>
  <c r="BP23" i="8"/>
  <c r="BK349" i="9" l="1"/>
  <c r="BK113" i="12" s="1"/>
  <c r="AH262" i="12" s="1"/>
  <c r="BK31" i="12"/>
  <c r="AH177" i="12" s="1"/>
  <c r="BO138" i="15"/>
  <c r="BM135" i="9"/>
  <c r="BM151" i="9" s="1"/>
  <c r="BM166" i="9" s="1"/>
  <c r="BM176" i="9" s="1"/>
  <c r="BK469" i="9"/>
  <c r="BL466" i="9" s="1"/>
  <c r="BM172" i="9"/>
  <c r="BM461" i="9" s="1"/>
  <c r="BM131" i="9"/>
  <c r="BM150" i="9" s="1"/>
  <c r="BM165" i="9" s="1"/>
  <c r="BM175" i="9" s="1"/>
  <c r="BP150" i="15"/>
  <c r="BP145" i="15"/>
  <c r="BR247" i="15"/>
  <c r="BP125" i="15"/>
  <c r="BP127" i="15" s="1"/>
  <c r="BP146" i="15"/>
  <c r="BO86" i="9"/>
  <c r="BO88" i="9" s="1"/>
  <c r="BP79" i="9"/>
  <c r="BP83" i="9"/>
  <c r="BO82" i="9"/>
  <c r="BO84" i="9" s="1"/>
  <c r="BR81" i="15"/>
  <c r="BN94" i="9"/>
  <c r="BM143" i="9"/>
  <c r="BM153" i="9" s="1"/>
  <c r="BM118" i="9"/>
  <c r="BM147" i="9" s="1"/>
  <c r="BM183" i="9" s="1"/>
  <c r="BM346" i="9" s="1"/>
  <c r="BM110" i="12" s="1"/>
  <c r="AI259" i="12" s="1"/>
  <c r="BM123" i="9"/>
  <c r="BM148" i="9" s="1"/>
  <c r="BM139" i="9"/>
  <c r="BM152" i="9" s="1"/>
  <c r="BM184" i="9" s="1"/>
  <c r="BM347" i="9" s="1"/>
  <c r="BM111" i="12" s="1"/>
  <c r="AI260" i="12" s="1"/>
  <c r="BL15" i="12"/>
  <c r="BR85" i="15"/>
  <c r="BQ83" i="15"/>
  <c r="BM44" i="9"/>
  <c r="BM6" i="12" s="1"/>
  <c r="AI146" i="12" s="1"/>
  <c r="BL28" i="12"/>
  <c r="BL523" i="9"/>
  <c r="BH58" i="13" s="1"/>
  <c r="BL167" i="9"/>
  <c r="BL173" i="9"/>
  <c r="BL177" i="9" s="1"/>
  <c r="BM164" i="9"/>
  <c r="BM12" i="12" s="1"/>
  <c r="AI157" i="12" s="1"/>
  <c r="BR92" i="15"/>
  <c r="BP44" i="8"/>
  <c r="BP110" i="8" s="1"/>
  <c r="BP112" i="8" s="1"/>
  <c r="BP107" i="8"/>
  <c r="BN22" i="9"/>
  <c r="BN155" i="9" s="1"/>
  <c r="BO186" i="9"/>
  <c r="BN56" i="9"/>
  <c r="BO64" i="15" s="1"/>
  <c r="BO117" i="15" s="1"/>
  <c r="BO136" i="15" s="1"/>
  <c r="BN58" i="9"/>
  <c r="BM139" i="15"/>
  <c r="BM149" i="15" s="1"/>
  <c r="BO124" i="9"/>
  <c r="BO115" i="9"/>
  <c r="BO144" i="9" s="1"/>
  <c r="BO189" i="9"/>
  <c r="BO440" i="9" s="1"/>
  <c r="BO541" i="9" s="1"/>
  <c r="BK76" i="13" s="1"/>
  <c r="BO188" i="9"/>
  <c r="BO275" i="9" s="1"/>
  <c r="BO524" i="9" s="1"/>
  <c r="BK59" i="13" s="1"/>
  <c r="BR151" i="15"/>
  <c r="BN134" i="15"/>
  <c r="BQ36" i="15"/>
  <c r="BR68" i="15"/>
  <c r="BR54" i="15"/>
  <c r="BR57" i="15" s="1"/>
  <c r="BR46" i="15"/>
  <c r="BR86" i="15"/>
  <c r="BR67" i="15"/>
  <c r="BR75" i="15"/>
  <c r="BR80" i="15"/>
  <c r="BQ32" i="15"/>
  <c r="BQ23" i="15" s="1"/>
  <c r="BO108" i="9"/>
  <c r="BO106" i="9"/>
  <c r="BO109" i="9"/>
  <c r="BO105" i="9"/>
  <c r="BO104" i="9"/>
  <c r="BO107" i="9"/>
  <c r="BR71" i="15"/>
  <c r="BR72" i="15"/>
  <c r="BR60" i="15"/>
  <c r="BR41" i="15"/>
  <c r="BR44" i="15" s="1"/>
  <c r="BR29" i="15"/>
  <c r="BR35" i="15" s="1"/>
  <c r="BR76" i="15"/>
  <c r="BR59" i="15"/>
  <c r="BR61" i="15" s="1"/>
  <c r="BR30" i="15"/>
  <c r="BR47" i="15"/>
  <c r="BS91" i="15"/>
  <c r="BS20" i="15"/>
  <c r="BS34" i="15"/>
  <c r="BS55" i="15"/>
  <c r="BS42" i="15"/>
  <c r="BN43" i="12"/>
  <c r="BN30" i="12"/>
  <c r="BP325" i="9"/>
  <c r="BP93" i="12" s="1"/>
  <c r="BO309" i="9"/>
  <c r="BO77" i="12" s="1"/>
  <c r="AJ223" i="12" s="1"/>
  <c r="BP102" i="9"/>
  <c r="BO283" i="9"/>
  <c r="BO51" i="12" s="1"/>
  <c r="AJ197" i="12" s="1"/>
  <c r="BP32" i="8"/>
  <c r="BP80" i="8" s="1"/>
  <c r="BP77" i="8"/>
  <c r="AA77" i="7"/>
  <c r="AA80" i="7" s="1"/>
  <c r="BP61" i="8"/>
  <c r="BP62" i="8" s="1"/>
  <c r="BP54" i="8"/>
  <c r="BP55" i="8" s="1"/>
  <c r="BO38" i="9"/>
  <c r="BO40" i="9" s="1"/>
  <c r="BO20" i="9"/>
  <c r="BO63" i="9"/>
  <c r="BO54" i="9"/>
  <c r="BO92" i="9"/>
  <c r="BO68" i="9"/>
  <c r="BO97" i="9"/>
  <c r="BO73" i="9"/>
  <c r="AC561" i="9"/>
  <c r="Y36" i="13" s="1"/>
  <c r="Q290" i="12"/>
  <c r="AD378" i="9"/>
  <c r="AD561" i="9" s="1"/>
  <c r="Z36" i="13" s="1"/>
  <c r="AE445" i="9"/>
  <c r="AE448" i="9" s="1"/>
  <c r="AD438" i="9"/>
  <c r="AD441" i="9" s="1"/>
  <c r="AC389" i="9"/>
  <c r="X11" i="13"/>
  <c r="BO91" i="9"/>
  <c r="BO460" i="9"/>
  <c r="BO314" i="9"/>
  <c r="BO453" i="9"/>
  <c r="BO351" i="9" s="1"/>
  <c r="BO115" i="12" s="1"/>
  <c r="AJ264" i="12" s="1"/>
  <c r="BO439" i="9"/>
  <c r="BO350" i="9" s="1"/>
  <c r="BO114" i="12" s="1"/>
  <c r="AJ263" i="12" s="1"/>
  <c r="BO446" i="9"/>
  <c r="DD215" i="7"/>
  <c r="CY3" i="13"/>
  <c r="BO348" i="9"/>
  <c r="BO112" i="12" s="1"/>
  <c r="AJ261" i="12" s="1"/>
  <c r="BO542" i="9"/>
  <c r="BK77" i="13" s="1"/>
  <c r="BO53" i="9"/>
  <c r="CJ36" i="7"/>
  <c r="CJ38" i="7" s="1"/>
  <c r="CK34" i="7" s="1"/>
  <c r="CN218" i="7"/>
  <c r="CJ6" i="13" s="1"/>
  <c r="BP39" i="9"/>
  <c r="BP339" i="9"/>
  <c r="BP16" i="9"/>
  <c r="BP25" i="9"/>
  <c r="BP251" i="9"/>
  <c r="BP33" i="9"/>
  <c r="BP48" i="9"/>
  <c r="BO19" i="9"/>
  <c r="BO26" i="9" s="1"/>
  <c r="BO27" i="9" s="1"/>
  <c r="BO32" i="9"/>
  <c r="BO35" i="9" s="1"/>
  <c r="BO36" i="9" s="1"/>
  <c r="BO72" i="9"/>
  <c r="BO78" i="9"/>
  <c r="BO80" i="9" s="1"/>
  <c r="BO67" i="9"/>
  <c r="BO96" i="9"/>
  <c r="BO47" i="9"/>
  <c r="BO50" i="9" s="1"/>
  <c r="BO51" i="9" s="1"/>
  <c r="BO62" i="9"/>
  <c r="CZ4" i="13"/>
  <c r="DE216" i="7"/>
  <c r="DF217" i="7"/>
  <c r="DA5" i="13"/>
  <c r="CO31" i="7"/>
  <c r="CP27" i="7" s="1"/>
  <c r="CP29" i="7" s="1"/>
  <c r="CO22" i="7"/>
  <c r="BP324" i="9"/>
  <c r="BP217" i="9"/>
  <c r="BQ20" i="8"/>
  <c r="BR17" i="8"/>
  <c r="BQ64" i="8"/>
  <c r="BQ73" i="8" s="1"/>
  <c r="BQ68" i="8"/>
  <c r="BQ87" i="8"/>
  <c r="BL187" i="9" l="1"/>
  <c r="BL349" i="9" s="1"/>
  <c r="BL113" i="12" s="1"/>
  <c r="BP138" i="15"/>
  <c r="BM14" i="12"/>
  <c r="AI161" i="12" s="1"/>
  <c r="BK380" i="9"/>
  <c r="BK563" i="9" s="1"/>
  <c r="BG38" i="13" s="1"/>
  <c r="BM540" i="9"/>
  <c r="BI75" i="13" s="1"/>
  <c r="BL467" i="9"/>
  <c r="BM468" i="9" s="1"/>
  <c r="BM315" i="9"/>
  <c r="BM316" i="9" s="1"/>
  <c r="BM259" i="9"/>
  <c r="BM522" i="9" s="1"/>
  <c r="BI57" i="13" s="1"/>
  <c r="BQ25" i="15"/>
  <c r="BS247" i="15" s="1"/>
  <c r="BP144" i="15"/>
  <c r="BR82" i="15"/>
  <c r="BR83" i="15" s="1"/>
  <c r="BS142" i="15"/>
  <c r="BS106" i="15"/>
  <c r="BM260" i="9"/>
  <c r="BM523" i="9" s="1"/>
  <c r="BI58" i="13" s="1"/>
  <c r="BM174" i="9"/>
  <c r="BR96" i="15"/>
  <c r="BR100" i="15"/>
  <c r="BS93" i="15"/>
  <c r="BR87" i="15"/>
  <c r="BM163" i="9"/>
  <c r="BM11" i="12" s="1"/>
  <c r="AI155" i="12" s="1"/>
  <c r="BL343" i="9"/>
  <c r="BL107" i="12" s="1"/>
  <c r="BM13" i="12"/>
  <c r="AI159" i="12" s="1"/>
  <c r="BR94" i="15"/>
  <c r="BR97" i="15"/>
  <c r="BR95" i="15"/>
  <c r="BR98" i="15"/>
  <c r="BN29" i="9"/>
  <c r="BN44" i="9" s="1"/>
  <c r="BN6" i="12" s="1"/>
  <c r="BN23" i="9"/>
  <c r="BN114" i="9" s="1"/>
  <c r="BR99" i="15"/>
  <c r="BL258" i="9"/>
  <c r="BL539" i="9" s="1"/>
  <c r="BH74" i="13" s="1"/>
  <c r="BO121" i="15"/>
  <c r="BO123" i="15" s="1"/>
  <c r="BO137" i="15" s="1"/>
  <c r="BO41" i="9"/>
  <c r="BO43" i="9"/>
  <c r="BP122" i="9"/>
  <c r="BP181" i="9"/>
  <c r="BP182" i="9"/>
  <c r="BO140" i="9"/>
  <c r="BO132" i="9"/>
  <c r="BO136" i="9"/>
  <c r="BO128" i="9"/>
  <c r="BO119" i="9"/>
  <c r="BO274" i="9"/>
  <c r="BO42" i="12" s="1"/>
  <c r="AJ188" i="12" s="1"/>
  <c r="BO447" i="9"/>
  <c r="BP425" i="9"/>
  <c r="BO119" i="15"/>
  <c r="BS166" i="15"/>
  <c r="BS163" i="15"/>
  <c r="BS143" i="15"/>
  <c r="BS104" i="15"/>
  <c r="BR36" i="15"/>
  <c r="BS102" i="15"/>
  <c r="BR31" i="15"/>
  <c r="BR38" i="15" s="1"/>
  <c r="BS22" i="15"/>
  <c r="BS108" i="15"/>
  <c r="BR63" i="15"/>
  <c r="BR69" i="15"/>
  <c r="BR48" i="15"/>
  <c r="BR50" i="15" s="1"/>
  <c r="BR77" i="15"/>
  <c r="BR73" i="15"/>
  <c r="BT18" i="15"/>
  <c r="BS27" i="15"/>
  <c r="BL263" i="9"/>
  <c r="BL31" i="12" s="1"/>
  <c r="BO43" i="12"/>
  <c r="AJ189" i="12" s="1"/>
  <c r="BP90" i="8"/>
  <c r="BP51" i="15"/>
  <c r="BP113" i="15" s="1"/>
  <c r="BO262" i="9"/>
  <c r="BO531" i="9" s="1"/>
  <c r="BK66" i="13" s="1"/>
  <c r="AB77" i="7"/>
  <c r="AB80" i="7" s="1"/>
  <c r="BO74" i="9"/>
  <c r="BO75" i="9" s="1"/>
  <c r="BO55" i="9"/>
  <c r="BO69" i="9"/>
  <c r="BO70" i="9" s="1"/>
  <c r="BO93" i="9"/>
  <c r="BO21" i="9"/>
  <c r="BO64" i="9"/>
  <c r="BO65" i="9" s="1"/>
  <c r="BQ23" i="8"/>
  <c r="BQ60" i="8"/>
  <c r="BQ53" i="8"/>
  <c r="BO98" i="9"/>
  <c r="BO99" i="9" s="1"/>
  <c r="Y11" i="13"/>
  <c r="AC551" i="9"/>
  <c r="Y47" i="13" s="1"/>
  <c r="Q301" i="12"/>
  <c r="AF445" i="9"/>
  <c r="AF448" i="9" s="1"/>
  <c r="AE378" i="9"/>
  <c r="AE438" i="9"/>
  <c r="AE441" i="9" s="1"/>
  <c r="AD389" i="9"/>
  <c r="AD551" i="9" s="1"/>
  <c r="Z47" i="13" s="1"/>
  <c r="BQ40" i="8"/>
  <c r="BQ42" i="8" s="1"/>
  <c r="BQ43" i="8" s="1"/>
  <c r="BQ28" i="8"/>
  <c r="BQ30" i="8" s="1"/>
  <c r="BQ31" i="8" s="1"/>
  <c r="BQ35" i="8"/>
  <c r="CK36" i="7"/>
  <c r="CK38" i="7" s="1"/>
  <c r="CL34" i="7" s="1"/>
  <c r="CP31" i="7"/>
  <c r="CQ27" i="7" s="1"/>
  <c r="CP22" i="7"/>
  <c r="BP17" i="9"/>
  <c r="BP103" i="9" s="1"/>
  <c r="BP110" i="9" s="1"/>
  <c r="BQ337" i="9"/>
  <c r="BP476" i="9"/>
  <c r="BP201" i="9"/>
  <c r="BQ14" i="9"/>
  <c r="BQ87" i="9" s="1"/>
  <c r="BQ249" i="9"/>
  <c r="BP204" i="9"/>
  <c r="BQ59" i="8"/>
  <c r="BQ47" i="8"/>
  <c r="BP419" i="9"/>
  <c r="BP422" i="9"/>
  <c r="BP157" i="9"/>
  <c r="CJ219" i="7"/>
  <c r="CF7" i="13" s="1"/>
  <c r="CJ23" i="7"/>
  <c r="CJ24" i="7" s="1"/>
  <c r="DE215" i="7"/>
  <c r="CZ3" i="13"/>
  <c r="BQ52" i="8"/>
  <c r="CO218" i="7"/>
  <c r="CK6" i="13" s="1"/>
  <c r="DB5" i="13"/>
  <c r="DG217" i="7"/>
  <c r="DA4" i="13"/>
  <c r="DF216" i="7"/>
  <c r="BO82" i="12"/>
  <c r="BQ215" i="9"/>
  <c r="BQ119" i="8"/>
  <c r="BQ216" i="9" s="1"/>
  <c r="BP92" i="12"/>
  <c r="BP326" i="9"/>
  <c r="BP94" i="12" s="1"/>
  <c r="BR19" i="8"/>
  <c r="BR24" i="8"/>
  <c r="BR48" i="8"/>
  <c r="BR41" i="8"/>
  <c r="BR29" i="8"/>
  <c r="BR36" i="8"/>
  <c r="BQ26" i="8"/>
  <c r="BQ76" i="8" s="1"/>
  <c r="BQ38" i="8"/>
  <c r="BQ106" i="8" s="1"/>
  <c r="BQ50" i="8"/>
  <c r="BQ122" i="8" s="1"/>
  <c r="AH292" i="12" l="1"/>
  <c r="BM173" i="9"/>
  <c r="BM177" i="9" s="1"/>
  <c r="BM258" i="9" s="1"/>
  <c r="BQ125" i="15"/>
  <c r="BQ127" i="15" s="1"/>
  <c r="BQ145" i="15"/>
  <c r="BQ150" i="15"/>
  <c r="BN172" i="9"/>
  <c r="BN540" i="9" s="1"/>
  <c r="BJ75" i="13" s="1"/>
  <c r="BM83" i="12"/>
  <c r="BM84" i="12" s="1"/>
  <c r="BL469" i="9"/>
  <c r="BM466" i="9" s="1"/>
  <c r="BM167" i="9"/>
  <c r="BM28" i="12"/>
  <c r="AI174" i="12" s="1"/>
  <c r="BM27" i="12"/>
  <c r="AI173" i="12" s="1"/>
  <c r="BQ146" i="15"/>
  <c r="BQ79" i="9"/>
  <c r="BQ83" i="9"/>
  <c r="BP86" i="9"/>
  <c r="BP88" i="9" s="1"/>
  <c r="BS92" i="15"/>
  <c r="BS98" i="15" s="1"/>
  <c r="BP82" i="9"/>
  <c r="BP84" i="9" s="1"/>
  <c r="BO94" i="9"/>
  <c r="BN143" i="9"/>
  <c r="BN153" i="9" s="1"/>
  <c r="BN118" i="9"/>
  <c r="BN147" i="9" s="1"/>
  <c r="BN183" i="9" s="1"/>
  <c r="BS85" i="15"/>
  <c r="BR88" i="15"/>
  <c r="BN59" i="9"/>
  <c r="BN7" i="12" s="1"/>
  <c r="BM15" i="12"/>
  <c r="BN123" i="9"/>
  <c r="BN148" i="9" s="1"/>
  <c r="BN163" i="9" s="1"/>
  <c r="BN11" i="12" s="1"/>
  <c r="BN135" i="9"/>
  <c r="BN151" i="9" s="1"/>
  <c r="BN166" i="9" s="1"/>
  <c r="BN14" i="12" s="1"/>
  <c r="BL26" i="12"/>
  <c r="BN131" i="9"/>
  <c r="BN150" i="9" s="1"/>
  <c r="BN127" i="9"/>
  <c r="BN149" i="9" s="1"/>
  <c r="BN139" i="9"/>
  <c r="BN152" i="9" s="1"/>
  <c r="BN184" i="9" s="1"/>
  <c r="BN260" i="9" s="1"/>
  <c r="BN139" i="15"/>
  <c r="BN149" i="15" s="1"/>
  <c r="BO129" i="15"/>
  <c r="BQ44" i="8"/>
  <c r="BQ110" i="8" s="1"/>
  <c r="BQ112" i="8" s="1"/>
  <c r="BQ107" i="8"/>
  <c r="BO22" i="9"/>
  <c r="BO155" i="9" s="1"/>
  <c r="BO56" i="9"/>
  <c r="BO58" i="9"/>
  <c r="BP186" i="9"/>
  <c r="BP124" i="9"/>
  <c r="BP115" i="9"/>
  <c r="BP144" i="9" s="1"/>
  <c r="BP115" i="15"/>
  <c r="BP135" i="15" s="1"/>
  <c r="BR32" i="15"/>
  <c r="BR23" i="15" s="1"/>
  <c r="BS151" i="15"/>
  <c r="BS80" i="15"/>
  <c r="BS86" i="15"/>
  <c r="BT55" i="15"/>
  <c r="BP109" i="9"/>
  <c r="BP107" i="9"/>
  <c r="BP105" i="9"/>
  <c r="BP104" i="9"/>
  <c r="BP106" i="9"/>
  <c r="BP108" i="9"/>
  <c r="BT42" i="15"/>
  <c r="BS76" i="15"/>
  <c r="BS41" i="15"/>
  <c r="BS44" i="15" s="1"/>
  <c r="BS54" i="15"/>
  <c r="BS57" i="15" s="1"/>
  <c r="BS67" i="15"/>
  <c r="BS75" i="15"/>
  <c r="BS47" i="15"/>
  <c r="BS71" i="15"/>
  <c r="BS30" i="15"/>
  <c r="BS60" i="15"/>
  <c r="BS46" i="15"/>
  <c r="BS81" i="15"/>
  <c r="BS59" i="15"/>
  <c r="BS29" i="15"/>
  <c r="BS72" i="15"/>
  <c r="BS68" i="15"/>
  <c r="BT20" i="15"/>
  <c r="BT142" i="15" s="1"/>
  <c r="BT34" i="15"/>
  <c r="BT91" i="15"/>
  <c r="BL525" i="9"/>
  <c r="BH60" i="13" s="1"/>
  <c r="BQ325" i="9"/>
  <c r="BQ93" i="12" s="1"/>
  <c r="AK239" i="12" s="1"/>
  <c r="BO30" i="12"/>
  <c r="AJ176" i="12" s="1"/>
  <c r="BP283" i="9"/>
  <c r="BP51" i="12" s="1"/>
  <c r="BP309" i="9"/>
  <c r="BP77" i="12" s="1"/>
  <c r="BP64" i="15"/>
  <c r="BQ102" i="9"/>
  <c r="BQ32" i="8"/>
  <c r="BQ80" i="8" s="1"/>
  <c r="BQ77" i="8"/>
  <c r="AC77" i="7"/>
  <c r="AC80" i="7" s="1"/>
  <c r="BQ54" i="8"/>
  <c r="BQ55" i="8" s="1"/>
  <c r="BP53" i="9"/>
  <c r="BP20" i="9"/>
  <c r="BP63" i="9"/>
  <c r="BP54" i="9"/>
  <c r="BP92" i="9"/>
  <c r="BP73" i="9"/>
  <c r="BP68" i="9"/>
  <c r="BP97" i="9"/>
  <c r="BQ61" i="8"/>
  <c r="BQ62" i="8" s="1"/>
  <c r="R290" i="12"/>
  <c r="AE561" i="9"/>
  <c r="AA36" i="13" s="1"/>
  <c r="AF438" i="9"/>
  <c r="AF441" i="9" s="1"/>
  <c r="AE389" i="9"/>
  <c r="AF378" i="9"/>
  <c r="AF561" i="9" s="1"/>
  <c r="AB36" i="13" s="1"/>
  <c r="AG445" i="9"/>
  <c r="AG448" i="9" s="1"/>
  <c r="Z11" i="13"/>
  <c r="BP47" i="9"/>
  <c r="BP50" i="9" s="1"/>
  <c r="BP51" i="9" s="1"/>
  <c r="BP38" i="9"/>
  <c r="BP40" i="9" s="1"/>
  <c r="CL36" i="7"/>
  <c r="CL38" i="7" s="1"/>
  <c r="CM34" i="7" s="1"/>
  <c r="DC5" i="13"/>
  <c r="DH217" i="7"/>
  <c r="BP348" i="9"/>
  <c r="BP112" i="12" s="1"/>
  <c r="BP542" i="9"/>
  <c r="BL77" i="13" s="1"/>
  <c r="BQ339" i="9"/>
  <c r="BQ33" i="9"/>
  <c r="BQ251" i="9"/>
  <c r="BQ48" i="9"/>
  <c r="BQ39" i="9"/>
  <c r="BQ16" i="9"/>
  <c r="BQ25" i="9"/>
  <c r="BP62" i="9"/>
  <c r="BP78" i="9"/>
  <c r="BP80" i="9" s="1"/>
  <c r="BP91" i="9"/>
  <c r="BP19" i="9"/>
  <c r="BP26" i="9" s="1"/>
  <c r="BP27" i="9" s="1"/>
  <c r="CQ29" i="7"/>
  <c r="BP188" i="9"/>
  <c r="BP189" i="9"/>
  <c r="BP32" i="9"/>
  <c r="BP35" i="9" s="1"/>
  <c r="BP36" i="9" s="1"/>
  <c r="BP72" i="9"/>
  <c r="BP67" i="9"/>
  <c r="AJ228" i="12"/>
  <c r="DB4" i="13"/>
  <c r="DG216" i="7"/>
  <c r="DF215" i="7"/>
  <c r="DA3" i="13"/>
  <c r="BP439" i="9"/>
  <c r="BP350" i="9" s="1"/>
  <c r="BP114" i="12" s="1"/>
  <c r="BP453" i="9"/>
  <c r="BP351" i="9" s="1"/>
  <c r="BP115" i="12" s="1"/>
  <c r="BP446" i="9"/>
  <c r="CK23" i="7"/>
  <c r="CK24" i="7" s="1"/>
  <c r="CK219" i="7"/>
  <c r="CG7" i="13" s="1"/>
  <c r="BP96" i="9"/>
  <c r="BP314" i="9"/>
  <c r="BP460" i="9"/>
  <c r="CP218" i="7"/>
  <c r="CL6" i="13" s="1"/>
  <c r="BQ324" i="9"/>
  <c r="BQ217" i="9"/>
  <c r="BR20" i="8"/>
  <c r="BS17" i="8"/>
  <c r="BR64" i="8"/>
  <c r="BR73" i="8" s="1"/>
  <c r="BR68" i="8"/>
  <c r="BR87" i="8"/>
  <c r="BN461" i="9" l="1"/>
  <c r="BN315" i="9"/>
  <c r="BN316" i="9" s="1"/>
  <c r="BM467" i="9"/>
  <c r="BN468" i="9" s="1"/>
  <c r="BM187" i="9"/>
  <c r="BM349" i="9" s="1"/>
  <c r="BM113" i="12" s="1"/>
  <c r="AI262" i="12" s="1"/>
  <c r="BN176" i="9"/>
  <c r="BQ138" i="15"/>
  <c r="AI229" i="12"/>
  <c r="AI230" i="12" s="1"/>
  <c r="BL380" i="9"/>
  <c r="BL563" i="9" s="1"/>
  <c r="BH38" i="13" s="1"/>
  <c r="BM343" i="9"/>
  <c r="BM107" i="12" s="1"/>
  <c r="AI256" i="12" s="1"/>
  <c r="BS94" i="15"/>
  <c r="BS95" i="15"/>
  <c r="BS100" i="15"/>
  <c r="BR25" i="15"/>
  <c r="BT247" i="15" s="1"/>
  <c r="BQ144" i="15"/>
  <c r="BS96" i="15"/>
  <c r="BT106" i="15"/>
  <c r="BS97" i="15"/>
  <c r="BS99" i="15"/>
  <c r="BN164" i="9"/>
  <c r="BN174" i="9" s="1"/>
  <c r="BN165" i="9"/>
  <c r="BN175" i="9" s="1"/>
  <c r="BS87" i="15"/>
  <c r="BS88" i="15" s="1"/>
  <c r="BT93" i="15"/>
  <c r="BO134" i="15"/>
  <c r="BN173" i="9"/>
  <c r="BN346" i="9"/>
  <c r="BN110" i="12" s="1"/>
  <c r="BN259" i="9"/>
  <c r="BO29" i="9"/>
  <c r="BO44" i="9" s="1"/>
  <c r="BO6" i="12" s="1"/>
  <c r="AJ146" i="12" s="1"/>
  <c r="BO23" i="9"/>
  <c r="BO114" i="9" s="1"/>
  <c r="BN28" i="12"/>
  <c r="BN523" i="9"/>
  <c r="BJ58" i="13" s="1"/>
  <c r="BN347" i="9"/>
  <c r="BN111" i="12" s="1"/>
  <c r="BP41" i="9"/>
  <c r="BP43" i="9"/>
  <c r="BQ122" i="9"/>
  <c r="BQ182" i="9"/>
  <c r="BQ181" i="9"/>
  <c r="BP119" i="9"/>
  <c r="BP140" i="9"/>
  <c r="BP132" i="9"/>
  <c r="BP128" i="9"/>
  <c r="BP136" i="9"/>
  <c r="BS61" i="15"/>
  <c r="BS63" i="15" s="1"/>
  <c r="BQ157" i="9"/>
  <c r="BP117" i="15"/>
  <c r="BP136" i="15" s="1"/>
  <c r="BP121" i="15"/>
  <c r="BP123" i="15" s="1"/>
  <c r="BP137" i="15" s="1"/>
  <c r="BT166" i="15"/>
  <c r="BT163" i="15"/>
  <c r="BT143" i="15"/>
  <c r="BT104" i="15"/>
  <c r="BS35" i="15"/>
  <c r="BT102" i="15"/>
  <c r="BS77" i="15"/>
  <c r="BT22" i="15"/>
  <c r="BT108" i="15"/>
  <c r="BS82" i="15"/>
  <c r="BS73" i="15"/>
  <c r="BS48" i="15"/>
  <c r="BS50" i="15" s="1"/>
  <c r="BS69" i="15"/>
  <c r="BS31" i="15"/>
  <c r="BS38" i="15" s="1"/>
  <c r="BT27" i="15"/>
  <c r="BU18" i="15"/>
  <c r="BQ90" i="8"/>
  <c r="BP275" i="9"/>
  <c r="BP43" i="12" s="1"/>
  <c r="BM26" i="12"/>
  <c r="AI172" i="12" s="1"/>
  <c r="BM539" i="9"/>
  <c r="BI74" i="13" s="1"/>
  <c r="BP262" i="9"/>
  <c r="BP531" i="9" s="1"/>
  <c r="BL66" i="13" s="1"/>
  <c r="BP274" i="9"/>
  <c r="BP42" i="12" s="1"/>
  <c r="BQ51" i="15"/>
  <c r="BQ113" i="15" s="1"/>
  <c r="AD77" i="7"/>
  <c r="G186" i="7"/>
  <c r="BP74" i="9"/>
  <c r="BP75" i="9" s="1"/>
  <c r="BP93" i="9"/>
  <c r="BP69" i="9"/>
  <c r="BP70" i="9" s="1"/>
  <c r="BP21" i="9"/>
  <c r="BR35" i="8"/>
  <c r="BR53" i="8"/>
  <c r="BR60" i="8"/>
  <c r="BP98" i="9"/>
  <c r="BP99" i="9" s="1"/>
  <c r="BP64" i="9"/>
  <c r="BP65" i="9" s="1"/>
  <c r="BP55" i="9"/>
  <c r="R301" i="12"/>
  <c r="AE551" i="9"/>
  <c r="AA47" i="13" s="1"/>
  <c r="AF389" i="9"/>
  <c r="AF551" i="9" s="1"/>
  <c r="AB47" i="13" s="1"/>
  <c r="AG438" i="9"/>
  <c r="AG441" i="9" s="1"/>
  <c r="AH445" i="9"/>
  <c r="AH448" i="9" s="1"/>
  <c r="AG378" i="9"/>
  <c r="AA11" i="13"/>
  <c r="BQ425" i="9"/>
  <c r="BQ419" i="9"/>
  <c r="BR59" i="8"/>
  <c r="BR28" i="8"/>
  <c r="BR30" i="8" s="1"/>
  <c r="BR31" i="8" s="1"/>
  <c r="BR47" i="8"/>
  <c r="BR40" i="8"/>
  <c r="BR42" i="8" s="1"/>
  <c r="BR43" i="8" s="1"/>
  <c r="BR52" i="8"/>
  <c r="BR23" i="8"/>
  <c r="DB3" i="13"/>
  <c r="DG215" i="7"/>
  <c r="CQ218" i="7"/>
  <c r="CM6" i="13" s="1"/>
  <c r="CQ22" i="7"/>
  <c r="DC4" i="13"/>
  <c r="DH216" i="7"/>
  <c r="BR14" i="9"/>
  <c r="BR87" i="9" s="1"/>
  <c r="BQ17" i="9"/>
  <c r="BQ103" i="9" s="1"/>
  <c r="BQ110" i="9" s="1"/>
  <c r="BR337" i="9"/>
  <c r="BQ201" i="9"/>
  <c r="BQ476" i="9"/>
  <c r="BR249" i="9"/>
  <c r="BQ204" i="9"/>
  <c r="BQ422" i="9"/>
  <c r="DI217" i="7"/>
  <c r="DD5" i="13"/>
  <c r="CM36" i="7"/>
  <c r="BP82" i="12"/>
  <c r="BP447" i="9"/>
  <c r="BP440" i="9"/>
  <c r="BP541" i="9" s="1"/>
  <c r="BL76" i="13" s="1"/>
  <c r="CQ31" i="7"/>
  <c r="CR27" i="7" s="1"/>
  <c r="CL219" i="7"/>
  <c r="CH7" i="13" s="1"/>
  <c r="CL23" i="7"/>
  <c r="CL24" i="7" s="1"/>
  <c r="BQ92" i="12"/>
  <c r="AK238" i="12" s="1"/>
  <c r="AK240" i="12" s="1"/>
  <c r="BQ326" i="9"/>
  <c r="BQ94" i="12" s="1"/>
  <c r="BS19" i="8"/>
  <c r="BS48" i="8"/>
  <c r="BS24" i="8"/>
  <c r="BS41" i="8"/>
  <c r="BS29" i="8"/>
  <c r="BS36" i="8"/>
  <c r="BR119" i="8"/>
  <c r="BR216" i="9" s="1"/>
  <c r="BR215" i="9"/>
  <c r="BR38" i="8"/>
  <c r="BR106" i="8" s="1"/>
  <c r="BR26" i="8"/>
  <c r="BR76" i="8" s="1"/>
  <c r="BR50" i="8"/>
  <c r="BR122" i="8" s="1"/>
  <c r="BM469" i="9" l="1"/>
  <c r="BN466" i="9" s="1"/>
  <c r="BN83" i="12"/>
  <c r="BN84" i="12" s="1"/>
  <c r="BM263" i="9"/>
  <c r="BM31" i="12" s="1"/>
  <c r="AI177" i="12" s="1"/>
  <c r="BN12" i="12"/>
  <c r="BR150" i="15"/>
  <c r="BR145" i="15"/>
  <c r="BR125" i="15"/>
  <c r="BR127" i="15" s="1"/>
  <c r="BR146" i="15"/>
  <c r="BT92" i="15"/>
  <c r="BT100" i="15" s="1"/>
  <c r="BO172" i="9"/>
  <c r="BO540" i="9" s="1"/>
  <c r="BK75" i="13" s="1"/>
  <c r="BQ86" i="9"/>
  <c r="BQ88" i="9" s="1"/>
  <c r="BR79" i="9"/>
  <c r="BR83" i="9"/>
  <c r="BQ82" i="9"/>
  <c r="BQ84" i="9" s="1"/>
  <c r="BP94" i="9"/>
  <c r="BO143" i="9"/>
  <c r="BO153" i="9" s="1"/>
  <c r="BO118" i="9"/>
  <c r="BO147" i="9" s="1"/>
  <c r="BO183" i="9" s="1"/>
  <c r="BO346" i="9" s="1"/>
  <c r="BO110" i="12" s="1"/>
  <c r="AJ259" i="12" s="1"/>
  <c r="BN13" i="12"/>
  <c r="BN167" i="9"/>
  <c r="BN177" i="9"/>
  <c r="BN258" i="9" s="1"/>
  <c r="BT85" i="15"/>
  <c r="BS83" i="15"/>
  <c r="BO123" i="9"/>
  <c r="BO148" i="9" s="1"/>
  <c r="BO163" i="9" s="1"/>
  <c r="BO11" i="12" s="1"/>
  <c r="AJ155" i="12" s="1"/>
  <c r="BO59" i="9"/>
  <c r="BO7" i="12" s="1"/>
  <c r="AJ147" i="12" s="1"/>
  <c r="BO135" i="9"/>
  <c r="BO151" i="9" s="1"/>
  <c r="BO166" i="9" s="1"/>
  <c r="BN522" i="9"/>
  <c r="BJ57" i="13" s="1"/>
  <c r="BN27" i="12"/>
  <c r="BO127" i="9"/>
  <c r="BO149" i="9" s="1"/>
  <c r="BO131" i="9"/>
  <c r="BO150" i="9" s="1"/>
  <c r="BO139" i="9"/>
  <c r="BO152" i="9" s="1"/>
  <c r="BO184" i="9" s="1"/>
  <c r="BO260" i="9" s="1"/>
  <c r="BO28" i="12" s="1"/>
  <c r="AJ174" i="12" s="1"/>
  <c r="BO139" i="15"/>
  <c r="BO149" i="15" s="1"/>
  <c r="BR44" i="8"/>
  <c r="BR110" i="8" s="1"/>
  <c r="BR112" i="8" s="1"/>
  <c r="BR107" i="8"/>
  <c r="BQ186" i="9"/>
  <c r="BP56" i="9"/>
  <c r="BP58" i="9"/>
  <c r="BP22" i="9"/>
  <c r="BP155" i="9" s="1"/>
  <c r="BQ124" i="9"/>
  <c r="BQ115" i="9"/>
  <c r="BQ144" i="9" s="1"/>
  <c r="BQ189" i="9"/>
  <c r="BQ274" i="9" s="1"/>
  <c r="BQ42" i="12" s="1"/>
  <c r="AK188" i="12" s="1"/>
  <c r="BQ188" i="9"/>
  <c r="BQ275" i="9" s="1"/>
  <c r="BQ524" i="9" s="1"/>
  <c r="BM59" i="13" s="1"/>
  <c r="BP524" i="9"/>
  <c r="BL59" i="13" s="1"/>
  <c r="BT151" i="15"/>
  <c r="BQ115" i="15"/>
  <c r="BQ135" i="15" s="1"/>
  <c r="BP119" i="15"/>
  <c r="BP129" i="15"/>
  <c r="BS36" i="15"/>
  <c r="BU55" i="15"/>
  <c r="BT80" i="15"/>
  <c r="BT86" i="15"/>
  <c r="BQ107" i="9"/>
  <c r="BQ104" i="9"/>
  <c r="BQ108" i="9"/>
  <c r="BQ109" i="9"/>
  <c r="BQ106" i="9"/>
  <c r="BQ105" i="9"/>
  <c r="BT54" i="15"/>
  <c r="BT57" i="15" s="1"/>
  <c r="BT60" i="15"/>
  <c r="BS32" i="15"/>
  <c r="BT71" i="15"/>
  <c r="BT75" i="15"/>
  <c r="BU42" i="15"/>
  <c r="BT59" i="15"/>
  <c r="BT47" i="15"/>
  <c r="BT46" i="15"/>
  <c r="BT68" i="15"/>
  <c r="BT41" i="15"/>
  <c r="BT44" i="15" s="1"/>
  <c r="BT76" i="15"/>
  <c r="BT81" i="15"/>
  <c r="BU34" i="15"/>
  <c r="BU91" i="15"/>
  <c r="BU20" i="15"/>
  <c r="BT67" i="15"/>
  <c r="BT29" i="15"/>
  <c r="BT30" i="15"/>
  <c r="BT72" i="15"/>
  <c r="BP30" i="12"/>
  <c r="BQ309" i="9"/>
  <c r="BQ77" i="12" s="1"/>
  <c r="AK223" i="12" s="1"/>
  <c r="BQ283" i="9"/>
  <c r="BQ51" i="12" s="1"/>
  <c r="AK197" i="12" s="1"/>
  <c r="BR325" i="9"/>
  <c r="BR93" i="12" s="1"/>
  <c r="BR102" i="9"/>
  <c r="BQ64" i="15"/>
  <c r="BR32" i="8"/>
  <c r="BR80" i="8" s="1"/>
  <c r="BR77" i="8"/>
  <c r="AD80" i="7"/>
  <c r="H184" i="7"/>
  <c r="BR61" i="8"/>
  <c r="BR62" i="8" s="1"/>
  <c r="BR54" i="8"/>
  <c r="BR55" i="8" s="1"/>
  <c r="BQ96" i="9"/>
  <c r="BQ54" i="9"/>
  <c r="BQ97" i="9"/>
  <c r="BQ63" i="9"/>
  <c r="BQ73" i="9"/>
  <c r="BQ68" i="9"/>
  <c r="BQ20" i="9"/>
  <c r="BQ92" i="9"/>
  <c r="BQ542" i="9"/>
  <c r="BM77" i="13" s="1"/>
  <c r="AG561" i="9"/>
  <c r="AC36" i="13" s="1"/>
  <c r="S290" i="12"/>
  <c r="AG389" i="9"/>
  <c r="AH438" i="9"/>
  <c r="AH441" i="9" s="1"/>
  <c r="AI445" i="9"/>
  <c r="AI448" i="9" s="1"/>
  <c r="AH378" i="9"/>
  <c r="AH561" i="9" s="1"/>
  <c r="AD36" i="13" s="1"/>
  <c r="AB11" i="13"/>
  <c r="BR16" i="9"/>
  <c r="BR25" i="9"/>
  <c r="BR33" i="9"/>
  <c r="BR339" i="9"/>
  <c r="BR39" i="9"/>
  <c r="BR251" i="9"/>
  <c r="BR48" i="9"/>
  <c r="DE5" i="13"/>
  <c r="DJ217" i="7"/>
  <c r="BQ453" i="9"/>
  <c r="BQ351" i="9" s="1"/>
  <c r="BQ115" i="12" s="1"/>
  <c r="AK264" i="12" s="1"/>
  <c r="BQ439" i="9"/>
  <c r="BQ350" i="9" s="1"/>
  <c r="BQ114" i="12" s="1"/>
  <c r="AK263" i="12" s="1"/>
  <c r="BQ446" i="9"/>
  <c r="BQ460" i="9"/>
  <c r="BQ314" i="9"/>
  <c r="CR29" i="7"/>
  <c r="CR31" i="7" s="1"/>
  <c r="CS27" i="7" s="1"/>
  <c r="CS29" i="7" s="1"/>
  <c r="CM23" i="7"/>
  <c r="CM24" i="7" s="1"/>
  <c r="CM219" i="7"/>
  <c r="CI7" i="13" s="1"/>
  <c r="DC3" i="13"/>
  <c r="DH215" i="7"/>
  <c r="CM38" i="7"/>
  <c r="CN34" i="7" s="1"/>
  <c r="CN36" i="7" s="1"/>
  <c r="BQ38" i="9"/>
  <c r="BQ40" i="9" s="1"/>
  <c r="BQ47" i="9"/>
  <c r="BQ50" i="9" s="1"/>
  <c r="BQ51" i="9" s="1"/>
  <c r="BQ78" i="9"/>
  <c r="BQ80" i="9" s="1"/>
  <c r="BQ19" i="9"/>
  <c r="BQ26" i="9" s="1"/>
  <c r="BQ27" i="9" s="1"/>
  <c r="BQ53" i="9"/>
  <c r="BQ67" i="9"/>
  <c r="BQ72" i="9"/>
  <c r="BQ32" i="9"/>
  <c r="BQ35" i="9" s="1"/>
  <c r="BQ36" i="9" s="1"/>
  <c r="BQ91" i="9"/>
  <c r="BQ62" i="9"/>
  <c r="DD4" i="13"/>
  <c r="DI216" i="7"/>
  <c r="BQ348" i="9"/>
  <c r="BQ112" i="12" s="1"/>
  <c r="AK261" i="12" s="1"/>
  <c r="BR324" i="9"/>
  <c r="BR217" i="9"/>
  <c r="BS20" i="8"/>
  <c r="BT17" i="8"/>
  <c r="BS68" i="8"/>
  <c r="BS64" i="8"/>
  <c r="BS73" i="8" s="1"/>
  <c r="BS87" i="8"/>
  <c r="BM380" i="9" l="1"/>
  <c r="AI292" i="12" s="1"/>
  <c r="BM525" i="9"/>
  <c r="BI60" i="13" s="1"/>
  <c r="BN15" i="12"/>
  <c r="BO461" i="9"/>
  <c r="BR138" i="15"/>
  <c r="BN343" i="9"/>
  <c r="BN107" i="12" s="1"/>
  <c r="BN187" i="9"/>
  <c r="BN263" i="9" s="1"/>
  <c r="BN525" i="9" s="1"/>
  <c r="BJ60" i="13" s="1"/>
  <c r="BN467" i="9"/>
  <c r="BO468" i="9" s="1"/>
  <c r="BU142" i="15"/>
  <c r="BT98" i="15"/>
  <c r="BT94" i="15"/>
  <c r="BT99" i="15"/>
  <c r="BT96" i="15"/>
  <c r="BU106" i="15"/>
  <c r="BT95" i="15"/>
  <c r="BT97" i="15"/>
  <c r="BO315" i="9"/>
  <c r="BO316" i="9" s="1"/>
  <c r="BO523" i="9"/>
  <c r="BK58" i="13" s="1"/>
  <c r="BO173" i="9"/>
  <c r="BT87" i="15"/>
  <c r="BT88" i="15" s="1"/>
  <c r="BU93" i="15"/>
  <c r="BO165" i="9"/>
  <c r="BO13" i="12" s="1"/>
  <c r="AJ159" i="12" s="1"/>
  <c r="BO164" i="9"/>
  <c r="BO174" i="9" s="1"/>
  <c r="BO176" i="9"/>
  <c r="BO14" i="12"/>
  <c r="AJ161" i="12" s="1"/>
  <c r="BO347" i="9"/>
  <c r="BO111" i="12" s="1"/>
  <c r="AJ260" i="12" s="1"/>
  <c r="BP29" i="9"/>
  <c r="BP44" i="9" s="1"/>
  <c r="BP6" i="12" s="1"/>
  <c r="BP23" i="9"/>
  <c r="BP114" i="9" s="1"/>
  <c r="BP135" i="9" s="1"/>
  <c r="BP151" i="9" s="1"/>
  <c r="BP166" i="9" s="1"/>
  <c r="BP176" i="9" s="1"/>
  <c r="BO259" i="9"/>
  <c r="BO522" i="9" s="1"/>
  <c r="BK57" i="13" s="1"/>
  <c r="BQ41" i="9"/>
  <c r="BQ43" i="9"/>
  <c r="BR122" i="9"/>
  <c r="BR181" i="9"/>
  <c r="BR182" i="9"/>
  <c r="BQ136" i="9"/>
  <c r="BQ128" i="9"/>
  <c r="BQ140" i="9"/>
  <c r="BQ132" i="9"/>
  <c r="BQ119" i="9"/>
  <c r="BQ440" i="9"/>
  <c r="BQ541" i="9" s="1"/>
  <c r="BM76" i="13" s="1"/>
  <c r="BQ447" i="9"/>
  <c r="BR157" i="9"/>
  <c r="BQ121" i="15"/>
  <c r="BQ123" i="15" s="1"/>
  <c r="BQ137" i="15" s="1"/>
  <c r="BQ117" i="15"/>
  <c r="BQ136" i="15" s="1"/>
  <c r="BP134" i="15"/>
  <c r="BU163" i="15"/>
  <c r="BU166" i="15"/>
  <c r="BU143" i="15"/>
  <c r="BU104" i="15"/>
  <c r="BT35" i="15"/>
  <c r="BU102" i="15"/>
  <c r="BU22" i="15"/>
  <c r="BU108" i="15"/>
  <c r="BT69" i="15"/>
  <c r="BT82" i="15"/>
  <c r="BS23" i="15"/>
  <c r="BT61" i="15"/>
  <c r="BT63" i="15" s="1"/>
  <c r="BT77" i="15"/>
  <c r="BT73" i="15"/>
  <c r="BT31" i="15"/>
  <c r="BT38" i="15" s="1"/>
  <c r="BT48" i="15"/>
  <c r="BT50" i="15" s="1"/>
  <c r="BV18" i="15"/>
  <c r="BU27" i="15"/>
  <c r="BQ43" i="12"/>
  <c r="AK189" i="12" s="1"/>
  <c r="BR90" i="8"/>
  <c r="BN26" i="12"/>
  <c r="BN539" i="9"/>
  <c r="BJ74" i="13" s="1"/>
  <c r="BQ262" i="9"/>
  <c r="BQ30" i="12" s="1"/>
  <c r="AK176" i="12" s="1"/>
  <c r="BR51" i="15"/>
  <c r="BR113" i="15" s="1"/>
  <c r="G81" i="8"/>
  <c r="F93" i="8"/>
  <c r="AE77" i="7"/>
  <c r="AE80" i="7" s="1"/>
  <c r="BQ55" i="9"/>
  <c r="BQ93" i="9"/>
  <c r="BQ74" i="9"/>
  <c r="BQ75" i="9" s="1"/>
  <c r="BS23" i="8"/>
  <c r="BS53" i="8"/>
  <c r="BS60" i="8"/>
  <c r="BQ21" i="9"/>
  <c r="BQ64" i="9"/>
  <c r="BQ65" i="9" s="1"/>
  <c r="BQ69" i="9"/>
  <c r="BQ70" i="9" s="1"/>
  <c r="BQ98" i="9"/>
  <c r="BQ99" i="9" s="1"/>
  <c r="AJ445" i="9"/>
  <c r="AJ448" i="9" s="1"/>
  <c r="AI378" i="9"/>
  <c r="AC11" i="13"/>
  <c r="AH389" i="9"/>
  <c r="AH551" i="9" s="1"/>
  <c r="AD47" i="13" s="1"/>
  <c r="AI438" i="9"/>
  <c r="AI441" i="9" s="1"/>
  <c r="AG551" i="9"/>
  <c r="AC47" i="13" s="1"/>
  <c r="S301" i="12"/>
  <c r="BS35" i="8"/>
  <c r="BS52" i="8"/>
  <c r="BS59" i="8"/>
  <c r="CS31" i="7"/>
  <c r="CT27" i="7" s="1"/>
  <c r="CT29" i="7" s="1"/>
  <c r="CS22" i="7"/>
  <c r="DI215" i="7"/>
  <c r="DD3" i="13"/>
  <c r="BR204" i="9"/>
  <c r="BR201" i="9"/>
  <c r="BS337" i="9"/>
  <c r="BS249" i="9"/>
  <c r="BR476" i="9"/>
  <c r="BR17" i="9"/>
  <c r="BR103" i="9" s="1"/>
  <c r="BR110" i="9" s="1"/>
  <c r="BS14" i="9"/>
  <c r="BS87" i="9" s="1"/>
  <c r="BR425" i="9"/>
  <c r="BS47" i="8"/>
  <c r="CN38" i="7"/>
  <c r="CO34" i="7" s="1"/>
  <c r="CN219" i="7"/>
  <c r="CJ7" i="13" s="1"/>
  <c r="CN23" i="7"/>
  <c r="CN24" i="7" s="1"/>
  <c r="BR422" i="9"/>
  <c r="BQ82" i="12"/>
  <c r="CR22" i="7"/>
  <c r="CR218" i="7"/>
  <c r="CN6" i="13" s="1"/>
  <c r="BS40" i="8"/>
  <c r="BS42" i="8" s="1"/>
  <c r="BS43" i="8" s="1"/>
  <c r="BS28" i="8"/>
  <c r="BS30" i="8" s="1"/>
  <c r="BS31" i="8" s="1"/>
  <c r="DE4" i="13"/>
  <c r="DJ216" i="7"/>
  <c r="BR419" i="9"/>
  <c r="DK217" i="7"/>
  <c r="DF5" i="13"/>
  <c r="BT19" i="8"/>
  <c r="BT41" i="8"/>
  <c r="BT29" i="8"/>
  <c r="BT24" i="8"/>
  <c r="BT48" i="8"/>
  <c r="BT36" i="8"/>
  <c r="BR92" i="12"/>
  <c r="BR326" i="9"/>
  <c r="BR94" i="12" s="1"/>
  <c r="BS50" i="8"/>
  <c r="BS122" i="8" s="1"/>
  <c r="BS26" i="8"/>
  <c r="BS76" i="8" s="1"/>
  <c r="BS38" i="8"/>
  <c r="BS106" i="8" s="1"/>
  <c r="BS215" i="9"/>
  <c r="BS119" i="8"/>
  <c r="BS216" i="9" s="1"/>
  <c r="BM563" i="9" l="1"/>
  <c r="BI38" i="13" s="1"/>
  <c r="BN31" i="12"/>
  <c r="BN349" i="9"/>
  <c r="BN113" i="12" s="1"/>
  <c r="BN469" i="9"/>
  <c r="BO466" i="9" s="1"/>
  <c r="BS25" i="15"/>
  <c r="BU247" i="15" s="1"/>
  <c r="BR144" i="15"/>
  <c r="BU92" i="15"/>
  <c r="BU97" i="15" s="1"/>
  <c r="BP172" i="9"/>
  <c r="BP461" i="9" s="1"/>
  <c r="BO83" i="12"/>
  <c r="BO84" i="12" s="1"/>
  <c r="BR86" i="9"/>
  <c r="BR88" i="9" s="1"/>
  <c r="BS79" i="9"/>
  <c r="BS83" i="9"/>
  <c r="BR82" i="9"/>
  <c r="BR84" i="9" s="1"/>
  <c r="BQ94" i="9"/>
  <c r="BP143" i="9"/>
  <c r="BP153" i="9" s="1"/>
  <c r="BP118" i="9"/>
  <c r="BP147" i="9" s="1"/>
  <c r="BP183" i="9" s="1"/>
  <c r="BP259" i="9" s="1"/>
  <c r="BP522" i="9" s="1"/>
  <c r="BL57" i="13" s="1"/>
  <c r="BO175" i="9"/>
  <c r="BO177" i="9" s="1"/>
  <c r="BU85" i="15"/>
  <c r="BO12" i="12"/>
  <c r="BO15" i="12" s="1"/>
  <c r="BT83" i="15"/>
  <c r="BO167" i="9"/>
  <c r="BP123" i="9"/>
  <c r="BP148" i="9" s="1"/>
  <c r="BP163" i="9" s="1"/>
  <c r="BP59" i="9"/>
  <c r="BP7" i="12" s="1"/>
  <c r="BP139" i="9"/>
  <c r="BP152" i="9" s="1"/>
  <c r="BP184" i="9" s="1"/>
  <c r="BP127" i="9"/>
  <c r="BP149" i="9" s="1"/>
  <c r="BO27" i="12"/>
  <c r="AJ173" i="12" s="1"/>
  <c r="BP131" i="9"/>
  <c r="BP150" i="9" s="1"/>
  <c r="BR186" i="9"/>
  <c r="BS44" i="8"/>
  <c r="BS110" i="8" s="1"/>
  <c r="BS112" i="8" s="1"/>
  <c r="BS107" i="8"/>
  <c r="BQ22" i="9"/>
  <c r="BQ56" i="9"/>
  <c r="BQ58" i="9"/>
  <c r="BR124" i="9"/>
  <c r="BR115" i="9"/>
  <c r="BR144" i="9" s="1"/>
  <c r="BR188" i="9"/>
  <c r="BR275" i="9" s="1"/>
  <c r="BR524" i="9" s="1"/>
  <c r="BN59" i="13" s="1"/>
  <c r="BR189" i="9"/>
  <c r="BR440" i="9" s="1"/>
  <c r="BR541" i="9" s="1"/>
  <c r="BN76" i="13" s="1"/>
  <c r="BR115" i="15"/>
  <c r="BR135" i="15" s="1"/>
  <c r="BQ119" i="15"/>
  <c r="BQ129" i="15"/>
  <c r="BU151" i="15"/>
  <c r="BT36" i="15"/>
  <c r="BU80" i="15"/>
  <c r="BU86" i="15"/>
  <c r="BV55" i="15"/>
  <c r="BU72" i="15"/>
  <c r="BT32" i="15"/>
  <c r="BT23" i="15" s="1"/>
  <c r="BR106" i="9"/>
  <c r="BR107" i="9"/>
  <c r="BR108" i="9"/>
  <c r="BR105" i="9"/>
  <c r="BR109" i="9"/>
  <c r="BR104" i="9"/>
  <c r="BU71" i="15"/>
  <c r="BU68" i="15"/>
  <c r="BU30" i="15"/>
  <c r="BU46" i="15"/>
  <c r="BU29" i="15"/>
  <c r="BU60" i="15"/>
  <c r="BU54" i="15"/>
  <c r="BU57" i="15" s="1"/>
  <c r="BU59" i="15"/>
  <c r="BU76" i="15"/>
  <c r="BU81" i="15"/>
  <c r="BV42" i="15"/>
  <c r="BU67" i="15"/>
  <c r="BU41" i="15"/>
  <c r="BU44" i="15" s="1"/>
  <c r="BU75" i="15"/>
  <c r="BU47" i="15"/>
  <c r="BV91" i="15"/>
  <c r="BV20" i="15"/>
  <c r="BV34" i="15"/>
  <c r="BQ531" i="9"/>
  <c r="BM66" i="13" s="1"/>
  <c r="BS102" i="9"/>
  <c r="BR309" i="9"/>
  <c r="BR77" i="12" s="1"/>
  <c r="BR64" i="15"/>
  <c r="BS325" i="9"/>
  <c r="BS93" i="12" s="1"/>
  <c r="AL239" i="12" s="1"/>
  <c r="BR283" i="9"/>
  <c r="BR51" i="12" s="1"/>
  <c r="BS32" i="8"/>
  <c r="BS90" i="8" s="1"/>
  <c r="BS77" i="8"/>
  <c r="G359" i="9"/>
  <c r="G123" i="12" s="1"/>
  <c r="F272" i="12" s="1"/>
  <c r="G220" i="9"/>
  <c r="G82" i="8"/>
  <c r="AF77" i="7"/>
  <c r="AF80" i="7" s="1"/>
  <c r="BS61" i="8"/>
  <c r="BS62" i="8" s="1"/>
  <c r="BS54" i="8"/>
  <c r="BS55" i="8" s="1"/>
  <c r="BR62" i="9"/>
  <c r="BR20" i="9"/>
  <c r="BR97" i="9"/>
  <c r="BR54" i="9"/>
  <c r="BR92" i="9"/>
  <c r="BR73" i="9"/>
  <c r="BR68" i="9"/>
  <c r="BR63" i="9"/>
  <c r="AJ438" i="9"/>
  <c r="AJ441" i="9" s="1"/>
  <c r="AI389" i="9"/>
  <c r="AI561" i="9"/>
  <c r="AE36" i="13" s="1"/>
  <c r="T290" i="12"/>
  <c r="AJ378" i="9"/>
  <c r="AJ561" i="9" s="1"/>
  <c r="AF36" i="13" s="1"/>
  <c r="AK445" i="9"/>
  <c r="AK448" i="9" s="1"/>
  <c r="AD11" i="13"/>
  <c r="BR53" i="9"/>
  <c r="DL217" i="7"/>
  <c r="DG5" i="13"/>
  <c r="CO36" i="7"/>
  <c r="CO38" i="7" s="1"/>
  <c r="CP34" i="7" s="1"/>
  <c r="BR78" i="9"/>
  <c r="BR80" i="9" s="1"/>
  <c r="BR91" i="9"/>
  <c r="BR96" i="9"/>
  <c r="BR32" i="9"/>
  <c r="BR35" i="9" s="1"/>
  <c r="BR36" i="9" s="1"/>
  <c r="BR47" i="9"/>
  <c r="BR50" i="9" s="1"/>
  <c r="BR51" i="9" s="1"/>
  <c r="BR67" i="9"/>
  <c r="BR72" i="9"/>
  <c r="BR19" i="9"/>
  <c r="BR26" i="9" s="1"/>
  <c r="BR27" i="9" s="1"/>
  <c r="BR314" i="9"/>
  <c r="BR460" i="9"/>
  <c r="DE3" i="13"/>
  <c r="DJ215" i="7"/>
  <c r="BR348" i="9"/>
  <c r="BR112" i="12" s="1"/>
  <c r="BR542" i="9"/>
  <c r="BN77" i="13" s="1"/>
  <c r="BR38" i="9"/>
  <c r="BR40" i="9" s="1"/>
  <c r="BR453" i="9"/>
  <c r="BR351" i="9" s="1"/>
  <c r="BR115" i="12" s="1"/>
  <c r="BR439" i="9"/>
  <c r="BR350" i="9" s="1"/>
  <c r="BR114" i="12" s="1"/>
  <c r="BR446" i="9"/>
  <c r="CS218" i="7"/>
  <c r="CO6" i="13" s="1"/>
  <c r="CT31" i="7"/>
  <c r="CU27" i="7" s="1"/>
  <c r="CT22" i="7"/>
  <c r="DF4" i="13"/>
  <c r="DK216" i="7"/>
  <c r="AK228" i="12"/>
  <c r="BS339" i="9"/>
  <c r="BS48" i="9"/>
  <c r="BS25" i="9"/>
  <c r="BS251" i="9"/>
  <c r="BS39" i="9"/>
  <c r="BS16" i="9"/>
  <c r="BS33" i="9"/>
  <c r="BS324" i="9"/>
  <c r="BS217" i="9"/>
  <c r="BU17" i="8"/>
  <c r="BT20" i="8"/>
  <c r="BT68" i="8"/>
  <c r="BT64" i="8"/>
  <c r="BT73" i="8" s="1"/>
  <c r="BT87" i="8"/>
  <c r="BN380" i="9" l="1"/>
  <c r="BN563" i="9" s="1"/>
  <c r="BJ38" i="13" s="1"/>
  <c r="BU95" i="15"/>
  <c r="BO467" i="9"/>
  <c r="BP468" i="9" s="1"/>
  <c r="BO187" i="9"/>
  <c r="BU94" i="15"/>
  <c r="BU100" i="15"/>
  <c r="BU99" i="15"/>
  <c r="BS150" i="15"/>
  <c r="BS145" i="15"/>
  <c r="BS125" i="15"/>
  <c r="BS127" i="15" s="1"/>
  <c r="BP540" i="9"/>
  <c r="BL75" i="13" s="1"/>
  <c r="BV142" i="15"/>
  <c r="BT25" i="15"/>
  <c r="BT146" i="15" s="1"/>
  <c r="BS144" i="15"/>
  <c r="BU96" i="15"/>
  <c r="BU98" i="15"/>
  <c r="BS146" i="15"/>
  <c r="BV106" i="15"/>
  <c r="AJ229" i="12"/>
  <c r="AJ230" i="12" s="1"/>
  <c r="BP315" i="9"/>
  <c r="BP316" i="9" s="1"/>
  <c r="BP164" i="9"/>
  <c r="BP174" i="9" s="1"/>
  <c r="BU87" i="15"/>
  <c r="BU88" i="15" s="1"/>
  <c r="BP165" i="9"/>
  <c r="BP13" i="12" s="1"/>
  <c r="AJ157" i="12"/>
  <c r="BQ23" i="9"/>
  <c r="BQ114" i="9" s="1"/>
  <c r="BQ131" i="9" s="1"/>
  <c r="BQ150" i="9" s="1"/>
  <c r="BQ155" i="9"/>
  <c r="BV93" i="15"/>
  <c r="BO343" i="9"/>
  <c r="BO107" i="12" s="1"/>
  <c r="AJ256" i="12" s="1"/>
  <c r="BP347" i="9"/>
  <c r="BP111" i="12" s="1"/>
  <c r="BP260" i="9"/>
  <c r="BU61" i="15"/>
  <c r="BU63" i="15" s="1"/>
  <c r="BP139" i="15"/>
  <c r="BP149" i="15" s="1"/>
  <c r="BP346" i="9"/>
  <c r="BP110" i="12" s="1"/>
  <c r="BQ29" i="9"/>
  <c r="BQ44" i="9" s="1"/>
  <c r="BQ6" i="12" s="1"/>
  <c r="AK146" i="12" s="1"/>
  <c r="BR41" i="9"/>
  <c r="BR43" i="9"/>
  <c r="BS122" i="9"/>
  <c r="BS182" i="9"/>
  <c r="BS181" i="9"/>
  <c r="BP11" i="12"/>
  <c r="BP173" i="9"/>
  <c r="BP14" i="12"/>
  <c r="BP27" i="12"/>
  <c r="BR140" i="9"/>
  <c r="BR136" i="9"/>
  <c r="BR132" i="9"/>
  <c r="BR128" i="9"/>
  <c r="BR119" i="9"/>
  <c r="BR274" i="9"/>
  <c r="BR42" i="12" s="1"/>
  <c r="BR447" i="9"/>
  <c r="BR117" i="15"/>
  <c r="BR136" i="15" s="1"/>
  <c r="BR121" i="15"/>
  <c r="BR123" i="15" s="1"/>
  <c r="BR137" i="15" s="1"/>
  <c r="BV163" i="15"/>
  <c r="BV143" i="15"/>
  <c r="BV166" i="15"/>
  <c r="BQ134" i="15"/>
  <c r="BV104" i="15"/>
  <c r="BV102" i="15"/>
  <c r="BU35" i="15"/>
  <c r="BV22" i="15"/>
  <c r="BV108" i="15"/>
  <c r="BU82" i="15"/>
  <c r="BU69" i="15"/>
  <c r="BU77" i="15"/>
  <c r="BU73" i="15"/>
  <c r="BU48" i="15"/>
  <c r="BU50" i="15" s="1"/>
  <c r="BU31" i="15"/>
  <c r="BU38" i="15" s="1"/>
  <c r="BW18" i="15"/>
  <c r="BV27" i="15"/>
  <c r="BS51" i="15"/>
  <c r="BS113" i="15" s="1"/>
  <c r="BS80" i="8"/>
  <c r="BO258" i="9"/>
  <c r="BR262" i="9"/>
  <c r="BR30" i="12" s="1"/>
  <c r="BR43" i="12"/>
  <c r="G294" i="9"/>
  <c r="G62" i="12" s="1"/>
  <c r="F208" i="12" s="1"/>
  <c r="AG77" i="7"/>
  <c r="AG80" i="7" s="1"/>
  <c r="BR74" i="9"/>
  <c r="BR75" i="9" s="1"/>
  <c r="BR55" i="9"/>
  <c r="BR64" i="9"/>
  <c r="BR65" i="9" s="1"/>
  <c r="BT23" i="8"/>
  <c r="BT60" i="8"/>
  <c r="BT53" i="8"/>
  <c r="BR69" i="9"/>
  <c r="BR70" i="9" s="1"/>
  <c r="BR98" i="9"/>
  <c r="BR99" i="9" s="1"/>
  <c r="BR21" i="9"/>
  <c r="BR93" i="9"/>
  <c r="AL445" i="9"/>
  <c r="AL448" i="9" s="1"/>
  <c r="AK378" i="9"/>
  <c r="AI551" i="9"/>
  <c r="AE47" i="13" s="1"/>
  <c r="T301" i="12"/>
  <c r="AJ389" i="9"/>
  <c r="AJ551" i="9" s="1"/>
  <c r="AF47" i="13" s="1"/>
  <c r="AK438" i="9"/>
  <c r="AK441" i="9" s="1"/>
  <c r="AE11" i="13"/>
  <c r="BT59" i="8"/>
  <c r="BT52" i="8"/>
  <c r="BT35" i="8"/>
  <c r="CP36" i="7"/>
  <c r="CP38" i="7" s="1"/>
  <c r="CQ34" i="7" s="1"/>
  <c r="CQ36" i="7" s="1"/>
  <c r="BT28" i="8"/>
  <c r="BT30" i="8" s="1"/>
  <c r="BT31" i="8" s="1"/>
  <c r="BT47" i="8"/>
  <c r="BS425" i="9"/>
  <c r="BS422" i="9"/>
  <c r="BS201" i="9"/>
  <c r="BT249" i="9"/>
  <c r="BS17" i="9"/>
  <c r="BS103" i="9" s="1"/>
  <c r="BS110" i="9" s="1"/>
  <c r="BT14" i="9"/>
  <c r="BT87" i="9" s="1"/>
  <c r="BT337" i="9"/>
  <c r="BS476" i="9"/>
  <c r="BS204" i="9"/>
  <c r="BS157" i="9"/>
  <c r="BS419" i="9"/>
  <c r="CT218" i="7"/>
  <c r="CP6" i="13" s="1"/>
  <c r="BR82" i="12"/>
  <c r="CO219" i="7"/>
  <c r="CK7" i="13" s="1"/>
  <c r="CO23" i="7"/>
  <c r="CO24" i="7" s="1"/>
  <c r="DK215" i="7"/>
  <c r="DF3" i="13"/>
  <c r="BT40" i="8"/>
  <c r="BT42" i="8" s="1"/>
  <c r="BT43" i="8" s="1"/>
  <c r="DG4" i="13"/>
  <c r="DL216" i="7"/>
  <c r="CU29" i="7"/>
  <c r="DM217" i="7"/>
  <c r="DH5" i="13"/>
  <c r="BT38" i="8"/>
  <c r="BT106" i="8" s="1"/>
  <c r="BT50" i="8"/>
  <c r="BT122" i="8" s="1"/>
  <c r="BT26" i="8"/>
  <c r="BT76" i="8" s="1"/>
  <c r="BU19" i="8"/>
  <c r="BU41" i="8"/>
  <c r="BU24" i="8"/>
  <c r="BU48" i="8"/>
  <c r="BU36" i="8"/>
  <c r="BU29" i="8"/>
  <c r="BT119" i="8"/>
  <c r="BT216" i="9" s="1"/>
  <c r="BT215" i="9"/>
  <c r="BS92" i="12"/>
  <c r="AL238" i="12" s="1"/>
  <c r="AL240" i="12" s="1"/>
  <c r="BS326" i="9"/>
  <c r="BS94" i="12" s="1"/>
  <c r="BS67" i="9" l="1"/>
  <c r="BO469" i="9"/>
  <c r="BO380" i="9" s="1"/>
  <c r="BO563" i="9" s="1"/>
  <c r="BK38" i="13" s="1"/>
  <c r="BO349" i="9"/>
  <c r="BO113" i="12" s="1"/>
  <c r="AJ262" i="12" s="1"/>
  <c r="BO263" i="9"/>
  <c r="BS138" i="15"/>
  <c r="BT125" i="15"/>
  <c r="BT127" i="15" s="1"/>
  <c r="BT145" i="15"/>
  <c r="BP83" i="12"/>
  <c r="BP84" i="12" s="1"/>
  <c r="BS86" i="9"/>
  <c r="BS88" i="9" s="1"/>
  <c r="BV247" i="15"/>
  <c r="BT150" i="15"/>
  <c r="BT79" i="9"/>
  <c r="BT83" i="9"/>
  <c r="BV92" i="15"/>
  <c r="BV98" i="15" s="1"/>
  <c r="BS82" i="9"/>
  <c r="BS84" i="9" s="1"/>
  <c r="BQ172" i="9"/>
  <c r="BQ315" i="9" s="1"/>
  <c r="BQ83" i="12" s="1"/>
  <c r="BR94" i="9"/>
  <c r="BP167" i="9"/>
  <c r="BP175" i="9"/>
  <c r="BP177" i="9" s="1"/>
  <c r="BQ123" i="9"/>
  <c r="BQ148" i="9" s="1"/>
  <c r="BQ163" i="9" s="1"/>
  <c r="BQ173" i="9" s="1"/>
  <c r="BP12" i="12"/>
  <c r="BP15" i="12" s="1"/>
  <c r="BQ143" i="9"/>
  <c r="BQ153" i="9" s="1"/>
  <c r="BQ118" i="9"/>
  <c r="BQ147" i="9" s="1"/>
  <c r="BQ183" i="9" s="1"/>
  <c r="BU83" i="15"/>
  <c r="BV85" i="15"/>
  <c r="BQ139" i="9"/>
  <c r="BQ152" i="9" s="1"/>
  <c r="BQ184" i="9" s="1"/>
  <c r="BQ347" i="9" s="1"/>
  <c r="BQ111" i="12" s="1"/>
  <c r="AK260" i="12" s="1"/>
  <c r="BQ127" i="9"/>
  <c r="BQ149" i="9" s="1"/>
  <c r="BP28" i="12"/>
  <c r="BP523" i="9"/>
  <c r="BL58" i="13" s="1"/>
  <c r="BQ59" i="9"/>
  <c r="BQ7" i="12" s="1"/>
  <c r="AK147" i="12" s="1"/>
  <c r="BQ135" i="9"/>
  <c r="BQ151" i="9" s="1"/>
  <c r="BQ166" i="9" s="1"/>
  <c r="BQ176" i="9" s="1"/>
  <c r="BV96" i="15"/>
  <c r="BT44" i="8"/>
  <c r="BT110" i="8" s="1"/>
  <c r="BT112" i="8" s="1"/>
  <c r="BT107" i="8"/>
  <c r="BR22" i="9"/>
  <c r="BR155" i="9" s="1"/>
  <c r="BR56" i="9"/>
  <c r="BR58" i="9"/>
  <c r="BS186" i="9"/>
  <c r="BS124" i="9"/>
  <c r="BS115" i="9"/>
  <c r="BS144" i="9" s="1"/>
  <c r="BR531" i="9"/>
  <c r="BN66" i="13" s="1"/>
  <c r="BR119" i="15"/>
  <c r="BR129" i="15"/>
  <c r="BV151" i="15"/>
  <c r="BS115" i="15"/>
  <c r="BS135" i="15" s="1"/>
  <c r="BU36" i="15"/>
  <c r="BW42" i="15"/>
  <c r="BV86" i="15"/>
  <c r="BV75" i="15"/>
  <c r="BU32" i="15"/>
  <c r="BS108" i="9"/>
  <c r="BS104" i="9"/>
  <c r="BS107" i="9"/>
  <c r="BS105" i="9"/>
  <c r="BS109" i="9"/>
  <c r="BS106" i="9"/>
  <c r="BV72" i="15"/>
  <c r="BV67" i="15"/>
  <c r="BV81" i="15"/>
  <c r="BV54" i="15"/>
  <c r="BV57" i="15" s="1"/>
  <c r="BV59" i="15"/>
  <c r="BV30" i="15"/>
  <c r="BV68" i="15"/>
  <c r="BV46" i="15"/>
  <c r="BV29" i="15"/>
  <c r="BV76" i="15"/>
  <c r="BV47" i="15"/>
  <c r="BV41" i="15"/>
  <c r="BV44" i="15" s="1"/>
  <c r="BV60" i="15"/>
  <c r="BV71" i="15"/>
  <c r="BV80" i="15"/>
  <c r="BV82" i="15" s="1"/>
  <c r="BW20" i="15"/>
  <c r="BW34" i="15"/>
  <c r="BW91" i="15"/>
  <c r="BW55" i="15"/>
  <c r="BT102" i="9"/>
  <c r="BT325" i="9"/>
  <c r="BT93" i="12" s="1"/>
  <c r="BS283" i="9"/>
  <c r="BS51" i="12" s="1"/>
  <c r="AL197" i="12" s="1"/>
  <c r="BS309" i="9"/>
  <c r="BS77" i="12" s="1"/>
  <c r="AL223" i="12" s="1"/>
  <c r="BS64" i="15"/>
  <c r="BO26" i="12"/>
  <c r="AJ172" i="12" s="1"/>
  <c r="BO539" i="9"/>
  <c r="BK74" i="13" s="1"/>
  <c r="BT32" i="8"/>
  <c r="BT80" i="8" s="1"/>
  <c r="BT77" i="8"/>
  <c r="BT54" i="8"/>
  <c r="BT55" i="8" s="1"/>
  <c r="AH77" i="7"/>
  <c r="AH80" i="7" s="1"/>
  <c r="BT61" i="8"/>
  <c r="BT62" i="8" s="1"/>
  <c r="BS53" i="9"/>
  <c r="BS54" i="9"/>
  <c r="BS73" i="9"/>
  <c r="BS63" i="9"/>
  <c r="BS97" i="9"/>
  <c r="BS68" i="9"/>
  <c r="BS20" i="9"/>
  <c r="BS92" i="9"/>
  <c r="AL438" i="9"/>
  <c r="AL441" i="9" s="1"/>
  <c r="AK389" i="9"/>
  <c r="AF11" i="13"/>
  <c r="AK561" i="9"/>
  <c r="AG36" i="13" s="1"/>
  <c r="U290" i="12"/>
  <c r="AM445" i="9"/>
  <c r="AM448" i="9" s="1"/>
  <c r="AL378" i="9"/>
  <c r="AL561" i="9" s="1"/>
  <c r="AH36" i="13" s="1"/>
  <c r="BS96" i="9"/>
  <c r="BS19" i="9"/>
  <c r="BS26" i="9" s="1"/>
  <c r="BS27" i="9" s="1"/>
  <c r="BS32" i="9"/>
  <c r="BS35" i="9" s="1"/>
  <c r="BS36" i="9" s="1"/>
  <c r="CU218" i="7"/>
  <c r="CQ6" i="13" s="1"/>
  <c r="CU22" i="7"/>
  <c r="DL215" i="7"/>
  <c r="DG3" i="13"/>
  <c r="BS460" i="9"/>
  <c r="BS314" i="9"/>
  <c r="BS439" i="9"/>
  <c r="BS350" i="9" s="1"/>
  <c r="BS114" i="12" s="1"/>
  <c r="AL263" i="12" s="1"/>
  <c r="BS446" i="9"/>
  <c r="BS453" i="9"/>
  <c r="BS351" i="9" s="1"/>
  <c r="BS115" i="12" s="1"/>
  <c r="AL264" i="12" s="1"/>
  <c r="DH4" i="13"/>
  <c r="DM216" i="7"/>
  <c r="BS542" i="9"/>
  <c r="BO77" i="13" s="1"/>
  <c r="BS348" i="9"/>
  <c r="BS112" i="12" s="1"/>
  <c r="AL261" i="12" s="1"/>
  <c r="BS91" i="9"/>
  <c r="BS188" i="9"/>
  <c r="BS189" i="9"/>
  <c r="BT339" i="9"/>
  <c r="BT48" i="9"/>
  <c r="BT16" i="9"/>
  <c r="BT25" i="9"/>
  <c r="BT39" i="9"/>
  <c r="BT33" i="9"/>
  <c r="BT251" i="9"/>
  <c r="CQ38" i="7"/>
  <c r="CR34" i="7" s="1"/>
  <c r="CR36" i="7" s="1"/>
  <c r="CQ23" i="7"/>
  <c r="CQ24" i="7" s="1"/>
  <c r="CU31" i="7"/>
  <c r="CV27" i="7" s="1"/>
  <c r="BS62" i="9"/>
  <c r="BS72" i="9"/>
  <c r="BS38" i="9"/>
  <c r="BS40" i="9" s="1"/>
  <c r="BS78" i="9"/>
  <c r="BS80" i="9" s="1"/>
  <c r="BS47" i="9"/>
  <c r="BS50" i="9" s="1"/>
  <c r="BS51" i="9" s="1"/>
  <c r="CP23" i="7"/>
  <c r="CP24" i="7" s="1"/>
  <c r="CP219" i="7"/>
  <c r="CL7" i="13" s="1"/>
  <c r="BT217" i="9"/>
  <c r="BT324" i="9"/>
  <c r="BU20" i="8"/>
  <c r="BV17" i="8"/>
  <c r="BU68" i="8"/>
  <c r="BU64" i="8"/>
  <c r="BU73" i="8" s="1"/>
  <c r="BU87" i="8"/>
  <c r="BV97" i="15" l="1"/>
  <c r="BS69" i="9"/>
  <c r="BS70" i="9" s="1"/>
  <c r="BP466" i="9"/>
  <c r="BP467" i="9"/>
  <c r="BQ468" i="9" s="1"/>
  <c r="BP187" i="9"/>
  <c r="BP349" i="9" s="1"/>
  <c r="BP113" i="12" s="1"/>
  <c r="BO525" i="9"/>
  <c r="BK60" i="13" s="1"/>
  <c r="BO31" i="12"/>
  <c r="AJ177" i="12" s="1"/>
  <c r="BT138" i="15"/>
  <c r="BV94" i="15"/>
  <c r="BV100" i="15"/>
  <c r="BP343" i="9"/>
  <c r="BP107" i="12" s="1"/>
  <c r="BQ316" i="9"/>
  <c r="BQ461" i="9"/>
  <c r="BQ540" i="9"/>
  <c r="BM75" i="13" s="1"/>
  <c r="BW142" i="15"/>
  <c r="BV95" i="15"/>
  <c r="BW106" i="15"/>
  <c r="BV99" i="15"/>
  <c r="BQ259" i="9"/>
  <c r="BQ346" i="9"/>
  <c r="BQ110" i="12" s="1"/>
  <c r="AK259" i="12" s="1"/>
  <c r="BQ11" i="12"/>
  <c r="AK155" i="12" s="1"/>
  <c r="BW93" i="15"/>
  <c r="BV83" i="15"/>
  <c r="BV87" i="15"/>
  <c r="BQ165" i="9"/>
  <c r="BQ13" i="12" s="1"/>
  <c r="AK159" i="12" s="1"/>
  <c r="BQ164" i="9"/>
  <c r="BQ12" i="12" s="1"/>
  <c r="AK157" i="12" s="1"/>
  <c r="BR29" i="9"/>
  <c r="BR44" i="9" s="1"/>
  <c r="BR23" i="9"/>
  <c r="BR114" i="9" s="1"/>
  <c r="BQ139" i="15"/>
  <c r="BQ149" i="15" s="1"/>
  <c r="BQ14" i="12"/>
  <c r="AK161" i="12" s="1"/>
  <c r="BT122" i="9"/>
  <c r="BT182" i="9"/>
  <c r="BT181" i="9"/>
  <c r="BS41" i="9"/>
  <c r="BS43" i="9"/>
  <c r="BQ260" i="9"/>
  <c r="BS140" i="9"/>
  <c r="BS136" i="9"/>
  <c r="BS132" i="9"/>
  <c r="BS128" i="9"/>
  <c r="BS119" i="9"/>
  <c r="BT425" i="9"/>
  <c r="BR134" i="15"/>
  <c r="BW166" i="15"/>
  <c r="BW143" i="15"/>
  <c r="BW163" i="15"/>
  <c r="BS121" i="15"/>
  <c r="BS123" i="15" s="1"/>
  <c r="BS137" i="15" s="1"/>
  <c r="BS117" i="15"/>
  <c r="BS136" i="15" s="1"/>
  <c r="BW104" i="15"/>
  <c r="BV35" i="15"/>
  <c r="BW102" i="15"/>
  <c r="BW22" i="15"/>
  <c r="BW108" i="15"/>
  <c r="BV77" i="15"/>
  <c r="BU23" i="15"/>
  <c r="BW27" i="15"/>
  <c r="BV73" i="15"/>
  <c r="BV69" i="15"/>
  <c r="BV48" i="15"/>
  <c r="BV50" i="15" s="1"/>
  <c r="BV31" i="15"/>
  <c r="BV38" i="15" s="1"/>
  <c r="BV61" i="15"/>
  <c r="BV63" i="15" s="1"/>
  <c r="BX18" i="15"/>
  <c r="BT90" i="8"/>
  <c r="AK229" i="12"/>
  <c r="AK230" i="12" s="1"/>
  <c r="BQ84" i="12"/>
  <c r="BP258" i="9"/>
  <c r="BS275" i="9"/>
  <c r="BS43" i="12" s="1"/>
  <c r="AL189" i="12" s="1"/>
  <c r="BT51" i="15"/>
  <c r="BT113" i="15" s="1"/>
  <c r="BS262" i="9"/>
  <c r="BS531" i="9" s="1"/>
  <c r="BO66" i="13" s="1"/>
  <c r="AI77" i="7"/>
  <c r="AI80" i="7" s="1"/>
  <c r="BS74" i="9"/>
  <c r="BS75" i="9" s="1"/>
  <c r="BT419" i="9"/>
  <c r="BS98" i="9"/>
  <c r="BS99" i="9" s="1"/>
  <c r="BS93" i="9"/>
  <c r="BS64" i="9"/>
  <c r="BS65" i="9" s="1"/>
  <c r="BS21" i="9"/>
  <c r="BS55" i="9"/>
  <c r="BU23" i="8"/>
  <c r="BU53" i="8"/>
  <c r="BU60" i="8"/>
  <c r="AL389" i="9"/>
  <c r="AL551" i="9" s="1"/>
  <c r="AH47" i="13" s="1"/>
  <c r="AM438" i="9"/>
  <c r="AM441" i="9" s="1"/>
  <c r="AG11" i="13"/>
  <c r="AM378" i="9"/>
  <c r="AN445" i="9"/>
  <c r="AN448" i="9" s="1"/>
  <c r="AK551" i="9"/>
  <c r="AG47" i="13" s="1"/>
  <c r="U301" i="12"/>
  <c r="CR38" i="7"/>
  <c r="CS34" i="7" s="1"/>
  <c r="CR23" i="7"/>
  <c r="CR24" i="7" s="1"/>
  <c r="BS440" i="9"/>
  <c r="BS541" i="9" s="1"/>
  <c r="BO76" i="13" s="1"/>
  <c r="BS447" i="9"/>
  <c r="BS274" i="9"/>
  <c r="BS42" i="12" s="1"/>
  <c r="AL188" i="12" s="1"/>
  <c r="DM215" i="7"/>
  <c r="DH3" i="13"/>
  <c r="BS82" i="12"/>
  <c r="BU14" i="9"/>
  <c r="BU87" i="9" s="1"/>
  <c r="BU337" i="9"/>
  <c r="BT476" i="9"/>
  <c r="BU249" i="9"/>
  <c r="BT204" i="9"/>
  <c r="BT17" i="9"/>
  <c r="BT103" i="9" s="1"/>
  <c r="BT110" i="9" s="1"/>
  <c r="BT422" i="9"/>
  <c r="BT201" i="9"/>
  <c r="BT157" i="9"/>
  <c r="CV29" i="7"/>
  <c r="CV31" i="7" s="1"/>
  <c r="CW27" i="7" s="1"/>
  <c r="CQ219" i="7"/>
  <c r="CM7" i="13" s="1"/>
  <c r="BU119" i="8"/>
  <c r="BU216" i="9" s="1"/>
  <c r="BU215" i="9"/>
  <c r="BU52" i="8"/>
  <c r="BU50" i="8"/>
  <c r="BU122" i="8" s="1"/>
  <c r="BU26" i="8"/>
  <c r="BU76" i="8" s="1"/>
  <c r="BU38" i="8"/>
  <c r="BU106" i="8" s="1"/>
  <c r="BU59" i="8"/>
  <c r="BU28" i="8"/>
  <c r="BU30" i="8" s="1"/>
  <c r="BU31" i="8" s="1"/>
  <c r="BU35" i="8"/>
  <c r="BT92" i="12"/>
  <c r="BT326" i="9"/>
  <c r="BT94" i="12" s="1"/>
  <c r="BU40" i="8"/>
  <c r="BU42" i="8" s="1"/>
  <c r="BU43" i="8" s="1"/>
  <c r="BV19" i="8"/>
  <c r="BV29" i="8"/>
  <c r="BV41" i="8"/>
  <c r="BV24" i="8"/>
  <c r="BV48" i="8"/>
  <c r="BV36" i="8"/>
  <c r="BU47" i="8"/>
  <c r="BP469" i="9" l="1"/>
  <c r="BP380" i="9" s="1"/>
  <c r="BP563" i="9" s="1"/>
  <c r="BL38" i="13" s="1"/>
  <c r="BP263" i="9"/>
  <c r="BP525" i="9" s="1"/>
  <c r="BL60" i="13" s="1"/>
  <c r="BR59" i="9"/>
  <c r="BR7" i="12" s="1"/>
  <c r="BU25" i="15"/>
  <c r="BW247" i="15" s="1"/>
  <c r="BT144" i="15"/>
  <c r="BW68" i="15"/>
  <c r="BU79" i="9"/>
  <c r="BU83" i="9"/>
  <c r="BT86" i="9"/>
  <c r="BT88" i="9" s="1"/>
  <c r="BR172" i="9"/>
  <c r="BR540" i="9" s="1"/>
  <c r="BN75" i="13" s="1"/>
  <c r="BT82" i="9"/>
  <c r="BT84" i="9" s="1"/>
  <c r="BS94" i="9"/>
  <c r="BQ27" i="12"/>
  <c r="AK173" i="12" s="1"/>
  <c r="BQ522" i="9"/>
  <c r="BM57" i="13" s="1"/>
  <c r="BR143" i="9"/>
  <c r="BR153" i="9" s="1"/>
  <c r="BR118" i="9"/>
  <c r="BR147" i="9" s="1"/>
  <c r="BR183" i="9" s="1"/>
  <c r="BR346" i="9" s="1"/>
  <c r="BR110" i="12" s="1"/>
  <c r="BQ167" i="9"/>
  <c r="BV88" i="15"/>
  <c r="BW85" i="15"/>
  <c r="BQ15" i="12"/>
  <c r="BQ175" i="9"/>
  <c r="BQ174" i="9"/>
  <c r="BR135" i="9"/>
  <c r="BR151" i="9" s="1"/>
  <c r="BR166" i="9" s="1"/>
  <c r="BR176" i="9" s="1"/>
  <c r="BR127" i="9"/>
  <c r="BR149" i="9" s="1"/>
  <c r="BR131" i="9"/>
  <c r="BR150" i="9" s="1"/>
  <c r="BR123" i="9"/>
  <c r="BR148" i="9" s="1"/>
  <c r="BR163" i="9" s="1"/>
  <c r="BR139" i="9"/>
  <c r="BR152" i="9" s="1"/>
  <c r="BR184" i="9" s="1"/>
  <c r="BU44" i="8"/>
  <c r="BU110" i="8" s="1"/>
  <c r="BU112" i="8" s="1"/>
  <c r="BU107" i="8"/>
  <c r="BS22" i="9"/>
  <c r="BS155" i="9" s="1"/>
  <c r="BQ523" i="9"/>
  <c r="BM58" i="13" s="1"/>
  <c r="BQ28" i="12"/>
  <c r="AK174" i="12" s="1"/>
  <c r="BW92" i="15"/>
  <c r="BW100" i="15" s="1"/>
  <c r="BS56" i="9"/>
  <c r="BS58" i="9"/>
  <c r="BT186" i="9"/>
  <c r="BT124" i="9"/>
  <c r="BT115" i="9"/>
  <c r="BT144" i="9" s="1"/>
  <c r="BW80" i="15"/>
  <c r="BT115" i="15"/>
  <c r="BT135" i="15" s="1"/>
  <c r="BW151" i="15"/>
  <c r="BS119" i="15"/>
  <c r="BS129" i="15"/>
  <c r="BV36" i="15"/>
  <c r="BW67" i="15"/>
  <c r="BX42" i="15"/>
  <c r="BW86" i="15"/>
  <c r="BW59" i="15"/>
  <c r="BW60" i="15"/>
  <c r="BW54" i="15"/>
  <c r="BW57" i="15" s="1"/>
  <c r="BW46" i="15"/>
  <c r="BW72" i="15"/>
  <c r="BW81" i="15"/>
  <c r="BW41" i="15"/>
  <c r="BW44" i="15" s="1"/>
  <c r="BW76" i="15"/>
  <c r="BW75" i="15"/>
  <c r="BV32" i="15"/>
  <c r="BT105" i="9"/>
  <c r="BT104" i="9"/>
  <c r="BT108" i="9"/>
  <c r="BT107" i="9"/>
  <c r="BT109" i="9"/>
  <c r="BT106" i="9"/>
  <c r="BW71" i="15"/>
  <c r="BW29" i="15"/>
  <c r="BW47" i="15"/>
  <c r="BW30" i="15"/>
  <c r="BX55" i="15"/>
  <c r="BX34" i="15"/>
  <c r="BX91" i="15"/>
  <c r="BX20" i="15"/>
  <c r="BS30" i="12"/>
  <c r="AL176" i="12" s="1"/>
  <c r="BS524" i="9"/>
  <c r="BO59" i="13" s="1"/>
  <c r="BU325" i="9"/>
  <c r="BU93" i="12" s="1"/>
  <c r="AM239" i="12" s="1"/>
  <c r="BT283" i="9"/>
  <c r="BT51" i="12" s="1"/>
  <c r="BP539" i="9"/>
  <c r="BL74" i="13" s="1"/>
  <c r="BP26" i="12"/>
  <c r="BT309" i="9"/>
  <c r="BT77" i="12" s="1"/>
  <c r="BU102" i="9"/>
  <c r="BT64" i="15"/>
  <c r="BU32" i="8"/>
  <c r="BU90" i="8" s="1"/>
  <c r="BU77" i="8"/>
  <c r="BU61" i="8"/>
  <c r="BU62" i="8" s="1"/>
  <c r="AJ77" i="7"/>
  <c r="H186" i="7"/>
  <c r="BU54" i="8"/>
  <c r="BU55" i="8" s="1"/>
  <c r="BR6" i="12"/>
  <c r="BT20" i="9"/>
  <c r="BT54" i="9"/>
  <c r="BT73" i="9"/>
  <c r="BT68" i="9"/>
  <c r="BT92" i="9"/>
  <c r="BT97" i="9"/>
  <c r="BT63" i="9"/>
  <c r="AO445" i="9"/>
  <c r="AO448" i="9" s="1"/>
  <c r="AN378" i="9"/>
  <c r="AN561" i="9" s="1"/>
  <c r="AJ36" i="13" s="1"/>
  <c r="AM389" i="9"/>
  <c r="AN438" i="9"/>
  <c r="AN441" i="9" s="1"/>
  <c r="AM561" i="9"/>
  <c r="AI36" i="13" s="1"/>
  <c r="V290" i="12"/>
  <c r="AH11" i="13"/>
  <c r="BT189" i="9"/>
  <c r="BT188" i="9"/>
  <c r="BT446" i="9"/>
  <c r="BT453" i="9"/>
  <c r="BT351" i="9" s="1"/>
  <c r="BT115" i="12" s="1"/>
  <c r="BT439" i="9"/>
  <c r="BT350" i="9" s="1"/>
  <c r="BT114" i="12" s="1"/>
  <c r="BU16" i="9"/>
  <c r="BU39" i="9"/>
  <c r="BU339" i="9"/>
  <c r="BU251" i="9"/>
  <c r="BU33" i="9"/>
  <c r="BU25" i="9"/>
  <c r="BU48" i="9"/>
  <c r="CS36" i="7"/>
  <c r="BT47" i="9"/>
  <c r="BT50" i="9" s="1"/>
  <c r="BT51" i="9" s="1"/>
  <c r="BT348" i="9"/>
  <c r="BT112" i="12" s="1"/>
  <c r="BT542" i="9"/>
  <c r="BP77" i="13" s="1"/>
  <c r="BT314" i="9"/>
  <c r="BT460" i="9"/>
  <c r="CW29" i="7"/>
  <c r="CW31" i="7" s="1"/>
  <c r="CX27" i="7" s="1"/>
  <c r="BT53" i="9"/>
  <c r="BT32" i="9"/>
  <c r="BT35" i="9" s="1"/>
  <c r="BT36" i="9" s="1"/>
  <c r="BT78" i="9"/>
  <c r="BT80" i="9" s="1"/>
  <c r="BT96" i="9"/>
  <c r="BT72" i="9"/>
  <c r="BT62" i="9"/>
  <c r="BT19" i="9"/>
  <c r="BT26" i="9" s="1"/>
  <c r="BT27" i="9" s="1"/>
  <c r="AL228" i="12"/>
  <c r="BT67" i="9"/>
  <c r="CV22" i="7"/>
  <c r="CV218" i="7"/>
  <c r="CR6" i="13" s="1"/>
  <c r="BT91" i="9"/>
  <c r="BT38" i="9"/>
  <c r="BT40" i="9" s="1"/>
  <c r="CR219" i="7"/>
  <c r="CN7" i="13" s="1"/>
  <c r="BU217" i="9"/>
  <c r="BU324" i="9"/>
  <c r="BV20" i="8"/>
  <c r="BW17" i="8"/>
  <c r="BV68" i="8"/>
  <c r="BV64" i="8"/>
  <c r="BV73" i="8" s="1"/>
  <c r="BV87" i="8"/>
  <c r="BQ466" i="9" l="1"/>
  <c r="BW69" i="15"/>
  <c r="BP31" i="12"/>
  <c r="BR165" i="9"/>
  <c r="BR175" i="9" s="1"/>
  <c r="BQ343" i="9"/>
  <c r="BQ107" i="12" s="1"/>
  <c r="AK256" i="12" s="1"/>
  <c r="BQ187" i="9"/>
  <c r="BQ263" i="9" s="1"/>
  <c r="BQ31" i="12" s="1"/>
  <c r="AK177" i="12" s="1"/>
  <c r="BU125" i="15"/>
  <c r="BU127" i="15" s="1"/>
  <c r="BR164" i="9"/>
  <c r="BR12" i="12" s="1"/>
  <c r="BU145" i="15"/>
  <c r="BU150" i="15"/>
  <c r="BR315" i="9"/>
  <c r="BR316" i="9" s="1"/>
  <c r="BX142" i="15"/>
  <c r="BW87" i="15"/>
  <c r="BW88" i="15" s="1"/>
  <c r="BU146" i="15"/>
  <c r="BX106" i="15"/>
  <c r="BQ467" i="9"/>
  <c r="BR468" i="9" s="1"/>
  <c r="BR461" i="9"/>
  <c r="BX93" i="15"/>
  <c r="BQ177" i="9"/>
  <c r="BQ258" i="9" s="1"/>
  <c r="BR260" i="9"/>
  <c r="BR347" i="9"/>
  <c r="BR111" i="12" s="1"/>
  <c r="BS29" i="9"/>
  <c r="BS44" i="9" s="1"/>
  <c r="BS6" i="12" s="1"/>
  <c r="AL146" i="12" s="1"/>
  <c r="BS23" i="9"/>
  <c r="BS114" i="9" s="1"/>
  <c r="BR139" i="15"/>
  <c r="BR149" i="15" s="1"/>
  <c r="BR14" i="12"/>
  <c r="BU122" i="9"/>
  <c r="BU181" i="9"/>
  <c r="BU182" i="9"/>
  <c r="BR259" i="9"/>
  <c r="BT41" i="9"/>
  <c r="BT43" i="9"/>
  <c r="BW99" i="15"/>
  <c r="BW98" i="15"/>
  <c r="BW95" i="15"/>
  <c r="BW94" i="15"/>
  <c r="BW97" i="15"/>
  <c r="BW96" i="15"/>
  <c r="BT140" i="9"/>
  <c r="BT132" i="9"/>
  <c r="BT136" i="9"/>
  <c r="BT128" i="9"/>
  <c r="BT119" i="9"/>
  <c r="BW82" i="15"/>
  <c r="BW48" i="15"/>
  <c r="BW50" i="15" s="1"/>
  <c r="BU422" i="9"/>
  <c r="BS134" i="15"/>
  <c r="BT117" i="15"/>
  <c r="BT136" i="15" s="1"/>
  <c r="BT121" i="15"/>
  <c r="BT123" i="15" s="1"/>
  <c r="BT137" i="15" s="1"/>
  <c r="BX166" i="15"/>
  <c r="BX163" i="15"/>
  <c r="BX143" i="15"/>
  <c r="BX104" i="15"/>
  <c r="BW35" i="15"/>
  <c r="BX102" i="15"/>
  <c r="BW77" i="15"/>
  <c r="BX22" i="15"/>
  <c r="BX108" i="15"/>
  <c r="BW61" i="15"/>
  <c r="BW63" i="15" s="1"/>
  <c r="BU80" i="8"/>
  <c r="BV23" i="15"/>
  <c r="BW73" i="15"/>
  <c r="BW31" i="15"/>
  <c r="BW38" i="15" s="1"/>
  <c r="BX27" i="15"/>
  <c r="BY18" i="15"/>
  <c r="BU51" i="15"/>
  <c r="BU113" i="15" s="1"/>
  <c r="BT274" i="9"/>
  <c r="BT42" i="12" s="1"/>
  <c r="BT275" i="9"/>
  <c r="BT43" i="12" s="1"/>
  <c r="BT262" i="9"/>
  <c r="BT531" i="9" s="1"/>
  <c r="BP66" i="13" s="1"/>
  <c r="AJ80" i="7"/>
  <c r="I184" i="7"/>
  <c r="BT98" i="9"/>
  <c r="BT99" i="9" s="1"/>
  <c r="BT55" i="9"/>
  <c r="BT93" i="9"/>
  <c r="BT21" i="9"/>
  <c r="BR11" i="12"/>
  <c r="BR173" i="9"/>
  <c r="BT69" i="9"/>
  <c r="BT70" i="9" s="1"/>
  <c r="BT64" i="9"/>
  <c r="BT65" i="9" s="1"/>
  <c r="BT74" i="9"/>
  <c r="BT75" i="9" s="1"/>
  <c r="BV35" i="8"/>
  <c r="BV53" i="8"/>
  <c r="BV60" i="8"/>
  <c r="AO438" i="9"/>
  <c r="AO441" i="9" s="1"/>
  <c r="AN389" i="9"/>
  <c r="AN551" i="9" s="1"/>
  <c r="AJ47" i="13" s="1"/>
  <c r="AI11" i="13"/>
  <c r="V301" i="12"/>
  <c r="AM551" i="9"/>
  <c r="AI47" i="13" s="1"/>
  <c r="AO378" i="9"/>
  <c r="AP445" i="9"/>
  <c r="AP448" i="9" s="1"/>
  <c r="BV40" i="8"/>
  <c r="BV42" i="8" s="1"/>
  <c r="BV43" i="8" s="1"/>
  <c r="BV23" i="8"/>
  <c r="BV52" i="8"/>
  <c r="BV47" i="8"/>
  <c r="CX29" i="7"/>
  <c r="CX31" i="7" s="1"/>
  <c r="CY27" i="7" s="1"/>
  <c r="CS23" i="7"/>
  <c r="CS24" i="7" s="1"/>
  <c r="CS219" i="7"/>
  <c r="CO7" i="13" s="1"/>
  <c r="BV59" i="8"/>
  <c r="BV28" i="8"/>
  <c r="BV30" i="8" s="1"/>
  <c r="BV31" i="8" s="1"/>
  <c r="CW218" i="7"/>
  <c r="CS6" i="13" s="1"/>
  <c r="CW22" i="7"/>
  <c r="CS38" i="7"/>
  <c r="CT34" i="7" s="1"/>
  <c r="BT440" i="9"/>
  <c r="BT541" i="9" s="1"/>
  <c r="BP76" i="13" s="1"/>
  <c r="BT447" i="9"/>
  <c r="BT82" i="12"/>
  <c r="BU476" i="9"/>
  <c r="BU419" i="9"/>
  <c r="BU157" i="9"/>
  <c r="BV14" i="9"/>
  <c r="BV87" i="9" s="1"/>
  <c r="BU425" i="9"/>
  <c r="BV337" i="9"/>
  <c r="BU201" i="9"/>
  <c r="BV249" i="9"/>
  <c r="BU17" i="9"/>
  <c r="BU103" i="9" s="1"/>
  <c r="BU110" i="9" s="1"/>
  <c r="BU204" i="9"/>
  <c r="BV119" i="8"/>
  <c r="BV216" i="9" s="1"/>
  <c r="BV215" i="9"/>
  <c r="BW19" i="8"/>
  <c r="BW29" i="8"/>
  <c r="BW41" i="8"/>
  <c r="BW24" i="8"/>
  <c r="BW36" i="8"/>
  <c r="BW48" i="8"/>
  <c r="BU92" i="12"/>
  <c r="AM238" i="12" s="1"/>
  <c r="AM240" i="12" s="1"/>
  <c r="BU326" i="9"/>
  <c r="BU94" i="12" s="1"/>
  <c r="BV50" i="8"/>
  <c r="BV122" i="8" s="1"/>
  <c r="BV38" i="8"/>
  <c r="BV106" i="8" s="1"/>
  <c r="BV26" i="8"/>
  <c r="BV76" i="8" s="1"/>
  <c r="BR83" i="12" l="1"/>
  <c r="BR84" i="12" s="1"/>
  <c r="BR167" i="9"/>
  <c r="BR187" i="9" s="1"/>
  <c r="BR13" i="12"/>
  <c r="BR15" i="12" s="1"/>
  <c r="BR174" i="9"/>
  <c r="BR177" i="9" s="1"/>
  <c r="BU138" i="15"/>
  <c r="BQ349" i="9"/>
  <c r="BQ113" i="12" s="1"/>
  <c r="AK262" i="12" s="1"/>
  <c r="BQ469" i="9"/>
  <c r="BR466" i="9" s="1"/>
  <c r="BS172" i="9"/>
  <c r="BS315" i="9" s="1"/>
  <c r="BS83" i="12" s="1"/>
  <c r="BU86" i="9"/>
  <c r="BU88" i="9" s="1"/>
  <c r="BV25" i="15"/>
  <c r="BV145" i="15" s="1"/>
  <c r="BU144" i="15"/>
  <c r="BU82" i="9"/>
  <c r="BU84" i="9" s="1"/>
  <c r="BV79" i="9"/>
  <c r="BV83" i="9"/>
  <c r="BX80" i="15"/>
  <c r="BT94" i="9"/>
  <c r="BS143" i="9"/>
  <c r="BS153" i="9" s="1"/>
  <c r="BS118" i="9"/>
  <c r="BS147" i="9" s="1"/>
  <c r="BS183" i="9" s="1"/>
  <c r="BS346" i="9" s="1"/>
  <c r="BS110" i="12" s="1"/>
  <c r="AL259" i="12" s="1"/>
  <c r="BW83" i="15"/>
  <c r="BX85" i="15"/>
  <c r="BS59" i="9"/>
  <c r="BS135" i="9"/>
  <c r="BS151" i="9" s="1"/>
  <c r="BS166" i="9" s="1"/>
  <c r="BS176" i="9" s="1"/>
  <c r="BS123" i="9"/>
  <c r="BS148" i="9" s="1"/>
  <c r="BS163" i="9" s="1"/>
  <c r="BS11" i="12" s="1"/>
  <c r="AL155" i="12" s="1"/>
  <c r="BS139" i="9"/>
  <c r="BS152" i="9" s="1"/>
  <c r="BS184" i="9" s="1"/>
  <c r="BS347" i="9" s="1"/>
  <c r="BS111" i="12" s="1"/>
  <c r="AL260" i="12" s="1"/>
  <c r="BS127" i="9"/>
  <c r="BS149" i="9" s="1"/>
  <c r="BS131" i="9"/>
  <c r="BS150" i="9" s="1"/>
  <c r="BR523" i="9"/>
  <c r="BN58" i="13" s="1"/>
  <c r="BR28" i="12"/>
  <c r="BT56" i="9"/>
  <c r="BT58" i="9"/>
  <c r="BR522" i="9"/>
  <c r="BN57" i="13" s="1"/>
  <c r="BR27" i="12"/>
  <c r="BV44" i="8"/>
  <c r="BV110" i="8" s="1"/>
  <c r="BV112" i="8" s="1"/>
  <c r="BV107" i="8"/>
  <c r="BT22" i="9"/>
  <c r="BT155" i="9" s="1"/>
  <c r="BX92" i="15"/>
  <c r="BX100" i="15" s="1"/>
  <c r="BU186" i="9"/>
  <c r="BR343" i="9"/>
  <c r="BR107" i="12" s="1"/>
  <c r="BU124" i="9"/>
  <c r="BU115" i="9"/>
  <c r="BU144" i="9" s="1"/>
  <c r="BT119" i="15"/>
  <c r="BT129" i="15"/>
  <c r="BX151" i="15"/>
  <c r="BU115" i="15"/>
  <c r="BU135" i="15" s="1"/>
  <c r="BW36" i="15"/>
  <c r="BY55" i="15"/>
  <c r="BX86" i="15"/>
  <c r="BX29" i="15"/>
  <c r="BX59" i="15"/>
  <c r="BX72" i="15"/>
  <c r="BU104" i="9"/>
  <c r="BU105" i="9"/>
  <c r="BU107" i="9"/>
  <c r="BU106" i="9"/>
  <c r="BU109" i="9"/>
  <c r="BU108" i="9"/>
  <c r="BW32" i="15"/>
  <c r="BW23" i="15" s="1"/>
  <c r="BX75" i="15"/>
  <c r="BX54" i="15"/>
  <c r="BX57" i="15" s="1"/>
  <c r="BX60" i="15"/>
  <c r="BX67" i="15"/>
  <c r="BX76" i="15"/>
  <c r="BX81" i="15"/>
  <c r="BX46" i="15"/>
  <c r="BX30" i="15"/>
  <c r="BX41" i="15"/>
  <c r="BX44" i="15" s="1"/>
  <c r="BX71" i="15"/>
  <c r="BX47" i="15"/>
  <c r="BX68" i="15"/>
  <c r="BY20" i="15"/>
  <c r="BY91" i="15"/>
  <c r="BY34" i="15"/>
  <c r="BY42" i="15"/>
  <c r="BQ525" i="9"/>
  <c r="BM60" i="13" s="1"/>
  <c r="BT30" i="12"/>
  <c r="BT524" i="9"/>
  <c r="BP59" i="13" s="1"/>
  <c r="BR467" i="9"/>
  <c r="BS468" i="9" s="1"/>
  <c r="BU64" i="15"/>
  <c r="BV325" i="9"/>
  <c r="BV93" i="12" s="1"/>
  <c r="BU309" i="9"/>
  <c r="BU77" i="12" s="1"/>
  <c r="AM223" i="12" s="1"/>
  <c r="BU283" i="9"/>
  <c r="BU51" i="12" s="1"/>
  <c r="AM197" i="12" s="1"/>
  <c r="BV102" i="9"/>
  <c r="BQ26" i="12"/>
  <c r="AK172" i="12" s="1"/>
  <c r="BQ539" i="9"/>
  <c r="BM74" i="13" s="1"/>
  <c r="BV32" i="8"/>
  <c r="BV80" i="8" s="1"/>
  <c r="BV77" i="8"/>
  <c r="AK77" i="7"/>
  <c r="AK80" i="7" s="1"/>
  <c r="BU91" i="9"/>
  <c r="BU97" i="9"/>
  <c r="BU20" i="9"/>
  <c r="BU73" i="9"/>
  <c r="BU92" i="9"/>
  <c r="BU54" i="9"/>
  <c r="BU63" i="9"/>
  <c r="BU68" i="9"/>
  <c r="BV61" i="8"/>
  <c r="BV62" i="8" s="1"/>
  <c r="BV54" i="8"/>
  <c r="BV55" i="8" s="1"/>
  <c r="AP378" i="9"/>
  <c r="AP561" i="9" s="1"/>
  <c r="AL36" i="13" s="1"/>
  <c r="AQ445" i="9"/>
  <c r="AQ448" i="9" s="1"/>
  <c r="AO561" i="9"/>
  <c r="AK36" i="13" s="1"/>
  <c r="W290" i="12"/>
  <c r="AJ11" i="13"/>
  <c r="AO389" i="9"/>
  <c r="AP438" i="9"/>
  <c r="AP441" i="9" s="1"/>
  <c r="BV39" i="9"/>
  <c r="BV25" i="9"/>
  <c r="BV339" i="9"/>
  <c r="BV251" i="9"/>
  <c r="BV33" i="9"/>
  <c r="BV48" i="9"/>
  <c r="BV16" i="9"/>
  <c r="BU348" i="9"/>
  <c r="BU112" i="12" s="1"/>
  <c r="AM261" i="12" s="1"/>
  <c r="BU542" i="9"/>
  <c r="BQ77" i="13" s="1"/>
  <c r="BU439" i="9"/>
  <c r="BU350" i="9" s="1"/>
  <c r="BU114" i="12" s="1"/>
  <c r="AM263" i="12" s="1"/>
  <c r="BU446" i="9"/>
  <c r="BU453" i="9"/>
  <c r="BU351" i="9" s="1"/>
  <c r="BU115" i="12" s="1"/>
  <c r="AM264" i="12" s="1"/>
  <c r="CT36" i="7"/>
  <c r="CX218" i="7"/>
  <c r="CT6" i="13" s="1"/>
  <c r="CX22" i="7"/>
  <c r="BU53" i="9"/>
  <c r="BU62" i="9"/>
  <c r="BU72" i="9"/>
  <c r="BU47" i="9"/>
  <c r="BU50" i="9" s="1"/>
  <c r="BU51" i="9" s="1"/>
  <c r="BU32" i="9"/>
  <c r="BU35" i="9" s="1"/>
  <c r="BU36" i="9" s="1"/>
  <c r="BU96" i="9"/>
  <c r="BU19" i="9"/>
  <c r="BU26" i="9" s="1"/>
  <c r="BU27" i="9" s="1"/>
  <c r="BU78" i="9"/>
  <c r="BU80" i="9" s="1"/>
  <c r="BU38" i="9"/>
  <c r="BU40" i="9" s="1"/>
  <c r="BU314" i="9"/>
  <c r="BU460" i="9"/>
  <c r="BU67" i="9"/>
  <c r="CY29" i="7"/>
  <c r="CY31" i="7" s="1"/>
  <c r="CZ27" i="7" s="1"/>
  <c r="CZ29" i="7" s="1"/>
  <c r="BU188" i="9"/>
  <c r="BU189" i="9"/>
  <c r="BW20" i="8"/>
  <c r="BX17" i="8"/>
  <c r="BW68" i="8"/>
  <c r="BW64" i="8"/>
  <c r="BW73" i="8" s="1"/>
  <c r="BW87" i="8"/>
  <c r="BV324" i="9"/>
  <c r="BV217" i="9"/>
  <c r="BQ380" i="9" l="1"/>
  <c r="BQ563" i="9" s="1"/>
  <c r="BM38" i="13" s="1"/>
  <c r="BS461" i="9"/>
  <c r="BS316" i="9"/>
  <c r="BV150" i="15"/>
  <c r="BS540" i="9"/>
  <c r="BO75" i="13" s="1"/>
  <c r="BX247" i="15"/>
  <c r="BY142" i="15"/>
  <c r="BW25" i="15"/>
  <c r="BY247" i="15" s="1"/>
  <c r="BV144" i="15"/>
  <c r="BV146" i="15"/>
  <c r="BV125" i="15"/>
  <c r="BV127" i="15" s="1"/>
  <c r="BX82" i="15"/>
  <c r="BX83" i="15" s="1"/>
  <c r="BY106" i="15"/>
  <c r="BS165" i="9"/>
  <c r="BS175" i="9" s="1"/>
  <c r="BS7" i="12"/>
  <c r="AL147" i="12" s="1"/>
  <c r="BS164" i="9"/>
  <c r="BS174" i="9" s="1"/>
  <c r="BY93" i="15"/>
  <c r="BX87" i="15"/>
  <c r="BS14" i="12"/>
  <c r="AL161" i="12" s="1"/>
  <c r="BS173" i="9"/>
  <c r="BT29" i="9"/>
  <c r="BT44" i="9" s="1"/>
  <c r="BT6" i="12" s="1"/>
  <c r="BT23" i="9"/>
  <c r="BT114" i="9" s="1"/>
  <c r="BS139" i="15"/>
  <c r="BS149" i="15" s="1"/>
  <c r="BS260" i="9"/>
  <c r="BS28" i="12" s="1"/>
  <c r="AL174" i="12" s="1"/>
  <c r="BS259" i="9"/>
  <c r="BX98" i="15"/>
  <c r="BX95" i="15"/>
  <c r="BX96" i="15"/>
  <c r="BX99" i="15"/>
  <c r="BX97" i="15"/>
  <c r="BX94" i="15"/>
  <c r="BU41" i="9"/>
  <c r="BU43" i="9"/>
  <c r="BV122" i="9"/>
  <c r="BV182" i="9"/>
  <c r="BV181" i="9"/>
  <c r="BU136" i="9"/>
  <c r="BU140" i="9"/>
  <c r="BU128" i="9"/>
  <c r="BU132" i="9"/>
  <c r="BU119" i="9"/>
  <c r="BX73" i="15"/>
  <c r="BV419" i="9"/>
  <c r="BU121" i="15"/>
  <c r="BU123" i="15" s="1"/>
  <c r="BU137" i="15" s="1"/>
  <c r="BU117" i="15"/>
  <c r="BU136" i="15" s="1"/>
  <c r="BY163" i="15"/>
  <c r="BY166" i="15"/>
  <c r="BY143" i="15"/>
  <c r="BT134" i="15"/>
  <c r="BY102" i="15"/>
  <c r="BY104" i="15"/>
  <c r="BV90" i="8"/>
  <c r="BX35" i="15"/>
  <c r="BY22" i="15"/>
  <c r="BY108" i="15"/>
  <c r="BX61" i="15"/>
  <c r="BX63" i="15" s="1"/>
  <c r="BX31" i="15"/>
  <c r="BX69" i="15"/>
  <c r="BX48" i="15"/>
  <c r="BX50" i="15" s="1"/>
  <c r="BX77" i="15"/>
  <c r="BY27" i="15"/>
  <c r="BZ18" i="15"/>
  <c r="BV51" i="15"/>
  <c r="BV113" i="15" s="1"/>
  <c r="BR349" i="9"/>
  <c r="BR113" i="12" s="1"/>
  <c r="BR263" i="9"/>
  <c r="BR469" i="9"/>
  <c r="AL229" i="12"/>
  <c r="AL230" i="12" s="1"/>
  <c r="BS84" i="12"/>
  <c r="BU275" i="9"/>
  <c r="BU524" i="9" s="1"/>
  <c r="BQ59" i="13" s="1"/>
  <c r="BU262" i="9"/>
  <c r="BU531" i="9" s="1"/>
  <c r="BQ66" i="13" s="1"/>
  <c r="BR258" i="9"/>
  <c r="AL77" i="7"/>
  <c r="AL80" i="7" s="1"/>
  <c r="BU98" i="9"/>
  <c r="BU99" i="9" s="1"/>
  <c r="BU55" i="9"/>
  <c r="BU64" i="9"/>
  <c r="BU65" i="9" s="1"/>
  <c r="BU69" i="9"/>
  <c r="BU70" i="9" s="1"/>
  <c r="BW35" i="8"/>
  <c r="BW53" i="8"/>
  <c r="BW60" i="8"/>
  <c r="BU21" i="9"/>
  <c r="BU74" i="9"/>
  <c r="BU75" i="9" s="1"/>
  <c r="BU93" i="9"/>
  <c r="W301" i="12"/>
  <c r="AO551" i="9"/>
  <c r="AK47" i="13" s="1"/>
  <c r="AK11" i="13"/>
  <c r="AQ378" i="9"/>
  <c r="AR445" i="9"/>
  <c r="AR448" i="9" s="1"/>
  <c r="AP389" i="9"/>
  <c r="AP551" i="9" s="1"/>
  <c r="AL47" i="13" s="1"/>
  <c r="AQ438" i="9"/>
  <c r="AQ441" i="9" s="1"/>
  <c r="BW47" i="8"/>
  <c r="BW40" i="8"/>
  <c r="BW42" i="8" s="1"/>
  <c r="BW43" i="8" s="1"/>
  <c r="BW52" i="8"/>
  <c r="CT219" i="7"/>
  <c r="CP7" i="13" s="1"/>
  <c r="CT23" i="7"/>
  <c r="CT24" i="7" s="1"/>
  <c r="BW28" i="8"/>
  <c r="BW30" i="8" s="1"/>
  <c r="BW31" i="8" s="1"/>
  <c r="BW59" i="8"/>
  <c r="BV422" i="9"/>
  <c r="CZ31" i="7"/>
  <c r="DA27" i="7" s="1"/>
  <c r="CZ22" i="7"/>
  <c r="BV476" i="9"/>
  <c r="BW337" i="9"/>
  <c r="BW14" i="9"/>
  <c r="BW87" i="9" s="1"/>
  <c r="BV17" i="9"/>
  <c r="BV103" i="9" s="1"/>
  <c r="BV110" i="9" s="1"/>
  <c r="BV425" i="9"/>
  <c r="BV201" i="9"/>
  <c r="BW249" i="9"/>
  <c r="BV204" i="9"/>
  <c r="BV157" i="9"/>
  <c r="BU274" i="9"/>
  <c r="BU42" i="12" s="1"/>
  <c r="AM188" i="12" s="1"/>
  <c r="BU447" i="9"/>
  <c r="BU440" i="9"/>
  <c r="BU541" i="9" s="1"/>
  <c r="BQ76" i="13" s="1"/>
  <c r="CY218" i="7"/>
  <c r="CU6" i="13" s="1"/>
  <c r="CY22" i="7"/>
  <c r="BU82" i="12"/>
  <c r="CT38" i="7"/>
  <c r="CU34" i="7" s="1"/>
  <c r="CU36" i="7" s="1"/>
  <c r="BW215" i="9"/>
  <c r="BW119" i="8"/>
  <c r="BW216" i="9" s="1"/>
  <c r="BV92" i="12"/>
  <c r="BV326" i="9"/>
  <c r="BV94" i="12" s="1"/>
  <c r="BW38" i="8"/>
  <c r="BW106" i="8" s="1"/>
  <c r="BW26" i="8"/>
  <c r="BW76" i="8" s="1"/>
  <c r="BW50" i="8"/>
  <c r="BW122" i="8" s="1"/>
  <c r="BX29" i="8"/>
  <c r="BX19" i="8"/>
  <c r="BX24" i="8"/>
  <c r="BX48" i="8"/>
  <c r="BX41" i="8"/>
  <c r="BX36" i="8"/>
  <c r="BW23" i="8"/>
  <c r="BW145" i="15" l="1"/>
  <c r="BW150" i="15"/>
  <c r="BV138" i="15"/>
  <c r="BT172" i="9"/>
  <c r="BT540" i="9" s="1"/>
  <c r="BP75" i="13" s="1"/>
  <c r="BV86" i="9"/>
  <c r="BV88" i="9" s="1"/>
  <c r="BW146" i="15"/>
  <c r="BW125" i="15"/>
  <c r="BW127" i="15" s="1"/>
  <c r="BW79" i="9"/>
  <c r="BW83" i="9"/>
  <c r="BY92" i="15"/>
  <c r="BY98" i="15" s="1"/>
  <c r="BV82" i="9"/>
  <c r="BV84" i="9" s="1"/>
  <c r="BU94" i="9"/>
  <c r="BS167" i="9"/>
  <c r="BS13" i="12"/>
  <c r="AL159" i="12" s="1"/>
  <c r="BT143" i="9"/>
  <c r="BT153" i="9" s="1"/>
  <c r="BT118" i="9"/>
  <c r="BT147" i="9" s="1"/>
  <c r="BT183" i="9" s="1"/>
  <c r="BT346" i="9" s="1"/>
  <c r="BT110" i="12" s="1"/>
  <c r="BS12" i="12"/>
  <c r="AL157" i="12" s="1"/>
  <c r="BS177" i="9"/>
  <c r="BS258" i="9" s="1"/>
  <c r="BY85" i="15"/>
  <c r="BX88" i="15"/>
  <c r="BT59" i="9"/>
  <c r="BT7" i="12" s="1"/>
  <c r="BT127" i="9"/>
  <c r="BT149" i="9" s="1"/>
  <c r="BS523" i="9"/>
  <c r="BO58" i="13" s="1"/>
  <c r="BT131" i="9"/>
  <c r="BT150" i="9" s="1"/>
  <c r="BX32" i="15"/>
  <c r="BX23" i="15" s="1"/>
  <c r="BX38" i="15"/>
  <c r="BT135" i="9"/>
  <c r="BT151" i="9" s="1"/>
  <c r="BT166" i="9" s="1"/>
  <c r="BT176" i="9" s="1"/>
  <c r="BT123" i="9"/>
  <c r="BT148" i="9" s="1"/>
  <c r="BT163" i="9" s="1"/>
  <c r="BT173" i="9" s="1"/>
  <c r="BT139" i="9"/>
  <c r="BT152" i="9" s="1"/>
  <c r="BT184" i="9" s="1"/>
  <c r="BS522" i="9"/>
  <c r="BO57" i="13" s="1"/>
  <c r="BS27" i="12"/>
  <c r="AL173" i="12" s="1"/>
  <c r="BU22" i="9"/>
  <c r="BU155" i="9" s="1"/>
  <c r="BW44" i="8"/>
  <c r="BW110" i="8" s="1"/>
  <c r="BW112" i="8" s="1"/>
  <c r="BW107" i="8"/>
  <c r="BV32" i="9"/>
  <c r="BV35" i="9" s="1"/>
  <c r="BV36" i="9" s="1"/>
  <c r="BU56" i="9"/>
  <c r="BU58" i="9"/>
  <c r="BT139" i="15"/>
  <c r="BT149" i="15" s="1"/>
  <c r="BV186" i="9"/>
  <c r="BV124" i="9"/>
  <c r="BV115" i="9"/>
  <c r="BV144" i="9" s="1"/>
  <c r="BY151" i="15"/>
  <c r="BU119" i="15"/>
  <c r="BU129" i="15"/>
  <c r="BV115" i="15"/>
  <c r="BV135" i="15" s="1"/>
  <c r="BX36" i="15"/>
  <c r="BZ55" i="15"/>
  <c r="BY86" i="15"/>
  <c r="BY59" i="15"/>
  <c r="BY81" i="15"/>
  <c r="BY67" i="15"/>
  <c r="BY60" i="15"/>
  <c r="BV106" i="9"/>
  <c r="BV108" i="9"/>
  <c r="BV104" i="9"/>
  <c r="BV109" i="9"/>
  <c r="BV105" i="9"/>
  <c r="BV107" i="9"/>
  <c r="BY71" i="15"/>
  <c r="BY76" i="15"/>
  <c r="BY46" i="15"/>
  <c r="BY75" i="15"/>
  <c r="BY29" i="15"/>
  <c r="BY72" i="15"/>
  <c r="BY47" i="15"/>
  <c r="BY80" i="15"/>
  <c r="BY54" i="15"/>
  <c r="BY57" i="15" s="1"/>
  <c r="BY41" i="15"/>
  <c r="BY44" i="15" s="1"/>
  <c r="BY30" i="15"/>
  <c r="BY68" i="15"/>
  <c r="BZ91" i="15"/>
  <c r="BZ20" i="15"/>
  <c r="BZ142" i="15" s="1"/>
  <c r="BZ34" i="15"/>
  <c r="BZ42" i="15"/>
  <c r="BR525" i="9"/>
  <c r="BN60" i="13" s="1"/>
  <c r="BR31" i="12"/>
  <c r="BR380" i="9"/>
  <c r="BR563" i="9" s="1"/>
  <c r="BN38" i="13" s="1"/>
  <c r="BS466" i="9"/>
  <c r="BU43" i="12"/>
  <c r="AM189" i="12" s="1"/>
  <c r="BU30" i="12"/>
  <c r="AM176" i="12" s="1"/>
  <c r="BV283" i="9"/>
  <c r="BV51" i="12" s="1"/>
  <c r="BV64" i="15"/>
  <c r="BV309" i="9"/>
  <c r="BV77" i="12" s="1"/>
  <c r="BW102" i="9"/>
  <c r="BW325" i="9"/>
  <c r="BW93" i="12" s="1"/>
  <c r="AN239" i="12" s="1"/>
  <c r="BR26" i="12"/>
  <c r="BR539" i="9"/>
  <c r="BN74" i="13" s="1"/>
  <c r="BW32" i="8"/>
  <c r="BW90" i="8" s="1"/>
  <c r="BW77" i="8"/>
  <c r="AM77" i="7"/>
  <c r="AM80" i="7" s="1"/>
  <c r="BW54" i="8"/>
  <c r="BW55" i="8" s="1"/>
  <c r="BV62" i="9"/>
  <c r="BV97" i="9"/>
  <c r="BV54" i="9"/>
  <c r="BV92" i="9"/>
  <c r="BV68" i="9"/>
  <c r="BV73" i="9"/>
  <c r="BV63" i="9"/>
  <c r="BV20" i="9"/>
  <c r="BW61" i="8"/>
  <c r="BW62" i="8" s="1"/>
  <c r="BV96" i="9"/>
  <c r="BV53" i="9"/>
  <c r="AR378" i="9"/>
  <c r="AR561" i="9" s="1"/>
  <c r="AN36" i="13" s="1"/>
  <c r="AS445" i="9"/>
  <c r="AS448" i="9" s="1"/>
  <c r="AL11" i="13"/>
  <c r="AQ561" i="9"/>
  <c r="AM36" i="13" s="1"/>
  <c r="X290" i="12"/>
  <c r="AR438" i="9"/>
  <c r="AR441" i="9" s="1"/>
  <c r="AQ389" i="9"/>
  <c r="BV348" i="9"/>
  <c r="BV112" i="12" s="1"/>
  <c r="AM228" i="12"/>
  <c r="BV78" i="9"/>
  <c r="BV80" i="9" s="1"/>
  <c r="BV47" i="9"/>
  <c r="BV50" i="9" s="1"/>
  <c r="BV51" i="9" s="1"/>
  <c r="BV91" i="9"/>
  <c r="BV38" i="9"/>
  <c r="BV40" i="9" s="1"/>
  <c r="BV67" i="9"/>
  <c r="BV72" i="9"/>
  <c r="CZ218" i="7"/>
  <c r="CV6" i="13" s="1"/>
  <c r="BV189" i="9"/>
  <c r="BV188" i="9"/>
  <c r="BW339" i="9"/>
  <c r="BW48" i="9"/>
  <c r="BW251" i="9"/>
  <c r="BW16" i="9"/>
  <c r="BW25" i="9"/>
  <c r="BW39" i="9"/>
  <c r="BW33" i="9"/>
  <c r="BV542" i="9"/>
  <c r="BR77" i="13" s="1"/>
  <c r="CU38" i="7"/>
  <c r="CV34" i="7" s="1"/>
  <c r="CV36" i="7" s="1"/>
  <c r="CU23" i="7"/>
  <c r="CU24" i="7" s="1"/>
  <c r="CU219" i="7"/>
  <c r="CQ7" i="13" s="1"/>
  <c r="BV460" i="9"/>
  <c r="BV314" i="9"/>
  <c r="BV439" i="9"/>
  <c r="BV350" i="9" s="1"/>
  <c r="BV114" i="12" s="1"/>
  <c r="BV446" i="9"/>
  <c r="BV453" i="9"/>
  <c r="BV351" i="9" s="1"/>
  <c r="BV115" i="12" s="1"/>
  <c r="DA29" i="7"/>
  <c r="DA31" i="7" s="1"/>
  <c r="DB27" i="7" s="1"/>
  <c r="DB29" i="7" s="1"/>
  <c r="DB22" i="7" s="1"/>
  <c r="BV19" i="9"/>
  <c r="BV26" i="9" s="1"/>
  <c r="BV27" i="9" s="1"/>
  <c r="BY17" i="8"/>
  <c r="BX20" i="8"/>
  <c r="BX68" i="8"/>
  <c r="BX64" i="8"/>
  <c r="BX73" i="8" s="1"/>
  <c r="BX87" i="8"/>
  <c r="BW217" i="9"/>
  <c r="BW324" i="9"/>
  <c r="BS343" i="9" l="1"/>
  <c r="BS107" i="12" s="1"/>
  <c r="AL256" i="12" s="1"/>
  <c r="BS187" i="9"/>
  <c r="BS349" i="9" s="1"/>
  <c r="BS113" i="12" s="1"/>
  <c r="AL262" i="12" s="1"/>
  <c r="BW138" i="15"/>
  <c r="BT315" i="9"/>
  <c r="BT316" i="9" s="1"/>
  <c r="BY97" i="15"/>
  <c r="BT11" i="12"/>
  <c r="BT461" i="9"/>
  <c r="BT14" i="12"/>
  <c r="BY94" i="15"/>
  <c r="BY96" i="15"/>
  <c r="BX25" i="15"/>
  <c r="BX145" i="15" s="1"/>
  <c r="BW144" i="15"/>
  <c r="BY95" i="15"/>
  <c r="BY99" i="15"/>
  <c r="BZ106" i="15"/>
  <c r="BY100" i="15"/>
  <c r="BS467" i="9"/>
  <c r="BT468" i="9" s="1"/>
  <c r="BS15" i="12"/>
  <c r="BT164" i="9"/>
  <c r="BT174" i="9" s="1"/>
  <c r="BY87" i="15"/>
  <c r="BZ93" i="15"/>
  <c r="BT165" i="9"/>
  <c r="BT175" i="9" s="1"/>
  <c r="BT347" i="9"/>
  <c r="BT111" i="12" s="1"/>
  <c r="BT260" i="9"/>
  <c r="BU29" i="9"/>
  <c r="BU44" i="9" s="1"/>
  <c r="BU6" i="12" s="1"/>
  <c r="AM146" i="12" s="1"/>
  <c r="BU23" i="9"/>
  <c r="BU114" i="9" s="1"/>
  <c r="BT259" i="9"/>
  <c r="BT27" i="12" s="1"/>
  <c r="BV41" i="9"/>
  <c r="BV43" i="9"/>
  <c r="BW122" i="9"/>
  <c r="BW181" i="9"/>
  <c r="BW182" i="9"/>
  <c r="BV136" i="9"/>
  <c r="BV132" i="9"/>
  <c r="BV128" i="9"/>
  <c r="BV140" i="9"/>
  <c r="BV119" i="9"/>
  <c r="BW157" i="9"/>
  <c r="BV121" i="15"/>
  <c r="BV123" i="15" s="1"/>
  <c r="BV137" i="15" s="1"/>
  <c r="BV117" i="15"/>
  <c r="BV136" i="15" s="1"/>
  <c r="BZ163" i="15"/>
  <c r="BZ166" i="15"/>
  <c r="BZ143" i="15"/>
  <c r="BU134" i="15"/>
  <c r="BZ104" i="15"/>
  <c r="BZ102" i="15"/>
  <c r="BY35" i="15"/>
  <c r="BY61" i="15"/>
  <c r="BY63" i="15" s="1"/>
  <c r="BZ22" i="15"/>
  <c r="BZ108" i="15"/>
  <c r="BY69" i="15"/>
  <c r="BY82" i="15"/>
  <c r="BY77" i="15"/>
  <c r="BY73" i="15"/>
  <c r="BY48" i="15"/>
  <c r="BY50" i="15" s="1"/>
  <c r="BZ27" i="15"/>
  <c r="BY31" i="15"/>
  <c r="BY38" i="15" s="1"/>
  <c r="CA18" i="15"/>
  <c r="BW80" i="8"/>
  <c r="BV262" i="9"/>
  <c r="BV30" i="12" s="1"/>
  <c r="BV275" i="9"/>
  <c r="BV274" i="9"/>
  <c r="BV42" i="12" s="1"/>
  <c r="BW51" i="15"/>
  <c r="BW113" i="15" s="1"/>
  <c r="BS539" i="9"/>
  <c r="BO74" i="13" s="1"/>
  <c r="BS26" i="12"/>
  <c r="AL172" i="12" s="1"/>
  <c r="AN77" i="7"/>
  <c r="AN80" i="7" s="1"/>
  <c r="BV64" i="9"/>
  <c r="BV65" i="9" s="1"/>
  <c r="BV74" i="9"/>
  <c r="BV75" i="9" s="1"/>
  <c r="BV55" i="9"/>
  <c r="BV98" i="9"/>
  <c r="BV99" i="9" s="1"/>
  <c r="BV93" i="9"/>
  <c r="BV21" i="9"/>
  <c r="BW419" i="9"/>
  <c r="BV69" i="9"/>
  <c r="BV70" i="9" s="1"/>
  <c r="BX47" i="8"/>
  <c r="BX60" i="8"/>
  <c r="BX53" i="8"/>
  <c r="AQ551" i="9"/>
  <c r="AM47" i="13" s="1"/>
  <c r="X301" i="12"/>
  <c r="AR389" i="9"/>
  <c r="AR551" i="9" s="1"/>
  <c r="AN47" i="13" s="1"/>
  <c r="AS438" i="9"/>
  <c r="AS441" i="9" s="1"/>
  <c r="AM11" i="13"/>
  <c r="AT445" i="9"/>
  <c r="AT448" i="9" s="1"/>
  <c r="AS378" i="9"/>
  <c r="DB31" i="7"/>
  <c r="DC27" i="7" s="1"/>
  <c r="DC29" i="7" s="1"/>
  <c r="DC31" i="7" s="1"/>
  <c r="DD27" i="7" s="1"/>
  <c r="BX59" i="8"/>
  <c r="BX52" i="8"/>
  <c r="BV82" i="12"/>
  <c r="CV38" i="7"/>
  <c r="CW34" i="7" s="1"/>
  <c r="CV219" i="7"/>
  <c r="CR7" i="13" s="1"/>
  <c r="CV23" i="7"/>
  <c r="CV24" i="7" s="1"/>
  <c r="BX28" i="8"/>
  <c r="BX30" i="8" s="1"/>
  <c r="BX31" i="8" s="1"/>
  <c r="BX337" i="9"/>
  <c r="BW201" i="9"/>
  <c r="BW17" i="9"/>
  <c r="BW103" i="9" s="1"/>
  <c r="BW110" i="9" s="1"/>
  <c r="BW425" i="9"/>
  <c r="BW422" i="9"/>
  <c r="BW476" i="9"/>
  <c r="BW204" i="9"/>
  <c r="BX14" i="9"/>
  <c r="BX87" i="9" s="1"/>
  <c r="AJ292" i="12"/>
  <c r="BX249" i="9"/>
  <c r="AK292" i="12"/>
  <c r="BV440" i="9"/>
  <c r="BV541" i="9" s="1"/>
  <c r="BR76" i="13" s="1"/>
  <c r="BV447" i="9"/>
  <c r="BX40" i="8"/>
  <c r="BX42" i="8" s="1"/>
  <c r="BX43" i="8" s="1"/>
  <c r="BX23" i="8"/>
  <c r="DA218" i="7"/>
  <c r="CW6" i="13" s="1"/>
  <c r="DA22" i="7"/>
  <c r="BW92" i="12"/>
  <c r="AN238" i="12" s="1"/>
  <c r="AN240" i="12" s="1"/>
  <c r="BW326" i="9"/>
  <c r="BW94" i="12" s="1"/>
  <c r="BX215" i="9"/>
  <c r="BX119" i="8"/>
  <c r="BX216" i="9" s="1"/>
  <c r="BX35" i="8"/>
  <c r="BX38" i="8"/>
  <c r="BX106" i="8" s="1"/>
  <c r="BX50" i="8"/>
  <c r="BX122" i="8" s="1"/>
  <c r="BX26" i="8"/>
  <c r="BX76" i="8" s="1"/>
  <c r="BY19" i="8"/>
  <c r="BY29" i="8"/>
  <c r="BY41" i="8"/>
  <c r="BY24" i="8"/>
  <c r="BY48" i="8"/>
  <c r="BY36" i="8"/>
  <c r="BZ247" i="15" l="1"/>
  <c r="BT83" i="12"/>
  <c r="BT84" i="12" s="1"/>
  <c r="BS263" i="9"/>
  <c r="BS31" i="12" s="1"/>
  <c r="AL177" i="12" s="1"/>
  <c r="BS469" i="9"/>
  <c r="BS380" i="9" s="1"/>
  <c r="BS563" i="9" s="1"/>
  <c r="BO38" i="13" s="1"/>
  <c r="BU172" i="9"/>
  <c r="BU315" i="9" s="1"/>
  <c r="BU316" i="9" s="1"/>
  <c r="BT12" i="12"/>
  <c r="BX146" i="15"/>
  <c r="BX150" i="15"/>
  <c r="BX125" i="15"/>
  <c r="BX79" i="9"/>
  <c r="BX83" i="9"/>
  <c r="BW86" i="9"/>
  <c r="BW88" i="9" s="1"/>
  <c r="BZ80" i="15"/>
  <c r="BW82" i="9"/>
  <c r="BW84" i="9" s="1"/>
  <c r="BV94" i="9"/>
  <c r="BU143" i="9"/>
  <c r="BU153" i="9" s="1"/>
  <c r="BU118" i="9"/>
  <c r="BU147" i="9" s="1"/>
  <c r="BU183" i="9" s="1"/>
  <c r="BT167" i="9"/>
  <c r="BT13" i="12"/>
  <c r="BT177" i="9"/>
  <c r="BT258" i="9" s="1"/>
  <c r="BT26" i="12" s="1"/>
  <c r="BY83" i="15"/>
  <c r="BZ85" i="15"/>
  <c r="BY88" i="15"/>
  <c r="BT522" i="9"/>
  <c r="BP57" i="13" s="1"/>
  <c r="BU135" i="9"/>
  <c r="BU151" i="9" s="1"/>
  <c r="BU166" i="9" s="1"/>
  <c r="BU176" i="9" s="1"/>
  <c r="BU59" i="9"/>
  <c r="BU7" i="12" s="1"/>
  <c r="AM147" i="12" s="1"/>
  <c r="BT523" i="9"/>
  <c r="BP58" i="13" s="1"/>
  <c r="BT28" i="12"/>
  <c r="BU123" i="9"/>
  <c r="BU148" i="9" s="1"/>
  <c r="BU163" i="9" s="1"/>
  <c r="BU173" i="9" s="1"/>
  <c r="BU131" i="9"/>
  <c r="BU150" i="9" s="1"/>
  <c r="BU165" i="9" s="1"/>
  <c r="BU13" i="12" s="1"/>
  <c r="AM159" i="12" s="1"/>
  <c r="BU127" i="9"/>
  <c r="BU149" i="9" s="1"/>
  <c r="BU139" i="9"/>
  <c r="BU152" i="9" s="1"/>
  <c r="BU184" i="9" s="1"/>
  <c r="BU260" i="9" s="1"/>
  <c r="BU28" i="12" s="1"/>
  <c r="AM174" i="12" s="1"/>
  <c r="BV56" i="9"/>
  <c r="BV58" i="9"/>
  <c r="BX44" i="8"/>
  <c r="BX110" i="8" s="1"/>
  <c r="BX112" i="8" s="1"/>
  <c r="BX107" i="8"/>
  <c r="BV22" i="9"/>
  <c r="BV155" i="9" s="1"/>
  <c r="BZ92" i="15"/>
  <c r="BZ100" i="15" s="1"/>
  <c r="BU139" i="15"/>
  <c r="BU149" i="15" s="1"/>
  <c r="BW186" i="9"/>
  <c r="BW124" i="9"/>
  <c r="BW115" i="9"/>
  <c r="BW144" i="9" s="1"/>
  <c r="BW188" i="9"/>
  <c r="BW275" i="9" s="1"/>
  <c r="BW524" i="9" s="1"/>
  <c r="BS59" i="13" s="1"/>
  <c r="BW189" i="9"/>
  <c r="BW440" i="9" s="1"/>
  <c r="BW541" i="9" s="1"/>
  <c r="BS76" i="13" s="1"/>
  <c r="BV119" i="15"/>
  <c r="BV129" i="15"/>
  <c r="BW115" i="15"/>
  <c r="BW135" i="15" s="1"/>
  <c r="BZ151" i="15"/>
  <c r="BY36" i="15"/>
  <c r="BZ46" i="15"/>
  <c r="BZ41" i="15"/>
  <c r="BZ44" i="15" s="1"/>
  <c r="BZ72" i="15"/>
  <c r="CA42" i="15"/>
  <c r="BZ81" i="15"/>
  <c r="BZ86" i="15"/>
  <c r="CA55" i="15"/>
  <c r="BZ29" i="15"/>
  <c r="BZ75" i="15"/>
  <c r="BZ68" i="15"/>
  <c r="BW107" i="9"/>
  <c r="BW104" i="9"/>
  <c r="BW109" i="9"/>
  <c r="BW108" i="9"/>
  <c r="BW105" i="9"/>
  <c r="BW106" i="9"/>
  <c r="BZ76" i="15"/>
  <c r="BZ71" i="15"/>
  <c r="BZ60" i="15"/>
  <c r="BZ67" i="15"/>
  <c r="BZ54" i="15"/>
  <c r="BZ57" i="15" s="1"/>
  <c r="BZ59" i="15"/>
  <c r="BZ30" i="15"/>
  <c r="BZ47" i="15"/>
  <c r="BY32" i="15"/>
  <c r="CA20" i="15"/>
  <c r="CA91" i="15"/>
  <c r="CA34" i="15"/>
  <c r="BV531" i="9"/>
  <c r="BR66" i="13" s="1"/>
  <c r="BV524" i="9"/>
  <c r="BR59" i="13" s="1"/>
  <c r="BV43" i="12"/>
  <c r="BW283" i="9"/>
  <c r="BW51" i="12" s="1"/>
  <c r="AN197" i="12" s="1"/>
  <c r="BX325" i="9"/>
  <c r="BX93" i="12" s="1"/>
  <c r="BX102" i="9"/>
  <c r="BW309" i="9"/>
  <c r="BW77" i="12" s="1"/>
  <c r="AN223" i="12" s="1"/>
  <c r="BW64" i="15"/>
  <c r="BX32" i="8"/>
  <c r="BX80" i="8" s="1"/>
  <c r="BX77" i="8"/>
  <c r="AO77" i="7"/>
  <c r="AO80" i="7" s="1"/>
  <c r="BX54" i="8"/>
  <c r="BX55" i="8" s="1"/>
  <c r="BX61" i="8"/>
  <c r="BX62" i="8" s="1"/>
  <c r="BW348" i="9"/>
  <c r="BW112" i="12" s="1"/>
  <c r="AN261" i="12" s="1"/>
  <c r="BW47" i="9"/>
  <c r="BW50" i="9" s="1"/>
  <c r="BW51" i="9" s="1"/>
  <c r="BW68" i="9"/>
  <c r="BW97" i="9"/>
  <c r="BW73" i="9"/>
  <c r="BW54" i="9"/>
  <c r="BW92" i="9"/>
  <c r="BW63" i="9"/>
  <c r="BW20" i="9"/>
  <c r="AT378" i="9"/>
  <c r="AT561" i="9" s="1"/>
  <c r="AP36" i="13" s="1"/>
  <c r="AU445" i="9"/>
  <c r="AU448" i="9" s="1"/>
  <c r="AS389" i="9"/>
  <c r="AT438" i="9"/>
  <c r="AT441" i="9" s="1"/>
  <c r="BW91" i="9"/>
  <c r="BW53" i="9"/>
  <c r="AS561" i="9"/>
  <c r="AO36" i="13" s="1"/>
  <c r="Y290" i="12"/>
  <c r="AN11" i="13"/>
  <c r="BW32" i="9"/>
  <c r="BW35" i="9" s="1"/>
  <c r="BW36" i="9" s="1"/>
  <c r="BW78" i="9"/>
  <c r="BW80" i="9" s="1"/>
  <c r="BW460" i="9"/>
  <c r="BW314" i="9"/>
  <c r="BW453" i="9"/>
  <c r="BW351" i="9" s="1"/>
  <c r="BW115" i="12" s="1"/>
  <c r="AN264" i="12" s="1"/>
  <c r="BW439" i="9"/>
  <c r="BW350" i="9" s="1"/>
  <c r="BW114" i="12" s="1"/>
  <c r="AN263" i="12" s="1"/>
  <c r="BW446" i="9"/>
  <c r="BX251" i="9"/>
  <c r="BX48" i="9"/>
  <c r="BX25" i="9"/>
  <c r="BX16" i="9"/>
  <c r="BX33" i="9"/>
  <c r="BX339" i="9"/>
  <c r="BX39" i="9"/>
  <c r="BW542" i="9"/>
  <c r="BS77" i="13" s="1"/>
  <c r="BW62" i="9"/>
  <c r="BW38" i="9"/>
  <c r="BW40" i="9" s="1"/>
  <c r="BW67" i="9"/>
  <c r="BW19" i="9"/>
  <c r="BW26" i="9" s="1"/>
  <c r="BW27" i="9" s="1"/>
  <c r="BW72" i="9"/>
  <c r="BW96" i="9"/>
  <c r="CW36" i="7"/>
  <c r="CW38" i="7" s="1"/>
  <c r="CX34" i="7" s="1"/>
  <c r="CX36" i="7" s="1"/>
  <c r="DB218" i="7"/>
  <c r="CX6" i="13" s="1"/>
  <c r="BY20" i="8"/>
  <c r="BY59" i="8" s="1"/>
  <c r="BZ17" i="8"/>
  <c r="BY68" i="8"/>
  <c r="BY64" i="8"/>
  <c r="BY73" i="8" s="1"/>
  <c r="BY87" i="8"/>
  <c r="BX217" i="9"/>
  <c r="BX324" i="9"/>
  <c r="DD29" i="7"/>
  <c r="DD31" i="7" s="1"/>
  <c r="DE27" i="7" s="1"/>
  <c r="DC22" i="7"/>
  <c r="BS525" i="9" l="1"/>
  <c r="BO60" i="13" s="1"/>
  <c r="BT343" i="9"/>
  <c r="BT107" i="12" s="1"/>
  <c r="BT187" i="9"/>
  <c r="BT349" i="9" s="1"/>
  <c r="BT113" i="12" s="1"/>
  <c r="BX127" i="15"/>
  <c r="BX138" i="15"/>
  <c r="BT15" i="12"/>
  <c r="AL292" i="12"/>
  <c r="BT466" i="9"/>
  <c r="BT467" i="9"/>
  <c r="BU468" i="9" s="1"/>
  <c r="BU540" i="9"/>
  <c r="BQ75" i="13" s="1"/>
  <c r="BU83" i="12"/>
  <c r="AM229" i="12" s="1"/>
  <c r="AM230" i="12" s="1"/>
  <c r="BU461" i="9"/>
  <c r="CA142" i="15"/>
  <c r="CA106" i="15"/>
  <c r="BZ82" i="15"/>
  <c r="BZ83" i="15" s="1"/>
  <c r="BU164" i="9"/>
  <c r="BU12" i="12" s="1"/>
  <c r="AM157" i="12" s="1"/>
  <c r="BU175" i="9"/>
  <c r="BZ87" i="15"/>
  <c r="BZ88" i="15" s="1"/>
  <c r="CA93" i="15"/>
  <c r="BU11" i="12"/>
  <c r="AM155" i="12" s="1"/>
  <c r="BV29" i="9"/>
  <c r="BV44" i="9" s="1"/>
  <c r="BV6" i="12" s="1"/>
  <c r="BV23" i="9"/>
  <c r="BV114" i="9" s="1"/>
  <c r="BV118" i="9" s="1"/>
  <c r="BU259" i="9"/>
  <c r="BU522" i="9" s="1"/>
  <c r="BQ57" i="13" s="1"/>
  <c r="BU346" i="9"/>
  <c r="BU110" i="12" s="1"/>
  <c r="AM259" i="12" s="1"/>
  <c r="BU523" i="9"/>
  <c r="BQ58" i="13" s="1"/>
  <c r="BU347" i="9"/>
  <c r="BU111" i="12" s="1"/>
  <c r="AM260" i="12" s="1"/>
  <c r="BW41" i="9"/>
  <c r="BX51" i="15" s="1"/>
  <c r="BX113" i="15" s="1"/>
  <c r="BX115" i="15" s="1"/>
  <c r="BX135" i="15" s="1"/>
  <c r="BW43" i="9"/>
  <c r="BZ95" i="15"/>
  <c r="BZ97" i="15"/>
  <c r="BZ96" i="15"/>
  <c r="BZ94" i="15"/>
  <c r="BZ98" i="15"/>
  <c r="BZ99" i="15"/>
  <c r="BX122" i="9"/>
  <c r="BX181" i="9"/>
  <c r="BX182" i="9"/>
  <c r="BU14" i="12"/>
  <c r="AM161" i="12" s="1"/>
  <c r="BW140" i="9"/>
  <c r="BW132" i="9"/>
  <c r="BW128" i="9"/>
  <c r="BW136" i="9"/>
  <c r="BW119" i="9"/>
  <c r="BW43" i="12"/>
  <c r="AN189" i="12" s="1"/>
  <c r="BW447" i="9"/>
  <c r="BW274" i="9"/>
  <c r="BW42" i="12" s="1"/>
  <c r="AN188" i="12" s="1"/>
  <c r="BV134" i="15"/>
  <c r="CA166" i="15"/>
  <c r="CA163" i="15"/>
  <c r="CA143" i="15"/>
  <c r="BW121" i="15"/>
  <c r="BW123" i="15" s="1"/>
  <c r="BW137" i="15" s="1"/>
  <c r="BW117" i="15"/>
  <c r="BW136" i="15" s="1"/>
  <c r="CA104" i="15"/>
  <c r="BZ31" i="15"/>
  <c r="BZ38" i="15" s="1"/>
  <c r="BZ35" i="15"/>
  <c r="CA102" i="15"/>
  <c r="BZ48" i="15"/>
  <c r="BZ50" i="15" s="1"/>
  <c r="CA22" i="15"/>
  <c r="CA108" i="15"/>
  <c r="BZ73" i="15"/>
  <c r="BZ77" i="15"/>
  <c r="BZ69" i="15"/>
  <c r="BY23" i="15"/>
  <c r="BZ61" i="15"/>
  <c r="BZ63" i="15" s="1"/>
  <c r="CA27" i="15"/>
  <c r="CB18" i="15"/>
  <c r="BX90" i="8"/>
  <c r="BT539" i="9"/>
  <c r="BP74" i="13" s="1"/>
  <c r="BW262" i="9"/>
  <c r="BW531" i="9" s="1"/>
  <c r="BS66" i="13" s="1"/>
  <c r="AP77" i="7"/>
  <c r="I186" i="7"/>
  <c r="BW93" i="9"/>
  <c r="BW69" i="9"/>
  <c r="BW70" i="9" s="1"/>
  <c r="BW74" i="9"/>
  <c r="BW75" i="9" s="1"/>
  <c r="BW55" i="9"/>
  <c r="BW21" i="9"/>
  <c r="BY47" i="8"/>
  <c r="BY60" i="8"/>
  <c r="BY61" i="8" s="1"/>
  <c r="BY62" i="8" s="1"/>
  <c r="BY53" i="8"/>
  <c r="BW64" i="9"/>
  <c r="BW65" i="9" s="1"/>
  <c r="BW98" i="9"/>
  <c r="BW99" i="9" s="1"/>
  <c r="AO11" i="13"/>
  <c r="AU438" i="9"/>
  <c r="AU441" i="9" s="1"/>
  <c r="AT389" i="9"/>
  <c r="AT551" i="9" s="1"/>
  <c r="AP47" i="13" s="1"/>
  <c r="AU378" i="9"/>
  <c r="AV445" i="9"/>
  <c r="AV448" i="9" s="1"/>
  <c r="AS551" i="9"/>
  <c r="AO47" i="13" s="1"/>
  <c r="Y301" i="12"/>
  <c r="BY40" i="8"/>
  <c r="BY42" i="8" s="1"/>
  <c r="BY43" i="8" s="1"/>
  <c r="BY52" i="8"/>
  <c r="BY28" i="8"/>
  <c r="BY30" i="8" s="1"/>
  <c r="BY31" i="8" s="1"/>
  <c r="BY35" i="8"/>
  <c r="CX38" i="7"/>
  <c r="CY34" i="7" s="1"/>
  <c r="CX23" i="7"/>
  <c r="CX24" i="7" s="1"/>
  <c r="BX419" i="9"/>
  <c r="BX201" i="9"/>
  <c r="BX422" i="9"/>
  <c r="BX157" i="9"/>
  <c r="BX476" i="9"/>
  <c r="BY14" i="9"/>
  <c r="BY87" i="9" s="1"/>
  <c r="BX425" i="9"/>
  <c r="BY337" i="9"/>
  <c r="BX204" i="9"/>
  <c r="BX17" i="9"/>
  <c r="BX103" i="9" s="1"/>
  <c r="BX110" i="9" s="1"/>
  <c r="BY249" i="9"/>
  <c r="BW82" i="12"/>
  <c r="CW219" i="7"/>
  <c r="CS7" i="13" s="1"/>
  <c r="CW23" i="7"/>
  <c r="CW24" i="7" s="1"/>
  <c r="DC218" i="7"/>
  <c r="CY6" i="13" s="1"/>
  <c r="BZ19" i="8"/>
  <c r="BZ29" i="8"/>
  <c r="BZ36" i="8"/>
  <c r="BZ24" i="8"/>
  <c r="BZ41" i="8"/>
  <c r="BZ48" i="8"/>
  <c r="BY26" i="8"/>
  <c r="BY76" i="8" s="1"/>
  <c r="BY50" i="8"/>
  <c r="BY122" i="8" s="1"/>
  <c r="BY38" i="8"/>
  <c r="BY106" i="8" s="1"/>
  <c r="BX92" i="12"/>
  <c r="BX326" i="9"/>
  <c r="BX94" i="12" s="1"/>
  <c r="BY215" i="9"/>
  <c r="BY119" i="8"/>
  <c r="BY216" i="9" s="1"/>
  <c r="BY23" i="8"/>
  <c r="DE29" i="7"/>
  <c r="DD22" i="7"/>
  <c r="BT263" i="9" l="1"/>
  <c r="BT31" i="12" s="1"/>
  <c r="BU174" i="9"/>
  <c r="BU177" i="9" s="1"/>
  <c r="BT469" i="9"/>
  <c r="BT380" i="9" s="1"/>
  <c r="BT563" i="9" s="1"/>
  <c r="BP38" i="13" s="1"/>
  <c r="BU84" i="12"/>
  <c r="BV172" i="9"/>
  <c r="BV540" i="9" s="1"/>
  <c r="BR75" i="13" s="1"/>
  <c r="BU167" i="9"/>
  <c r="BY25" i="15"/>
  <c r="BY150" i="15" s="1"/>
  <c r="BX144" i="15"/>
  <c r="BY79" i="9"/>
  <c r="BY83" i="9"/>
  <c r="CA92" i="15"/>
  <c r="CA100" i="15" s="1"/>
  <c r="BX86" i="9"/>
  <c r="BX88" i="9" s="1"/>
  <c r="BX82" i="9"/>
  <c r="BX84" i="9" s="1"/>
  <c r="BW94" i="9"/>
  <c r="CA85" i="15"/>
  <c r="BV59" i="9"/>
  <c r="BV7" i="12" s="1"/>
  <c r="BV143" i="9"/>
  <c r="BV153" i="9" s="1"/>
  <c r="BV139" i="9"/>
  <c r="BV152" i="9" s="1"/>
  <c r="BV184" i="9" s="1"/>
  <c r="BV347" i="9" s="1"/>
  <c r="BV111" i="12" s="1"/>
  <c r="BV123" i="9"/>
  <c r="BV148" i="9" s="1"/>
  <c r="BV163" i="9" s="1"/>
  <c r="BV131" i="9"/>
  <c r="BV150" i="9" s="1"/>
  <c r="BV165" i="9" s="1"/>
  <c r="BV147" i="9"/>
  <c r="BV183" i="9" s="1"/>
  <c r="BV346" i="9" s="1"/>
  <c r="BV110" i="12" s="1"/>
  <c r="BV127" i="9"/>
  <c r="BV149" i="9" s="1"/>
  <c r="BV135" i="9"/>
  <c r="BV151" i="9" s="1"/>
  <c r="BV166" i="9" s="1"/>
  <c r="BV176" i="9" s="1"/>
  <c r="BU27" i="12"/>
  <c r="AM173" i="12" s="1"/>
  <c r="BY44" i="8"/>
  <c r="BY110" i="8" s="1"/>
  <c r="BY112" i="8" s="1"/>
  <c r="BY107" i="8"/>
  <c r="BW56" i="9"/>
  <c r="BW58" i="9"/>
  <c r="BW22" i="9"/>
  <c r="BW155" i="9" s="1"/>
  <c r="BX186" i="9"/>
  <c r="BX124" i="9"/>
  <c r="BX115" i="9"/>
  <c r="BX144" i="9" s="1"/>
  <c r="CA151" i="15"/>
  <c r="BW119" i="15"/>
  <c r="BW129" i="15"/>
  <c r="BZ32" i="15"/>
  <c r="BZ23" i="15" s="1"/>
  <c r="BZ36" i="15"/>
  <c r="CB55" i="15"/>
  <c r="CA86" i="15"/>
  <c r="CA68" i="15"/>
  <c r="CA75" i="15"/>
  <c r="CA59" i="15"/>
  <c r="CA60" i="15"/>
  <c r="CA81" i="15"/>
  <c r="CA72" i="15"/>
  <c r="CA29" i="15"/>
  <c r="CA47" i="15"/>
  <c r="BX104" i="9"/>
  <c r="BX107" i="9"/>
  <c r="BX105" i="9"/>
  <c r="BX108" i="9"/>
  <c r="BX109" i="9"/>
  <c r="BX106" i="9"/>
  <c r="CA67" i="15"/>
  <c r="CA76" i="15"/>
  <c r="CA71" i="15"/>
  <c r="CA46" i="15"/>
  <c r="CA41" i="15"/>
  <c r="CA44" i="15" s="1"/>
  <c r="CA30" i="15"/>
  <c r="CA80" i="15"/>
  <c r="CA54" i="15"/>
  <c r="CA57" i="15" s="1"/>
  <c r="CB91" i="15"/>
  <c r="CB20" i="15"/>
  <c r="CB34" i="15"/>
  <c r="CB42" i="15"/>
  <c r="BW30" i="12"/>
  <c r="AN176" i="12" s="1"/>
  <c r="BT525" i="9"/>
  <c r="BP60" i="13" s="1"/>
  <c r="BX283" i="9"/>
  <c r="BX51" i="12" s="1"/>
  <c r="BX309" i="9"/>
  <c r="BX77" i="12" s="1"/>
  <c r="BX64" i="15"/>
  <c r="BY325" i="9"/>
  <c r="BY93" i="12" s="1"/>
  <c r="AO239" i="12" s="1"/>
  <c r="BY102" i="9"/>
  <c r="BY32" i="8"/>
  <c r="BY80" i="8" s="1"/>
  <c r="BY77" i="8"/>
  <c r="J184" i="7"/>
  <c r="AP80" i="7"/>
  <c r="BY54" i="8"/>
  <c r="BY55" i="8" s="1"/>
  <c r="BU15" i="12"/>
  <c r="BX54" i="9"/>
  <c r="BX20" i="9"/>
  <c r="BX63" i="9"/>
  <c r="BX92" i="9"/>
  <c r="BX73" i="9"/>
  <c r="BX97" i="9"/>
  <c r="BX68" i="9"/>
  <c r="DD218" i="7"/>
  <c r="CZ6" i="13" s="1"/>
  <c r="AV378" i="9"/>
  <c r="AV561" i="9" s="1"/>
  <c r="AR36" i="13" s="1"/>
  <c r="AW445" i="9"/>
  <c r="AW448" i="9" s="1"/>
  <c r="Z290" i="12"/>
  <c r="AU561" i="9"/>
  <c r="AQ36" i="13" s="1"/>
  <c r="AV438" i="9"/>
  <c r="AV441" i="9" s="1"/>
  <c r="AU389" i="9"/>
  <c r="AP11" i="13"/>
  <c r="BX62" i="9"/>
  <c r="BX32" i="9"/>
  <c r="BX35" i="9" s="1"/>
  <c r="BX36" i="9" s="1"/>
  <c r="BX78" i="9"/>
  <c r="BX80" i="9" s="1"/>
  <c r="BX53" i="9"/>
  <c r="BX19" i="9"/>
  <c r="BX26" i="9" s="1"/>
  <c r="BX27" i="9" s="1"/>
  <c r="BX96" i="9"/>
  <c r="BX72" i="9"/>
  <c r="BX47" i="9"/>
  <c r="BX50" i="9" s="1"/>
  <c r="BX51" i="9" s="1"/>
  <c r="BX91" i="9"/>
  <c r="BX67" i="9"/>
  <c r="BX38" i="9"/>
  <c r="BX40" i="9" s="1"/>
  <c r="BY25" i="9"/>
  <c r="BY39" i="9"/>
  <c r="BY33" i="9"/>
  <c r="BY339" i="9"/>
  <c r="BY16" i="9"/>
  <c r="BY48" i="9"/>
  <c r="BY251" i="9"/>
  <c r="CX219" i="7"/>
  <c r="CT7" i="13" s="1"/>
  <c r="BX314" i="9"/>
  <c r="BX460" i="9"/>
  <c r="CY36" i="7"/>
  <c r="CY38" i="7" s="1"/>
  <c r="CZ34" i="7" s="1"/>
  <c r="AN228" i="12"/>
  <c r="BX453" i="9"/>
  <c r="BX351" i="9" s="1"/>
  <c r="BX115" i="12" s="1"/>
  <c r="BX446" i="9"/>
  <c r="BX439" i="9"/>
  <c r="BX350" i="9" s="1"/>
  <c r="BX114" i="12" s="1"/>
  <c r="BX189" i="9"/>
  <c r="BX188" i="9"/>
  <c r="BX348" i="9"/>
  <c r="BX112" i="12" s="1"/>
  <c r="BX542" i="9"/>
  <c r="BT77" i="13" s="1"/>
  <c r="BZ20" i="8"/>
  <c r="CA17" i="8"/>
  <c r="BZ64" i="8"/>
  <c r="BZ73" i="8" s="1"/>
  <c r="BZ68" i="8"/>
  <c r="BZ87" i="8"/>
  <c r="BY324" i="9"/>
  <c r="BY217" i="9"/>
  <c r="DE22" i="7"/>
  <c r="DE31" i="7"/>
  <c r="DF27" i="7" s="1"/>
  <c r="BU466" i="9" l="1"/>
  <c r="BU467" i="9"/>
  <c r="BV468" i="9" s="1"/>
  <c r="BU187" i="9"/>
  <c r="CA96" i="15"/>
  <c r="BY145" i="15"/>
  <c r="BY125" i="15"/>
  <c r="BY127" i="15" s="1"/>
  <c r="BV461" i="9"/>
  <c r="BV315" i="9"/>
  <c r="BV316" i="9" s="1"/>
  <c r="BU343" i="9"/>
  <c r="BU107" i="12" s="1"/>
  <c r="AM256" i="12" s="1"/>
  <c r="CA97" i="15"/>
  <c r="CA247" i="15"/>
  <c r="CB142" i="15"/>
  <c r="BZ25" i="15"/>
  <c r="BZ146" i="15" s="1"/>
  <c r="BY144" i="15"/>
  <c r="CA95" i="15"/>
  <c r="CA94" i="15"/>
  <c r="CA99" i="15"/>
  <c r="CA98" i="15"/>
  <c r="BY146" i="15"/>
  <c r="CB106" i="15"/>
  <c r="BV164" i="9"/>
  <c r="BV12" i="12" s="1"/>
  <c r="CA87" i="15"/>
  <c r="CA88" i="15" s="1"/>
  <c r="CB93" i="15"/>
  <c r="BV14" i="12"/>
  <c r="BV11" i="12"/>
  <c r="BV173" i="9"/>
  <c r="BW29" i="9"/>
  <c r="BW44" i="9" s="1"/>
  <c r="BW6" i="12" s="1"/>
  <c r="AN146" i="12" s="1"/>
  <c r="BW23" i="9"/>
  <c r="BW114" i="9" s="1"/>
  <c r="BV139" i="15"/>
  <c r="BV149" i="15" s="1"/>
  <c r="BV259" i="9"/>
  <c r="BV522" i="9" s="1"/>
  <c r="BR57" i="13" s="1"/>
  <c r="BY90" i="8"/>
  <c r="BX41" i="9"/>
  <c r="BX43" i="9"/>
  <c r="BY122" i="9"/>
  <c r="BY181" i="9"/>
  <c r="BY182" i="9"/>
  <c r="BV260" i="9"/>
  <c r="BX140" i="9"/>
  <c r="BX136" i="9"/>
  <c r="BX128" i="9"/>
  <c r="BX132" i="9"/>
  <c r="BX119" i="9"/>
  <c r="CB166" i="15"/>
  <c r="CB143" i="15"/>
  <c r="CB163" i="15"/>
  <c r="BX121" i="15"/>
  <c r="BX123" i="15" s="1"/>
  <c r="BX137" i="15" s="1"/>
  <c r="BX117" i="15"/>
  <c r="BX136" i="15" s="1"/>
  <c r="BW134" i="15"/>
  <c r="CB104" i="15"/>
  <c r="CA35" i="15"/>
  <c r="CB102" i="15"/>
  <c r="CA48" i="15"/>
  <c r="CA50" i="15" s="1"/>
  <c r="CB22" i="15"/>
  <c r="CB108" i="15"/>
  <c r="CA77" i="15"/>
  <c r="CA61" i="15"/>
  <c r="CA63" i="15" s="1"/>
  <c r="CA69" i="15"/>
  <c r="CA31" i="15"/>
  <c r="CA38" i="15" s="1"/>
  <c r="CA82" i="15"/>
  <c r="CA73" i="15"/>
  <c r="CB27" i="15"/>
  <c r="CC18" i="15"/>
  <c r="BY51" i="15"/>
  <c r="BY113" i="15" s="1"/>
  <c r="BX275" i="9"/>
  <c r="BX524" i="9" s="1"/>
  <c r="BT59" i="13" s="1"/>
  <c r="BX262" i="9"/>
  <c r="BX531" i="9" s="1"/>
  <c r="BT66" i="13" s="1"/>
  <c r="BU258" i="9"/>
  <c r="AQ77" i="7"/>
  <c r="AQ80" i="7" s="1"/>
  <c r="DE218" i="7"/>
  <c r="DA6" i="13" s="1"/>
  <c r="BV13" i="12"/>
  <c r="BV175" i="9"/>
  <c r="BX55" i="9"/>
  <c r="BX64" i="9"/>
  <c r="BX65" i="9" s="1"/>
  <c r="BX98" i="9"/>
  <c r="BX99" i="9" s="1"/>
  <c r="BX93" i="9"/>
  <c r="BX69" i="9"/>
  <c r="BX70" i="9" s="1"/>
  <c r="BZ53" i="8"/>
  <c r="BZ60" i="8"/>
  <c r="BX74" i="9"/>
  <c r="BX75" i="9" s="1"/>
  <c r="BX21" i="9"/>
  <c r="AQ11" i="13"/>
  <c r="Z301" i="12"/>
  <c r="AU551" i="9"/>
  <c r="AQ47" i="13" s="1"/>
  <c r="AX445" i="9"/>
  <c r="AX448" i="9" s="1"/>
  <c r="AW378" i="9"/>
  <c r="AV389" i="9"/>
  <c r="AV551" i="9" s="1"/>
  <c r="AR47" i="13" s="1"/>
  <c r="AW438" i="9"/>
  <c r="AW441" i="9" s="1"/>
  <c r="BZ337" i="9"/>
  <c r="BY157" i="9"/>
  <c r="BY204" i="9"/>
  <c r="BY422" i="9"/>
  <c r="BZ249" i="9"/>
  <c r="BZ14" i="9"/>
  <c r="BZ87" i="9" s="1"/>
  <c r="BY17" i="9"/>
  <c r="BY103" i="9" s="1"/>
  <c r="BY110" i="9" s="1"/>
  <c r="BY419" i="9"/>
  <c r="BY425" i="9"/>
  <c r="BY201" i="9"/>
  <c r="BY476" i="9"/>
  <c r="BX274" i="9"/>
  <c r="BX42" i="12" s="1"/>
  <c r="BX447" i="9"/>
  <c r="BX440" i="9"/>
  <c r="BX541" i="9" s="1"/>
  <c r="BT76" i="13" s="1"/>
  <c r="CZ36" i="7"/>
  <c r="CY219" i="7"/>
  <c r="CU7" i="13" s="1"/>
  <c r="CY23" i="7"/>
  <c r="CY24" i="7" s="1"/>
  <c r="BX82" i="12"/>
  <c r="BZ50" i="8"/>
  <c r="BZ122" i="8" s="1"/>
  <c r="BZ26" i="8"/>
  <c r="BZ76" i="8" s="1"/>
  <c r="BZ38" i="8"/>
  <c r="BZ106" i="8" s="1"/>
  <c r="BY92" i="12"/>
  <c r="AO238" i="12" s="1"/>
  <c r="AO240" i="12" s="1"/>
  <c r="BY326" i="9"/>
  <c r="BY94" i="12" s="1"/>
  <c r="BZ52" i="8"/>
  <c r="BZ23" i="8"/>
  <c r="BZ28" i="8"/>
  <c r="BZ30" i="8" s="1"/>
  <c r="BZ31" i="8" s="1"/>
  <c r="BZ40" i="8"/>
  <c r="BZ42" i="8" s="1"/>
  <c r="BZ43" i="8" s="1"/>
  <c r="BZ35" i="8"/>
  <c r="BZ119" i="8"/>
  <c r="BZ216" i="9" s="1"/>
  <c r="BZ215" i="9"/>
  <c r="BZ59" i="8"/>
  <c r="CA60" i="8"/>
  <c r="CA19" i="8"/>
  <c r="CA29" i="8"/>
  <c r="CA41" i="8"/>
  <c r="CA48" i="8"/>
  <c r="CA24" i="8"/>
  <c r="CA53" i="8"/>
  <c r="CA36" i="8"/>
  <c r="BZ47" i="8"/>
  <c r="DF29" i="7"/>
  <c r="DF31" i="7" s="1"/>
  <c r="DG27" i="7" s="1"/>
  <c r="BU349" i="9" l="1"/>
  <c r="BU113" i="12" s="1"/>
  <c r="AM262" i="12" s="1"/>
  <c r="BU263" i="9"/>
  <c r="BU469" i="9"/>
  <c r="BV466" i="9" s="1"/>
  <c r="BY138" i="15"/>
  <c r="BV174" i="9"/>
  <c r="BV177" i="9" s="1"/>
  <c r="BW172" i="9"/>
  <c r="BW315" i="9" s="1"/>
  <c r="BW83" i="12" s="1"/>
  <c r="BV83" i="12"/>
  <c r="BV84" i="12" s="1"/>
  <c r="BZ150" i="15"/>
  <c r="BZ145" i="15"/>
  <c r="CB247" i="15"/>
  <c r="BZ125" i="15"/>
  <c r="BZ127" i="15" s="1"/>
  <c r="CB92" i="15"/>
  <c r="CB100" i="15" s="1"/>
  <c r="BY86" i="9"/>
  <c r="BY88" i="9" s="1"/>
  <c r="BZ79" i="9"/>
  <c r="BZ83" i="9"/>
  <c r="BV167" i="9"/>
  <c r="BV187" i="9" s="1"/>
  <c r="BV263" i="9" s="1"/>
  <c r="BY82" i="9"/>
  <c r="BY84" i="9" s="1"/>
  <c r="BX94" i="9"/>
  <c r="BW143" i="9"/>
  <c r="BW153" i="9" s="1"/>
  <c r="BW118" i="9"/>
  <c r="BW147" i="9" s="1"/>
  <c r="BW183" i="9" s="1"/>
  <c r="BW259" i="9" s="1"/>
  <c r="BW522" i="9" s="1"/>
  <c r="BS57" i="13" s="1"/>
  <c r="CA83" i="15"/>
  <c r="CB85" i="15"/>
  <c r="BV15" i="12"/>
  <c r="BW131" i="9"/>
  <c r="BW150" i="9" s="1"/>
  <c r="BW59" i="9"/>
  <c r="BW7" i="12" s="1"/>
  <c r="AN147" i="12" s="1"/>
  <c r="BV27" i="12"/>
  <c r="BW123" i="9"/>
  <c r="BW148" i="9" s="1"/>
  <c r="BW163" i="9" s="1"/>
  <c r="BW127" i="9"/>
  <c r="BW149" i="9" s="1"/>
  <c r="BW135" i="9"/>
  <c r="BW151" i="9" s="1"/>
  <c r="BW166" i="9" s="1"/>
  <c r="BW176" i="9" s="1"/>
  <c r="BW139" i="9"/>
  <c r="BW152" i="9" s="1"/>
  <c r="BW184" i="9" s="1"/>
  <c r="BW260" i="9" s="1"/>
  <c r="BW523" i="9" s="1"/>
  <c r="BS58" i="13" s="1"/>
  <c r="BX22" i="9"/>
  <c r="BX155" i="9" s="1"/>
  <c r="BY186" i="9"/>
  <c r="BX56" i="9"/>
  <c r="BX58" i="9"/>
  <c r="BZ44" i="8"/>
  <c r="BZ110" i="8" s="1"/>
  <c r="BZ112" i="8" s="1"/>
  <c r="BZ107" i="8"/>
  <c r="BV523" i="9"/>
  <c r="BR58" i="13" s="1"/>
  <c r="BV28" i="12"/>
  <c r="BY124" i="9"/>
  <c r="BY115" i="15"/>
  <c r="BY135" i="15" s="1"/>
  <c r="CB151" i="15"/>
  <c r="BX119" i="15"/>
  <c r="BX129" i="15"/>
  <c r="CA36" i="15"/>
  <c r="CA32" i="15"/>
  <c r="CA23" i="15" s="1"/>
  <c r="CB30" i="15"/>
  <c r="CB86" i="15"/>
  <c r="CC42" i="15"/>
  <c r="CB68" i="15"/>
  <c r="CB41" i="15"/>
  <c r="CB44" i="15" s="1"/>
  <c r="CB59" i="15"/>
  <c r="CB75" i="15"/>
  <c r="CB80" i="15"/>
  <c r="CB46" i="15"/>
  <c r="CB29" i="15"/>
  <c r="CB67" i="15"/>
  <c r="CB71" i="15"/>
  <c r="CB60" i="15"/>
  <c r="CB54" i="15"/>
  <c r="CB57" i="15" s="1"/>
  <c r="CB72" i="15"/>
  <c r="CB76" i="15"/>
  <c r="CB81" i="15"/>
  <c r="CB47" i="15"/>
  <c r="BY108" i="9"/>
  <c r="BY104" i="9"/>
  <c r="BY107" i="9"/>
  <c r="BY106" i="9"/>
  <c r="BY109" i="9"/>
  <c r="BY105" i="9"/>
  <c r="BZ54" i="8"/>
  <c r="BZ55" i="8" s="1"/>
  <c r="BZ123" i="8" s="1"/>
  <c r="CC20" i="15"/>
  <c r="CC34" i="15"/>
  <c r="CC91" i="15"/>
  <c r="CC55" i="15"/>
  <c r="BX30" i="12"/>
  <c r="BX43" i="12"/>
  <c r="BU539" i="9"/>
  <c r="BQ74" i="13" s="1"/>
  <c r="BU26" i="12"/>
  <c r="AM172" i="12" s="1"/>
  <c r="BY309" i="9"/>
  <c r="BY77" i="12" s="1"/>
  <c r="AO223" i="12" s="1"/>
  <c r="BZ325" i="9"/>
  <c r="BZ93" i="12" s="1"/>
  <c r="BZ102" i="9"/>
  <c r="BY283" i="9"/>
  <c r="BY51" i="12" s="1"/>
  <c r="AO197" i="12" s="1"/>
  <c r="BY64" i="15"/>
  <c r="BZ32" i="8"/>
  <c r="BZ80" i="8" s="1"/>
  <c r="BZ77" i="8"/>
  <c r="AR77" i="7"/>
  <c r="AR80" i="7" s="1"/>
  <c r="BY73" i="9"/>
  <c r="BY92" i="9"/>
  <c r="BY68" i="9"/>
  <c r="BY97" i="9"/>
  <c r="BY63" i="9"/>
  <c r="BY54" i="9"/>
  <c r="BY20" i="9"/>
  <c r="BZ61" i="8"/>
  <c r="BZ62" i="8" s="1"/>
  <c r="AW389" i="9"/>
  <c r="AX438" i="9"/>
  <c r="AX441" i="9" s="1"/>
  <c r="BY62" i="9"/>
  <c r="AW561" i="9"/>
  <c r="AS36" i="13" s="1"/>
  <c r="AA290" i="12"/>
  <c r="AX378" i="9"/>
  <c r="AX561" i="9" s="1"/>
  <c r="AT36" i="13" s="1"/>
  <c r="AY445" i="9"/>
  <c r="AY448" i="9" s="1"/>
  <c r="AR11" i="13"/>
  <c r="BY32" i="9"/>
  <c r="BY35" i="9" s="1"/>
  <c r="BY36" i="9" s="1"/>
  <c r="BY47" i="9"/>
  <c r="BY50" i="9" s="1"/>
  <c r="BY51" i="9" s="1"/>
  <c r="BY38" i="9"/>
  <c r="BY40" i="9" s="1"/>
  <c r="BY72" i="9"/>
  <c r="BY19" i="9"/>
  <c r="BY26" i="9" s="1"/>
  <c r="BY27" i="9" s="1"/>
  <c r="BY53" i="9"/>
  <c r="BY67" i="9"/>
  <c r="CZ219" i="7"/>
  <c r="CV7" i="13" s="1"/>
  <c r="CZ23" i="7"/>
  <c r="CZ24" i="7" s="1"/>
  <c r="BY348" i="9"/>
  <c r="BY112" i="12" s="1"/>
  <c r="AO261" i="12" s="1"/>
  <c r="BY542" i="9"/>
  <c r="BU77" i="13" s="1"/>
  <c r="BZ16" i="9"/>
  <c r="BZ33" i="9"/>
  <c r="BZ39" i="9"/>
  <c r="BZ339" i="9"/>
  <c r="BZ48" i="9"/>
  <c r="BZ251" i="9"/>
  <c r="BZ25" i="9"/>
  <c r="BY96" i="9"/>
  <c r="BY78" i="9"/>
  <c r="BY80" i="9" s="1"/>
  <c r="BY91" i="9"/>
  <c r="BY189" i="9"/>
  <c r="BY188" i="9"/>
  <c r="BY460" i="9"/>
  <c r="BY314" i="9"/>
  <c r="CZ38" i="7"/>
  <c r="DA34" i="7" s="1"/>
  <c r="BY446" i="9"/>
  <c r="BY453" i="9"/>
  <c r="BY351" i="9" s="1"/>
  <c r="BY115" i="12" s="1"/>
  <c r="AO264" i="12" s="1"/>
  <c r="BY439" i="9"/>
  <c r="BY350" i="9" s="1"/>
  <c r="BY114" i="12" s="1"/>
  <c r="AO263" i="12" s="1"/>
  <c r="BZ324" i="9"/>
  <c r="BZ217" i="9"/>
  <c r="CA20" i="8"/>
  <c r="CA47" i="8" s="1"/>
  <c r="CB17" i="8"/>
  <c r="CA68" i="8"/>
  <c r="CA64" i="8"/>
  <c r="CA73" i="8" s="1"/>
  <c r="CA87" i="8"/>
  <c r="DG29" i="7"/>
  <c r="DF22" i="7"/>
  <c r="DF218" i="7"/>
  <c r="DB6" i="13" s="1"/>
  <c r="CB96" i="15" l="1"/>
  <c r="BU380" i="9"/>
  <c r="AM292" i="12" s="1"/>
  <c r="BV349" i="9"/>
  <c r="BV113" i="12" s="1"/>
  <c r="BW540" i="9"/>
  <c r="BS75" i="13" s="1"/>
  <c r="BW316" i="9"/>
  <c r="BU563" i="9"/>
  <c r="BQ38" i="13" s="1"/>
  <c r="BU525" i="9"/>
  <c r="BQ60" i="13" s="1"/>
  <c r="BU31" i="12"/>
  <c r="AM177" i="12" s="1"/>
  <c r="BW461" i="9"/>
  <c r="BZ138" i="15"/>
  <c r="CB98" i="15"/>
  <c r="CB94" i="15"/>
  <c r="CA25" i="15"/>
  <c r="CC247" i="15" s="1"/>
  <c r="BZ144" i="15"/>
  <c r="CC142" i="15"/>
  <c r="CB99" i="15"/>
  <c r="CC106" i="15"/>
  <c r="CB95" i="15"/>
  <c r="CB97" i="15"/>
  <c r="BV343" i="9"/>
  <c r="BV107" i="12" s="1"/>
  <c r="BV467" i="9"/>
  <c r="BW164" i="9"/>
  <c r="BW12" i="12" s="1"/>
  <c r="AN157" i="12" s="1"/>
  <c r="CC93" i="15"/>
  <c r="CB87" i="15"/>
  <c r="BW165" i="9"/>
  <c r="BW175" i="9" s="1"/>
  <c r="BW27" i="12"/>
  <c r="AN173" i="12" s="1"/>
  <c r="BW346" i="9"/>
  <c r="BW110" i="12" s="1"/>
  <c r="AN259" i="12" s="1"/>
  <c r="BX29" i="9"/>
  <c r="BX44" i="9" s="1"/>
  <c r="BX6" i="12" s="1"/>
  <c r="BX23" i="9"/>
  <c r="BX114" i="9" s="1"/>
  <c r="BW139" i="15"/>
  <c r="BW149" i="15" s="1"/>
  <c r="BW347" i="9"/>
  <c r="BW111" i="12" s="1"/>
  <c r="AN260" i="12" s="1"/>
  <c r="BW28" i="12"/>
  <c r="AN174" i="12" s="1"/>
  <c r="BY41" i="9"/>
  <c r="BY43" i="9"/>
  <c r="BZ122" i="9"/>
  <c r="BZ182" i="9"/>
  <c r="BZ181" i="9"/>
  <c r="BW14" i="12"/>
  <c r="AN161" i="12" s="1"/>
  <c r="BW11" i="12"/>
  <c r="AN155" i="12" s="1"/>
  <c r="BW173" i="9"/>
  <c r="BX172" i="9"/>
  <c r="BX461" i="9" s="1"/>
  <c r="BZ422" i="9"/>
  <c r="CC163" i="15"/>
  <c r="CC166" i="15"/>
  <c r="CC143" i="15"/>
  <c r="CB48" i="15"/>
  <c r="CB50" i="15" s="1"/>
  <c r="BX134" i="15"/>
  <c r="BY117" i="15"/>
  <c r="BY136" i="15" s="1"/>
  <c r="BY121" i="15"/>
  <c r="BY123" i="15" s="1"/>
  <c r="BY137" i="15" s="1"/>
  <c r="CC104" i="15"/>
  <c r="CC102" i="15"/>
  <c r="CB35" i="15"/>
  <c r="CB69" i="15"/>
  <c r="CC22" i="15"/>
  <c r="CC108" i="15"/>
  <c r="CB31" i="15"/>
  <c r="CB38" i="15" s="1"/>
  <c r="CB82" i="15"/>
  <c r="CB61" i="15"/>
  <c r="CB63" i="15" s="1"/>
  <c r="CB77" i="15"/>
  <c r="CB73" i="15"/>
  <c r="CC27" i="15"/>
  <c r="CD18" i="15"/>
  <c r="BZ90" i="8"/>
  <c r="AN229" i="12"/>
  <c r="AN230" i="12" s="1"/>
  <c r="BW84" i="12"/>
  <c r="BZ51" i="15"/>
  <c r="BZ113" i="15" s="1"/>
  <c r="BY275" i="9"/>
  <c r="BY43" i="12" s="1"/>
  <c r="AO189" i="12" s="1"/>
  <c r="BY262" i="9"/>
  <c r="BY531" i="9" s="1"/>
  <c r="BU66" i="13" s="1"/>
  <c r="BV258" i="9"/>
  <c r="AS77" i="7"/>
  <c r="AS80" i="7" s="1"/>
  <c r="BY74" i="9"/>
  <c r="BY75" i="9" s="1"/>
  <c r="BY98" i="9"/>
  <c r="BY99" i="9" s="1"/>
  <c r="BY55" i="9"/>
  <c r="BY64" i="9"/>
  <c r="BY65" i="9" s="1"/>
  <c r="BY69" i="9"/>
  <c r="BY70" i="9" s="1"/>
  <c r="BY21" i="9"/>
  <c r="BY115" i="9" s="1"/>
  <c r="BY144" i="9" s="1"/>
  <c r="BY93" i="9"/>
  <c r="AZ445" i="9"/>
  <c r="AZ448" i="9" s="1"/>
  <c r="AY378" i="9"/>
  <c r="AX389" i="9"/>
  <c r="AX551" i="9" s="1"/>
  <c r="AT47" i="13" s="1"/>
  <c r="AY438" i="9"/>
  <c r="AY441" i="9" s="1"/>
  <c r="AS11" i="13"/>
  <c r="AW551" i="9"/>
  <c r="AS47" i="13" s="1"/>
  <c r="AA301" i="12"/>
  <c r="BV525" i="9"/>
  <c r="BR60" i="13" s="1"/>
  <c r="BV31" i="12"/>
  <c r="BY82" i="12"/>
  <c r="CA337" i="9"/>
  <c r="BZ204" i="9"/>
  <c r="BZ201" i="9"/>
  <c r="CA249" i="9"/>
  <c r="BZ17" i="9"/>
  <c r="BZ82" i="9" s="1"/>
  <c r="BZ84" i="9" s="1"/>
  <c r="BZ425" i="9"/>
  <c r="BZ157" i="9"/>
  <c r="BZ476" i="9"/>
  <c r="CA14" i="9"/>
  <c r="CA87" i="9" s="1"/>
  <c r="CA35" i="8"/>
  <c r="BY274" i="9"/>
  <c r="BY42" i="12" s="1"/>
  <c r="AO188" i="12" s="1"/>
  <c r="BY440" i="9"/>
  <c r="BY541" i="9" s="1"/>
  <c r="BU76" i="13" s="1"/>
  <c r="BY447" i="9"/>
  <c r="CA59" i="8"/>
  <c r="CA61" i="8" s="1"/>
  <c r="CA62" i="8" s="1"/>
  <c r="CA28" i="8"/>
  <c r="CA30" i="8" s="1"/>
  <c r="CA31" i="8" s="1"/>
  <c r="DA36" i="7"/>
  <c r="DA38" i="7" s="1"/>
  <c r="DB34" i="7" s="1"/>
  <c r="DB36" i="7" s="1"/>
  <c r="DB23" i="7" s="1"/>
  <c r="DB24" i="7" s="1"/>
  <c r="CA40" i="8"/>
  <c r="CA42" i="8" s="1"/>
  <c r="CA43" i="8" s="1"/>
  <c r="BZ419" i="9"/>
  <c r="CA119" i="8"/>
  <c r="CA216" i="9" s="1"/>
  <c r="CA215" i="9"/>
  <c r="CB60" i="8"/>
  <c r="CB19" i="8"/>
  <c r="CB29" i="8"/>
  <c r="CB41" i="8"/>
  <c r="CB53" i="8"/>
  <c r="CB36" i="8"/>
  <c r="CB48" i="8"/>
  <c r="CB24" i="8"/>
  <c r="BZ92" i="12"/>
  <c r="BZ326" i="9"/>
  <c r="BZ94" i="12" s="1"/>
  <c r="CA50" i="8"/>
  <c r="CA122" i="8" s="1"/>
  <c r="CA38" i="8"/>
  <c r="CA106" i="8" s="1"/>
  <c r="CA26" i="8"/>
  <c r="CA76" i="8" s="1"/>
  <c r="CA52" i="8"/>
  <c r="CA54" i="8" s="1"/>
  <c r="CA55" i="8" s="1"/>
  <c r="CA123" i="8" s="1"/>
  <c r="CA23" i="8"/>
  <c r="DG218" i="7"/>
  <c r="DC6" i="13" s="1"/>
  <c r="DG22" i="7"/>
  <c r="DG31" i="7"/>
  <c r="DH27" i="7" s="1"/>
  <c r="CA125" i="15" l="1"/>
  <c r="CA127" i="15" s="1"/>
  <c r="CA150" i="15"/>
  <c r="CA145" i="15"/>
  <c r="BZ86" i="9"/>
  <c r="BZ88" i="9" s="1"/>
  <c r="CA146" i="15"/>
  <c r="BY119" i="9"/>
  <c r="BY136" i="9"/>
  <c r="BY140" i="9"/>
  <c r="BY132" i="9"/>
  <c r="CA79" i="9"/>
  <c r="CA83" i="9"/>
  <c r="CC92" i="15"/>
  <c r="CC100" i="15" s="1"/>
  <c r="BY128" i="9"/>
  <c r="BW468" i="9"/>
  <c r="BV469" i="9"/>
  <c r="BY94" i="9"/>
  <c r="BX143" i="9"/>
  <c r="BX153" i="9" s="1"/>
  <c r="BX118" i="9"/>
  <c r="BX147" i="9" s="1"/>
  <c r="BX183" i="9" s="1"/>
  <c r="BX346" i="9" s="1"/>
  <c r="BX110" i="12" s="1"/>
  <c r="BW13" i="12"/>
  <c r="AN159" i="12" s="1"/>
  <c r="BW167" i="9"/>
  <c r="CC85" i="15"/>
  <c r="BW174" i="9"/>
  <c r="BW177" i="9" s="1"/>
  <c r="CB83" i="15"/>
  <c r="CB88" i="15"/>
  <c r="BZ124" i="9"/>
  <c r="BX59" i="9"/>
  <c r="BX127" i="9"/>
  <c r="BX149" i="9" s="1"/>
  <c r="BX139" i="9"/>
  <c r="BX152" i="9" s="1"/>
  <c r="BX184" i="9" s="1"/>
  <c r="BX260" i="9" s="1"/>
  <c r="BX523" i="9" s="1"/>
  <c r="BT58" i="13" s="1"/>
  <c r="BX123" i="9"/>
  <c r="BX148" i="9" s="1"/>
  <c r="BX163" i="9" s="1"/>
  <c r="BX11" i="12" s="1"/>
  <c r="BX135" i="9"/>
  <c r="BX151" i="9" s="1"/>
  <c r="BX166" i="9" s="1"/>
  <c r="BX176" i="9" s="1"/>
  <c r="BX131" i="9"/>
  <c r="BX150" i="9" s="1"/>
  <c r="CA44" i="8"/>
  <c r="CA110" i="8" s="1"/>
  <c r="CA112" i="8" s="1"/>
  <c r="CA107" i="8"/>
  <c r="BY56" i="9"/>
  <c r="BY58" i="9"/>
  <c r="BY22" i="9"/>
  <c r="BY155" i="9" s="1"/>
  <c r="BX139" i="15"/>
  <c r="BX149" i="15" s="1"/>
  <c r="BZ186" i="9"/>
  <c r="BZ115" i="9"/>
  <c r="BZ144" i="9" s="1"/>
  <c r="BX540" i="9"/>
  <c r="BT75" i="13" s="1"/>
  <c r="BX315" i="9"/>
  <c r="BX316" i="9" s="1"/>
  <c r="BZ115" i="15"/>
  <c r="BZ135" i="15" s="1"/>
  <c r="CC151" i="15"/>
  <c r="BY119" i="15"/>
  <c r="BY129" i="15"/>
  <c r="CB36" i="15"/>
  <c r="CB32" i="15"/>
  <c r="CB23" i="15" s="1"/>
  <c r="CC86" i="15"/>
  <c r="CD42" i="15"/>
  <c r="CC67" i="15"/>
  <c r="CC68" i="15"/>
  <c r="CC47" i="15"/>
  <c r="CC41" i="15"/>
  <c r="CC44" i="15" s="1"/>
  <c r="CC46" i="15"/>
  <c r="CC30" i="15"/>
  <c r="CC81" i="15"/>
  <c r="CC76" i="15"/>
  <c r="CD55" i="15"/>
  <c r="CC29" i="15"/>
  <c r="CC71" i="15"/>
  <c r="CC72" i="15"/>
  <c r="CC75" i="15"/>
  <c r="CC80" i="15"/>
  <c r="CC59" i="15"/>
  <c r="CC54" i="15"/>
  <c r="CC57" i="15" s="1"/>
  <c r="CC60" i="15"/>
  <c r="CD91" i="15"/>
  <c r="CD20" i="15"/>
  <c r="CD34" i="15"/>
  <c r="BY30" i="12"/>
  <c r="AO176" i="12" s="1"/>
  <c r="BY524" i="9"/>
  <c r="BU59" i="13" s="1"/>
  <c r="BV26" i="12"/>
  <c r="BV539" i="9"/>
  <c r="BR74" i="13" s="1"/>
  <c r="CA325" i="9"/>
  <c r="CA93" i="12" s="1"/>
  <c r="AP239" i="12" s="1"/>
  <c r="CA102" i="9"/>
  <c r="BZ309" i="9"/>
  <c r="BZ77" i="12" s="1"/>
  <c r="BZ283" i="9"/>
  <c r="BZ51" i="12" s="1"/>
  <c r="BZ64" i="15"/>
  <c r="CA32" i="8"/>
  <c r="CA90" i="8" s="1"/>
  <c r="CA77" i="8"/>
  <c r="AT77" i="7"/>
  <c r="AT80" i="7" s="1"/>
  <c r="BZ63" i="9"/>
  <c r="BZ54" i="9"/>
  <c r="BZ20" i="9"/>
  <c r="BZ97" i="9"/>
  <c r="BZ73" i="9"/>
  <c r="BZ92" i="9"/>
  <c r="BZ103" i="9"/>
  <c r="BZ110" i="9" s="1"/>
  <c r="BZ68" i="9"/>
  <c r="BZ78" i="9"/>
  <c r="BZ80" i="9" s="1"/>
  <c r="AT11" i="13"/>
  <c r="AY561" i="9"/>
  <c r="AU36" i="13" s="1"/>
  <c r="AB290" i="12"/>
  <c r="BZ19" i="9"/>
  <c r="BZ26" i="9" s="1"/>
  <c r="BZ27" i="9" s="1"/>
  <c r="AZ438" i="9"/>
  <c r="AZ441" i="9" s="1"/>
  <c r="AY389" i="9"/>
  <c r="AZ378" i="9"/>
  <c r="AZ561" i="9" s="1"/>
  <c r="AV36" i="13" s="1"/>
  <c r="BA445" i="9"/>
  <c r="BA448" i="9" s="1"/>
  <c r="BZ47" i="9"/>
  <c r="BZ50" i="9" s="1"/>
  <c r="BZ51" i="9" s="1"/>
  <c r="BZ67" i="9"/>
  <c r="BZ38" i="9"/>
  <c r="BZ40" i="9" s="1"/>
  <c r="BZ96" i="9"/>
  <c r="DB38" i="7"/>
  <c r="DC34" i="7" s="1"/>
  <c r="DC36" i="7" s="1"/>
  <c r="DC38" i="7" s="1"/>
  <c r="DD34" i="7" s="1"/>
  <c r="CA56" i="8"/>
  <c r="CA126" i="8" s="1"/>
  <c r="CA128" i="8" s="1"/>
  <c r="CA251" i="9"/>
  <c r="CA16" i="9"/>
  <c r="CA25" i="9"/>
  <c r="CA54" i="9"/>
  <c r="CA73" i="9"/>
  <c r="CA92" i="9"/>
  <c r="CA33" i="9"/>
  <c r="CA20" i="9"/>
  <c r="CA68" i="9"/>
  <c r="CA48" i="9"/>
  <c r="CA97" i="9"/>
  <c r="CA339" i="9"/>
  <c r="CA63" i="9"/>
  <c r="CA39" i="9"/>
  <c r="BZ314" i="9"/>
  <c r="BZ460" i="9"/>
  <c r="BZ91" i="9"/>
  <c r="BZ62" i="9"/>
  <c r="BZ32" i="9"/>
  <c r="BZ35" i="9" s="1"/>
  <c r="BZ36" i="9" s="1"/>
  <c r="BZ53" i="9"/>
  <c r="BZ72" i="9"/>
  <c r="AO228" i="12"/>
  <c r="BZ439" i="9"/>
  <c r="BZ350" i="9" s="1"/>
  <c r="BZ114" i="12" s="1"/>
  <c r="BZ446" i="9"/>
  <c r="BZ453" i="9"/>
  <c r="BZ351" i="9" s="1"/>
  <c r="BZ115" i="12" s="1"/>
  <c r="BZ348" i="9"/>
  <c r="BZ112" i="12" s="1"/>
  <c r="BZ542" i="9"/>
  <c r="BV77" i="13" s="1"/>
  <c r="DA23" i="7"/>
  <c r="DA24" i="7" s="1"/>
  <c r="DA219" i="7"/>
  <c r="CW7" i="13" s="1"/>
  <c r="BZ189" i="9"/>
  <c r="BZ188" i="9"/>
  <c r="CA217" i="9"/>
  <c r="CA324" i="9"/>
  <c r="CC17" i="8"/>
  <c r="CB20" i="8"/>
  <c r="CB47" i="8" s="1"/>
  <c r="CB68" i="8"/>
  <c r="CB64" i="8"/>
  <c r="CB73" i="8" s="1"/>
  <c r="CB87" i="8"/>
  <c r="DH29" i="7"/>
  <c r="DH31" i="7" s="1"/>
  <c r="DI27" i="7" s="1"/>
  <c r="CA138" i="15" l="1"/>
  <c r="CC97" i="15"/>
  <c r="CC98" i="15"/>
  <c r="BW343" i="9"/>
  <c r="BW107" i="12" s="1"/>
  <c r="AN256" i="12" s="1"/>
  <c r="BW187" i="9"/>
  <c r="BW349" i="9" s="1"/>
  <c r="BW113" i="12" s="1"/>
  <c r="AN262" i="12" s="1"/>
  <c r="BW467" i="9"/>
  <c r="BX468" i="9" s="1"/>
  <c r="CC96" i="15"/>
  <c r="CD142" i="15"/>
  <c r="CB25" i="15"/>
  <c r="CA144" i="15"/>
  <c r="CC94" i="15"/>
  <c r="CC99" i="15"/>
  <c r="CD106" i="15"/>
  <c r="CC95" i="15"/>
  <c r="BW466" i="9"/>
  <c r="BV380" i="9"/>
  <c r="BV563" i="9" s="1"/>
  <c r="BR38" i="13" s="1"/>
  <c r="BW15" i="12"/>
  <c r="CC87" i="15"/>
  <c r="CC88" i="15" s="1"/>
  <c r="CD93" i="15"/>
  <c r="BX165" i="9"/>
  <c r="BX13" i="12" s="1"/>
  <c r="BX164" i="9"/>
  <c r="BX174" i="9" s="1"/>
  <c r="BX7" i="12"/>
  <c r="BX173" i="9"/>
  <c r="BY29" i="9"/>
  <c r="BY44" i="9" s="1"/>
  <c r="BY6" i="12" s="1"/>
  <c r="AO146" i="12" s="1"/>
  <c r="BY23" i="9"/>
  <c r="BY114" i="9" s="1"/>
  <c r="BX14" i="12"/>
  <c r="BW258" i="9"/>
  <c r="BW26" i="12" s="1"/>
  <c r="AN172" i="12" s="1"/>
  <c r="CA122" i="9"/>
  <c r="CA181" i="9"/>
  <c r="CA182" i="9"/>
  <c r="BX259" i="9"/>
  <c r="BZ41" i="9"/>
  <c r="BZ43" i="9"/>
  <c r="BX347" i="9"/>
  <c r="BX111" i="12" s="1"/>
  <c r="BX83" i="12"/>
  <c r="BX84" i="12" s="1"/>
  <c r="BX28" i="12"/>
  <c r="BZ140" i="9"/>
  <c r="BZ136" i="9"/>
  <c r="BZ132" i="9"/>
  <c r="BZ128" i="9"/>
  <c r="BZ119" i="9"/>
  <c r="CA422" i="9"/>
  <c r="BY134" i="15"/>
  <c r="CD163" i="15"/>
  <c r="CD143" i="15"/>
  <c r="CD166" i="15"/>
  <c r="BZ121" i="15"/>
  <c r="BZ123" i="15" s="1"/>
  <c r="BZ137" i="15" s="1"/>
  <c r="BZ117" i="15"/>
  <c r="BZ136" i="15" s="1"/>
  <c r="CD104" i="15"/>
  <c r="CC35" i="15"/>
  <c r="CC48" i="15"/>
  <c r="CC50" i="15" s="1"/>
  <c r="CD102" i="15"/>
  <c r="CC69" i="15"/>
  <c r="CD22" i="15"/>
  <c r="CD108" i="15"/>
  <c r="BZ105" i="9"/>
  <c r="BZ106" i="9"/>
  <c r="BZ109" i="9"/>
  <c r="BZ107" i="9"/>
  <c r="BZ108" i="9"/>
  <c r="BZ104" i="9"/>
  <c r="CC82" i="15"/>
  <c r="CC77" i="15"/>
  <c r="CC73" i="15"/>
  <c r="CC31" i="15"/>
  <c r="CC38" i="15" s="1"/>
  <c r="CC61" i="15"/>
  <c r="CC63" i="15" s="1"/>
  <c r="CE18" i="15"/>
  <c r="CD27" i="15"/>
  <c r="CA80" i="8"/>
  <c r="BZ93" i="9"/>
  <c r="CA51" i="15"/>
  <c r="CA113" i="15" s="1"/>
  <c r="BZ275" i="9"/>
  <c r="BZ524" i="9" s="1"/>
  <c r="BV59" i="13" s="1"/>
  <c r="BZ262" i="9"/>
  <c r="BZ30" i="12" s="1"/>
  <c r="AU77" i="7"/>
  <c r="AU80" i="7" s="1"/>
  <c r="BZ55" i="9"/>
  <c r="BZ21" i="9"/>
  <c r="BZ74" i="9"/>
  <c r="BZ75" i="9" s="1"/>
  <c r="BZ98" i="9"/>
  <c r="BZ99" i="9" s="1"/>
  <c r="BZ69" i="9"/>
  <c r="BZ70" i="9" s="1"/>
  <c r="BZ64" i="9"/>
  <c r="BZ65" i="9" s="1"/>
  <c r="BB445" i="9"/>
  <c r="BB448" i="9" s="1"/>
  <c r="BA378" i="9"/>
  <c r="AU11" i="13"/>
  <c r="AY551" i="9"/>
  <c r="AU47" i="13" s="1"/>
  <c r="AB301" i="12"/>
  <c r="BA438" i="9"/>
  <c r="BA441" i="9" s="1"/>
  <c r="AZ389" i="9"/>
  <c r="AZ551" i="9" s="1"/>
  <c r="AV47" i="13" s="1"/>
  <c r="CB28" i="8"/>
  <c r="CB30" i="8" s="1"/>
  <c r="CB31" i="8" s="1"/>
  <c r="CA157" i="9"/>
  <c r="CB35" i="8"/>
  <c r="CB40" i="8"/>
  <c r="CB42" i="8" s="1"/>
  <c r="CB43" i="8" s="1"/>
  <c r="BZ82" i="12"/>
  <c r="CB59" i="8"/>
  <c r="CB61" i="8" s="1"/>
  <c r="CB62" i="8" s="1"/>
  <c r="CB23" i="8"/>
  <c r="BZ274" i="9"/>
  <c r="BZ42" i="12" s="1"/>
  <c r="BZ440" i="9"/>
  <c r="BZ541" i="9" s="1"/>
  <c r="BV76" i="13" s="1"/>
  <c r="BZ447" i="9"/>
  <c r="CB52" i="8"/>
  <c r="CB54" i="8" s="1"/>
  <c r="CB55" i="8" s="1"/>
  <c r="CB123" i="8" s="1"/>
  <c r="CA17" i="9"/>
  <c r="CA103" i="9" s="1"/>
  <c r="CA110" i="9" s="1"/>
  <c r="CA204" i="9"/>
  <c r="CA419" i="9"/>
  <c r="CA201" i="9"/>
  <c r="CA476" i="9"/>
  <c r="CB337" i="9"/>
  <c r="CB14" i="9"/>
  <c r="CB87" i="9" s="1"/>
  <c r="CB249" i="9"/>
  <c r="CA425" i="9"/>
  <c r="DB219" i="7"/>
  <c r="CX7" i="13" s="1"/>
  <c r="CB215" i="9"/>
  <c r="CB119" i="8"/>
  <c r="CB216" i="9" s="1"/>
  <c r="CB50" i="8"/>
  <c r="CB122" i="8" s="1"/>
  <c r="CB26" i="8"/>
  <c r="CB76" i="8" s="1"/>
  <c r="CB38" i="8"/>
  <c r="CB106" i="8" s="1"/>
  <c r="CC60" i="8"/>
  <c r="CC19" i="8"/>
  <c r="CC29" i="8"/>
  <c r="CC24" i="8"/>
  <c r="CC36" i="8"/>
  <c r="CC53" i="8"/>
  <c r="CC41" i="8"/>
  <c r="CC48" i="8"/>
  <c r="CA92" i="12"/>
  <c r="AP238" i="12" s="1"/>
  <c r="AP240" i="12" s="1"/>
  <c r="CA326" i="9"/>
  <c r="CA94" i="12" s="1"/>
  <c r="DD36" i="7"/>
  <c r="DC23" i="7"/>
  <c r="DC24" i="7" s="1"/>
  <c r="DI29" i="7"/>
  <c r="DH22" i="7"/>
  <c r="DH218" i="7"/>
  <c r="DD6" i="13" s="1"/>
  <c r="BX175" i="9" l="1"/>
  <c r="BX177" i="9" s="1"/>
  <c r="BW263" i="9"/>
  <c r="BW31" i="12" s="1"/>
  <c r="AN177" i="12" s="1"/>
  <c r="BW469" i="9"/>
  <c r="BW380" i="9" s="1"/>
  <c r="BW563" i="9" s="1"/>
  <c r="BS38" i="13" s="1"/>
  <c r="CB125" i="15"/>
  <c r="CB127" i="15" s="1"/>
  <c r="CB150" i="15"/>
  <c r="CB146" i="15"/>
  <c r="CB145" i="15"/>
  <c r="CD247" i="15"/>
  <c r="CD92" i="15"/>
  <c r="CD100" i="15" s="1"/>
  <c r="CB79" i="9"/>
  <c r="CB83" i="9"/>
  <c r="CA86" i="9"/>
  <c r="CA88" i="9" s="1"/>
  <c r="BY172" i="9"/>
  <c r="BY461" i="9" s="1"/>
  <c r="CA82" i="9"/>
  <c r="CA84" i="9" s="1"/>
  <c r="BZ94" i="9"/>
  <c r="BY143" i="9"/>
  <c r="BY153" i="9" s="1"/>
  <c r="BY118" i="9"/>
  <c r="BY147" i="9" s="1"/>
  <c r="BY183" i="9" s="1"/>
  <c r="BX12" i="12"/>
  <c r="BX15" i="12" s="1"/>
  <c r="CC83" i="15"/>
  <c r="CD85" i="15"/>
  <c r="BY123" i="9"/>
  <c r="BY148" i="9" s="1"/>
  <c r="BY163" i="9" s="1"/>
  <c r="BY11" i="12" s="1"/>
  <c r="AO155" i="12" s="1"/>
  <c r="BY131" i="9"/>
  <c r="BY150" i="9" s="1"/>
  <c r="BX167" i="9"/>
  <c r="BY59" i="9"/>
  <c r="BY7" i="12" s="1"/>
  <c r="AO147" i="12" s="1"/>
  <c r="BY135" i="9"/>
  <c r="BY151" i="9" s="1"/>
  <c r="BY166" i="9" s="1"/>
  <c r="BY127" i="9"/>
  <c r="BY149" i="9" s="1"/>
  <c r="BY139" i="9"/>
  <c r="BY152" i="9" s="1"/>
  <c r="BY184" i="9" s="1"/>
  <c r="BY260" i="9" s="1"/>
  <c r="CA186" i="9"/>
  <c r="BW539" i="9"/>
  <c r="BS74" i="13" s="1"/>
  <c r="BZ22" i="9"/>
  <c r="BZ155" i="9" s="1"/>
  <c r="CB44" i="8"/>
  <c r="CB110" i="8" s="1"/>
  <c r="CB112" i="8" s="1"/>
  <c r="CB107" i="8"/>
  <c r="BZ56" i="9"/>
  <c r="BZ58" i="9"/>
  <c r="BX27" i="12"/>
  <c r="BX522" i="9"/>
  <c r="BT57" i="13" s="1"/>
  <c r="CA124" i="9"/>
  <c r="CA115" i="9"/>
  <c r="CA144" i="9" s="1"/>
  <c r="CA188" i="9"/>
  <c r="CA275" i="9" s="1"/>
  <c r="CA524" i="9" s="1"/>
  <c r="BW59" i="13" s="1"/>
  <c r="BZ119" i="15"/>
  <c r="BZ129" i="15"/>
  <c r="CA115" i="15"/>
  <c r="CA135" i="15" s="1"/>
  <c r="CD151" i="15"/>
  <c r="CC36" i="15"/>
  <c r="CD86" i="15"/>
  <c r="CC32" i="15"/>
  <c r="CA105" i="9"/>
  <c r="CA109" i="9"/>
  <c r="CA107" i="9"/>
  <c r="CA104" i="9"/>
  <c r="CA106" i="9"/>
  <c r="CA108" i="9"/>
  <c r="CD29" i="15"/>
  <c r="CD47" i="15"/>
  <c r="CD81" i="15"/>
  <c r="CD71" i="15"/>
  <c r="CD76" i="15"/>
  <c r="CE20" i="15"/>
  <c r="CE91" i="15"/>
  <c r="CE34" i="15"/>
  <c r="CE42" i="15"/>
  <c r="CD41" i="15"/>
  <c r="CD44" i="15" s="1"/>
  <c r="CD67" i="15"/>
  <c r="CD60" i="15"/>
  <c r="CD80" i="15"/>
  <c r="CE55" i="15"/>
  <c r="CD59" i="15"/>
  <c r="CD30" i="15"/>
  <c r="CD54" i="15"/>
  <c r="CD57" i="15" s="1"/>
  <c r="CD68" i="15"/>
  <c r="CD46" i="15"/>
  <c r="CD75" i="15"/>
  <c r="CD72" i="15"/>
  <c r="BZ43" i="12"/>
  <c r="BZ531" i="9"/>
  <c r="BV66" i="13" s="1"/>
  <c r="CB325" i="9"/>
  <c r="CB93" i="12" s="1"/>
  <c r="CA64" i="15"/>
  <c r="CB102" i="9"/>
  <c r="CA283" i="9"/>
  <c r="CA51" i="12" s="1"/>
  <c r="AP197" i="12" s="1"/>
  <c r="CA309" i="9"/>
  <c r="CA77" i="12" s="1"/>
  <c r="AP223" i="12" s="1"/>
  <c r="CB32" i="8"/>
  <c r="CB80" i="8" s="1"/>
  <c r="CB77" i="8"/>
  <c r="AV77" i="7"/>
  <c r="J186" i="7"/>
  <c r="CA47" i="9"/>
  <c r="CA50" i="9" s="1"/>
  <c r="CA51" i="9" s="1"/>
  <c r="BA389" i="9"/>
  <c r="BB438" i="9"/>
  <c r="BB441" i="9" s="1"/>
  <c r="AV11" i="13"/>
  <c r="AC290" i="12"/>
  <c r="BA561" i="9"/>
  <c r="AW36" i="13" s="1"/>
  <c r="BB378" i="9"/>
  <c r="BB561" i="9" s="1"/>
  <c r="AX36" i="13" s="1"/>
  <c r="BC445" i="9"/>
  <c r="BC448" i="9" s="1"/>
  <c r="CA189" i="9"/>
  <c r="CA32" i="9"/>
  <c r="CA35" i="9" s="1"/>
  <c r="CA36" i="9" s="1"/>
  <c r="DC219" i="7"/>
  <c r="CY7" i="13" s="1"/>
  <c r="CB56" i="8"/>
  <c r="CB126" i="8" s="1"/>
  <c r="CB128" i="8" s="1"/>
  <c r="CA453" i="9"/>
  <c r="CA351" i="9" s="1"/>
  <c r="CA115" i="12" s="1"/>
  <c r="AP264" i="12" s="1"/>
  <c r="CA439" i="9"/>
  <c r="CA350" i="9" s="1"/>
  <c r="CA114" i="12" s="1"/>
  <c r="AP263" i="12" s="1"/>
  <c r="CA446" i="9"/>
  <c r="CA542" i="9"/>
  <c r="BW77" i="13" s="1"/>
  <c r="CA348" i="9"/>
  <c r="CA112" i="12" s="1"/>
  <c r="AP261" i="12" s="1"/>
  <c r="CA460" i="9"/>
  <c r="CA314" i="9"/>
  <c r="CA67" i="9"/>
  <c r="CA69" i="9" s="1"/>
  <c r="CA70" i="9" s="1"/>
  <c r="CA72" i="9"/>
  <c r="CA74" i="9" s="1"/>
  <c r="CA75" i="9" s="1"/>
  <c r="CA78" i="9"/>
  <c r="CA80" i="9" s="1"/>
  <c r="CA53" i="9"/>
  <c r="CA55" i="9" s="1"/>
  <c r="CA96" i="9"/>
  <c r="CA98" i="9" s="1"/>
  <c r="CA99" i="9" s="1"/>
  <c r="CA38" i="9"/>
  <c r="CA40" i="9" s="1"/>
  <c r="CA19" i="9"/>
  <c r="CA62" i="9"/>
  <c r="CA64" i="9" s="1"/>
  <c r="CA65" i="9" s="1"/>
  <c r="CB251" i="9"/>
  <c r="CB92" i="9"/>
  <c r="CB63" i="9"/>
  <c r="CB39" i="9"/>
  <c r="CB54" i="9"/>
  <c r="CB20" i="9"/>
  <c r="CB73" i="9"/>
  <c r="CB48" i="9"/>
  <c r="CB97" i="9"/>
  <c r="CB339" i="9"/>
  <c r="CB68" i="9"/>
  <c r="CB25" i="9"/>
  <c r="CB33" i="9"/>
  <c r="CB16" i="9"/>
  <c r="CA91" i="9"/>
  <c r="CA93" i="9" s="1"/>
  <c r="CC20" i="8"/>
  <c r="CC47" i="8" s="1"/>
  <c r="CD17" i="8"/>
  <c r="CC64" i="8"/>
  <c r="CC73" i="8" s="1"/>
  <c r="CC68" i="8"/>
  <c r="CC87" i="8"/>
  <c r="CB217" i="9"/>
  <c r="CB324" i="9"/>
  <c r="DD23" i="7"/>
  <c r="DD24" i="7" s="1"/>
  <c r="DD38" i="7"/>
  <c r="DE34" i="7" s="1"/>
  <c r="DI218" i="7"/>
  <c r="DE6" i="13" s="1"/>
  <c r="DI22" i="7"/>
  <c r="DI31" i="7"/>
  <c r="DJ27" i="7" s="1"/>
  <c r="BW525" i="9" l="1"/>
  <c r="BS60" i="13" s="1"/>
  <c r="BX343" i="9"/>
  <c r="BX107" i="12" s="1"/>
  <c r="BX187" i="9"/>
  <c r="BX263" i="9" s="1"/>
  <c r="BX31" i="12" s="1"/>
  <c r="AN292" i="12"/>
  <c r="CB138" i="15"/>
  <c r="BX467" i="9"/>
  <c r="BY468" i="9" s="1"/>
  <c r="BY164" i="9"/>
  <c r="BY12" i="12" s="1"/>
  <c r="BX466" i="9"/>
  <c r="BY540" i="9"/>
  <c r="BU75" i="13" s="1"/>
  <c r="CD98" i="15"/>
  <c r="CD99" i="15"/>
  <c r="CE142" i="15"/>
  <c r="CD97" i="15"/>
  <c r="CD95" i="15"/>
  <c r="CE106" i="15"/>
  <c r="CD96" i="15"/>
  <c r="CD94" i="15"/>
  <c r="BY315" i="9"/>
  <c r="BY83" i="12" s="1"/>
  <c r="AO229" i="12" s="1"/>
  <c r="AO230" i="12" s="1"/>
  <c r="CA94" i="9"/>
  <c r="BY165" i="9"/>
  <c r="BY173" i="9"/>
  <c r="CD87" i="15"/>
  <c r="CD88" i="15" s="1"/>
  <c r="CE93" i="15"/>
  <c r="BY259" i="9"/>
  <c r="BY346" i="9"/>
  <c r="BY110" i="12" s="1"/>
  <c r="AO259" i="12" s="1"/>
  <c r="BY14" i="12"/>
  <c r="AO161" i="12" s="1"/>
  <c r="BY176" i="9"/>
  <c r="BZ29" i="9"/>
  <c r="BZ44" i="9" s="1"/>
  <c r="BZ6" i="12" s="1"/>
  <c r="BZ23" i="9"/>
  <c r="BZ114" i="9" s="1"/>
  <c r="BY139" i="15"/>
  <c r="BY149" i="15" s="1"/>
  <c r="BY347" i="9"/>
  <c r="BY111" i="12" s="1"/>
  <c r="AO260" i="12" s="1"/>
  <c r="BY523" i="9"/>
  <c r="BU58" i="13" s="1"/>
  <c r="BY28" i="12"/>
  <c r="AO174" i="12" s="1"/>
  <c r="CD77" i="15"/>
  <c r="CB122" i="9"/>
  <c r="CB182" i="9"/>
  <c r="CB181" i="9"/>
  <c r="CA41" i="9"/>
  <c r="CA43" i="9"/>
  <c r="CA56" i="9"/>
  <c r="CA58" i="9"/>
  <c r="CA140" i="9"/>
  <c r="CA136" i="9"/>
  <c r="CA132" i="9"/>
  <c r="CA128" i="9"/>
  <c r="CA119" i="9"/>
  <c r="CA117" i="15"/>
  <c r="CA136" i="15" s="1"/>
  <c r="CA121" i="15"/>
  <c r="CA123" i="15" s="1"/>
  <c r="CA137" i="15" s="1"/>
  <c r="CE166" i="15"/>
  <c r="CE143" i="15"/>
  <c r="CE163" i="15"/>
  <c r="BZ134" i="15"/>
  <c r="CE104" i="15"/>
  <c r="CE102" i="15"/>
  <c r="CD35" i="15"/>
  <c r="CE22" i="15"/>
  <c r="CE108" i="15"/>
  <c r="CD31" i="15"/>
  <c r="CD38" i="15" s="1"/>
  <c r="CC23" i="15"/>
  <c r="CD48" i="15"/>
  <c r="CD50" i="15" s="1"/>
  <c r="CD82" i="15"/>
  <c r="CD73" i="15"/>
  <c r="CB90" i="8"/>
  <c r="CD61" i="15"/>
  <c r="CD63" i="15" s="1"/>
  <c r="CE27" i="15"/>
  <c r="CD69" i="15"/>
  <c r="CF18" i="15"/>
  <c r="CA21" i="9"/>
  <c r="CA26" i="9"/>
  <c r="CA27" i="9" s="1"/>
  <c r="CA43" i="12"/>
  <c r="AP189" i="12" s="1"/>
  <c r="CB51" i="15"/>
  <c r="CB113" i="15" s="1"/>
  <c r="BX258" i="9"/>
  <c r="CB64" i="15"/>
  <c r="CA262" i="9"/>
  <c r="CA531" i="9" s="1"/>
  <c r="BW66" i="13" s="1"/>
  <c r="CA440" i="9"/>
  <c r="CA541" i="9" s="1"/>
  <c r="BW76" i="13" s="1"/>
  <c r="AV80" i="7"/>
  <c r="K184" i="7"/>
  <c r="CA274" i="9"/>
  <c r="CA42" i="12" s="1"/>
  <c r="AP188" i="12" s="1"/>
  <c r="BY174" i="9"/>
  <c r="CA447" i="9"/>
  <c r="BB389" i="9"/>
  <c r="BB551" i="9" s="1"/>
  <c r="AX47" i="13" s="1"/>
  <c r="BC438" i="9"/>
  <c r="BC441" i="9" s="1"/>
  <c r="BA551" i="9"/>
  <c r="AW47" i="13" s="1"/>
  <c r="AC301" i="12"/>
  <c r="BC378" i="9"/>
  <c r="BD445" i="9"/>
  <c r="BD448" i="9" s="1"/>
  <c r="AW11" i="13"/>
  <c r="CC28" i="8"/>
  <c r="CC30" i="8" s="1"/>
  <c r="CC31" i="8" s="1"/>
  <c r="DD219" i="7"/>
  <c r="CZ7" i="13" s="1"/>
  <c r="CC40" i="8"/>
  <c r="CC42" i="8" s="1"/>
  <c r="CC43" i="8" s="1"/>
  <c r="CA82" i="12"/>
  <c r="CC52" i="8"/>
  <c r="CC54" i="8" s="1"/>
  <c r="CC55" i="8" s="1"/>
  <c r="CC123" i="8" s="1"/>
  <c r="CB157" i="9"/>
  <c r="CC249" i="9"/>
  <c r="CB17" i="9"/>
  <c r="CB103" i="9" s="1"/>
  <c r="CB110" i="9" s="1"/>
  <c r="CB419" i="9"/>
  <c r="CB422" i="9"/>
  <c r="CB476" i="9"/>
  <c r="CC14" i="9"/>
  <c r="CC87" i="9" s="1"/>
  <c r="CC337" i="9"/>
  <c r="CB204" i="9"/>
  <c r="CB201" i="9"/>
  <c r="CB425" i="9"/>
  <c r="CC59" i="8"/>
  <c r="CC61" i="8" s="1"/>
  <c r="CC62" i="8" s="1"/>
  <c r="CC35" i="8"/>
  <c r="CD60" i="8"/>
  <c r="CD19" i="8"/>
  <c r="CD41" i="8"/>
  <c r="CD29" i="8"/>
  <c r="CD24" i="8"/>
  <c r="CD48" i="8"/>
  <c r="CD36" i="8"/>
  <c r="CD53" i="8"/>
  <c r="CC119" i="8"/>
  <c r="CC216" i="9" s="1"/>
  <c r="CC215" i="9"/>
  <c r="CC38" i="8"/>
  <c r="CC106" i="8" s="1"/>
  <c r="CC50" i="8"/>
  <c r="CC122" i="8" s="1"/>
  <c r="CC26" i="8"/>
  <c r="CC76" i="8" s="1"/>
  <c r="CB92" i="12"/>
  <c r="CB326" i="9"/>
  <c r="CB94" i="12" s="1"/>
  <c r="CC23" i="8"/>
  <c r="DJ29" i="7"/>
  <c r="DE36" i="7"/>
  <c r="BX349" i="9" l="1"/>
  <c r="BX113" i="12" s="1"/>
  <c r="BX469" i="9"/>
  <c r="BX380" i="9" s="1"/>
  <c r="BX563" i="9" s="1"/>
  <c r="BT38" i="13" s="1"/>
  <c r="BY167" i="9"/>
  <c r="BY84" i="12"/>
  <c r="BZ172" i="9"/>
  <c r="BZ461" i="9" s="1"/>
  <c r="CB86" i="9"/>
  <c r="CB88" i="9" s="1"/>
  <c r="BZ59" i="9"/>
  <c r="BZ7" i="12" s="1"/>
  <c r="CC25" i="15"/>
  <c r="CE247" i="15" s="1"/>
  <c r="CB144" i="15"/>
  <c r="CE92" i="15"/>
  <c r="CE100" i="15" s="1"/>
  <c r="BY316" i="9"/>
  <c r="CC79" i="9"/>
  <c r="CC83" i="9"/>
  <c r="CB82" i="9"/>
  <c r="CB84" i="9" s="1"/>
  <c r="BY13" i="12"/>
  <c r="AO159" i="12" s="1"/>
  <c r="BY175" i="9"/>
  <c r="BY177" i="9" s="1"/>
  <c r="BZ143" i="9"/>
  <c r="BZ153" i="9" s="1"/>
  <c r="BZ118" i="9"/>
  <c r="BZ147" i="9" s="1"/>
  <c r="BZ183" i="9" s="1"/>
  <c r="CD83" i="15"/>
  <c r="CE85" i="15"/>
  <c r="BY27" i="12"/>
  <c r="AO173" i="12" s="1"/>
  <c r="BY522" i="9"/>
  <c r="BU57" i="13" s="1"/>
  <c r="BZ127" i="9"/>
  <c r="BZ149" i="9" s="1"/>
  <c r="BZ123" i="9"/>
  <c r="BZ148" i="9" s="1"/>
  <c r="BZ163" i="9" s="1"/>
  <c r="BZ11" i="12" s="1"/>
  <c r="BZ139" i="9"/>
  <c r="BZ152" i="9" s="1"/>
  <c r="BZ184" i="9" s="1"/>
  <c r="BZ260" i="9" s="1"/>
  <c r="BZ135" i="9"/>
  <c r="BZ151" i="9" s="1"/>
  <c r="BZ166" i="9" s="1"/>
  <c r="BZ176" i="9" s="1"/>
  <c r="BZ131" i="9"/>
  <c r="BZ150" i="9" s="1"/>
  <c r="CA22" i="9"/>
  <c r="CC44" i="8"/>
  <c r="CC110" i="8" s="1"/>
  <c r="CC112" i="8" s="1"/>
  <c r="CC107" i="8"/>
  <c r="CB186" i="9"/>
  <c r="CB124" i="9"/>
  <c r="CB115" i="9"/>
  <c r="CB144" i="9" s="1"/>
  <c r="CB115" i="15"/>
  <c r="CB135" i="15" s="1"/>
  <c r="CB121" i="15"/>
  <c r="CB123" i="15" s="1"/>
  <c r="CB137" i="15" s="1"/>
  <c r="CB117" i="15"/>
  <c r="CE151" i="15"/>
  <c r="CA119" i="15"/>
  <c r="CA129" i="15"/>
  <c r="CD36" i="15"/>
  <c r="CD32" i="15"/>
  <c r="CE81" i="15"/>
  <c r="CE86" i="15"/>
  <c r="CF55" i="15"/>
  <c r="CE54" i="15"/>
  <c r="CE57" i="15" s="1"/>
  <c r="CE75" i="15"/>
  <c r="CE41" i="15"/>
  <c r="CE44" i="15" s="1"/>
  <c r="CF42" i="15"/>
  <c r="CB106" i="9"/>
  <c r="CB109" i="9"/>
  <c r="CB108" i="9"/>
  <c r="CB105" i="9"/>
  <c r="CB104" i="9"/>
  <c r="CB107" i="9"/>
  <c r="CE76" i="15"/>
  <c r="CE80" i="15"/>
  <c r="CE59" i="15"/>
  <c r="CE60" i="15"/>
  <c r="CE67" i="15"/>
  <c r="CE72" i="15"/>
  <c r="CE46" i="15"/>
  <c r="CE68" i="15"/>
  <c r="CE71" i="15"/>
  <c r="CE29" i="15"/>
  <c r="CE47" i="15"/>
  <c r="CE30" i="15"/>
  <c r="CF91" i="15"/>
  <c r="CF20" i="15"/>
  <c r="CF142" i="15" s="1"/>
  <c r="CF34" i="15"/>
  <c r="BX525" i="9"/>
  <c r="BT60" i="13" s="1"/>
  <c r="CC325" i="9"/>
  <c r="CC93" i="12" s="1"/>
  <c r="AQ239" i="12" s="1"/>
  <c r="BX539" i="9"/>
  <c r="BT74" i="13" s="1"/>
  <c r="BX26" i="12"/>
  <c r="CB309" i="9"/>
  <c r="CB77" i="12" s="1"/>
  <c r="CC102" i="9"/>
  <c r="CA30" i="12"/>
  <c r="AP176" i="12" s="1"/>
  <c r="CB283" i="9"/>
  <c r="CB51" i="12" s="1"/>
  <c r="CC32" i="8"/>
  <c r="CC80" i="8" s="1"/>
  <c r="CC77" i="8"/>
  <c r="AW77" i="7"/>
  <c r="AW80" i="7" s="1"/>
  <c r="AO157" i="12"/>
  <c r="BD378" i="9"/>
  <c r="BD561" i="9" s="1"/>
  <c r="AZ36" i="13" s="1"/>
  <c r="BE445" i="9"/>
  <c r="BE448" i="9" s="1"/>
  <c r="BC389" i="9"/>
  <c r="BD438" i="9"/>
  <c r="BD441" i="9" s="1"/>
  <c r="BC561" i="9"/>
  <c r="AY36" i="13" s="1"/>
  <c r="AD290" i="12"/>
  <c r="AX11" i="13"/>
  <c r="CC56" i="8"/>
  <c r="CC126" i="8" s="1"/>
  <c r="CC128" i="8" s="1"/>
  <c r="CB348" i="9"/>
  <c r="CB112" i="12" s="1"/>
  <c r="CB189" i="9"/>
  <c r="CB188" i="9"/>
  <c r="AP228" i="12"/>
  <c r="CB542" i="9"/>
  <c r="BX77" i="13" s="1"/>
  <c r="CB38" i="9"/>
  <c r="CB40" i="9" s="1"/>
  <c r="CB47" i="9"/>
  <c r="CB50" i="9" s="1"/>
  <c r="CB51" i="9" s="1"/>
  <c r="CB53" i="9"/>
  <c r="CB55" i="9" s="1"/>
  <c r="CB96" i="9"/>
  <c r="CB98" i="9" s="1"/>
  <c r="CB99" i="9" s="1"/>
  <c r="CB78" i="9"/>
  <c r="CB80" i="9" s="1"/>
  <c r="CB67" i="9"/>
  <c r="CB69" i="9" s="1"/>
  <c r="CB70" i="9" s="1"/>
  <c r="CB72" i="9"/>
  <c r="CB74" i="9" s="1"/>
  <c r="CB75" i="9" s="1"/>
  <c r="CB62" i="9"/>
  <c r="CB64" i="9" s="1"/>
  <c r="CB65" i="9" s="1"/>
  <c r="CB32" i="9"/>
  <c r="CB35" i="9" s="1"/>
  <c r="CB36" i="9" s="1"/>
  <c r="CB91" i="9"/>
  <c r="CB93" i="9" s="1"/>
  <c r="CB19" i="9"/>
  <c r="CC33" i="9"/>
  <c r="CC25" i="9"/>
  <c r="CC73" i="9"/>
  <c r="CC92" i="9"/>
  <c r="CC39" i="9"/>
  <c r="CC20" i="9"/>
  <c r="CC339" i="9"/>
  <c r="CC68" i="9"/>
  <c r="CC16" i="9"/>
  <c r="CC48" i="9"/>
  <c r="CC54" i="9"/>
  <c r="CC251" i="9"/>
  <c r="CC63" i="9"/>
  <c r="CC97" i="9"/>
  <c r="CB446" i="9"/>
  <c r="CB453" i="9"/>
  <c r="CB351" i="9" s="1"/>
  <c r="CB115" i="12" s="1"/>
  <c r="CB439" i="9"/>
  <c r="CB350" i="9" s="1"/>
  <c r="CB114" i="12" s="1"/>
  <c r="CB314" i="9"/>
  <c r="CB460" i="9"/>
  <c r="CC324" i="9"/>
  <c r="CC217" i="9"/>
  <c r="CD20" i="8"/>
  <c r="CD35" i="8" s="1"/>
  <c r="CE17" i="8"/>
  <c r="CD64" i="8"/>
  <c r="CD73" i="8" s="1"/>
  <c r="CD68" i="8"/>
  <c r="CD87" i="8"/>
  <c r="DE219" i="7"/>
  <c r="DA7" i="13" s="1"/>
  <c r="DE23" i="7"/>
  <c r="DE24" i="7" s="1"/>
  <c r="DJ218" i="7"/>
  <c r="DF6" i="13" s="1"/>
  <c r="DJ22" i="7"/>
  <c r="DE38" i="7"/>
  <c r="DF34" i="7" s="1"/>
  <c r="DJ31" i="7"/>
  <c r="DK27" i="7" s="1"/>
  <c r="CE69" i="15" l="1"/>
  <c r="CE94" i="15"/>
  <c r="CE99" i="15"/>
  <c r="CE96" i="15"/>
  <c r="BY466" i="9"/>
  <c r="BY467" i="9"/>
  <c r="BZ468" i="9" s="1"/>
  <c r="BY187" i="9"/>
  <c r="BY263" i="9" s="1"/>
  <c r="BY343" i="9"/>
  <c r="BY107" i="12" s="1"/>
  <c r="AO256" i="12" s="1"/>
  <c r="BZ315" i="9"/>
  <c r="BZ83" i="12" s="1"/>
  <c r="BZ84" i="12" s="1"/>
  <c r="CC125" i="15"/>
  <c r="CC127" i="15" s="1"/>
  <c r="BZ165" i="9"/>
  <c r="BZ175" i="9" s="1"/>
  <c r="BZ164" i="9"/>
  <c r="BZ12" i="12" s="1"/>
  <c r="BZ540" i="9"/>
  <c r="BV75" i="13" s="1"/>
  <c r="CC145" i="15"/>
  <c r="CE97" i="15"/>
  <c r="CE95" i="15"/>
  <c r="CC150" i="15"/>
  <c r="CE98" i="15"/>
  <c r="CC146" i="15"/>
  <c r="CF106" i="15"/>
  <c r="CB94" i="9"/>
  <c r="BY15" i="12"/>
  <c r="CA516" i="9"/>
  <c r="BW22" i="13" s="1"/>
  <c r="CA155" i="9"/>
  <c r="CE87" i="15"/>
  <c r="CE88" i="15" s="1"/>
  <c r="CF93" i="15"/>
  <c r="BZ14" i="12"/>
  <c r="BZ259" i="9"/>
  <c r="BZ346" i="9"/>
  <c r="BZ110" i="12" s="1"/>
  <c r="CA29" i="9"/>
  <c r="CA59" i="9" s="1"/>
  <c r="CA7" i="12" s="1"/>
  <c r="AP147" i="12" s="1"/>
  <c r="CA23" i="9"/>
  <c r="CA114" i="9" s="1"/>
  <c r="CA139" i="9" s="1"/>
  <c r="CA152" i="9" s="1"/>
  <c r="CA184" i="9" s="1"/>
  <c r="BZ173" i="9"/>
  <c r="BZ139" i="15"/>
  <c r="BZ149" i="15" s="1"/>
  <c r="BZ347" i="9"/>
  <c r="BZ111" i="12" s="1"/>
  <c r="BZ28" i="12"/>
  <c r="BZ523" i="9"/>
  <c r="BV58" i="13" s="1"/>
  <c r="CB41" i="9"/>
  <c r="CB43" i="9"/>
  <c r="CC122" i="9"/>
  <c r="CC182" i="9"/>
  <c r="CC181" i="9"/>
  <c r="CB56" i="9"/>
  <c r="CB58" i="9"/>
  <c r="CB119" i="15"/>
  <c r="CB136" i="15"/>
  <c r="CE73" i="15"/>
  <c r="CB136" i="9"/>
  <c r="CB140" i="9"/>
  <c r="CB128" i="9"/>
  <c r="CB132" i="9"/>
  <c r="CB119" i="9"/>
  <c r="CD23" i="15"/>
  <c r="CC157" i="9"/>
  <c r="CF166" i="15"/>
  <c r="CF163" i="15"/>
  <c r="CF143" i="15"/>
  <c r="CE82" i="15"/>
  <c r="CB129" i="15"/>
  <c r="CA134" i="15"/>
  <c r="CF104" i="15"/>
  <c r="CF102" i="15"/>
  <c r="CE35" i="15"/>
  <c r="CF22" i="15"/>
  <c r="CF108" i="15"/>
  <c r="CE77" i="15"/>
  <c r="CE48" i="15"/>
  <c r="CE50" i="15" s="1"/>
  <c r="CE61" i="15"/>
  <c r="CE63" i="15" s="1"/>
  <c r="CE31" i="15"/>
  <c r="CE38" i="15" s="1"/>
  <c r="CF27" i="15"/>
  <c r="CG18" i="15"/>
  <c r="CB21" i="9"/>
  <c r="CB26" i="9"/>
  <c r="CB27" i="9" s="1"/>
  <c r="CC90" i="8"/>
  <c r="CB275" i="9"/>
  <c r="CB524" i="9" s="1"/>
  <c r="BX59" i="13" s="1"/>
  <c r="CB262" i="9"/>
  <c r="CB30" i="12" s="1"/>
  <c r="BY258" i="9"/>
  <c r="BY26" i="12" s="1"/>
  <c r="AO172" i="12" s="1"/>
  <c r="CC51" i="15"/>
  <c r="CC113" i="15" s="1"/>
  <c r="CC64" i="15"/>
  <c r="AX77" i="7"/>
  <c r="AX80" i="7" s="1"/>
  <c r="BF445" i="9"/>
  <c r="BF448" i="9" s="1"/>
  <c r="BE378" i="9"/>
  <c r="AY11" i="13"/>
  <c r="BC551" i="9"/>
  <c r="AY47" i="13" s="1"/>
  <c r="AD301" i="12"/>
  <c r="BD389" i="9"/>
  <c r="BD551" i="9" s="1"/>
  <c r="AZ47" i="13" s="1"/>
  <c r="BE438" i="9"/>
  <c r="BE441" i="9" s="1"/>
  <c r="CD40" i="8"/>
  <c r="CD42" i="8" s="1"/>
  <c r="CD43" i="8" s="1"/>
  <c r="CD28" i="8"/>
  <c r="CD30" i="8" s="1"/>
  <c r="CD31" i="8" s="1"/>
  <c r="CD47" i="8"/>
  <c r="CD59" i="8"/>
  <c r="CD61" i="8" s="1"/>
  <c r="CD62" i="8" s="1"/>
  <c r="CB82" i="12"/>
  <c r="CC422" i="9"/>
  <c r="CD337" i="9"/>
  <c r="CD249" i="9"/>
  <c r="CD14" i="9"/>
  <c r="CD87" i="9" s="1"/>
  <c r="CC425" i="9"/>
  <c r="CC476" i="9"/>
  <c r="CC201" i="9"/>
  <c r="CC204" i="9"/>
  <c r="CC419" i="9"/>
  <c r="CC17" i="9"/>
  <c r="CC103" i="9" s="1"/>
  <c r="CC110" i="9" s="1"/>
  <c r="CB440" i="9"/>
  <c r="CB541" i="9" s="1"/>
  <c r="BX76" i="13" s="1"/>
  <c r="CB447" i="9"/>
  <c r="CD52" i="8"/>
  <c r="CD54" i="8" s="1"/>
  <c r="CD55" i="8" s="1"/>
  <c r="CD123" i="8" s="1"/>
  <c r="CB274" i="9"/>
  <c r="CB42" i="12" s="1"/>
  <c r="CE60" i="8"/>
  <c r="CE19" i="8"/>
  <c r="CE41" i="8"/>
  <c r="CE24" i="8"/>
  <c r="CE48" i="8"/>
  <c r="CE29" i="8"/>
  <c r="CE53" i="8"/>
  <c r="CE36" i="8"/>
  <c r="CD50" i="8"/>
  <c r="CD122" i="8" s="1"/>
  <c r="CD26" i="8"/>
  <c r="CD76" i="8" s="1"/>
  <c r="CD38" i="8"/>
  <c r="CD106" i="8" s="1"/>
  <c r="CD23" i="8"/>
  <c r="CC92" i="12"/>
  <c r="AQ238" i="12" s="1"/>
  <c r="AQ240" i="12" s="1"/>
  <c r="CC326" i="9"/>
  <c r="CC94" i="12" s="1"/>
  <c r="CD119" i="8"/>
  <c r="CD216" i="9" s="1"/>
  <c r="CD215" i="9"/>
  <c r="DK29" i="7"/>
  <c r="DK31" i="7" s="1"/>
  <c r="DL27" i="7" s="1"/>
  <c r="DF36" i="7"/>
  <c r="DF38" i="7" s="1"/>
  <c r="DG34" i="7" s="1"/>
  <c r="BZ174" i="9" l="1"/>
  <c r="BZ177" i="9" s="1"/>
  <c r="BZ258" i="9" s="1"/>
  <c r="BZ13" i="12"/>
  <c r="BZ15" i="12" s="1"/>
  <c r="BY469" i="9"/>
  <c r="BY380" i="9" s="1"/>
  <c r="BY563" i="9" s="1"/>
  <c r="BU38" i="13" s="1"/>
  <c r="BY349" i="9"/>
  <c r="BY113" i="12" s="1"/>
  <c r="AO262" i="12" s="1"/>
  <c r="CC138" i="15"/>
  <c r="BZ316" i="9"/>
  <c r="BZ167" i="9"/>
  <c r="CA135" i="9"/>
  <c r="CA151" i="9" s="1"/>
  <c r="CA166" i="9" s="1"/>
  <c r="CA176" i="9" s="1"/>
  <c r="CC86" i="9"/>
  <c r="CC88" i="9" s="1"/>
  <c r="CD25" i="15"/>
  <c r="CD125" i="15" s="1"/>
  <c r="CD127" i="15" s="1"/>
  <c r="CC144" i="15"/>
  <c r="CD79" i="9"/>
  <c r="CD83" i="9"/>
  <c r="CA123" i="9"/>
  <c r="CA148" i="9" s="1"/>
  <c r="CF92" i="15"/>
  <c r="CF95" i="15" s="1"/>
  <c r="CA172" i="9"/>
  <c r="CA461" i="9" s="1"/>
  <c r="CC82" i="9"/>
  <c r="CC84" i="9" s="1"/>
  <c r="CA143" i="9"/>
  <c r="CA153" i="9" s="1"/>
  <c r="CA118" i="9"/>
  <c r="CA147" i="9" s="1"/>
  <c r="CA183" i="9" s="1"/>
  <c r="CA259" i="9" s="1"/>
  <c r="CA519" i="9"/>
  <c r="CA131" i="9"/>
  <c r="CA150" i="9" s="1"/>
  <c r="CA165" i="9" s="1"/>
  <c r="CA175" i="9" s="1"/>
  <c r="CA127" i="9"/>
  <c r="CA149" i="9" s="1"/>
  <c r="CA164" i="9" s="1"/>
  <c r="CA174" i="9" s="1"/>
  <c r="CF85" i="15"/>
  <c r="CE83" i="15"/>
  <c r="CA44" i="9"/>
  <c r="CA6" i="12" s="1"/>
  <c r="AP146" i="12" s="1"/>
  <c r="BZ27" i="12"/>
  <c r="BZ522" i="9"/>
  <c r="BV57" i="13" s="1"/>
  <c r="CC186" i="9"/>
  <c r="CD44" i="8"/>
  <c r="CD110" i="8" s="1"/>
  <c r="CD112" i="8" s="1"/>
  <c r="CD107" i="8"/>
  <c r="CB22" i="9"/>
  <c r="CA139" i="15"/>
  <c r="CA149" i="15" s="1"/>
  <c r="CA347" i="9"/>
  <c r="CA111" i="12" s="1"/>
  <c r="AP260" i="12" s="1"/>
  <c r="CA260" i="9"/>
  <c r="CC124" i="9"/>
  <c r="BZ467" i="9"/>
  <c r="CA468" i="9" s="1"/>
  <c r="CC115" i="9"/>
  <c r="CC144" i="9" s="1"/>
  <c r="CC188" i="9"/>
  <c r="CC275" i="9" s="1"/>
  <c r="CC524" i="9" s="1"/>
  <c r="BY59" i="13" s="1"/>
  <c r="CC189" i="9"/>
  <c r="CC447" i="9" s="1"/>
  <c r="CC115" i="15"/>
  <c r="CC135" i="15" s="1"/>
  <c r="CB134" i="15"/>
  <c r="CF151" i="15"/>
  <c r="CC121" i="15"/>
  <c r="CC123" i="15" s="1"/>
  <c r="CC137" i="15" s="1"/>
  <c r="CC117" i="15"/>
  <c r="CE36" i="15"/>
  <c r="CF86" i="15"/>
  <c r="CE32" i="15"/>
  <c r="CE23" i="15" s="1"/>
  <c r="CF81" i="15"/>
  <c r="CC104" i="9"/>
  <c r="CC109" i="9"/>
  <c r="CC106" i="9"/>
  <c r="CC107" i="9"/>
  <c r="CC105" i="9"/>
  <c r="CC108" i="9"/>
  <c r="CB43" i="12"/>
  <c r="CF60" i="15"/>
  <c r="CF59" i="15"/>
  <c r="CF76" i="15"/>
  <c r="CF67" i="15"/>
  <c r="CF46" i="15"/>
  <c r="CF41" i="15"/>
  <c r="CF44" i="15" s="1"/>
  <c r="CF68" i="15"/>
  <c r="CF80" i="15"/>
  <c r="CF54" i="15"/>
  <c r="CF57" i="15" s="1"/>
  <c r="CF71" i="15"/>
  <c r="CF30" i="15"/>
  <c r="CF47" i="15"/>
  <c r="CF29" i="15"/>
  <c r="CF72" i="15"/>
  <c r="CF75" i="15"/>
  <c r="CG34" i="15"/>
  <c r="CG91" i="15"/>
  <c r="CG20" i="15"/>
  <c r="CG42" i="15"/>
  <c r="CG55" i="15"/>
  <c r="CB531" i="9"/>
  <c r="BX66" i="13" s="1"/>
  <c r="BY539" i="9"/>
  <c r="BU74" i="13" s="1"/>
  <c r="CD325" i="9"/>
  <c r="CD93" i="12" s="1"/>
  <c r="CD102" i="9"/>
  <c r="CC283" i="9"/>
  <c r="CC51" i="12" s="1"/>
  <c r="AQ197" i="12" s="1"/>
  <c r="CC309" i="9"/>
  <c r="CC77" i="12" s="1"/>
  <c r="AQ223" i="12" s="1"/>
  <c r="CD32" i="8"/>
  <c r="CD80" i="8" s="1"/>
  <c r="CD77" i="8"/>
  <c r="AY77" i="7"/>
  <c r="AY80" i="7" s="1"/>
  <c r="CC19" i="9"/>
  <c r="BY31" i="12"/>
  <c r="AO177" i="12" s="1"/>
  <c r="BY525" i="9"/>
  <c r="BU60" i="13" s="1"/>
  <c r="BF438" i="9"/>
  <c r="BF441" i="9" s="1"/>
  <c r="BE389" i="9"/>
  <c r="AZ11" i="13"/>
  <c r="BE561" i="9"/>
  <c r="BA36" i="13" s="1"/>
  <c r="AE290" i="12"/>
  <c r="BF378" i="9"/>
  <c r="BF561" i="9" s="1"/>
  <c r="BB36" i="13" s="1"/>
  <c r="BG445" i="9"/>
  <c r="BG448" i="9" s="1"/>
  <c r="CC67" i="9"/>
  <c r="CC69" i="9" s="1"/>
  <c r="CC70" i="9" s="1"/>
  <c r="CC62" i="9"/>
  <c r="CC64" i="9" s="1"/>
  <c r="CC65" i="9" s="1"/>
  <c r="CD56" i="8"/>
  <c r="CD126" i="8" s="1"/>
  <c r="CD128" i="8" s="1"/>
  <c r="CD16" i="9"/>
  <c r="CD33" i="9"/>
  <c r="CD39" i="9"/>
  <c r="CD73" i="9"/>
  <c r="CD20" i="9"/>
  <c r="CD339" i="9"/>
  <c r="CD92" i="9"/>
  <c r="CD68" i="9"/>
  <c r="CD97" i="9"/>
  <c r="CD54" i="9"/>
  <c r="CD251" i="9"/>
  <c r="CD48" i="9"/>
  <c r="CD63" i="9"/>
  <c r="CD25" i="9"/>
  <c r="CC96" i="9"/>
  <c r="CC98" i="9" s="1"/>
  <c r="CC99" i="9" s="1"/>
  <c r="CC460" i="9"/>
  <c r="CC314" i="9"/>
  <c r="CC53" i="9"/>
  <c r="CC55" i="9" s="1"/>
  <c r="CC47" i="9"/>
  <c r="CC50" i="9" s="1"/>
  <c r="CC51" i="9" s="1"/>
  <c r="CC78" i="9"/>
  <c r="CC80" i="9" s="1"/>
  <c r="CC91" i="9"/>
  <c r="CC93" i="9" s="1"/>
  <c r="CC32" i="9"/>
  <c r="CC35" i="9" s="1"/>
  <c r="CC36" i="9" s="1"/>
  <c r="CC72" i="9"/>
  <c r="CC74" i="9" s="1"/>
  <c r="CC75" i="9" s="1"/>
  <c r="CC38" i="9"/>
  <c r="CC40" i="9" s="1"/>
  <c r="CC542" i="9"/>
  <c r="BY77" i="13" s="1"/>
  <c r="CC348" i="9"/>
  <c r="CC112" i="12" s="1"/>
  <c r="AQ261" i="12" s="1"/>
  <c r="CC453" i="9"/>
  <c r="CC351" i="9" s="1"/>
  <c r="CC115" i="12" s="1"/>
  <c r="AQ264" i="12" s="1"/>
  <c r="CC439" i="9"/>
  <c r="CC350" i="9" s="1"/>
  <c r="CC114" i="12" s="1"/>
  <c r="AQ263" i="12" s="1"/>
  <c r="CC446" i="9"/>
  <c r="CD217" i="9"/>
  <c r="CD324" i="9"/>
  <c r="CE20" i="8"/>
  <c r="CF17" i="8"/>
  <c r="CE68" i="8"/>
  <c r="CE64" i="8"/>
  <c r="CE73" i="8" s="1"/>
  <c r="CE87" i="8"/>
  <c r="DG36" i="7"/>
  <c r="DG38" i="7" s="1"/>
  <c r="DH34" i="7" s="1"/>
  <c r="DK218" i="7"/>
  <c r="DG6" i="13" s="1"/>
  <c r="DK22" i="7"/>
  <c r="DL29" i="7"/>
  <c r="DL31" i="7" s="1"/>
  <c r="DM27" i="7" s="1"/>
  <c r="DF219" i="7"/>
  <c r="DB7" i="13" s="1"/>
  <c r="DF23" i="7"/>
  <c r="DF24" i="7" s="1"/>
  <c r="CF100" i="15" l="1"/>
  <c r="CF97" i="15"/>
  <c r="BZ466" i="9"/>
  <c r="AO292" i="12"/>
  <c r="BZ343" i="9"/>
  <c r="BZ107" i="12" s="1"/>
  <c r="BZ187" i="9"/>
  <c r="BZ263" i="9" s="1"/>
  <c r="BZ525" i="9" s="1"/>
  <c r="BV60" i="13" s="1"/>
  <c r="CF247" i="15"/>
  <c r="CD138" i="15"/>
  <c r="CD150" i="15"/>
  <c r="CD145" i="15"/>
  <c r="CA540" i="9"/>
  <c r="BW75" i="13" s="1"/>
  <c r="CA163" i="9"/>
  <c r="CA11" i="12" s="1"/>
  <c r="AP155" i="12" s="1"/>
  <c r="CG142" i="15"/>
  <c r="CE25" i="15"/>
  <c r="CG247" i="15" s="1"/>
  <c r="CD144" i="15"/>
  <c r="CD146" i="15"/>
  <c r="CF94" i="15"/>
  <c r="CG106" i="15"/>
  <c r="CF98" i="15"/>
  <c r="CA315" i="9"/>
  <c r="CA316" i="9" s="1"/>
  <c r="CF99" i="15"/>
  <c r="CF96" i="15"/>
  <c r="CC94" i="9"/>
  <c r="CF87" i="15"/>
  <c r="CF88" i="15" s="1"/>
  <c r="CB516" i="9"/>
  <c r="BX22" i="13" s="1"/>
  <c r="CB155" i="9"/>
  <c r="CA12" i="12"/>
  <c r="AP157" i="12" s="1"/>
  <c r="CG93" i="15"/>
  <c r="CA13" i="12"/>
  <c r="AP159" i="12" s="1"/>
  <c r="CB29" i="9"/>
  <c r="CB59" i="9" s="1"/>
  <c r="CB7" i="12" s="1"/>
  <c r="CB23" i="9"/>
  <c r="CB114" i="9" s="1"/>
  <c r="CB127" i="9" s="1"/>
  <c r="CB149" i="9" s="1"/>
  <c r="CA346" i="9"/>
  <c r="CA110" i="12" s="1"/>
  <c r="AP259" i="12" s="1"/>
  <c r="CA522" i="9"/>
  <c r="BW57" i="13" s="1"/>
  <c r="CA27" i="12"/>
  <c r="AP173" i="12" s="1"/>
  <c r="CC56" i="9"/>
  <c r="CC58" i="9"/>
  <c r="CD122" i="9"/>
  <c r="CD182" i="9"/>
  <c r="CD181" i="9"/>
  <c r="CC41" i="9"/>
  <c r="CC43" i="9"/>
  <c r="CC119" i="15"/>
  <c r="CC136" i="15"/>
  <c r="CA14" i="12"/>
  <c r="AP161" i="12" s="1"/>
  <c r="CA28" i="12"/>
  <c r="AP174" i="12" s="1"/>
  <c r="CA523" i="9"/>
  <c r="BW58" i="13" s="1"/>
  <c r="CC136" i="9"/>
  <c r="CC140" i="9"/>
  <c r="CC128" i="9"/>
  <c r="CC132" i="9"/>
  <c r="BZ469" i="9"/>
  <c r="BZ380" i="9" s="1"/>
  <c r="BZ563" i="9" s="1"/>
  <c r="BV38" i="13" s="1"/>
  <c r="CC119" i="9"/>
  <c r="CC440" i="9"/>
  <c r="CC541" i="9" s="1"/>
  <c r="BY76" i="13" s="1"/>
  <c r="CC274" i="9"/>
  <c r="CC42" i="12" s="1"/>
  <c r="AQ188" i="12" s="1"/>
  <c r="CB172" i="9"/>
  <c r="CB461" i="9" s="1"/>
  <c r="CG163" i="15"/>
  <c r="CG166" i="15"/>
  <c r="CG143" i="15"/>
  <c r="CC129" i="15"/>
  <c r="CG104" i="15"/>
  <c r="CF35" i="15"/>
  <c r="CG102" i="15"/>
  <c r="CG22" i="15"/>
  <c r="CG108" i="15"/>
  <c r="CF77" i="15"/>
  <c r="CF82" i="15"/>
  <c r="CF69" i="15"/>
  <c r="CF73" i="15"/>
  <c r="CF31" i="15"/>
  <c r="CF38" i="15" s="1"/>
  <c r="CF48" i="15"/>
  <c r="CF50" i="15" s="1"/>
  <c r="CF61" i="15"/>
  <c r="CF63" i="15" s="1"/>
  <c r="CG27" i="15"/>
  <c r="CH18" i="15"/>
  <c r="CC21" i="9"/>
  <c r="CC26" i="9"/>
  <c r="CC27" i="9" s="1"/>
  <c r="CC43" i="12"/>
  <c r="AQ189" i="12" s="1"/>
  <c r="CD90" i="8"/>
  <c r="BZ539" i="9"/>
  <c r="BV74" i="13" s="1"/>
  <c r="BZ26" i="12"/>
  <c r="CC262" i="9"/>
  <c r="CC531" i="9" s="1"/>
  <c r="BY66" i="13" s="1"/>
  <c r="CD64" i="15"/>
  <c r="CD51" i="15"/>
  <c r="CD113" i="15" s="1"/>
  <c r="AZ77" i="7"/>
  <c r="AZ80" i="7" s="1"/>
  <c r="BH445" i="9"/>
  <c r="BH448" i="9" s="1"/>
  <c r="BG378" i="9"/>
  <c r="BA11" i="13"/>
  <c r="BE551" i="9"/>
  <c r="BA47" i="13" s="1"/>
  <c r="AE301" i="12"/>
  <c r="BG438" i="9"/>
  <c r="BG441" i="9" s="1"/>
  <c r="BF389" i="9"/>
  <c r="BF551" i="9" s="1"/>
  <c r="BB47" i="13" s="1"/>
  <c r="CD425" i="9"/>
  <c r="CE337" i="9"/>
  <c r="CD422" i="9"/>
  <c r="CD476" i="9"/>
  <c r="CD204" i="9"/>
  <c r="CD201" i="9"/>
  <c r="CE249" i="9"/>
  <c r="CE14" i="9"/>
  <c r="CE87" i="9" s="1"/>
  <c r="CD17" i="9"/>
  <c r="CD103" i="9" s="1"/>
  <c r="CD110" i="9" s="1"/>
  <c r="CD419" i="9"/>
  <c r="CD157" i="9"/>
  <c r="CC82" i="12"/>
  <c r="CE38" i="8"/>
  <c r="CE106" i="8" s="1"/>
  <c r="CE50" i="8"/>
  <c r="CE122" i="8" s="1"/>
  <c r="CE26" i="8"/>
  <c r="CE76" i="8" s="1"/>
  <c r="CE119" i="8"/>
  <c r="CE216" i="9" s="1"/>
  <c r="CE215" i="9"/>
  <c r="CE52" i="8"/>
  <c r="CE54" i="8" s="1"/>
  <c r="CE55" i="8" s="1"/>
  <c r="CE23" i="8"/>
  <c r="CD92" i="12"/>
  <c r="CD326" i="9"/>
  <c r="CD94" i="12" s="1"/>
  <c r="CE59" i="8"/>
  <c r="CE61" i="8" s="1"/>
  <c r="CE28" i="8"/>
  <c r="CE30" i="8" s="1"/>
  <c r="CE31" i="8" s="1"/>
  <c r="CE35" i="8"/>
  <c r="CE40" i="8"/>
  <c r="CE42" i="8" s="1"/>
  <c r="CE43" i="8" s="1"/>
  <c r="CF60" i="8"/>
  <c r="CF19" i="8"/>
  <c r="CF24" i="8"/>
  <c r="CF48" i="8"/>
  <c r="CF53" i="8"/>
  <c r="CF29" i="8"/>
  <c r="CF41" i="8"/>
  <c r="CF36" i="8"/>
  <c r="CE47" i="8"/>
  <c r="DH36" i="7"/>
  <c r="DM29" i="7"/>
  <c r="DL22" i="7"/>
  <c r="DL218" i="7"/>
  <c r="DH6" i="13" s="1"/>
  <c r="DG219" i="7"/>
  <c r="DC7" i="13" s="1"/>
  <c r="DG23" i="7"/>
  <c r="DG24" i="7" s="1"/>
  <c r="BZ349" i="9" l="1"/>
  <c r="BZ113" i="12" s="1"/>
  <c r="BZ31" i="12"/>
  <c r="CA173" i="9"/>
  <c r="CA177" i="9" s="1"/>
  <c r="CA258" i="9" s="1"/>
  <c r="CA83" i="12"/>
  <c r="AP229" i="12" s="1"/>
  <c r="AP230" i="12" s="1"/>
  <c r="CA167" i="9"/>
  <c r="CD86" i="9"/>
  <c r="CD88" i="9" s="1"/>
  <c r="CE125" i="15"/>
  <c r="CE127" i="15" s="1"/>
  <c r="CE150" i="15"/>
  <c r="CE145" i="15"/>
  <c r="CE146" i="15"/>
  <c r="CE79" i="9"/>
  <c r="CE83" i="9"/>
  <c r="CD82" i="9"/>
  <c r="CD84" i="9" s="1"/>
  <c r="CB519" i="9"/>
  <c r="CB143" i="9"/>
  <c r="CB153" i="9" s="1"/>
  <c r="CB118" i="9"/>
  <c r="CB147" i="9" s="1"/>
  <c r="CB183" i="9" s="1"/>
  <c r="CB346" i="9" s="1"/>
  <c r="CB110" i="12" s="1"/>
  <c r="CB123" i="9"/>
  <c r="CB148" i="9" s="1"/>
  <c r="CF83" i="15"/>
  <c r="CG85" i="15"/>
  <c r="CB44" i="9"/>
  <c r="CB164" i="9"/>
  <c r="CB174" i="9" s="1"/>
  <c r="CB135" i="9"/>
  <c r="CB151" i="9" s="1"/>
  <c r="CB166" i="9" s="1"/>
  <c r="CB176" i="9" s="1"/>
  <c r="CB131" i="9"/>
  <c r="CB150" i="9" s="1"/>
  <c r="CB165" i="9" s="1"/>
  <c r="CB13" i="12" s="1"/>
  <c r="CB139" i="9"/>
  <c r="CB152" i="9" s="1"/>
  <c r="CB184" i="9" s="1"/>
  <c r="CB260" i="9" s="1"/>
  <c r="CB139" i="15"/>
  <c r="CB149" i="15" s="1"/>
  <c r="CC22" i="9"/>
  <c r="CG92" i="15"/>
  <c r="CG100" i="15" s="1"/>
  <c r="CE56" i="8"/>
  <c r="CE126" i="8" s="1"/>
  <c r="CE128" i="8" s="1"/>
  <c r="CE123" i="8"/>
  <c r="CE44" i="8"/>
  <c r="CE110" i="8" s="1"/>
  <c r="CE112" i="8" s="1"/>
  <c r="CE107" i="8"/>
  <c r="CA15" i="12"/>
  <c r="CD186" i="9"/>
  <c r="CA467" i="9"/>
  <c r="CB468" i="9" s="1"/>
  <c r="CD124" i="9"/>
  <c r="CA466" i="9"/>
  <c r="CD115" i="9"/>
  <c r="CD144" i="9" s="1"/>
  <c r="CB540" i="9"/>
  <c r="BX75" i="13" s="1"/>
  <c r="CB315" i="9"/>
  <c r="CB83" i="12" s="1"/>
  <c r="CB84" i="12" s="1"/>
  <c r="CD115" i="15"/>
  <c r="CD135" i="15" s="1"/>
  <c r="CG151" i="15"/>
  <c r="CD117" i="15"/>
  <c r="CD121" i="15"/>
  <c r="CD123" i="15" s="1"/>
  <c r="CD137" i="15" s="1"/>
  <c r="CC134" i="15"/>
  <c r="CF36" i="15"/>
  <c r="CG68" i="15"/>
  <c r="CG86" i="15"/>
  <c r="CG75" i="15"/>
  <c r="CH42" i="15"/>
  <c r="CG71" i="15"/>
  <c r="CG76" i="15"/>
  <c r="CD104" i="9"/>
  <c r="CD107" i="9"/>
  <c r="CD108" i="9"/>
  <c r="CD109" i="9"/>
  <c r="CD106" i="9"/>
  <c r="CD105" i="9"/>
  <c r="CF32" i="15"/>
  <c r="CF23" i="15" s="1"/>
  <c r="CG46" i="15"/>
  <c r="CG30" i="15"/>
  <c r="CG54" i="15"/>
  <c r="CG57" i="15" s="1"/>
  <c r="CG80" i="15"/>
  <c r="CG29" i="15"/>
  <c r="CG59" i="15"/>
  <c r="CG72" i="15"/>
  <c r="CG81" i="15"/>
  <c r="CG67" i="15"/>
  <c r="CG41" i="15"/>
  <c r="CG44" i="15" s="1"/>
  <c r="CG60" i="15"/>
  <c r="CG47" i="15"/>
  <c r="CH34" i="15"/>
  <c r="CH20" i="15"/>
  <c r="CH91" i="15"/>
  <c r="CH55" i="15"/>
  <c r="CC30" i="12"/>
  <c r="AQ176" i="12" s="1"/>
  <c r="CE102" i="9"/>
  <c r="CD283" i="9"/>
  <c r="CD51" i="12" s="1"/>
  <c r="CE325" i="9"/>
  <c r="CE93" i="12" s="1"/>
  <c r="AR239" i="12" s="1"/>
  <c r="CD309" i="9"/>
  <c r="CD77" i="12" s="1"/>
  <c r="CE32" i="8"/>
  <c r="CE90" i="8" s="1"/>
  <c r="CE77" i="8"/>
  <c r="BA77" i="7"/>
  <c r="BA80" i="7" s="1"/>
  <c r="CD78" i="9"/>
  <c r="CD80" i="9" s="1"/>
  <c r="CD32" i="9"/>
  <c r="CD35" i="9" s="1"/>
  <c r="CD36" i="9" s="1"/>
  <c r="CD67" i="9"/>
  <c r="CD69" i="9" s="1"/>
  <c r="CD70" i="9" s="1"/>
  <c r="BB11" i="13"/>
  <c r="BG389" i="9"/>
  <c r="BH438" i="9"/>
  <c r="BH441" i="9" s="1"/>
  <c r="BG561" i="9"/>
  <c r="BC36" i="13" s="1"/>
  <c r="AF290" i="12"/>
  <c r="BH378" i="9"/>
  <c r="BH561" i="9" s="1"/>
  <c r="BD36" i="13" s="1"/>
  <c r="BI445" i="9"/>
  <c r="BI448" i="9" s="1"/>
  <c r="CD72" i="9"/>
  <c r="CD74" i="9" s="1"/>
  <c r="CD75" i="9" s="1"/>
  <c r="CD47" i="9"/>
  <c r="CD50" i="9" s="1"/>
  <c r="CD51" i="9" s="1"/>
  <c r="CD38" i="9"/>
  <c r="CD40" i="9" s="1"/>
  <c r="CD91" i="9"/>
  <c r="CD93" i="9" s="1"/>
  <c r="AQ228" i="12"/>
  <c r="CE339" i="9"/>
  <c r="CE63" i="9"/>
  <c r="CE39" i="9"/>
  <c r="CE25" i="9"/>
  <c r="CE251" i="9"/>
  <c r="CE16" i="9"/>
  <c r="CE20" i="9"/>
  <c r="CE54" i="9"/>
  <c r="CE33" i="9"/>
  <c r="CE73" i="9"/>
  <c r="CE92" i="9"/>
  <c r="CE48" i="9"/>
  <c r="CE68" i="9"/>
  <c r="CE97" i="9"/>
  <c r="CD446" i="9"/>
  <c r="CD453" i="9"/>
  <c r="CD351" i="9" s="1"/>
  <c r="CD115" i="12" s="1"/>
  <c r="CD439" i="9"/>
  <c r="CD350" i="9" s="1"/>
  <c r="CD114" i="12" s="1"/>
  <c r="CD542" i="9"/>
  <c r="BZ77" i="13" s="1"/>
  <c r="CD348" i="9"/>
  <c r="CD112" i="12" s="1"/>
  <c r="CD188" i="9"/>
  <c r="CD189" i="9"/>
  <c r="CD62" i="9"/>
  <c r="CD64" i="9" s="1"/>
  <c r="CD65" i="9" s="1"/>
  <c r="CD96" i="9"/>
  <c r="CD98" i="9" s="1"/>
  <c r="CD99" i="9" s="1"/>
  <c r="CD19" i="9"/>
  <c r="CD53" i="9"/>
  <c r="CD55" i="9" s="1"/>
  <c r="CD314" i="9"/>
  <c r="CD460" i="9"/>
  <c r="CG17" i="8"/>
  <c r="CF20" i="8"/>
  <c r="CF47" i="8" s="1"/>
  <c r="CF68" i="8"/>
  <c r="CF64" i="8"/>
  <c r="CF73" i="8" s="1"/>
  <c r="CF87" i="8"/>
  <c r="CE217" i="9"/>
  <c r="CE324" i="9"/>
  <c r="CE62" i="8"/>
  <c r="DM218" i="7"/>
  <c r="DM22" i="7"/>
  <c r="D29" i="7"/>
  <c r="DH219" i="7"/>
  <c r="DD7" i="13" s="1"/>
  <c r="DH23" i="7"/>
  <c r="DH24" i="7" s="1"/>
  <c r="DM31" i="7"/>
  <c r="DH38" i="7"/>
  <c r="DI34" i="7" s="1"/>
  <c r="CA343" i="9" l="1"/>
  <c r="CA107" i="12" s="1"/>
  <c r="AP256" i="12" s="1"/>
  <c r="CA187" i="9"/>
  <c r="CA263" i="9" s="1"/>
  <c r="CA31" i="12" s="1"/>
  <c r="AP177" i="12" s="1"/>
  <c r="CA84" i="12"/>
  <c r="CE138" i="15"/>
  <c r="CB163" i="9"/>
  <c r="CB173" i="9" s="1"/>
  <c r="CH142" i="15"/>
  <c r="CF25" i="15"/>
  <c r="CH247" i="15" s="1"/>
  <c r="CE144" i="15"/>
  <c r="CH106" i="15"/>
  <c r="CD94" i="9"/>
  <c r="CC516" i="9"/>
  <c r="BY22" i="13" s="1"/>
  <c r="CC155" i="9"/>
  <c r="CB6" i="12"/>
  <c r="CB12" i="12"/>
  <c r="CH93" i="15"/>
  <c r="CG87" i="15"/>
  <c r="CB175" i="9"/>
  <c r="CB347" i="9"/>
  <c r="CB111" i="12" s="1"/>
  <c r="CC29" i="9"/>
  <c r="CC59" i="9" s="1"/>
  <c r="CC7" i="12" s="1"/>
  <c r="AQ147" i="12" s="1"/>
  <c r="CC23" i="9"/>
  <c r="CC172" i="9" s="1"/>
  <c r="CC315" i="9" s="1"/>
  <c r="CA469" i="9"/>
  <c r="CA380" i="9" s="1"/>
  <c r="AP292" i="12" s="1"/>
  <c r="CB14" i="12"/>
  <c r="CG99" i="15"/>
  <c r="CG96" i="15"/>
  <c r="CG94" i="15"/>
  <c r="CG97" i="15"/>
  <c r="CG95" i="15"/>
  <c r="CG98" i="15"/>
  <c r="CD56" i="9"/>
  <c r="CD58" i="9"/>
  <c r="CB259" i="9"/>
  <c r="CE122" i="9"/>
  <c r="CE181" i="9"/>
  <c r="CE182" i="9"/>
  <c r="CD41" i="9"/>
  <c r="CE51" i="15" s="1"/>
  <c r="CE113" i="15" s="1"/>
  <c r="CE115" i="15" s="1"/>
  <c r="CE135" i="15" s="1"/>
  <c r="CD43" i="9"/>
  <c r="CD119" i="15"/>
  <c r="CD136" i="15"/>
  <c r="CB28" i="12"/>
  <c r="CB523" i="9"/>
  <c r="BX58" i="13" s="1"/>
  <c r="CD136" i="9"/>
  <c r="CD140" i="9"/>
  <c r="CD132" i="9"/>
  <c r="CD128" i="9"/>
  <c r="CD119" i="9"/>
  <c r="CB316" i="9"/>
  <c r="CH163" i="15"/>
  <c r="CH166" i="15"/>
  <c r="CH143" i="15"/>
  <c r="CD129" i="15"/>
  <c r="CG73" i="15"/>
  <c r="CH104" i="15"/>
  <c r="CE80" i="8"/>
  <c r="CG35" i="15"/>
  <c r="CH102" i="15"/>
  <c r="CG69" i="15"/>
  <c r="CH22" i="15"/>
  <c r="CH108" i="15"/>
  <c r="CG77" i="15"/>
  <c r="CG31" i="15"/>
  <c r="CG38" i="15" s="1"/>
  <c r="CG61" i="15"/>
  <c r="CG63" i="15" s="1"/>
  <c r="CG48" i="15"/>
  <c r="CG50" i="15" s="1"/>
  <c r="CG82" i="15"/>
  <c r="CI18" i="15"/>
  <c r="CH27" i="15"/>
  <c r="CD21" i="9"/>
  <c r="CD26" i="9"/>
  <c r="CD27" i="9" s="1"/>
  <c r="CE64" i="15"/>
  <c r="CD275" i="9"/>
  <c r="CD524" i="9" s="1"/>
  <c r="BZ59" i="13" s="1"/>
  <c r="CD262" i="9"/>
  <c r="CD531" i="9" s="1"/>
  <c r="BZ66" i="13" s="1"/>
  <c r="CA26" i="12"/>
  <c r="AP172" i="12" s="1"/>
  <c r="CA539" i="9"/>
  <c r="BW74" i="13" s="1"/>
  <c r="BB77" i="7"/>
  <c r="K186" i="7"/>
  <c r="BJ445" i="9"/>
  <c r="BJ448" i="9" s="1"/>
  <c r="BI378" i="9"/>
  <c r="BH389" i="9"/>
  <c r="BH551" i="9" s="1"/>
  <c r="BD47" i="13" s="1"/>
  <c r="BI438" i="9"/>
  <c r="BI441" i="9" s="1"/>
  <c r="BG551" i="9"/>
  <c r="BC47" i="13" s="1"/>
  <c r="AF301" i="12"/>
  <c r="BC11" i="13"/>
  <c r="CF59" i="8"/>
  <c r="CF61" i="8" s="1"/>
  <c r="CF62" i="8" s="1"/>
  <c r="CF52" i="8"/>
  <c r="CF54" i="8" s="1"/>
  <c r="CF55" i="8" s="1"/>
  <c r="CF23" i="8"/>
  <c r="CD82" i="12"/>
  <c r="CD447" i="9"/>
  <c r="CD440" i="9"/>
  <c r="CD541" i="9" s="1"/>
  <c r="BZ76" i="13" s="1"/>
  <c r="CD274" i="9"/>
  <c r="CD42" i="12" s="1"/>
  <c r="CF249" i="9"/>
  <c r="CE476" i="9"/>
  <c r="CE422" i="9"/>
  <c r="CF14" i="9"/>
  <c r="CF87" i="9" s="1"/>
  <c r="CE419" i="9"/>
  <c r="CE204" i="9"/>
  <c r="CF337" i="9"/>
  <c r="CE201" i="9"/>
  <c r="CE17" i="9"/>
  <c r="CE103" i="9" s="1"/>
  <c r="CE110" i="9" s="1"/>
  <c r="CE157" i="9"/>
  <c r="CF40" i="8"/>
  <c r="CF42" i="8" s="1"/>
  <c r="CF43" i="8" s="1"/>
  <c r="CF28" i="8"/>
  <c r="CF30" i="8" s="1"/>
  <c r="CF31" i="8" s="1"/>
  <c r="CE425" i="9"/>
  <c r="CE92" i="12"/>
  <c r="AR238" i="12" s="1"/>
  <c r="AR240" i="12" s="1"/>
  <c r="CE326" i="9"/>
  <c r="CE94" i="12" s="1"/>
  <c r="CF215" i="9"/>
  <c r="CF119" i="8"/>
  <c r="CF216" i="9" s="1"/>
  <c r="CF35" i="8"/>
  <c r="CF38" i="8"/>
  <c r="CF106" i="8" s="1"/>
  <c r="CF26" i="8"/>
  <c r="CF76" i="8" s="1"/>
  <c r="CF50" i="8"/>
  <c r="CF122" i="8" s="1"/>
  <c r="CG60" i="8"/>
  <c r="CG19" i="8"/>
  <c r="CG41" i="8"/>
  <c r="CG24" i="8"/>
  <c r="CG48" i="8"/>
  <c r="CG53" i="8"/>
  <c r="CG29" i="8"/>
  <c r="CG36" i="8"/>
  <c r="DI36" i="7"/>
  <c r="DI38" i="7" s="1"/>
  <c r="DJ34" i="7" s="1"/>
  <c r="D22" i="7"/>
  <c r="CA525" i="9" l="1"/>
  <c r="BW60" i="13" s="1"/>
  <c r="CA349" i="9"/>
  <c r="CA113" i="12" s="1"/>
  <c r="AP262" i="12" s="1"/>
  <c r="CF145" i="15"/>
  <c r="CF150" i="15"/>
  <c r="CC114" i="9"/>
  <c r="CC131" i="9" s="1"/>
  <c r="CC150" i="9" s="1"/>
  <c r="CC165" i="9" s="1"/>
  <c r="CC175" i="9" s="1"/>
  <c r="CB177" i="9"/>
  <c r="CB258" i="9" s="1"/>
  <c r="CB167" i="9"/>
  <c r="CB11" i="12"/>
  <c r="CB15" i="12" s="1"/>
  <c r="CF125" i="15"/>
  <c r="CF127" i="15" s="1"/>
  <c r="CF146" i="15"/>
  <c r="CE86" i="9"/>
  <c r="CE88" i="9" s="1"/>
  <c r="CF79" i="9"/>
  <c r="CF83" i="9"/>
  <c r="CE82" i="9"/>
  <c r="CE84" i="9" s="1"/>
  <c r="CH92" i="15"/>
  <c r="CH100" i="15" s="1"/>
  <c r="CC519" i="9"/>
  <c r="CC44" i="9"/>
  <c r="CC6" i="12" s="1"/>
  <c r="AQ146" i="12" s="1"/>
  <c r="CG83" i="15"/>
  <c r="CH85" i="15"/>
  <c r="CG88" i="15"/>
  <c r="CB466" i="9"/>
  <c r="CA563" i="9"/>
  <c r="BW38" i="13" s="1"/>
  <c r="CC139" i="15"/>
  <c r="CC149" i="15" s="1"/>
  <c r="CD22" i="9"/>
  <c r="CF56" i="8"/>
  <c r="CF126" i="8" s="1"/>
  <c r="CF128" i="8" s="1"/>
  <c r="CF123" i="8"/>
  <c r="CB27" i="12"/>
  <c r="CB522" i="9"/>
  <c r="BX57" i="13" s="1"/>
  <c r="CF44" i="8"/>
  <c r="CF110" i="8" s="1"/>
  <c r="CF112" i="8" s="1"/>
  <c r="CF107" i="8"/>
  <c r="CE186" i="9"/>
  <c r="CE124" i="9"/>
  <c r="CE115" i="9"/>
  <c r="CE144" i="9" s="1"/>
  <c r="CC540" i="9"/>
  <c r="BY75" i="13" s="1"/>
  <c r="CC461" i="9"/>
  <c r="CH151" i="15"/>
  <c r="CD134" i="15"/>
  <c r="CE117" i="15"/>
  <c r="CE136" i="15" s="1"/>
  <c r="CE121" i="15"/>
  <c r="CE123" i="15" s="1"/>
  <c r="CE137" i="15" s="1"/>
  <c r="CG36" i="15"/>
  <c r="CH86" i="15"/>
  <c r="CG32" i="15"/>
  <c r="CG23" i="15" s="1"/>
  <c r="CC83" i="12"/>
  <c r="AQ229" i="12" s="1"/>
  <c r="AQ230" i="12" s="1"/>
  <c r="CC316" i="9"/>
  <c r="CE108" i="9"/>
  <c r="CE109" i="9"/>
  <c r="CE107" i="9"/>
  <c r="CE104" i="9"/>
  <c r="CE105" i="9"/>
  <c r="CE106" i="9"/>
  <c r="CH59" i="15"/>
  <c r="CH76" i="15"/>
  <c r="CH41" i="15"/>
  <c r="CH44" i="15" s="1"/>
  <c r="CI20" i="15"/>
  <c r="CI91" i="15"/>
  <c r="CI42" i="15"/>
  <c r="CI55" i="15"/>
  <c r="CI34" i="15"/>
  <c r="CH75" i="15"/>
  <c r="CH81" i="15"/>
  <c r="CH29" i="15"/>
  <c r="CH68" i="15"/>
  <c r="CH72" i="15"/>
  <c r="CH80" i="15"/>
  <c r="CH82" i="15" s="1"/>
  <c r="CH71" i="15"/>
  <c r="CH47" i="15"/>
  <c r="CH30" i="15"/>
  <c r="CH54" i="15"/>
  <c r="CH57" i="15" s="1"/>
  <c r="CH46" i="15"/>
  <c r="CH60" i="15"/>
  <c r="CH67" i="15"/>
  <c r="CD43" i="12"/>
  <c r="CD30" i="12"/>
  <c r="CF325" i="9"/>
  <c r="CF93" i="12" s="1"/>
  <c r="CE283" i="9"/>
  <c r="CE51" i="12" s="1"/>
  <c r="AR197" i="12" s="1"/>
  <c r="CE309" i="9"/>
  <c r="CE77" i="12" s="1"/>
  <c r="AR223" i="12" s="1"/>
  <c r="CF102" i="9"/>
  <c r="CF32" i="8"/>
  <c r="CF90" i="8" s="1"/>
  <c r="CF77" i="8"/>
  <c r="BB80" i="7"/>
  <c r="L184" i="7"/>
  <c r="BD11" i="13"/>
  <c r="CE67" i="9"/>
  <c r="CE69" i="9" s="1"/>
  <c r="CE70" i="9" s="1"/>
  <c r="BI561" i="9"/>
  <c r="BE36" i="13" s="1"/>
  <c r="AG290" i="12"/>
  <c r="BJ438" i="9"/>
  <c r="BJ441" i="9" s="1"/>
  <c r="BI389" i="9"/>
  <c r="BJ378" i="9"/>
  <c r="BJ561" i="9" s="1"/>
  <c r="BF36" i="13" s="1"/>
  <c r="BK445" i="9"/>
  <c r="BK448" i="9" s="1"/>
  <c r="CE53" i="9"/>
  <c r="CE55" i="9" s="1"/>
  <c r="CE47" i="9"/>
  <c r="CE50" i="9" s="1"/>
  <c r="CE51" i="9" s="1"/>
  <c r="CE32" i="9"/>
  <c r="CE35" i="9" s="1"/>
  <c r="CE36" i="9" s="1"/>
  <c r="CE38" i="9"/>
  <c r="CE40" i="9" s="1"/>
  <c r="CE19" i="9"/>
  <c r="CE188" i="9"/>
  <c r="CE189" i="9"/>
  <c r="CE460" i="9"/>
  <c r="CE314" i="9"/>
  <c r="CE542" i="9"/>
  <c r="CA77" i="13" s="1"/>
  <c r="CE348" i="9"/>
  <c r="CE112" i="12" s="1"/>
  <c r="AR261" i="12" s="1"/>
  <c r="CF33" i="9"/>
  <c r="CF48" i="9"/>
  <c r="CF39" i="9"/>
  <c r="CF73" i="9"/>
  <c r="CF339" i="9"/>
  <c r="CF92" i="9"/>
  <c r="CF68" i="9"/>
  <c r="CF25" i="9"/>
  <c r="CF54" i="9"/>
  <c r="CF251" i="9"/>
  <c r="CF16" i="9"/>
  <c r="CF63" i="9"/>
  <c r="CF97" i="9"/>
  <c r="CF20" i="9"/>
  <c r="CE62" i="9"/>
  <c r="CE64" i="9" s="1"/>
  <c r="CE65" i="9" s="1"/>
  <c r="CE96" i="9"/>
  <c r="CE98" i="9" s="1"/>
  <c r="CE99" i="9" s="1"/>
  <c r="CE78" i="9"/>
  <c r="CE80" i="9" s="1"/>
  <c r="CE91" i="9"/>
  <c r="CE93" i="9" s="1"/>
  <c r="CE446" i="9"/>
  <c r="CE453" i="9"/>
  <c r="CE351" i="9" s="1"/>
  <c r="CE115" i="12" s="1"/>
  <c r="AR264" i="12" s="1"/>
  <c r="CE439" i="9"/>
  <c r="CE350" i="9" s="1"/>
  <c r="CE114" i="12" s="1"/>
  <c r="AR263" i="12" s="1"/>
  <c r="CE72" i="9"/>
  <c r="CE74" i="9" s="1"/>
  <c r="CE75" i="9" s="1"/>
  <c r="CG20" i="8"/>
  <c r="CG47" i="8" s="1"/>
  <c r="CG64" i="8"/>
  <c r="CG73" i="8" s="1"/>
  <c r="CG68" i="8"/>
  <c r="CG87" i="8"/>
  <c r="CF324" i="9"/>
  <c r="CF217" i="9"/>
  <c r="DI219" i="7"/>
  <c r="DE7" i="13" s="1"/>
  <c r="DI23" i="7"/>
  <c r="DI24" i="7" s="1"/>
  <c r="DJ36" i="7"/>
  <c r="CC143" i="9" l="1"/>
  <c r="CC153" i="9" s="1"/>
  <c r="CC123" i="9"/>
  <c r="CC148" i="9" s="1"/>
  <c r="CC127" i="9"/>
  <c r="CC149" i="9" s="1"/>
  <c r="CC164" i="9" s="1"/>
  <c r="CC12" i="12" s="1"/>
  <c r="AQ157" i="12" s="1"/>
  <c r="CC118" i="9"/>
  <c r="CC147" i="9" s="1"/>
  <c r="CC183" i="9" s="1"/>
  <c r="CC346" i="9" s="1"/>
  <c r="CC110" i="12" s="1"/>
  <c r="AQ259" i="12" s="1"/>
  <c r="CC139" i="9"/>
  <c r="CC152" i="9" s="1"/>
  <c r="CC184" i="9" s="1"/>
  <c r="CC347" i="9" s="1"/>
  <c r="CC111" i="12" s="1"/>
  <c r="AQ260" i="12" s="1"/>
  <c r="CC135" i="9"/>
  <c r="CC151" i="9" s="1"/>
  <c r="CC166" i="9" s="1"/>
  <c r="CC176" i="9" s="1"/>
  <c r="CB343" i="9"/>
  <c r="CB107" i="12" s="1"/>
  <c r="CB187" i="9"/>
  <c r="CB349" i="9" s="1"/>
  <c r="CB113" i="12" s="1"/>
  <c r="CF138" i="15"/>
  <c r="CB467" i="9"/>
  <c r="CC468" i="9" s="1"/>
  <c r="CH95" i="15"/>
  <c r="CG25" i="15"/>
  <c r="CG145" i="15" s="1"/>
  <c r="CF144" i="15"/>
  <c r="CH98" i="15"/>
  <c r="CI142" i="15"/>
  <c r="CH97" i="15"/>
  <c r="CI106" i="15"/>
  <c r="CH96" i="15"/>
  <c r="CH99" i="15"/>
  <c r="CH94" i="15"/>
  <c r="CH87" i="15"/>
  <c r="CH88" i="15" s="1"/>
  <c r="CE94" i="9"/>
  <c r="CD23" i="9"/>
  <c r="CD114" i="9" s="1"/>
  <c r="CD155" i="9"/>
  <c r="CD516" i="9"/>
  <c r="CD519" i="9" s="1"/>
  <c r="CC163" i="9"/>
  <c r="CC173" i="9" s="1"/>
  <c r="CH83" i="15"/>
  <c r="CI93" i="15"/>
  <c r="CC13" i="12"/>
  <c r="AQ159" i="12" s="1"/>
  <c r="CC14" i="12"/>
  <c r="AQ161" i="12" s="1"/>
  <c r="CD29" i="9"/>
  <c r="CD44" i="9" s="1"/>
  <c r="CD6" i="12" s="1"/>
  <c r="CF122" i="9"/>
  <c r="CF181" i="9"/>
  <c r="CF182" i="9"/>
  <c r="CE41" i="9"/>
  <c r="CE43" i="9"/>
  <c r="CE56" i="9"/>
  <c r="CE58" i="9"/>
  <c r="CE140" i="9"/>
  <c r="CE132" i="9"/>
  <c r="CE136" i="9"/>
  <c r="CE128" i="9"/>
  <c r="CE119" i="9"/>
  <c r="CF80" i="8"/>
  <c r="CC84" i="12"/>
  <c r="CI166" i="15"/>
  <c r="CI163" i="15"/>
  <c r="CI143" i="15"/>
  <c r="CE119" i="15"/>
  <c r="CE129" i="15"/>
  <c r="CI104" i="15"/>
  <c r="CI102" i="15"/>
  <c r="CH35" i="15"/>
  <c r="CI22" i="15"/>
  <c r="CI108" i="15"/>
  <c r="CH69" i="15"/>
  <c r="CH77" i="15"/>
  <c r="CH48" i="15"/>
  <c r="CH50" i="15" s="1"/>
  <c r="CH61" i="15"/>
  <c r="CH63" i="15" s="1"/>
  <c r="CH73" i="15"/>
  <c r="CH31" i="15"/>
  <c r="CH38" i="15" s="1"/>
  <c r="CJ18" i="15"/>
  <c r="CI27" i="15"/>
  <c r="CE21" i="9"/>
  <c r="CE26" i="9"/>
  <c r="CE27" i="9" s="1"/>
  <c r="CE275" i="9"/>
  <c r="CE524" i="9" s="1"/>
  <c r="CA59" i="13" s="1"/>
  <c r="CF64" i="15"/>
  <c r="CE262" i="9"/>
  <c r="CE30" i="12" s="1"/>
  <c r="AR176" i="12" s="1"/>
  <c r="CF51" i="15"/>
  <c r="CF113" i="15" s="1"/>
  <c r="CB26" i="12"/>
  <c r="CB539" i="9"/>
  <c r="BX74" i="13" s="1"/>
  <c r="BC77" i="7"/>
  <c r="BC80" i="7" s="1"/>
  <c r="BJ389" i="9"/>
  <c r="BJ551" i="9" s="1"/>
  <c r="BF47" i="13" s="1"/>
  <c r="BK438" i="9"/>
  <c r="BK441" i="9" s="1"/>
  <c r="BL445" i="9"/>
  <c r="BL448" i="9" s="1"/>
  <c r="BK378" i="9"/>
  <c r="BI551" i="9"/>
  <c r="BE47" i="13" s="1"/>
  <c r="AG301" i="12"/>
  <c r="BE11" i="13"/>
  <c r="CG40" i="8"/>
  <c r="CG42" i="8" s="1"/>
  <c r="CG43" i="8" s="1"/>
  <c r="CG107" i="8" s="1"/>
  <c r="CG35" i="8"/>
  <c r="CG59" i="8"/>
  <c r="CG61" i="8" s="1"/>
  <c r="I138" i="8" s="1"/>
  <c r="CG52" i="8"/>
  <c r="CG54" i="8" s="1"/>
  <c r="CG55" i="8" s="1"/>
  <c r="BP56" i="8" s="1"/>
  <c r="CG23" i="8"/>
  <c r="CG28" i="8"/>
  <c r="CG30" i="8" s="1"/>
  <c r="CG31" i="8" s="1"/>
  <c r="CE440" i="9"/>
  <c r="CE541" i="9" s="1"/>
  <c r="CA76" i="13" s="1"/>
  <c r="CE447" i="9"/>
  <c r="CE82" i="12"/>
  <c r="CE274" i="9"/>
  <c r="CE42" i="12" s="1"/>
  <c r="AR188" i="12" s="1"/>
  <c r="CG249" i="9"/>
  <c r="CF476" i="9"/>
  <c r="CF201" i="9"/>
  <c r="CF157" i="9"/>
  <c r="CF204" i="9"/>
  <c r="CG14" i="9"/>
  <c r="CG87" i="9" s="1"/>
  <c r="CG337" i="9"/>
  <c r="CF419" i="9"/>
  <c r="CF17" i="9"/>
  <c r="CF103" i="9" s="1"/>
  <c r="CF110" i="9" s="1"/>
  <c r="CF425" i="9"/>
  <c r="CF422" i="9"/>
  <c r="CG119" i="8"/>
  <c r="CG215" i="9"/>
  <c r="CG50" i="8"/>
  <c r="CG122" i="8" s="1"/>
  <c r="CG38" i="8"/>
  <c r="CG106" i="8" s="1"/>
  <c r="CG26" i="8"/>
  <c r="CG76" i="8" s="1"/>
  <c r="CF92" i="12"/>
  <c r="CF326" i="9"/>
  <c r="CF94" i="12" s="1"/>
  <c r="DJ219" i="7"/>
  <c r="DF7" i="13" s="1"/>
  <c r="DJ23" i="7"/>
  <c r="DJ24" i="7" s="1"/>
  <c r="DJ38" i="7"/>
  <c r="DK34" i="7" s="1"/>
  <c r="CI247" i="15" l="1"/>
  <c r="CC260" i="9"/>
  <c r="CC523" i="9" s="1"/>
  <c r="BY58" i="13" s="1"/>
  <c r="CC174" i="9"/>
  <c r="CC177" i="9" s="1"/>
  <c r="CC258" i="9" s="1"/>
  <c r="CC259" i="9"/>
  <c r="CC27" i="12" s="1"/>
  <c r="AQ173" i="12" s="1"/>
  <c r="CB263" i="9"/>
  <c r="CB31" i="12" s="1"/>
  <c r="CD172" i="9"/>
  <c r="CD461" i="9" s="1"/>
  <c r="CC28" i="12"/>
  <c r="AQ174" i="12" s="1"/>
  <c r="CB469" i="9"/>
  <c r="CG150" i="15"/>
  <c r="CG125" i="15"/>
  <c r="CG127" i="15" s="1"/>
  <c r="CG146" i="15"/>
  <c r="CI92" i="15"/>
  <c r="CI100" i="15" s="1"/>
  <c r="CF86" i="9"/>
  <c r="CF88" i="9" s="1"/>
  <c r="CG79" i="9"/>
  <c r="CG83" i="9"/>
  <c r="CF82" i="9"/>
  <c r="CF84" i="9" s="1"/>
  <c r="CD143" i="9"/>
  <c r="CD153" i="9" s="1"/>
  <c r="CD118" i="9"/>
  <c r="CD147" i="9" s="1"/>
  <c r="CD183" i="9" s="1"/>
  <c r="CD346" i="9" s="1"/>
  <c r="CD110" i="12" s="1"/>
  <c r="BZ22" i="13"/>
  <c r="CC167" i="9"/>
  <c r="CC11" i="12"/>
  <c r="AQ155" i="12" s="1"/>
  <c r="CI85" i="15"/>
  <c r="CD59" i="9"/>
  <c r="CD135" i="9"/>
  <c r="CD151" i="9" s="1"/>
  <c r="CD166" i="9" s="1"/>
  <c r="CD176" i="9" s="1"/>
  <c r="CD139" i="15"/>
  <c r="CD149" i="15" s="1"/>
  <c r="CD123" i="9"/>
  <c r="CD148" i="9" s="1"/>
  <c r="CD163" i="9" s="1"/>
  <c r="CD11" i="12" s="1"/>
  <c r="CD131" i="9"/>
  <c r="CD150" i="9" s="1"/>
  <c r="CD127" i="9"/>
  <c r="CD149" i="9" s="1"/>
  <c r="CD139" i="9"/>
  <c r="CD152" i="9" s="1"/>
  <c r="CD184" i="9" s="1"/>
  <c r="CD260" i="9" s="1"/>
  <c r="CF186" i="9"/>
  <c r="CE22" i="9"/>
  <c r="BS56" i="8"/>
  <c r="CG123" i="8"/>
  <c r="CF124" i="9"/>
  <c r="CF115" i="9"/>
  <c r="CF144" i="9" s="1"/>
  <c r="CG77" i="8"/>
  <c r="AM32" i="8"/>
  <c r="AA44" i="8"/>
  <c r="AC44" i="8"/>
  <c r="CE531" i="9"/>
  <c r="CA66" i="13" s="1"/>
  <c r="CF115" i="15"/>
  <c r="CF135" i="15" s="1"/>
  <c r="CI151" i="15"/>
  <c r="CF121" i="15"/>
  <c r="CF123" i="15" s="1"/>
  <c r="CF137" i="15" s="1"/>
  <c r="CF117" i="15"/>
  <c r="CE134" i="15"/>
  <c r="CH36" i="15"/>
  <c r="CI86" i="15"/>
  <c r="CF108" i="9"/>
  <c r="CF106" i="9"/>
  <c r="CF109" i="9"/>
  <c r="CF105" i="9"/>
  <c r="CF107" i="9"/>
  <c r="CF104" i="9"/>
  <c r="CH32" i="15"/>
  <c r="CH23" i="15" s="1"/>
  <c r="CI80" i="15"/>
  <c r="CJ20" i="15"/>
  <c r="CJ91" i="15"/>
  <c r="CJ42" i="15"/>
  <c r="CJ34" i="15"/>
  <c r="CJ55" i="15"/>
  <c r="CI68" i="15"/>
  <c r="CI30" i="15"/>
  <c r="CI75" i="15"/>
  <c r="CI29" i="15"/>
  <c r="CI46" i="15"/>
  <c r="CI47" i="15"/>
  <c r="CI67" i="15"/>
  <c r="CI76" i="15"/>
  <c r="CI72" i="15"/>
  <c r="CI81" i="15"/>
  <c r="CI60" i="15"/>
  <c r="CI41" i="15"/>
  <c r="CI44" i="15" s="1"/>
  <c r="CI59" i="15"/>
  <c r="CI54" i="15"/>
  <c r="CI57" i="15" s="1"/>
  <c r="CI71" i="15"/>
  <c r="CE43" i="12"/>
  <c r="AR189" i="12" s="1"/>
  <c r="CG62" i="8"/>
  <c r="D62" i="8" s="1"/>
  <c r="CG102" i="9"/>
  <c r="CF283" i="9"/>
  <c r="CF51" i="12" s="1"/>
  <c r="CF309" i="9"/>
  <c r="CF77" i="12" s="1"/>
  <c r="BT138" i="8"/>
  <c r="BD77" i="7"/>
  <c r="BD80" i="7" s="1"/>
  <c r="AM138" i="8"/>
  <c r="BK138" i="8"/>
  <c r="AE138" i="8"/>
  <c r="BC138" i="8"/>
  <c r="W138" i="8"/>
  <c r="CE138" i="8"/>
  <c r="AU138" i="8"/>
  <c r="O138" i="8"/>
  <c r="CB138" i="8"/>
  <c r="BL138" i="8"/>
  <c r="AV138" i="8"/>
  <c r="AF138" i="8"/>
  <c r="P138" i="8"/>
  <c r="BS138" i="8"/>
  <c r="BD138" i="8"/>
  <c r="AN138" i="8"/>
  <c r="X138" i="8"/>
  <c r="H138" i="8"/>
  <c r="AH56" i="8"/>
  <c r="BI56" i="8"/>
  <c r="BA56" i="8"/>
  <c r="AZ56" i="8"/>
  <c r="CC138" i="8"/>
  <c r="BW138" i="8"/>
  <c r="BO138" i="8"/>
  <c r="BG138" i="8"/>
  <c r="AX138" i="8"/>
  <c r="AQ138" i="8"/>
  <c r="AI138" i="8"/>
  <c r="AA138" i="8"/>
  <c r="S138" i="8"/>
  <c r="K138" i="8"/>
  <c r="BL56" i="8"/>
  <c r="BD56" i="8"/>
  <c r="AV56" i="8"/>
  <c r="CG32" i="8"/>
  <c r="CG90" i="8" s="1"/>
  <c r="AL32" i="8"/>
  <c r="H44" i="8"/>
  <c r="AB44" i="8"/>
  <c r="CG56" i="8"/>
  <c r="CG126" i="8" s="1"/>
  <c r="CG128" i="8" s="1"/>
  <c r="BZ56" i="8"/>
  <c r="AD56" i="8"/>
  <c r="BH56" i="8"/>
  <c r="BX56" i="8"/>
  <c r="CF138" i="8"/>
  <c r="BX138" i="8"/>
  <c r="BP138" i="8"/>
  <c r="BH138" i="8"/>
  <c r="AZ138" i="8"/>
  <c r="AR138" i="8"/>
  <c r="AJ138" i="8"/>
  <c r="AB138" i="8"/>
  <c r="T138" i="8"/>
  <c r="L138" i="8"/>
  <c r="BM56" i="8"/>
  <c r="BE56" i="8"/>
  <c r="AW56" i="8"/>
  <c r="BW56" i="8"/>
  <c r="BT56" i="8"/>
  <c r="K44" i="8"/>
  <c r="S56" i="8"/>
  <c r="BO56" i="8"/>
  <c r="BK56" i="8"/>
  <c r="BG56" i="8"/>
  <c r="BC56" i="8"/>
  <c r="AY56" i="8"/>
  <c r="BU56" i="8"/>
  <c r="BQ56" i="8"/>
  <c r="BN56" i="8"/>
  <c r="BJ56" i="8"/>
  <c r="BF56" i="8"/>
  <c r="BB56" i="8"/>
  <c r="AX56" i="8"/>
  <c r="BY56" i="8"/>
  <c r="BV56" i="8"/>
  <c r="BR56" i="8"/>
  <c r="BF11" i="13"/>
  <c r="BK561" i="9"/>
  <c r="BG36" i="13" s="1"/>
  <c r="AH290" i="12"/>
  <c r="AD32" i="8"/>
  <c r="AD90" i="8" s="1"/>
  <c r="W44" i="8"/>
  <c r="BM445" i="9"/>
  <c r="BM448" i="9" s="1"/>
  <c r="BL378" i="9"/>
  <c r="BL561" i="9" s="1"/>
  <c r="BH36" i="13" s="1"/>
  <c r="AQ56" i="8"/>
  <c r="O56" i="8"/>
  <c r="V32" i="8"/>
  <c r="V90" i="8" s="1"/>
  <c r="S44" i="8"/>
  <c r="BL438" i="9"/>
  <c r="BL441" i="9" s="1"/>
  <c r="BK389" i="9"/>
  <c r="M32" i="8"/>
  <c r="M90" i="8" s="1"/>
  <c r="O44" i="8"/>
  <c r="CG44" i="8"/>
  <c r="CG110" i="8" s="1"/>
  <c r="CG112" i="8" s="1"/>
  <c r="AJ32" i="8"/>
  <c r="AJ90" i="8" s="1"/>
  <c r="T32" i="8"/>
  <c r="T90" i="8" s="1"/>
  <c r="Z44" i="8"/>
  <c r="R44" i="8"/>
  <c r="N44" i="8"/>
  <c r="AP56" i="8"/>
  <c r="Z56" i="8"/>
  <c r="J56" i="8"/>
  <c r="AH32" i="8"/>
  <c r="AH90" i="8" s="1"/>
  <c r="Z32" i="8"/>
  <c r="Z90" i="8" s="1"/>
  <c r="R32" i="8"/>
  <c r="R90" i="8" s="1"/>
  <c r="J32" i="8"/>
  <c r="Y44" i="8"/>
  <c r="U44" i="8"/>
  <c r="Q44" i="8"/>
  <c r="M44" i="8"/>
  <c r="I44" i="8"/>
  <c r="AB32" i="8"/>
  <c r="AB90" i="8" s="1"/>
  <c r="L32" i="8"/>
  <c r="L90" i="8" s="1"/>
  <c r="V44" i="8"/>
  <c r="J44" i="8"/>
  <c r="AL56" i="8"/>
  <c r="V56" i="8"/>
  <c r="AF32" i="8"/>
  <c r="AF90" i="8" s="1"/>
  <c r="X32" i="8"/>
  <c r="X90" i="8" s="1"/>
  <c r="P32" i="8"/>
  <c r="P90" i="8" s="1"/>
  <c r="H32" i="8"/>
  <c r="H90" i="8" s="1"/>
  <c r="X44" i="8"/>
  <c r="T44" i="8"/>
  <c r="P44" i="8"/>
  <c r="L44" i="8"/>
  <c r="AT56" i="8"/>
  <c r="AK56" i="8"/>
  <c r="Y56" i="8"/>
  <c r="R56" i="8"/>
  <c r="I56" i="8"/>
  <c r="AS56" i="8"/>
  <c r="AN56" i="8"/>
  <c r="AJ56" i="8"/>
  <c r="AF56" i="8"/>
  <c r="AB56" i="8"/>
  <c r="X56" i="8"/>
  <c r="T56" i="8"/>
  <c r="N56" i="8"/>
  <c r="M56" i="8"/>
  <c r="H56" i="8"/>
  <c r="CD138" i="8"/>
  <c r="BY138" i="8"/>
  <c r="BV138" i="8"/>
  <c r="BR138" i="8"/>
  <c r="BN138" i="8"/>
  <c r="BJ138" i="8"/>
  <c r="BF138" i="8"/>
  <c r="BB138" i="8"/>
  <c r="AY138" i="8"/>
  <c r="AT138" i="8"/>
  <c r="AP138" i="8"/>
  <c r="AL138" i="8"/>
  <c r="AH138" i="8"/>
  <c r="AD138" i="8"/>
  <c r="Z138" i="8"/>
  <c r="V138" i="8"/>
  <c r="R138" i="8"/>
  <c r="N138" i="8"/>
  <c r="J138" i="8"/>
  <c r="CG138" i="8"/>
  <c r="AO56" i="8"/>
  <c r="AI56" i="8"/>
  <c r="AC56" i="8"/>
  <c r="U56" i="8"/>
  <c r="K56" i="8"/>
  <c r="AU56" i="8"/>
  <c r="AR56" i="8"/>
  <c r="AM56" i="8"/>
  <c r="AG56" i="8"/>
  <c r="AE56" i="8"/>
  <c r="AA56" i="8"/>
  <c r="W56" i="8"/>
  <c r="Q56" i="8"/>
  <c r="P56" i="8"/>
  <c r="L56" i="8"/>
  <c r="CA138" i="8"/>
  <c r="BZ138" i="8"/>
  <c r="BU138" i="8"/>
  <c r="BQ138" i="8"/>
  <c r="BM138" i="8"/>
  <c r="BI138" i="8"/>
  <c r="BE138" i="8"/>
  <c r="BA138" i="8"/>
  <c r="AW138" i="8"/>
  <c r="AS138" i="8"/>
  <c r="AO138" i="8"/>
  <c r="AK138" i="8"/>
  <c r="AG138" i="8"/>
  <c r="AC138" i="8"/>
  <c r="Y138" i="8"/>
  <c r="U138" i="8"/>
  <c r="Q138" i="8"/>
  <c r="M138" i="8"/>
  <c r="AK32" i="8"/>
  <c r="AG32" i="8"/>
  <c r="AG90" i="8" s="1"/>
  <c r="AC32" i="8"/>
  <c r="AC90" i="8" s="1"/>
  <c r="Y32" i="8"/>
  <c r="Y90" i="8" s="1"/>
  <c r="U32" i="8"/>
  <c r="U90" i="8" s="1"/>
  <c r="Q32" i="8"/>
  <c r="Q90" i="8" s="1"/>
  <c r="O32" i="8"/>
  <c r="O90" i="8" s="1"/>
  <c r="I32" i="8"/>
  <c r="I90" i="8" s="1"/>
  <c r="CF53" i="9"/>
  <c r="CF55" i="9" s="1"/>
  <c r="AI32" i="8"/>
  <c r="AI90" i="8" s="1"/>
  <c r="AE32" i="8"/>
  <c r="AE90" i="8" s="1"/>
  <c r="AA32" i="8"/>
  <c r="AA90" i="8" s="1"/>
  <c r="W32" i="8"/>
  <c r="W90" i="8" s="1"/>
  <c r="S32" i="8"/>
  <c r="S90" i="8" s="1"/>
  <c r="N32" i="8"/>
  <c r="N90" i="8" s="1"/>
  <c r="K32" i="8"/>
  <c r="K90" i="8" s="1"/>
  <c r="CF314" i="9"/>
  <c r="CF460" i="9"/>
  <c r="CF91" i="9"/>
  <c r="CF93" i="9" s="1"/>
  <c r="CF32" i="9"/>
  <c r="CF35" i="9" s="1"/>
  <c r="CF36" i="9" s="1"/>
  <c r="CF47" i="9"/>
  <c r="CF50" i="9" s="1"/>
  <c r="CF51" i="9" s="1"/>
  <c r="CF19" i="9"/>
  <c r="CF62" i="9"/>
  <c r="CF64" i="9" s="1"/>
  <c r="CF65" i="9" s="1"/>
  <c r="CF67" i="9"/>
  <c r="CF69" i="9" s="1"/>
  <c r="CF70" i="9" s="1"/>
  <c r="CF38" i="9"/>
  <c r="CF40" i="9" s="1"/>
  <c r="CF72" i="9"/>
  <c r="CF74" i="9" s="1"/>
  <c r="CF75" i="9" s="1"/>
  <c r="CF96" i="9"/>
  <c r="CF98" i="9" s="1"/>
  <c r="CF99" i="9" s="1"/>
  <c r="CF439" i="9"/>
  <c r="CF350" i="9" s="1"/>
  <c r="CF114" i="12" s="1"/>
  <c r="CF446" i="9"/>
  <c r="CF453" i="9"/>
  <c r="CF351" i="9" s="1"/>
  <c r="CF115" i="12" s="1"/>
  <c r="CF189" i="9"/>
  <c r="CF188" i="9"/>
  <c r="CF542" i="9"/>
  <c r="CB77" i="13" s="1"/>
  <c r="CF348" i="9"/>
  <c r="CF112" i="12" s="1"/>
  <c r="CG63" i="9"/>
  <c r="CG48" i="9"/>
  <c r="CG39" i="9"/>
  <c r="CG33" i="9"/>
  <c r="CG25" i="9"/>
  <c r="CG20" i="9"/>
  <c r="CG339" i="9"/>
  <c r="CG73" i="9"/>
  <c r="CG92" i="9"/>
  <c r="CG54" i="9"/>
  <c r="CG251" i="9"/>
  <c r="CG68" i="9"/>
  <c r="CG16" i="9"/>
  <c r="CG206" i="15" s="1"/>
  <c r="CG97" i="9"/>
  <c r="AR228" i="12"/>
  <c r="CF78" i="9"/>
  <c r="CF80" i="9" s="1"/>
  <c r="CG324" i="9"/>
  <c r="CG216" i="9"/>
  <c r="DK36" i="7"/>
  <c r="CC522" i="9" l="1"/>
  <c r="BY57" i="13" s="1"/>
  <c r="CB525" i="9"/>
  <c r="BX60" i="13" s="1"/>
  <c r="CD315" i="9"/>
  <c r="CD316" i="9" s="1"/>
  <c r="CD540" i="9"/>
  <c r="BZ75" i="13" s="1"/>
  <c r="CC343" i="9"/>
  <c r="CC107" i="12" s="1"/>
  <c r="AQ256" i="12" s="1"/>
  <c r="CC187" i="9"/>
  <c r="CG138" i="15"/>
  <c r="CC466" i="9"/>
  <c r="CB380" i="9"/>
  <c r="CB563" i="9" s="1"/>
  <c r="BX38" i="13" s="1"/>
  <c r="H206" i="15"/>
  <c r="I206" i="15"/>
  <c r="J206" i="15"/>
  <c r="K206" i="15"/>
  <c r="M206" i="15"/>
  <c r="N206" i="15"/>
  <c r="O206" i="15"/>
  <c r="P206" i="15"/>
  <c r="Q206" i="15"/>
  <c r="S206" i="15"/>
  <c r="T206" i="15"/>
  <c r="U206" i="15"/>
  <c r="V206" i="15"/>
  <c r="W206" i="15"/>
  <c r="Y206" i="15"/>
  <c r="Z206" i="15"/>
  <c r="AA206" i="15"/>
  <c r="AB206" i="15"/>
  <c r="AE206" i="15"/>
  <c r="AC206" i="15"/>
  <c r="AG206" i="15"/>
  <c r="AF206" i="15"/>
  <c r="AH206" i="15"/>
  <c r="AI206" i="15"/>
  <c r="AK206" i="15"/>
  <c r="AM206" i="15"/>
  <c r="AL206" i="15"/>
  <c r="AN206" i="15"/>
  <c r="AO206" i="15"/>
  <c r="AQ206" i="15"/>
  <c r="AR206" i="15"/>
  <c r="AS206" i="15"/>
  <c r="AT206" i="15"/>
  <c r="AU206" i="15"/>
  <c r="AW206" i="15"/>
  <c r="AX206" i="15"/>
  <c r="AZ206" i="15"/>
  <c r="AY206" i="15"/>
  <c r="BA206" i="15"/>
  <c r="BD206" i="15"/>
  <c r="BC206" i="15"/>
  <c r="BE206" i="15"/>
  <c r="BF206" i="15"/>
  <c r="BI206" i="15"/>
  <c r="BG206" i="15"/>
  <c r="BJ206" i="15"/>
  <c r="BK206" i="15"/>
  <c r="BL206" i="15"/>
  <c r="BM206" i="15"/>
  <c r="BO206" i="15"/>
  <c r="BR206" i="15"/>
  <c r="BP206" i="15"/>
  <c r="BQ206" i="15"/>
  <c r="BS206" i="15"/>
  <c r="BU206" i="15"/>
  <c r="BW206" i="15"/>
  <c r="BV206" i="15"/>
  <c r="BX206" i="15"/>
  <c r="BY206" i="15"/>
  <c r="CA206" i="15"/>
  <c r="CE206" i="15"/>
  <c r="CD206" i="15"/>
  <c r="CB206" i="15"/>
  <c r="CC206" i="15"/>
  <c r="CC467" i="9"/>
  <c r="CD468" i="9" s="1"/>
  <c r="CI94" i="15"/>
  <c r="CJ142" i="15"/>
  <c r="CI97" i="15"/>
  <c r="CH25" i="15"/>
  <c r="CH199" i="15" s="1"/>
  <c r="CG144" i="15"/>
  <c r="CI98" i="15"/>
  <c r="CI96" i="15"/>
  <c r="CI95" i="15"/>
  <c r="CJ106" i="15"/>
  <c r="CI99" i="15"/>
  <c r="CD165" i="9"/>
  <c r="CD175" i="9" s="1"/>
  <c r="CF94" i="9"/>
  <c r="CI87" i="15"/>
  <c r="CI88" i="15" s="1"/>
  <c r="CE516" i="9"/>
  <c r="CA22" i="13" s="1"/>
  <c r="CE155" i="9"/>
  <c r="CD7" i="12"/>
  <c r="CC15" i="12"/>
  <c r="CD164" i="9"/>
  <c r="CD12" i="12" s="1"/>
  <c r="CJ93" i="15"/>
  <c r="CD347" i="9"/>
  <c r="CD111" i="12" s="1"/>
  <c r="CD173" i="9"/>
  <c r="BA204" i="15"/>
  <c r="BA198" i="15"/>
  <c r="BP199" i="15"/>
  <c r="Y204" i="15"/>
  <c r="CD198" i="15"/>
  <c r="AT199" i="15"/>
  <c r="CA198" i="15"/>
  <c r="J199" i="15"/>
  <c r="BG199" i="15"/>
  <c r="BL198" i="15"/>
  <c r="AX198" i="15"/>
  <c r="W198" i="15"/>
  <c r="BX199" i="15"/>
  <c r="AM198" i="15"/>
  <c r="H199" i="15"/>
  <c r="AH204" i="15"/>
  <c r="BJ199" i="15"/>
  <c r="CA199" i="15"/>
  <c r="P204" i="15"/>
  <c r="BC198" i="15"/>
  <c r="O199" i="15"/>
  <c r="CE199" i="15"/>
  <c r="BW204" i="15"/>
  <c r="AR199" i="15"/>
  <c r="BE204" i="15"/>
  <c r="AX199" i="15"/>
  <c r="BI199" i="15"/>
  <c r="BC204" i="15"/>
  <c r="K198" i="15"/>
  <c r="P199" i="15"/>
  <c r="AZ204" i="15"/>
  <c r="I198" i="15"/>
  <c r="BM204" i="15"/>
  <c r="T198" i="15"/>
  <c r="AI198" i="15"/>
  <c r="CD199" i="15"/>
  <c r="CB198" i="15"/>
  <c r="AM199" i="15"/>
  <c r="AH199" i="15"/>
  <c r="AC204" i="15"/>
  <c r="Z198" i="15"/>
  <c r="AE198" i="15"/>
  <c r="CE204" i="15"/>
  <c r="BW198" i="15"/>
  <c r="Y199" i="15"/>
  <c r="CC198" i="15"/>
  <c r="BX198" i="15"/>
  <c r="BF199" i="15"/>
  <c r="AS198" i="15"/>
  <c r="BO199" i="15"/>
  <c r="BS204" i="15"/>
  <c r="H204" i="15"/>
  <c r="AS204" i="15"/>
  <c r="T199" i="15"/>
  <c r="AT204" i="15"/>
  <c r="Q204" i="15"/>
  <c r="K199" i="15"/>
  <c r="CC199" i="15"/>
  <c r="BU204" i="15"/>
  <c r="AR204" i="15"/>
  <c r="BS198" i="15"/>
  <c r="AM204" i="15"/>
  <c r="S198" i="15"/>
  <c r="BR198" i="15"/>
  <c r="CG199" i="15"/>
  <c r="CE198" i="15"/>
  <c r="AF204" i="15"/>
  <c r="BM199" i="15"/>
  <c r="AN204" i="15"/>
  <c r="AY198" i="15"/>
  <c r="AF198" i="15"/>
  <c r="CB199" i="15"/>
  <c r="BS199" i="15"/>
  <c r="Y198" i="15"/>
  <c r="CC204" i="15"/>
  <c r="BE199" i="15"/>
  <c r="Z204" i="15"/>
  <c r="AU198" i="15"/>
  <c r="AG198" i="15"/>
  <c r="U199" i="15"/>
  <c r="AW204" i="15"/>
  <c r="U204" i="15"/>
  <c r="AA199" i="15"/>
  <c r="Z199" i="15"/>
  <c r="S204" i="15"/>
  <c r="AF199" i="15"/>
  <c r="BC199" i="15"/>
  <c r="AR198" i="15"/>
  <c r="AW199" i="15"/>
  <c r="BI204" i="15"/>
  <c r="BR204" i="15"/>
  <c r="U198" i="15"/>
  <c r="BO204" i="15"/>
  <c r="I199" i="15"/>
  <c r="CD204" i="15"/>
  <c r="AZ198" i="15"/>
  <c r="V198" i="15"/>
  <c r="AE199" i="15"/>
  <c r="CG198" i="15"/>
  <c r="Q198" i="15"/>
  <c r="G199" i="15"/>
  <c r="AI199" i="15"/>
  <c r="BL199" i="15"/>
  <c r="AG199" i="15"/>
  <c r="BQ199" i="15"/>
  <c r="AK199" i="15"/>
  <c r="AL204" i="15"/>
  <c r="N199" i="15"/>
  <c r="O204" i="15"/>
  <c r="G198" i="15"/>
  <c r="W199" i="15"/>
  <c r="G206" i="15"/>
  <c r="AN199" i="15"/>
  <c r="BU198" i="15"/>
  <c r="O198" i="15"/>
  <c r="J198" i="15"/>
  <c r="AA204" i="15"/>
  <c r="V199" i="15"/>
  <c r="BV204" i="15"/>
  <c r="AS199" i="15"/>
  <c r="BV198" i="15"/>
  <c r="BY199" i="15"/>
  <c r="BQ204" i="15"/>
  <c r="AK198" i="15"/>
  <c r="BK198" i="15"/>
  <c r="BI198" i="15"/>
  <c r="AQ199" i="15"/>
  <c r="N204" i="15"/>
  <c r="BU199" i="15"/>
  <c r="BO198" i="15"/>
  <c r="BF204" i="15"/>
  <c r="BD204" i="15"/>
  <c r="T204" i="15"/>
  <c r="AO198" i="15"/>
  <c r="AB204" i="15"/>
  <c r="BY204" i="15"/>
  <c r="AO204" i="15"/>
  <c r="K204" i="15"/>
  <c r="BW199" i="15"/>
  <c r="AW198" i="15"/>
  <c r="BK199" i="15"/>
  <c r="BP198" i="15"/>
  <c r="BG198" i="15"/>
  <c r="BK204" i="15"/>
  <c r="BR199" i="15"/>
  <c r="W204" i="15"/>
  <c r="BQ198" i="15"/>
  <c r="BJ204" i="15"/>
  <c r="BJ198" i="15"/>
  <c r="AE204" i="15"/>
  <c r="AL199" i="15"/>
  <c r="AQ198" i="15"/>
  <c r="AU204" i="15"/>
  <c r="AL198" i="15"/>
  <c r="AZ199" i="15"/>
  <c r="AB198" i="15"/>
  <c r="CB204" i="15"/>
  <c r="BV199" i="15"/>
  <c r="BD198" i="15"/>
  <c r="AT198" i="15"/>
  <c r="AO199" i="15"/>
  <c r="BX204" i="15"/>
  <c r="AY199" i="15"/>
  <c r="AK204" i="15"/>
  <c r="AU199" i="15"/>
  <c r="BP204" i="15"/>
  <c r="AX204" i="15"/>
  <c r="BD199" i="15"/>
  <c r="AN198" i="15"/>
  <c r="S199" i="15"/>
  <c r="AA198" i="15"/>
  <c r="J204" i="15"/>
  <c r="Q199" i="15"/>
  <c r="BL204" i="15"/>
  <c r="G204" i="15"/>
  <c r="AH198" i="15"/>
  <c r="BF198" i="15"/>
  <c r="BY198" i="15"/>
  <c r="I204" i="15"/>
  <c r="AB199" i="15"/>
  <c r="CA204" i="15"/>
  <c r="AG204" i="15"/>
  <c r="AI204" i="15"/>
  <c r="M204" i="15"/>
  <c r="BE198" i="15"/>
  <c r="V204" i="15"/>
  <c r="AC199" i="15"/>
  <c r="H198" i="15"/>
  <c r="N198" i="15"/>
  <c r="M199" i="15"/>
  <c r="M198" i="15"/>
  <c r="BA199" i="15"/>
  <c r="BM198" i="15"/>
  <c r="AQ204" i="15"/>
  <c r="P198" i="15"/>
  <c r="CG204" i="15"/>
  <c r="AY204" i="15"/>
  <c r="AC198" i="15"/>
  <c r="BG204" i="15"/>
  <c r="CE29" i="9"/>
  <c r="CE59" i="9" s="1"/>
  <c r="CE7" i="12" s="1"/>
  <c r="AR147" i="12" s="1"/>
  <c r="CE23" i="9"/>
  <c r="CE114" i="9" s="1"/>
  <c r="CE131" i="9" s="1"/>
  <c r="CE150" i="9" s="1"/>
  <c r="CD259" i="9"/>
  <c r="CD27" i="12" s="1"/>
  <c r="CD14" i="12"/>
  <c r="CG122" i="9"/>
  <c r="CG181" i="9"/>
  <c r="CG182" i="9"/>
  <c r="CF41" i="9"/>
  <c r="CF43" i="9"/>
  <c r="CF56" i="9"/>
  <c r="CF58" i="9"/>
  <c r="CF119" i="15"/>
  <c r="CF136" i="15"/>
  <c r="CD523" i="9"/>
  <c r="BZ58" i="13" s="1"/>
  <c r="CD28" i="12"/>
  <c r="CF136" i="9"/>
  <c r="CF140" i="9"/>
  <c r="CF128" i="9"/>
  <c r="CF132" i="9"/>
  <c r="CF119" i="9"/>
  <c r="L148" i="15"/>
  <c r="R148" i="15"/>
  <c r="X148" i="15"/>
  <c r="AD148" i="15"/>
  <c r="L220" i="15"/>
  <c r="AJ148" i="15"/>
  <c r="AP148" i="15"/>
  <c r="AV148" i="15"/>
  <c r="BB148" i="15"/>
  <c r="BH148" i="15"/>
  <c r="BN148" i="15"/>
  <c r="R220" i="15"/>
  <c r="BT148" i="15"/>
  <c r="BZ148" i="15"/>
  <c r="CF148" i="15"/>
  <c r="G233" i="15"/>
  <c r="H221" i="15"/>
  <c r="G234" i="15"/>
  <c r="G220" i="15"/>
  <c r="H220" i="15"/>
  <c r="G221" i="15"/>
  <c r="I221" i="15"/>
  <c r="H234" i="15"/>
  <c r="I234" i="15"/>
  <c r="I233" i="15"/>
  <c r="I220" i="15"/>
  <c r="H233" i="15"/>
  <c r="G147" i="15"/>
  <c r="J234" i="15"/>
  <c r="G157" i="15"/>
  <c r="G148" i="15"/>
  <c r="G186" i="15"/>
  <c r="J221" i="15"/>
  <c r="J233" i="15"/>
  <c r="J220" i="15"/>
  <c r="I186" i="15"/>
  <c r="K234" i="15"/>
  <c r="I148" i="15"/>
  <c r="H147" i="15"/>
  <c r="I157" i="15"/>
  <c r="H186" i="15"/>
  <c r="H157" i="15"/>
  <c r="H148" i="15"/>
  <c r="K221" i="15"/>
  <c r="K148" i="15"/>
  <c r="J148" i="15"/>
  <c r="K220" i="15"/>
  <c r="I147" i="15"/>
  <c r="K233" i="15"/>
  <c r="J186" i="15"/>
  <c r="J147" i="15"/>
  <c r="M220" i="15"/>
  <c r="K147" i="15"/>
  <c r="J157" i="15"/>
  <c r="N233" i="15"/>
  <c r="K186" i="15"/>
  <c r="N234" i="15"/>
  <c r="N221" i="15"/>
  <c r="K157" i="15"/>
  <c r="N220" i="15"/>
  <c r="N148" i="15"/>
  <c r="P220" i="15"/>
  <c r="O220" i="15"/>
  <c r="N157" i="15"/>
  <c r="M148" i="15"/>
  <c r="O233" i="15"/>
  <c r="O221" i="15"/>
  <c r="P221" i="15"/>
  <c r="N147" i="15"/>
  <c r="N186" i="15"/>
  <c r="P234" i="15"/>
  <c r="P233" i="15"/>
  <c r="O234" i="15"/>
  <c r="Q221" i="15"/>
  <c r="O148" i="15"/>
  <c r="Q234" i="15"/>
  <c r="Q233" i="15"/>
  <c r="O157" i="15"/>
  <c r="P157" i="15"/>
  <c r="P186" i="15"/>
  <c r="O147" i="15"/>
  <c r="O186" i="15"/>
  <c r="Q220" i="15"/>
  <c r="P148" i="15"/>
  <c r="S220" i="15"/>
  <c r="P147" i="15"/>
  <c r="Q186" i="15"/>
  <c r="T220" i="15"/>
  <c r="Q157" i="15"/>
  <c r="Q147" i="15"/>
  <c r="T221" i="15"/>
  <c r="T234" i="15"/>
  <c r="Q148" i="15"/>
  <c r="U221" i="15"/>
  <c r="S148" i="15"/>
  <c r="U220" i="15"/>
  <c r="U233" i="15"/>
  <c r="T233" i="15"/>
  <c r="U234" i="15"/>
  <c r="T186" i="15"/>
  <c r="T147" i="15"/>
  <c r="V220" i="15"/>
  <c r="T157" i="15"/>
  <c r="V233" i="15"/>
  <c r="V221" i="15"/>
  <c r="V234" i="15"/>
  <c r="T148" i="15"/>
  <c r="V148" i="15"/>
  <c r="U157" i="15"/>
  <c r="U147" i="15"/>
  <c r="W220" i="15"/>
  <c r="U148" i="15"/>
  <c r="W233" i="15"/>
  <c r="U186" i="15"/>
  <c r="W221" i="15"/>
  <c r="V186" i="15"/>
  <c r="W234" i="15"/>
  <c r="V147" i="15"/>
  <c r="V157" i="15"/>
  <c r="W186" i="15"/>
  <c r="W147" i="15"/>
  <c r="W148" i="15"/>
  <c r="W157" i="15"/>
  <c r="Z220" i="15"/>
  <c r="Z221" i="15"/>
  <c r="AA221" i="15"/>
  <c r="AA233" i="15"/>
  <c r="Z233" i="15"/>
  <c r="AA234" i="15"/>
  <c r="Z234" i="15"/>
  <c r="Y148" i="15"/>
  <c r="AA220" i="15"/>
  <c r="Z148" i="15"/>
  <c r="Z147" i="15"/>
  <c r="Z157" i="15"/>
  <c r="AB233" i="15"/>
  <c r="Z186" i="15"/>
  <c r="AB234" i="15"/>
  <c r="AB220" i="15"/>
  <c r="AB221" i="15"/>
  <c r="AC234" i="15"/>
  <c r="AC221" i="15"/>
  <c r="AB186" i="15"/>
  <c r="AC233" i="15"/>
  <c r="AA157" i="15"/>
  <c r="AA148" i="15"/>
  <c r="AA186" i="15"/>
  <c r="AA147" i="15"/>
  <c r="AC220" i="15"/>
  <c r="AC157" i="15"/>
  <c r="AC148" i="15"/>
  <c r="AB147" i="15"/>
  <c r="AB148" i="15"/>
  <c r="AC186" i="15"/>
  <c r="AB157" i="15"/>
  <c r="AC147" i="15"/>
  <c r="AF221" i="15"/>
  <c r="AF220" i="15"/>
  <c r="AF233" i="15"/>
  <c r="AF234" i="15"/>
  <c r="AG234" i="15"/>
  <c r="AG220" i="15"/>
  <c r="AE148" i="15"/>
  <c r="AG221" i="15"/>
  <c r="AG233" i="15"/>
  <c r="AF147" i="15"/>
  <c r="AF157" i="15"/>
  <c r="AH220" i="15"/>
  <c r="AH234" i="15"/>
  <c r="AH221" i="15"/>
  <c r="AH233" i="15"/>
  <c r="AF186" i="15"/>
  <c r="AF148" i="15"/>
  <c r="AG157" i="15"/>
  <c r="AG148" i="15"/>
  <c r="AI234" i="15"/>
  <c r="AI221" i="15"/>
  <c r="AG186" i="15"/>
  <c r="AG147" i="15"/>
  <c r="AI220" i="15"/>
  <c r="AI233" i="15"/>
  <c r="AH147" i="15"/>
  <c r="AH157" i="15"/>
  <c r="AH186" i="15"/>
  <c r="AI147" i="15"/>
  <c r="AH148" i="15"/>
  <c r="AI148" i="15"/>
  <c r="AI186" i="15"/>
  <c r="AI157" i="15"/>
  <c r="AL221" i="15"/>
  <c r="AL234" i="15"/>
  <c r="AL233" i="15"/>
  <c r="AL220" i="15"/>
  <c r="AK148" i="15"/>
  <c r="AM233" i="15"/>
  <c r="AM234" i="15"/>
  <c r="AL186" i="15"/>
  <c r="AM220" i="15"/>
  <c r="AM221" i="15"/>
  <c r="AN220" i="15"/>
  <c r="AL148" i="15"/>
  <c r="AN234" i="15"/>
  <c r="AN221" i="15"/>
  <c r="AN233" i="15"/>
  <c r="AO220" i="15"/>
  <c r="AL147" i="15"/>
  <c r="AM186" i="15"/>
  <c r="AO234" i="15"/>
  <c r="AL157" i="15"/>
  <c r="AO221" i="15"/>
  <c r="AM148" i="15"/>
  <c r="AO233" i="15"/>
  <c r="AN148" i="15"/>
  <c r="AN157" i="15"/>
  <c r="AM147" i="15"/>
  <c r="AM157" i="15"/>
  <c r="AN186" i="15"/>
  <c r="AN147" i="15"/>
  <c r="AO147" i="15"/>
  <c r="AO148" i="15"/>
  <c r="AO157" i="15"/>
  <c r="AO186" i="15"/>
  <c r="AR234" i="15"/>
  <c r="AR220" i="15"/>
  <c r="AR233" i="15"/>
  <c r="AR221" i="15"/>
  <c r="AS220" i="15"/>
  <c r="AR148" i="15"/>
  <c r="AQ148" i="15"/>
  <c r="AS221" i="15"/>
  <c r="AS234" i="15"/>
  <c r="AS233" i="15"/>
  <c r="AT234" i="15"/>
  <c r="AR147" i="15"/>
  <c r="AT221" i="15"/>
  <c r="AR157" i="15"/>
  <c r="AT233" i="15"/>
  <c r="AS147" i="15"/>
  <c r="AT220" i="15"/>
  <c r="AS157" i="15"/>
  <c r="AU233" i="15"/>
  <c r="AU220" i="15"/>
  <c r="AT147" i="15"/>
  <c r="AU221" i="15"/>
  <c r="AR186" i="15"/>
  <c r="AU234" i="15"/>
  <c r="AT157" i="15"/>
  <c r="AS148" i="15"/>
  <c r="AS186" i="15"/>
  <c r="AT186" i="15"/>
  <c r="AT148" i="15"/>
  <c r="AU147" i="15"/>
  <c r="AU148" i="15"/>
  <c r="AU186" i="15"/>
  <c r="AU157" i="15"/>
  <c r="AX221" i="15"/>
  <c r="AX233" i="15"/>
  <c r="AX234" i="15"/>
  <c r="AX220" i="15"/>
  <c r="AY234" i="15"/>
  <c r="AY221" i="15"/>
  <c r="AY220" i="15"/>
  <c r="AY233" i="15"/>
  <c r="AW148" i="15"/>
  <c r="AX157" i="15"/>
  <c r="AZ221" i="15"/>
  <c r="AZ220" i="15"/>
  <c r="AX148" i="15"/>
  <c r="AX186" i="15"/>
  <c r="AZ234" i="15"/>
  <c r="AX147" i="15"/>
  <c r="AZ233" i="15"/>
  <c r="BA234" i="15"/>
  <c r="BA233" i="15"/>
  <c r="BA221" i="15"/>
  <c r="AY186" i="15"/>
  <c r="AY147" i="15"/>
  <c r="AY148" i="15"/>
  <c r="BA220" i="15"/>
  <c r="AY157" i="15"/>
  <c r="AZ147" i="15"/>
  <c r="AZ186" i="15"/>
  <c r="AZ148" i="15"/>
  <c r="AZ157" i="15"/>
  <c r="BA157" i="15"/>
  <c r="BA147" i="15"/>
  <c r="BA148" i="15"/>
  <c r="BC148" i="15"/>
  <c r="BD234" i="15"/>
  <c r="BD220" i="15"/>
  <c r="BA186" i="15"/>
  <c r="BD221" i="15"/>
  <c r="BD233" i="15"/>
  <c r="BE233" i="15"/>
  <c r="BE234" i="15"/>
  <c r="BE221" i="15"/>
  <c r="BE220" i="15"/>
  <c r="BF221" i="15"/>
  <c r="BD147" i="15"/>
  <c r="BD186" i="15"/>
  <c r="BF234" i="15"/>
  <c r="BD148" i="15"/>
  <c r="BF220" i="15"/>
  <c r="BF233" i="15"/>
  <c r="BE186" i="15"/>
  <c r="BD157" i="15"/>
  <c r="BG234" i="15"/>
  <c r="BG233" i="15"/>
  <c r="BE157" i="15"/>
  <c r="BE148" i="15"/>
  <c r="BG220" i="15"/>
  <c r="BG221" i="15"/>
  <c r="BE147" i="15"/>
  <c r="BF148" i="15"/>
  <c r="BF186" i="15"/>
  <c r="BF157" i="15"/>
  <c r="BF147" i="15"/>
  <c r="BG157" i="15"/>
  <c r="BG186" i="15"/>
  <c r="BG147" i="15"/>
  <c r="BJ234" i="15"/>
  <c r="BJ221" i="15"/>
  <c r="BJ233" i="15"/>
  <c r="BJ220" i="15"/>
  <c r="BG148" i="15"/>
  <c r="BK220" i="15"/>
  <c r="BK234" i="15"/>
  <c r="BI148" i="15"/>
  <c r="BK233" i="15"/>
  <c r="BK221" i="15"/>
  <c r="BL233" i="15"/>
  <c r="BL234" i="15"/>
  <c r="BL221" i="15"/>
  <c r="BJ148" i="15"/>
  <c r="BJ157" i="15"/>
  <c r="BJ147" i="15"/>
  <c r="BL220" i="15"/>
  <c r="BJ186" i="15"/>
  <c r="BM234" i="15"/>
  <c r="BK157" i="15"/>
  <c r="BM220" i="15"/>
  <c r="BM233" i="15"/>
  <c r="BM221" i="15"/>
  <c r="BL148" i="15"/>
  <c r="BK148" i="15"/>
  <c r="BL147" i="15"/>
  <c r="BK186" i="15"/>
  <c r="BK147" i="15"/>
  <c r="BL186" i="15"/>
  <c r="BL157" i="15"/>
  <c r="BM147" i="15"/>
  <c r="BM186" i="15"/>
  <c r="BM157" i="15"/>
  <c r="BM148" i="15"/>
  <c r="BP233" i="15"/>
  <c r="BP221" i="15"/>
  <c r="BP234" i="15"/>
  <c r="BP220" i="15"/>
  <c r="BQ233" i="15"/>
  <c r="BO148" i="15"/>
  <c r="BQ221" i="15"/>
  <c r="BQ234" i="15"/>
  <c r="BQ220" i="15"/>
  <c r="BR220" i="15"/>
  <c r="BP157" i="15"/>
  <c r="BP186" i="15"/>
  <c r="BR233" i="15"/>
  <c r="BP147" i="15"/>
  <c r="BR221" i="15"/>
  <c r="BP148" i="15"/>
  <c r="BR234" i="15"/>
  <c r="BQ147" i="15"/>
  <c r="BS234" i="15"/>
  <c r="BQ157" i="15"/>
  <c r="BS221" i="15"/>
  <c r="BQ148" i="15"/>
  <c r="BS233" i="15"/>
  <c r="BS220" i="15"/>
  <c r="BQ186" i="15"/>
  <c r="BR148" i="15"/>
  <c r="BR186" i="15"/>
  <c r="BR157" i="15"/>
  <c r="BR147" i="15"/>
  <c r="BS157" i="15"/>
  <c r="BU148" i="15"/>
  <c r="BV220" i="15"/>
  <c r="BV234" i="15"/>
  <c r="BS148" i="15"/>
  <c r="BV221" i="15"/>
  <c r="BS186" i="15"/>
  <c r="BV233" i="15"/>
  <c r="BS147" i="15"/>
  <c r="BW233" i="15"/>
  <c r="BW221" i="15"/>
  <c r="BW220" i="15"/>
  <c r="BW234" i="15"/>
  <c r="BV186" i="15"/>
  <c r="BX233" i="15"/>
  <c r="BX234" i="15"/>
  <c r="BV157" i="15"/>
  <c r="BX220" i="15"/>
  <c r="BV147" i="15"/>
  <c r="BV148" i="15"/>
  <c r="BX221" i="15"/>
  <c r="BY234" i="15"/>
  <c r="BW157" i="15"/>
  <c r="BY221" i="15"/>
  <c r="BW186" i="15"/>
  <c r="BY220" i="15"/>
  <c r="BW147" i="15"/>
  <c r="BY233" i="15"/>
  <c r="BW148" i="15"/>
  <c r="BX148" i="15"/>
  <c r="BX157" i="15"/>
  <c r="BX147" i="15"/>
  <c r="BX186" i="15"/>
  <c r="BY186" i="15"/>
  <c r="BY148" i="15"/>
  <c r="BY147" i="15"/>
  <c r="CB221" i="15"/>
  <c r="CB234" i="15"/>
  <c r="CB233" i="15"/>
  <c r="CB220" i="15"/>
  <c r="BY157" i="15"/>
  <c r="CC221" i="15"/>
  <c r="CC234" i="15"/>
  <c r="CC233" i="15"/>
  <c r="CA148" i="15"/>
  <c r="CC220" i="15"/>
  <c r="CC186" i="15"/>
  <c r="CD221" i="15"/>
  <c r="CD186" i="15"/>
  <c r="CD157" i="15"/>
  <c r="CB148" i="15"/>
  <c r="CD233" i="15"/>
  <c r="CE147" i="15"/>
  <c r="CB157" i="15"/>
  <c r="CC147" i="15"/>
  <c r="CD220" i="15"/>
  <c r="CE221" i="15"/>
  <c r="CE157" i="15"/>
  <c r="CI233" i="15"/>
  <c r="CI221" i="15"/>
  <c r="CC157" i="15"/>
  <c r="CB147" i="15"/>
  <c r="CG148" i="15"/>
  <c r="CE186" i="15"/>
  <c r="CC148" i="15"/>
  <c r="CD148" i="15"/>
  <c r="CE233" i="15"/>
  <c r="CE148" i="15"/>
  <c r="CH233" i="15"/>
  <c r="CI234" i="15"/>
  <c r="CI220" i="15"/>
  <c r="CD234" i="15"/>
  <c r="CE234" i="15"/>
  <c r="CD147" i="15"/>
  <c r="CE220" i="15"/>
  <c r="CH220" i="15"/>
  <c r="CB186" i="15"/>
  <c r="CH221" i="15"/>
  <c r="CH234" i="15"/>
  <c r="CF129" i="15"/>
  <c r="CJ166" i="15"/>
  <c r="CJ163" i="15"/>
  <c r="CJ143" i="15"/>
  <c r="CJ233" i="15"/>
  <c r="CJ234" i="15"/>
  <c r="CJ104" i="15"/>
  <c r="CJ102" i="15"/>
  <c r="CJ220" i="15"/>
  <c r="CJ221" i="15"/>
  <c r="CJ22" i="15"/>
  <c r="CJ108" i="15"/>
  <c r="CI82" i="15"/>
  <c r="CI61" i="15"/>
  <c r="CI63" i="15" s="1"/>
  <c r="CI48" i="15"/>
  <c r="CI50" i="15" s="1"/>
  <c r="CI73" i="15"/>
  <c r="CI69" i="15"/>
  <c r="CI77" i="15"/>
  <c r="CI31" i="15"/>
  <c r="CI38" i="15" s="1"/>
  <c r="CI35" i="15"/>
  <c r="CI36" i="15" s="1"/>
  <c r="CK18" i="15"/>
  <c r="CJ27" i="15"/>
  <c r="CF21" i="9"/>
  <c r="CF26" i="9"/>
  <c r="CF27" i="9" s="1"/>
  <c r="CF275" i="9"/>
  <c r="CF524" i="9" s="1"/>
  <c r="CB59" i="13" s="1"/>
  <c r="CF262" i="9"/>
  <c r="CF531" i="9" s="1"/>
  <c r="CB66" i="13" s="1"/>
  <c r="CG217" i="9"/>
  <c r="CG51" i="15"/>
  <c r="CG113" i="15" s="1"/>
  <c r="CG64" i="15"/>
  <c r="CC26" i="12"/>
  <c r="AQ172" i="12" s="1"/>
  <c r="CC539" i="9"/>
  <c r="BY74" i="13" s="1"/>
  <c r="BE77" i="7"/>
  <c r="BE80" i="7" s="1"/>
  <c r="CG80" i="8"/>
  <c r="BN445" i="9"/>
  <c r="BN448" i="9" s="1"/>
  <c r="BM378" i="9"/>
  <c r="BK551" i="9"/>
  <c r="BG47" i="13" s="1"/>
  <c r="AH301" i="12"/>
  <c r="BL389" i="9"/>
  <c r="BL551" i="9" s="1"/>
  <c r="BH47" i="13" s="1"/>
  <c r="BM438" i="9"/>
  <c r="BM441" i="9" s="1"/>
  <c r="BG11" i="13"/>
  <c r="CG425" i="9"/>
  <c r="D425" i="9" s="1"/>
  <c r="CG201" i="9"/>
  <c r="CG17" i="9"/>
  <c r="CG103" i="9" s="1"/>
  <c r="CG110" i="9" s="1"/>
  <c r="CG419" i="9"/>
  <c r="CG204" i="9"/>
  <c r="CG157" i="9"/>
  <c r="CG476" i="9"/>
  <c r="D476" i="9" s="1"/>
  <c r="CF274" i="9"/>
  <c r="CF42" i="12" s="1"/>
  <c r="CF447" i="9"/>
  <c r="CF440" i="9"/>
  <c r="CF541" i="9" s="1"/>
  <c r="CB76" i="13" s="1"/>
  <c r="CF82" i="12"/>
  <c r="CG422" i="9"/>
  <c r="D422" i="9" s="1"/>
  <c r="CG92" i="12"/>
  <c r="AS238" i="12" s="1"/>
  <c r="CG325" i="9"/>
  <c r="DK219" i="7"/>
  <c r="DG7" i="13" s="1"/>
  <c r="DK23" i="7"/>
  <c r="DK24" i="7" s="1"/>
  <c r="DK38" i="7"/>
  <c r="DL34" i="7" s="1"/>
  <c r="CD83" i="12" l="1"/>
  <c r="CD84" i="12" s="1"/>
  <c r="CC349" i="9"/>
  <c r="CC113" i="12" s="1"/>
  <c r="AQ262" i="12" s="1"/>
  <c r="CC263" i="9"/>
  <c r="CC469" i="9"/>
  <c r="CD466" i="9" s="1"/>
  <c r="CD13" i="12"/>
  <c r="CD15" i="12" s="1"/>
  <c r="CH148" i="15"/>
  <c r="CH147" i="15"/>
  <c r="CH186" i="15"/>
  <c r="CH206" i="15"/>
  <c r="CH146" i="15"/>
  <c r="CH150" i="15"/>
  <c r="CH125" i="15"/>
  <c r="CH127" i="15" s="1"/>
  <c r="CH198" i="15"/>
  <c r="CH200" i="15" s="1"/>
  <c r="CH204" i="15"/>
  <c r="CJ247" i="15"/>
  <c r="CH145" i="15"/>
  <c r="CH157" i="15"/>
  <c r="G224" i="15"/>
  <c r="G225" i="15" s="1"/>
  <c r="G182" i="15" s="1"/>
  <c r="CE519" i="9"/>
  <c r="CJ86" i="15"/>
  <c r="CG86" i="9"/>
  <c r="CG88" i="9" s="1"/>
  <c r="D88" i="9" s="1"/>
  <c r="CE172" i="9"/>
  <c r="CE315" i="9" s="1"/>
  <c r="CE83" i="12" s="1"/>
  <c r="AR229" i="12" s="1"/>
  <c r="AR230" i="12" s="1"/>
  <c r="CG82" i="9"/>
  <c r="CG84" i="9" s="1"/>
  <c r="D84" i="9" s="1"/>
  <c r="CE143" i="9"/>
  <c r="CE153" i="9" s="1"/>
  <c r="CE118" i="9"/>
  <c r="CE147" i="9" s="1"/>
  <c r="CE183" i="9" s="1"/>
  <c r="CE259" i="9" s="1"/>
  <c r="CD167" i="9"/>
  <c r="CD174" i="9"/>
  <c r="CD177" i="9" s="1"/>
  <c r="CD258" i="9" s="1"/>
  <c r="CD26" i="12" s="1"/>
  <c r="CJ85" i="15"/>
  <c r="CE44" i="9"/>
  <c r="CE6" i="12" s="1"/>
  <c r="AR146" i="12" s="1"/>
  <c r="CE165" i="9"/>
  <c r="CE175" i="9" s="1"/>
  <c r="CI83" i="15"/>
  <c r="CD222" i="15"/>
  <c r="CE222" i="15"/>
  <c r="CI222" i="15"/>
  <c r="CE135" i="9"/>
  <c r="CE151" i="9" s="1"/>
  <c r="CE166" i="9" s="1"/>
  <c r="CE127" i="9"/>
  <c r="CE149" i="9" s="1"/>
  <c r="CE164" i="9" s="1"/>
  <c r="CE174" i="9" s="1"/>
  <c r="CE123" i="9"/>
  <c r="CE148" i="9" s="1"/>
  <c r="CE139" i="9"/>
  <c r="CE152" i="9" s="1"/>
  <c r="CE184" i="9" s="1"/>
  <c r="CE260" i="9" s="1"/>
  <c r="AA222" i="15"/>
  <c r="J222" i="15"/>
  <c r="CD522" i="9"/>
  <c r="BZ57" i="13" s="1"/>
  <c r="BQ222" i="15"/>
  <c r="BA222" i="15"/>
  <c r="CJ92" i="15"/>
  <c r="CJ100" i="15" s="1"/>
  <c r="CF22" i="9"/>
  <c r="CF155" i="9" s="1"/>
  <c r="I222" i="15"/>
  <c r="CE139" i="15"/>
  <c r="CG186" i="9"/>
  <c r="H235" i="15"/>
  <c r="CG124" i="9"/>
  <c r="CG115" i="9"/>
  <c r="CG144" i="9" s="1"/>
  <c r="CC222" i="15"/>
  <c r="CF43" i="12"/>
  <c r="K235" i="15"/>
  <c r="BW200" i="15"/>
  <c r="BS222" i="15"/>
  <c r="BR200" i="15"/>
  <c r="AU200" i="15"/>
  <c r="AR222" i="15"/>
  <c r="AN200" i="15"/>
  <c r="J235" i="15"/>
  <c r="H222" i="15"/>
  <c r="BV222" i="15"/>
  <c r="AX222" i="15"/>
  <c r="AT222" i="15"/>
  <c r="H200" i="15"/>
  <c r="AX200" i="15"/>
  <c r="CB200" i="15"/>
  <c r="BX222" i="15"/>
  <c r="AZ222" i="15"/>
  <c r="AM200" i="15"/>
  <c r="AF200" i="15"/>
  <c r="AC200" i="15"/>
  <c r="AA200" i="15"/>
  <c r="O200" i="15"/>
  <c r="BR222" i="15"/>
  <c r="AR200" i="15"/>
  <c r="AH200" i="15"/>
  <c r="BJ222" i="15"/>
  <c r="BG200" i="15"/>
  <c r="BG222" i="15"/>
  <c r="AL222" i="15"/>
  <c r="AG200" i="15"/>
  <c r="Z200" i="15"/>
  <c r="BK200" i="15"/>
  <c r="BF222" i="15"/>
  <c r="BE222" i="15"/>
  <c r="AY200" i="15"/>
  <c r="AN222" i="15"/>
  <c r="AI222" i="15"/>
  <c r="AI200" i="15"/>
  <c r="AG222" i="15"/>
  <c r="AO200" i="15"/>
  <c r="I235" i="15"/>
  <c r="CB155" i="15"/>
  <c r="CB159" i="15" s="1"/>
  <c r="CB153" i="15"/>
  <c r="CC153" i="15"/>
  <c r="CC155" i="15"/>
  <c r="CC159" i="15" s="1"/>
  <c r="BV153" i="15"/>
  <c r="BV155" i="15"/>
  <c r="BV159" i="15" s="1"/>
  <c r="BR153" i="15"/>
  <c r="BR155" i="15"/>
  <c r="BR159" i="15" s="1"/>
  <c r="BL153" i="15"/>
  <c r="BL155" i="15"/>
  <c r="BL159" i="15" s="1"/>
  <c r="AZ235" i="15"/>
  <c r="AU222" i="15"/>
  <c r="AS235" i="15"/>
  <c r="AN153" i="15"/>
  <c r="AN155" i="15"/>
  <c r="AN159" i="15" s="1"/>
  <c r="AI155" i="15"/>
  <c r="AI159" i="15" s="1"/>
  <c r="AI153" i="15"/>
  <c r="AF155" i="15"/>
  <c r="AF159" i="15" s="1"/>
  <c r="AF153" i="15"/>
  <c r="AA153" i="15"/>
  <c r="V222" i="15"/>
  <c r="Q155" i="15"/>
  <c r="Q159" i="15" s="1"/>
  <c r="Q153" i="15"/>
  <c r="J155" i="15"/>
  <c r="J159" i="15" s="1"/>
  <c r="J153" i="15"/>
  <c r="BY200" i="15"/>
  <c r="BV200" i="15"/>
  <c r="BQ235" i="15"/>
  <c r="BM235" i="15"/>
  <c r="BL222" i="15"/>
  <c r="BG155" i="15"/>
  <c r="BG159" i="15" s="1"/>
  <c r="BG153" i="15"/>
  <c r="BE153" i="15"/>
  <c r="BE155" i="15"/>
  <c r="BE159" i="15" s="1"/>
  <c r="BG235" i="15"/>
  <c r="BE235" i="15"/>
  <c r="AX153" i="15"/>
  <c r="AX155" i="15"/>
  <c r="AX159" i="15" s="1"/>
  <c r="AU155" i="15"/>
  <c r="AU159" i="15" s="1"/>
  <c r="AU153" i="15"/>
  <c r="AU235" i="15"/>
  <c r="AO222" i="15"/>
  <c r="AG235" i="15"/>
  <c r="W235" i="15"/>
  <c r="T153" i="15"/>
  <c r="O153" i="15"/>
  <c r="O155" i="15"/>
  <c r="O159" i="15" s="1"/>
  <c r="O235" i="15"/>
  <c r="N235" i="15"/>
  <c r="G235" i="15"/>
  <c r="CH222" i="15"/>
  <c r="BY235" i="15"/>
  <c r="BY222" i="15"/>
  <c r="BX235" i="15"/>
  <c r="BW235" i="15"/>
  <c r="BS235" i="15"/>
  <c r="BS200" i="15"/>
  <c r="BQ200" i="15"/>
  <c r="BP200" i="15"/>
  <c r="BK153" i="15"/>
  <c r="BK155" i="15"/>
  <c r="BK159" i="15" s="1"/>
  <c r="BM200" i="15"/>
  <c r="BL200" i="15"/>
  <c r="BJ200" i="15"/>
  <c r="BF200" i="15"/>
  <c r="BD153" i="15"/>
  <c r="BD155" i="15"/>
  <c r="BD159" i="15" s="1"/>
  <c r="BA200" i="15"/>
  <c r="AY222" i="15"/>
  <c r="AT235" i="15"/>
  <c r="AS200" i="15"/>
  <c r="AO235" i="15"/>
  <c r="AN235" i="15"/>
  <c r="AM235" i="15"/>
  <c r="AL200" i="15"/>
  <c r="AG155" i="15"/>
  <c r="AG159" i="15" s="1"/>
  <c r="AG153" i="15"/>
  <c r="AH222" i="15"/>
  <c r="AF235" i="15"/>
  <c r="AC235" i="15"/>
  <c r="AB222" i="15"/>
  <c r="AB200" i="15"/>
  <c r="Z153" i="15"/>
  <c r="Z235" i="15"/>
  <c r="W153" i="15"/>
  <c r="V153" i="15"/>
  <c r="V200" i="15"/>
  <c r="T235" i="15"/>
  <c r="U222" i="15"/>
  <c r="T222" i="15"/>
  <c r="Q222" i="15"/>
  <c r="P235" i="15"/>
  <c r="K155" i="15"/>
  <c r="K159" i="15" s="1"/>
  <c r="K153" i="15"/>
  <c r="I200" i="15"/>
  <c r="G222" i="15"/>
  <c r="CH235" i="15"/>
  <c r="CD200" i="15"/>
  <c r="CE200" i="15"/>
  <c r="CC235" i="15"/>
  <c r="CB235" i="15"/>
  <c r="BR235" i="15"/>
  <c r="BF153" i="15"/>
  <c r="BF155" i="15"/>
  <c r="BF159" i="15" s="1"/>
  <c r="BE200" i="15"/>
  <c r="BA235" i="15"/>
  <c r="AX235" i="15"/>
  <c r="AR155" i="15"/>
  <c r="AR159" i="15" s="1"/>
  <c r="AR153" i="15"/>
  <c r="AI235" i="15"/>
  <c r="AB235" i="15"/>
  <c r="V235" i="15"/>
  <c r="O222" i="15"/>
  <c r="CD235" i="15"/>
  <c r="BX153" i="15"/>
  <c r="BX155" i="15"/>
  <c r="BX159" i="15" s="1"/>
  <c r="BW153" i="15"/>
  <c r="BW155" i="15"/>
  <c r="BW159" i="15" s="1"/>
  <c r="BX200" i="15"/>
  <c r="BV235" i="15"/>
  <c r="BM153" i="15"/>
  <c r="BM155" i="15"/>
  <c r="BM159" i="15" s="1"/>
  <c r="BJ155" i="15"/>
  <c r="BJ159" i="15" s="1"/>
  <c r="BJ153" i="15"/>
  <c r="BJ235" i="15"/>
  <c r="AZ200" i="15"/>
  <c r="AY235" i="15"/>
  <c r="AT153" i="15"/>
  <c r="AT155" i="15"/>
  <c r="AT159" i="15" s="1"/>
  <c r="AS155" i="15"/>
  <c r="AS159" i="15" s="1"/>
  <c r="AS153" i="15"/>
  <c r="AT200" i="15"/>
  <c r="AO155" i="15"/>
  <c r="AO159" i="15" s="1"/>
  <c r="AO153" i="15"/>
  <c r="AC153" i="15"/>
  <c r="AA235" i="15"/>
  <c r="U153" i="15"/>
  <c r="U235" i="15"/>
  <c r="Q235" i="15"/>
  <c r="P222" i="15"/>
  <c r="N200" i="15"/>
  <c r="K222" i="15"/>
  <c r="H153" i="15"/>
  <c r="H155" i="15"/>
  <c r="H159" i="15" s="1"/>
  <c r="CD155" i="15"/>
  <c r="CD159" i="15" s="1"/>
  <c r="CD153" i="15"/>
  <c r="CE235" i="15"/>
  <c r="CI235" i="15"/>
  <c r="CC200" i="15"/>
  <c r="CB222" i="15"/>
  <c r="BY153" i="15"/>
  <c r="BY155" i="15"/>
  <c r="BY159" i="15" s="1"/>
  <c r="BW222" i="15"/>
  <c r="BS155" i="15"/>
  <c r="BS159" i="15" s="1"/>
  <c r="BS153" i="15"/>
  <c r="BQ155" i="15"/>
  <c r="BQ159" i="15" s="1"/>
  <c r="BQ153" i="15"/>
  <c r="BP153" i="15"/>
  <c r="BP155" i="15"/>
  <c r="BP159" i="15" s="1"/>
  <c r="BP222" i="15"/>
  <c r="BP235" i="15"/>
  <c r="BM222" i="15"/>
  <c r="BL235" i="15"/>
  <c r="BK235" i="15"/>
  <c r="BK222" i="15"/>
  <c r="BF235" i="15"/>
  <c r="BD235" i="15"/>
  <c r="BD222" i="15"/>
  <c r="BD200" i="15"/>
  <c r="BA153" i="15"/>
  <c r="BA155" i="15"/>
  <c r="BA159" i="15" s="1"/>
  <c r="AZ153" i="15"/>
  <c r="AZ155" i="15"/>
  <c r="AZ159" i="15" s="1"/>
  <c r="AY155" i="15"/>
  <c r="AY159" i="15" s="1"/>
  <c r="AY153" i="15"/>
  <c r="AS222" i="15"/>
  <c r="AR235" i="15"/>
  <c r="AM155" i="15"/>
  <c r="AM159" i="15" s="1"/>
  <c r="AM153" i="15"/>
  <c r="AL153" i="15"/>
  <c r="AL155" i="15"/>
  <c r="AL159" i="15" s="1"/>
  <c r="AM222" i="15"/>
  <c r="AL235" i="15"/>
  <c r="AH153" i="15"/>
  <c r="AH155" i="15"/>
  <c r="AH159" i="15" s="1"/>
  <c r="AH235" i="15"/>
  <c r="AF222" i="15"/>
  <c r="AB153" i="15"/>
  <c r="AC222" i="15"/>
  <c r="Z222" i="15"/>
  <c r="W200" i="15"/>
  <c r="W222" i="15"/>
  <c r="U200" i="15"/>
  <c r="T200" i="15"/>
  <c r="P155" i="15"/>
  <c r="P159" i="15" s="1"/>
  <c r="P153" i="15"/>
  <c r="Q200" i="15"/>
  <c r="N155" i="15"/>
  <c r="N159" i="15" s="1"/>
  <c r="N153" i="15"/>
  <c r="P200" i="15"/>
  <c r="N222" i="15"/>
  <c r="I153" i="15"/>
  <c r="I155" i="15"/>
  <c r="I159" i="15" s="1"/>
  <c r="K200" i="15"/>
  <c r="G153" i="15"/>
  <c r="J200" i="15"/>
  <c r="G200" i="15"/>
  <c r="CJ151" i="15"/>
  <c r="CG115" i="15"/>
  <c r="CG135" i="15" s="1"/>
  <c r="CG121" i="15"/>
  <c r="CG123" i="15" s="1"/>
  <c r="CG137" i="15" s="1"/>
  <c r="CG117" i="15"/>
  <c r="CF134" i="15"/>
  <c r="CJ235" i="15"/>
  <c r="CJ222" i="15"/>
  <c r="CG108" i="9"/>
  <c r="CG109" i="9"/>
  <c r="CG107" i="9"/>
  <c r="CG104" i="9"/>
  <c r="CG105" i="9"/>
  <c r="CG106" i="9"/>
  <c r="CJ76" i="15"/>
  <c r="CJ30" i="15"/>
  <c r="CJ59" i="15"/>
  <c r="CJ68" i="15"/>
  <c r="CJ72" i="15"/>
  <c r="CJ71" i="15"/>
  <c r="CJ29" i="15"/>
  <c r="CJ47" i="15"/>
  <c r="CJ41" i="15"/>
  <c r="CJ44" i="15" s="1"/>
  <c r="CJ81" i="15"/>
  <c r="CJ67" i="15"/>
  <c r="CJ75" i="15"/>
  <c r="CJ46" i="15"/>
  <c r="CJ60" i="15"/>
  <c r="CJ54" i="15"/>
  <c r="CJ57" i="15" s="1"/>
  <c r="CK20" i="15"/>
  <c r="CK91" i="15"/>
  <c r="CK55" i="15"/>
  <c r="CK34" i="15"/>
  <c r="CK42" i="15"/>
  <c r="CJ80" i="15"/>
  <c r="CI32" i="15"/>
  <c r="CI23" i="15" s="1"/>
  <c r="CF30" i="12"/>
  <c r="CG19" i="9"/>
  <c r="BF77" i="7"/>
  <c r="BF80" i="7" s="1"/>
  <c r="CG96" i="9"/>
  <c r="CG98" i="9" s="1"/>
  <c r="CG99" i="9" s="1"/>
  <c r="BM389" i="9"/>
  <c r="BN438" i="9"/>
  <c r="BN441" i="9" s="1"/>
  <c r="BM561" i="9"/>
  <c r="BI36" i="13" s="1"/>
  <c r="AI290" i="12"/>
  <c r="BH11" i="13"/>
  <c r="BN378" i="9"/>
  <c r="BN561" i="9" s="1"/>
  <c r="BJ36" i="13" s="1"/>
  <c r="BO445" i="9"/>
  <c r="BO448" i="9" s="1"/>
  <c r="CG67" i="9"/>
  <c r="CG69" i="9" s="1"/>
  <c r="CG70" i="9" s="1"/>
  <c r="CG72" i="9"/>
  <c r="CG74" i="9" s="1"/>
  <c r="CG75" i="9" s="1"/>
  <c r="CG283" i="9"/>
  <c r="D204" i="9"/>
  <c r="CG453" i="9"/>
  <c r="CG439" i="9"/>
  <c r="D181" i="9"/>
  <c r="CG446" i="9"/>
  <c r="D446" i="9" s="1"/>
  <c r="CG542" i="9"/>
  <c r="CG348" i="9"/>
  <c r="D419" i="9"/>
  <c r="CG314" i="9"/>
  <c r="CG460" i="9"/>
  <c r="CG189" i="9"/>
  <c r="CG188" i="9"/>
  <c r="CG62" i="9"/>
  <c r="CG64" i="9" s="1"/>
  <c r="CG65" i="9" s="1"/>
  <c r="CG38" i="9"/>
  <c r="CG40" i="9" s="1"/>
  <c r="CG32" i="9"/>
  <c r="CG35" i="9" s="1"/>
  <c r="CG36" i="9" s="1"/>
  <c r="CG78" i="9"/>
  <c r="CG80" i="9" s="1"/>
  <c r="D80" i="9" s="1"/>
  <c r="CG53" i="9"/>
  <c r="CG55" i="9" s="1"/>
  <c r="CG91" i="9"/>
  <c r="CG93" i="9" s="1"/>
  <c r="CG47" i="9"/>
  <c r="CG50" i="9" s="1"/>
  <c r="CG51" i="9" s="1"/>
  <c r="CG309" i="9"/>
  <c r="CG93" i="12"/>
  <c r="AS239" i="12" s="1"/>
  <c r="CG326" i="9"/>
  <c r="DL36" i="7"/>
  <c r="CJ87" i="15" l="1"/>
  <c r="CD343" i="9"/>
  <c r="CD107" i="12" s="1"/>
  <c r="CD187" i="9"/>
  <c r="CD349" i="9" s="1"/>
  <c r="CD113" i="12" s="1"/>
  <c r="CC525" i="9"/>
  <c r="BY60" i="13" s="1"/>
  <c r="CC31" i="12"/>
  <c r="AQ177" i="12" s="1"/>
  <c r="CH138" i="15"/>
  <c r="CE163" i="9"/>
  <c r="CE167" i="9" s="1"/>
  <c r="CE467" i="9" s="1"/>
  <c r="CF468" i="9" s="1"/>
  <c r="CC380" i="9"/>
  <c r="CC563" i="9" s="1"/>
  <c r="BY38" i="13" s="1"/>
  <c r="CE461" i="9"/>
  <c r="CE84" i="12"/>
  <c r="CE316" i="9"/>
  <c r="CD467" i="9"/>
  <c r="CE468" i="9" s="1"/>
  <c r="H224" i="15"/>
  <c r="H225" i="15" s="1"/>
  <c r="H182" i="15" s="1"/>
  <c r="CK142" i="15"/>
  <c r="CI25" i="15"/>
  <c r="CI199" i="15" s="1"/>
  <c r="CH144" i="15"/>
  <c r="CK106" i="15"/>
  <c r="AQ424" i="9"/>
  <c r="BJ424" i="9"/>
  <c r="AV424" i="9"/>
  <c r="AS424" i="9"/>
  <c r="BN424" i="9"/>
  <c r="BS424" i="9"/>
  <c r="Z424" i="9"/>
  <c r="AR424" i="9"/>
  <c r="L424" i="9"/>
  <c r="V424" i="9"/>
  <c r="AB424" i="9"/>
  <c r="R424" i="9"/>
  <c r="BO424" i="9"/>
  <c r="CC424" i="9"/>
  <c r="AK424" i="9"/>
  <c r="AG424" i="9"/>
  <c r="CD424" i="9"/>
  <c r="X424" i="9"/>
  <c r="AE424" i="9"/>
  <c r="BQ424" i="9"/>
  <c r="CB424" i="9"/>
  <c r="AN424" i="9"/>
  <c r="BP424" i="9"/>
  <c r="S424" i="9"/>
  <c r="AT424" i="9"/>
  <c r="BL424" i="9"/>
  <c r="CE424" i="9"/>
  <c r="BI424" i="9"/>
  <c r="T424" i="9"/>
  <c r="AA424" i="9"/>
  <c r="AD424" i="9"/>
  <c r="P424" i="9"/>
  <c r="Y424" i="9"/>
  <c r="BU424" i="9"/>
  <c r="BE424" i="9"/>
  <c r="W424" i="9"/>
  <c r="H424" i="9"/>
  <c r="BM424" i="9"/>
  <c r="U424" i="9"/>
  <c r="BH424" i="9"/>
  <c r="AX424" i="9"/>
  <c r="AP424" i="9"/>
  <c r="CA424" i="9"/>
  <c r="BA424" i="9"/>
  <c r="AL424" i="9"/>
  <c r="AJ424" i="9"/>
  <c r="BW424" i="9"/>
  <c r="AC424" i="9"/>
  <c r="AH424" i="9"/>
  <c r="BY424" i="9"/>
  <c r="AZ424" i="9"/>
  <c r="AM424" i="9"/>
  <c r="BX424" i="9"/>
  <c r="I424" i="9"/>
  <c r="BB424" i="9"/>
  <c r="AO424" i="9"/>
  <c r="BD424" i="9"/>
  <c r="AU424" i="9"/>
  <c r="CG424" i="9"/>
  <c r="Q424" i="9"/>
  <c r="N424" i="9"/>
  <c r="F424" i="9"/>
  <c r="AF424" i="9"/>
  <c r="AI424" i="9"/>
  <c r="AW424" i="9"/>
  <c r="BZ424" i="9"/>
  <c r="K424" i="9"/>
  <c r="CF424" i="9"/>
  <c r="BG424" i="9"/>
  <c r="M424" i="9"/>
  <c r="G424" i="9"/>
  <c r="BC424" i="9"/>
  <c r="BT424" i="9"/>
  <c r="BF424" i="9"/>
  <c r="BR424" i="9"/>
  <c r="J424" i="9"/>
  <c r="BK424" i="9"/>
  <c r="O424" i="9"/>
  <c r="BV424" i="9"/>
  <c r="AY424" i="9"/>
  <c r="CE540" i="9"/>
  <c r="CA75" i="13" s="1"/>
  <c r="BA421" i="9"/>
  <c r="BO421" i="9"/>
  <c r="CB421" i="9"/>
  <c r="AD421" i="9"/>
  <c r="BN421" i="9"/>
  <c r="AW421" i="9"/>
  <c r="BK421" i="9"/>
  <c r="BT421" i="9"/>
  <c r="V421" i="9"/>
  <c r="BF421" i="9"/>
  <c r="AS421" i="9"/>
  <c r="BG421" i="9"/>
  <c r="BL421" i="9"/>
  <c r="N421" i="9"/>
  <c r="AX421" i="9"/>
  <c r="AO421" i="9"/>
  <c r="BC421" i="9"/>
  <c r="BD421" i="9"/>
  <c r="F421" i="9"/>
  <c r="AP421" i="9"/>
  <c r="AE421" i="9"/>
  <c r="M421" i="9"/>
  <c r="BZ421" i="9"/>
  <c r="BU421" i="9"/>
  <c r="W421" i="9"/>
  <c r="AB421" i="9"/>
  <c r="AK421" i="9"/>
  <c r="AY421" i="9"/>
  <c r="AV421" i="9"/>
  <c r="CF421" i="9"/>
  <c r="AH421" i="9"/>
  <c r="AG421" i="9"/>
  <c r="AU421" i="9"/>
  <c r="AN421" i="9"/>
  <c r="BX421" i="9"/>
  <c r="Z421" i="9"/>
  <c r="AC421" i="9"/>
  <c r="AQ421" i="9"/>
  <c r="AF421" i="9"/>
  <c r="BP421" i="9"/>
  <c r="R421" i="9"/>
  <c r="Y421" i="9"/>
  <c r="AM421" i="9"/>
  <c r="X421" i="9"/>
  <c r="BH421" i="9"/>
  <c r="J421" i="9"/>
  <c r="CG421" i="9"/>
  <c r="U421" i="9"/>
  <c r="AI421" i="9"/>
  <c r="P421" i="9"/>
  <c r="AZ421" i="9"/>
  <c r="CC421" i="9"/>
  <c r="Q421" i="9"/>
  <c r="H421" i="9"/>
  <c r="AR421" i="9"/>
  <c r="BY421" i="9"/>
  <c r="AA421" i="9"/>
  <c r="AJ421" i="9"/>
  <c r="I421" i="9"/>
  <c r="BR421" i="9"/>
  <c r="S421" i="9"/>
  <c r="CA421" i="9"/>
  <c r="BI421" i="9"/>
  <c r="CD421" i="9"/>
  <c r="AL421" i="9"/>
  <c r="BJ421" i="9"/>
  <c r="O421" i="9"/>
  <c r="BW421" i="9"/>
  <c r="BE421" i="9"/>
  <c r="BV421" i="9"/>
  <c r="BQ421" i="9"/>
  <c r="T421" i="9"/>
  <c r="BB421" i="9"/>
  <c r="K421" i="9"/>
  <c r="BS421" i="9"/>
  <c r="CE421" i="9"/>
  <c r="BM421" i="9"/>
  <c r="L421" i="9"/>
  <c r="AT421" i="9"/>
  <c r="G421" i="9"/>
  <c r="CG94" i="9"/>
  <c r="CE149" i="15"/>
  <c r="CE155" i="15" s="1"/>
  <c r="CE159" i="15" s="1"/>
  <c r="CE13" i="12"/>
  <c r="AR159" i="12" s="1"/>
  <c r="CE12" i="12"/>
  <c r="AR157" i="12" s="1"/>
  <c r="CJ88" i="15"/>
  <c r="CK93" i="15"/>
  <c r="CE347" i="9"/>
  <c r="CE111" i="12" s="1"/>
  <c r="AR260" i="12" s="1"/>
  <c r="CE346" i="9"/>
  <c r="CE110" i="12" s="1"/>
  <c r="AR259" i="12" s="1"/>
  <c r="CE176" i="9"/>
  <c r="CE14" i="12"/>
  <c r="AR161" i="12" s="1"/>
  <c r="CF29" i="9"/>
  <c r="CF44" i="9" s="1"/>
  <c r="CF6" i="12" s="1"/>
  <c r="CF23" i="9"/>
  <c r="CF114" i="9" s="1"/>
  <c r="CF127" i="9" s="1"/>
  <c r="CF149" i="9" s="1"/>
  <c r="CF516" i="9"/>
  <c r="CF519" i="9" s="1"/>
  <c r="CG41" i="9"/>
  <c r="CG43" i="9"/>
  <c r="D43" i="9" s="1"/>
  <c r="CG56" i="9"/>
  <c r="CG58" i="9"/>
  <c r="D58" i="9" s="1"/>
  <c r="CJ94" i="15"/>
  <c r="CJ98" i="15"/>
  <c r="CJ99" i="15"/>
  <c r="CJ96" i="15"/>
  <c r="CJ95" i="15"/>
  <c r="CJ97" i="15"/>
  <c r="CG119" i="15"/>
  <c r="CG136" i="15"/>
  <c r="CD539" i="9"/>
  <c r="BZ74" i="13" s="1"/>
  <c r="CE522" i="9"/>
  <c r="CA57" i="13" s="1"/>
  <c r="CE27" i="12"/>
  <c r="AR173" i="12" s="1"/>
  <c r="CE523" i="9"/>
  <c r="CA58" i="13" s="1"/>
  <c r="CE28" i="12"/>
  <c r="AR174" i="12" s="1"/>
  <c r="CG136" i="9"/>
  <c r="CG128" i="9"/>
  <c r="CG140" i="9"/>
  <c r="CG132" i="9"/>
  <c r="CG119" i="9"/>
  <c r="CG129" i="15"/>
  <c r="CK163" i="15"/>
  <c r="CK166" i="15"/>
  <c r="CK143" i="15"/>
  <c r="CK234" i="15"/>
  <c r="CK233" i="15"/>
  <c r="CK104" i="15"/>
  <c r="CK102" i="15"/>
  <c r="CK221" i="15"/>
  <c r="CK220" i="15"/>
  <c r="CK22" i="15"/>
  <c r="CK108" i="15"/>
  <c r="CJ77" i="15"/>
  <c r="CJ82" i="15"/>
  <c r="CJ61" i="15"/>
  <c r="CJ63" i="15" s="1"/>
  <c r="CI51" i="15"/>
  <c r="CI64" i="15"/>
  <c r="CJ35" i="15"/>
  <c r="CJ36" i="15" s="1"/>
  <c r="CJ31" i="15"/>
  <c r="CJ38" i="15" s="1"/>
  <c r="CJ73" i="15"/>
  <c r="CL18" i="15"/>
  <c r="CK27" i="15"/>
  <c r="CJ69" i="15"/>
  <c r="CJ48" i="15"/>
  <c r="CJ50" i="15" s="1"/>
  <c r="CG21" i="9"/>
  <c r="CG26" i="9"/>
  <c r="CG27" i="9" s="1"/>
  <c r="D27" i="9" s="1"/>
  <c r="CG274" i="9"/>
  <c r="D274" i="9" s="1"/>
  <c r="BG77" i="7"/>
  <c r="BG80" i="7" s="1"/>
  <c r="BP445" i="9"/>
  <c r="BP448" i="9" s="1"/>
  <c r="BO378" i="9"/>
  <c r="BI11" i="13"/>
  <c r="BO438" i="9"/>
  <c r="BO441" i="9" s="1"/>
  <c r="BN389" i="9"/>
  <c r="BN551" i="9" s="1"/>
  <c r="BJ47" i="13" s="1"/>
  <c r="BM551" i="9"/>
  <c r="BI47" i="13" s="1"/>
  <c r="AI301" i="12"/>
  <c r="CG77" i="12"/>
  <c r="AS223" i="12" s="1"/>
  <c r="BS418" i="9"/>
  <c r="BC418" i="9"/>
  <c r="AM418" i="9"/>
  <c r="W418" i="9"/>
  <c r="G418" i="9"/>
  <c r="BU418" i="9"/>
  <c r="BE418" i="9"/>
  <c r="AO418" i="9"/>
  <c r="Y418" i="9"/>
  <c r="I418" i="9"/>
  <c r="BF418" i="9"/>
  <c r="Z418" i="9"/>
  <c r="BT418" i="9"/>
  <c r="AN418" i="9"/>
  <c r="H418" i="9"/>
  <c r="BB418" i="9"/>
  <c r="V418" i="9"/>
  <c r="BX418" i="9"/>
  <c r="AR418" i="9"/>
  <c r="L418" i="9"/>
  <c r="CE418" i="9"/>
  <c r="BO418" i="9"/>
  <c r="AY418" i="9"/>
  <c r="AI418" i="9"/>
  <c r="S418" i="9"/>
  <c r="CG418" i="9"/>
  <c r="BQ418" i="9"/>
  <c r="BA418" i="9"/>
  <c r="AK418" i="9"/>
  <c r="U418" i="9"/>
  <c r="CD418" i="9"/>
  <c r="AX418" i="9"/>
  <c r="R418" i="9"/>
  <c r="BL418" i="9"/>
  <c r="AF418" i="9"/>
  <c r="BZ418" i="9"/>
  <c r="AT418" i="9"/>
  <c r="N418" i="9"/>
  <c r="BP418" i="9"/>
  <c r="AJ418" i="9"/>
  <c r="CA418" i="9"/>
  <c r="BK418" i="9"/>
  <c r="AU418" i="9"/>
  <c r="AE418" i="9"/>
  <c r="O418" i="9"/>
  <c r="CC418" i="9"/>
  <c r="BM418" i="9"/>
  <c r="AW418" i="9"/>
  <c r="AG418" i="9"/>
  <c r="Q418" i="9"/>
  <c r="BV418" i="9"/>
  <c r="AP418" i="9"/>
  <c r="J418" i="9"/>
  <c r="BD418" i="9"/>
  <c r="X418" i="9"/>
  <c r="BR418" i="9"/>
  <c r="AL418" i="9"/>
  <c r="F418" i="9"/>
  <c r="BH418" i="9"/>
  <c r="AB418" i="9"/>
  <c r="BW418" i="9"/>
  <c r="BG418" i="9"/>
  <c r="AQ418" i="9"/>
  <c r="AA418" i="9"/>
  <c r="K418" i="9"/>
  <c r="BY418" i="9"/>
  <c r="BI418" i="9"/>
  <c r="AS418" i="9"/>
  <c r="AC418" i="9"/>
  <c r="M418" i="9"/>
  <c r="BN418" i="9"/>
  <c r="AH418" i="9"/>
  <c r="CB418" i="9"/>
  <c r="AV418" i="9"/>
  <c r="P418" i="9"/>
  <c r="BJ418" i="9"/>
  <c r="AD418" i="9"/>
  <c r="CF418" i="9"/>
  <c r="AZ418" i="9"/>
  <c r="T418" i="9"/>
  <c r="CG275" i="9"/>
  <c r="D188" i="9"/>
  <c r="D348" i="9"/>
  <c r="CG112" i="12"/>
  <c r="AS261" i="12" s="1"/>
  <c r="D261" i="12" s="1"/>
  <c r="CG447" i="9"/>
  <c r="D447" i="9" s="1"/>
  <c r="D189" i="9"/>
  <c r="CG440" i="9"/>
  <c r="D542" i="9"/>
  <c r="CC77" i="13"/>
  <c r="CG51" i="12"/>
  <c r="AS197" i="12" s="1"/>
  <c r="D197" i="12" s="1"/>
  <c r="D283" i="9"/>
  <c r="CG82" i="12"/>
  <c r="CG262" i="9"/>
  <c r="D186" i="9"/>
  <c r="D439" i="9"/>
  <c r="CG350" i="9"/>
  <c r="CG351" i="9"/>
  <c r="D453" i="9"/>
  <c r="AS240" i="12"/>
  <c r="CG94" i="12"/>
  <c r="DL219" i="7"/>
  <c r="DH7" i="13" s="1"/>
  <c r="DL23" i="7"/>
  <c r="DL24" i="7" s="1"/>
  <c r="DL38" i="7"/>
  <c r="DM34" i="7" s="1"/>
  <c r="CE11" i="12" l="1"/>
  <c r="AR155" i="12" s="1"/>
  <c r="CK247" i="15"/>
  <c r="CD263" i="9"/>
  <c r="CD525" i="9" s="1"/>
  <c r="BZ60" i="13" s="1"/>
  <c r="CI145" i="15"/>
  <c r="CE187" i="9"/>
  <c r="CE263" i="9" s="1"/>
  <c r="BG185" i="9"/>
  <c r="CE173" i="9"/>
  <c r="AQ292" i="12"/>
  <c r="BD185" i="9"/>
  <c r="N185" i="9"/>
  <c r="U185" i="9"/>
  <c r="BO185" i="9"/>
  <c r="CF172" i="9"/>
  <c r="CF315" i="9" s="1"/>
  <c r="T185" i="9"/>
  <c r="BT185" i="9"/>
  <c r="CD185" i="9"/>
  <c r="CF123" i="9"/>
  <c r="CF148" i="9" s="1"/>
  <c r="CF163" i="9" s="1"/>
  <c r="CF173" i="9" s="1"/>
  <c r="CB185" i="9"/>
  <c r="AC185" i="9"/>
  <c r="AL185" i="9"/>
  <c r="AG185" i="9"/>
  <c r="O185" i="9"/>
  <c r="AT185" i="9"/>
  <c r="R185" i="9"/>
  <c r="S185" i="9"/>
  <c r="V185" i="9"/>
  <c r="BS185" i="9"/>
  <c r="BI185" i="9"/>
  <c r="BQ185" i="9"/>
  <c r="AY185" i="9"/>
  <c r="AR185" i="9"/>
  <c r="AM185" i="9"/>
  <c r="BW185" i="9"/>
  <c r="AK185" i="9"/>
  <c r="CE185" i="9"/>
  <c r="AB185" i="9"/>
  <c r="BR185" i="9"/>
  <c r="AW185" i="9"/>
  <c r="L185" i="9"/>
  <c r="Z185" i="9"/>
  <c r="CD469" i="9"/>
  <c r="CE466" i="9" s="1"/>
  <c r="CE469" i="9" s="1"/>
  <c r="CE380" i="9" s="1"/>
  <c r="AD185" i="9"/>
  <c r="K185" i="9"/>
  <c r="J185" i="9"/>
  <c r="CA185" i="9"/>
  <c r="Y185" i="9"/>
  <c r="G185" i="9"/>
  <c r="AZ185" i="9"/>
  <c r="P185" i="9"/>
  <c r="BN185" i="9"/>
  <c r="AQ185" i="9"/>
  <c r="BH185" i="9"/>
  <c r="X185" i="9"/>
  <c r="BV185" i="9"/>
  <c r="BM185" i="9"/>
  <c r="AU185" i="9"/>
  <c r="BP185" i="9"/>
  <c r="AF185" i="9"/>
  <c r="H185" i="9"/>
  <c r="BF185" i="9"/>
  <c r="BE185" i="9"/>
  <c r="CI150" i="15"/>
  <c r="CI113" i="15"/>
  <c r="CI115" i="15" s="1"/>
  <c r="CI135" i="15" s="1"/>
  <c r="CI125" i="15"/>
  <c r="CI127" i="15" s="1"/>
  <c r="CI204" i="15"/>
  <c r="CI186" i="15"/>
  <c r="CI117" i="15"/>
  <c r="CI119" i="15" s="1"/>
  <c r="CI148" i="15"/>
  <c r="I224" i="15"/>
  <c r="I225" i="15" s="1"/>
  <c r="I182" i="15" s="1"/>
  <c r="CI206" i="15"/>
  <c r="CI146" i="15"/>
  <c r="CI157" i="15"/>
  <c r="CI147" i="15"/>
  <c r="CI198" i="15"/>
  <c r="CI200" i="15" s="1"/>
  <c r="CE177" i="9"/>
  <c r="CE258" i="9" s="1"/>
  <c r="CE26" i="12" s="1"/>
  <c r="AR172" i="12" s="1"/>
  <c r="D421" i="9"/>
  <c r="CF185" i="9"/>
  <c r="AV185" i="9"/>
  <c r="M185" i="9"/>
  <c r="BY185" i="9"/>
  <c r="Q185" i="9"/>
  <c r="CC185" i="9"/>
  <c r="BK185" i="9"/>
  <c r="BL185" i="9"/>
  <c r="CG185" i="9"/>
  <c r="BX185" i="9"/>
  <c r="AN185" i="9"/>
  <c r="I185" i="9"/>
  <c r="BU185" i="9"/>
  <c r="BC185" i="9"/>
  <c r="CK86" i="15"/>
  <c r="D424" i="9"/>
  <c r="BJ185" i="9"/>
  <c r="AH185" i="9"/>
  <c r="AS185" i="9"/>
  <c r="AA185" i="9"/>
  <c r="AP185" i="9"/>
  <c r="AE185" i="9"/>
  <c r="AJ185" i="9"/>
  <c r="BZ185" i="9"/>
  <c r="AX185" i="9"/>
  <c r="BA185" i="9"/>
  <c r="AI185" i="9"/>
  <c r="BB185" i="9"/>
  <c r="AO185" i="9"/>
  <c r="W185" i="9"/>
  <c r="CF135" i="9"/>
  <c r="CF151" i="9" s="1"/>
  <c r="CF166" i="9" s="1"/>
  <c r="CF176" i="9" s="1"/>
  <c r="CE153" i="15"/>
  <c r="CF139" i="9"/>
  <c r="CF152" i="9" s="1"/>
  <c r="CF184" i="9" s="1"/>
  <c r="CF260" i="9" s="1"/>
  <c r="CF143" i="9"/>
  <c r="CF153" i="9" s="1"/>
  <c r="CF118" i="9"/>
  <c r="CF147" i="9" s="1"/>
  <c r="CF183" i="9" s="1"/>
  <c r="CF259" i="9" s="1"/>
  <c r="CF522" i="9" s="1"/>
  <c r="CB57" i="13" s="1"/>
  <c r="CF131" i="9"/>
  <c r="CF150" i="9" s="1"/>
  <c r="CK85" i="15"/>
  <c r="CJ83" i="15"/>
  <c r="CB22" i="13"/>
  <c r="CE343" i="9"/>
  <c r="CE107" i="12" s="1"/>
  <c r="AR256" i="12" s="1"/>
  <c r="CE15" i="12"/>
  <c r="CF59" i="9"/>
  <c r="CF164" i="9" s="1"/>
  <c r="CF139" i="15"/>
  <c r="CF149" i="15" s="1"/>
  <c r="CK92" i="15"/>
  <c r="CK100" i="15" s="1"/>
  <c r="D21" i="9"/>
  <c r="AL477" i="9" s="1"/>
  <c r="AL354" i="9" s="1"/>
  <c r="CI121" i="15"/>
  <c r="CI123" i="15" s="1"/>
  <c r="CI137" i="15" s="1"/>
  <c r="CK151" i="15"/>
  <c r="CG134" i="15"/>
  <c r="CK235" i="15"/>
  <c r="CK222" i="15"/>
  <c r="CG42" i="12"/>
  <c r="AS188" i="12" s="1"/>
  <c r="D188" i="12" s="1"/>
  <c r="CK76" i="15"/>
  <c r="CK47" i="15"/>
  <c r="CK71" i="15"/>
  <c r="CK72" i="15"/>
  <c r="CK67" i="15"/>
  <c r="CK59" i="15"/>
  <c r="CK81" i="15"/>
  <c r="CK68" i="15"/>
  <c r="CK60" i="15"/>
  <c r="CK30" i="15"/>
  <c r="CL20" i="15"/>
  <c r="CL142" i="15" s="1"/>
  <c r="CL91" i="15"/>
  <c r="CL55" i="15"/>
  <c r="CL34" i="15"/>
  <c r="CL42" i="15"/>
  <c r="CK41" i="15"/>
  <c r="CK44" i="15" s="1"/>
  <c r="CK75" i="15"/>
  <c r="CJ32" i="15"/>
  <c r="CJ23" i="15" s="1"/>
  <c r="CJ51" i="15"/>
  <c r="CK46" i="15"/>
  <c r="CK80" i="15"/>
  <c r="CK54" i="15"/>
  <c r="CK57" i="15" s="1"/>
  <c r="CK29" i="15"/>
  <c r="D26" i="9"/>
  <c r="CG22" i="9"/>
  <c r="CG155" i="9" s="1"/>
  <c r="CH51" i="15"/>
  <c r="CH113" i="15" s="1"/>
  <c r="CH64" i="15"/>
  <c r="BH77" i="7"/>
  <c r="L186" i="7"/>
  <c r="AJ290" i="12"/>
  <c r="BO561" i="9"/>
  <c r="BK36" i="13" s="1"/>
  <c r="BO389" i="9"/>
  <c r="BP438" i="9"/>
  <c r="BP441" i="9" s="1"/>
  <c r="BP378" i="9"/>
  <c r="BP561" i="9" s="1"/>
  <c r="BL36" i="13" s="1"/>
  <c r="BQ445" i="9"/>
  <c r="BQ448" i="9" s="1"/>
  <c r="BJ11" i="13"/>
  <c r="CF530" i="9"/>
  <c r="CB65" i="13" s="1"/>
  <c r="AV530" i="9"/>
  <c r="AR65" i="13" s="1"/>
  <c r="M530" i="9"/>
  <c r="I65" i="13" s="1"/>
  <c r="BY530" i="9"/>
  <c r="BU65" i="13" s="1"/>
  <c r="BG530" i="9"/>
  <c r="BC65" i="13" s="1"/>
  <c r="F530" i="9"/>
  <c r="D418" i="9"/>
  <c r="F427" i="9"/>
  <c r="F185" i="9"/>
  <c r="BD530" i="9"/>
  <c r="AZ65" i="13" s="1"/>
  <c r="Q530" i="9"/>
  <c r="M65" i="13" s="1"/>
  <c r="CC530" i="9"/>
  <c r="BY65" i="13" s="1"/>
  <c r="BK530" i="9"/>
  <c r="BG65" i="13" s="1"/>
  <c r="N530" i="9"/>
  <c r="J65" i="13" s="1"/>
  <c r="BL530" i="9"/>
  <c r="BH65" i="13" s="1"/>
  <c r="U530" i="9"/>
  <c r="Q65" i="13" s="1"/>
  <c r="CG530" i="9"/>
  <c r="CC65" i="13" s="1"/>
  <c r="BO530" i="9"/>
  <c r="BK65" i="13" s="1"/>
  <c r="BX530" i="9"/>
  <c r="BT65" i="13" s="1"/>
  <c r="AN530" i="9"/>
  <c r="AJ65" i="13" s="1"/>
  <c r="I530" i="9"/>
  <c r="E65" i="13" s="1"/>
  <c r="BU530" i="9"/>
  <c r="BQ65" i="13" s="1"/>
  <c r="BC530" i="9"/>
  <c r="AY65" i="13" s="1"/>
  <c r="CG541" i="9"/>
  <c r="D440" i="9"/>
  <c r="CG43" i="12"/>
  <c r="AS189" i="12" s="1"/>
  <c r="D189" i="12" s="1"/>
  <c r="D275" i="9"/>
  <c r="CG524" i="9"/>
  <c r="AD530" i="9"/>
  <c r="Z65" i="13" s="1"/>
  <c r="CB530" i="9"/>
  <c r="BX65" i="13" s="1"/>
  <c r="AC530" i="9"/>
  <c r="Y65" i="13" s="1"/>
  <c r="K530" i="9"/>
  <c r="G65" i="13" s="1"/>
  <c r="BW530" i="9"/>
  <c r="BS65" i="13" s="1"/>
  <c r="AL530" i="9"/>
  <c r="AH65" i="13" s="1"/>
  <c r="J530" i="9"/>
  <c r="F65" i="13" s="1"/>
  <c r="AG530" i="9"/>
  <c r="AC65" i="13" s="1"/>
  <c r="O530" i="9"/>
  <c r="K65" i="13" s="1"/>
  <c r="CA530" i="9"/>
  <c r="BW65" i="13" s="1"/>
  <c r="AT530" i="9"/>
  <c r="AP65" i="13" s="1"/>
  <c r="R530" i="9"/>
  <c r="N65" i="13" s="1"/>
  <c r="AK530" i="9"/>
  <c r="AG65" i="13" s="1"/>
  <c r="S530" i="9"/>
  <c r="O65" i="13" s="1"/>
  <c r="CE530" i="9"/>
  <c r="CA65" i="13" s="1"/>
  <c r="V530" i="9"/>
  <c r="R65" i="13" s="1"/>
  <c r="BT530" i="9"/>
  <c r="BP65" i="13" s="1"/>
  <c r="Y530" i="9"/>
  <c r="U65" i="13" s="1"/>
  <c r="G530" i="9"/>
  <c r="C65" i="13" s="1"/>
  <c r="BS530" i="9"/>
  <c r="BO65" i="13" s="1"/>
  <c r="D350" i="9"/>
  <c r="CG114" i="12"/>
  <c r="AS263" i="12" s="1"/>
  <c r="D263" i="12" s="1"/>
  <c r="AS228" i="12"/>
  <c r="T530" i="9"/>
  <c r="P65" i="13" s="1"/>
  <c r="BJ530" i="9"/>
  <c r="BF65" i="13" s="1"/>
  <c r="AH530" i="9"/>
  <c r="AD65" i="13" s="1"/>
  <c r="AS530" i="9"/>
  <c r="AO65" i="13" s="1"/>
  <c r="AA530" i="9"/>
  <c r="W65" i="13" s="1"/>
  <c r="AB530" i="9"/>
  <c r="X65" i="13" s="1"/>
  <c r="BR530" i="9"/>
  <c r="BN65" i="13" s="1"/>
  <c r="AP530" i="9"/>
  <c r="AL65" i="13" s="1"/>
  <c r="AW530" i="9"/>
  <c r="AS65" i="13" s="1"/>
  <c r="AE530" i="9"/>
  <c r="AA65" i="13" s="1"/>
  <c r="AJ530" i="9"/>
  <c r="AF65" i="13" s="1"/>
  <c r="BZ530" i="9"/>
  <c r="BV65" i="13" s="1"/>
  <c r="AX530" i="9"/>
  <c r="AT65" i="13" s="1"/>
  <c r="BA530" i="9"/>
  <c r="AW65" i="13" s="1"/>
  <c r="AI530" i="9"/>
  <c r="AE65" i="13" s="1"/>
  <c r="L530" i="9"/>
  <c r="H65" i="13" s="1"/>
  <c r="BB530" i="9"/>
  <c r="AX65" i="13" s="1"/>
  <c r="Z530" i="9"/>
  <c r="V65" i="13" s="1"/>
  <c r="AO530" i="9"/>
  <c r="AK65" i="13" s="1"/>
  <c r="W530" i="9"/>
  <c r="S65" i="13" s="1"/>
  <c r="D351" i="9"/>
  <c r="CG115" i="12"/>
  <c r="AS264" i="12" s="1"/>
  <c r="D264" i="12" s="1"/>
  <c r="CG30" i="12"/>
  <c r="AS176" i="12" s="1"/>
  <c r="D176" i="12" s="1"/>
  <c r="CG531" i="9"/>
  <c r="D262" i="9"/>
  <c r="AZ530" i="9"/>
  <c r="AV65" i="13" s="1"/>
  <c r="P530" i="9"/>
  <c r="L65" i="13" s="1"/>
  <c r="BN530" i="9"/>
  <c r="BJ65" i="13" s="1"/>
  <c r="BI530" i="9"/>
  <c r="BE65" i="13" s="1"/>
  <c r="AQ530" i="9"/>
  <c r="AM65" i="13" s="1"/>
  <c r="BH530" i="9"/>
  <c r="BD65" i="13" s="1"/>
  <c r="X530" i="9"/>
  <c r="T65" i="13" s="1"/>
  <c r="BV530" i="9"/>
  <c r="BR65" i="13" s="1"/>
  <c r="BM530" i="9"/>
  <c r="BI65" i="13" s="1"/>
  <c r="AU530" i="9"/>
  <c r="AQ65" i="13" s="1"/>
  <c r="BP530" i="9"/>
  <c r="BL65" i="13" s="1"/>
  <c r="AF530" i="9"/>
  <c r="AB65" i="13" s="1"/>
  <c r="CD530" i="9"/>
  <c r="BZ65" i="13" s="1"/>
  <c r="BQ530" i="9"/>
  <c r="BM65" i="13" s="1"/>
  <c r="AY530" i="9"/>
  <c r="AU65" i="13" s="1"/>
  <c r="AR530" i="9"/>
  <c r="AN65" i="13" s="1"/>
  <c r="H530" i="9"/>
  <c r="D65" i="13" s="1"/>
  <c r="BF530" i="9"/>
  <c r="BB65" i="13" s="1"/>
  <c r="BE530" i="9"/>
  <c r="BA65" i="13" s="1"/>
  <c r="AM530" i="9"/>
  <c r="AI65" i="13" s="1"/>
  <c r="DM36" i="7"/>
  <c r="DM38" i="7" s="1"/>
  <c r="CD31" i="12" l="1"/>
  <c r="CE349" i="9"/>
  <c r="CE113" i="12" s="1"/>
  <c r="AR262" i="12" s="1"/>
  <c r="CD380" i="9"/>
  <c r="CD563" i="9" s="1"/>
  <c r="BZ38" i="13" s="1"/>
  <c r="CI138" i="15"/>
  <c r="CI136" i="15"/>
  <c r="CF165" i="9"/>
  <c r="CF175" i="9" s="1"/>
  <c r="CF540" i="9"/>
  <c r="CB75" i="13" s="1"/>
  <c r="CK87" i="15"/>
  <c r="CK88" i="15" s="1"/>
  <c r="CF461" i="9"/>
  <c r="CF14" i="12"/>
  <c r="J224" i="15"/>
  <c r="K224" i="15" s="1"/>
  <c r="CJ25" i="15"/>
  <c r="CJ198" i="15" s="1"/>
  <c r="CI144" i="15"/>
  <c r="CL106" i="15"/>
  <c r="CF347" i="9"/>
  <c r="CF111" i="12" s="1"/>
  <c r="CF7" i="12"/>
  <c r="CL93" i="15"/>
  <c r="CF12" i="12"/>
  <c r="CF174" i="9"/>
  <c r="CF11" i="12"/>
  <c r="J477" i="9"/>
  <c r="J354" i="9" s="1"/>
  <c r="BM454" i="9"/>
  <c r="BM353" i="9" s="1"/>
  <c r="BD454" i="9"/>
  <c r="BD353" i="9" s="1"/>
  <c r="BH477" i="9"/>
  <c r="BH354" i="9" s="1"/>
  <c r="BE454" i="9"/>
  <c r="BE353" i="9" s="1"/>
  <c r="BP454" i="9"/>
  <c r="BP353" i="9" s="1"/>
  <c r="CC477" i="9"/>
  <c r="CC354" i="9" s="1"/>
  <c r="AC454" i="9"/>
  <c r="AC353" i="9" s="1"/>
  <c r="AX454" i="9"/>
  <c r="AX353" i="9" s="1"/>
  <c r="BK454" i="9"/>
  <c r="BK353" i="9" s="1"/>
  <c r="V477" i="9"/>
  <c r="V354" i="9" s="1"/>
  <c r="AU477" i="9"/>
  <c r="AU354" i="9" s="1"/>
  <c r="U454" i="9"/>
  <c r="U353" i="9" s="1"/>
  <c r="AC477" i="9"/>
  <c r="AC354" i="9" s="1"/>
  <c r="N477" i="9"/>
  <c r="N354" i="9" s="1"/>
  <c r="AT454" i="9"/>
  <c r="AT353" i="9" s="1"/>
  <c r="BC454" i="9"/>
  <c r="BC353" i="9" s="1"/>
  <c r="AR477" i="9"/>
  <c r="AR354" i="9" s="1"/>
  <c r="CD477" i="9"/>
  <c r="CD354" i="9" s="1"/>
  <c r="CG29" i="9"/>
  <c r="CG23" i="9"/>
  <c r="CG114" i="9" s="1"/>
  <c r="CF27" i="12"/>
  <c r="CF466" i="9"/>
  <c r="BS454" i="9"/>
  <c r="BS353" i="9" s="1"/>
  <c r="AK454" i="9"/>
  <c r="AK353" i="9" s="1"/>
  <c r="AO454" i="9"/>
  <c r="AO353" i="9" s="1"/>
  <c r="AL454" i="9"/>
  <c r="AL353" i="9" s="1"/>
  <c r="BH454" i="9"/>
  <c r="BH353" i="9" s="1"/>
  <c r="BJ477" i="9"/>
  <c r="BJ354" i="9" s="1"/>
  <c r="Q477" i="9"/>
  <c r="Q354" i="9" s="1"/>
  <c r="AX477" i="9"/>
  <c r="AX354" i="9" s="1"/>
  <c r="CA477" i="9"/>
  <c r="CA354" i="9" s="1"/>
  <c r="BI477" i="9"/>
  <c r="BI354" i="9" s="1"/>
  <c r="AN477" i="9"/>
  <c r="AN354" i="9" s="1"/>
  <c r="BL454" i="9"/>
  <c r="BL353" i="9" s="1"/>
  <c r="CA454" i="9"/>
  <c r="CA353" i="9" s="1"/>
  <c r="M454" i="9"/>
  <c r="M353" i="9" s="1"/>
  <c r="AW454" i="9"/>
  <c r="AW353" i="9" s="1"/>
  <c r="AP454" i="9"/>
  <c r="AP353" i="9" s="1"/>
  <c r="AH477" i="9"/>
  <c r="AH354" i="9" s="1"/>
  <c r="F477" i="9"/>
  <c r="F478" i="9" s="1"/>
  <c r="F390" i="9" s="1"/>
  <c r="F552" i="9" s="1"/>
  <c r="B48" i="13" s="1"/>
  <c r="BV477" i="9"/>
  <c r="BV354" i="9" s="1"/>
  <c r="CE477" i="9"/>
  <c r="CE354" i="9" s="1"/>
  <c r="Y454" i="9"/>
  <c r="Y353" i="9" s="1"/>
  <c r="BW454" i="9"/>
  <c r="BW353" i="9" s="1"/>
  <c r="AM454" i="9"/>
  <c r="AM353" i="9" s="1"/>
  <c r="AV454" i="9"/>
  <c r="AV353" i="9" s="1"/>
  <c r="AD454" i="9"/>
  <c r="AD353" i="9" s="1"/>
  <c r="AG454" i="9"/>
  <c r="AG353" i="9" s="1"/>
  <c r="CE454" i="9"/>
  <c r="CE353" i="9" s="1"/>
  <c r="AU454" i="9"/>
  <c r="AU353" i="9" s="1"/>
  <c r="AZ454" i="9"/>
  <c r="AZ353" i="9" s="1"/>
  <c r="AH454" i="9"/>
  <c r="AH353" i="9" s="1"/>
  <c r="AH117" i="12" s="1"/>
  <c r="I454" i="9"/>
  <c r="I353" i="9" s="1"/>
  <c r="BG454" i="9"/>
  <c r="BG353" i="9" s="1"/>
  <c r="W454" i="9"/>
  <c r="W353" i="9" s="1"/>
  <c r="AN454" i="9"/>
  <c r="AN353" i="9" s="1"/>
  <c r="V454" i="9"/>
  <c r="V353" i="9" s="1"/>
  <c r="Q454" i="9"/>
  <c r="Q353" i="9" s="1"/>
  <c r="BO454" i="9"/>
  <c r="BO353" i="9" s="1"/>
  <c r="AE454" i="9"/>
  <c r="AE353" i="9" s="1"/>
  <c r="AR454" i="9"/>
  <c r="AR353" i="9" s="1"/>
  <c r="Z454" i="9"/>
  <c r="Z353" i="9" s="1"/>
  <c r="BW477" i="9"/>
  <c r="BW354" i="9" s="1"/>
  <c r="AP477" i="9"/>
  <c r="AP354" i="9" s="1"/>
  <c r="AK477" i="9"/>
  <c r="AK354" i="9" s="1"/>
  <c r="AL118" i="12" s="1"/>
  <c r="AG477" i="9"/>
  <c r="AG354" i="9" s="1"/>
  <c r="S477" i="9"/>
  <c r="S354" i="9" s="1"/>
  <c r="BT477" i="9"/>
  <c r="BT354" i="9" s="1"/>
  <c r="AD477" i="9"/>
  <c r="AD354" i="9" s="1"/>
  <c r="AQ477" i="9"/>
  <c r="AQ354" i="9" s="1"/>
  <c r="H477" i="9"/>
  <c r="H354" i="9" s="1"/>
  <c r="BX477" i="9"/>
  <c r="BX354" i="9" s="1"/>
  <c r="AM477" i="9"/>
  <c r="AM354" i="9" s="1"/>
  <c r="AN118" i="12" s="1"/>
  <c r="T477" i="9"/>
  <c r="T354" i="9" s="1"/>
  <c r="AZ477" i="9"/>
  <c r="AZ354" i="9" s="1"/>
  <c r="AW477" i="9"/>
  <c r="AW354" i="9" s="1"/>
  <c r="BP477" i="9"/>
  <c r="BP354" i="9" s="1"/>
  <c r="K477" i="9"/>
  <c r="K354" i="9" s="1"/>
  <c r="AA477" i="9"/>
  <c r="AA354" i="9" s="1"/>
  <c r="BQ477" i="9"/>
  <c r="BQ354" i="9" s="1"/>
  <c r="AO477" i="9"/>
  <c r="AO354" i="9" s="1"/>
  <c r="BZ477" i="9"/>
  <c r="BZ354" i="9" s="1"/>
  <c r="CK94" i="15"/>
  <c r="CK99" i="15"/>
  <c r="CK97" i="15"/>
  <c r="CK98" i="15"/>
  <c r="CK95" i="15"/>
  <c r="CK96" i="15"/>
  <c r="K454" i="9"/>
  <c r="K353" i="9" s="1"/>
  <c r="BI454" i="9"/>
  <c r="BI353" i="9" s="1"/>
  <c r="P454" i="9"/>
  <c r="P353" i="9" s="1"/>
  <c r="CB454" i="9"/>
  <c r="CB353" i="9" s="1"/>
  <c r="BJ454" i="9"/>
  <c r="BJ353" i="9" s="1"/>
  <c r="S454" i="9"/>
  <c r="S353" i="9" s="1"/>
  <c r="BQ454" i="9"/>
  <c r="BQ353" i="9" s="1"/>
  <c r="T454" i="9"/>
  <c r="T353" i="9" s="1"/>
  <c r="CF454" i="9"/>
  <c r="CF353" i="9" s="1"/>
  <c r="BN454" i="9"/>
  <c r="BN353" i="9" s="1"/>
  <c r="BU454" i="9"/>
  <c r="BU353" i="9" s="1"/>
  <c r="AS454" i="9"/>
  <c r="AS353" i="9" s="1"/>
  <c r="H454" i="9"/>
  <c r="H353" i="9" s="1"/>
  <c r="BT454" i="9"/>
  <c r="BT353" i="9" s="1"/>
  <c r="BB454" i="9"/>
  <c r="BB353" i="9" s="1"/>
  <c r="CC454" i="9"/>
  <c r="CC353" i="9" s="1"/>
  <c r="BA454" i="9"/>
  <c r="BA353" i="9" s="1"/>
  <c r="L454" i="9"/>
  <c r="L353" i="9" s="1"/>
  <c r="BX454" i="9"/>
  <c r="BX353" i="9" s="1"/>
  <c r="BF454" i="9"/>
  <c r="BF353" i="9" s="1"/>
  <c r="AS477" i="9"/>
  <c r="AS354" i="9" s="1"/>
  <c r="Z477" i="9"/>
  <c r="Z354" i="9" s="1"/>
  <c r="Y477" i="9"/>
  <c r="Y354" i="9" s="1"/>
  <c r="I477" i="9"/>
  <c r="I354" i="9" s="1"/>
  <c r="J118" i="12" s="1"/>
  <c r="M477" i="9"/>
  <c r="M354" i="9" s="1"/>
  <c r="BN477" i="9"/>
  <c r="BN354" i="9" s="1"/>
  <c r="BY477" i="9"/>
  <c r="BY354" i="9" s="1"/>
  <c r="BD477" i="9"/>
  <c r="BD354" i="9" s="1"/>
  <c r="X477" i="9"/>
  <c r="X354" i="9" s="1"/>
  <c r="AV477" i="9"/>
  <c r="AV354" i="9" s="1"/>
  <c r="AB477" i="9"/>
  <c r="AB354" i="9" s="1"/>
  <c r="O477" i="9"/>
  <c r="O354" i="9" s="1"/>
  <c r="L477" i="9"/>
  <c r="L354" i="9" s="1"/>
  <c r="W477" i="9"/>
  <c r="W354" i="9" s="1"/>
  <c r="W118" i="12" s="1"/>
  <c r="N267" i="12" s="1"/>
  <c r="AY477" i="9"/>
  <c r="AY354" i="9" s="1"/>
  <c r="BC477" i="9"/>
  <c r="BC354" i="9" s="1"/>
  <c r="CB477" i="9"/>
  <c r="CB354" i="9" s="1"/>
  <c r="BK477" i="9"/>
  <c r="BK354" i="9" s="1"/>
  <c r="CG477" i="9"/>
  <c r="CG354" i="9" s="1"/>
  <c r="AQ454" i="9"/>
  <c r="AQ353" i="9" s="1"/>
  <c r="G454" i="9"/>
  <c r="G353" i="9" s="1"/>
  <c r="AF454" i="9"/>
  <c r="AF353" i="9" s="1"/>
  <c r="N454" i="9"/>
  <c r="N353" i="9" s="1"/>
  <c r="BZ454" i="9"/>
  <c r="BZ353" i="9" s="1"/>
  <c r="AY454" i="9"/>
  <c r="AY353" i="9" s="1"/>
  <c r="O454" i="9"/>
  <c r="O353" i="9" s="1"/>
  <c r="AJ454" i="9"/>
  <c r="AJ353" i="9" s="1"/>
  <c r="R454" i="9"/>
  <c r="R353" i="9" s="1"/>
  <c r="CD454" i="9"/>
  <c r="CD353" i="9" s="1"/>
  <c r="AA454" i="9"/>
  <c r="AA353" i="9" s="1"/>
  <c r="BY454" i="9"/>
  <c r="BY353" i="9" s="1"/>
  <c r="BY117" i="12" s="1"/>
  <c r="AO266" i="12" s="1"/>
  <c r="X454" i="9"/>
  <c r="X353" i="9" s="1"/>
  <c r="F454" i="9"/>
  <c r="F353" i="9" s="1"/>
  <c r="BR454" i="9"/>
  <c r="BR353" i="9" s="1"/>
  <c r="AI454" i="9"/>
  <c r="AI353" i="9" s="1"/>
  <c r="CG454" i="9"/>
  <c r="CG353" i="9" s="1"/>
  <c r="AB454" i="9"/>
  <c r="AB353" i="9" s="1"/>
  <c r="J454" i="9"/>
  <c r="J353" i="9" s="1"/>
  <c r="BV454" i="9"/>
  <c r="BV353" i="9" s="1"/>
  <c r="BV117" i="12" s="1"/>
  <c r="U477" i="9"/>
  <c r="U354" i="9" s="1"/>
  <c r="BA477" i="9"/>
  <c r="BA354" i="9" s="1"/>
  <c r="BU477" i="9"/>
  <c r="BU354" i="9" s="1"/>
  <c r="AI477" i="9"/>
  <c r="AI354" i="9" s="1"/>
  <c r="BS477" i="9"/>
  <c r="BS354" i="9" s="1"/>
  <c r="BF477" i="9"/>
  <c r="BF354" i="9" s="1"/>
  <c r="R477" i="9"/>
  <c r="R354" i="9" s="1"/>
  <c r="AF477" i="9"/>
  <c r="AF354" i="9" s="1"/>
  <c r="P477" i="9"/>
  <c r="P354" i="9" s="1"/>
  <c r="P118" i="12" s="1"/>
  <c r="BB477" i="9"/>
  <c r="BB354" i="9" s="1"/>
  <c r="AJ477" i="9"/>
  <c r="AJ354" i="9" s="1"/>
  <c r="AT477" i="9"/>
  <c r="AT354" i="9" s="1"/>
  <c r="BL477" i="9"/>
  <c r="BL354" i="9" s="1"/>
  <c r="BM477" i="9"/>
  <c r="BM354" i="9" s="1"/>
  <c r="AE477" i="9"/>
  <c r="AE354" i="9" s="1"/>
  <c r="BO477" i="9"/>
  <c r="BO354" i="9" s="1"/>
  <c r="BR477" i="9"/>
  <c r="BR354" i="9" s="1"/>
  <c r="BR118" i="12" s="1"/>
  <c r="BG477" i="9"/>
  <c r="BG354" i="9" s="1"/>
  <c r="BG118" i="12" s="1"/>
  <c r="AF267" i="12" s="1"/>
  <c r="CF477" i="9"/>
  <c r="CF354" i="9" s="1"/>
  <c r="BE477" i="9"/>
  <c r="BE354" i="9" s="1"/>
  <c r="G477" i="9"/>
  <c r="G354" i="9" s="1"/>
  <c r="CF346" i="9"/>
  <c r="CF110" i="12" s="1"/>
  <c r="CF28" i="12"/>
  <c r="CF523" i="9"/>
  <c r="CB58" i="13" s="1"/>
  <c r="CF83" i="12"/>
  <c r="CF84" i="12" s="1"/>
  <c r="CF316" i="9"/>
  <c r="AD147" i="15"/>
  <c r="AD153" i="15" s="1"/>
  <c r="AE147" i="15"/>
  <c r="BZ147" i="15"/>
  <c r="BZ153" i="15" s="1"/>
  <c r="CA147" i="15"/>
  <c r="L147" i="15"/>
  <c r="L153" i="15" s="1"/>
  <c r="M147" i="15"/>
  <c r="AV147" i="15"/>
  <c r="AV155" i="15" s="1"/>
  <c r="AW147" i="15"/>
  <c r="AJ147" i="15"/>
  <c r="AJ155" i="15" s="1"/>
  <c r="AK147" i="15"/>
  <c r="R147" i="15"/>
  <c r="R153" i="15" s="1"/>
  <c r="S147" i="15"/>
  <c r="S153" i="15" s="1"/>
  <c r="CF147" i="15"/>
  <c r="CF155" i="15" s="1"/>
  <c r="CG147" i="15"/>
  <c r="AP147" i="15"/>
  <c r="AP153" i="15" s="1"/>
  <c r="AQ147" i="15"/>
  <c r="BT147" i="15"/>
  <c r="BT153" i="15" s="1"/>
  <c r="BU147" i="15"/>
  <c r="BN147" i="15"/>
  <c r="BN153" i="15" s="1"/>
  <c r="BO147" i="15"/>
  <c r="BB147" i="15"/>
  <c r="BB155" i="15" s="1"/>
  <c r="BC147" i="15"/>
  <c r="X147" i="15"/>
  <c r="X153" i="15" s="1"/>
  <c r="Y147" i="15"/>
  <c r="BH147" i="15"/>
  <c r="BH155" i="15" s="1"/>
  <c r="BI147" i="15"/>
  <c r="CI129" i="15"/>
  <c r="CI134" i="15" s="1"/>
  <c r="CL163" i="15"/>
  <c r="CL143" i="15"/>
  <c r="CL166" i="15"/>
  <c r="CH117" i="15"/>
  <c r="CH121" i="15"/>
  <c r="CH123" i="15" s="1"/>
  <c r="CH137" i="15" s="1"/>
  <c r="CH115" i="15"/>
  <c r="CH135" i="15" s="1"/>
  <c r="CL104" i="15"/>
  <c r="CL102" i="15"/>
  <c r="CL22" i="15"/>
  <c r="CL108" i="15"/>
  <c r="CK48" i="15"/>
  <c r="CK50" i="15" s="1"/>
  <c r="CK82" i="15"/>
  <c r="CK69" i="15"/>
  <c r="CK77" i="15"/>
  <c r="CM18" i="15"/>
  <c r="CL27" i="15"/>
  <c r="CK73" i="15"/>
  <c r="CK35" i="15"/>
  <c r="CK36" i="15" s="1"/>
  <c r="CK31" i="15"/>
  <c r="CK38" i="15" s="1"/>
  <c r="CK61" i="15"/>
  <c r="CK63" i="15" s="1"/>
  <c r="CJ64" i="15"/>
  <c r="D22" i="9"/>
  <c r="CG516" i="9"/>
  <c r="CE563" i="9"/>
  <c r="CA38" i="13" s="1"/>
  <c r="AR292" i="12"/>
  <c r="BF261" i="9"/>
  <c r="BF264" i="9" s="1"/>
  <c r="BR261" i="9"/>
  <c r="BR264" i="9" s="1"/>
  <c r="AH261" i="9"/>
  <c r="AH264" i="9" s="1"/>
  <c r="U261" i="9"/>
  <c r="U264" i="9" s="1"/>
  <c r="BE261" i="9"/>
  <c r="BE264" i="9" s="1"/>
  <c r="BN261" i="9"/>
  <c r="BN264" i="9" s="1"/>
  <c r="Y261" i="9"/>
  <c r="Y264" i="9" s="1"/>
  <c r="BX261" i="9"/>
  <c r="BL261" i="9"/>
  <c r="BG261" i="9"/>
  <c r="BG264" i="9" s="1"/>
  <c r="CD261" i="9"/>
  <c r="CD264" i="9" s="1"/>
  <c r="BM261" i="9"/>
  <c r="X261" i="9"/>
  <c r="X264" i="9" s="1"/>
  <c r="AQ261" i="9"/>
  <c r="AZ261" i="9"/>
  <c r="AZ264" i="9" s="1"/>
  <c r="W261" i="9"/>
  <c r="Z261" i="9"/>
  <c r="Z264" i="9" s="1"/>
  <c r="BA261" i="9"/>
  <c r="BZ261" i="9"/>
  <c r="BZ264" i="9" s="1"/>
  <c r="AE261" i="9"/>
  <c r="AE264" i="9" s="1"/>
  <c r="AP261" i="9"/>
  <c r="AP264" i="9" s="1"/>
  <c r="AB261" i="9"/>
  <c r="AS261" i="9"/>
  <c r="AS264" i="9" s="1"/>
  <c r="BJ261" i="9"/>
  <c r="BJ264" i="9" s="1"/>
  <c r="BS261" i="9"/>
  <c r="BS264" i="9" s="1"/>
  <c r="V261" i="9"/>
  <c r="R261" i="9"/>
  <c r="R264" i="9" s="1"/>
  <c r="AG261" i="9"/>
  <c r="K261" i="9"/>
  <c r="K264" i="9" s="1"/>
  <c r="CB261" i="9"/>
  <c r="CB264" i="9" s="1"/>
  <c r="BC261" i="9"/>
  <c r="BC264" i="9" s="1"/>
  <c r="CG261" i="9"/>
  <c r="BK261" i="9"/>
  <c r="BK264" i="9" s="1"/>
  <c r="M261" i="9"/>
  <c r="M264" i="9" s="1"/>
  <c r="CE539" i="9"/>
  <c r="CA74" i="13" s="1"/>
  <c r="AM261" i="9"/>
  <c r="AM264" i="9" s="1"/>
  <c r="BQ261" i="9"/>
  <c r="BQ264" i="9" s="1"/>
  <c r="P261" i="9"/>
  <c r="BB261" i="9"/>
  <c r="BB264" i="9" s="1"/>
  <c r="AX261" i="9"/>
  <c r="AX264" i="9" s="1"/>
  <c r="AK261" i="9"/>
  <c r="AK264" i="9" s="1"/>
  <c r="AT261" i="9"/>
  <c r="BW261" i="9"/>
  <c r="BW264" i="9" s="1"/>
  <c r="N261" i="9"/>
  <c r="BY261" i="9"/>
  <c r="BY264" i="9" s="1"/>
  <c r="AY261" i="9"/>
  <c r="AY264" i="9" s="1"/>
  <c r="BP261" i="9"/>
  <c r="BP264" i="9" s="1"/>
  <c r="L261" i="9"/>
  <c r="S261" i="9"/>
  <c r="S264" i="9" s="1"/>
  <c r="CA261" i="9"/>
  <c r="AL261" i="9"/>
  <c r="AL264" i="9" s="1"/>
  <c r="Q261" i="9"/>
  <c r="Q264" i="9" s="1"/>
  <c r="CF261" i="9"/>
  <c r="AR261" i="9"/>
  <c r="AR264" i="9" s="1"/>
  <c r="AF261" i="9"/>
  <c r="AF264" i="9" s="1"/>
  <c r="AU261" i="9"/>
  <c r="AU264" i="9" s="1"/>
  <c r="BV261" i="9"/>
  <c r="BH261" i="9"/>
  <c r="BH264" i="9" s="1"/>
  <c r="BI261" i="9"/>
  <c r="BI264" i="9" s="1"/>
  <c r="AO261" i="9"/>
  <c r="AO264" i="9" s="1"/>
  <c r="AI261" i="9"/>
  <c r="AJ261" i="9"/>
  <c r="AJ264" i="9" s="1"/>
  <c r="AW261" i="9"/>
  <c r="AW264" i="9" s="1"/>
  <c r="AA261" i="9"/>
  <c r="T261" i="9"/>
  <c r="BT261" i="9"/>
  <c r="BT264" i="9" s="1"/>
  <c r="CE261" i="9"/>
  <c r="CE264" i="9" s="1"/>
  <c r="O261" i="9"/>
  <c r="O264" i="9" s="1"/>
  <c r="J261" i="9"/>
  <c r="J264" i="9" s="1"/>
  <c r="AC261" i="9"/>
  <c r="AC264" i="9" s="1"/>
  <c r="AD261" i="9"/>
  <c r="BU261" i="9"/>
  <c r="BU264" i="9" s="1"/>
  <c r="AN261" i="9"/>
  <c r="BO261" i="9"/>
  <c r="BO264" i="9" s="1"/>
  <c r="CC261" i="9"/>
  <c r="CC264" i="9" s="1"/>
  <c r="BD261" i="9"/>
  <c r="BD264" i="9" s="1"/>
  <c r="AV261" i="9"/>
  <c r="AV264" i="9" s="1"/>
  <c r="M184" i="7"/>
  <c r="BH80" i="7"/>
  <c r="BK11" i="13"/>
  <c r="BQ438" i="9"/>
  <c r="BQ441" i="9" s="1"/>
  <c r="BP389" i="9"/>
  <c r="BP551" i="9" s="1"/>
  <c r="BL47" i="13" s="1"/>
  <c r="AJ301" i="12"/>
  <c r="BO551" i="9"/>
  <c r="BK47" i="13" s="1"/>
  <c r="BR445" i="9"/>
  <c r="BR448" i="9" s="1"/>
  <c r="BQ378" i="9"/>
  <c r="CE31" i="12"/>
  <c r="AR177" i="12" s="1"/>
  <c r="CE525" i="9"/>
  <c r="CA60" i="13" s="1"/>
  <c r="H261" i="9"/>
  <c r="D530" i="9"/>
  <c r="B65" i="13"/>
  <c r="CC66" i="13"/>
  <c r="D531" i="9"/>
  <c r="G261" i="9"/>
  <c r="I261" i="9"/>
  <c r="F261" i="9"/>
  <c r="D185" i="9"/>
  <c r="CC59" i="13"/>
  <c r="D524" i="9"/>
  <c r="CC76" i="13"/>
  <c r="D541" i="9"/>
  <c r="F382" i="9"/>
  <c r="F565" i="9" s="1"/>
  <c r="B40" i="13" s="1"/>
  <c r="G416" i="9"/>
  <c r="G427" i="9" s="1"/>
  <c r="DM219" i="7"/>
  <c r="DM23" i="7"/>
  <c r="D36" i="7"/>
  <c r="G475" i="9" l="1"/>
  <c r="G478" i="9" s="1"/>
  <c r="H475" i="9" s="1"/>
  <c r="H478" i="9" s="1"/>
  <c r="CJ186" i="15"/>
  <c r="CD118" i="12"/>
  <c r="CJ125" i="15"/>
  <c r="CJ127" i="15" s="1"/>
  <c r="J225" i="15"/>
  <c r="J182" i="15" s="1"/>
  <c r="CF167" i="9"/>
  <c r="CF187" i="9" s="1"/>
  <c r="CF263" i="9" s="1"/>
  <c r="CJ204" i="15"/>
  <c r="CJ113" i="15"/>
  <c r="CJ115" i="15" s="1"/>
  <c r="CJ135" i="15" s="1"/>
  <c r="AC117" i="12"/>
  <c r="Q266" i="12" s="1"/>
  <c r="CL247" i="15"/>
  <c r="CJ117" i="15"/>
  <c r="CJ136" i="15" s="1"/>
  <c r="CJ145" i="15"/>
  <c r="CJ150" i="15"/>
  <c r="CJ147" i="15"/>
  <c r="CF13" i="12"/>
  <c r="CF15" i="12" s="1"/>
  <c r="CJ199" i="15"/>
  <c r="CJ200" i="15" s="1"/>
  <c r="CJ157" i="15"/>
  <c r="CJ148" i="15"/>
  <c r="CF177" i="9"/>
  <c r="CF258" i="9" s="1"/>
  <c r="CF539" i="9" s="1"/>
  <c r="CB74" i="13" s="1"/>
  <c r="AJ153" i="15"/>
  <c r="V118" i="12"/>
  <c r="O118" i="12"/>
  <c r="J267" i="12" s="1"/>
  <c r="CE117" i="12"/>
  <c r="AR266" i="12" s="1"/>
  <c r="BQ117" i="12"/>
  <c r="AK266" i="12" s="1"/>
  <c r="CJ206" i="15"/>
  <c r="CJ146" i="15"/>
  <c r="BX118" i="12"/>
  <c r="X118" i="12"/>
  <c r="Q118" i="12"/>
  <c r="K267" i="12" s="1"/>
  <c r="CI139" i="15"/>
  <c r="CI149" i="15" s="1"/>
  <c r="CI153" i="15" s="1"/>
  <c r="CL92" i="15"/>
  <c r="CL95" i="15" s="1"/>
  <c r="AI117" i="12"/>
  <c r="T266" i="12" s="1"/>
  <c r="N117" i="12"/>
  <c r="BX117" i="12"/>
  <c r="BO117" i="12"/>
  <c r="AJ266" i="12" s="1"/>
  <c r="CG117" i="12"/>
  <c r="AS266" i="12" s="1"/>
  <c r="BP117" i="12"/>
  <c r="BN117" i="12"/>
  <c r="BY118" i="12"/>
  <c r="AO267" i="12" s="1"/>
  <c r="AA118" i="12"/>
  <c r="P267" i="12" s="1"/>
  <c r="CC118" i="12"/>
  <c r="AQ267" i="12" s="1"/>
  <c r="L118" i="12"/>
  <c r="N118" i="12"/>
  <c r="AS117" i="12"/>
  <c r="Y266" i="12" s="1"/>
  <c r="BJ118" i="12"/>
  <c r="CG143" i="9"/>
  <c r="CG153" i="9" s="1"/>
  <c r="CG118" i="9"/>
  <c r="CG147" i="9" s="1"/>
  <c r="BE117" i="12"/>
  <c r="AE266" i="12" s="1"/>
  <c r="BT117" i="12"/>
  <c r="BI117" i="12"/>
  <c r="AG266" i="12" s="1"/>
  <c r="AU117" i="12"/>
  <c r="Z266" i="12" s="1"/>
  <c r="CK83" i="15"/>
  <c r="CL85" i="15"/>
  <c r="BM118" i="12"/>
  <c r="AI267" i="12" s="1"/>
  <c r="BC118" i="12"/>
  <c r="AD267" i="12" s="1"/>
  <c r="AS118" i="12"/>
  <c r="Y267" i="12" s="1"/>
  <c r="K118" i="12"/>
  <c r="H267" i="12" s="1"/>
  <c r="AR118" i="12"/>
  <c r="AP117" i="12"/>
  <c r="BL117" i="12"/>
  <c r="BC117" i="12"/>
  <c r="AD266" i="12" s="1"/>
  <c r="AK118" i="12"/>
  <c r="U267" i="12" s="1"/>
  <c r="H118" i="12"/>
  <c r="S118" i="12"/>
  <c r="L267" i="12" s="1"/>
  <c r="BW118" i="12"/>
  <c r="AN267" i="12" s="1"/>
  <c r="X117" i="12"/>
  <c r="AE117" i="12"/>
  <c r="R266" i="12" s="1"/>
  <c r="BS117" i="12"/>
  <c r="AL266" i="12" s="1"/>
  <c r="BA117" i="12"/>
  <c r="AC266" i="12" s="1"/>
  <c r="BJ117" i="12"/>
  <c r="CA118" i="12"/>
  <c r="AP267" i="12" s="1"/>
  <c r="T118" i="12"/>
  <c r="AV118" i="12"/>
  <c r="BD117" i="12"/>
  <c r="BO118" i="12"/>
  <c r="AJ267" i="12" s="1"/>
  <c r="AF118" i="12"/>
  <c r="AI118" i="12"/>
  <c r="T267" i="12" s="1"/>
  <c r="CG118" i="12"/>
  <c r="AS267" i="12" s="1"/>
  <c r="AZ118" i="12"/>
  <c r="AB118" i="12"/>
  <c r="AW118" i="12"/>
  <c r="AA267" i="12" s="1"/>
  <c r="BI118" i="12"/>
  <c r="AG267" i="12" s="1"/>
  <c r="BA118" i="12"/>
  <c r="AC267" i="12" s="1"/>
  <c r="AY117" i="12"/>
  <c r="AB266" i="12" s="1"/>
  <c r="L117" i="12"/>
  <c r="AH118" i="12"/>
  <c r="Z117" i="12"/>
  <c r="BH117" i="12"/>
  <c r="AD117" i="12"/>
  <c r="BL118" i="12"/>
  <c r="Y117" i="12"/>
  <c r="O266" i="12" s="1"/>
  <c r="CA117" i="12"/>
  <c r="AP266" i="12" s="1"/>
  <c r="BF117" i="12"/>
  <c r="U117" i="12"/>
  <c r="M266" i="12" s="1"/>
  <c r="CB117" i="12"/>
  <c r="V117" i="12"/>
  <c r="AX117" i="12"/>
  <c r="R118" i="12"/>
  <c r="BR117" i="12"/>
  <c r="P117" i="12"/>
  <c r="AQ117" i="12"/>
  <c r="X266" i="12" s="1"/>
  <c r="BT118" i="12"/>
  <c r="AF117" i="12"/>
  <c r="AG117" i="12"/>
  <c r="S266" i="12" s="1"/>
  <c r="M117" i="12"/>
  <c r="I266" i="12" s="1"/>
  <c r="BK118" i="12"/>
  <c r="AH267" i="12" s="1"/>
  <c r="BG117" i="12"/>
  <c r="AF266" i="12" s="1"/>
  <c r="BS118" i="12"/>
  <c r="AL267" i="12" s="1"/>
  <c r="R117" i="12"/>
  <c r="T117" i="12"/>
  <c r="AU118" i="12"/>
  <c r="Z267" i="12" s="1"/>
  <c r="O117" i="12"/>
  <c r="J266" i="12" s="1"/>
  <c r="F354" i="9"/>
  <c r="F118" i="12" s="1"/>
  <c r="BU118" i="12"/>
  <c r="AM267" i="12" s="1"/>
  <c r="AP118" i="12"/>
  <c r="BP118" i="12"/>
  <c r="AE118" i="12"/>
  <c r="R267" i="12" s="1"/>
  <c r="BV118" i="12"/>
  <c r="AW117" i="12"/>
  <c r="AA266" i="12" s="1"/>
  <c r="AO117" i="12"/>
  <c r="W266" i="12" s="1"/>
  <c r="BW117" i="12"/>
  <c r="AN266" i="12" s="1"/>
  <c r="BB118" i="12"/>
  <c r="H117" i="12"/>
  <c r="Q117" i="12"/>
  <c r="K266" i="12" s="1"/>
  <c r="CF118" i="12"/>
  <c r="AX118" i="12"/>
  <c r="AL117" i="12"/>
  <c r="CG139" i="15"/>
  <c r="BK117" i="12"/>
  <c r="AH266" i="12" s="1"/>
  <c r="K117" i="12"/>
  <c r="H266" i="12" s="1"/>
  <c r="AQ118" i="12"/>
  <c r="X267" i="12" s="1"/>
  <c r="CF153" i="15"/>
  <c r="BH118" i="12"/>
  <c r="BZ118" i="12"/>
  <c r="BN118" i="12"/>
  <c r="BD118" i="12"/>
  <c r="CD117" i="12"/>
  <c r="AR117" i="12"/>
  <c r="I117" i="12"/>
  <c r="G266" i="12" s="1"/>
  <c r="CF117" i="12"/>
  <c r="AM117" i="12"/>
  <c r="V266" i="12" s="1"/>
  <c r="F455" i="9"/>
  <c r="G452" i="9" s="1"/>
  <c r="G455" i="9" s="1"/>
  <c r="AA117" i="12"/>
  <c r="P266" i="12" s="1"/>
  <c r="BM117" i="12"/>
  <c r="AI266" i="12" s="1"/>
  <c r="AZ117" i="12"/>
  <c r="S117" i="12"/>
  <c r="L266" i="12" s="1"/>
  <c r="AM118" i="12"/>
  <c r="V267" i="12" s="1"/>
  <c r="U118" i="12"/>
  <c r="M267" i="12" s="1"/>
  <c r="M118" i="12"/>
  <c r="I267" i="12" s="1"/>
  <c r="CB118" i="12"/>
  <c r="CE118" i="12"/>
  <c r="AR267" i="12" s="1"/>
  <c r="BE118" i="12"/>
  <c r="AE267" i="12" s="1"/>
  <c r="AG118" i="12"/>
  <c r="S267" i="12" s="1"/>
  <c r="AJ117" i="12"/>
  <c r="Y118" i="12"/>
  <c r="O267" i="12" s="1"/>
  <c r="BB117" i="12"/>
  <c r="AB117" i="12"/>
  <c r="AY118" i="12"/>
  <c r="AB267" i="12" s="1"/>
  <c r="Z118" i="12"/>
  <c r="J117" i="12"/>
  <c r="AT117" i="12"/>
  <c r="AN117" i="12"/>
  <c r="BF118" i="12"/>
  <c r="AC118" i="12"/>
  <c r="Q267" i="12" s="1"/>
  <c r="BQ118" i="12"/>
  <c r="AK267" i="12" s="1"/>
  <c r="AO118" i="12"/>
  <c r="W267" i="12" s="1"/>
  <c r="BZ117" i="12"/>
  <c r="AV117" i="12"/>
  <c r="CC117" i="12"/>
  <c r="AQ266" i="12" s="1"/>
  <c r="AK117" i="12"/>
  <c r="U266" i="12" s="1"/>
  <c r="I118" i="12"/>
  <c r="G267" i="12" s="1"/>
  <c r="AT118" i="12"/>
  <c r="BU117" i="12"/>
  <c r="AM266" i="12" s="1"/>
  <c r="D454" i="9"/>
  <c r="CF343" i="9"/>
  <c r="CF107" i="12" s="1"/>
  <c r="AJ118" i="12"/>
  <c r="AD118" i="12"/>
  <c r="D477" i="9"/>
  <c r="W117" i="12"/>
  <c r="N266" i="12" s="1"/>
  <c r="CH119" i="15"/>
  <c r="CH136" i="15"/>
  <c r="CF467" i="9"/>
  <c r="CG468" i="9" s="1"/>
  <c r="D468" i="9" s="1"/>
  <c r="L155" i="15"/>
  <c r="CG139" i="9"/>
  <c r="CG152" i="9" s="1"/>
  <c r="CG184" i="9" s="1"/>
  <c r="CG135" i="9"/>
  <c r="CG151" i="9" s="1"/>
  <c r="CG131" i="9"/>
  <c r="CG150" i="9" s="1"/>
  <c r="CG127" i="9"/>
  <c r="CG149" i="9" s="1"/>
  <c r="CG123" i="9"/>
  <c r="CG148" i="9" s="1"/>
  <c r="BH153" i="15"/>
  <c r="BB153" i="15"/>
  <c r="CG172" i="9"/>
  <c r="CG540" i="9" s="1"/>
  <c r="AV153" i="15"/>
  <c r="BT155" i="15"/>
  <c r="BO155" i="15"/>
  <c r="BO153" i="15"/>
  <c r="AW153" i="15"/>
  <c r="AW155" i="15"/>
  <c r="BZ155" i="15"/>
  <c r="AP155" i="15"/>
  <c r="BN155" i="15"/>
  <c r="BC153" i="15"/>
  <c r="BC155" i="15"/>
  <c r="BU155" i="15"/>
  <c r="BU153" i="15"/>
  <c r="AK153" i="15"/>
  <c r="AK155" i="15"/>
  <c r="M155" i="15"/>
  <c r="M153" i="15"/>
  <c r="AE153" i="15"/>
  <c r="AE155" i="15"/>
  <c r="Y153" i="15"/>
  <c r="AQ155" i="15"/>
  <c r="AQ153" i="15"/>
  <c r="K225" i="15"/>
  <c r="K182" i="15" s="1"/>
  <c r="L224" i="15"/>
  <c r="CA153" i="15"/>
  <c r="CA155" i="15"/>
  <c r="BI153" i="15"/>
  <c r="BI155" i="15"/>
  <c r="CJ121" i="15"/>
  <c r="CJ123" i="15" s="1"/>
  <c r="CJ137" i="15" s="1"/>
  <c r="CL151" i="15"/>
  <c r="CH129" i="15"/>
  <c r="CL86" i="15"/>
  <c r="AT29" i="12"/>
  <c r="AT32" i="12" s="1"/>
  <c r="AW29" i="12"/>
  <c r="AW32" i="12" s="1"/>
  <c r="AK29" i="12"/>
  <c r="U175" i="12" s="1"/>
  <c r="U178" i="12" s="1"/>
  <c r="AA29" i="12"/>
  <c r="P175" i="12" s="1"/>
  <c r="P178" i="12" s="1"/>
  <c r="L29" i="12"/>
  <c r="L32" i="12" s="1"/>
  <c r="S29" i="12"/>
  <c r="S32" i="12" s="1"/>
  <c r="CA29" i="12"/>
  <c r="CA32" i="12" s="1"/>
  <c r="AH29" i="12"/>
  <c r="AH32" i="12" s="1"/>
  <c r="CL67" i="15"/>
  <c r="CL47" i="15"/>
  <c r="CL59" i="15"/>
  <c r="CL30" i="15"/>
  <c r="CL75" i="15"/>
  <c r="CL81" i="15"/>
  <c r="CL54" i="15"/>
  <c r="CL57" i="15" s="1"/>
  <c r="CL60" i="15"/>
  <c r="CL72" i="15"/>
  <c r="CL71" i="15"/>
  <c r="CL41" i="15"/>
  <c r="CL44" i="15" s="1"/>
  <c r="CL29" i="15"/>
  <c r="CL68" i="15"/>
  <c r="CL46" i="15"/>
  <c r="CL76" i="15"/>
  <c r="CK32" i="15"/>
  <c r="CK23" i="15" s="1"/>
  <c r="CM20" i="15"/>
  <c r="CM91" i="15"/>
  <c r="CM34" i="15"/>
  <c r="CM42" i="15"/>
  <c r="CM55" i="15"/>
  <c r="CL80" i="15"/>
  <c r="BS29" i="12"/>
  <c r="AL175" i="12" s="1"/>
  <c r="AL178" i="12" s="1"/>
  <c r="Y29" i="12"/>
  <c r="O175" i="12" s="1"/>
  <c r="O178" i="12" s="1"/>
  <c r="AP29" i="12"/>
  <c r="AP32" i="12" s="1"/>
  <c r="BQ29" i="12"/>
  <c r="BQ32" i="12" s="1"/>
  <c r="AA264" i="9"/>
  <c r="L264" i="9"/>
  <c r="CG29" i="12"/>
  <c r="AS175" i="12" s="1"/>
  <c r="X29" i="12"/>
  <c r="X32" i="12" s="1"/>
  <c r="BN29" i="12"/>
  <c r="BN32" i="12" s="1"/>
  <c r="AL29" i="12"/>
  <c r="AL32" i="12" s="1"/>
  <c r="AO29" i="12"/>
  <c r="W175" i="12" s="1"/>
  <c r="W178" i="12" s="1"/>
  <c r="BV29" i="12"/>
  <c r="BV32" i="12" s="1"/>
  <c r="Q29" i="12"/>
  <c r="K175" i="12" s="1"/>
  <c r="K178" i="12" s="1"/>
  <c r="AZ29" i="12"/>
  <c r="AZ32" i="12" s="1"/>
  <c r="CG59" i="9"/>
  <c r="CG44" i="9"/>
  <c r="BI29" i="12"/>
  <c r="BI32" i="12" s="1"/>
  <c r="BT29" i="12"/>
  <c r="BT32" i="12" s="1"/>
  <c r="V29" i="12"/>
  <c r="V32" i="12" s="1"/>
  <c r="BR29" i="12"/>
  <c r="BR32" i="12" s="1"/>
  <c r="CG519" i="9"/>
  <c r="CC22" i="13"/>
  <c r="U29" i="12"/>
  <c r="M175" i="12" s="1"/>
  <c r="M178" i="12" s="1"/>
  <c r="BC29" i="12"/>
  <c r="AD175" i="12" s="1"/>
  <c r="AD178" i="12" s="1"/>
  <c r="BL29" i="12"/>
  <c r="BL32" i="12" s="1"/>
  <c r="BF29" i="12"/>
  <c r="BF32" i="12" s="1"/>
  <c r="BO29" i="12"/>
  <c r="BO32" i="12" s="1"/>
  <c r="AJ29" i="12"/>
  <c r="AJ32" i="12" s="1"/>
  <c r="BD29" i="12"/>
  <c r="BD32" i="12" s="1"/>
  <c r="BU29" i="12"/>
  <c r="BU32" i="12" s="1"/>
  <c r="R29" i="12"/>
  <c r="R32" i="12" s="1"/>
  <c r="CA264" i="9"/>
  <c r="AS29" i="12"/>
  <c r="Y175" i="12" s="1"/>
  <c r="Y178" i="12" s="1"/>
  <c r="BZ29" i="12"/>
  <c r="BZ32" i="12" s="1"/>
  <c r="AD29" i="12"/>
  <c r="AD32" i="12" s="1"/>
  <c r="O29" i="12"/>
  <c r="O32" i="12" s="1"/>
  <c r="AI29" i="12"/>
  <c r="T175" i="12" s="1"/>
  <c r="T178" i="12" s="1"/>
  <c r="BH29" i="12"/>
  <c r="BH32" i="12" s="1"/>
  <c r="BW29" i="12"/>
  <c r="AN175" i="12" s="1"/>
  <c r="AN178" i="12" s="1"/>
  <c r="T264" i="9"/>
  <c r="BE29" i="12"/>
  <c r="BE32" i="12" s="1"/>
  <c r="M29" i="12"/>
  <c r="M32" i="12" s="1"/>
  <c r="AB29" i="12"/>
  <c r="AB32" i="12" s="1"/>
  <c r="BA29" i="12"/>
  <c r="BA32" i="12" s="1"/>
  <c r="AR29" i="12"/>
  <c r="AR32" i="12" s="1"/>
  <c r="AF29" i="12"/>
  <c r="AF32" i="12" s="1"/>
  <c r="BL264" i="9"/>
  <c r="BM29" i="12"/>
  <c r="AI175" i="12" s="1"/>
  <c r="AI178" i="12" s="1"/>
  <c r="AC29" i="12"/>
  <c r="Q175" i="12" s="1"/>
  <c r="Q178" i="12" s="1"/>
  <c r="CF29" i="12"/>
  <c r="BP29" i="12"/>
  <c r="BP32" i="12" s="1"/>
  <c r="BG29" i="12"/>
  <c r="BG32" i="12" s="1"/>
  <c r="Z29" i="12"/>
  <c r="Z32" i="12" s="1"/>
  <c r="BY29" i="12"/>
  <c r="BY32" i="12" s="1"/>
  <c r="BB29" i="12"/>
  <c r="BB32" i="12" s="1"/>
  <c r="BK29" i="12"/>
  <c r="BK32" i="12" s="1"/>
  <c r="AT264" i="9"/>
  <c r="AQ264" i="9"/>
  <c r="AY29" i="12"/>
  <c r="AB175" i="12" s="1"/>
  <c r="AB178" i="12" s="1"/>
  <c r="K29" i="12"/>
  <c r="K32" i="12" s="1"/>
  <c r="AI264" i="9"/>
  <c r="BV264" i="9"/>
  <c r="AQ29" i="12"/>
  <c r="X175" i="12" s="1"/>
  <c r="X178" i="12" s="1"/>
  <c r="BM264" i="9"/>
  <c r="CC29" i="12"/>
  <c r="AQ175" i="12" s="1"/>
  <c r="AQ178" i="12" s="1"/>
  <c r="CB29" i="12"/>
  <c r="CB32" i="12" s="1"/>
  <c r="AG264" i="9"/>
  <c r="AX29" i="12"/>
  <c r="AX32" i="12" s="1"/>
  <c r="P264" i="9"/>
  <c r="AU29" i="12"/>
  <c r="Z175" i="12" s="1"/>
  <c r="Z178" i="12" s="1"/>
  <c r="BX29" i="12"/>
  <c r="BX32" i="12" s="1"/>
  <c r="J29" i="12"/>
  <c r="J32" i="12" s="1"/>
  <c r="BJ29" i="12"/>
  <c r="BJ32" i="12" s="1"/>
  <c r="AB264" i="9"/>
  <c r="AE29" i="12"/>
  <c r="AE32" i="12" s="1"/>
  <c r="BA264" i="9"/>
  <c r="W264" i="9"/>
  <c r="CD29" i="12"/>
  <c r="CD32" i="12" s="1"/>
  <c r="N264" i="9"/>
  <c r="AD264" i="9"/>
  <c r="CE29" i="12"/>
  <c r="AR175" i="12" s="1"/>
  <c r="AR178" i="12" s="1"/>
  <c r="AM29" i="12"/>
  <c r="V175" i="12" s="1"/>
  <c r="V178" i="12" s="1"/>
  <c r="T29" i="12"/>
  <c r="T32" i="12" s="1"/>
  <c r="AV29" i="12"/>
  <c r="AV32" i="12" s="1"/>
  <c r="AN264" i="9"/>
  <c r="V264" i="9"/>
  <c r="AN29" i="12"/>
  <c r="AN32" i="12" s="1"/>
  <c r="AG29" i="12"/>
  <c r="S175" i="12" s="1"/>
  <c r="S178" i="12" s="1"/>
  <c r="P29" i="12"/>
  <c r="P32" i="12" s="1"/>
  <c r="BX264" i="9"/>
  <c r="W29" i="12"/>
  <c r="N175" i="12" s="1"/>
  <c r="N178" i="12" s="1"/>
  <c r="N29" i="12"/>
  <c r="N32" i="12" s="1"/>
  <c r="BI77" i="7"/>
  <c r="BI80" i="7" s="1"/>
  <c r="BQ561" i="9"/>
  <c r="BM36" i="13" s="1"/>
  <c r="AK290" i="12"/>
  <c r="BR378" i="9"/>
  <c r="BR561" i="9" s="1"/>
  <c r="BN36" i="13" s="1"/>
  <c r="BS445" i="9"/>
  <c r="BS448" i="9" s="1"/>
  <c r="BR438" i="9"/>
  <c r="BR441" i="9" s="1"/>
  <c r="BQ389" i="9"/>
  <c r="BL11" i="13"/>
  <c r="CF349" i="9"/>
  <c r="CF113" i="12" s="1"/>
  <c r="D261" i="9"/>
  <c r="F29" i="12"/>
  <c r="F32" i="12" s="1"/>
  <c r="F264" i="9"/>
  <c r="H29" i="12"/>
  <c r="H32" i="12" s="1"/>
  <c r="H264" i="9"/>
  <c r="F117" i="12"/>
  <c r="G117" i="12"/>
  <c r="F266" i="12" s="1"/>
  <c r="D353" i="9"/>
  <c r="G264" i="9"/>
  <c r="G29" i="12"/>
  <c r="H416" i="9"/>
  <c r="H427" i="9" s="1"/>
  <c r="G382" i="9"/>
  <c r="I264" i="9"/>
  <c r="I29" i="12"/>
  <c r="D23" i="7"/>
  <c r="DM24" i="7"/>
  <c r="CJ119" i="15" l="1"/>
  <c r="CJ138" i="15"/>
  <c r="CL94" i="15"/>
  <c r="CL97" i="15"/>
  <c r="CL100" i="15"/>
  <c r="CL96" i="15"/>
  <c r="CL98" i="15"/>
  <c r="CK25" i="15"/>
  <c r="CK199" i="15" s="1"/>
  <c r="CJ144" i="15"/>
  <c r="CL99" i="15"/>
  <c r="CM142" i="15"/>
  <c r="CM106" i="15"/>
  <c r="CL87" i="15"/>
  <c r="CL88" i="15" s="1"/>
  <c r="CG149" i="15"/>
  <c r="CG153" i="15" s="1"/>
  <c r="CM93" i="15"/>
  <c r="G390" i="9"/>
  <c r="G552" i="9" s="1"/>
  <c r="C48" i="13" s="1"/>
  <c r="F383" i="9"/>
  <c r="F566" i="9" s="1"/>
  <c r="B41" i="13" s="1"/>
  <c r="G118" i="12"/>
  <c r="F267" i="12" s="1"/>
  <c r="D354" i="9"/>
  <c r="CG183" i="9"/>
  <c r="CG259" i="9" s="1"/>
  <c r="CG522" i="9" s="1"/>
  <c r="CG166" i="9"/>
  <c r="D267" i="12"/>
  <c r="D266" i="12"/>
  <c r="CF469" i="9"/>
  <c r="CG466" i="9" s="1"/>
  <c r="CG347" i="9"/>
  <c r="CG260" i="9"/>
  <c r="D184" i="9"/>
  <c r="CG163" i="9"/>
  <c r="CG173" i="9" s="1"/>
  <c r="D173" i="9" s="1"/>
  <c r="CG164" i="9"/>
  <c r="CG174" i="9" s="1"/>
  <c r="D174" i="9" s="1"/>
  <c r="CG165" i="9"/>
  <c r="CG175" i="9" s="1"/>
  <c r="D175" i="9" s="1"/>
  <c r="CG461" i="9"/>
  <c r="D461" i="9" s="1"/>
  <c r="AA32" i="12"/>
  <c r="I175" i="12"/>
  <c r="I178" i="12" s="1"/>
  <c r="CJ129" i="15"/>
  <c r="CJ134" i="15" s="1"/>
  <c r="AO32" i="12"/>
  <c r="D172" i="9"/>
  <c r="BS32" i="12"/>
  <c r="CG315" i="9"/>
  <c r="D315" i="9" s="1"/>
  <c r="CL48" i="15"/>
  <c r="CL50" i="15" s="1"/>
  <c r="L225" i="15"/>
  <c r="L182" i="15" s="1"/>
  <c r="M224" i="15"/>
  <c r="Y32" i="12"/>
  <c r="AP175" i="12"/>
  <c r="AP178" i="12" s="1"/>
  <c r="AK32" i="12"/>
  <c r="CH134" i="15"/>
  <c r="CM166" i="15"/>
  <c r="CM143" i="15"/>
  <c r="CM163" i="15"/>
  <c r="CM104" i="15"/>
  <c r="CM102" i="15"/>
  <c r="CM22" i="15"/>
  <c r="CM108" i="15"/>
  <c r="G155" i="15"/>
  <c r="G159" i="15" s="1"/>
  <c r="AS32" i="12"/>
  <c r="L175" i="12"/>
  <c r="L178" i="12" s="1"/>
  <c r="BM32" i="12"/>
  <c r="AA175" i="12"/>
  <c r="AA178" i="12" s="1"/>
  <c r="AM175" i="12"/>
  <c r="AM178" i="12" s="1"/>
  <c r="Q32" i="12"/>
  <c r="AE175" i="12"/>
  <c r="AE178" i="12" s="1"/>
  <c r="AI32" i="12"/>
  <c r="V36" i="5"/>
  <c r="AH45" i="7" s="1"/>
  <c r="CL82" i="15"/>
  <c r="CL35" i="15"/>
  <c r="CL36" i="15" s="1"/>
  <c r="CL31" i="15"/>
  <c r="CL38" i="15" s="1"/>
  <c r="CK51" i="15"/>
  <c r="CK64" i="15"/>
  <c r="CL73" i="15"/>
  <c r="CN18" i="15"/>
  <c r="CM27" i="15"/>
  <c r="CL61" i="15"/>
  <c r="CL63" i="15" s="1"/>
  <c r="CL77" i="15"/>
  <c r="CL69" i="15"/>
  <c r="AK175" i="12"/>
  <c r="AK178" i="12" s="1"/>
  <c r="AH175" i="12"/>
  <c r="AH178" i="12" s="1"/>
  <c r="AU32" i="12"/>
  <c r="R175" i="12"/>
  <c r="R178" i="12" s="1"/>
  <c r="AY32" i="12"/>
  <c r="AF175" i="12"/>
  <c r="AF178" i="12" s="1"/>
  <c r="BC32" i="12"/>
  <c r="AQ32" i="12"/>
  <c r="H175" i="12"/>
  <c r="H178" i="12" s="1"/>
  <c r="CC75" i="13"/>
  <c r="D540" i="9"/>
  <c r="D44" i="9"/>
  <c r="CG6" i="12"/>
  <c r="AS146" i="12" s="1"/>
  <c r="BW32" i="12"/>
  <c r="J175" i="12"/>
  <c r="J178" i="12" s="1"/>
  <c r="U32" i="12"/>
  <c r="AG175" i="12"/>
  <c r="AG178" i="12" s="1"/>
  <c r="AJ175" i="12"/>
  <c r="AJ178" i="12" s="1"/>
  <c r="D59" i="9"/>
  <c r="CG7" i="12"/>
  <c r="AS147" i="12" s="1"/>
  <c r="D147" i="12" s="1"/>
  <c r="AC175" i="12"/>
  <c r="AC178" i="12" s="1"/>
  <c r="AC32" i="12"/>
  <c r="AM32" i="12"/>
  <c r="AO175" i="12"/>
  <c r="AO178" i="12" s="1"/>
  <c r="AG32" i="12"/>
  <c r="W32" i="12"/>
  <c r="CC32" i="12"/>
  <c r="CE32" i="12"/>
  <c r="CF26" i="12"/>
  <c r="BJ77" i="7"/>
  <c r="BJ80" i="7" s="1"/>
  <c r="BT445" i="9"/>
  <c r="BT448" i="9" s="1"/>
  <c r="BS378" i="9"/>
  <c r="BM11" i="13"/>
  <c r="AK301" i="12"/>
  <c r="BQ551" i="9"/>
  <c r="BM47" i="13" s="1"/>
  <c r="BR389" i="9"/>
  <c r="BR551" i="9" s="1"/>
  <c r="BN47" i="13" s="1"/>
  <c r="BS438" i="9"/>
  <c r="BS441" i="9" s="1"/>
  <c r="CF31" i="12"/>
  <c r="CF525" i="9"/>
  <c r="CB60" i="13" s="1"/>
  <c r="CF264" i="9"/>
  <c r="H382" i="9"/>
  <c r="H565" i="9" s="1"/>
  <c r="D40" i="13" s="1"/>
  <c r="I416" i="9"/>
  <c r="I427" i="9" s="1"/>
  <c r="H452" i="9"/>
  <c r="H455" i="9" s="1"/>
  <c r="G383" i="9"/>
  <c r="H390" i="9"/>
  <c r="H552" i="9" s="1"/>
  <c r="D48" i="13" s="1"/>
  <c r="I475" i="9"/>
  <c r="I478" i="9" s="1"/>
  <c r="F175" i="12"/>
  <c r="G32" i="12"/>
  <c r="G175" i="12"/>
  <c r="G178" i="12" s="1"/>
  <c r="I32" i="12"/>
  <c r="F294" i="12"/>
  <c r="G565" i="9"/>
  <c r="C40" i="13" s="1"/>
  <c r="D24" i="7"/>
  <c r="AC36" i="5" l="1"/>
  <c r="AC41" i="5" s="1"/>
  <c r="AC43" i="5" s="1"/>
  <c r="F36" i="5"/>
  <c r="CK147" i="15"/>
  <c r="CK121" i="15"/>
  <c r="CK123" i="15" s="1"/>
  <c r="CK137" i="15" s="1"/>
  <c r="CK150" i="15"/>
  <c r="CF380" i="9"/>
  <c r="CF563" i="9" s="1"/>
  <c r="CB38" i="13" s="1"/>
  <c r="CK186" i="15"/>
  <c r="CK198" i="15"/>
  <c r="CK200" i="15" s="1"/>
  <c r="CM247" i="15"/>
  <c r="CK125" i="15"/>
  <c r="CK127" i="15" s="1"/>
  <c r="CK145" i="15"/>
  <c r="CK204" i="15"/>
  <c r="CK113" i="15"/>
  <c r="CK115" i="15" s="1"/>
  <c r="CK135" i="15" s="1"/>
  <c r="CK157" i="15"/>
  <c r="CK148" i="15"/>
  <c r="CK206" i="15"/>
  <c r="CK146" i="15"/>
  <c r="CJ139" i="15"/>
  <c r="CJ149" i="15" s="1"/>
  <c r="CJ153" i="15" s="1"/>
  <c r="CI155" i="15"/>
  <c r="CI159" i="15" s="1"/>
  <c r="CM92" i="15"/>
  <c r="CM100" i="15" s="1"/>
  <c r="CG155" i="15"/>
  <c r="CM85" i="15"/>
  <c r="CL83" i="15"/>
  <c r="F302" i="12"/>
  <c r="D183" i="9"/>
  <c r="CG27" i="12"/>
  <c r="AS173" i="12" s="1"/>
  <c r="D173" i="12" s="1"/>
  <c r="D259" i="9"/>
  <c r="CG346" i="9"/>
  <c r="CG176" i="9"/>
  <c r="D176" i="9" s="1"/>
  <c r="D166" i="9"/>
  <c r="CG14" i="12"/>
  <c r="AS161" i="12" s="1"/>
  <c r="CH139" i="15"/>
  <c r="CG28" i="12"/>
  <c r="AS174" i="12" s="1"/>
  <c r="D174" i="12" s="1"/>
  <c r="CG523" i="9"/>
  <c r="D260" i="9"/>
  <c r="CG111" i="12"/>
  <c r="AS260" i="12" s="1"/>
  <c r="D260" i="12" s="1"/>
  <c r="D347" i="9"/>
  <c r="AO133" i="7"/>
  <c r="AT136" i="7" s="1"/>
  <c r="AO45" i="7"/>
  <c r="AB36" i="5"/>
  <c r="AB41" i="5" s="1"/>
  <c r="AB43" i="5" s="1"/>
  <c r="Q36" i="5"/>
  <c r="Z36" i="5"/>
  <c r="AL45" i="7" s="1"/>
  <c r="AA36" i="5"/>
  <c r="X36" i="5"/>
  <c r="AJ133" i="7" s="1"/>
  <c r="Y36" i="5"/>
  <c r="T36" i="5"/>
  <c r="AF133" i="7" s="1"/>
  <c r="W36" i="5"/>
  <c r="AH133" i="7"/>
  <c r="R36" i="5"/>
  <c r="AD133" i="7" s="1"/>
  <c r="CG316" i="9"/>
  <c r="CG83" i="12"/>
  <c r="AS229" i="12" s="1"/>
  <c r="S36" i="5"/>
  <c r="U36" i="5"/>
  <c r="N224" i="15"/>
  <c r="M225" i="15"/>
  <c r="M182" i="15" s="1"/>
  <c r="F172" i="7"/>
  <c r="V41" i="5"/>
  <c r="V43" i="5" s="1"/>
  <c r="CK117" i="15"/>
  <c r="CM151" i="15"/>
  <c r="CM86" i="15"/>
  <c r="CM54" i="15"/>
  <c r="CM57" i="15" s="1"/>
  <c r="CM71" i="15"/>
  <c r="CM75" i="15"/>
  <c r="CM67" i="15"/>
  <c r="CL32" i="15"/>
  <c r="CL23" i="15" s="1"/>
  <c r="CM72" i="15"/>
  <c r="CM60" i="15"/>
  <c r="CM46" i="15"/>
  <c r="CM81" i="15"/>
  <c r="CM59" i="15"/>
  <c r="CM76" i="15"/>
  <c r="CM47" i="15"/>
  <c r="CM30" i="15"/>
  <c r="CM68" i="15"/>
  <c r="CM29" i="15"/>
  <c r="CN20" i="15"/>
  <c r="CN91" i="15"/>
  <c r="CN55" i="15"/>
  <c r="CN42" i="15"/>
  <c r="CN34" i="15"/>
  <c r="CM80" i="15"/>
  <c r="CM41" i="15"/>
  <c r="CM44" i="15" s="1"/>
  <c r="CG12" i="12"/>
  <c r="AS157" i="12" s="1"/>
  <c r="D164" i="9"/>
  <c r="D163" i="9"/>
  <c r="CG167" i="9"/>
  <c r="CG187" i="9" s="1"/>
  <c r="CG11" i="12"/>
  <c r="D165" i="9"/>
  <c r="CG13" i="12"/>
  <c r="AS159" i="12" s="1"/>
  <c r="D522" i="9"/>
  <c r="CC57" i="13"/>
  <c r="CF32" i="12"/>
  <c r="BK77" i="7"/>
  <c r="BK80" i="7" s="1"/>
  <c r="BT438" i="9"/>
  <c r="BT441" i="9" s="1"/>
  <c r="BS389" i="9"/>
  <c r="BN11" i="13"/>
  <c r="AL290" i="12"/>
  <c r="BS561" i="9"/>
  <c r="BO36" i="13" s="1"/>
  <c r="BU445" i="9"/>
  <c r="BU448" i="9" s="1"/>
  <c r="BT378" i="9"/>
  <c r="BT561" i="9" s="1"/>
  <c r="BP36" i="13" s="1"/>
  <c r="F295" i="12"/>
  <c r="G566" i="9"/>
  <c r="C41" i="13" s="1"/>
  <c r="I382" i="9"/>
  <c r="J416" i="9"/>
  <c r="J427" i="9" s="1"/>
  <c r="F178" i="12"/>
  <c r="D175" i="12"/>
  <c r="J475" i="9"/>
  <c r="J478" i="9" s="1"/>
  <c r="I390" i="9"/>
  <c r="H383" i="9"/>
  <c r="H566" i="9" s="1"/>
  <c r="D41" i="13" s="1"/>
  <c r="I452" i="9"/>
  <c r="I455" i="9" s="1"/>
  <c r="F41" i="5" l="1"/>
  <c r="R45" i="7"/>
  <c r="R133" i="7"/>
  <c r="CK138" i="15"/>
  <c r="CM96" i="15"/>
  <c r="CM98" i="15"/>
  <c r="CL25" i="15"/>
  <c r="CL146" i="15" s="1"/>
  <c r="CK144" i="15"/>
  <c r="CN142" i="15"/>
  <c r="CN106" i="15"/>
  <c r="CM95" i="15"/>
  <c r="CM97" i="15"/>
  <c r="CM94" i="15"/>
  <c r="CM99" i="15"/>
  <c r="CH149" i="15"/>
  <c r="CH153" i="15" s="1"/>
  <c r="CN93" i="15"/>
  <c r="CM87" i="15"/>
  <c r="CG177" i="9"/>
  <c r="CG110" i="12"/>
  <c r="AS259" i="12" s="1"/>
  <c r="D259" i="12" s="1"/>
  <c r="D346" i="9"/>
  <c r="CK119" i="15"/>
  <c r="CK136" i="15"/>
  <c r="D523" i="9"/>
  <c r="CC58" i="13"/>
  <c r="AN133" i="7"/>
  <c r="AS136" i="7" s="1"/>
  <c r="AL133" i="7"/>
  <c r="AN45" i="7"/>
  <c r="AC155" i="15" s="1"/>
  <c r="AC159" i="15" s="1"/>
  <c r="AD155" i="15"/>
  <c r="Z41" i="5"/>
  <c r="Z43" i="5" s="1"/>
  <c r="Q41" i="5"/>
  <c r="Q43" i="5" s="1"/>
  <c r="AC133" i="7"/>
  <c r="AC136" i="7" s="1"/>
  <c r="AC45" i="7"/>
  <c r="R41" i="5"/>
  <c r="R43" i="5" s="1"/>
  <c r="X41" i="5"/>
  <c r="X43" i="5" s="1"/>
  <c r="AA41" i="5"/>
  <c r="AA43" i="5" s="1"/>
  <c r="AM133" i="7"/>
  <c r="AM45" i="7"/>
  <c r="AJ45" i="7"/>
  <c r="Y155" i="15" s="1"/>
  <c r="T41" i="5"/>
  <c r="T43" i="5" s="1"/>
  <c r="AA155" i="15"/>
  <c r="AA159" i="15" s="1"/>
  <c r="Y41" i="5"/>
  <c r="Y43" i="5" s="1"/>
  <c r="AK45" i="7"/>
  <c r="AK133" i="7"/>
  <c r="AF45" i="7"/>
  <c r="W41" i="5"/>
  <c r="W43" i="5" s="1"/>
  <c r="AI45" i="7"/>
  <c r="AI133" i="7"/>
  <c r="AD45" i="7"/>
  <c r="CG84" i="12"/>
  <c r="D36" i="5"/>
  <c r="CM69" i="15"/>
  <c r="U41" i="5"/>
  <c r="U43" i="5" s="1"/>
  <c r="AG45" i="7"/>
  <c r="AG133" i="7"/>
  <c r="AE45" i="7"/>
  <c r="S41" i="5"/>
  <c r="S43" i="5" s="1"/>
  <c r="AE133" i="7"/>
  <c r="O224" i="15"/>
  <c r="N225" i="15"/>
  <c r="N182" i="15" s="1"/>
  <c r="CK129" i="15"/>
  <c r="CK134" i="15" s="1"/>
  <c r="CN166" i="15"/>
  <c r="CN163" i="15"/>
  <c r="CN143" i="15"/>
  <c r="CN233" i="15"/>
  <c r="CN234" i="15"/>
  <c r="CN104" i="15"/>
  <c r="CN102" i="15"/>
  <c r="CN220" i="15"/>
  <c r="CN221" i="15"/>
  <c r="CN22" i="15"/>
  <c r="CN108" i="15"/>
  <c r="CM73" i="15"/>
  <c r="CM77" i="15"/>
  <c r="CM82" i="15"/>
  <c r="CM61" i="15"/>
  <c r="CM63" i="15" s="1"/>
  <c r="CO18" i="15"/>
  <c r="CN27" i="15"/>
  <c r="CM48" i="15"/>
  <c r="CM50" i="15" s="1"/>
  <c r="CM35" i="15"/>
  <c r="CM36" i="15" s="1"/>
  <c r="CM31" i="15"/>
  <c r="CM38" i="15" s="1"/>
  <c r="CL64" i="15"/>
  <c r="CL51" i="15"/>
  <c r="AS155" i="12"/>
  <c r="CG15" i="12"/>
  <c r="CG467" i="9"/>
  <c r="D167" i="9"/>
  <c r="CG343" i="9"/>
  <c r="D229" i="12"/>
  <c r="AS230" i="12"/>
  <c r="AB49" i="7"/>
  <c r="Q163" i="15" s="1"/>
  <c r="BL77" i="7"/>
  <c r="BL80" i="7" s="1"/>
  <c r="BV445" i="9"/>
  <c r="BV448" i="9" s="1"/>
  <c r="BU378" i="9"/>
  <c r="BO11" i="13"/>
  <c r="BS551" i="9"/>
  <c r="BO47" i="13" s="1"/>
  <c r="AL301" i="12"/>
  <c r="BU438" i="9"/>
  <c r="BU441" i="9" s="1"/>
  <c r="BT389" i="9"/>
  <c r="BT551" i="9" s="1"/>
  <c r="BP47" i="13" s="1"/>
  <c r="G302" i="12"/>
  <c r="I552" i="9"/>
  <c r="E48" i="13" s="1"/>
  <c r="K416" i="9"/>
  <c r="K427" i="9" s="1"/>
  <c r="J382" i="9"/>
  <c r="J565" i="9" s="1"/>
  <c r="F40" i="13" s="1"/>
  <c r="J390" i="9"/>
  <c r="J552" i="9" s="1"/>
  <c r="F48" i="13" s="1"/>
  <c r="K475" i="9"/>
  <c r="K478" i="9" s="1"/>
  <c r="I565" i="9"/>
  <c r="E40" i="13" s="1"/>
  <c r="G294" i="12"/>
  <c r="J452" i="9"/>
  <c r="J455" i="9" s="1"/>
  <c r="I383" i="9"/>
  <c r="R50" i="7" l="1"/>
  <c r="R224" i="7"/>
  <c r="V136" i="7"/>
  <c r="U136" i="7"/>
  <c r="R136" i="7"/>
  <c r="T136" i="7"/>
  <c r="R134" i="7"/>
  <c r="S132" i="7" s="1"/>
  <c r="S134" i="7" s="1"/>
  <c r="T132" i="7" s="1"/>
  <c r="T134" i="7" s="1"/>
  <c r="U132" i="7" s="1"/>
  <c r="U134" i="7" s="1"/>
  <c r="V132" i="7" s="1"/>
  <c r="V134" i="7" s="1"/>
  <c r="W132" i="7" s="1"/>
  <c r="W134" i="7" s="1"/>
  <c r="X132" i="7" s="1"/>
  <c r="X134" i="7" s="1"/>
  <c r="W136" i="7"/>
  <c r="F173" i="7" s="1"/>
  <c r="F182" i="9" s="1"/>
  <c r="S136" i="7"/>
  <c r="CL113" i="15"/>
  <c r="CL115" i="15" s="1"/>
  <c r="CL135" i="15" s="1"/>
  <c r="CL125" i="15"/>
  <c r="CL127" i="15" s="1"/>
  <c r="CL147" i="15"/>
  <c r="CL148" i="15"/>
  <c r="CL117" i="15"/>
  <c r="CL119" i="15" s="1"/>
  <c r="CL145" i="15"/>
  <c r="CL150" i="15"/>
  <c r="CN247" i="15"/>
  <c r="CJ155" i="15"/>
  <c r="CJ159" i="15" s="1"/>
  <c r="CN92" i="15"/>
  <c r="CN99" i="15" s="1"/>
  <c r="CN85" i="15"/>
  <c r="CH155" i="15"/>
  <c r="CH159" i="15" s="1"/>
  <c r="CM83" i="15"/>
  <c r="CM88" i="15"/>
  <c r="CG258" i="9"/>
  <c r="D258" i="9" s="1"/>
  <c r="D177" i="9"/>
  <c r="CK139" i="15"/>
  <c r="CK149" i="15" s="1"/>
  <c r="CK153" i="15" s="1"/>
  <c r="AR136" i="7"/>
  <c r="AD136" i="7"/>
  <c r="G173" i="7" s="1"/>
  <c r="AP136" i="7"/>
  <c r="AQ136" i="7"/>
  <c r="AB155" i="15"/>
  <c r="AB159" i="15" s="1"/>
  <c r="D43" i="5"/>
  <c r="G70" i="6" s="1"/>
  <c r="Z155" i="15"/>
  <c r="Z159" i="15" s="1"/>
  <c r="AO136" i="7"/>
  <c r="I173" i="7" s="1"/>
  <c r="I182" i="9" s="1"/>
  <c r="AN136" i="7"/>
  <c r="AM136" i="7"/>
  <c r="X155" i="15"/>
  <c r="AG136" i="7"/>
  <c r="D41" i="5"/>
  <c r="M196" i="3" s="1"/>
  <c r="AJ136" i="7"/>
  <c r="AI136" i="7"/>
  <c r="H173" i="7" s="1"/>
  <c r="H182" i="9" s="1"/>
  <c r="AE136" i="7"/>
  <c r="D133" i="7"/>
  <c r="AF136" i="7"/>
  <c r="D45" i="7"/>
  <c r="G32" i="6" s="1"/>
  <c r="AH136" i="7"/>
  <c r="AK136" i="7"/>
  <c r="AL136" i="7"/>
  <c r="P224" i="15"/>
  <c r="O225" i="15"/>
  <c r="O182" i="15" s="1"/>
  <c r="Y132" i="7"/>
  <c r="CN151" i="15"/>
  <c r="CL121" i="15"/>
  <c r="CL123" i="15" s="1"/>
  <c r="CL137" i="15" s="1"/>
  <c r="CN235" i="15"/>
  <c r="CN222" i="15"/>
  <c r="CN86" i="15"/>
  <c r="CN59" i="15"/>
  <c r="CN41" i="15"/>
  <c r="CN44" i="15" s="1"/>
  <c r="CN71" i="15"/>
  <c r="CN54" i="15"/>
  <c r="CN57" i="15" s="1"/>
  <c r="CN75" i="15"/>
  <c r="CO20" i="15"/>
  <c r="CO91" i="15"/>
  <c r="CO34" i="15"/>
  <c r="CO55" i="15"/>
  <c r="CO42" i="15"/>
  <c r="CM32" i="15"/>
  <c r="CM23" i="15" s="1"/>
  <c r="CM64" i="15"/>
  <c r="CN81" i="15"/>
  <c r="CN30" i="15"/>
  <c r="CN72" i="15"/>
  <c r="CN67" i="15"/>
  <c r="CN60" i="15"/>
  <c r="CN46" i="15"/>
  <c r="CN76" i="15"/>
  <c r="CN47" i="15"/>
  <c r="CN68" i="15"/>
  <c r="CN29" i="15"/>
  <c r="CN80" i="15"/>
  <c r="D187" i="9"/>
  <c r="CG263" i="9"/>
  <c r="CG349" i="9"/>
  <c r="D467" i="9"/>
  <c r="CG469" i="9"/>
  <c r="CG380" i="9" s="1"/>
  <c r="CG107" i="12"/>
  <c r="AS256" i="12" s="1"/>
  <c r="D256" i="12" s="1"/>
  <c r="D343" i="9"/>
  <c r="AB225" i="7"/>
  <c r="AB71" i="7"/>
  <c r="AB50" i="7"/>
  <c r="BM77" i="7"/>
  <c r="BM80" i="7" s="1"/>
  <c r="BV438" i="9"/>
  <c r="BV441" i="9" s="1"/>
  <c r="BU389" i="9"/>
  <c r="BP11" i="13"/>
  <c r="BU561" i="9"/>
  <c r="BQ36" i="13" s="1"/>
  <c r="AM290" i="12"/>
  <c r="BV378" i="9"/>
  <c r="BV561" i="9" s="1"/>
  <c r="BR36" i="13" s="1"/>
  <c r="BW445" i="9"/>
  <c r="BW448" i="9" s="1"/>
  <c r="J383" i="9"/>
  <c r="J566" i="9" s="1"/>
  <c r="F41" i="13" s="1"/>
  <c r="K452" i="9"/>
  <c r="K455" i="9" s="1"/>
  <c r="K382" i="9"/>
  <c r="L416" i="9"/>
  <c r="L427" i="9" s="1"/>
  <c r="I566" i="9"/>
  <c r="E41" i="13" s="1"/>
  <c r="G295" i="12"/>
  <c r="K390" i="9"/>
  <c r="L475" i="9"/>
  <c r="L478" i="9" s="1"/>
  <c r="F174" i="7" l="1"/>
  <c r="F314" i="9"/>
  <c r="F460" i="9"/>
  <c r="F462" i="9" s="1"/>
  <c r="G459" i="9" s="1"/>
  <c r="S224" i="7"/>
  <c r="N14" i="13"/>
  <c r="R86" i="7"/>
  <c r="R87" i="7" s="1"/>
  <c r="R57" i="7"/>
  <c r="R55" i="7" s="1"/>
  <c r="CN98" i="15"/>
  <c r="CL136" i="15"/>
  <c r="CL138" i="15"/>
  <c r="CN87" i="15"/>
  <c r="CN88" i="15" s="1"/>
  <c r="CM25" i="15"/>
  <c r="CO247" i="15" s="1"/>
  <c r="CL144" i="15"/>
  <c r="CO142" i="15"/>
  <c r="CO106" i="15"/>
  <c r="CN97" i="15"/>
  <c r="CN94" i="15"/>
  <c r="CN100" i="15"/>
  <c r="CN96" i="15"/>
  <c r="CN95" i="15"/>
  <c r="CO93" i="15"/>
  <c r="CG539" i="9"/>
  <c r="CG26" i="12"/>
  <c r="AS172" i="12" s="1"/>
  <c r="D172" i="12" s="1"/>
  <c r="G182" i="9"/>
  <c r="G314" i="9" s="1"/>
  <c r="I314" i="9"/>
  <c r="I460" i="9"/>
  <c r="K196" i="3"/>
  <c r="H196" i="3"/>
  <c r="J196" i="3"/>
  <c r="D173" i="7"/>
  <c r="G196" i="3"/>
  <c r="L196" i="3"/>
  <c r="I196" i="3"/>
  <c r="AH49" i="7"/>
  <c r="AH71" i="7" s="1"/>
  <c r="AG49" i="7"/>
  <c r="P225" i="15"/>
  <c r="P182" i="15" s="1"/>
  <c r="Q224" i="15"/>
  <c r="Y134" i="7"/>
  <c r="Z132" i="7" s="1"/>
  <c r="Z134" i="7" s="1"/>
  <c r="AA132" i="7" s="1"/>
  <c r="AA134" i="7" s="1"/>
  <c r="AB132" i="7" s="1"/>
  <c r="AB134" i="7" s="1"/>
  <c r="AC132" i="7" s="1"/>
  <c r="AC134" i="7" s="1"/>
  <c r="AD132" i="7" s="1"/>
  <c r="AD134" i="7" s="1"/>
  <c r="G172" i="7"/>
  <c r="CL129" i="15"/>
  <c r="CL134" i="15" s="1"/>
  <c r="CO163" i="15"/>
  <c r="CO166" i="15"/>
  <c r="CO143" i="15"/>
  <c r="CO233" i="15"/>
  <c r="CO234" i="15"/>
  <c r="CO104" i="15"/>
  <c r="CO102" i="15"/>
  <c r="CO221" i="15"/>
  <c r="CO220" i="15"/>
  <c r="CO22" i="15"/>
  <c r="CO108" i="15"/>
  <c r="H314" i="9"/>
  <c r="H460" i="9"/>
  <c r="CN61" i="15"/>
  <c r="CN63" i="15" s="1"/>
  <c r="CN69" i="15"/>
  <c r="CN82" i="15"/>
  <c r="CN77" i="15"/>
  <c r="CN73" i="15"/>
  <c r="CN31" i="15"/>
  <c r="CN38" i="15" s="1"/>
  <c r="CN35" i="15"/>
  <c r="CN36" i="15" s="1"/>
  <c r="CN48" i="15"/>
  <c r="CN50" i="15" s="1"/>
  <c r="CP18" i="15"/>
  <c r="CO27" i="15"/>
  <c r="CM51" i="15"/>
  <c r="CG113" i="12"/>
  <c r="AS262" i="12" s="1"/>
  <c r="D262" i="12" s="1"/>
  <c r="D349" i="9"/>
  <c r="D263" i="9"/>
  <c r="CG31" i="12"/>
  <c r="CG264" i="9"/>
  <c r="D264" i="9" s="1"/>
  <c r="CG525" i="9"/>
  <c r="CG563" i="9"/>
  <c r="CC38" i="13" s="1"/>
  <c r="AS292" i="12"/>
  <c r="F379" i="9"/>
  <c r="F562" i="9" s="1"/>
  <c r="B37" i="13" s="1"/>
  <c r="AB86" i="7"/>
  <c r="AB72" i="7"/>
  <c r="AC70" i="7" s="1"/>
  <c r="AB74" i="7"/>
  <c r="X15" i="13"/>
  <c r="BN77" i="7"/>
  <c r="M186" i="7"/>
  <c r="BW378" i="9"/>
  <c r="BW561" i="9" s="1"/>
  <c r="BS36" i="13" s="1"/>
  <c r="BX445" i="9"/>
  <c r="BX448" i="9" s="1"/>
  <c r="BQ11" i="13"/>
  <c r="AM301" i="12"/>
  <c r="BU551" i="9"/>
  <c r="BQ47" i="13" s="1"/>
  <c r="BV389" i="9"/>
  <c r="BV551" i="9" s="1"/>
  <c r="BR47" i="13" s="1"/>
  <c r="BW438" i="9"/>
  <c r="BW441" i="9" s="1"/>
  <c r="K383" i="9"/>
  <c r="L452" i="9"/>
  <c r="L455" i="9" s="1"/>
  <c r="L390" i="9"/>
  <c r="L552" i="9" s="1"/>
  <c r="H48" i="13" s="1"/>
  <c r="M475" i="9"/>
  <c r="M478" i="9" s="1"/>
  <c r="K552" i="9"/>
  <c r="G48" i="13" s="1"/>
  <c r="H302" i="12"/>
  <c r="M416" i="9"/>
  <c r="M427" i="9" s="1"/>
  <c r="L382" i="9"/>
  <c r="L565" i="9" s="1"/>
  <c r="H40" i="13" s="1"/>
  <c r="K565" i="9"/>
  <c r="G40" i="13" s="1"/>
  <c r="H294" i="12"/>
  <c r="O14" i="13" l="1"/>
  <c r="T224" i="7"/>
  <c r="R61" i="7"/>
  <c r="R62" i="7" s="1"/>
  <c r="S60" i="7" s="1"/>
  <c r="F159" i="7" s="1"/>
  <c r="F431" i="9" s="1"/>
  <c r="R64" i="7"/>
  <c r="R118" i="7"/>
  <c r="R109" i="7"/>
  <c r="S87" i="7"/>
  <c r="R100" i="7"/>
  <c r="R91" i="7"/>
  <c r="F316" i="9"/>
  <c r="F82" i="12"/>
  <c r="F84" i="12" s="1"/>
  <c r="CM113" i="15"/>
  <c r="CM115" i="15" s="1"/>
  <c r="CM135" i="15" s="1"/>
  <c r="CM117" i="15"/>
  <c r="CM119" i="15" s="1"/>
  <c r="CM145" i="15"/>
  <c r="CM125" i="15"/>
  <c r="CM127" i="15" s="1"/>
  <c r="CM198" i="15"/>
  <c r="CM147" i="15"/>
  <c r="CM199" i="15"/>
  <c r="CM121" i="15"/>
  <c r="CM123" i="15" s="1"/>
  <c r="CM137" i="15" s="1"/>
  <c r="CM204" i="15"/>
  <c r="CM150" i="15"/>
  <c r="CM148" i="15"/>
  <c r="CM138" i="15"/>
  <c r="CM206" i="15"/>
  <c r="CM146" i="15"/>
  <c r="CL139" i="15"/>
  <c r="CL149" i="15" s="1"/>
  <c r="CL153" i="15" s="1"/>
  <c r="CK155" i="15"/>
  <c r="CK159" i="15" s="1"/>
  <c r="CO86" i="15"/>
  <c r="E196" i="3"/>
  <c r="AO49" i="7" s="1"/>
  <c r="AO50" i="7" s="1"/>
  <c r="AO86" i="7" s="1"/>
  <c r="CN83" i="15"/>
  <c r="CO85" i="15"/>
  <c r="D539" i="9"/>
  <c r="CC74" i="13"/>
  <c r="CO92" i="15"/>
  <c r="CO100" i="15" s="1"/>
  <c r="G316" i="9"/>
  <c r="G82" i="12"/>
  <c r="G84" i="12" s="1"/>
  <c r="D182" i="9"/>
  <c r="G460" i="9"/>
  <c r="G462" i="9" s="1"/>
  <c r="H459" i="9" s="1"/>
  <c r="H462" i="9" s="1"/>
  <c r="AD49" i="7"/>
  <c r="S163" i="15" s="1"/>
  <c r="AN49" i="7"/>
  <c r="AN50" i="7" s="1"/>
  <c r="AN86" i="7" s="1"/>
  <c r="AL49" i="7"/>
  <c r="AL71" i="7" s="1"/>
  <c r="AM49" i="7"/>
  <c r="AJ49" i="7"/>
  <c r="AJ71" i="7" s="1"/>
  <c r="AK49" i="7"/>
  <c r="J82" i="12"/>
  <c r="J84" i="12" s="1"/>
  <c r="I316" i="9"/>
  <c r="AF49" i="7"/>
  <c r="AF50" i="7" s="1"/>
  <c r="AF86" i="7" s="1"/>
  <c r="AI49" i="7"/>
  <c r="AE49" i="7"/>
  <c r="T163" i="15" s="1"/>
  <c r="AG71" i="7"/>
  <c r="V163" i="15"/>
  <c r="AG50" i="7"/>
  <c r="AG86" i="7" s="1"/>
  <c r="W163" i="15"/>
  <c r="AH50" i="7"/>
  <c r="AH86" i="7" s="1"/>
  <c r="F111" i="8"/>
  <c r="Q225" i="15"/>
  <c r="Q182" i="15" s="1"/>
  <c r="R224" i="15"/>
  <c r="R225" i="15" s="1"/>
  <c r="R182" i="15" s="1"/>
  <c r="AE132" i="7"/>
  <c r="G174" i="7"/>
  <c r="F127" i="8"/>
  <c r="CO151" i="15"/>
  <c r="CO235" i="15"/>
  <c r="CO222" i="15"/>
  <c r="I82" i="12"/>
  <c r="H82" i="12"/>
  <c r="H84" i="12" s="1"/>
  <c r="H316" i="9"/>
  <c r="D314" i="9"/>
  <c r="CO30" i="15"/>
  <c r="CO47" i="15"/>
  <c r="CO75" i="15"/>
  <c r="CO46" i="15"/>
  <c r="CO67" i="15"/>
  <c r="CO54" i="15"/>
  <c r="CO57" i="15" s="1"/>
  <c r="CO59" i="15"/>
  <c r="CO29" i="15"/>
  <c r="CO72" i="15"/>
  <c r="CO41" i="15"/>
  <c r="CO44" i="15" s="1"/>
  <c r="CO71" i="15"/>
  <c r="CO60" i="15"/>
  <c r="CO81" i="15"/>
  <c r="CO68" i="15"/>
  <c r="CO76" i="15"/>
  <c r="CN32" i="15"/>
  <c r="CN23" i="15" s="1"/>
  <c r="CM144" i="15" s="1"/>
  <c r="CO80" i="15"/>
  <c r="CP20" i="15"/>
  <c r="CP91" i="15"/>
  <c r="CP55" i="15"/>
  <c r="CP42" i="15"/>
  <c r="CP34" i="15"/>
  <c r="CC60" i="13"/>
  <c r="D525" i="9"/>
  <c r="AS177" i="12"/>
  <c r="CG32" i="12"/>
  <c r="N184" i="7"/>
  <c r="N475" i="9" s="1"/>
  <c r="N478" i="9" s="1"/>
  <c r="BN80" i="7"/>
  <c r="BX438" i="9"/>
  <c r="BX441" i="9" s="1"/>
  <c r="BW389" i="9"/>
  <c r="BW551" i="9" s="1"/>
  <c r="BS47" i="13" s="1"/>
  <c r="BR11" i="13"/>
  <c r="BX378" i="9"/>
  <c r="BX561" i="9" s="1"/>
  <c r="BT36" i="13" s="1"/>
  <c r="BY445" i="9"/>
  <c r="BY448" i="9" s="1"/>
  <c r="M390" i="9"/>
  <c r="L383" i="9"/>
  <c r="L566" i="9" s="1"/>
  <c r="H41" i="13" s="1"/>
  <c r="M452" i="9"/>
  <c r="M455" i="9" s="1"/>
  <c r="N416" i="9"/>
  <c r="N427" i="9" s="1"/>
  <c r="M382" i="9"/>
  <c r="K566" i="9"/>
  <c r="G41" i="13" s="1"/>
  <c r="H295" i="12"/>
  <c r="T87" i="7" l="1"/>
  <c r="S118" i="7"/>
  <c r="S109" i="7"/>
  <c r="S91" i="7"/>
  <c r="S100" i="7"/>
  <c r="G168" i="15"/>
  <c r="R102" i="7"/>
  <c r="S99" i="7" s="1"/>
  <c r="R104" i="7"/>
  <c r="G169" i="15"/>
  <c r="R111" i="7"/>
  <c r="S108" i="7" s="1"/>
  <c r="R113" i="7"/>
  <c r="U224" i="7"/>
  <c r="P14" i="13"/>
  <c r="G167" i="15"/>
  <c r="G172" i="15" s="1"/>
  <c r="R95" i="7"/>
  <c r="R93" i="7"/>
  <c r="S90" i="7" s="1"/>
  <c r="G170" i="15"/>
  <c r="R119" i="7"/>
  <c r="S117" i="7" s="1"/>
  <c r="R121" i="7"/>
  <c r="AD163" i="15"/>
  <c r="AO71" i="7"/>
  <c r="AT74" i="7" s="1"/>
  <c r="CM136" i="15"/>
  <c r="AC49" i="7"/>
  <c r="AC50" i="7" s="1"/>
  <c r="AC86" i="7" s="1"/>
  <c r="CM129" i="15"/>
  <c r="CM134" i="15" s="1"/>
  <c r="CO87" i="15"/>
  <c r="CO88" i="15" s="1"/>
  <c r="CP142" i="15"/>
  <c r="CP106" i="15"/>
  <c r="CP93" i="15"/>
  <c r="CO96" i="15"/>
  <c r="CO98" i="15"/>
  <c r="CO94" i="15"/>
  <c r="CO95" i="15"/>
  <c r="CO97" i="15"/>
  <c r="CO99" i="15"/>
  <c r="D460" i="9"/>
  <c r="AD71" i="7"/>
  <c r="G379" i="9"/>
  <c r="G562" i="9" s="1"/>
  <c r="C37" i="13" s="1"/>
  <c r="U163" i="15"/>
  <c r="AD50" i="7"/>
  <c r="AD86" i="7" s="1"/>
  <c r="F228" i="12"/>
  <c r="F230" i="12" s="1"/>
  <c r="AC163" i="15"/>
  <c r="AL50" i="7"/>
  <c r="AL86" i="7" s="1"/>
  <c r="AN71" i="7"/>
  <c r="AA163" i="15"/>
  <c r="AM71" i="7"/>
  <c r="AB163" i="15"/>
  <c r="AM50" i="7"/>
  <c r="AM86" i="7" s="1"/>
  <c r="AJ50" i="7"/>
  <c r="AJ86" i="7" s="1"/>
  <c r="D316" i="9"/>
  <c r="Y163" i="15"/>
  <c r="AK71" i="7"/>
  <c r="Z163" i="15"/>
  <c r="AK50" i="7"/>
  <c r="AK86" i="7" s="1"/>
  <c r="AF71" i="7"/>
  <c r="AI71" i="7"/>
  <c r="X163" i="15"/>
  <c r="AI50" i="7"/>
  <c r="AI86" i="7" s="1"/>
  <c r="AE71" i="7"/>
  <c r="AE50" i="7"/>
  <c r="AE86" i="7" s="1"/>
  <c r="AE134" i="7"/>
  <c r="AF132" i="7" s="1"/>
  <c r="AF134" i="7" s="1"/>
  <c r="AG132" i="7" s="1"/>
  <c r="AG134" i="7" s="1"/>
  <c r="AH132" i="7" s="1"/>
  <c r="AH134" i="7" s="1"/>
  <c r="AI132" i="7" s="1"/>
  <c r="AI134" i="7" s="1"/>
  <c r="AJ132" i="7" s="1"/>
  <c r="AJ134" i="7" s="1"/>
  <c r="H172" i="7"/>
  <c r="F229" i="9"/>
  <c r="F360" i="9"/>
  <c r="F124" i="12" s="1"/>
  <c r="F236" i="9"/>
  <c r="L198" i="15" s="1"/>
  <c r="F361" i="9"/>
  <c r="F125" i="12" s="1"/>
  <c r="CP163" i="15"/>
  <c r="CP166" i="15"/>
  <c r="CP143" i="15"/>
  <c r="CP234" i="15"/>
  <c r="CP233" i="15"/>
  <c r="CP104" i="15"/>
  <c r="CN25" i="15"/>
  <c r="CP102" i="15"/>
  <c r="CP221" i="15"/>
  <c r="CP220" i="15"/>
  <c r="CP22" i="15"/>
  <c r="CP108" i="15"/>
  <c r="G228" i="12"/>
  <c r="I84" i="12"/>
  <c r="CO61" i="15"/>
  <c r="CO63" i="15" s="1"/>
  <c r="CO82" i="15"/>
  <c r="CO73" i="15"/>
  <c r="CN51" i="15"/>
  <c r="CN64" i="15"/>
  <c r="CO31" i="15"/>
  <c r="CO38" i="15" s="1"/>
  <c r="CO35" i="15"/>
  <c r="CO36" i="15" s="1"/>
  <c r="CO48" i="15"/>
  <c r="CO50" i="15" s="1"/>
  <c r="CO77" i="15"/>
  <c r="CQ18" i="15"/>
  <c r="CP27" i="15"/>
  <c r="CO69" i="15"/>
  <c r="D177" i="12"/>
  <c r="AS178" i="12"/>
  <c r="D178" i="12" s="1"/>
  <c r="H379" i="9"/>
  <c r="H562" i="9" s="1"/>
  <c r="D37" i="13" s="1"/>
  <c r="I459" i="9"/>
  <c r="I462" i="9" s="1"/>
  <c r="BO77" i="7"/>
  <c r="BO80" i="7" s="1"/>
  <c r="BS11" i="13"/>
  <c r="BY378" i="9"/>
  <c r="BY561" i="9" s="1"/>
  <c r="BU36" i="13" s="1"/>
  <c r="BZ445" i="9"/>
  <c r="BZ448" i="9" s="1"/>
  <c r="BX389" i="9"/>
  <c r="BX551" i="9" s="1"/>
  <c r="BT47" i="13" s="1"/>
  <c r="BY438" i="9"/>
  <c r="BY441" i="9" s="1"/>
  <c r="I294" i="12"/>
  <c r="M565" i="9"/>
  <c r="I40" i="13" s="1"/>
  <c r="N382" i="9"/>
  <c r="N565" i="9" s="1"/>
  <c r="J40" i="13" s="1"/>
  <c r="O416" i="9"/>
  <c r="O427" i="9" s="1"/>
  <c r="N452" i="9"/>
  <c r="N455" i="9" s="1"/>
  <c r="M383" i="9"/>
  <c r="N390" i="9"/>
  <c r="N552" i="9" s="1"/>
  <c r="J48" i="13" s="1"/>
  <c r="M552" i="9"/>
  <c r="I48" i="13" s="1"/>
  <c r="I302" i="12"/>
  <c r="F190" i="7" l="1"/>
  <c r="F70" i="8" s="1"/>
  <c r="S92" i="7"/>
  <c r="V224" i="7"/>
  <c r="Q14" i="13"/>
  <c r="F208" i="7"/>
  <c r="F132" i="8" s="1"/>
  <c r="S119" i="7"/>
  <c r="T117" i="7" s="1"/>
  <c r="F202" i="7"/>
  <c r="F116" i="8" s="1"/>
  <c r="S110" i="7"/>
  <c r="H170" i="15"/>
  <c r="S121" i="7"/>
  <c r="F196" i="7"/>
  <c r="F101" i="8" s="1"/>
  <c r="S101" i="7"/>
  <c r="U87" i="7"/>
  <c r="T91" i="7"/>
  <c r="T100" i="7"/>
  <c r="T109" i="7"/>
  <c r="T118" i="7"/>
  <c r="AS74" i="7"/>
  <c r="R163" i="15"/>
  <c r="D49" i="7"/>
  <c r="G33" i="6" s="1"/>
  <c r="AC225" i="7"/>
  <c r="AD225" i="7" s="1"/>
  <c r="AC71" i="7"/>
  <c r="AG74" i="7" s="1"/>
  <c r="CN206" i="15"/>
  <c r="CN146" i="15"/>
  <c r="CM139" i="15"/>
  <c r="CM149" i="15" s="1"/>
  <c r="CM153" i="15" s="1"/>
  <c r="CL155" i="15"/>
  <c r="CP92" i="15"/>
  <c r="CP100" i="15" s="1"/>
  <c r="CO83" i="15"/>
  <c r="CP85" i="15"/>
  <c r="CP247" i="15"/>
  <c r="CN198" i="15"/>
  <c r="CN199" i="15"/>
  <c r="CN204" i="15"/>
  <c r="F291" i="12"/>
  <c r="AI74" i="7"/>
  <c r="H179" i="7" s="1"/>
  <c r="H201" i="9" s="1"/>
  <c r="AR74" i="7"/>
  <c r="AP74" i="7"/>
  <c r="AQ74" i="7"/>
  <c r="AO74" i="7"/>
  <c r="I179" i="7" s="1"/>
  <c r="AL74" i="7"/>
  <c r="D86" i="7"/>
  <c r="AN74" i="7"/>
  <c r="AM74" i="7"/>
  <c r="AJ74" i="7"/>
  <c r="AK74" i="7"/>
  <c r="D50" i="7"/>
  <c r="L233" i="15"/>
  <c r="F299" i="9"/>
  <c r="F67" i="12" s="1"/>
  <c r="M233" i="15"/>
  <c r="F304" i="9"/>
  <c r="F72" i="12" s="1"/>
  <c r="AK132" i="7"/>
  <c r="H174" i="7"/>
  <c r="CP151" i="15"/>
  <c r="CN148" i="15"/>
  <c r="CN125" i="15"/>
  <c r="CN127" i="15" s="1"/>
  <c r="CN147" i="15"/>
  <c r="CN121" i="15"/>
  <c r="CN123" i="15" s="1"/>
  <c r="CN137" i="15" s="1"/>
  <c r="CN117" i="15"/>
  <c r="CN113" i="15"/>
  <c r="CN157" i="15"/>
  <c r="CN186" i="15"/>
  <c r="CN150" i="15"/>
  <c r="CN145" i="15"/>
  <c r="CP235" i="15"/>
  <c r="CP222" i="15"/>
  <c r="CP86" i="15"/>
  <c r="G230" i="12"/>
  <c r="D230" i="12" s="1"/>
  <c r="D228" i="12"/>
  <c r="CP30" i="15"/>
  <c r="CP47" i="15"/>
  <c r="CP75" i="15"/>
  <c r="CP67" i="15"/>
  <c r="CP60" i="15"/>
  <c r="CP59" i="15"/>
  <c r="CP68" i="15"/>
  <c r="CP72" i="15"/>
  <c r="CP29" i="15"/>
  <c r="CP54" i="15"/>
  <c r="CP57" i="15" s="1"/>
  <c r="CP81" i="15"/>
  <c r="CP76" i="15"/>
  <c r="CP71" i="15"/>
  <c r="CP41" i="15"/>
  <c r="CP44" i="15" s="1"/>
  <c r="CP46" i="15"/>
  <c r="CP80" i="15"/>
  <c r="CO32" i="15"/>
  <c r="CO23" i="15" s="1"/>
  <c r="CN144" i="15" s="1"/>
  <c r="CQ20" i="15"/>
  <c r="CQ91" i="15"/>
  <c r="CQ55" i="15"/>
  <c r="CQ34" i="15"/>
  <c r="CQ42" i="15"/>
  <c r="J459" i="9"/>
  <c r="J462" i="9" s="1"/>
  <c r="I379" i="9"/>
  <c r="BP77" i="7"/>
  <c r="BP80" i="7" s="1"/>
  <c r="BZ378" i="9"/>
  <c r="BZ561" i="9" s="1"/>
  <c r="BV36" i="13" s="1"/>
  <c r="CA445" i="9"/>
  <c r="CA448" i="9" s="1"/>
  <c r="BZ438" i="9"/>
  <c r="BZ441" i="9" s="1"/>
  <c r="BY389" i="9"/>
  <c r="BY551" i="9" s="1"/>
  <c r="BU47" i="13" s="1"/>
  <c r="BT11" i="13"/>
  <c r="M566" i="9"/>
  <c r="I41" i="13" s="1"/>
  <c r="I295" i="12"/>
  <c r="N383" i="9"/>
  <c r="N566" i="9" s="1"/>
  <c r="J41" i="13" s="1"/>
  <c r="O452" i="9"/>
  <c r="O455" i="9" s="1"/>
  <c r="P416" i="9"/>
  <c r="P427" i="9" s="1"/>
  <c r="O382" i="9"/>
  <c r="I170" i="15" l="1"/>
  <c r="T121" i="7"/>
  <c r="U100" i="7"/>
  <c r="V87" i="7"/>
  <c r="U91" i="7"/>
  <c r="U109" i="7"/>
  <c r="U118" i="7"/>
  <c r="H169" i="15"/>
  <c r="S54" i="7"/>
  <c r="S228" i="7" s="1"/>
  <c r="O18" i="13" s="1"/>
  <c r="W224" i="7"/>
  <c r="R14" i="13"/>
  <c r="S113" i="7"/>
  <c r="S53" i="7"/>
  <c r="S227" i="7" s="1"/>
  <c r="O17" i="13" s="1"/>
  <c r="H168" i="15"/>
  <c r="S104" i="7"/>
  <c r="S111" i="7"/>
  <c r="T108" i="7" s="1"/>
  <c r="T110" i="7" s="1"/>
  <c r="I169" i="15" s="1"/>
  <c r="T119" i="7"/>
  <c r="U117" i="7" s="1"/>
  <c r="S52" i="7"/>
  <c r="S93" i="7"/>
  <c r="T90" i="7" s="1"/>
  <c r="T92" i="7" s="1"/>
  <c r="I167" i="15" s="1"/>
  <c r="H167" i="15"/>
  <c r="S95" i="7"/>
  <c r="S102" i="7"/>
  <c r="T99" i="7" s="1"/>
  <c r="CP96" i="15"/>
  <c r="AE74" i="7"/>
  <c r="Y15" i="13"/>
  <c r="AC72" i="7"/>
  <c r="AD70" i="7" s="1"/>
  <c r="AD72" i="7" s="1"/>
  <c r="AE70" i="7" s="1"/>
  <c r="AE72" i="7" s="1"/>
  <c r="AF70" i="7" s="1"/>
  <c r="AF72" i="7" s="1"/>
  <c r="AG70" i="7" s="1"/>
  <c r="AG72" i="7" s="1"/>
  <c r="AH70" i="7" s="1"/>
  <c r="AH72" i="7" s="1"/>
  <c r="AI70" i="7" s="1"/>
  <c r="AI72" i="7" s="1"/>
  <c r="AJ70" i="7" s="1"/>
  <c r="AJ72" i="7" s="1"/>
  <c r="AF74" i="7"/>
  <c r="D71" i="7"/>
  <c r="AD74" i="7"/>
  <c r="AH74" i="7"/>
  <c r="AC74" i="7"/>
  <c r="G179" i="7" s="1"/>
  <c r="D179" i="7" s="1"/>
  <c r="CN138" i="15"/>
  <c r="CP97" i="15"/>
  <c r="CP99" i="15"/>
  <c r="CP94" i="15"/>
  <c r="CQ142" i="15"/>
  <c r="G237" i="15"/>
  <c r="G238" i="15" s="1"/>
  <c r="G191" i="15" s="1"/>
  <c r="CP95" i="15"/>
  <c r="CP98" i="15"/>
  <c r="CQ106" i="15"/>
  <c r="CP87" i="15"/>
  <c r="CP88" i="15" s="1"/>
  <c r="CQ93" i="15"/>
  <c r="CN200" i="15"/>
  <c r="CN119" i="15"/>
  <c r="CN136" i="15"/>
  <c r="AE225" i="7"/>
  <c r="Z15" i="13"/>
  <c r="I87" i="8"/>
  <c r="I201" i="9"/>
  <c r="I309" i="9" s="1"/>
  <c r="J77" i="12" s="1"/>
  <c r="H87" i="8"/>
  <c r="H309" i="9"/>
  <c r="AK134" i="7"/>
  <c r="AL132" i="7" s="1"/>
  <c r="AL134" i="7" s="1"/>
  <c r="AM132" i="7" s="1"/>
  <c r="AM134" i="7" s="1"/>
  <c r="AN132" i="7" s="1"/>
  <c r="AN134" i="7" s="1"/>
  <c r="AO132" i="7" s="1"/>
  <c r="AO134" i="7" s="1"/>
  <c r="AP132" i="7" s="1"/>
  <c r="AP134" i="7" s="1"/>
  <c r="I172" i="7"/>
  <c r="CQ166" i="15"/>
  <c r="CQ163" i="15"/>
  <c r="CQ143" i="15"/>
  <c r="CN115" i="15"/>
  <c r="CN135" i="15" s="1"/>
  <c r="CN129" i="15"/>
  <c r="CQ234" i="15"/>
  <c r="CQ233" i="15"/>
  <c r="CQ104" i="15"/>
  <c r="CO25" i="15"/>
  <c r="CQ102" i="15"/>
  <c r="CQ220" i="15"/>
  <c r="CQ221" i="15"/>
  <c r="CQ22" i="15"/>
  <c r="CQ108" i="15"/>
  <c r="CP73" i="15"/>
  <c r="T93" i="7"/>
  <c r="U90" i="7" s="1"/>
  <c r="U92" i="7" s="1"/>
  <c r="J167" i="15" s="1"/>
  <c r="T111" i="7"/>
  <c r="U108" i="7" s="1"/>
  <c r="U110" i="7" s="1"/>
  <c r="J169" i="15" s="1"/>
  <c r="CP82" i="15"/>
  <c r="CP69" i="15"/>
  <c r="CP48" i="15"/>
  <c r="CP50" i="15" s="1"/>
  <c r="CO51" i="15"/>
  <c r="CO64" i="15"/>
  <c r="CR18" i="15"/>
  <c r="CQ27" i="15"/>
  <c r="CP61" i="15"/>
  <c r="CP63" i="15" s="1"/>
  <c r="CP31" i="15"/>
  <c r="CP38" i="15" s="1"/>
  <c r="CP35" i="15"/>
  <c r="CP36" i="15" s="1"/>
  <c r="CP77" i="15"/>
  <c r="J379" i="9"/>
  <c r="J562" i="9" s="1"/>
  <c r="F37" i="13" s="1"/>
  <c r="K459" i="9"/>
  <c r="K462" i="9" s="1"/>
  <c r="T54" i="7"/>
  <c r="T228" i="7" s="1"/>
  <c r="P18" i="13" s="1"/>
  <c r="T113" i="7"/>
  <c r="T52" i="7"/>
  <c r="T95" i="7"/>
  <c r="I562" i="9"/>
  <c r="E37" i="13" s="1"/>
  <c r="G291" i="12"/>
  <c r="BQ77" i="7"/>
  <c r="BQ80" i="7" s="1"/>
  <c r="BZ389" i="9"/>
  <c r="BZ551" i="9" s="1"/>
  <c r="BV47" i="13" s="1"/>
  <c r="CA438" i="9"/>
  <c r="CA441" i="9" s="1"/>
  <c r="CB445" i="9"/>
  <c r="CB448" i="9" s="1"/>
  <c r="CA378" i="9"/>
  <c r="CA561" i="9" s="1"/>
  <c r="BW36" i="13" s="1"/>
  <c r="BU11" i="13"/>
  <c r="O565" i="9"/>
  <c r="K40" i="13" s="1"/>
  <c r="J294" i="12"/>
  <c r="P452" i="9"/>
  <c r="P455" i="9" s="1"/>
  <c r="O383" i="9"/>
  <c r="P382" i="9"/>
  <c r="P565" i="9" s="1"/>
  <c r="L40" i="13" s="1"/>
  <c r="Q416" i="9"/>
  <c r="Q427" i="9" s="1"/>
  <c r="V118" i="7" l="1"/>
  <c r="V91" i="7"/>
  <c r="V100" i="7"/>
  <c r="W87" i="7"/>
  <c r="V109" i="7"/>
  <c r="U119" i="7"/>
  <c r="V117" i="7" s="1"/>
  <c r="X224" i="7"/>
  <c r="S14" i="13"/>
  <c r="T101" i="7"/>
  <c r="T102" i="7" s="1"/>
  <c r="U99" i="7" s="1"/>
  <c r="S226" i="7"/>
  <c r="O16" i="13" s="1"/>
  <c r="S57" i="7"/>
  <c r="S55" i="7" s="1"/>
  <c r="S66" i="7"/>
  <c r="J170" i="15"/>
  <c r="U121" i="7"/>
  <c r="G180" i="7"/>
  <c r="G87" i="8"/>
  <c r="D87" i="8" s="1"/>
  <c r="H178" i="7"/>
  <c r="H237" i="15"/>
  <c r="I237" i="15" s="1"/>
  <c r="G201" i="9"/>
  <c r="G309" i="9" s="1"/>
  <c r="G77" i="12" s="1"/>
  <c r="F223" i="12" s="1"/>
  <c r="CO206" i="15"/>
  <c r="CO146" i="15"/>
  <c r="CQ92" i="15"/>
  <c r="CQ100" i="15" s="1"/>
  <c r="CQ85" i="15"/>
  <c r="CP83" i="15"/>
  <c r="CQ247" i="15"/>
  <c r="CO198" i="15"/>
  <c r="CO199" i="15"/>
  <c r="CO204" i="15"/>
  <c r="AF225" i="7"/>
  <c r="AA15" i="13"/>
  <c r="AK70" i="7"/>
  <c r="H180" i="7"/>
  <c r="AQ132" i="7"/>
  <c r="I174" i="7"/>
  <c r="I77" i="12"/>
  <c r="G223" i="12" s="1"/>
  <c r="CQ151" i="15"/>
  <c r="CN134" i="15"/>
  <c r="CO148" i="15"/>
  <c r="CO121" i="15"/>
  <c r="CO123" i="15" s="1"/>
  <c r="CO137" i="15" s="1"/>
  <c r="CO117" i="15"/>
  <c r="CO125" i="15"/>
  <c r="CO127" i="15" s="1"/>
  <c r="CO113" i="15"/>
  <c r="CO147" i="15"/>
  <c r="CO186" i="15"/>
  <c r="CO157" i="15"/>
  <c r="CO150" i="15"/>
  <c r="CO145" i="15"/>
  <c r="CQ235" i="15"/>
  <c r="CQ222" i="15"/>
  <c r="CQ86" i="15"/>
  <c r="U52" i="7"/>
  <c r="U54" i="7"/>
  <c r="U228" i="7" s="1"/>
  <c r="Q18" i="13" s="1"/>
  <c r="CQ80" i="15"/>
  <c r="CP32" i="15"/>
  <c r="CP23" i="15" s="1"/>
  <c r="CQ81" i="15"/>
  <c r="CQ30" i="15"/>
  <c r="CQ72" i="15"/>
  <c r="CQ59" i="15"/>
  <c r="CQ71" i="15"/>
  <c r="CQ60" i="15"/>
  <c r="CQ29" i="15"/>
  <c r="CQ41" i="15"/>
  <c r="CQ44" i="15" s="1"/>
  <c r="CQ76" i="15"/>
  <c r="CQ67" i="15"/>
  <c r="CQ68" i="15"/>
  <c r="CQ47" i="15"/>
  <c r="CQ54" i="15"/>
  <c r="CQ57" i="15" s="1"/>
  <c r="CQ75" i="15"/>
  <c r="CQ46" i="15"/>
  <c r="CR20" i="15"/>
  <c r="CR142" i="15" s="1"/>
  <c r="CR91" i="15"/>
  <c r="CR55" i="15"/>
  <c r="CR34" i="15"/>
  <c r="CR42" i="15"/>
  <c r="U111" i="7"/>
  <c r="V108" i="7" s="1"/>
  <c r="V110" i="7" s="1"/>
  <c r="K169" i="15" s="1"/>
  <c r="U95" i="7"/>
  <c r="U93" i="7"/>
  <c r="V90" i="7" s="1"/>
  <c r="V92" i="7" s="1"/>
  <c r="K167" i="15" s="1"/>
  <c r="T226" i="7"/>
  <c r="P16" i="13" s="1"/>
  <c r="L459" i="9"/>
  <c r="L462" i="9" s="1"/>
  <c r="K379" i="9"/>
  <c r="U113" i="7"/>
  <c r="BR77" i="7"/>
  <c r="BR80" i="7" s="1"/>
  <c r="CB378" i="9"/>
  <c r="CB561" i="9" s="1"/>
  <c r="BX36" i="13" s="1"/>
  <c r="CC445" i="9"/>
  <c r="CC448" i="9" s="1"/>
  <c r="CB438" i="9"/>
  <c r="CB441" i="9" s="1"/>
  <c r="CA389" i="9"/>
  <c r="CA551" i="9" s="1"/>
  <c r="BW47" i="13" s="1"/>
  <c r="BV11" i="13"/>
  <c r="O566" i="9"/>
  <c r="K41" i="13" s="1"/>
  <c r="J295" i="12"/>
  <c r="P383" i="9"/>
  <c r="P566" i="9" s="1"/>
  <c r="L41" i="13" s="1"/>
  <c r="Q452" i="9"/>
  <c r="Q455" i="9" s="1"/>
  <c r="R416" i="9"/>
  <c r="R427" i="9" s="1"/>
  <c r="Q382" i="9"/>
  <c r="U101" i="7" l="1"/>
  <c r="U102" i="7" s="1"/>
  <c r="V99" i="7" s="1"/>
  <c r="S64" i="7"/>
  <c r="S61" i="7"/>
  <c r="S62" i="7" s="1"/>
  <c r="T60" i="7" s="1"/>
  <c r="W118" i="7"/>
  <c r="X87" i="7"/>
  <c r="W100" i="7"/>
  <c r="W109" i="7"/>
  <c r="W91" i="7"/>
  <c r="Y224" i="7"/>
  <c r="T14" i="13"/>
  <c r="V119" i="7"/>
  <c r="W117" i="7" s="1"/>
  <c r="H162" i="15"/>
  <c r="S67" i="7"/>
  <c r="I168" i="15"/>
  <c r="T53" i="7"/>
  <c r="T104" i="7"/>
  <c r="K170" i="15"/>
  <c r="V121" i="7"/>
  <c r="H238" i="15"/>
  <c r="H191" i="15" s="1"/>
  <c r="H77" i="12"/>
  <c r="CQ96" i="15"/>
  <c r="D223" i="12"/>
  <c r="D309" i="9"/>
  <c r="D201" i="9"/>
  <c r="CO138" i="15"/>
  <c r="CQ97" i="15"/>
  <c r="CP25" i="15"/>
  <c r="CP198" i="15" s="1"/>
  <c r="CO144" i="15"/>
  <c r="CQ95" i="15"/>
  <c r="CN139" i="15"/>
  <c r="CN149" i="15" s="1"/>
  <c r="CN153" i="15" s="1"/>
  <c r="CM155" i="15"/>
  <c r="CQ94" i="15"/>
  <c r="CR106" i="15"/>
  <c r="CQ98" i="15"/>
  <c r="CQ99" i="15"/>
  <c r="CQ87" i="15"/>
  <c r="CQ88" i="15" s="1"/>
  <c r="CR93" i="15"/>
  <c r="CO200" i="15"/>
  <c r="CO119" i="15"/>
  <c r="CO136" i="15"/>
  <c r="AG225" i="7"/>
  <c r="AB15" i="13"/>
  <c r="AQ134" i="7"/>
  <c r="AR132" i="7" s="1"/>
  <c r="AR134" i="7" s="1"/>
  <c r="AS132" i="7" s="1"/>
  <c r="AS134" i="7" s="1"/>
  <c r="AT132" i="7" s="1"/>
  <c r="AT134" i="7" s="1"/>
  <c r="AU132" i="7" s="1"/>
  <c r="AU134" i="7" s="1"/>
  <c r="AV132" i="7" s="1"/>
  <c r="AV134" i="7" s="1"/>
  <c r="J172" i="7"/>
  <c r="I238" i="15"/>
  <c r="I191" i="15" s="1"/>
  <c r="J237" i="15"/>
  <c r="AK72" i="7"/>
  <c r="AL70" i="7" s="1"/>
  <c r="AL72" i="7" s="1"/>
  <c r="AM70" i="7" s="1"/>
  <c r="AM72" i="7" s="1"/>
  <c r="AN70" i="7" s="1"/>
  <c r="AN72" i="7" s="1"/>
  <c r="AO70" i="7" s="1"/>
  <c r="AO72" i="7" s="1"/>
  <c r="AP70" i="7" s="1"/>
  <c r="AP72" i="7" s="1"/>
  <c r="I178" i="7"/>
  <c r="CO115" i="15"/>
  <c r="CO135" i="15" s="1"/>
  <c r="CO129" i="15"/>
  <c r="CR166" i="15"/>
  <c r="CR143" i="15"/>
  <c r="CR163" i="15"/>
  <c r="CR104" i="15"/>
  <c r="CR102" i="15"/>
  <c r="CR22" i="15"/>
  <c r="CR108" i="15"/>
  <c r="V111" i="7"/>
  <c r="W108" i="7" s="1"/>
  <c r="W110" i="7" s="1"/>
  <c r="V52" i="7"/>
  <c r="CQ82" i="15"/>
  <c r="U226" i="7"/>
  <c r="Q16" i="13" s="1"/>
  <c r="CQ77" i="15"/>
  <c r="CQ48" i="15"/>
  <c r="CQ50" i="15" s="1"/>
  <c r="CS18" i="15"/>
  <c r="CR27" i="15"/>
  <c r="CQ69" i="15"/>
  <c r="CQ73" i="15"/>
  <c r="CQ31" i="15"/>
  <c r="CQ38" i="15" s="1"/>
  <c r="CQ35" i="15"/>
  <c r="CQ36" i="15" s="1"/>
  <c r="CQ61" i="15"/>
  <c r="CQ63" i="15" s="1"/>
  <c r="CP51" i="15"/>
  <c r="CP64" i="15"/>
  <c r="V95" i="7"/>
  <c r="V93" i="7"/>
  <c r="W90" i="7" s="1"/>
  <c r="W92" i="7" s="1"/>
  <c r="L167" i="15" s="1"/>
  <c r="V54" i="7"/>
  <c r="V113" i="7"/>
  <c r="K562" i="9"/>
  <c r="G37" i="13" s="1"/>
  <c r="H291" i="12"/>
  <c r="M459" i="9"/>
  <c r="M462" i="9" s="1"/>
  <c r="L379" i="9"/>
  <c r="L562" i="9" s="1"/>
  <c r="H37" i="13" s="1"/>
  <c r="BS77" i="7"/>
  <c r="BS80" i="7" s="1"/>
  <c r="CC438" i="9"/>
  <c r="CC441" i="9" s="1"/>
  <c r="CB389" i="9"/>
  <c r="CB551" i="9" s="1"/>
  <c r="BX47" i="13" s="1"/>
  <c r="BW11" i="13"/>
  <c r="CC378" i="9"/>
  <c r="CD445" i="9"/>
  <c r="CD448" i="9" s="1"/>
  <c r="R452" i="9"/>
  <c r="R455" i="9" s="1"/>
  <c r="Q383" i="9"/>
  <c r="K294" i="12"/>
  <c r="Q565" i="9"/>
  <c r="M40" i="13" s="1"/>
  <c r="R382" i="9"/>
  <c r="R565" i="9" s="1"/>
  <c r="N40" i="13" s="1"/>
  <c r="S416" i="9"/>
  <c r="S427" i="9" s="1"/>
  <c r="V101" i="7" l="1"/>
  <c r="V102" i="7"/>
  <c r="W99" i="7" s="1"/>
  <c r="W101" i="7" s="1"/>
  <c r="L168" i="15" s="1"/>
  <c r="T227" i="7"/>
  <c r="P17" i="13" s="1"/>
  <c r="T66" i="7"/>
  <c r="T57" i="7"/>
  <c r="T55" i="7" s="1"/>
  <c r="W119" i="7"/>
  <c r="X117" i="7" s="1"/>
  <c r="U14" i="13"/>
  <c r="Z224" i="7"/>
  <c r="Y87" i="7"/>
  <c r="X118" i="7"/>
  <c r="X100" i="7"/>
  <c r="X91" i="7"/>
  <c r="X109" i="7"/>
  <c r="H172" i="15"/>
  <c r="H174" i="15"/>
  <c r="L170" i="15"/>
  <c r="W121" i="7"/>
  <c r="F209" i="7" s="1"/>
  <c r="F133" i="8" s="1"/>
  <c r="F208" i="9" s="1"/>
  <c r="J168" i="15"/>
  <c r="U53" i="7"/>
  <c r="U104" i="7"/>
  <c r="CR247" i="15"/>
  <c r="CP150" i="15"/>
  <c r="CP147" i="15"/>
  <c r="CP157" i="15"/>
  <c r="CP148" i="15"/>
  <c r="CP121" i="15"/>
  <c r="CP123" i="15" s="1"/>
  <c r="CP137" i="15" s="1"/>
  <c r="CP186" i="15"/>
  <c r="CP204" i="15"/>
  <c r="CP113" i="15"/>
  <c r="CP115" i="15" s="1"/>
  <c r="CP135" i="15" s="1"/>
  <c r="CP125" i="15"/>
  <c r="CP127" i="15" s="1"/>
  <c r="CP145" i="15"/>
  <c r="CP199" i="15"/>
  <c r="CP200" i="15" s="1"/>
  <c r="CP206" i="15"/>
  <c r="CP146" i="15"/>
  <c r="CR92" i="15"/>
  <c r="CR97" i="15" s="1"/>
  <c r="CR100" i="15"/>
  <c r="CQ83" i="15"/>
  <c r="CR85" i="15"/>
  <c r="AC15" i="13"/>
  <c r="AH225" i="7"/>
  <c r="AQ70" i="7"/>
  <c r="I180" i="7"/>
  <c r="AW132" i="7"/>
  <c r="J174" i="7"/>
  <c r="F501" i="9"/>
  <c r="F287" i="9"/>
  <c r="F55" i="12" s="1"/>
  <c r="J238" i="15"/>
  <c r="J191" i="15" s="1"/>
  <c r="K237" i="15"/>
  <c r="W54" i="7"/>
  <c r="L169" i="15"/>
  <c r="CR151" i="15"/>
  <c r="CO134" i="15"/>
  <c r="CP117" i="15"/>
  <c r="CR54" i="15"/>
  <c r="CR57" i="15" s="1"/>
  <c r="CR86" i="15"/>
  <c r="W102" i="7"/>
  <c r="X99" i="7" s="1"/>
  <c r="W52" i="7"/>
  <c r="W111" i="7"/>
  <c r="X108" i="7" s="1"/>
  <c r="W113" i="7"/>
  <c r="V226" i="7"/>
  <c r="R16" i="13" s="1"/>
  <c r="CR46" i="15"/>
  <c r="CR41" i="15"/>
  <c r="CR44" i="15" s="1"/>
  <c r="CQ51" i="15"/>
  <c r="CQ32" i="15"/>
  <c r="CQ23" i="15" s="1"/>
  <c r="CP144" i="15" s="1"/>
  <c r="CR81" i="15"/>
  <c r="CR72" i="15"/>
  <c r="CR60" i="15"/>
  <c r="CR68" i="15"/>
  <c r="CR71" i="15"/>
  <c r="CR30" i="15"/>
  <c r="CR76" i="15"/>
  <c r="CR47" i="15"/>
  <c r="CR29" i="15"/>
  <c r="CR59" i="15"/>
  <c r="CR67" i="15"/>
  <c r="CR75" i="15"/>
  <c r="CS20" i="15"/>
  <c r="CS91" i="15"/>
  <c r="CS34" i="15"/>
  <c r="CS55" i="15"/>
  <c r="CS42" i="15"/>
  <c r="CR80" i="15"/>
  <c r="W93" i="7"/>
  <c r="W95" i="7"/>
  <c r="M379" i="9"/>
  <c r="N459" i="9"/>
  <c r="N462" i="9" s="1"/>
  <c r="V228" i="7"/>
  <c r="R18" i="13" s="1"/>
  <c r="X119" i="7"/>
  <c r="BT77" i="7"/>
  <c r="N186" i="7"/>
  <c r="BX11" i="13"/>
  <c r="CE445" i="9"/>
  <c r="CE448" i="9" s="1"/>
  <c r="CD378" i="9"/>
  <c r="CD561" i="9" s="1"/>
  <c r="BZ36" i="13" s="1"/>
  <c r="AQ290" i="12"/>
  <c r="CC561" i="9"/>
  <c r="BY36" i="13" s="1"/>
  <c r="CD438" i="9"/>
  <c r="CD441" i="9" s="1"/>
  <c r="CC389" i="9"/>
  <c r="T416" i="9"/>
  <c r="T427" i="9" s="1"/>
  <c r="S382" i="9"/>
  <c r="K295" i="12"/>
  <c r="Q566" i="9"/>
  <c r="M41" i="13" s="1"/>
  <c r="R383" i="9"/>
  <c r="R566" i="9" s="1"/>
  <c r="N41" i="13" s="1"/>
  <c r="S452" i="9"/>
  <c r="S455" i="9" s="1"/>
  <c r="AN290" i="12"/>
  <c r="AO290" i="12"/>
  <c r="AP290" i="12"/>
  <c r="U227" i="7" l="1"/>
  <c r="Q17" i="13" s="1"/>
  <c r="U57" i="7"/>
  <c r="U55" i="7" s="1"/>
  <c r="U66" i="7"/>
  <c r="M170" i="15"/>
  <c r="X121" i="7"/>
  <c r="W104" i="7"/>
  <c r="Y100" i="7"/>
  <c r="Y109" i="7"/>
  <c r="Y91" i="7"/>
  <c r="Z87" i="7"/>
  <c r="Y118" i="7"/>
  <c r="N170" i="15" s="1"/>
  <c r="T64" i="7"/>
  <c r="T61" i="7"/>
  <c r="T62" i="7" s="1"/>
  <c r="U60" i="7" s="1"/>
  <c r="K168" i="15"/>
  <c r="V104" i="7"/>
  <c r="V53" i="7"/>
  <c r="W53" i="7"/>
  <c r="AA224" i="7"/>
  <c r="V14" i="13"/>
  <c r="I162" i="15"/>
  <c r="T67" i="7"/>
  <c r="CR69" i="15"/>
  <c r="CR61" i="15"/>
  <c r="CR94" i="15"/>
  <c r="CR99" i="15"/>
  <c r="CP138" i="15"/>
  <c r="CR95" i="15"/>
  <c r="CR96" i="15"/>
  <c r="CR98" i="15"/>
  <c r="CS142" i="15"/>
  <c r="CO139" i="15"/>
  <c r="CO149" i="15" s="1"/>
  <c r="CO153" i="15" s="1"/>
  <c r="CN155" i="15"/>
  <c r="CN159" i="15" s="1"/>
  <c r="CS106" i="15"/>
  <c r="CR87" i="15"/>
  <c r="CR88" i="15" s="1"/>
  <c r="CS93" i="15"/>
  <c r="CP119" i="15"/>
  <c r="CP136" i="15"/>
  <c r="AI225" i="7"/>
  <c r="AD15" i="13"/>
  <c r="L237" i="15"/>
  <c r="L238" i="15" s="1"/>
  <c r="L191" i="15" s="1"/>
  <c r="K238" i="15"/>
  <c r="K191" i="15" s="1"/>
  <c r="AW134" i="7"/>
  <c r="AX132" i="7" s="1"/>
  <c r="AX134" i="7" s="1"/>
  <c r="AY132" i="7" s="1"/>
  <c r="AY134" i="7" s="1"/>
  <c r="AZ132" i="7" s="1"/>
  <c r="AZ134" i="7" s="1"/>
  <c r="BA132" i="7" s="1"/>
  <c r="BA134" i="7" s="1"/>
  <c r="BB132" i="7" s="1"/>
  <c r="BB134" i="7" s="1"/>
  <c r="K172" i="7"/>
  <c r="Y117" i="7"/>
  <c r="F210" i="7"/>
  <c r="AQ72" i="7"/>
  <c r="AR70" i="7" s="1"/>
  <c r="AR72" i="7" s="1"/>
  <c r="AS70" i="7" s="1"/>
  <c r="AS72" i="7" s="1"/>
  <c r="AT70" i="7" s="1"/>
  <c r="AT72" i="7" s="1"/>
  <c r="AU70" i="7" s="1"/>
  <c r="AU72" i="7" s="1"/>
  <c r="AV70" i="7" s="1"/>
  <c r="AV72" i="7" s="1"/>
  <c r="J178" i="7"/>
  <c r="W226" i="7"/>
  <c r="S16" i="13" s="1"/>
  <c r="CS163" i="15"/>
  <c r="CS166" i="15"/>
  <c r="CS143" i="15"/>
  <c r="CP129" i="15"/>
  <c r="CS104" i="15"/>
  <c r="CQ25" i="15"/>
  <c r="CS102" i="15"/>
  <c r="CS22" i="15"/>
  <c r="CS108" i="15"/>
  <c r="CR63" i="15"/>
  <c r="CR48" i="15"/>
  <c r="CR50" i="15" s="1"/>
  <c r="CR82" i="15"/>
  <c r="X90" i="7"/>
  <c r="CT18" i="15"/>
  <c r="CS27" i="15"/>
  <c r="CR77" i="15"/>
  <c r="CR35" i="15"/>
  <c r="CR36" i="15" s="1"/>
  <c r="CR31" i="15"/>
  <c r="CR38" i="15" s="1"/>
  <c r="CR73" i="15"/>
  <c r="CQ64" i="15"/>
  <c r="W66" i="7"/>
  <c r="L162" i="15" s="1"/>
  <c r="W228" i="7"/>
  <c r="S18" i="13" s="1"/>
  <c r="O459" i="9"/>
  <c r="O462" i="9" s="1"/>
  <c r="N379" i="9"/>
  <c r="N562" i="9" s="1"/>
  <c r="J37" i="13" s="1"/>
  <c r="X110" i="7"/>
  <c r="M169" i="15" s="1"/>
  <c r="I291" i="12"/>
  <c r="M562" i="9"/>
  <c r="I37" i="13" s="1"/>
  <c r="X101" i="7"/>
  <c r="M168" i="15" s="1"/>
  <c r="O184" i="7"/>
  <c r="O475" i="9" s="1"/>
  <c r="O478" i="9" s="1"/>
  <c r="O390" i="9" s="1"/>
  <c r="BT80" i="7"/>
  <c r="CC551" i="9"/>
  <c r="BY47" i="13" s="1"/>
  <c r="AQ301" i="12"/>
  <c r="CD389" i="9"/>
  <c r="CD551" i="9" s="1"/>
  <c r="BZ47" i="13" s="1"/>
  <c r="CE438" i="9"/>
  <c r="CE441" i="9" s="1"/>
  <c r="CF445" i="9"/>
  <c r="CF448" i="9" s="1"/>
  <c r="CE378" i="9"/>
  <c r="BY11" i="13"/>
  <c r="T452" i="9"/>
  <c r="T455" i="9" s="1"/>
  <c r="S383" i="9"/>
  <c r="L294" i="12"/>
  <c r="S565" i="9"/>
  <c r="O40" i="13" s="1"/>
  <c r="T382" i="9"/>
  <c r="T565" i="9" s="1"/>
  <c r="P40" i="13" s="1"/>
  <c r="U416" i="9"/>
  <c r="U427" i="9" s="1"/>
  <c r="AN301" i="12"/>
  <c r="AP301" i="12"/>
  <c r="AO301" i="12"/>
  <c r="W227" i="7" l="1"/>
  <c r="S17" i="13" s="1"/>
  <c r="W57" i="7"/>
  <c r="W55" i="7" s="1"/>
  <c r="W14" i="13"/>
  <c r="AB224" i="7"/>
  <c r="Z91" i="7"/>
  <c r="Z109" i="7"/>
  <c r="Z100" i="7"/>
  <c r="AA87" i="7"/>
  <c r="Z118" i="7"/>
  <c r="Y121" i="7"/>
  <c r="J162" i="15"/>
  <c r="U67" i="7"/>
  <c r="U62" i="7"/>
  <c r="V60" i="7" s="1"/>
  <c r="U61" i="7"/>
  <c r="U64" i="7"/>
  <c r="I172" i="15"/>
  <c r="I174" i="15"/>
  <c r="V227" i="7"/>
  <c r="R17" i="13" s="1"/>
  <c r="V57" i="7"/>
  <c r="V55" i="7" s="1"/>
  <c r="V66" i="7"/>
  <c r="CQ206" i="15"/>
  <c r="CQ146" i="15"/>
  <c r="CS92" i="15"/>
  <c r="CS100" i="15" s="1"/>
  <c r="CS85" i="15"/>
  <c r="L172" i="15"/>
  <c r="CR83" i="15"/>
  <c r="CS247" i="15"/>
  <c r="CQ198" i="15"/>
  <c r="CQ199" i="15"/>
  <c r="CQ204" i="15"/>
  <c r="W61" i="7"/>
  <c r="AE15" i="13"/>
  <c r="AJ225" i="7"/>
  <c r="BC132" i="7"/>
  <c r="K174" i="7"/>
  <c r="AW70" i="7"/>
  <c r="J180" i="7"/>
  <c r="Y119" i="7"/>
  <c r="Z117" i="7" s="1"/>
  <c r="Z119" i="7" s="1"/>
  <c r="AA117" i="7" s="1"/>
  <c r="G208" i="7"/>
  <c r="CQ148" i="15"/>
  <c r="CQ147" i="15"/>
  <c r="CQ121" i="15"/>
  <c r="CQ123" i="15" s="1"/>
  <c r="CQ137" i="15" s="1"/>
  <c r="CQ117" i="15"/>
  <c r="CQ136" i="15" s="1"/>
  <c r="CQ113" i="15"/>
  <c r="CQ115" i="15" s="1"/>
  <c r="CQ135" i="15" s="1"/>
  <c r="CQ125" i="15"/>
  <c r="CQ127" i="15" s="1"/>
  <c r="CQ157" i="15"/>
  <c r="CQ186" i="15"/>
  <c r="CQ150" i="15"/>
  <c r="CQ145" i="15"/>
  <c r="CS151" i="15"/>
  <c r="CP134" i="15"/>
  <c r="CS86" i="15"/>
  <c r="X92" i="7"/>
  <c r="M167" i="15" s="1"/>
  <c r="W67" i="7"/>
  <c r="CS72" i="15"/>
  <c r="CS67" i="15"/>
  <c r="CS75" i="15"/>
  <c r="CS41" i="15"/>
  <c r="CS44" i="15" s="1"/>
  <c r="CS59" i="15"/>
  <c r="CS68" i="15"/>
  <c r="CS30" i="15"/>
  <c r="CS54" i="15"/>
  <c r="CS57" i="15" s="1"/>
  <c r="CS71" i="15"/>
  <c r="CS60" i="15"/>
  <c r="CS76" i="15"/>
  <c r="CS29" i="15"/>
  <c r="CS81" i="15"/>
  <c r="CS47" i="15"/>
  <c r="CS46" i="15"/>
  <c r="CS80" i="15"/>
  <c r="CR32" i="15"/>
  <c r="CR23" i="15" s="1"/>
  <c r="CT20" i="15"/>
  <c r="CT91" i="15"/>
  <c r="CT42" i="15"/>
  <c r="CT55" i="15"/>
  <c r="CT34" i="15"/>
  <c r="X102" i="7"/>
  <c r="X53" i="7"/>
  <c r="X227" i="7" s="1"/>
  <c r="X104" i="7"/>
  <c r="F197" i="7" s="1"/>
  <c r="F102" i="8" s="1"/>
  <c r="X111" i="7"/>
  <c r="X54" i="7"/>
  <c r="X228" i="7" s="1"/>
  <c r="X113" i="7"/>
  <c r="F203" i="7" s="1"/>
  <c r="F117" i="8" s="1"/>
  <c r="P459" i="9"/>
  <c r="P462" i="9" s="1"/>
  <c r="O379" i="9"/>
  <c r="BU77" i="7"/>
  <c r="BU80" i="7" s="1"/>
  <c r="J302" i="12"/>
  <c r="O552" i="9"/>
  <c r="K48" i="13" s="1"/>
  <c r="BZ11" i="13"/>
  <c r="AR290" i="12"/>
  <c r="CE561" i="9"/>
  <c r="CA36" i="13" s="1"/>
  <c r="CF438" i="9"/>
  <c r="CF441" i="9" s="1"/>
  <c r="CE389" i="9"/>
  <c r="CF378" i="9"/>
  <c r="CF561" i="9" s="1"/>
  <c r="CB36" i="13" s="1"/>
  <c r="CG445" i="9"/>
  <c r="CG448" i="9" s="1"/>
  <c r="CG378" i="9" s="1"/>
  <c r="V416" i="9"/>
  <c r="V427" i="9" s="1"/>
  <c r="U382" i="9"/>
  <c r="S566" i="9"/>
  <c r="O41" i="13" s="1"/>
  <c r="L295" i="12"/>
  <c r="T383" i="9"/>
  <c r="T566" i="9" s="1"/>
  <c r="P41" i="13" s="1"/>
  <c r="U452" i="9"/>
  <c r="U455" i="9" s="1"/>
  <c r="K162" i="15" l="1"/>
  <c r="V67" i="7"/>
  <c r="AA100" i="7"/>
  <c r="AB87" i="7"/>
  <c r="AA109" i="7"/>
  <c r="AA91" i="7"/>
  <c r="AA118" i="7"/>
  <c r="AC224" i="7"/>
  <c r="X14" i="13"/>
  <c r="J172" i="15"/>
  <c r="J174" i="15"/>
  <c r="W64" i="7"/>
  <c r="V64" i="7"/>
  <c r="V61" i="7"/>
  <c r="V62" i="7" s="1"/>
  <c r="W60" i="7" s="1"/>
  <c r="W62" i="7" s="1"/>
  <c r="X60" i="7" s="1"/>
  <c r="O170" i="15"/>
  <c r="Z121" i="7"/>
  <c r="CQ138" i="15"/>
  <c r="CT142" i="15"/>
  <c r="CS96" i="15"/>
  <c r="CR25" i="15"/>
  <c r="CR146" i="15" s="1"/>
  <c r="CQ144" i="15"/>
  <c r="CS97" i="15"/>
  <c r="CS95" i="15"/>
  <c r="CP139" i="15"/>
  <c r="CP149" i="15" s="1"/>
  <c r="CP153" i="15" s="1"/>
  <c r="CO155" i="15"/>
  <c r="CO159" i="15" s="1"/>
  <c r="CS99" i="15"/>
  <c r="CS98" i="15"/>
  <c r="CT106" i="15"/>
  <c r="CS94" i="15"/>
  <c r="CS87" i="15"/>
  <c r="CS88" i="15" s="1"/>
  <c r="CT93" i="15"/>
  <c r="CS73" i="15"/>
  <c r="CQ200" i="15"/>
  <c r="AF15" i="13"/>
  <c r="AK225" i="7"/>
  <c r="AW72" i="7"/>
  <c r="AX70" i="7" s="1"/>
  <c r="AX72" i="7" s="1"/>
  <c r="AY70" i="7" s="1"/>
  <c r="AY72" i="7" s="1"/>
  <c r="AZ70" i="7" s="1"/>
  <c r="AZ72" i="7" s="1"/>
  <c r="BA70" i="7" s="1"/>
  <c r="BA72" i="7" s="1"/>
  <c r="BB70" i="7" s="1"/>
  <c r="BB72" i="7" s="1"/>
  <c r="K178" i="7"/>
  <c r="F118" i="8"/>
  <c r="F207" i="9"/>
  <c r="F286" i="9" s="1"/>
  <c r="F54" i="12" s="1"/>
  <c r="Y108" i="7"/>
  <c r="G202" i="7" s="1"/>
  <c r="F204" i="7"/>
  <c r="F206" i="9"/>
  <c r="F285" i="9" s="1"/>
  <c r="F53" i="12" s="1"/>
  <c r="F103" i="8"/>
  <c r="Y99" i="7"/>
  <c r="G196" i="7" s="1"/>
  <c r="F198" i="7"/>
  <c r="BC134" i="7"/>
  <c r="BD132" i="7" s="1"/>
  <c r="BD134" i="7" s="1"/>
  <c r="BE132" i="7" s="1"/>
  <c r="BE134" i="7" s="1"/>
  <c r="BF132" i="7" s="1"/>
  <c r="BF134" i="7" s="1"/>
  <c r="BG132" i="7" s="1"/>
  <c r="BG134" i="7" s="1"/>
  <c r="BH132" i="7" s="1"/>
  <c r="BH134" i="7" s="1"/>
  <c r="L172" i="7"/>
  <c r="X93" i="7"/>
  <c r="CT163" i="15"/>
  <c r="CT143" i="15"/>
  <c r="CT166" i="15"/>
  <c r="CQ129" i="15"/>
  <c r="CQ119" i="15"/>
  <c r="CT234" i="15"/>
  <c r="CT233" i="15"/>
  <c r="CT104" i="15"/>
  <c r="CT102" i="15"/>
  <c r="CT221" i="15"/>
  <c r="CT220" i="15"/>
  <c r="CT22" i="15"/>
  <c r="CT108" i="15"/>
  <c r="X52" i="7"/>
  <c r="X226" i="7" s="1"/>
  <c r="T16" i="13" s="1"/>
  <c r="X95" i="7"/>
  <c r="F191" i="7" s="1"/>
  <c r="F71" i="8" s="1"/>
  <c r="CS48" i="15"/>
  <c r="CS50" i="15" s="1"/>
  <c r="CS61" i="15"/>
  <c r="CS63" i="15" s="1"/>
  <c r="CS82" i="15"/>
  <c r="CU18" i="15"/>
  <c r="CT27" i="15"/>
  <c r="CR64" i="15"/>
  <c r="CR51" i="15"/>
  <c r="CS77" i="15"/>
  <c r="CS35" i="15"/>
  <c r="CS36" i="15" s="1"/>
  <c r="CS31" i="15"/>
  <c r="CS38" i="15" s="1"/>
  <c r="CS69" i="15"/>
  <c r="J291" i="12"/>
  <c r="O562" i="9"/>
  <c r="K37" i="13" s="1"/>
  <c r="Q459" i="9"/>
  <c r="Q462" i="9" s="1"/>
  <c r="P379" i="9"/>
  <c r="P562" i="9" s="1"/>
  <c r="L37" i="13" s="1"/>
  <c r="T17" i="13"/>
  <c r="T18" i="13"/>
  <c r="BV77" i="7"/>
  <c r="BV80" i="7" s="1"/>
  <c r="CG561" i="9"/>
  <c r="CC36" i="13" s="1"/>
  <c r="AS290" i="12"/>
  <c r="CE551" i="9"/>
  <c r="CA47" i="13" s="1"/>
  <c r="AR301" i="12"/>
  <c r="CF389" i="9"/>
  <c r="CF551" i="9" s="1"/>
  <c r="CB47" i="13" s="1"/>
  <c r="CG438" i="9"/>
  <c r="CG441" i="9" s="1"/>
  <c r="CG389" i="9" s="1"/>
  <c r="CA11" i="13"/>
  <c r="U383" i="9"/>
  <c r="V452" i="9"/>
  <c r="V455" i="9" s="1"/>
  <c r="U565" i="9"/>
  <c r="Q40" i="13" s="1"/>
  <c r="M294" i="12"/>
  <c r="V382" i="9"/>
  <c r="V565" i="9" s="1"/>
  <c r="R40" i="13" s="1"/>
  <c r="W416" i="9"/>
  <c r="W427" i="9" s="1"/>
  <c r="AB121" i="7" l="1"/>
  <c r="AD224" i="7"/>
  <c r="Y14" i="13"/>
  <c r="AC87" i="7"/>
  <c r="AB91" i="7"/>
  <c r="AB118" i="7"/>
  <c r="Q170" i="15" s="1"/>
  <c r="AB100" i="7"/>
  <c r="AB109" i="7"/>
  <c r="P170" i="15"/>
  <c r="AA121" i="7"/>
  <c r="AA119" i="7"/>
  <c r="AB117" i="7" s="1"/>
  <c r="AB119" i="7" s="1"/>
  <c r="AC117" i="7" s="1"/>
  <c r="K172" i="15"/>
  <c r="K174" i="15"/>
  <c r="CT247" i="15"/>
  <c r="CR148" i="15"/>
  <c r="CR117" i="15"/>
  <c r="CR119" i="15" s="1"/>
  <c r="CR147" i="15"/>
  <c r="CR113" i="15"/>
  <c r="CR115" i="15" s="1"/>
  <c r="CR135" i="15" s="1"/>
  <c r="CR150" i="15"/>
  <c r="CR145" i="15"/>
  <c r="CR125" i="15"/>
  <c r="CR127" i="15" s="1"/>
  <c r="CT92" i="15"/>
  <c r="CT100" i="15" s="1"/>
  <c r="CS83" i="15"/>
  <c r="CT85" i="15"/>
  <c r="AG15" i="13"/>
  <c r="AL225" i="7"/>
  <c r="X57" i="7"/>
  <c r="X55" i="7" s="1"/>
  <c r="X61" i="7" s="1"/>
  <c r="X62" i="7" s="1"/>
  <c r="X66" i="7"/>
  <c r="M162" i="15" s="1"/>
  <c r="BI132" i="7"/>
  <c r="L174" i="7"/>
  <c r="BC70" i="7"/>
  <c r="K180" i="7"/>
  <c r="Y101" i="7"/>
  <c r="N168" i="15" s="1"/>
  <c r="F230" i="9"/>
  <c r="F104" i="8"/>
  <c r="Y90" i="7"/>
  <c r="F192" i="7"/>
  <c r="F237" i="9"/>
  <c r="L199" i="15" s="1"/>
  <c r="F120" i="8"/>
  <c r="F393" i="9" s="1"/>
  <c r="F555" i="9" s="1"/>
  <c r="B51" i="13" s="1"/>
  <c r="F72" i="8"/>
  <c r="F221" i="9" s="1"/>
  <c r="F205" i="9"/>
  <c r="F284" i="9" s="1"/>
  <c r="Y110" i="7"/>
  <c r="N169" i="15" s="1"/>
  <c r="CR121" i="15"/>
  <c r="CR123" i="15" s="1"/>
  <c r="CR137" i="15" s="1"/>
  <c r="CT151" i="15"/>
  <c r="CQ134" i="15"/>
  <c r="CT235" i="15"/>
  <c r="CT222" i="15"/>
  <c r="CT86" i="15"/>
  <c r="CT46" i="15"/>
  <c r="CT59" i="15"/>
  <c r="CT54" i="15"/>
  <c r="CT57" i="15" s="1"/>
  <c r="CT67" i="15"/>
  <c r="CT29" i="15"/>
  <c r="CT35" i="15" s="1"/>
  <c r="CT36" i="15" s="1"/>
  <c r="CU20" i="15"/>
  <c r="CU91" i="15"/>
  <c r="CU55" i="15"/>
  <c r="CU42" i="15"/>
  <c r="CU34" i="15"/>
  <c r="CS32" i="15"/>
  <c r="CS23" i="15" s="1"/>
  <c r="CR144" i="15" s="1"/>
  <c r="CT81" i="15"/>
  <c r="CT60" i="15"/>
  <c r="CT72" i="15"/>
  <c r="CT76" i="15"/>
  <c r="CT47" i="15"/>
  <c r="CT41" i="15"/>
  <c r="CT44" i="15" s="1"/>
  <c r="CT75" i="15"/>
  <c r="CT30" i="15"/>
  <c r="CT68" i="15"/>
  <c r="CT71" i="15"/>
  <c r="CT80" i="15"/>
  <c r="R459" i="9"/>
  <c r="R462" i="9" s="1"/>
  <c r="Q379" i="9"/>
  <c r="BW77" i="7"/>
  <c r="BW80" i="7" s="1"/>
  <c r="CB11" i="13"/>
  <c r="CG551" i="9"/>
  <c r="CC47" i="13" s="1"/>
  <c r="AS301" i="12"/>
  <c r="W382" i="9"/>
  <c r="X416" i="9"/>
  <c r="X427" i="9" s="1"/>
  <c r="V383" i="9"/>
  <c r="V566" i="9" s="1"/>
  <c r="R41" i="13" s="1"/>
  <c r="W452" i="9"/>
  <c r="W455" i="9" s="1"/>
  <c r="U566" i="9"/>
  <c r="Q41" i="13" s="1"/>
  <c r="M295" i="12"/>
  <c r="AC109" i="7" l="1"/>
  <c r="AC91" i="7"/>
  <c r="AC100" i="7"/>
  <c r="AD87" i="7"/>
  <c r="AC118" i="7"/>
  <c r="Z14" i="13"/>
  <c r="AE224" i="7"/>
  <c r="CT98" i="15"/>
  <c r="CR136" i="15"/>
  <c r="CR138" i="15"/>
  <c r="CU142" i="15"/>
  <c r="CQ139" i="15"/>
  <c r="CQ149" i="15" s="1"/>
  <c r="CQ153" i="15" s="1"/>
  <c r="CP155" i="15"/>
  <c r="CP159" i="15" s="1"/>
  <c r="CT96" i="15"/>
  <c r="CT97" i="15"/>
  <c r="CT94" i="15"/>
  <c r="CT95" i="15"/>
  <c r="CU106" i="15"/>
  <c r="CT99" i="15"/>
  <c r="CT87" i="15"/>
  <c r="CT88" i="15" s="1"/>
  <c r="M172" i="15"/>
  <c r="CU93" i="15"/>
  <c r="X64" i="7"/>
  <c r="AH15" i="13"/>
  <c r="AM225" i="7"/>
  <c r="CR129" i="15"/>
  <c r="CR134" i="15" s="1"/>
  <c r="X67" i="7"/>
  <c r="F161" i="7" s="1"/>
  <c r="F200" i="9" s="1"/>
  <c r="F291" i="9" s="1"/>
  <c r="F59" i="12" s="1"/>
  <c r="Y104" i="7"/>
  <c r="Y102" i="7"/>
  <c r="Z99" i="7" s="1"/>
  <c r="Z101" i="7" s="1"/>
  <c r="O168" i="15" s="1"/>
  <c r="Y53" i="7"/>
  <c r="Y227" i="7" s="1"/>
  <c r="U17" i="13" s="1"/>
  <c r="Y111" i="7"/>
  <c r="Z108" i="7" s="1"/>
  <c r="Z110" i="7" s="1"/>
  <c r="O169" i="15" s="1"/>
  <c r="G116" i="8"/>
  <c r="Y60" i="7"/>
  <c r="G159" i="7" s="1"/>
  <c r="G431" i="9" s="1"/>
  <c r="F162" i="7"/>
  <c r="Y92" i="7"/>
  <c r="G190" i="7"/>
  <c r="Y113" i="7"/>
  <c r="F392" i="9"/>
  <c r="F554" i="9" s="1"/>
  <c r="B50" i="13" s="1"/>
  <c r="G101" i="8"/>
  <c r="BC72" i="7"/>
  <c r="BD70" i="7" s="1"/>
  <c r="BD72" i="7" s="1"/>
  <c r="BE70" i="7" s="1"/>
  <c r="BE72" i="7" s="1"/>
  <c r="BF70" i="7" s="1"/>
  <c r="BF72" i="7" s="1"/>
  <c r="BG70" i="7" s="1"/>
  <c r="BG72" i="7" s="1"/>
  <c r="BH70" i="7" s="1"/>
  <c r="BH72" i="7" s="1"/>
  <c r="L178" i="7"/>
  <c r="Y54" i="7"/>
  <c r="Y228" i="7" s="1"/>
  <c r="U18" i="13" s="1"/>
  <c r="F52" i="12"/>
  <c r="F56" i="12" s="1"/>
  <c r="F288" i="9"/>
  <c r="L200" i="15"/>
  <c r="M200" i="15"/>
  <c r="F305" i="9"/>
  <c r="F238" i="9"/>
  <c r="L234" i="15"/>
  <c r="G240" i="15" s="1"/>
  <c r="G241" i="15" s="1"/>
  <c r="M234" i="15"/>
  <c r="F231" i="9"/>
  <c r="F300" i="9"/>
  <c r="L221" i="15"/>
  <c r="M221" i="15"/>
  <c r="F222" i="9"/>
  <c r="F517" i="9" s="1"/>
  <c r="B23" i="13" s="1"/>
  <c r="F295" i="9"/>
  <c r="F160" i="7"/>
  <c r="F180" i="9" s="1"/>
  <c r="F74" i="8"/>
  <c r="F391" i="9" s="1"/>
  <c r="F553" i="9" s="1"/>
  <c r="B49" i="13" s="1"/>
  <c r="BI134" i="7"/>
  <c r="BJ132" i="7" s="1"/>
  <c r="BJ134" i="7" s="1"/>
  <c r="BK132" i="7" s="1"/>
  <c r="BK134" i="7" s="1"/>
  <c r="BL132" i="7" s="1"/>
  <c r="BL134" i="7" s="1"/>
  <c r="BM132" i="7" s="1"/>
  <c r="BM134" i="7" s="1"/>
  <c r="BN132" i="7" s="1"/>
  <c r="BN134" i="7" s="1"/>
  <c r="M172" i="7"/>
  <c r="CU166" i="15"/>
  <c r="CU143" i="15"/>
  <c r="CU163" i="15"/>
  <c r="CU234" i="15"/>
  <c r="CU233" i="15"/>
  <c r="CU104" i="15"/>
  <c r="CS25" i="15"/>
  <c r="CU102" i="15"/>
  <c r="CU220" i="15"/>
  <c r="CU221" i="15"/>
  <c r="CU22" i="15"/>
  <c r="CU108" i="15"/>
  <c r="CT31" i="15"/>
  <c r="CT38" i="15" s="1"/>
  <c r="CT48" i="15"/>
  <c r="CT50" i="15" s="1"/>
  <c r="CT61" i="15"/>
  <c r="CT63" i="15" s="1"/>
  <c r="CT69" i="15"/>
  <c r="CT73" i="15"/>
  <c r="CT77" i="15"/>
  <c r="CS64" i="15"/>
  <c r="CS51" i="15"/>
  <c r="CT82" i="15"/>
  <c r="CV18" i="15"/>
  <c r="CU27" i="15"/>
  <c r="R379" i="9"/>
  <c r="R562" i="9" s="1"/>
  <c r="N37" i="13" s="1"/>
  <c r="S459" i="9"/>
  <c r="S462" i="9" s="1"/>
  <c r="Q562" i="9"/>
  <c r="M37" i="13" s="1"/>
  <c r="K291" i="12"/>
  <c r="BX77" i="7"/>
  <c r="BX80" i="7" s="1"/>
  <c r="CC11" i="13"/>
  <c r="X452" i="9"/>
  <c r="X455" i="9" s="1"/>
  <c r="W383" i="9"/>
  <c r="Y416" i="9"/>
  <c r="Y427" i="9" s="1"/>
  <c r="X382" i="9"/>
  <c r="X565" i="9" s="1"/>
  <c r="T40" i="13" s="1"/>
  <c r="W565" i="9"/>
  <c r="S40" i="13" s="1"/>
  <c r="N294" i="12"/>
  <c r="AA14" i="13" l="1"/>
  <c r="AF224" i="7"/>
  <c r="R170" i="15"/>
  <c r="AC121" i="7"/>
  <c r="G209" i="7" s="1"/>
  <c r="G133" i="8" s="1"/>
  <c r="G208" i="9" s="1"/>
  <c r="G501" i="9" s="1"/>
  <c r="AD91" i="7"/>
  <c r="AE87" i="7"/>
  <c r="AD100" i="7"/>
  <c r="AD118" i="7"/>
  <c r="AD109" i="7"/>
  <c r="AC119" i="7"/>
  <c r="AD117" i="7" s="1"/>
  <c r="G70" i="8"/>
  <c r="H240" i="15"/>
  <c r="I240" i="15" s="1"/>
  <c r="CS206" i="15"/>
  <c r="CS146" i="15"/>
  <c r="CR139" i="15"/>
  <c r="CR149" i="15" s="1"/>
  <c r="CR153" i="15" s="1"/>
  <c r="CQ155" i="15"/>
  <c r="CQ159" i="15" s="1"/>
  <c r="CU92" i="15"/>
  <c r="CU95" i="15" s="1"/>
  <c r="CU85" i="15"/>
  <c r="CT83" i="15"/>
  <c r="CU247" i="15"/>
  <c r="CS198" i="15"/>
  <c r="CS199" i="15"/>
  <c r="CS204" i="15"/>
  <c r="AN225" i="7"/>
  <c r="AI15" i="13"/>
  <c r="Z104" i="7"/>
  <c r="Z102" i="7"/>
  <c r="AA99" i="7" s="1"/>
  <c r="AA101" i="7" s="1"/>
  <c r="P168" i="15" s="1"/>
  <c r="Z53" i="7"/>
  <c r="Z227" i="7" s="1"/>
  <c r="V17" i="13" s="1"/>
  <c r="Z113" i="7"/>
  <c r="Z54" i="7"/>
  <c r="Z228" i="7" s="1"/>
  <c r="V18" i="13" s="1"/>
  <c r="Z111" i="7"/>
  <c r="AA108" i="7" s="1"/>
  <c r="AA110" i="7" s="1"/>
  <c r="P169" i="15" s="1"/>
  <c r="G127" i="8"/>
  <c r="G361" i="9" s="1"/>
  <c r="G125" i="12" s="1"/>
  <c r="F274" i="12" s="1"/>
  <c r="BO132" i="7"/>
  <c r="M174" i="7"/>
  <c r="G227" i="15"/>
  <c r="G228" i="15" s="1"/>
  <c r="G183" i="15" s="1"/>
  <c r="G184" i="15" s="1"/>
  <c r="L222" i="15"/>
  <c r="BI70" i="7"/>
  <c r="L180" i="7"/>
  <c r="F296" i="9"/>
  <c r="F526" i="9" s="1"/>
  <c r="B61" i="13" s="1"/>
  <c r="F63" i="12"/>
  <c r="F64" i="12" s="1"/>
  <c r="F301" i="9"/>
  <c r="F527" i="9" s="1"/>
  <c r="B62" i="13" s="1"/>
  <c r="F68" i="12"/>
  <c r="F69" i="12" s="1"/>
  <c r="N167" i="15"/>
  <c r="Y52" i="7"/>
  <c r="Y95" i="7"/>
  <c r="G287" i="9"/>
  <c r="G55" i="12" s="1"/>
  <c r="F201" i="12" s="1"/>
  <c r="F73" i="12"/>
  <c r="F74" i="12" s="1"/>
  <c r="F306" i="9"/>
  <c r="F528" i="9" s="1"/>
  <c r="B63" i="13" s="1"/>
  <c r="F210" i="9"/>
  <c r="F191" i="9"/>
  <c r="F491" i="9" s="1"/>
  <c r="F273" i="9"/>
  <c r="F489" i="9"/>
  <c r="F432" i="9"/>
  <c r="F193" i="9"/>
  <c r="F492" i="9" s="1"/>
  <c r="L235" i="15"/>
  <c r="Y93" i="7"/>
  <c r="Z90" i="7" s="1"/>
  <c r="M222" i="15"/>
  <c r="M235" i="15"/>
  <c r="G111" i="8"/>
  <c r="CT32" i="15"/>
  <c r="CS147" i="15"/>
  <c r="CS113" i="15"/>
  <c r="CS125" i="15"/>
  <c r="CS127" i="15" s="1"/>
  <c r="CS148" i="15"/>
  <c r="CS121" i="15"/>
  <c r="CS123" i="15" s="1"/>
  <c r="CS137" i="15" s="1"/>
  <c r="CS117" i="15"/>
  <c r="CS150" i="15"/>
  <c r="CS145" i="15"/>
  <c r="CU151" i="15"/>
  <c r="CU235" i="15"/>
  <c r="CT51" i="15"/>
  <c r="CU222" i="15"/>
  <c r="CU80" i="15"/>
  <c r="CU86" i="15"/>
  <c r="CV20" i="15"/>
  <c r="CV91" i="15"/>
  <c r="CV34" i="15"/>
  <c r="CV55" i="15"/>
  <c r="CV42" i="15"/>
  <c r="CU76" i="15"/>
  <c r="CU60" i="15"/>
  <c r="CU54" i="15"/>
  <c r="CU57" i="15" s="1"/>
  <c r="CU29" i="15"/>
  <c r="CU81" i="15"/>
  <c r="CU47" i="15"/>
  <c r="CU59" i="15"/>
  <c r="CU67" i="15"/>
  <c r="CU41" i="15"/>
  <c r="CU44" i="15" s="1"/>
  <c r="CU75" i="15"/>
  <c r="CU72" i="15"/>
  <c r="CU46" i="15"/>
  <c r="CU68" i="15"/>
  <c r="CU30" i="15"/>
  <c r="CU71" i="15"/>
  <c r="AD119" i="7"/>
  <c r="T459" i="9"/>
  <c r="T462" i="9" s="1"/>
  <c r="S379" i="9"/>
  <c r="BY77" i="7"/>
  <c r="BY80" i="7" s="1"/>
  <c r="CD11" i="13"/>
  <c r="W566" i="9"/>
  <c r="S41" i="13" s="1"/>
  <c r="N295" i="12"/>
  <c r="Y382" i="9"/>
  <c r="Z416" i="9"/>
  <c r="Z427" i="9" s="1"/>
  <c r="X383" i="9"/>
  <c r="X566" i="9" s="1"/>
  <c r="T41" i="13" s="1"/>
  <c r="Y452" i="9"/>
  <c r="Y455" i="9" s="1"/>
  <c r="S170" i="15" l="1"/>
  <c r="AD121" i="7"/>
  <c r="AE91" i="7"/>
  <c r="AE118" i="7"/>
  <c r="AF87" i="7"/>
  <c r="AE100" i="7"/>
  <c r="AE109" i="7"/>
  <c r="AG224" i="7"/>
  <c r="AB14" i="13"/>
  <c r="CU96" i="15"/>
  <c r="CS138" i="15"/>
  <c r="H241" i="15"/>
  <c r="CV142" i="15"/>
  <c r="CU98" i="15"/>
  <c r="I241" i="15"/>
  <c r="J240" i="15"/>
  <c r="CU97" i="15"/>
  <c r="CV106" i="15"/>
  <c r="CU94" i="15"/>
  <c r="CU99" i="15"/>
  <c r="CU100" i="15"/>
  <c r="CU87" i="15"/>
  <c r="CU88" i="15" s="1"/>
  <c r="CV93" i="15"/>
  <c r="G192" i="15"/>
  <c r="G193" i="15" s="1"/>
  <c r="CS119" i="15"/>
  <c r="CS136" i="15"/>
  <c r="AO225" i="7"/>
  <c r="AJ15" i="13"/>
  <c r="AA102" i="7"/>
  <c r="AB99" i="7" s="1"/>
  <c r="AB101" i="7" s="1"/>
  <c r="Q168" i="15" s="1"/>
  <c r="AA104" i="7"/>
  <c r="AA53" i="7"/>
  <c r="AA227" i="7" s="1"/>
  <c r="W17" i="13" s="1"/>
  <c r="G236" i="9"/>
  <c r="AA111" i="7"/>
  <c r="AB108" i="7" s="1"/>
  <c r="AB110" i="7" s="1"/>
  <c r="Q169" i="15" s="1"/>
  <c r="H227" i="15"/>
  <c r="I227" i="15" s="1"/>
  <c r="AA54" i="7"/>
  <c r="AA228" i="7" s="1"/>
  <c r="W18" i="13" s="1"/>
  <c r="AA113" i="7"/>
  <c r="CT23" i="15"/>
  <c r="G360" i="9"/>
  <c r="G124" i="12" s="1"/>
  <c r="F273" i="12" s="1"/>
  <c r="G229" i="9"/>
  <c r="R233" i="15" s="1"/>
  <c r="M237" i="15" s="1"/>
  <c r="F515" i="9"/>
  <c r="F277" i="9"/>
  <c r="F41" i="12"/>
  <c r="F45" i="12" s="1"/>
  <c r="Z92" i="7"/>
  <c r="Z93" i="7" s="1"/>
  <c r="AA90" i="7" s="1"/>
  <c r="F496" i="9"/>
  <c r="F497" i="9" s="1"/>
  <c r="Y226" i="7"/>
  <c r="U16" i="13" s="1"/>
  <c r="Y66" i="7"/>
  <c r="Y57" i="7"/>
  <c r="Y55" i="7" s="1"/>
  <c r="AE117" i="7"/>
  <c r="G210" i="7"/>
  <c r="BI72" i="7"/>
  <c r="BJ70" i="7" s="1"/>
  <c r="BJ72" i="7" s="1"/>
  <c r="BK70" i="7" s="1"/>
  <c r="BK72" i="7" s="1"/>
  <c r="BL70" i="7" s="1"/>
  <c r="BL72" i="7" s="1"/>
  <c r="BM70" i="7" s="1"/>
  <c r="BM72" i="7" s="1"/>
  <c r="BN70" i="7" s="1"/>
  <c r="BN72" i="7" s="1"/>
  <c r="M178" i="7"/>
  <c r="BO134" i="7"/>
  <c r="BP132" i="7" s="1"/>
  <c r="BP134" i="7" s="1"/>
  <c r="BQ132" i="7" s="1"/>
  <c r="BQ134" i="7" s="1"/>
  <c r="BR132" i="7" s="1"/>
  <c r="BR134" i="7" s="1"/>
  <c r="BS132" i="7" s="1"/>
  <c r="BS134" i="7" s="1"/>
  <c r="BT132" i="7" s="1"/>
  <c r="BT134" i="7" s="1"/>
  <c r="N172" i="7"/>
  <c r="CV166" i="15"/>
  <c r="CV163" i="15"/>
  <c r="CV143" i="15"/>
  <c r="CS129" i="15"/>
  <c r="CS115" i="15"/>
  <c r="CS135" i="15" s="1"/>
  <c r="CU73" i="15"/>
  <c r="CV233" i="15"/>
  <c r="CV234" i="15"/>
  <c r="CT64" i="15"/>
  <c r="CV104" i="15"/>
  <c r="CV102" i="15"/>
  <c r="CV220" i="15"/>
  <c r="CV221" i="15"/>
  <c r="CV22" i="15"/>
  <c r="CV108" i="15"/>
  <c r="CU82" i="15"/>
  <c r="CU77" i="15"/>
  <c r="CU61" i="15"/>
  <c r="CU63" i="15" s="1"/>
  <c r="CW18" i="15"/>
  <c r="CV27" i="15"/>
  <c r="CU48" i="15"/>
  <c r="CU50" i="15" s="1"/>
  <c r="CU69" i="15"/>
  <c r="CU35" i="15"/>
  <c r="CU36" i="15" s="1"/>
  <c r="CU31" i="15"/>
  <c r="CU38" i="15" s="1"/>
  <c r="T379" i="9"/>
  <c r="T562" i="9" s="1"/>
  <c r="P37" i="13" s="1"/>
  <c r="U459" i="9"/>
  <c r="U462" i="9" s="1"/>
  <c r="L291" i="12"/>
  <c r="S562" i="9"/>
  <c r="O37" i="13" s="1"/>
  <c r="BZ77" i="7"/>
  <c r="O186" i="7"/>
  <c r="CE11" i="13"/>
  <c r="Y383" i="9"/>
  <c r="Z452" i="9"/>
  <c r="Z455" i="9" s="1"/>
  <c r="Z382" i="9"/>
  <c r="Z565" i="9" s="1"/>
  <c r="V40" i="13" s="1"/>
  <c r="AA416" i="9"/>
  <c r="AA427" i="9" s="1"/>
  <c r="O294" i="12"/>
  <c r="Y565" i="9"/>
  <c r="U40" i="13" s="1"/>
  <c r="AC14" i="13" l="1"/>
  <c r="AH224" i="7"/>
  <c r="T170" i="15"/>
  <c r="AE121" i="7"/>
  <c r="AF91" i="7"/>
  <c r="AF118" i="7"/>
  <c r="AG87" i="7"/>
  <c r="AF109" i="7"/>
  <c r="AF100" i="7"/>
  <c r="CT25" i="15"/>
  <c r="CT145" i="15" s="1"/>
  <c r="CS144" i="15"/>
  <c r="J241" i="15"/>
  <c r="K240" i="15"/>
  <c r="CV92" i="15"/>
  <c r="CV100" i="15" s="1"/>
  <c r="CV85" i="15"/>
  <c r="CU83" i="15"/>
  <c r="G304" i="9"/>
  <c r="G72" i="12" s="1"/>
  <c r="F218" i="12" s="1"/>
  <c r="R198" i="15"/>
  <c r="AB104" i="7"/>
  <c r="AB53" i="7"/>
  <c r="AB227" i="7" s="1"/>
  <c r="X17" i="13" s="1"/>
  <c r="AB102" i="7"/>
  <c r="AC99" i="7" s="1"/>
  <c r="AC101" i="7" s="1"/>
  <c r="R168" i="15" s="1"/>
  <c r="AP225" i="7"/>
  <c r="AK15" i="13"/>
  <c r="AB113" i="7"/>
  <c r="AB54" i="7"/>
  <c r="AB228" i="7" s="1"/>
  <c r="X18" i="13" s="1"/>
  <c r="H228" i="15"/>
  <c r="H183" i="15" s="1"/>
  <c r="H184" i="15" s="1"/>
  <c r="AB111" i="7"/>
  <c r="AC108" i="7" s="1"/>
  <c r="AC110" i="7" s="1"/>
  <c r="R169" i="15" s="1"/>
  <c r="BU132" i="7"/>
  <c r="N174" i="7"/>
  <c r="BO70" i="7"/>
  <c r="M180" i="7"/>
  <c r="S233" i="15"/>
  <c r="N237" i="15" s="1"/>
  <c r="G299" i="9"/>
  <c r="G67" i="12" s="1"/>
  <c r="F213" i="12" s="1"/>
  <c r="AE119" i="7"/>
  <c r="AF117" i="7" s="1"/>
  <c r="AF119" i="7" s="1"/>
  <c r="AG117" i="7" s="1"/>
  <c r="H208" i="7"/>
  <c r="I228" i="15"/>
  <c r="I183" i="15" s="1"/>
  <c r="I184" i="15" s="1"/>
  <c r="J227" i="15"/>
  <c r="Y61" i="7"/>
  <c r="Y62" i="7" s="1"/>
  <c r="Z60" i="7" s="1"/>
  <c r="Y64" i="7"/>
  <c r="AA92" i="7"/>
  <c r="AA95" i="7" s="1"/>
  <c r="F521" i="9"/>
  <c r="B56" i="13" s="1"/>
  <c r="B73" i="13" s="1"/>
  <c r="B21" i="13"/>
  <c r="F559" i="9"/>
  <c r="B34" i="13" s="1"/>
  <c r="F549" i="9"/>
  <c r="B45" i="13" s="1"/>
  <c r="F569" i="9"/>
  <c r="N162" i="15"/>
  <c r="Y67" i="7"/>
  <c r="O167" i="15"/>
  <c r="Z52" i="7"/>
  <c r="Z95" i="7"/>
  <c r="M238" i="15"/>
  <c r="M191" i="15" s="1"/>
  <c r="CT113" i="15"/>
  <c r="CT121" i="15"/>
  <c r="CT123" i="15" s="1"/>
  <c r="CT137" i="15" s="1"/>
  <c r="CS134" i="15"/>
  <c r="CV151" i="15"/>
  <c r="CV235" i="15"/>
  <c r="CV222" i="15"/>
  <c r="CV67" i="15"/>
  <c r="CV86" i="15"/>
  <c r="CV71" i="15"/>
  <c r="CV46" i="15"/>
  <c r="CV81" i="15"/>
  <c r="CV68" i="15"/>
  <c r="CV76" i="15"/>
  <c r="CV60" i="15"/>
  <c r="CV59" i="15"/>
  <c r="CV30" i="15"/>
  <c r="CV47" i="15"/>
  <c r="CV29" i="15"/>
  <c r="CV72" i="15"/>
  <c r="CV41" i="15"/>
  <c r="CV44" i="15" s="1"/>
  <c r="CV75" i="15"/>
  <c r="CU32" i="15"/>
  <c r="CU23" i="15" s="1"/>
  <c r="CT144" i="15" s="1"/>
  <c r="CV80" i="15"/>
  <c r="CV54" i="15"/>
  <c r="CV57" i="15" s="1"/>
  <c r="CW20" i="15"/>
  <c r="CW91" i="15"/>
  <c r="CW34" i="15"/>
  <c r="CW42" i="15"/>
  <c r="CW55" i="15"/>
  <c r="V459" i="9"/>
  <c r="V462" i="9" s="1"/>
  <c r="U379" i="9"/>
  <c r="BZ80" i="7"/>
  <c r="P184" i="7"/>
  <c r="P475" i="9" s="1"/>
  <c r="P478" i="9" s="1"/>
  <c r="P390" i="9" s="1"/>
  <c r="P552" i="9" s="1"/>
  <c r="L48" i="13" s="1"/>
  <c r="CF11" i="13"/>
  <c r="AB416" i="9"/>
  <c r="AB427" i="9" s="1"/>
  <c r="AA382" i="9"/>
  <c r="Z383" i="9"/>
  <c r="Z566" i="9" s="1"/>
  <c r="V41" i="13" s="1"/>
  <c r="AA452" i="9"/>
  <c r="AA455" i="9" s="1"/>
  <c r="O295" i="12"/>
  <c r="Y566" i="9"/>
  <c r="U41" i="13" s="1"/>
  <c r="U170" i="15" l="1"/>
  <c r="AF121" i="7"/>
  <c r="AD14" i="13"/>
  <c r="AI224" i="7"/>
  <c r="AG100" i="7"/>
  <c r="AG91" i="7"/>
  <c r="AH87" i="7"/>
  <c r="AG118" i="7"/>
  <c r="AG109" i="7"/>
  <c r="CV94" i="15"/>
  <c r="CT204" i="15"/>
  <c r="CV95" i="15"/>
  <c r="CV99" i="15"/>
  <c r="CW142" i="15"/>
  <c r="K241" i="15"/>
  <c r="L240" i="15"/>
  <c r="L241" i="15" s="1"/>
  <c r="CT206" i="15"/>
  <c r="CT146" i="15"/>
  <c r="CT157" i="15"/>
  <c r="CT148" i="15"/>
  <c r="CT199" i="15"/>
  <c r="CT186" i="15"/>
  <c r="CT125" i="15"/>
  <c r="CT127" i="15" s="1"/>
  <c r="CV247" i="15"/>
  <c r="CT150" i="15"/>
  <c r="CT117" i="15"/>
  <c r="CT119" i="15" s="1"/>
  <c r="CT147" i="15"/>
  <c r="CT198" i="15"/>
  <c r="CS139" i="15"/>
  <c r="CS149" i="15" s="1"/>
  <c r="CS153" i="15" s="1"/>
  <c r="CR155" i="15"/>
  <c r="CV96" i="15"/>
  <c r="CW106" i="15"/>
  <c r="CV97" i="15"/>
  <c r="CV98" i="15"/>
  <c r="CV87" i="15"/>
  <c r="CV88" i="15" s="1"/>
  <c r="CW93" i="15"/>
  <c r="H192" i="15"/>
  <c r="H193" i="15" s="1"/>
  <c r="AC104" i="7"/>
  <c r="AC53" i="7"/>
  <c r="AC227" i="7" s="1"/>
  <c r="Y17" i="13" s="1"/>
  <c r="AC102" i="7"/>
  <c r="AD99" i="7" s="1"/>
  <c r="AD101" i="7" s="1"/>
  <c r="S168" i="15" s="1"/>
  <c r="AQ225" i="7"/>
  <c r="AL15" i="13"/>
  <c r="AC54" i="7"/>
  <c r="AC228" i="7" s="1"/>
  <c r="Y18" i="13" s="1"/>
  <c r="AC111" i="7"/>
  <c r="AD108" i="7" s="1"/>
  <c r="AD110" i="7" s="1"/>
  <c r="S169" i="15" s="1"/>
  <c r="AC113" i="7"/>
  <c r="AA93" i="7"/>
  <c r="AB90" i="7" s="1"/>
  <c r="AB92" i="7" s="1"/>
  <c r="AB93" i="7" s="1"/>
  <c r="AC90" i="7" s="1"/>
  <c r="K227" i="15"/>
  <c r="J228" i="15"/>
  <c r="J183" i="15" s="1"/>
  <c r="J184" i="15" s="1"/>
  <c r="P167" i="15"/>
  <c r="AA52" i="7"/>
  <c r="Z57" i="7"/>
  <c r="Z55" i="7" s="1"/>
  <c r="Z226" i="7"/>
  <c r="V16" i="13" s="1"/>
  <c r="Z66" i="7"/>
  <c r="B30" i="13"/>
  <c r="B26" i="13"/>
  <c r="BO72" i="7"/>
  <c r="BP70" i="7" s="1"/>
  <c r="BP72" i="7" s="1"/>
  <c r="BQ70" i="7" s="1"/>
  <c r="BQ72" i="7" s="1"/>
  <c r="BR70" i="7" s="1"/>
  <c r="BR72" i="7" s="1"/>
  <c r="BS70" i="7" s="1"/>
  <c r="BS72" i="7" s="1"/>
  <c r="BT70" i="7" s="1"/>
  <c r="BT72" i="7" s="1"/>
  <c r="N178" i="7"/>
  <c r="N172" i="15"/>
  <c r="N174" i="15"/>
  <c r="BU134" i="7"/>
  <c r="BV132" i="7" s="1"/>
  <c r="BV134" i="7" s="1"/>
  <c r="BW132" i="7" s="1"/>
  <c r="BW134" i="7" s="1"/>
  <c r="BX132" i="7" s="1"/>
  <c r="BX134" i="7" s="1"/>
  <c r="BY132" i="7" s="1"/>
  <c r="BY134" i="7" s="1"/>
  <c r="BZ132" i="7" s="1"/>
  <c r="BZ134" i="7" s="1"/>
  <c r="O172" i="7"/>
  <c r="N238" i="15"/>
  <c r="N191" i="15" s="1"/>
  <c r="O237" i="15"/>
  <c r="CT115" i="15"/>
  <c r="CT135" i="15" s="1"/>
  <c r="CW163" i="15"/>
  <c r="CW166" i="15"/>
  <c r="CW143" i="15"/>
  <c r="CW233" i="15"/>
  <c r="CW234" i="15"/>
  <c r="CW104" i="15"/>
  <c r="CW102" i="15"/>
  <c r="CU25" i="15"/>
  <c r="CW221" i="15"/>
  <c r="CW220" i="15"/>
  <c r="CW22" i="15"/>
  <c r="CW108" i="15"/>
  <c r="CV69" i="15"/>
  <c r="CV73" i="15"/>
  <c r="CV82" i="15"/>
  <c r="CV48" i="15"/>
  <c r="CV50" i="15" s="1"/>
  <c r="CX18" i="15"/>
  <c r="CW27" i="15"/>
  <c r="CV77" i="15"/>
  <c r="CV61" i="15"/>
  <c r="CV63" i="15" s="1"/>
  <c r="CU64" i="15"/>
  <c r="CU51" i="15"/>
  <c r="CV31" i="15"/>
  <c r="CV38" i="15" s="1"/>
  <c r="CV35" i="15"/>
  <c r="CV36" i="15" s="1"/>
  <c r="M291" i="12"/>
  <c r="U562" i="9"/>
  <c r="Q37" i="13" s="1"/>
  <c r="W459" i="9"/>
  <c r="W462" i="9" s="1"/>
  <c r="V379" i="9"/>
  <c r="V562" i="9" s="1"/>
  <c r="R37" i="13" s="1"/>
  <c r="CA77" i="7"/>
  <c r="CA80" i="7" s="1"/>
  <c r="CG11" i="13"/>
  <c r="AB452" i="9"/>
  <c r="AB455" i="9" s="1"/>
  <c r="AA383" i="9"/>
  <c r="P294" i="12"/>
  <c r="AA565" i="9"/>
  <c r="W40" i="13" s="1"/>
  <c r="AC416" i="9"/>
  <c r="AC427" i="9" s="1"/>
  <c r="AB382" i="9"/>
  <c r="AB565" i="9" s="1"/>
  <c r="X40" i="13" s="1"/>
  <c r="AH100" i="7" l="1"/>
  <c r="AI87" i="7"/>
  <c r="AH109" i="7"/>
  <c r="AH91" i="7"/>
  <c r="AH118" i="7"/>
  <c r="V170" i="15"/>
  <c r="AG121" i="7"/>
  <c r="AJ224" i="7"/>
  <c r="AE14" i="13"/>
  <c r="AG119" i="7"/>
  <c r="AH117" i="7" s="1"/>
  <c r="CT136" i="15"/>
  <c r="CT138" i="15"/>
  <c r="CT200" i="15"/>
  <c r="CT129" i="15"/>
  <c r="CT134" i="15" s="1"/>
  <c r="CU206" i="15"/>
  <c r="CU146" i="15"/>
  <c r="CW92" i="15"/>
  <c r="CW100" i="15" s="1"/>
  <c r="CV83" i="15"/>
  <c r="CW85" i="15"/>
  <c r="CW247" i="15"/>
  <c r="CU198" i="15"/>
  <c r="CU204" i="15"/>
  <c r="CU199" i="15"/>
  <c r="I192" i="15"/>
  <c r="I193" i="15" s="1"/>
  <c r="AM15" i="13"/>
  <c r="AR225" i="7"/>
  <c r="AB95" i="7"/>
  <c r="BU70" i="7"/>
  <c r="N180" i="7"/>
  <c r="Z64" i="7"/>
  <c r="Z61" i="7"/>
  <c r="Z62" i="7" s="1"/>
  <c r="AA60" i="7" s="1"/>
  <c r="L227" i="15"/>
  <c r="L228" i="15" s="1"/>
  <c r="L183" i="15" s="1"/>
  <c r="L184" i="15" s="1"/>
  <c r="K228" i="15"/>
  <c r="K183" i="15" s="1"/>
  <c r="K184" i="15" s="1"/>
  <c r="AA66" i="7"/>
  <c r="AA67" i="7" s="1"/>
  <c r="AA57" i="7"/>
  <c r="AA55" i="7" s="1"/>
  <c r="AA226" i="7"/>
  <c r="W16" i="13" s="1"/>
  <c r="CA132" i="7"/>
  <c r="O174" i="7"/>
  <c r="AC92" i="7"/>
  <c r="AC95" i="7" s="1"/>
  <c r="O162" i="15"/>
  <c r="Z67" i="7"/>
  <c r="Q167" i="15"/>
  <c r="AB52" i="7"/>
  <c r="O238" i="15"/>
  <c r="O191" i="15" s="1"/>
  <c r="P237" i="15"/>
  <c r="CU148" i="15"/>
  <c r="CU147" i="15"/>
  <c r="CU125" i="15"/>
  <c r="CU138" i="15" s="1"/>
  <c r="CU121" i="15"/>
  <c r="CU123" i="15" s="1"/>
  <c r="CU137" i="15" s="1"/>
  <c r="CU117" i="15"/>
  <c r="CU113" i="15"/>
  <c r="CU115" i="15" s="1"/>
  <c r="CU135" i="15" s="1"/>
  <c r="CU186" i="15"/>
  <c r="CU157" i="15"/>
  <c r="CU150" i="15"/>
  <c r="CU145" i="15"/>
  <c r="CW151" i="15"/>
  <c r="CW235" i="15"/>
  <c r="CW222" i="15"/>
  <c r="CW71" i="15"/>
  <c r="CW86" i="15"/>
  <c r="AD111" i="7"/>
  <c r="CW29" i="15"/>
  <c r="CW35" i="15" s="1"/>
  <c r="CW36" i="15" s="1"/>
  <c r="CW72" i="15"/>
  <c r="CW76" i="15"/>
  <c r="CW30" i="15"/>
  <c r="CW68" i="15"/>
  <c r="CW81" i="15"/>
  <c r="CW60" i="15"/>
  <c r="CW47" i="15"/>
  <c r="CW75" i="15"/>
  <c r="CW46" i="15"/>
  <c r="CW67" i="15"/>
  <c r="CX20" i="15"/>
  <c r="CX142" i="15" s="1"/>
  <c r="CX91" i="15"/>
  <c r="CX42" i="15"/>
  <c r="CX55" i="15"/>
  <c r="CX34" i="15"/>
  <c r="CW80" i="15"/>
  <c r="CV32" i="15"/>
  <c r="CV23" i="15" s="1"/>
  <c r="CW54" i="15"/>
  <c r="CW57" i="15" s="1"/>
  <c r="CW59" i="15"/>
  <c r="CW41" i="15"/>
  <c r="CW44" i="15" s="1"/>
  <c r="AD102" i="7"/>
  <c r="AD53" i="7"/>
  <c r="AD227" i="7" s="1"/>
  <c r="Z17" i="13" s="1"/>
  <c r="AD104" i="7"/>
  <c r="G197" i="7" s="1"/>
  <c r="G102" i="8" s="1"/>
  <c r="AD54" i="7"/>
  <c r="AD228" i="7" s="1"/>
  <c r="Z18" i="13" s="1"/>
  <c r="AD113" i="7"/>
  <c r="G203" i="7" s="1"/>
  <c r="G117" i="8" s="1"/>
  <c r="X459" i="9"/>
  <c r="X462" i="9" s="1"/>
  <c r="W379" i="9"/>
  <c r="CB77" i="7"/>
  <c r="CB80" i="7" s="1"/>
  <c r="CH11" i="13"/>
  <c r="P295" i="12"/>
  <c r="AA566" i="9"/>
  <c r="W41" i="13" s="1"/>
  <c r="AD416" i="9"/>
  <c r="AD427" i="9" s="1"/>
  <c r="AC382" i="9"/>
  <c r="AC452" i="9"/>
  <c r="AC455" i="9" s="1"/>
  <c r="AB383" i="9"/>
  <c r="AB566" i="9" s="1"/>
  <c r="X41" i="13" s="1"/>
  <c r="AK224" i="7" l="1"/>
  <c r="AF14" i="13"/>
  <c r="AH119" i="7"/>
  <c r="AI117" i="7" s="1"/>
  <c r="AI119" i="7" s="1"/>
  <c r="AJ117" i="7" s="1"/>
  <c r="AJ87" i="7"/>
  <c r="AI109" i="7"/>
  <c r="AI118" i="7"/>
  <c r="AI100" i="7"/>
  <c r="AI91" i="7"/>
  <c r="W170" i="15"/>
  <c r="AH121" i="7"/>
  <c r="CW99" i="15"/>
  <c r="CW98" i="15"/>
  <c r="CW95" i="15"/>
  <c r="CV25" i="15"/>
  <c r="CV198" i="15" s="1"/>
  <c r="CU144" i="15"/>
  <c r="CT139" i="15"/>
  <c r="CT149" i="15" s="1"/>
  <c r="CT153" i="15" s="1"/>
  <c r="CS155" i="15"/>
  <c r="CW94" i="15"/>
  <c r="CW87" i="15"/>
  <c r="CW88" i="15" s="1"/>
  <c r="CW97" i="15"/>
  <c r="CX106" i="15"/>
  <c r="CW96" i="15"/>
  <c r="CX93" i="15"/>
  <c r="CU200" i="15"/>
  <c r="J192" i="15"/>
  <c r="J193" i="15" s="1"/>
  <c r="CU119" i="15"/>
  <c r="CU136" i="15"/>
  <c r="AS225" i="7"/>
  <c r="AN15" i="13"/>
  <c r="AC93" i="7"/>
  <c r="AD90" i="7" s="1"/>
  <c r="G206" i="9"/>
  <c r="G285" i="9" s="1"/>
  <c r="G53" i="12" s="1"/>
  <c r="F199" i="12" s="1"/>
  <c r="G103" i="8"/>
  <c r="G230" i="9" s="1"/>
  <c r="O172" i="15"/>
  <c r="O174" i="15"/>
  <c r="CA134" i="7"/>
  <c r="CB132" i="7" s="1"/>
  <c r="CB134" i="7" s="1"/>
  <c r="CC132" i="7" s="1"/>
  <c r="CC134" i="7" s="1"/>
  <c r="CD132" i="7" s="1"/>
  <c r="CD134" i="7" s="1"/>
  <c r="CE132" i="7" s="1"/>
  <c r="CE134" i="7" s="1"/>
  <c r="CF132" i="7" s="1"/>
  <c r="CF134" i="7" s="1"/>
  <c r="P172" i="7"/>
  <c r="AB57" i="7"/>
  <c r="AB55" i="7" s="1"/>
  <c r="AB66" i="7"/>
  <c r="Q162" i="15" s="1"/>
  <c r="AB226" i="7"/>
  <c r="X16" i="13" s="1"/>
  <c r="P162" i="15"/>
  <c r="G207" i="9"/>
  <c r="G286" i="9" s="1"/>
  <c r="G54" i="12" s="1"/>
  <c r="F200" i="12" s="1"/>
  <c r="G118" i="8"/>
  <c r="G237" i="9" s="1"/>
  <c r="R199" i="15" s="1"/>
  <c r="AE99" i="7"/>
  <c r="G198" i="7"/>
  <c r="AE108" i="7"/>
  <c r="G204" i="7"/>
  <c r="G191" i="7"/>
  <c r="G71" i="8" s="1"/>
  <c r="R167" i="15"/>
  <c r="AC52" i="7"/>
  <c r="AA61" i="7"/>
  <c r="AA62" i="7" s="1"/>
  <c r="AB60" i="7" s="1"/>
  <c r="AA64" i="7"/>
  <c r="BU72" i="7"/>
  <c r="BV70" i="7" s="1"/>
  <c r="BV72" i="7" s="1"/>
  <c r="BW70" i="7" s="1"/>
  <c r="BW72" i="7" s="1"/>
  <c r="BX70" i="7" s="1"/>
  <c r="BX72" i="7" s="1"/>
  <c r="BY70" i="7" s="1"/>
  <c r="BY72" i="7" s="1"/>
  <c r="BZ70" i="7" s="1"/>
  <c r="BZ72" i="7" s="1"/>
  <c r="O178" i="7"/>
  <c r="P238" i="15"/>
  <c r="P191" i="15" s="1"/>
  <c r="Q237" i="15"/>
  <c r="CX163" i="15"/>
  <c r="CX166" i="15"/>
  <c r="CX143" i="15"/>
  <c r="CU129" i="15"/>
  <c r="CU127" i="15"/>
  <c r="CX104" i="15"/>
  <c r="CX102" i="15"/>
  <c r="CW73" i="15"/>
  <c r="CX22" i="15"/>
  <c r="CX108" i="15"/>
  <c r="CW31" i="15"/>
  <c r="CW38" i="15" s="1"/>
  <c r="CW61" i="15"/>
  <c r="CW63" i="15" s="1"/>
  <c r="CW77" i="15"/>
  <c r="CW48" i="15"/>
  <c r="CW50" i="15" s="1"/>
  <c r="CY18" i="15"/>
  <c r="CX27" i="15"/>
  <c r="CW82" i="15"/>
  <c r="CV64" i="15"/>
  <c r="CV51" i="15"/>
  <c r="CW69" i="15"/>
  <c r="X379" i="9"/>
  <c r="X562" i="9" s="1"/>
  <c r="T37" i="13" s="1"/>
  <c r="Y459" i="9"/>
  <c r="Y462" i="9" s="1"/>
  <c r="W562" i="9"/>
  <c r="S37" i="13" s="1"/>
  <c r="N291" i="12"/>
  <c r="CC77" i="7"/>
  <c r="CC80" i="7" s="1"/>
  <c r="CI11" i="13"/>
  <c r="AD452" i="9"/>
  <c r="AD455" i="9" s="1"/>
  <c r="AC383" i="9"/>
  <c r="AC565" i="9"/>
  <c r="Y40" i="13" s="1"/>
  <c r="Q294" i="12"/>
  <c r="AE416" i="9"/>
  <c r="AE427" i="9" s="1"/>
  <c r="AD382" i="9"/>
  <c r="AD565" i="9" s="1"/>
  <c r="Z40" i="13" s="1"/>
  <c r="AK87" i="7" l="1"/>
  <c r="AJ118" i="7"/>
  <c r="AJ91" i="7"/>
  <c r="AJ109" i="7"/>
  <c r="AJ100" i="7"/>
  <c r="X170" i="15"/>
  <c r="AI121" i="7"/>
  <c r="H209" i="7" s="1"/>
  <c r="H133" i="8" s="1"/>
  <c r="H208" i="9" s="1"/>
  <c r="H501" i="9" s="1"/>
  <c r="AG14" i="13"/>
  <c r="AL224" i="7"/>
  <c r="CX247" i="15"/>
  <c r="CV125" i="15"/>
  <c r="CV127" i="15" s="1"/>
  <c r="CV113" i="15"/>
  <c r="CV115" i="15" s="1"/>
  <c r="CV135" i="15" s="1"/>
  <c r="CV145" i="15"/>
  <c r="CV186" i="15"/>
  <c r="CV199" i="15"/>
  <c r="CV200" i="15" s="1"/>
  <c r="CV147" i="15"/>
  <c r="CV204" i="15"/>
  <c r="CV121" i="15"/>
  <c r="CV123" i="15" s="1"/>
  <c r="CV137" i="15" s="1"/>
  <c r="CV150" i="15"/>
  <c r="CV157" i="15"/>
  <c r="CV148" i="15"/>
  <c r="CV206" i="15"/>
  <c r="CV146" i="15"/>
  <c r="CX86" i="15"/>
  <c r="Q174" i="15"/>
  <c r="CX85" i="15"/>
  <c r="CW83" i="15"/>
  <c r="K192" i="15"/>
  <c r="K193" i="15" s="1"/>
  <c r="L192" i="15"/>
  <c r="L193" i="15" s="1"/>
  <c r="CX92" i="15"/>
  <c r="CX100" i="15" s="1"/>
  <c r="AO15" i="13"/>
  <c r="AT225" i="7"/>
  <c r="G104" i="8"/>
  <c r="G392" i="9" s="1"/>
  <c r="F304" i="12" s="1"/>
  <c r="G192" i="7"/>
  <c r="AD92" i="7"/>
  <c r="CA70" i="7"/>
  <c r="O180" i="7"/>
  <c r="G72" i="8"/>
  <c r="G221" i="9" s="1"/>
  <c r="G205" i="9"/>
  <c r="G284" i="9" s="1"/>
  <c r="AE101" i="7"/>
  <c r="H196" i="7"/>
  <c r="P172" i="15"/>
  <c r="P174" i="15"/>
  <c r="R234" i="15"/>
  <c r="M240" i="15" s="1"/>
  <c r="M241" i="15" s="1"/>
  <c r="S234" i="15"/>
  <c r="G300" i="9"/>
  <c r="G231" i="9"/>
  <c r="G120" i="8"/>
  <c r="G393" i="9" s="1"/>
  <c r="AB67" i="7"/>
  <c r="AB64" i="7"/>
  <c r="AB61" i="7"/>
  <c r="AB62" i="7" s="1"/>
  <c r="AC60" i="7" s="1"/>
  <c r="R200" i="15"/>
  <c r="S200" i="15"/>
  <c r="G238" i="9"/>
  <c r="G305" i="9"/>
  <c r="CG132" i="7"/>
  <c r="P174" i="7"/>
  <c r="AC226" i="7"/>
  <c r="Y16" i="13" s="1"/>
  <c r="AC57" i="7"/>
  <c r="AC55" i="7" s="1"/>
  <c r="AC66" i="7"/>
  <c r="AE110" i="7"/>
  <c r="H202" i="7"/>
  <c r="H190" i="7"/>
  <c r="Q172" i="15"/>
  <c r="CV117" i="15"/>
  <c r="Q238" i="15"/>
  <c r="Q191" i="15" s="1"/>
  <c r="R237" i="15"/>
  <c r="R238" i="15" s="1"/>
  <c r="R191" i="15" s="1"/>
  <c r="CX151" i="15"/>
  <c r="CU134" i="15"/>
  <c r="CW32" i="15"/>
  <c r="CW64" i="15"/>
  <c r="CX30" i="15"/>
  <c r="CX71" i="15"/>
  <c r="CX29" i="15"/>
  <c r="CX68" i="15"/>
  <c r="CX41" i="15"/>
  <c r="CX44" i="15" s="1"/>
  <c r="CX67" i="15"/>
  <c r="CX76" i="15"/>
  <c r="CX59" i="15"/>
  <c r="CX54" i="15"/>
  <c r="CX57" i="15" s="1"/>
  <c r="CX46" i="15"/>
  <c r="CX72" i="15"/>
  <c r="CX81" i="15"/>
  <c r="CX47" i="15"/>
  <c r="CX60" i="15"/>
  <c r="CX75" i="15"/>
  <c r="CX77" i="15" s="1"/>
  <c r="CY20" i="15"/>
  <c r="CY91" i="15"/>
  <c r="CY34" i="15"/>
  <c r="CY42" i="15"/>
  <c r="CY55" i="15"/>
  <c r="CX80" i="15"/>
  <c r="AJ119" i="7"/>
  <c r="Z459" i="9"/>
  <c r="Z462" i="9" s="1"/>
  <c r="Y379" i="9"/>
  <c r="CD77" i="7"/>
  <c r="CD80" i="7" s="1"/>
  <c r="CJ11" i="13"/>
  <c r="AF416" i="9"/>
  <c r="AF427" i="9" s="1"/>
  <c r="AE382" i="9"/>
  <c r="Q295" i="12"/>
  <c r="AC566" i="9"/>
  <c r="Y41" i="13" s="1"/>
  <c r="AD383" i="9"/>
  <c r="AD566" i="9" s="1"/>
  <c r="Z41" i="13" s="1"/>
  <c r="AE452" i="9"/>
  <c r="AE455" i="9" s="1"/>
  <c r="H287" i="9" l="1"/>
  <c r="H55" i="12" s="1"/>
  <c r="Y170" i="15"/>
  <c r="AJ121" i="7"/>
  <c r="AM224" i="7"/>
  <c r="AH14" i="13"/>
  <c r="AK100" i="7"/>
  <c r="AL87" i="7"/>
  <c r="AK109" i="7"/>
  <c r="AK91" i="7"/>
  <c r="AK118" i="7"/>
  <c r="CV138" i="15"/>
  <c r="N240" i="15"/>
  <c r="O240" i="15" s="1"/>
  <c r="CX87" i="15"/>
  <c r="CX88" i="15" s="1"/>
  <c r="CY142" i="15"/>
  <c r="CU139" i="15"/>
  <c r="CU149" i="15" s="1"/>
  <c r="CU153" i="15" s="1"/>
  <c r="CT155" i="15"/>
  <c r="CT159" i="15" s="1"/>
  <c r="CY106" i="15"/>
  <c r="CY93" i="15"/>
  <c r="CX98" i="15"/>
  <c r="CX99" i="15"/>
  <c r="CX94" i="15"/>
  <c r="CX96" i="15"/>
  <c r="CX95" i="15"/>
  <c r="CX97" i="15"/>
  <c r="CV119" i="15"/>
  <c r="CV136" i="15"/>
  <c r="CV129" i="15"/>
  <c r="CV134" i="15" s="1"/>
  <c r="G554" i="9"/>
  <c r="C50" i="13" s="1"/>
  <c r="AU225" i="7"/>
  <c r="AP15" i="13"/>
  <c r="H101" i="8"/>
  <c r="H116" i="8"/>
  <c r="S167" i="15"/>
  <c r="AD95" i="7"/>
  <c r="AD52" i="7"/>
  <c r="AD93" i="7"/>
  <c r="AE90" i="7" s="1"/>
  <c r="AE92" i="7" s="1"/>
  <c r="T167" i="15" s="1"/>
  <c r="AK117" i="7"/>
  <c r="H210" i="7"/>
  <c r="AC61" i="7"/>
  <c r="AC62" i="7" s="1"/>
  <c r="AD60" i="7" s="1"/>
  <c r="AC64" i="7"/>
  <c r="G73" i="12"/>
  <c r="G306" i="9"/>
  <c r="G528" i="9" s="1"/>
  <c r="C63" i="13" s="1"/>
  <c r="G68" i="12"/>
  <c r="G301" i="9"/>
  <c r="G527" i="9" s="1"/>
  <c r="C62" i="13" s="1"/>
  <c r="R221" i="15"/>
  <c r="S221" i="15"/>
  <c r="G295" i="9"/>
  <c r="G222" i="9"/>
  <c r="R162" i="15"/>
  <c r="AC67" i="7"/>
  <c r="G161" i="7" s="1"/>
  <c r="G200" i="9" s="1"/>
  <c r="G291" i="9" s="1"/>
  <c r="G59" i="12" s="1"/>
  <c r="F205" i="12" s="1"/>
  <c r="CG134" i="7"/>
  <c r="CH132" i="7" s="1"/>
  <c r="CH134" i="7" s="1"/>
  <c r="CI132" i="7" s="1"/>
  <c r="CI134" i="7" s="1"/>
  <c r="CJ132" i="7" s="1"/>
  <c r="CJ134" i="7" s="1"/>
  <c r="CK132" i="7" s="1"/>
  <c r="CK134" i="7" s="1"/>
  <c r="CL132" i="7" s="1"/>
  <c r="CL134" i="7" s="1"/>
  <c r="Q172" i="7"/>
  <c r="F305" i="12"/>
  <c r="G555" i="9"/>
  <c r="C51" i="13" s="1"/>
  <c r="G52" i="12"/>
  <c r="G288" i="9"/>
  <c r="S235" i="15"/>
  <c r="T168" i="15"/>
  <c r="AE104" i="7"/>
  <c r="AE53" i="7"/>
  <c r="AE227" i="7" s="1"/>
  <c r="AA17" i="13" s="1"/>
  <c r="T169" i="15"/>
  <c r="AE113" i="7"/>
  <c r="AE111" i="7"/>
  <c r="AF108" i="7" s="1"/>
  <c r="AE54" i="7"/>
  <c r="AE228" i="7" s="1"/>
  <c r="AA18" i="13" s="1"/>
  <c r="AE102" i="7"/>
  <c r="AF99" i="7" s="1"/>
  <c r="AF101" i="7" s="1"/>
  <c r="U168" i="15" s="1"/>
  <c r="R235" i="15"/>
  <c r="G74" i="8"/>
  <c r="G391" i="9" s="1"/>
  <c r="CA72" i="7"/>
  <c r="CB70" i="7" s="1"/>
  <c r="CB72" i="7" s="1"/>
  <c r="CC70" i="7" s="1"/>
  <c r="CC72" i="7" s="1"/>
  <c r="CD70" i="7" s="1"/>
  <c r="CD72" i="7" s="1"/>
  <c r="CE70" i="7" s="1"/>
  <c r="CE72" i="7" s="1"/>
  <c r="CF70" i="7" s="1"/>
  <c r="CF72" i="7" s="1"/>
  <c r="P178" i="7"/>
  <c r="CY166" i="15"/>
  <c r="CY163" i="15"/>
  <c r="CY143" i="15"/>
  <c r="CY104" i="15"/>
  <c r="CW23" i="15"/>
  <c r="CV144" i="15" s="1"/>
  <c r="CY102" i="15"/>
  <c r="CY22" i="15"/>
  <c r="CY108" i="15"/>
  <c r="CW51" i="15"/>
  <c r="CX69" i="15"/>
  <c r="CX82" i="15"/>
  <c r="CX48" i="15"/>
  <c r="CX50" i="15" s="1"/>
  <c r="CX73" i="15"/>
  <c r="CZ18" i="15"/>
  <c r="CY27" i="15"/>
  <c r="CX61" i="15"/>
  <c r="CX63" i="15" s="1"/>
  <c r="CX31" i="15"/>
  <c r="CX38" i="15" s="1"/>
  <c r="CX35" i="15"/>
  <c r="CX36" i="15" s="1"/>
  <c r="Z379" i="9"/>
  <c r="Z562" i="9" s="1"/>
  <c r="V37" i="13" s="1"/>
  <c r="AA459" i="9"/>
  <c r="AA462" i="9" s="1"/>
  <c r="Y562" i="9"/>
  <c r="U37" i="13" s="1"/>
  <c r="O291" i="12"/>
  <c r="CE77" i="7"/>
  <c r="CE80" i="7" s="1"/>
  <c r="CK11" i="13"/>
  <c r="AE565" i="9"/>
  <c r="AA40" i="13" s="1"/>
  <c r="R294" i="12"/>
  <c r="AF452" i="9"/>
  <c r="AF455" i="9" s="1"/>
  <c r="AE383" i="9"/>
  <c r="AF382" i="9"/>
  <c r="AF565" i="9" s="1"/>
  <c r="AB40" i="13" s="1"/>
  <c r="AG416" i="9"/>
  <c r="AG427" i="9" s="1"/>
  <c r="AN224" i="7" l="1"/>
  <c r="AI14" i="13"/>
  <c r="AL109" i="7"/>
  <c r="AM87" i="7"/>
  <c r="AL91" i="7"/>
  <c r="AL100" i="7"/>
  <c r="AL118" i="7"/>
  <c r="Z170" i="15"/>
  <c r="AK121" i="7"/>
  <c r="N241" i="15"/>
  <c r="O241" i="15"/>
  <c r="P240" i="15"/>
  <c r="CU155" i="15"/>
  <c r="CU159" i="15" s="1"/>
  <c r="CY92" i="15"/>
  <c r="CY100" i="15" s="1"/>
  <c r="CX83" i="15"/>
  <c r="CY85" i="15"/>
  <c r="M192" i="15"/>
  <c r="M193" i="15" s="1"/>
  <c r="CV139" i="15"/>
  <c r="H70" i="8"/>
  <c r="AV225" i="7"/>
  <c r="AQ15" i="13"/>
  <c r="AE95" i="7"/>
  <c r="AE52" i="7"/>
  <c r="AE57" i="7" s="1"/>
  <c r="AE55" i="7" s="1"/>
  <c r="AE93" i="7"/>
  <c r="AF90" i="7" s="1"/>
  <c r="AF92" i="7" s="1"/>
  <c r="U167" i="15" s="1"/>
  <c r="AF102" i="7"/>
  <c r="AG99" i="7" s="1"/>
  <c r="AG101" i="7" s="1"/>
  <c r="V168" i="15" s="1"/>
  <c r="AD66" i="7"/>
  <c r="AD57" i="7"/>
  <c r="AD55" i="7" s="1"/>
  <c r="AF104" i="7"/>
  <c r="AD226" i="7"/>
  <c r="Z16" i="13" s="1"/>
  <c r="AF53" i="7"/>
  <c r="AF227" i="7" s="1"/>
  <c r="AB17" i="13" s="1"/>
  <c r="G296" i="9"/>
  <c r="G526" i="9" s="1"/>
  <c r="C61" i="13" s="1"/>
  <c r="G63" i="12"/>
  <c r="CM132" i="7"/>
  <c r="Q174" i="7"/>
  <c r="S222" i="15"/>
  <c r="G56" i="12"/>
  <c r="F198" i="12"/>
  <c r="F202" i="12" s="1"/>
  <c r="M227" i="15"/>
  <c r="M228" i="15" s="1"/>
  <c r="M183" i="15" s="1"/>
  <c r="M184" i="15" s="1"/>
  <c r="R222" i="15"/>
  <c r="G74" i="12"/>
  <c r="F219" i="12"/>
  <c r="F220" i="12" s="1"/>
  <c r="AK119" i="7"/>
  <c r="AL117" i="7" s="1"/>
  <c r="I208" i="7"/>
  <c r="AF110" i="7"/>
  <c r="AF111" i="7" s="1"/>
  <c r="AG108" i="7" s="1"/>
  <c r="AG110" i="7" s="1"/>
  <c r="V169" i="15" s="1"/>
  <c r="G69" i="12"/>
  <c r="F214" i="12"/>
  <c r="F215" i="12" s="1"/>
  <c r="CG70" i="7"/>
  <c r="P180" i="7"/>
  <c r="G553" i="9"/>
  <c r="C49" i="13" s="1"/>
  <c r="F303" i="12"/>
  <c r="G517" i="9"/>
  <c r="C23" i="13" s="1"/>
  <c r="G483" i="9"/>
  <c r="CY151" i="15"/>
  <c r="CW25" i="15"/>
  <c r="CY86" i="15"/>
  <c r="CY67" i="15"/>
  <c r="CY54" i="15"/>
  <c r="CY57" i="15" s="1"/>
  <c r="CY29" i="15"/>
  <c r="CY35" i="15" s="1"/>
  <c r="CY36" i="15" s="1"/>
  <c r="CY71" i="15"/>
  <c r="CX32" i="15"/>
  <c r="CX23" i="15" s="1"/>
  <c r="CW144" i="15" s="1"/>
  <c r="CY68" i="15"/>
  <c r="CY47" i="15"/>
  <c r="CY72" i="15"/>
  <c r="CY46" i="15"/>
  <c r="CY30" i="15"/>
  <c r="CY59" i="15"/>
  <c r="CY60" i="15"/>
  <c r="CY75" i="15"/>
  <c r="CY41" i="15"/>
  <c r="CY44" i="15" s="1"/>
  <c r="CY81" i="15"/>
  <c r="CY76" i="15"/>
  <c r="CY80" i="15"/>
  <c r="CZ20" i="15"/>
  <c r="CZ91" i="15"/>
  <c r="CZ42" i="15"/>
  <c r="CZ55" i="15"/>
  <c r="CZ34" i="15"/>
  <c r="AB459" i="9"/>
  <c r="AB462" i="9" s="1"/>
  <c r="AA379" i="9"/>
  <c r="CF77" i="7"/>
  <c r="P186" i="7"/>
  <c r="CL11" i="13"/>
  <c r="R295" i="12"/>
  <c r="AE566" i="9"/>
  <c r="AA41" i="13" s="1"/>
  <c r="AG452" i="9"/>
  <c r="AG455" i="9" s="1"/>
  <c r="AF383" i="9"/>
  <c r="AF566" i="9" s="1"/>
  <c r="AB41" i="13" s="1"/>
  <c r="AH416" i="9"/>
  <c r="AH427" i="9" s="1"/>
  <c r="AG382" i="9"/>
  <c r="AM91" i="7" l="1"/>
  <c r="AM118" i="7"/>
  <c r="AB170" i="15" s="1"/>
  <c r="AM100" i="7"/>
  <c r="AN87" i="7"/>
  <c r="AM109" i="7"/>
  <c r="AA170" i="15"/>
  <c r="AL121" i="7"/>
  <c r="AL119" i="7"/>
  <c r="AM117" i="7" s="1"/>
  <c r="AJ14" i="13"/>
  <c r="AO224" i="7"/>
  <c r="CY96" i="15"/>
  <c r="CY94" i="15"/>
  <c r="CY97" i="15"/>
  <c r="CZ142" i="15"/>
  <c r="CW206" i="15"/>
  <c r="CW146" i="15"/>
  <c r="CY98" i="15"/>
  <c r="P241" i="15"/>
  <c r="Q240" i="15"/>
  <c r="CY99" i="15"/>
  <c r="CY95" i="15"/>
  <c r="CZ106" i="15"/>
  <c r="CY87" i="15"/>
  <c r="CY88" i="15" s="1"/>
  <c r="CV149" i="15"/>
  <c r="CV153" i="15" s="1"/>
  <c r="CZ93" i="15"/>
  <c r="CY247" i="15"/>
  <c r="CW198" i="15"/>
  <c r="CW199" i="15"/>
  <c r="CW204" i="15"/>
  <c r="AE66" i="7"/>
  <c r="T162" i="15" s="1"/>
  <c r="AW225" i="7"/>
  <c r="AR15" i="13"/>
  <c r="AF95" i="7"/>
  <c r="AG104" i="7"/>
  <c r="AF52" i="7"/>
  <c r="AG102" i="7"/>
  <c r="AH99" i="7" s="1"/>
  <c r="AH101" i="7" s="1"/>
  <c r="W168" i="15" s="1"/>
  <c r="AF93" i="7"/>
  <c r="AG90" i="7" s="1"/>
  <c r="AG53" i="7"/>
  <c r="AG227" i="7" s="1"/>
  <c r="AC17" i="13" s="1"/>
  <c r="AE226" i="7"/>
  <c r="AA16" i="13" s="1"/>
  <c r="AG113" i="7"/>
  <c r="S162" i="15"/>
  <c r="AD67" i="7"/>
  <c r="AG54" i="7"/>
  <c r="AG111" i="7"/>
  <c r="AH108" i="7" s="1"/>
  <c r="AD61" i="7"/>
  <c r="AD62" i="7" s="1"/>
  <c r="AE60" i="7" s="1"/>
  <c r="H159" i="7" s="1"/>
  <c r="AD64" i="7"/>
  <c r="G160" i="7" s="1"/>
  <c r="G180" i="9" s="1"/>
  <c r="G193" i="9" s="1"/>
  <c r="G162" i="7"/>
  <c r="U169" i="15"/>
  <c r="AF113" i="7"/>
  <c r="AF54" i="7"/>
  <c r="CM134" i="7"/>
  <c r="CN132" i="7" s="1"/>
  <c r="CN134" i="7" s="1"/>
  <c r="CO132" i="7" s="1"/>
  <c r="CO134" i="7" s="1"/>
  <c r="CP132" i="7" s="1"/>
  <c r="CP134" i="7" s="1"/>
  <c r="CQ132" i="7" s="1"/>
  <c r="CQ134" i="7" s="1"/>
  <c r="CR132" i="7" s="1"/>
  <c r="CR134" i="7" s="1"/>
  <c r="R172" i="7"/>
  <c r="AE64" i="7"/>
  <c r="AE61" i="7"/>
  <c r="CG72" i="7"/>
  <c r="CH70" i="7" s="1"/>
  <c r="CH72" i="7" s="1"/>
  <c r="CI70" i="7" s="1"/>
  <c r="CI72" i="7" s="1"/>
  <c r="CJ70" i="7" s="1"/>
  <c r="CJ72" i="7" s="1"/>
  <c r="CK70" i="7" s="1"/>
  <c r="CK72" i="7" s="1"/>
  <c r="CL70" i="7" s="1"/>
  <c r="CL72" i="7" s="1"/>
  <c r="Q178" i="7"/>
  <c r="N227" i="15"/>
  <c r="G64" i="12"/>
  <c r="F209" i="12"/>
  <c r="F210" i="12" s="1"/>
  <c r="CW148" i="15"/>
  <c r="CW121" i="15"/>
  <c r="CW123" i="15" s="1"/>
  <c r="CW137" i="15" s="1"/>
  <c r="CW117" i="15"/>
  <c r="CW113" i="15"/>
  <c r="CW125" i="15"/>
  <c r="CW127" i="15" s="1"/>
  <c r="CW147" i="15"/>
  <c r="CW186" i="15"/>
  <c r="CW157" i="15"/>
  <c r="CW150" i="15"/>
  <c r="CW145" i="15"/>
  <c r="CZ166" i="15"/>
  <c r="CZ163" i="15"/>
  <c r="CZ143" i="15"/>
  <c r="CZ233" i="15"/>
  <c r="CZ234" i="15"/>
  <c r="CZ104" i="15"/>
  <c r="CX25" i="15"/>
  <c r="CX146" i="15" s="1"/>
  <c r="CZ102" i="15"/>
  <c r="CZ220" i="15"/>
  <c r="CZ221" i="15"/>
  <c r="CZ22" i="15"/>
  <c r="CZ108" i="15"/>
  <c r="CY31" i="15"/>
  <c r="CY38" i="15" s="1"/>
  <c r="CY73" i="15"/>
  <c r="CY69" i="15"/>
  <c r="DA18" i="15"/>
  <c r="CZ27" i="15"/>
  <c r="CY61" i="15"/>
  <c r="CY63" i="15" s="1"/>
  <c r="CY82" i="15"/>
  <c r="CY77" i="15"/>
  <c r="CY48" i="15"/>
  <c r="CY50" i="15" s="1"/>
  <c r="CX64" i="15"/>
  <c r="CX51" i="15"/>
  <c r="AC459" i="9"/>
  <c r="AC462" i="9" s="1"/>
  <c r="AB379" i="9"/>
  <c r="AB562" i="9" s="1"/>
  <c r="X37" i="13" s="1"/>
  <c r="AA562" i="9"/>
  <c r="W37" i="13" s="1"/>
  <c r="P291" i="12"/>
  <c r="Q184" i="7"/>
  <c r="Q475" i="9" s="1"/>
  <c r="Q478" i="9" s="1"/>
  <c r="Q390" i="9" s="1"/>
  <c r="CF80" i="7"/>
  <c r="CM11" i="13"/>
  <c r="AH452" i="9"/>
  <c r="AH455" i="9" s="1"/>
  <c r="AG383" i="9"/>
  <c r="AG565" i="9"/>
  <c r="AC40" i="13" s="1"/>
  <c r="S294" i="12"/>
  <c r="AH382" i="9"/>
  <c r="AH565" i="9" s="1"/>
  <c r="AD40" i="13" s="1"/>
  <c r="AI416" i="9"/>
  <c r="AI427" i="9" s="1"/>
  <c r="AK14" i="13" l="1"/>
  <c r="AP224" i="7"/>
  <c r="AN121" i="7"/>
  <c r="AM119" i="7"/>
  <c r="AN117" i="7" s="1"/>
  <c r="AN119" i="7" s="1"/>
  <c r="AO117" i="7" s="1"/>
  <c r="AO87" i="7"/>
  <c r="AN118" i="7"/>
  <c r="AC170" i="15" s="1"/>
  <c r="AN91" i="7"/>
  <c r="AN100" i="7"/>
  <c r="AN109" i="7"/>
  <c r="AM121" i="7"/>
  <c r="CW138" i="15"/>
  <c r="Q241" i="15"/>
  <c r="R240" i="15"/>
  <c r="R241" i="15" s="1"/>
  <c r="CZ247" i="15"/>
  <c r="CZ92" i="15"/>
  <c r="CZ100" i="15" s="1"/>
  <c r="CZ85" i="15"/>
  <c r="CY83" i="15"/>
  <c r="CW200" i="15"/>
  <c r="N192" i="15"/>
  <c r="N193" i="15" s="1"/>
  <c r="AE67" i="7"/>
  <c r="CW119" i="15"/>
  <c r="CW136" i="15"/>
  <c r="AX225" i="7"/>
  <c r="AS15" i="13"/>
  <c r="AH53" i="7"/>
  <c r="AH227" i="7" s="1"/>
  <c r="AD17" i="13" s="1"/>
  <c r="AF226" i="7"/>
  <c r="AB16" i="13" s="1"/>
  <c r="AH102" i="7"/>
  <c r="AI99" i="7" s="1"/>
  <c r="AI101" i="7" s="1"/>
  <c r="X168" i="15" s="1"/>
  <c r="AH104" i="7"/>
  <c r="AG92" i="7"/>
  <c r="AG93" i="7" s="1"/>
  <c r="AH90" i="7" s="1"/>
  <c r="AE62" i="7"/>
  <c r="AF60" i="7" s="1"/>
  <c r="AH110" i="7"/>
  <c r="AH111" i="7" s="1"/>
  <c r="AI108" i="7" s="1"/>
  <c r="G432" i="9"/>
  <c r="G210" i="9"/>
  <c r="G191" i="9"/>
  <c r="G491" i="9" s="1"/>
  <c r="G492" i="9"/>
  <c r="G273" i="9"/>
  <c r="CS132" i="7"/>
  <c r="R174" i="7"/>
  <c r="CM70" i="7"/>
  <c r="Q180" i="7"/>
  <c r="O227" i="15"/>
  <c r="N228" i="15"/>
  <c r="N183" i="15" s="1"/>
  <c r="N184" i="15" s="1"/>
  <c r="AF228" i="7"/>
  <c r="AF66" i="7"/>
  <c r="Y233" i="15"/>
  <c r="AF57" i="7"/>
  <c r="AF55" i="7" s="1"/>
  <c r="CZ151" i="15"/>
  <c r="CX147" i="15"/>
  <c r="CX148" i="15"/>
  <c r="CX113" i="15"/>
  <c r="CX125" i="15"/>
  <c r="CX127" i="15" s="1"/>
  <c r="CX117" i="15"/>
  <c r="CX121" i="15"/>
  <c r="CX123" i="15" s="1"/>
  <c r="CX137" i="15" s="1"/>
  <c r="CX150" i="15"/>
  <c r="CX145" i="15"/>
  <c r="CW115" i="15"/>
  <c r="CW135" i="15" s="1"/>
  <c r="CW129" i="15"/>
  <c r="CZ235" i="15"/>
  <c r="CZ222" i="15"/>
  <c r="CZ86" i="15"/>
  <c r="CY51" i="15"/>
  <c r="CY32" i="15"/>
  <c r="DA20" i="15"/>
  <c r="DA91" i="15"/>
  <c r="DA42" i="15"/>
  <c r="DA55" i="15"/>
  <c r="DA34" i="15"/>
  <c r="CZ72" i="15"/>
  <c r="CZ68" i="15"/>
  <c r="CZ67" i="15"/>
  <c r="CZ71" i="15"/>
  <c r="CZ29" i="15"/>
  <c r="CZ81" i="15"/>
  <c r="CZ75" i="15"/>
  <c r="CZ47" i="15"/>
  <c r="CZ41" i="15"/>
  <c r="CZ44" i="15" s="1"/>
  <c r="CZ30" i="15"/>
  <c r="CZ60" i="15"/>
  <c r="CZ54" i="15"/>
  <c r="CZ57" i="15" s="1"/>
  <c r="CZ59" i="15"/>
  <c r="CZ76" i="15"/>
  <c r="CZ46" i="15"/>
  <c r="CZ80" i="15"/>
  <c r="AD459" i="9"/>
  <c r="AD462" i="9" s="1"/>
  <c r="AC379" i="9"/>
  <c r="CG77" i="7"/>
  <c r="CG80" i="7" s="1"/>
  <c r="Q552" i="9"/>
  <c r="M48" i="13" s="1"/>
  <c r="K302" i="12"/>
  <c r="CN11" i="13"/>
  <c r="AJ416" i="9"/>
  <c r="AJ427" i="9" s="1"/>
  <c r="AI382" i="9"/>
  <c r="S295" i="12"/>
  <c r="AG566" i="9"/>
  <c r="AC41" i="13" s="1"/>
  <c r="AH383" i="9"/>
  <c r="AH566" i="9" s="1"/>
  <c r="AD41" i="13" s="1"/>
  <c r="AI452" i="9"/>
  <c r="AI455" i="9" s="1"/>
  <c r="AQ224" i="7" l="1"/>
  <c r="AL14" i="13"/>
  <c r="AO91" i="7"/>
  <c r="AP87" i="7"/>
  <c r="AO118" i="7"/>
  <c r="AO109" i="7"/>
  <c r="AO100" i="7"/>
  <c r="CZ99" i="15"/>
  <c r="CZ97" i="15"/>
  <c r="CX138" i="15"/>
  <c r="DA142" i="15"/>
  <c r="DA106" i="15"/>
  <c r="CZ87" i="15"/>
  <c r="CZ88" i="15" s="1"/>
  <c r="CZ95" i="15"/>
  <c r="CZ96" i="15"/>
  <c r="CZ98" i="15"/>
  <c r="CZ94" i="15"/>
  <c r="DA93" i="15"/>
  <c r="O192" i="15"/>
  <c r="O193" i="15" s="1"/>
  <c r="CX119" i="15"/>
  <c r="CX136" i="15"/>
  <c r="AI102" i="7"/>
  <c r="AJ99" i="7" s="1"/>
  <c r="AJ101" i="7" s="1"/>
  <c r="Y168" i="15" s="1"/>
  <c r="AI104" i="7"/>
  <c r="AY225" i="7"/>
  <c r="AT15" i="13"/>
  <c r="AI53" i="7"/>
  <c r="AI227" i="7" s="1"/>
  <c r="AE17" i="13" s="1"/>
  <c r="AH92" i="7"/>
  <c r="AH93" i="7" s="1"/>
  <c r="AI90" i="7" s="1"/>
  <c r="V167" i="15"/>
  <c r="AG52" i="7"/>
  <c r="AG95" i="7"/>
  <c r="G496" i="9"/>
  <c r="G497" i="9" s="1"/>
  <c r="AI110" i="7"/>
  <c r="AI111" i="7" s="1"/>
  <c r="AJ108" i="7" s="1"/>
  <c r="AJ110" i="7" s="1"/>
  <c r="Y169" i="15" s="1"/>
  <c r="G41" i="12"/>
  <c r="G277" i="9"/>
  <c r="G489" i="9"/>
  <c r="G515" i="9"/>
  <c r="W169" i="15"/>
  <c r="AH113" i="7"/>
  <c r="AH54" i="7"/>
  <c r="U162" i="15"/>
  <c r="AF67" i="7"/>
  <c r="CS134" i="7"/>
  <c r="CT132" i="7" s="1"/>
  <c r="CT134" i="7" s="1"/>
  <c r="CU132" i="7" s="1"/>
  <c r="CU134" i="7" s="1"/>
  <c r="CV132" i="7" s="1"/>
  <c r="CV134" i="7" s="1"/>
  <c r="CW132" i="7" s="1"/>
  <c r="CW134" i="7" s="1"/>
  <c r="CX132" i="7" s="1"/>
  <c r="CX134" i="7" s="1"/>
  <c r="S172" i="7"/>
  <c r="AF61" i="7"/>
  <c r="AF62" i="7" s="1"/>
  <c r="AG60" i="7" s="1"/>
  <c r="AF64" i="7"/>
  <c r="P227" i="15"/>
  <c r="O228" i="15"/>
  <c r="O183" i="15" s="1"/>
  <c r="O184" i="15" s="1"/>
  <c r="AB18" i="13"/>
  <c r="AG228" i="7"/>
  <c r="CM72" i="7"/>
  <c r="CN70" i="7" s="1"/>
  <c r="CN72" i="7" s="1"/>
  <c r="CO70" i="7" s="1"/>
  <c r="CO72" i="7" s="1"/>
  <c r="CP70" i="7" s="1"/>
  <c r="CP72" i="7" s="1"/>
  <c r="CQ70" i="7" s="1"/>
  <c r="CQ72" i="7" s="1"/>
  <c r="CR70" i="7" s="1"/>
  <c r="CR72" i="7" s="1"/>
  <c r="R178" i="7"/>
  <c r="DA163" i="15"/>
  <c r="DA166" i="15"/>
  <c r="DA143" i="15"/>
  <c r="CX129" i="15"/>
  <c r="CX115" i="15"/>
  <c r="CX135" i="15" s="1"/>
  <c r="CW134" i="15"/>
  <c r="DA234" i="15"/>
  <c r="DA233" i="15"/>
  <c r="DA104" i="15"/>
  <c r="DA102" i="15"/>
  <c r="DA221" i="15"/>
  <c r="DA220" i="15"/>
  <c r="DA22" i="15"/>
  <c r="DA108" i="15"/>
  <c r="CY23" i="15"/>
  <c r="CY64" i="15"/>
  <c r="CZ77" i="15"/>
  <c r="CZ69" i="15"/>
  <c r="CZ48" i="15"/>
  <c r="CZ50" i="15" s="1"/>
  <c r="CZ61" i="15"/>
  <c r="CZ63" i="15" s="1"/>
  <c r="CZ35" i="15"/>
  <c r="CZ36" i="15" s="1"/>
  <c r="CZ31" i="15"/>
  <c r="CZ38" i="15" s="1"/>
  <c r="DB18" i="15"/>
  <c r="DA27" i="15"/>
  <c r="CZ82" i="15"/>
  <c r="CZ73" i="15"/>
  <c r="Q291" i="12"/>
  <c r="AC562" i="9"/>
  <c r="Y37" i="13" s="1"/>
  <c r="AD379" i="9"/>
  <c r="AD562" i="9" s="1"/>
  <c r="Z37" i="13" s="1"/>
  <c r="AE459" i="9"/>
  <c r="AE462" i="9" s="1"/>
  <c r="CH77" i="7"/>
  <c r="CH80" i="7" s="1"/>
  <c r="CO11" i="13"/>
  <c r="AI383" i="9"/>
  <c r="AJ452" i="9"/>
  <c r="AJ455" i="9" s="1"/>
  <c r="AI565" i="9"/>
  <c r="AE40" i="13" s="1"/>
  <c r="T294" i="12"/>
  <c r="AJ382" i="9"/>
  <c r="AJ565" i="9" s="1"/>
  <c r="AF40" i="13" s="1"/>
  <c r="AK416" i="9"/>
  <c r="AK427" i="9" s="1"/>
  <c r="AQ87" i="7" l="1"/>
  <c r="AP91" i="7"/>
  <c r="AP109" i="7"/>
  <c r="AP118" i="7"/>
  <c r="AP100" i="7"/>
  <c r="AD170" i="15"/>
  <c r="AO119" i="7"/>
  <c r="AP117" i="7" s="1"/>
  <c r="AP119" i="7" s="1"/>
  <c r="AO121" i="7"/>
  <c r="AR224" i="7"/>
  <c r="AM14" i="13"/>
  <c r="CY25" i="15"/>
  <c r="DA247" i="15" s="1"/>
  <c r="CX144" i="15"/>
  <c r="CW139" i="15"/>
  <c r="CW149" i="15" s="1"/>
  <c r="CW153" i="15" s="1"/>
  <c r="CV155" i="15"/>
  <c r="CV159" i="15" s="1"/>
  <c r="DA92" i="15"/>
  <c r="DA99" i="15" s="1"/>
  <c r="CZ83" i="15"/>
  <c r="DA85" i="15"/>
  <c r="P192" i="15"/>
  <c r="P193" i="15" s="1"/>
  <c r="AZ225" i="7"/>
  <c r="AU15" i="13"/>
  <c r="AI92" i="7"/>
  <c r="AI93" i="7" s="1"/>
  <c r="AJ90" i="7" s="1"/>
  <c r="AJ92" i="7" s="1"/>
  <c r="Y167" i="15" s="1"/>
  <c r="AH95" i="7"/>
  <c r="AG66" i="7"/>
  <c r="AG57" i="7"/>
  <c r="AG55" i="7" s="1"/>
  <c r="AG226" i="7"/>
  <c r="AC16" i="13" s="1"/>
  <c r="W167" i="15"/>
  <c r="AH52" i="7"/>
  <c r="AH57" i="7" s="1"/>
  <c r="AH55" i="7" s="1"/>
  <c r="AI113" i="7"/>
  <c r="F187" i="12"/>
  <c r="F191" i="12" s="1"/>
  <c r="F141" i="12" s="1"/>
  <c r="F142" i="12" s="1"/>
  <c r="D22" i="11" s="1"/>
  <c r="G45" i="12"/>
  <c r="C21" i="13"/>
  <c r="G559" i="9"/>
  <c r="C34" i="13" s="1"/>
  <c r="G549" i="9"/>
  <c r="C45" i="13" s="1"/>
  <c r="G569" i="9"/>
  <c r="G521" i="9"/>
  <c r="C56" i="13" s="1"/>
  <c r="C73" i="13" s="1"/>
  <c r="X169" i="15"/>
  <c r="AI54" i="7"/>
  <c r="CS70" i="7"/>
  <c r="R180" i="7"/>
  <c r="CY132" i="7"/>
  <c r="S174" i="7"/>
  <c r="Q227" i="15"/>
  <c r="P228" i="15"/>
  <c r="P183" i="15" s="1"/>
  <c r="P184" i="15" s="1"/>
  <c r="AC18" i="13"/>
  <c r="AH228" i="7"/>
  <c r="CX134" i="15"/>
  <c r="DA151" i="15"/>
  <c r="DA235" i="15"/>
  <c r="DA222" i="15"/>
  <c r="DA54" i="15"/>
  <c r="DA57" i="15" s="1"/>
  <c r="DA86" i="15"/>
  <c r="AJ111" i="7"/>
  <c r="DA67" i="15"/>
  <c r="DA75" i="15"/>
  <c r="DA71" i="15"/>
  <c r="DA59" i="15"/>
  <c r="DA46" i="15"/>
  <c r="DA29" i="15"/>
  <c r="DA35" i="15" s="1"/>
  <c r="DA36" i="15" s="1"/>
  <c r="DA41" i="15"/>
  <c r="DA44" i="15" s="1"/>
  <c r="DB20" i="15"/>
  <c r="DB91" i="15"/>
  <c r="DB34" i="15"/>
  <c r="DB55" i="15"/>
  <c r="DB42" i="15"/>
  <c r="CZ32" i="15"/>
  <c r="CZ23" i="15" s="1"/>
  <c r="CY144" i="15" s="1"/>
  <c r="DA72" i="15"/>
  <c r="DA30" i="15"/>
  <c r="DA68" i="15"/>
  <c r="DA47" i="15"/>
  <c r="DA76" i="15"/>
  <c r="DA60" i="15"/>
  <c r="DA81" i="15"/>
  <c r="DA80" i="15"/>
  <c r="AF459" i="9"/>
  <c r="AF462" i="9" s="1"/>
  <c r="AE379" i="9"/>
  <c r="AJ53" i="7"/>
  <c r="AJ227" i="7" s="1"/>
  <c r="AF17" i="13" s="1"/>
  <c r="AJ104" i="7"/>
  <c r="H197" i="7" s="1"/>
  <c r="H102" i="8" s="1"/>
  <c r="H107" i="8" s="1"/>
  <c r="AJ54" i="7"/>
  <c r="AJ113" i="7"/>
  <c r="AJ102" i="7"/>
  <c r="CI77" i="7"/>
  <c r="CI80" i="7" s="1"/>
  <c r="CP11" i="13"/>
  <c r="AL416" i="9"/>
  <c r="AL427" i="9" s="1"/>
  <c r="AK382" i="9"/>
  <c r="AK452" i="9"/>
  <c r="AK455" i="9" s="1"/>
  <c r="AJ383" i="9"/>
  <c r="AJ566" i="9" s="1"/>
  <c r="AF41" i="13" s="1"/>
  <c r="T295" i="12"/>
  <c r="AI566" i="9"/>
  <c r="AE41" i="13" s="1"/>
  <c r="AE170" i="15" l="1"/>
  <c r="AP121" i="7"/>
  <c r="I209" i="7" s="1"/>
  <c r="I133" i="8" s="1"/>
  <c r="I208" i="9" s="1"/>
  <c r="CY145" i="15"/>
  <c r="AS224" i="7"/>
  <c r="AN14" i="13"/>
  <c r="AQ118" i="7"/>
  <c r="AQ91" i="7"/>
  <c r="AQ109" i="7"/>
  <c r="AR87" i="7"/>
  <c r="AQ100" i="7"/>
  <c r="CY198" i="15"/>
  <c r="CY117" i="15"/>
  <c r="CY119" i="15" s="1"/>
  <c r="DA95" i="15"/>
  <c r="CY113" i="15"/>
  <c r="CY115" i="15" s="1"/>
  <c r="CY135" i="15" s="1"/>
  <c r="CY148" i="15"/>
  <c r="DA97" i="15"/>
  <c r="CY199" i="15"/>
  <c r="CY125" i="15"/>
  <c r="CY127" i="15" s="1"/>
  <c r="CY147" i="15"/>
  <c r="DA98" i="15"/>
  <c r="DB142" i="15"/>
  <c r="CY206" i="15"/>
  <c r="CY146" i="15"/>
  <c r="CY150" i="15"/>
  <c r="CY121" i="15"/>
  <c r="CY123" i="15" s="1"/>
  <c r="CY137" i="15" s="1"/>
  <c r="DA94" i="15"/>
  <c r="CY204" i="15"/>
  <c r="DA100" i="15"/>
  <c r="CX139" i="15"/>
  <c r="CX149" i="15" s="1"/>
  <c r="CX153" i="15" s="1"/>
  <c r="CW155" i="15"/>
  <c r="CW159" i="15" s="1"/>
  <c r="DA96" i="15"/>
  <c r="DB106" i="15"/>
  <c r="DA87" i="15"/>
  <c r="DA88" i="15" s="1"/>
  <c r="DB93" i="15"/>
  <c r="R192" i="15"/>
  <c r="R193" i="15" s="1"/>
  <c r="Q192" i="15"/>
  <c r="Q193" i="15" s="1"/>
  <c r="H111" i="8"/>
  <c r="H110" i="8"/>
  <c r="BA225" i="7"/>
  <c r="AV15" i="13"/>
  <c r="AH226" i="7"/>
  <c r="AD16" i="13" s="1"/>
  <c r="H203" i="7"/>
  <c r="H117" i="8" s="1"/>
  <c r="AH66" i="7"/>
  <c r="W162" i="15" s="1"/>
  <c r="AG64" i="7"/>
  <c r="AG61" i="7"/>
  <c r="AG62" i="7" s="1"/>
  <c r="AH60" i="7" s="1"/>
  <c r="V162" i="15"/>
  <c r="AG67" i="7"/>
  <c r="X167" i="15"/>
  <c r="AI52" i="7"/>
  <c r="AI226" i="7" s="1"/>
  <c r="AE16" i="13" s="1"/>
  <c r="AI95" i="7"/>
  <c r="C30" i="13"/>
  <c r="C26" i="13"/>
  <c r="AH61" i="7"/>
  <c r="AH64" i="7"/>
  <c r="AK99" i="7"/>
  <c r="H198" i="7"/>
  <c r="AK108" i="7"/>
  <c r="H204" i="7"/>
  <c r="AQ117" i="7"/>
  <c r="I210" i="7"/>
  <c r="Q228" i="15"/>
  <c r="Q183" i="15" s="1"/>
  <c r="Q184" i="15" s="1"/>
  <c r="R227" i="15"/>
  <c r="R228" i="15" s="1"/>
  <c r="R183" i="15" s="1"/>
  <c r="R184" i="15" s="1"/>
  <c r="CS72" i="7"/>
  <c r="CT70" i="7" s="1"/>
  <c r="CT72" i="7" s="1"/>
  <c r="CU70" i="7" s="1"/>
  <c r="CU72" i="7" s="1"/>
  <c r="CV70" i="7" s="1"/>
  <c r="CV72" i="7" s="1"/>
  <c r="CW70" i="7" s="1"/>
  <c r="CW72" i="7" s="1"/>
  <c r="CX70" i="7" s="1"/>
  <c r="CX72" i="7" s="1"/>
  <c r="S178" i="7"/>
  <c r="H206" i="9"/>
  <c r="H285" i="9" s="1"/>
  <c r="H53" i="12" s="1"/>
  <c r="AD18" i="13"/>
  <c r="AI228" i="7"/>
  <c r="AE18" i="13" s="1"/>
  <c r="CY134" i="7"/>
  <c r="CZ132" i="7" s="1"/>
  <c r="CZ134" i="7" s="1"/>
  <c r="DA132" i="7" s="1"/>
  <c r="DA134" i="7" s="1"/>
  <c r="DB132" i="7" s="1"/>
  <c r="DB134" i="7" s="1"/>
  <c r="DC132" i="7" s="1"/>
  <c r="DC134" i="7" s="1"/>
  <c r="DD132" i="7" s="1"/>
  <c r="DD134" i="7" s="1"/>
  <c r="T172" i="7"/>
  <c r="DB163" i="15"/>
  <c r="DB143" i="15"/>
  <c r="DB166" i="15"/>
  <c r="DB234" i="15"/>
  <c r="DB233" i="15"/>
  <c r="DB104" i="15"/>
  <c r="CZ25" i="15"/>
  <c r="DB102" i="15"/>
  <c r="DB221" i="15"/>
  <c r="DB220" i="15"/>
  <c r="DA69" i="15"/>
  <c r="DB22" i="15"/>
  <c r="DB108" i="15"/>
  <c r="DA77" i="15"/>
  <c r="DA31" i="15"/>
  <c r="DA38" i="15" s="1"/>
  <c r="DA48" i="15"/>
  <c r="DA50" i="15" s="1"/>
  <c r="DA61" i="15"/>
  <c r="DA63" i="15" s="1"/>
  <c r="DA73" i="15"/>
  <c r="CZ64" i="15"/>
  <c r="CZ51" i="15"/>
  <c r="DC18" i="15"/>
  <c r="DB27" i="15"/>
  <c r="DA82" i="15"/>
  <c r="AJ52" i="7"/>
  <c r="AJ95" i="7"/>
  <c r="AF379" i="9"/>
  <c r="AF562" i="9" s="1"/>
  <c r="AB37" i="13" s="1"/>
  <c r="AG459" i="9"/>
  <c r="AG462" i="9" s="1"/>
  <c r="R291" i="12"/>
  <c r="AE562" i="9"/>
  <c r="AA37" i="13" s="1"/>
  <c r="AJ93" i="7"/>
  <c r="CJ77" i="7"/>
  <c r="CJ80" i="7" s="1"/>
  <c r="CQ11" i="13"/>
  <c r="AK565" i="9"/>
  <c r="AG40" i="13" s="1"/>
  <c r="U294" i="12"/>
  <c r="AM416" i="9"/>
  <c r="AM427" i="9" s="1"/>
  <c r="AL382" i="9"/>
  <c r="AL565" i="9" s="1"/>
  <c r="AH40" i="13" s="1"/>
  <c r="AK383" i="9"/>
  <c r="AL452" i="9"/>
  <c r="AL455" i="9" s="1"/>
  <c r="AT224" i="7" l="1"/>
  <c r="AO14" i="13"/>
  <c r="AF170" i="15"/>
  <c r="AQ121" i="7"/>
  <c r="I501" i="9"/>
  <c r="I287" i="9"/>
  <c r="I55" i="12" s="1"/>
  <c r="G201" i="12" s="1"/>
  <c r="AR109" i="7"/>
  <c r="AR91" i="7"/>
  <c r="AS87" i="7"/>
  <c r="AR118" i="7"/>
  <c r="AR100" i="7"/>
  <c r="CY138" i="15"/>
  <c r="CY136" i="15"/>
  <c r="CY129" i="15"/>
  <c r="CY134" i="15" s="1"/>
  <c r="CZ206" i="15"/>
  <c r="CZ146" i="15"/>
  <c r="DB92" i="15"/>
  <c r="DB98" i="15" s="1"/>
  <c r="H112" i="8"/>
  <c r="H103" i="8" s="1"/>
  <c r="H230" i="9" s="1"/>
  <c r="X234" i="15" s="1"/>
  <c r="S240" i="15" s="1"/>
  <c r="S241" i="15" s="1"/>
  <c r="DB85" i="15"/>
  <c r="DA83" i="15"/>
  <c r="DB247" i="15"/>
  <c r="CZ199" i="15"/>
  <c r="CZ204" i="15"/>
  <c r="CZ198" i="15"/>
  <c r="DB97" i="15"/>
  <c r="DB95" i="15"/>
  <c r="H207" i="9"/>
  <c r="H286" i="9" s="1"/>
  <c r="H54" i="12" s="1"/>
  <c r="H123" i="8"/>
  <c r="H229" i="9"/>
  <c r="H360" i="9"/>
  <c r="H124" i="12" s="1"/>
  <c r="AW15" i="13"/>
  <c r="BB225" i="7"/>
  <c r="AI57" i="7"/>
  <c r="AI55" i="7" s="1"/>
  <c r="AI64" i="7" s="1"/>
  <c r="H191" i="7"/>
  <c r="H71" i="8" s="1"/>
  <c r="H205" i="9" s="1"/>
  <c r="H284" i="9" s="1"/>
  <c r="H52" i="12" s="1"/>
  <c r="AH67" i="7"/>
  <c r="AH62" i="7"/>
  <c r="AI60" i="7" s="1"/>
  <c r="AI66" i="7"/>
  <c r="AJ228" i="7"/>
  <c r="AF18" i="13" s="1"/>
  <c r="CY70" i="7"/>
  <c r="S180" i="7"/>
  <c r="DE132" i="7"/>
  <c r="T174" i="7"/>
  <c r="Y200" i="15"/>
  <c r="AK90" i="7"/>
  <c r="H192" i="7"/>
  <c r="Y234" i="15"/>
  <c r="I202" i="7"/>
  <c r="AK110" i="7"/>
  <c r="AQ119" i="7"/>
  <c r="AR117" i="7" s="1"/>
  <c r="AR119" i="7" s="1"/>
  <c r="AS117" i="7" s="1"/>
  <c r="J208" i="7"/>
  <c r="AK101" i="7"/>
  <c r="I196" i="7"/>
  <c r="DB151" i="15"/>
  <c r="CZ148" i="15"/>
  <c r="CZ125" i="15"/>
  <c r="CZ127" i="15" s="1"/>
  <c r="CZ117" i="15"/>
  <c r="CZ147" i="15"/>
  <c r="CZ121" i="15"/>
  <c r="CZ123" i="15" s="1"/>
  <c r="CZ137" i="15" s="1"/>
  <c r="CZ113" i="15"/>
  <c r="CZ186" i="15"/>
  <c r="CZ157" i="15"/>
  <c r="CZ150" i="15"/>
  <c r="CZ145" i="15"/>
  <c r="DB235" i="15"/>
  <c r="DB222" i="15"/>
  <c r="DA32" i="15"/>
  <c r="DA23" i="15" s="1"/>
  <c r="CZ144" i="15" s="1"/>
  <c r="DA51" i="15"/>
  <c r="DB86" i="15"/>
  <c r="DB29" i="15"/>
  <c r="DB35" i="15" s="1"/>
  <c r="DB36" i="15" s="1"/>
  <c r="DB67" i="15"/>
  <c r="DB75" i="15"/>
  <c r="DB59" i="15"/>
  <c r="DB41" i="15"/>
  <c r="DB44" i="15" s="1"/>
  <c r="DB71" i="15"/>
  <c r="DB46" i="15"/>
  <c r="DB54" i="15"/>
  <c r="DB57" i="15" s="1"/>
  <c r="DB47" i="15"/>
  <c r="DB72" i="15"/>
  <c r="DB68" i="15"/>
  <c r="DB76" i="15"/>
  <c r="DB30" i="15"/>
  <c r="DB81" i="15"/>
  <c r="DB60" i="15"/>
  <c r="DB80" i="15"/>
  <c r="DC20" i="15"/>
  <c r="DC91" i="15"/>
  <c r="DC42" i="15"/>
  <c r="DC55" i="15"/>
  <c r="DC34" i="15"/>
  <c r="AG379" i="9"/>
  <c r="AH459" i="9"/>
  <c r="AH462" i="9" s="1"/>
  <c r="AJ226" i="7"/>
  <c r="AF16" i="13" s="1"/>
  <c r="AJ57" i="7"/>
  <c r="AJ55" i="7" s="1"/>
  <c r="AJ66" i="7"/>
  <c r="Y162" i="15" s="1"/>
  <c r="CK77" i="7"/>
  <c r="CK80" i="7" s="1"/>
  <c r="CR11" i="13"/>
  <c r="AL383" i="9"/>
  <c r="AL566" i="9" s="1"/>
  <c r="AH41" i="13" s="1"/>
  <c r="AM452" i="9"/>
  <c r="AM455" i="9" s="1"/>
  <c r="AK566" i="9"/>
  <c r="AG41" i="13" s="1"/>
  <c r="U295" i="12"/>
  <c r="AN416" i="9"/>
  <c r="AN427" i="9" s="1"/>
  <c r="AM382" i="9"/>
  <c r="AG170" i="15" l="1"/>
  <c r="AR121" i="7"/>
  <c r="AS119" i="7"/>
  <c r="AT117" i="7" s="1"/>
  <c r="AS109" i="7"/>
  <c r="AS118" i="7"/>
  <c r="AS91" i="7"/>
  <c r="AS100" i="7"/>
  <c r="AT87" i="7"/>
  <c r="AU224" i="7"/>
  <c r="AP14" i="13"/>
  <c r="DB100" i="15"/>
  <c r="DB99" i="15"/>
  <c r="CZ138" i="15"/>
  <c r="H300" i="9"/>
  <c r="H68" i="12" s="1"/>
  <c r="H104" i="8"/>
  <c r="H392" i="9" s="1"/>
  <c r="H554" i="9" s="1"/>
  <c r="D50" i="13" s="1"/>
  <c r="T240" i="15"/>
  <c r="U240" i="15" s="1"/>
  <c r="DB96" i="15"/>
  <c r="DC142" i="15"/>
  <c r="DB94" i="15"/>
  <c r="CY139" i="15"/>
  <c r="CY149" i="15" s="1"/>
  <c r="CY153" i="15" s="1"/>
  <c r="CX155" i="15"/>
  <c r="DC106" i="15"/>
  <c r="DB87" i="15"/>
  <c r="DB88" i="15" s="1"/>
  <c r="DC93" i="15"/>
  <c r="CZ200" i="15"/>
  <c r="H56" i="12"/>
  <c r="X233" i="15"/>
  <c r="S237" i="15" s="1"/>
  <c r="H299" i="9"/>
  <c r="H67" i="12" s="1"/>
  <c r="H126" i="8"/>
  <c r="H127" i="8"/>
  <c r="H231" i="9"/>
  <c r="CZ119" i="15"/>
  <c r="CZ136" i="15"/>
  <c r="AI61" i="7"/>
  <c r="AI62" i="7" s="1"/>
  <c r="AJ60" i="7" s="1"/>
  <c r="AX15" i="13"/>
  <c r="BC225" i="7"/>
  <c r="H77" i="8"/>
  <c r="X162" i="15"/>
  <c r="AI67" i="7"/>
  <c r="S192" i="15"/>
  <c r="AK92" i="7"/>
  <c r="I190" i="7"/>
  <c r="DE134" i="7"/>
  <c r="DF132" i="7" s="1"/>
  <c r="DF134" i="7" s="1"/>
  <c r="DG132" i="7" s="1"/>
  <c r="DG134" i="7" s="1"/>
  <c r="DH132" i="7" s="1"/>
  <c r="DH134" i="7" s="1"/>
  <c r="DI132" i="7" s="1"/>
  <c r="DI134" i="7" s="1"/>
  <c r="DJ132" i="7" s="1"/>
  <c r="DJ134" i="7" s="1"/>
  <c r="U172" i="7"/>
  <c r="H288" i="9"/>
  <c r="Z168" i="15"/>
  <c r="AK53" i="7"/>
  <c r="AK227" i="7" s="1"/>
  <c r="AG17" i="13" s="1"/>
  <c r="AK104" i="7"/>
  <c r="AK102" i="7"/>
  <c r="AL99" i="7" s="1"/>
  <c r="AL101" i="7" s="1"/>
  <c r="AA168" i="15" s="1"/>
  <c r="Z169" i="15"/>
  <c r="AK54" i="7"/>
  <c r="AK228" i="7" s="1"/>
  <c r="AG18" i="13" s="1"/>
  <c r="AK113" i="7"/>
  <c r="AK111" i="7"/>
  <c r="AL108" i="7" s="1"/>
  <c r="Y235" i="15"/>
  <c r="CY72" i="7"/>
  <c r="CZ70" i="7" s="1"/>
  <c r="CZ72" i="7" s="1"/>
  <c r="DA70" i="7" s="1"/>
  <c r="DA72" i="7" s="1"/>
  <c r="DB70" i="7" s="1"/>
  <c r="DB72" i="7" s="1"/>
  <c r="DC70" i="7" s="1"/>
  <c r="DC72" i="7" s="1"/>
  <c r="DD70" i="7" s="1"/>
  <c r="DD72" i="7" s="1"/>
  <c r="T178" i="7"/>
  <c r="Y172" i="15"/>
  <c r="CZ115" i="15"/>
  <c r="CZ135" i="15" s="1"/>
  <c r="CZ129" i="15"/>
  <c r="DC166" i="15"/>
  <c r="DC143" i="15"/>
  <c r="DC163" i="15"/>
  <c r="DC234" i="15"/>
  <c r="DC233" i="15"/>
  <c r="DC104" i="15"/>
  <c r="DA25" i="15"/>
  <c r="DC102" i="15"/>
  <c r="DC220" i="15"/>
  <c r="DC221" i="15"/>
  <c r="DA64" i="15"/>
  <c r="DC22" i="15"/>
  <c r="DC108" i="15"/>
  <c r="DB31" i="15"/>
  <c r="DB38" i="15" s="1"/>
  <c r="DB69" i="15"/>
  <c r="DB77" i="15"/>
  <c r="DB48" i="15"/>
  <c r="DB50" i="15" s="1"/>
  <c r="DB61" i="15"/>
  <c r="DB63" i="15" s="1"/>
  <c r="DB73" i="15"/>
  <c r="DB82" i="15"/>
  <c r="DD18" i="15"/>
  <c r="DC27" i="15"/>
  <c r="AJ61" i="7"/>
  <c r="AJ64" i="7"/>
  <c r="S291" i="12"/>
  <c r="AG562" i="9"/>
  <c r="AC37" i="13" s="1"/>
  <c r="AJ67" i="7"/>
  <c r="AI459" i="9"/>
  <c r="AI462" i="9" s="1"/>
  <c r="AH379" i="9"/>
  <c r="AH562" i="9" s="1"/>
  <c r="AD37" i="13" s="1"/>
  <c r="CL77" i="7"/>
  <c r="Q186" i="7"/>
  <c r="CS11" i="13"/>
  <c r="V294" i="12"/>
  <c r="AM565" i="9"/>
  <c r="AI40" i="13" s="1"/>
  <c r="AM383" i="9"/>
  <c r="AN452" i="9"/>
  <c r="AN455" i="9" s="1"/>
  <c r="AN382" i="9"/>
  <c r="AN565" i="9" s="1"/>
  <c r="AJ40" i="13" s="1"/>
  <c r="AO416" i="9"/>
  <c r="AO427" i="9" s="1"/>
  <c r="AT119" i="7" l="1"/>
  <c r="AU117" i="7" s="1"/>
  <c r="AU87" i="7"/>
  <c r="AT100" i="7"/>
  <c r="AT118" i="7"/>
  <c r="AT109" i="7"/>
  <c r="AT91" i="7"/>
  <c r="AQ14" i="13"/>
  <c r="AV224" i="7"/>
  <c r="AH170" i="15"/>
  <c r="AS121" i="7"/>
  <c r="T241" i="15"/>
  <c r="T192" i="15" s="1"/>
  <c r="I101" i="8"/>
  <c r="U241" i="15"/>
  <c r="V240" i="15"/>
  <c r="DA206" i="15"/>
  <c r="DA146" i="15"/>
  <c r="DC92" i="15"/>
  <c r="DC100" i="15" s="1"/>
  <c r="DC85" i="15"/>
  <c r="DB83" i="15"/>
  <c r="DC247" i="15"/>
  <c r="DA199" i="15"/>
  <c r="DA198" i="15"/>
  <c r="DA204" i="15"/>
  <c r="H128" i="8"/>
  <c r="H118" i="8" s="1"/>
  <c r="H237" i="9" s="1"/>
  <c r="X199" i="15" s="1"/>
  <c r="H69" i="12"/>
  <c r="X235" i="15"/>
  <c r="H301" i="9"/>
  <c r="H527" i="9" s="1"/>
  <c r="D62" i="13" s="1"/>
  <c r="H361" i="9"/>
  <c r="H125" i="12" s="1"/>
  <c r="H236" i="9"/>
  <c r="X198" i="15" s="1"/>
  <c r="S238" i="15"/>
  <c r="T237" i="15"/>
  <c r="AJ62" i="7"/>
  <c r="AK60" i="7" s="1"/>
  <c r="I159" i="7" s="1"/>
  <c r="BD225" i="7"/>
  <c r="AY15" i="13"/>
  <c r="H81" i="8"/>
  <c r="H220" i="9" s="1"/>
  <c r="X172" i="15"/>
  <c r="H160" i="7"/>
  <c r="H180" i="9" s="1"/>
  <c r="H161" i="7"/>
  <c r="H200" i="9" s="1"/>
  <c r="H291" i="9" s="1"/>
  <c r="H59" i="12" s="1"/>
  <c r="DE70" i="7"/>
  <c r="T180" i="7"/>
  <c r="AL104" i="7"/>
  <c r="Z167" i="15"/>
  <c r="AK95" i="7"/>
  <c r="AK93" i="7"/>
  <c r="AL90" i="7" s="1"/>
  <c r="AK52" i="7"/>
  <c r="DK132" i="7"/>
  <c r="U174" i="7"/>
  <c r="AL53" i="7"/>
  <c r="AL227" i="7" s="1"/>
  <c r="AH17" i="13" s="1"/>
  <c r="AL110" i="7"/>
  <c r="AL111" i="7" s="1"/>
  <c r="AM108" i="7" s="1"/>
  <c r="AM110" i="7" s="1"/>
  <c r="AB169" i="15" s="1"/>
  <c r="H162" i="7"/>
  <c r="AL102" i="7"/>
  <c r="AM99" i="7" s="1"/>
  <c r="DC151" i="15"/>
  <c r="DA148" i="15"/>
  <c r="DA147" i="15"/>
  <c r="DA125" i="15"/>
  <c r="DA127" i="15" s="1"/>
  <c r="DA121" i="15"/>
  <c r="DA123" i="15" s="1"/>
  <c r="DA137" i="15" s="1"/>
  <c r="DA117" i="15"/>
  <c r="DA113" i="15"/>
  <c r="DA186" i="15"/>
  <c r="DA157" i="15"/>
  <c r="DA150" i="15"/>
  <c r="DA145" i="15"/>
  <c r="CZ134" i="15"/>
  <c r="DC235" i="15"/>
  <c r="DC222" i="15"/>
  <c r="DB51" i="15"/>
  <c r="DC86" i="15"/>
  <c r="DB32" i="15"/>
  <c r="DB23" i="15" s="1"/>
  <c r="DA144" i="15" s="1"/>
  <c r="DC54" i="15"/>
  <c r="DC57" i="15" s="1"/>
  <c r="DC59" i="15"/>
  <c r="DC46" i="15"/>
  <c r="DC67" i="15"/>
  <c r="DC71" i="15"/>
  <c r="DC29" i="15"/>
  <c r="DC35" i="15" s="1"/>
  <c r="DC36" i="15" s="1"/>
  <c r="DC41" i="15"/>
  <c r="DC44" i="15" s="1"/>
  <c r="DC75" i="15"/>
  <c r="DC30" i="15"/>
  <c r="DC76" i="15"/>
  <c r="DC47" i="15"/>
  <c r="DC60" i="15"/>
  <c r="DC72" i="15"/>
  <c r="DC68" i="15"/>
  <c r="DC81" i="15"/>
  <c r="DD20" i="15"/>
  <c r="DD142" i="15" s="1"/>
  <c r="DD91" i="15"/>
  <c r="DD42" i="15"/>
  <c r="DD55" i="15"/>
  <c r="DD34" i="15"/>
  <c r="DC80" i="15"/>
  <c r="AJ459" i="9"/>
  <c r="AJ462" i="9" s="1"/>
  <c r="AI379" i="9"/>
  <c r="CL80" i="7"/>
  <c r="R184" i="7"/>
  <c r="R475" i="9" s="1"/>
  <c r="R478" i="9" s="1"/>
  <c r="R390" i="9" s="1"/>
  <c r="R552" i="9" s="1"/>
  <c r="N48" i="13" s="1"/>
  <c r="CT11" i="13"/>
  <c r="AO452" i="9"/>
  <c r="AO455" i="9" s="1"/>
  <c r="AN383" i="9"/>
  <c r="AN566" i="9" s="1"/>
  <c r="AJ41" i="13" s="1"/>
  <c r="AM566" i="9"/>
  <c r="AI41" i="13" s="1"/>
  <c r="V295" i="12"/>
  <c r="AP416" i="9"/>
  <c r="AP427" i="9" s="1"/>
  <c r="AO382" i="9"/>
  <c r="AR14" i="13" l="1"/>
  <c r="AW224" i="7"/>
  <c r="AI170" i="15"/>
  <c r="AT121" i="7"/>
  <c r="AV87" i="7"/>
  <c r="AU109" i="7"/>
  <c r="AU91" i="7"/>
  <c r="AU118" i="7"/>
  <c r="AU100" i="7"/>
  <c r="DC99" i="15"/>
  <c r="DA138" i="15"/>
  <c r="DC97" i="15"/>
  <c r="DC95" i="15"/>
  <c r="DC94" i="15"/>
  <c r="DC98" i="15"/>
  <c r="V241" i="15"/>
  <c r="W240" i="15"/>
  <c r="DC96" i="15"/>
  <c r="CZ139" i="15"/>
  <c r="CZ149" i="15" s="1"/>
  <c r="CZ153" i="15" s="1"/>
  <c r="CY155" i="15"/>
  <c r="DD106" i="15"/>
  <c r="DC87" i="15"/>
  <c r="DC88" i="15" s="1"/>
  <c r="DD93" i="15"/>
  <c r="H120" i="8"/>
  <c r="I116" i="8" s="1"/>
  <c r="H305" i="9"/>
  <c r="H73" i="12" s="1"/>
  <c r="DA200" i="15"/>
  <c r="S191" i="15"/>
  <c r="S193" i="15" s="1"/>
  <c r="H273" i="9"/>
  <c r="H277" i="9" s="1"/>
  <c r="H193" i="9"/>
  <c r="H492" i="9" s="1"/>
  <c r="H359" i="9"/>
  <c r="H123" i="12" s="1"/>
  <c r="X200" i="15"/>
  <c r="H304" i="9"/>
  <c r="H72" i="12" s="1"/>
  <c r="H238" i="9"/>
  <c r="U237" i="15"/>
  <c r="T238" i="15"/>
  <c r="DA119" i="15"/>
  <c r="DA136" i="15"/>
  <c r="AZ15" i="13"/>
  <c r="BE225" i="7"/>
  <c r="H432" i="9"/>
  <c r="H515" i="9"/>
  <c r="H521" i="9" s="1"/>
  <c r="D56" i="13" s="1"/>
  <c r="D73" i="13" s="1"/>
  <c r="H210" i="9"/>
  <c r="H191" i="9"/>
  <c r="H491" i="9" s="1"/>
  <c r="AM54" i="7"/>
  <c r="AM113" i="7"/>
  <c r="AM111" i="7"/>
  <c r="AN108" i="7" s="1"/>
  <c r="AN110" i="7" s="1"/>
  <c r="AC169" i="15" s="1"/>
  <c r="DK134" i="7"/>
  <c r="DL132" i="7" s="1"/>
  <c r="DL134" i="7" s="1"/>
  <c r="DM132" i="7" s="1"/>
  <c r="V172" i="7"/>
  <c r="AA169" i="15"/>
  <c r="AL113" i="7"/>
  <c r="AL54" i="7"/>
  <c r="AL228" i="7" s="1"/>
  <c r="AH18" i="13" s="1"/>
  <c r="AM101" i="7"/>
  <c r="AM102" i="7" s="1"/>
  <c r="AN99" i="7" s="1"/>
  <c r="X220" i="15"/>
  <c r="S224" i="15" s="1"/>
  <c r="S225" i="15" s="1"/>
  <c r="S182" i="15" s="1"/>
  <c r="Y220" i="15"/>
  <c r="H294" i="9"/>
  <c r="H62" i="12" s="1"/>
  <c r="AK57" i="7"/>
  <c r="AK55" i="7" s="1"/>
  <c r="AK226" i="7"/>
  <c r="AG16" i="13" s="1"/>
  <c r="AK66" i="7"/>
  <c r="AL92" i="7"/>
  <c r="AL93" i="7" s="1"/>
  <c r="AM90" i="7" s="1"/>
  <c r="DE72" i="7"/>
  <c r="DF70" i="7" s="1"/>
  <c r="DF72" i="7" s="1"/>
  <c r="DG70" i="7" s="1"/>
  <c r="DG72" i="7" s="1"/>
  <c r="DH70" i="7" s="1"/>
  <c r="DH72" i="7" s="1"/>
  <c r="DI70" i="7" s="1"/>
  <c r="DI72" i="7" s="1"/>
  <c r="DJ70" i="7" s="1"/>
  <c r="DJ72" i="7" s="1"/>
  <c r="U178" i="7"/>
  <c r="DD166" i="15"/>
  <c r="DD163" i="15"/>
  <c r="DD143" i="15"/>
  <c r="DA129" i="15"/>
  <c r="DA115" i="15"/>
  <c r="DA135" i="15" s="1"/>
  <c r="DD104" i="15"/>
  <c r="DB25" i="15"/>
  <c r="DD102" i="15"/>
  <c r="DB64" i="15"/>
  <c r="DD22" i="15"/>
  <c r="DD108" i="15"/>
  <c r="DC77" i="15"/>
  <c r="DC69" i="15"/>
  <c r="DC73" i="15"/>
  <c r="DC61" i="15"/>
  <c r="DC63" i="15" s="1"/>
  <c r="DC48" i="15"/>
  <c r="DC50" i="15" s="1"/>
  <c r="DC31" i="15"/>
  <c r="DC38" i="15" s="1"/>
  <c r="DC82" i="15"/>
  <c r="DE18" i="15"/>
  <c r="DD27" i="15"/>
  <c r="AK459" i="9"/>
  <c r="AK462" i="9" s="1"/>
  <c r="AJ379" i="9"/>
  <c r="AJ562" i="9" s="1"/>
  <c r="AF37" i="13" s="1"/>
  <c r="AI562" i="9"/>
  <c r="AE37" i="13" s="1"/>
  <c r="T291" i="12"/>
  <c r="CM77" i="7"/>
  <c r="CM80" i="7" s="1"/>
  <c r="CU11" i="13"/>
  <c r="W294" i="12"/>
  <c r="AO565" i="9"/>
  <c r="AK40" i="13" s="1"/>
  <c r="AP382" i="9"/>
  <c r="AP565" i="9" s="1"/>
  <c r="AL40" i="13" s="1"/>
  <c r="AQ416" i="9"/>
  <c r="AQ427" i="9" s="1"/>
  <c r="AO383" i="9"/>
  <c r="AP452" i="9"/>
  <c r="AP455" i="9" s="1"/>
  <c r="AJ170" i="15" l="1"/>
  <c r="AU119" i="7"/>
  <c r="AV117" i="7" s="1"/>
  <c r="AU121" i="7"/>
  <c r="AX224" i="7"/>
  <c r="AS14" i="13"/>
  <c r="AV118" i="7"/>
  <c r="AW87" i="7"/>
  <c r="AV109" i="7"/>
  <c r="AV100" i="7"/>
  <c r="AV91" i="7"/>
  <c r="H74" i="12"/>
  <c r="W241" i="15"/>
  <c r="X240" i="15"/>
  <c r="X241" i="15" s="1"/>
  <c r="DB206" i="15"/>
  <c r="DB146" i="15"/>
  <c r="DD92" i="15"/>
  <c r="DD100" i="15" s="1"/>
  <c r="H393" i="9"/>
  <c r="H555" i="9" s="1"/>
  <c r="D51" i="13" s="1"/>
  <c r="DC83" i="15"/>
  <c r="DD85" i="15"/>
  <c r="DD247" i="15"/>
  <c r="DB199" i="15"/>
  <c r="DB204" i="15"/>
  <c r="DB198" i="15"/>
  <c r="T191" i="15"/>
  <c r="T193" i="15" s="1"/>
  <c r="H41" i="12"/>
  <c r="H45" i="12" s="1"/>
  <c r="H306" i="9"/>
  <c r="H528" i="9" s="1"/>
  <c r="D63" i="13" s="1"/>
  <c r="U192" i="15"/>
  <c r="U238" i="15"/>
  <c r="V237" i="15"/>
  <c r="BF225" i="7"/>
  <c r="BA15" i="13"/>
  <c r="D21" i="13"/>
  <c r="H573" i="9"/>
  <c r="D25" i="13" s="1"/>
  <c r="D29" i="13" s="1"/>
  <c r="D33" i="13" s="1"/>
  <c r="D44" i="13" s="1"/>
  <c r="D55" i="13" s="1"/>
  <c r="D72" i="13" s="1"/>
  <c r="H559" i="9"/>
  <c r="D34" i="13" s="1"/>
  <c r="H496" i="9"/>
  <c r="H497" i="9" s="1"/>
  <c r="H489" i="9"/>
  <c r="H569" i="9"/>
  <c r="H549" i="9"/>
  <c r="D45" i="13" s="1"/>
  <c r="AN113" i="7"/>
  <c r="AN54" i="7"/>
  <c r="AN111" i="7"/>
  <c r="AO108" i="7" s="1"/>
  <c r="AO110" i="7" s="1"/>
  <c r="AD169" i="15" s="1"/>
  <c r="AM92" i="7"/>
  <c r="AM95" i="7" s="1"/>
  <c r="AM228" i="7"/>
  <c r="AI18" i="13" s="1"/>
  <c r="DK70" i="7"/>
  <c r="U180" i="7"/>
  <c r="V192" i="15"/>
  <c r="AN101" i="7"/>
  <c r="AN104" i="7" s="1"/>
  <c r="AA167" i="15"/>
  <c r="AL52" i="7"/>
  <c r="AL95" i="7"/>
  <c r="X172" i="7"/>
  <c r="W172" i="7"/>
  <c r="DM134" i="7"/>
  <c r="Z162" i="15"/>
  <c r="AK67" i="7"/>
  <c r="Y221" i="15"/>
  <c r="AB168" i="15"/>
  <c r="AM53" i="7"/>
  <c r="AM227" i="7" s="1"/>
  <c r="AI17" i="13" s="1"/>
  <c r="AM104" i="7"/>
  <c r="AE233" i="15"/>
  <c r="J210" i="7"/>
  <c r="AK64" i="7"/>
  <c r="AK61" i="7"/>
  <c r="AK62" i="7" s="1"/>
  <c r="AL60" i="7" s="1"/>
  <c r="T224" i="15"/>
  <c r="DB147" i="15"/>
  <c r="DB148" i="15"/>
  <c r="DB113" i="15"/>
  <c r="DB117" i="15"/>
  <c r="DB121" i="15"/>
  <c r="DB123" i="15" s="1"/>
  <c r="DB137" i="15" s="1"/>
  <c r="DB125" i="15"/>
  <c r="DB127" i="15" s="1"/>
  <c r="DB186" i="15"/>
  <c r="DB157" i="15"/>
  <c r="DB150" i="15"/>
  <c r="DB145" i="15"/>
  <c r="DD151" i="15"/>
  <c r="DA134" i="15"/>
  <c r="DD75" i="15"/>
  <c r="DD86" i="15"/>
  <c r="K208" i="7"/>
  <c r="DD67" i="15"/>
  <c r="DD59" i="15"/>
  <c r="DD54" i="15"/>
  <c r="DD57" i="15" s="1"/>
  <c r="DD41" i="15"/>
  <c r="DD44" i="15" s="1"/>
  <c r="DC32" i="15"/>
  <c r="DD29" i="15"/>
  <c r="DD71" i="15"/>
  <c r="DC51" i="15"/>
  <c r="DD46" i="15"/>
  <c r="DD68" i="15"/>
  <c r="DD60" i="15"/>
  <c r="DD72" i="15"/>
  <c r="DD47" i="15"/>
  <c r="DD30" i="15"/>
  <c r="DD76" i="15"/>
  <c r="DD81" i="15"/>
  <c r="DE20" i="15"/>
  <c r="DE91" i="15"/>
  <c r="DE55" i="15"/>
  <c r="DE42" i="15"/>
  <c r="DE34" i="15"/>
  <c r="DD80" i="15"/>
  <c r="AL459" i="9"/>
  <c r="AL462" i="9" s="1"/>
  <c r="AK379" i="9"/>
  <c r="CN77" i="7"/>
  <c r="CN80" i="7" s="1"/>
  <c r="CV11" i="13"/>
  <c r="AP383" i="9"/>
  <c r="AP566" i="9" s="1"/>
  <c r="AL41" i="13" s="1"/>
  <c r="AQ452" i="9"/>
  <c r="AQ455" i="9" s="1"/>
  <c r="AR416" i="9"/>
  <c r="AR427" i="9" s="1"/>
  <c r="AQ382" i="9"/>
  <c r="W295" i="12"/>
  <c r="AO566" i="9"/>
  <c r="AK41" i="13" s="1"/>
  <c r="AY224" i="7" l="1"/>
  <c r="AT14" i="13"/>
  <c r="AW91" i="7"/>
  <c r="AX87" i="7"/>
  <c r="AW109" i="7"/>
  <c r="AW100" i="7"/>
  <c r="AW118" i="7"/>
  <c r="AK170" i="15"/>
  <c r="AV121" i="7"/>
  <c r="J209" i="7" s="1"/>
  <c r="J133" i="8" s="1"/>
  <c r="J208" i="9" s="1"/>
  <c r="AV119" i="7"/>
  <c r="AW117" i="7" s="1"/>
  <c r="DB138" i="15"/>
  <c r="DD97" i="15"/>
  <c r="DD98" i="15"/>
  <c r="DD99" i="15"/>
  <c r="DD95" i="15"/>
  <c r="DD94" i="15"/>
  <c r="DD96" i="15"/>
  <c r="DE142" i="15"/>
  <c r="DA139" i="15"/>
  <c r="DA149" i="15" s="1"/>
  <c r="DA153" i="15" s="1"/>
  <c r="CZ155" i="15"/>
  <c r="CZ159" i="15" s="1"/>
  <c r="DE106" i="15"/>
  <c r="DD87" i="15"/>
  <c r="DD88" i="15" s="1"/>
  <c r="DE93" i="15"/>
  <c r="DB200" i="15"/>
  <c r="U191" i="15"/>
  <c r="U193" i="15" s="1"/>
  <c r="W237" i="15"/>
  <c r="V238" i="15"/>
  <c r="DB119" i="15"/>
  <c r="DB136" i="15"/>
  <c r="BG225" i="7"/>
  <c r="BB15" i="13"/>
  <c r="D20" i="13"/>
  <c r="D30" i="13"/>
  <c r="D26" i="13"/>
  <c r="AN228" i="7"/>
  <c r="AJ18" i="13" s="1"/>
  <c r="AO113" i="7"/>
  <c r="AO54" i="7"/>
  <c r="AO111" i="7"/>
  <c r="AP108" i="7" s="1"/>
  <c r="AM93" i="7"/>
  <c r="AN90" i="7" s="1"/>
  <c r="AN92" i="7" s="1"/>
  <c r="AN102" i="7"/>
  <c r="AO99" i="7" s="1"/>
  <c r="AB167" i="15"/>
  <c r="AM52" i="7"/>
  <c r="AM57" i="7" s="1"/>
  <c r="AM55" i="7" s="1"/>
  <c r="AM61" i="7" s="1"/>
  <c r="Y222" i="15"/>
  <c r="X174" i="7"/>
  <c r="V174" i="7"/>
  <c r="W174" i="7"/>
  <c r="AC168" i="15"/>
  <c r="AN53" i="7"/>
  <c r="AL226" i="7"/>
  <c r="AL66" i="7"/>
  <c r="AL57" i="7"/>
  <c r="AL55" i="7" s="1"/>
  <c r="X192" i="15"/>
  <c r="W192" i="15"/>
  <c r="U224" i="15"/>
  <c r="T225" i="15"/>
  <c r="T182" i="15" s="1"/>
  <c r="Z172" i="15"/>
  <c r="Z174" i="15"/>
  <c r="DK72" i="7"/>
  <c r="DL70" i="7" s="1"/>
  <c r="DL72" i="7" s="1"/>
  <c r="DM70" i="7" s="1"/>
  <c r="V178" i="7"/>
  <c r="DE163" i="15"/>
  <c r="DE166" i="15"/>
  <c r="DE143" i="15"/>
  <c r="DB129" i="15"/>
  <c r="DB115" i="15"/>
  <c r="DB135" i="15" s="1"/>
  <c r="DE104" i="15"/>
  <c r="DE102" i="15"/>
  <c r="DE22" i="15"/>
  <c r="DE108" i="15"/>
  <c r="DD77" i="15"/>
  <c r="DC23" i="15"/>
  <c r="DD31" i="15"/>
  <c r="DD38" i="15" s="1"/>
  <c r="DD61" i="15"/>
  <c r="DD63" i="15" s="1"/>
  <c r="DD82" i="15"/>
  <c r="DD35" i="15"/>
  <c r="DD36" i="15" s="1"/>
  <c r="DD69" i="15"/>
  <c r="DD48" i="15"/>
  <c r="DD50" i="15" s="1"/>
  <c r="DC64" i="15"/>
  <c r="DD73" i="15"/>
  <c r="DF18" i="15"/>
  <c r="DE27" i="15"/>
  <c r="AK562" i="9"/>
  <c r="AG37" i="13" s="1"/>
  <c r="U291" i="12"/>
  <c r="AL379" i="9"/>
  <c r="AL562" i="9" s="1"/>
  <c r="AH37" i="13" s="1"/>
  <c r="AM459" i="9"/>
  <c r="AM462" i="9" s="1"/>
  <c r="CO77" i="7"/>
  <c r="CO80" i="7" s="1"/>
  <c r="CW11" i="13"/>
  <c r="AQ383" i="9"/>
  <c r="AR452" i="9"/>
  <c r="AR455" i="9" s="1"/>
  <c r="AQ565" i="9"/>
  <c r="AM40" i="13" s="1"/>
  <c r="X294" i="12"/>
  <c r="AR382" i="9"/>
  <c r="AR565" i="9" s="1"/>
  <c r="AN40" i="13" s="1"/>
  <c r="AS416" i="9"/>
  <c r="AS427" i="9" s="1"/>
  <c r="AL170" i="15" l="1"/>
  <c r="AW121" i="7"/>
  <c r="AX118" i="7"/>
  <c r="AM170" i="15" s="1"/>
  <c r="AY87" i="7"/>
  <c r="AX109" i="7"/>
  <c r="AX100" i="7"/>
  <c r="AX91" i="7"/>
  <c r="AW119" i="7"/>
  <c r="AX117" i="7" s="1"/>
  <c r="J287" i="9"/>
  <c r="J55" i="12" s="1"/>
  <c r="J501" i="9"/>
  <c r="AZ224" i="7"/>
  <c r="AU14" i="13"/>
  <c r="DC25" i="15"/>
  <c r="DE247" i="15" s="1"/>
  <c r="DB144" i="15"/>
  <c r="DE92" i="15"/>
  <c r="DE100" i="15" s="1"/>
  <c r="DE85" i="15"/>
  <c r="DD83" i="15"/>
  <c r="DC199" i="15"/>
  <c r="AM64" i="7"/>
  <c r="V191" i="15"/>
  <c r="V193" i="15" s="1"/>
  <c r="W238" i="15"/>
  <c r="X237" i="15"/>
  <c r="X238" i="15" s="1"/>
  <c r="BC15" i="13"/>
  <c r="BH225" i="7"/>
  <c r="AO228" i="7"/>
  <c r="AK18" i="13" s="1"/>
  <c r="AN93" i="7"/>
  <c r="AO90" i="7" s="1"/>
  <c r="AO92" i="7" s="1"/>
  <c r="AM66" i="7"/>
  <c r="AO101" i="7"/>
  <c r="AO102" i="7" s="1"/>
  <c r="AP99" i="7" s="1"/>
  <c r="AC167" i="15"/>
  <c r="AN52" i="7"/>
  <c r="AN57" i="7" s="1"/>
  <c r="AN55" i="7" s="1"/>
  <c r="AN95" i="7"/>
  <c r="AA162" i="15"/>
  <c r="AL67" i="7"/>
  <c r="AN227" i="7"/>
  <c r="AH16" i="13"/>
  <c r="AM226" i="7"/>
  <c r="V224" i="15"/>
  <c r="U225" i="15"/>
  <c r="U182" i="15" s="1"/>
  <c r="DM72" i="7"/>
  <c r="W178" i="7"/>
  <c r="X178" i="7"/>
  <c r="AL64" i="7"/>
  <c r="AL61" i="7"/>
  <c r="AL62" i="7" s="1"/>
  <c r="AM60" i="7" s="1"/>
  <c r="AM62" i="7" s="1"/>
  <c r="AN60" i="7" s="1"/>
  <c r="DC147" i="15"/>
  <c r="DC125" i="15"/>
  <c r="DC127" i="15" s="1"/>
  <c r="DC148" i="15"/>
  <c r="DC117" i="15"/>
  <c r="DC113" i="15"/>
  <c r="DC157" i="15"/>
  <c r="DC150" i="15"/>
  <c r="DC145" i="15"/>
  <c r="DE151" i="15"/>
  <c r="DB134" i="15"/>
  <c r="DE86" i="15"/>
  <c r="DD32" i="15"/>
  <c r="DD64" i="15"/>
  <c r="DE41" i="15"/>
  <c r="DE44" i="15" s="1"/>
  <c r="DE29" i="15"/>
  <c r="DE35" i="15" s="1"/>
  <c r="DE36" i="15" s="1"/>
  <c r="DE75" i="15"/>
  <c r="DE54" i="15"/>
  <c r="DE57" i="15" s="1"/>
  <c r="DE59" i="15"/>
  <c r="DE46" i="15"/>
  <c r="DF20" i="15"/>
  <c r="DF91" i="15"/>
  <c r="DF55" i="15"/>
  <c r="DF34" i="15"/>
  <c r="DF42" i="15"/>
  <c r="DE67" i="15"/>
  <c r="DE71" i="15"/>
  <c r="DE80" i="15"/>
  <c r="DE30" i="15"/>
  <c r="DE60" i="15"/>
  <c r="DE76" i="15"/>
  <c r="DE72" i="15"/>
  <c r="DE68" i="15"/>
  <c r="DE47" i="15"/>
  <c r="DE81" i="15"/>
  <c r="AM379" i="9"/>
  <c r="AN459" i="9"/>
  <c r="AN462" i="9" s="1"/>
  <c r="AP110" i="7"/>
  <c r="AE169" i="15" s="1"/>
  <c r="CP77" i="7"/>
  <c r="CP80" i="7" s="1"/>
  <c r="CX11" i="13"/>
  <c r="AS382" i="9"/>
  <c r="AT416" i="9"/>
  <c r="AT427" i="9" s="1"/>
  <c r="AR383" i="9"/>
  <c r="AR566" i="9" s="1"/>
  <c r="AN41" i="13" s="1"/>
  <c r="AS452" i="9"/>
  <c r="AS455" i="9" s="1"/>
  <c r="AQ566" i="9"/>
  <c r="AM41" i="13" s="1"/>
  <c r="X295" i="12"/>
  <c r="AY121" i="7" l="1"/>
  <c r="BA224" i="7"/>
  <c r="AV14" i="13"/>
  <c r="AX119" i="7"/>
  <c r="AY117" i="7" s="1"/>
  <c r="AY119" i="7" s="1"/>
  <c r="AZ117" i="7" s="1"/>
  <c r="AY91" i="7"/>
  <c r="AY118" i="7"/>
  <c r="AN170" i="15" s="1"/>
  <c r="AZ87" i="7"/>
  <c r="AY100" i="7"/>
  <c r="AY109" i="7"/>
  <c r="AX121" i="7"/>
  <c r="DC186" i="15"/>
  <c r="DC121" i="15"/>
  <c r="DC123" i="15" s="1"/>
  <c r="DC137" i="15" s="1"/>
  <c r="DC204" i="15"/>
  <c r="DC198" i="15"/>
  <c r="DC200" i="15" s="1"/>
  <c r="DE96" i="15"/>
  <c r="DE94" i="15"/>
  <c r="DE99" i="15"/>
  <c r="DE98" i="15"/>
  <c r="DE97" i="15"/>
  <c r="DF142" i="15"/>
  <c r="DC138" i="15"/>
  <c r="DC206" i="15"/>
  <c r="DC146" i="15"/>
  <c r="DB139" i="15"/>
  <c r="DB149" i="15" s="1"/>
  <c r="DB153" i="15" s="1"/>
  <c r="DA155" i="15"/>
  <c r="DA159" i="15" s="1"/>
  <c r="DE87" i="15"/>
  <c r="DE88" i="15" s="1"/>
  <c r="DE95" i="15"/>
  <c r="DF106" i="15"/>
  <c r="DF93" i="15"/>
  <c r="W191" i="15"/>
  <c r="W193" i="15" s="1"/>
  <c r="X191" i="15"/>
  <c r="X193" i="15" s="1"/>
  <c r="DC119" i="15"/>
  <c r="DC136" i="15"/>
  <c r="BI225" i="7"/>
  <c r="BD15" i="13"/>
  <c r="AD167" i="15"/>
  <c r="AO93" i="7"/>
  <c r="AP90" i="7" s="1"/>
  <c r="AP92" i="7" s="1"/>
  <c r="AE167" i="15" s="1"/>
  <c r="AO52" i="7"/>
  <c r="AO95" i="7"/>
  <c r="AP101" i="7"/>
  <c r="AP102" i="7" s="1"/>
  <c r="AQ99" i="7" s="1"/>
  <c r="AB162" i="15"/>
  <c r="AM67" i="7"/>
  <c r="AN66" i="7"/>
  <c r="AC162" i="15" s="1"/>
  <c r="AD168" i="15"/>
  <c r="AO53" i="7"/>
  <c r="AO104" i="7"/>
  <c r="AJ17" i="13"/>
  <c r="W180" i="7"/>
  <c r="X180" i="7"/>
  <c r="V180" i="7"/>
  <c r="W224" i="15"/>
  <c r="V225" i="15"/>
  <c r="V182" i="15" s="1"/>
  <c r="I198" i="7"/>
  <c r="AI16" i="13"/>
  <c r="AN226" i="7"/>
  <c r="AN61" i="7"/>
  <c r="AN62" i="7" s="1"/>
  <c r="AO60" i="7" s="1"/>
  <c r="AN64" i="7"/>
  <c r="AA172" i="15"/>
  <c r="AA174" i="15"/>
  <c r="DF163" i="15"/>
  <c r="DF166" i="15"/>
  <c r="DF143" i="15"/>
  <c r="DC115" i="15"/>
  <c r="DC135" i="15" s="1"/>
  <c r="DC129" i="15"/>
  <c r="DF234" i="15"/>
  <c r="DF233" i="15"/>
  <c r="DF104" i="15"/>
  <c r="DF102" i="15"/>
  <c r="DF221" i="15"/>
  <c r="DF220" i="15"/>
  <c r="DF22" i="15"/>
  <c r="DF108" i="15"/>
  <c r="DD51" i="15"/>
  <c r="DD23" i="15"/>
  <c r="DE77" i="15"/>
  <c r="DE61" i="15"/>
  <c r="DE63" i="15" s="1"/>
  <c r="DE31" i="15"/>
  <c r="DE38" i="15" s="1"/>
  <c r="DE82" i="15"/>
  <c r="DE48" i="15"/>
  <c r="DE50" i="15" s="1"/>
  <c r="DE73" i="15"/>
  <c r="DE69" i="15"/>
  <c r="DG18" i="15"/>
  <c r="DF27" i="15"/>
  <c r="V291" i="12"/>
  <c r="AM562" i="9"/>
  <c r="AI37" i="13" s="1"/>
  <c r="AP111" i="7"/>
  <c r="AP54" i="7"/>
  <c r="AP228" i="7" s="1"/>
  <c r="AL18" i="13" s="1"/>
  <c r="AP113" i="7"/>
  <c r="I203" i="7" s="1"/>
  <c r="I117" i="8" s="1"/>
  <c r="I123" i="8" s="1"/>
  <c r="AO459" i="9"/>
  <c r="AO462" i="9" s="1"/>
  <c r="AN379" i="9"/>
  <c r="AN562" i="9" s="1"/>
  <c r="AJ37" i="13" s="1"/>
  <c r="CQ77" i="7"/>
  <c r="CQ80" i="7" s="1"/>
  <c r="CY11" i="13"/>
  <c r="AT452" i="9"/>
  <c r="AT455" i="9" s="1"/>
  <c r="AS383" i="9"/>
  <c r="AT382" i="9"/>
  <c r="AT565" i="9" s="1"/>
  <c r="AP40" i="13" s="1"/>
  <c r="AU416" i="9"/>
  <c r="AU427" i="9" s="1"/>
  <c r="Y294" i="12"/>
  <c r="AS565" i="9"/>
  <c r="AO40" i="13" s="1"/>
  <c r="AZ118" i="7" l="1"/>
  <c r="AZ100" i="7"/>
  <c r="BA87" i="7"/>
  <c r="AZ109" i="7"/>
  <c r="AZ91" i="7"/>
  <c r="BB224" i="7"/>
  <c r="AW14" i="13"/>
  <c r="DD25" i="15"/>
  <c r="DD146" i="15" s="1"/>
  <c r="DC144" i="15"/>
  <c r="DF92" i="15"/>
  <c r="DF96" i="15" s="1"/>
  <c r="DF85" i="15"/>
  <c r="AC174" i="15"/>
  <c r="DE83" i="15"/>
  <c r="I126" i="8"/>
  <c r="I127" i="8"/>
  <c r="AP93" i="7"/>
  <c r="AQ90" i="7" s="1"/>
  <c r="AP104" i="7"/>
  <c r="BE15" i="13"/>
  <c r="BJ225" i="7"/>
  <c r="AP52" i="7"/>
  <c r="AP95" i="7"/>
  <c r="I191" i="7" s="1"/>
  <c r="I71" i="8" s="1"/>
  <c r="I205" i="9" s="1"/>
  <c r="I284" i="9" s="1"/>
  <c r="I52" i="12" s="1"/>
  <c r="AO57" i="7"/>
  <c r="AO55" i="7" s="1"/>
  <c r="AO66" i="7"/>
  <c r="AD162" i="15" s="1"/>
  <c r="AO227" i="7"/>
  <c r="AK17" i="13" s="1"/>
  <c r="AE168" i="15"/>
  <c r="AP53" i="7"/>
  <c r="AB172" i="15"/>
  <c r="AB174" i="15"/>
  <c r="I197" i="7"/>
  <c r="I102" i="8" s="1"/>
  <c r="I107" i="8" s="1"/>
  <c r="AC172" i="15"/>
  <c r="AN67" i="7"/>
  <c r="AE234" i="15"/>
  <c r="I192" i="7"/>
  <c r="AJ16" i="13"/>
  <c r="AO226" i="7"/>
  <c r="AK16" i="13" s="1"/>
  <c r="AQ108" i="7"/>
  <c r="I204" i="7"/>
  <c r="W225" i="15"/>
  <c r="W182" i="15" s="1"/>
  <c r="X224" i="15"/>
  <c r="X225" i="15" s="1"/>
  <c r="X182" i="15" s="1"/>
  <c r="I207" i="9"/>
  <c r="I286" i="9" s="1"/>
  <c r="I54" i="12" s="1"/>
  <c r="G200" i="12" s="1"/>
  <c r="AQ101" i="7"/>
  <c r="J196" i="7"/>
  <c r="DD148" i="15"/>
  <c r="DD125" i="15"/>
  <c r="DD127" i="15" s="1"/>
  <c r="DD117" i="15"/>
  <c r="DD150" i="15"/>
  <c r="DF151" i="15"/>
  <c r="DC134" i="15"/>
  <c r="DF235" i="15"/>
  <c r="DF222" i="15"/>
  <c r="DF29" i="15"/>
  <c r="DF35" i="15" s="1"/>
  <c r="DF36" i="15" s="1"/>
  <c r="DF86" i="15"/>
  <c r="DE64" i="15"/>
  <c r="DE32" i="15"/>
  <c r="DE23" i="15" s="1"/>
  <c r="DF59" i="15"/>
  <c r="DF46" i="15"/>
  <c r="DF75" i="15"/>
  <c r="DF41" i="15"/>
  <c r="DF44" i="15" s="1"/>
  <c r="DF54" i="15"/>
  <c r="DF57" i="15" s="1"/>
  <c r="DF71" i="15"/>
  <c r="DF67" i="15"/>
  <c r="DF76" i="15"/>
  <c r="DF60" i="15"/>
  <c r="DF72" i="15"/>
  <c r="DF81" i="15"/>
  <c r="DF47" i="15"/>
  <c r="DF68" i="15"/>
  <c r="DF30" i="15"/>
  <c r="DF80" i="15"/>
  <c r="DG20" i="15"/>
  <c r="DG91" i="15"/>
  <c r="DG55" i="15"/>
  <c r="DG42" i="15"/>
  <c r="DG34" i="15"/>
  <c r="AP459" i="9"/>
  <c r="AP462" i="9" s="1"/>
  <c r="AO379" i="9"/>
  <c r="CR77" i="7"/>
  <c r="R186" i="7"/>
  <c r="CZ11" i="13"/>
  <c r="AU382" i="9"/>
  <c r="AV416" i="9"/>
  <c r="AV427" i="9" s="1"/>
  <c r="Y295" i="12"/>
  <c r="AS566" i="9"/>
  <c r="AO41" i="13" s="1"/>
  <c r="AU452" i="9"/>
  <c r="AU455" i="9" s="1"/>
  <c r="AT383" i="9"/>
  <c r="AT566" i="9" s="1"/>
  <c r="AP41" i="13" s="1"/>
  <c r="BA91" i="7" l="1"/>
  <c r="BA118" i="7"/>
  <c r="BB87" i="7"/>
  <c r="BA100" i="7"/>
  <c r="BA109" i="7"/>
  <c r="AX14" i="13"/>
  <c r="BC224" i="7"/>
  <c r="AO170" i="15"/>
  <c r="AZ121" i="7"/>
  <c r="AZ119" i="7"/>
  <c r="BA117" i="7" s="1"/>
  <c r="BA119" i="7" s="1"/>
  <c r="BB117" i="7" s="1"/>
  <c r="DD147" i="15"/>
  <c r="DF82" i="15"/>
  <c r="DD121" i="15"/>
  <c r="DD123" i="15" s="1"/>
  <c r="DD137" i="15" s="1"/>
  <c r="DD145" i="15"/>
  <c r="DD113" i="15"/>
  <c r="DD138" i="15"/>
  <c r="DF95" i="15"/>
  <c r="DF99" i="15"/>
  <c r="DF97" i="15"/>
  <c r="DF98" i="15"/>
  <c r="DF247" i="15"/>
  <c r="DF100" i="15"/>
  <c r="DF94" i="15"/>
  <c r="AE235" i="15"/>
  <c r="DE25" i="15"/>
  <c r="DE199" i="15" s="1"/>
  <c r="DD144" i="15"/>
  <c r="DG142" i="15"/>
  <c r="DC139" i="15"/>
  <c r="DC149" i="15" s="1"/>
  <c r="DC153" i="15" s="1"/>
  <c r="DB155" i="15"/>
  <c r="DB159" i="15" s="1"/>
  <c r="DG106" i="15"/>
  <c r="I128" i="8"/>
  <c r="I118" i="8" s="1"/>
  <c r="I237" i="9" s="1"/>
  <c r="AD199" i="15" s="1"/>
  <c r="DF87" i="15"/>
  <c r="DF88" i="15" s="1"/>
  <c r="AD172" i="15"/>
  <c r="DG93" i="15"/>
  <c r="DF83" i="15"/>
  <c r="I111" i="8"/>
  <c r="I110" i="8"/>
  <c r="I361" i="9"/>
  <c r="I125" i="12" s="1"/>
  <c r="G274" i="12" s="1"/>
  <c r="I236" i="9"/>
  <c r="AD198" i="15" s="1"/>
  <c r="DD119" i="15"/>
  <c r="DD136" i="15"/>
  <c r="BF15" i="13"/>
  <c r="BK225" i="7"/>
  <c r="AP57" i="7"/>
  <c r="AP55" i="7" s="1"/>
  <c r="AP64" i="7" s="1"/>
  <c r="AO67" i="7"/>
  <c r="AO61" i="7"/>
  <c r="AO62" i="7" s="1"/>
  <c r="AP60" i="7" s="1"/>
  <c r="AO64" i="7"/>
  <c r="AP227" i="7"/>
  <c r="AL17" i="13" s="1"/>
  <c r="AP226" i="7"/>
  <c r="AL16" i="13" s="1"/>
  <c r="AP66" i="7"/>
  <c r="AE162" i="15" s="1"/>
  <c r="I206" i="9"/>
  <c r="I285" i="9" s="1"/>
  <c r="I53" i="12" s="1"/>
  <c r="G199" i="12" s="1"/>
  <c r="AQ110" i="7"/>
  <c r="AQ111" i="7" s="1"/>
  <c r="AR108" i="7" s="1"/>
  <c r="J202" i="7"/>
  <c r="AF168" i="15"/>
  <c r="AQ53" i="7"/>
  <c r="AQ102" i="7"/>
  <c r="AR99" i="7" s="1"/>
  <c r="AR101" i="7" s="1"/>
  <c r="AG168" i="15" s="1"/>
  <c r="AQ104" i="7"/>
  <c r="J190" i="7"/>
  <c r="AQ92" i="7"/>
  <c r="AE200" i="15"/>
  <c r="DG166" i="15"/>
  <c r="DG163" i="15"/>
  <c r="DG143" i="15"/>
  <c r="DG234" i="15"/>
  <c r="DG233" i="15"/>
  <c r="DG104" i="15"/>
  <c r="DG102" i="15"/>
  <c r="DF31" i="15"/>
  <c r="DF38" i="15" s="1"/>
  <c r="DG220" i="15"/>
  <c r="DG221" i="15"/>
  <c r="DG22" i="15"/>
  <c r="DG108" i="15"/>
  <c r="DE51" i="15"/>
  <c r="DF69" i="15"/>
  <c r="DF61" i="15"/>
  <c r="DF63" i="15" s="1"/>
  <c r="DF48" i="15"/>
  <c r="DF50" i="15" s="1"/>
  <c r="DF77" i="15"/>
  <c r="DF73" i="15"/>
  <c r="DH18" i="15"/>
  <c r="DG27" i="15"/>
  <c r="G198" i="12"/>
  <c r="AQ459" i="9"/>
  <c r="AQ462" i="9" s="1"/>
  <c r="AP379" i="9"/>
  <c r="AP562" i="9" s="1"/>
  <c r="AL37" i="13" s="1"/>
  <c r="L208" i="7"/>
  <c r="W291" i="12"/>
  <c r="AO562" i="9"/>
  <c r="AK37" i="13" s="1"/>
  <c r="S184" i="7"/>
  <c r="S475" i="9" s="1"/>
  <c r="S478" i="9" s="1"/>
  <c r="S390" i="9" s="1"/>
  <c r="CR80" i="7"/>
  <c r="DA11" i="13"/>
  <c r="AV382" i="9"/>
  <c r="AV565" i="9" s="1"/>
  <c r="AR40" i="13" s="1"/>
  <c r="AW416" i="9"/>
  <c r="AW427" i="9" s="1"/>
  <c r="AV452" i="9"/>
  <c r="AV455" i="9" s="1"/>
  <c r="AU383" i="9"/>
  <c r="Z294" i="12"/>
  <c r="AU565" i="9"/>
  <c r="AQ40" i="13" s="1"/>
  <c r="DD129" i="15" l="1"/>
  <c r="BD224" i="7"/>
  <c r="AY14" i="13"/>
  <c r="AP170" i="15"/>
  <c r="BA121" i="7"/>
  <c r="BB91" i="7"/>
  <c r="BC87" i="7"/>
  <c r="BB109" i="7"/>
  <c r="BB118" i="7"/>
  <c r="BB100" i="7"/>
  <c r="DD115" i="15"/>
  <c r="DD135" i="15" s="1"/>
  <c r="DE117" i="15"/>
  <c r="DE119" i="15" s="1"/>
  <c r="DE150" i="15"/>
  <c r="DE198" i="15"/>
  <c r="DE113" i="15"/>
  <c r="DE115" i="15" s="1"/>
  <c r="DE135" i="15" s="1"/>
  <c r="DE147" i="15"/>
  <c r="DE125" i="15"/>
  <c r="DE127" i="15" s="1"/>
  <c r="DG247" i="15"/>
  <c r="DE206" i="15"/>
  <c r="DE146" i="15"/>
  <c r="DE121" i="15"/>
  <c r="DE123" i="15" s="1"/>
  <c r="DE137" i="15" s="1"/>
  <c r="DE148" i="15"/>
  <c r="DE145" i="15"/>
  <c r="DE204" i="15"/>
  <c r="I112" i="8"/>
  <c r="I103" i="8" s="1"/>
  <c r="I230" i="9" s="1"/>
  <c r="I300" i="9" s="1"/>
  <c r="I305" i="9"/>
  <c r="I73" i="12" s="1"/>
  <c r="DG92" i="15"/>
  <c r="DG94" i="15" s="1"/>
  <c r="AP61" i="7"/>
  <c r="AP62" i="7" s="1"/>
  <c r="AQ60" i="7" s="1"/>
  <c r="J159" i="7" s="1"/>
  <c r="DG85" i="15"/>
  <c r="I238" i="9"/>
  <c r="I304" i="9"/>
  <c r="I72" i="12" s="1"/>
  <c r="G218" i="12" s="1"/>
  <c r="AD200" i="15"/>
  <c r="I360" i="9"/>
  <c r="I124" i="12" s="1"/>
  <c r="G273" i="12" s="1"/>
  <c r="I229" i="9"/>
  <c r="BL225" i="7"/>
  <c r="BG15" i="13"/>
  <c r="AR53" i="7"/>
  <c r="G202" i="12"/>
  <c r="AQ227" i="7"/>
  <c r="AM17" i="13" s="1"/>
  <c r="AR102" i="7"/>
  <c r="AS99" i="7" s="1"/>
  <c r="AS101" i="7" s="1"/>
  <c r="AH168" i="15" s="1"/>
  <c r="AE172" i="15"/>
  <c r="AR104" i="7"/>
  <c r="AP67" i="7"/>
  <c r="I161" i="7" s="1"/>
  <c r="I200" i="9" s="1"/>
  <c r="I291" i="9" s="1"/>
  <c r="I59" i="12" s="1"/>
  <c r="G205" i="12" s="1"/>
  <c r="AR110" i="7"/>
  <c r="AR111" i="7" s="1"/>
  <c r="AS108" i="7" s="1"/>
  <c r="AS110" i="7" s="1"/>
  <c r="AH169" i="15" s="1"/>
  <c r="I56" i="12"/>
  <c r="I288" i="9"/>
  <c r="AK233" i="15"/>
  <c r="I162" i="7"/>
  <c r="K210" i="7"/>
  <c r="AF167" i="15"/>
  <c r="AQ52" i="7"/>
  <c r="AQ95" i="7"/>
  <c r="AQ93" i="7"/>
  <c r="AR90" i="7" s="1"/>
  <c r="I160" i="7"/>
  <c r="I180" i="9" s="1"/>
  <c r="I193" i="9" s="1"/>
  <c r="AF169" i="15"/>
  <c r="AQ54" i="7"/>
  <c r="AQ228" i="7" s="1"/>
  <c r="AM18" i="13" s="1"/>
  <c r="AQ113" i="7"/>
  <c r="DD134" i="15"/>
  <c r="DF64" i="15"/>
  <c r="DG151" i="15"/>
  <c r="DG235" i="15"/>
  <c r="DF32" i="15"/>
  <c r="DF23" i="15" s="1"/>
  <c r="DG222" i="15"/>
  <c r="DG86" i="15"/>
  <c r="DG67" i="15"/>
  <c r="DG41" i="15"/>
  <c r="DG44" i="15" s="1"/>
  <c r="DG71" i="15"/>
  <c r="DG54" i="15"/>
  <c r="DG57" i="15" s="1"/>
  <c r="DG46" i="15"/>
  <c r="DG75" i="15"/>
  <c r="DG59" i="15"/>
  <c r="DG29" i="15"/>
  <c r="DG35" i="15" s="1"/>
  <c r="DG36" i="15" s="1"/>
  <c r="DG80" i="15"/>
  <c r="DG68" i="15"/>
  <c r="DG47" i="15"/>
  <c r="DG30" i="15"/>
  <c r="DG72" i="15"/>
  <c r="DG76" i="15"/>
  <c r="DG60" i="15"/>
  <c r="DG81" i="15"/>
  <c r="DH20" i="15"/>
  <c r="DH91" i="15"/>
  <c r="DH42" i="15"/>
  <c r="DH34" i="15"/>
  <c r="DH55" i="15"/>
  <c r="AQ379" i="9"/>
  <c r="AR459" i="9"/>
  <c r="AR462" i="9" s="1"/>
  <c r="CS77" i="7"/>
  <c r="CS80" i="7" s="1"/>
  <c r="S552" i="9"/>
  <c r="O48" i="13" s="1"/>
  <c r="L302" i="12"/>
  <c r="DB11" i="13"/>
  <c r="Z295" i="12"/>
  <c r="AU566" i="9"/>
  <c r="AQ41" i="13" s="1"/>
  <c r="AW452" i="9"/>
  <c r="AW455" i="9" s="1"/>
  <c r="AV383" i="9"/>
  <c r="AV566" i="9" s="1"/>
  <c r="AR41" i="13" s="1"/>
  <c r="AW382" i="9"/>
  <c r="AX416" i="9"/>
  <c r="AX427" i="9" s="1"/>
  <c r="AQ170" i="15" l="1"/>
  <c r="BB121" i="7"/>
  <c r="K209" i="7" s="1"/>
  <c r="K133" i="8" s="1"/>
  <c r="K208" i="9" s="1"/>
  <c r="BB119" i="7"/>
  <c r="BC117" i="7" s="1"/>
  <c r="BC119" i="7" s="1"/>
  <c r="BD117" i="7" s="1"/>
  <c r="BC118" i="7"/>
  <c r="BC109" i="7"/>
  <c r="BC100" i="7"/>
  <c r="BD87" i="7"/>
  <c r="BC91" i="7"/>
  <c r="BE224" i="7"/>
  <c r="AZ14" i="13"/>
  <c r="DE136" i="15"/>
  <c r="DE138" i="15"/>
  <c r="AD234" i="15"/>
  <c r="Y240" i="15" s="1"/>
  <c r="Z240" i="15" s="1"/>
  <c r="I104" i="8"/>
  <c r="I392" i="9" s="1"/>
  <c r="I554" i="9" s="1"/>
  <c r="E50" i="13" s="1"/>
  <c r="I231" i="9"/>
  <c r="DG87" i="15"/>
  <c r="DG88" i="15" s="1"/>
  <c r="DE129" i="15"/>
  <c r="DE134" i="15" s="1"/>
  <c r="DH142" i="15"/>
  <c r="DF25" i="15"/>
  <c r="DF199" i="15" s="1"/>
  <c r="DE144" i="15"/>
  <c r="DD139" i="15"/>
  <c r="DD149" i="15" s="1"/>
  <c r="DD153" i="15" s="1"/>
  <c r="DC155" i="15"/>
  <c r="DC159" i="15" s="1"/>
  <c r="DG96" i="15"/>
  <c r="DG97" i="15"/>
  <c r="DH106" i="15"/>
  <c r="DG98" i="15"/>
  <c r="DG99" i="15"/>
  <c r="DG95" i="15"/>
  <c r="DG100" i="15"/>
  <c r="DH93" i="15"/>
  <c r="I306" i="9"/>
  <c r="I528" i="9" s="1"/>
  <c r="E63" i="13" s="1"/>
  <c r="I299" i="9"/>
  <c r="I67" i="12" s="1"/>
  <c r="G213" i="12" s="1"/>
  <c r="AD233" i="15"/>
  <c r="Y237" i="15" s="1"/>
  <c r="BM225" i="7"/>
  <c r="BH15" i="13"/>
  <c r="AS53" i="7"/>
  <c r="AS104" i="7"/>
  <c r="AS102" i="7"/>
  <c r="AT99" i="7" s="1"/>
  <c r="AT101" i="7" s="1"/>
  <c r="AI168" i="15" s="1"/>
  <c r="AR227" i="7"/>
  <c r="AN17" i="13" s="1"/>
  <c r="DF51" i="15"/>
  <c r="I68" i="12"/>
  <c r="AG169" i="15"/>
  <c r="AR54" i="7"/>
  <c r="AR228" i="7" s="1"/>
  <c r="AN18" i="13" s="1"/>
  <c r="AR113" i="7"/>
  <c r="I73" i="8"/>
  <c r="AQ57" i="7"/>
  <c r="AQ55" i="7" s="1"/>
  <c r="AQ226" i="7"/>
  <c r="AM16" i="13" s="1"/>
  <c r="AQ66" i="7"/>
  <c r="AE220" i="15"/>
  <c r="AR92" i="7"/>
  <c r="AR93" i="7" s="1"/>
  <c r="AS90" i="7" s="1"/>
  <c r="G219" i="12"/>
  <c r="G220" i="12" s="1"/>
  <c r="I74" i="12"/>
  <c r="I273" i="9"/>
  <c r="I191" i="9"/>
  <c r="I491" i="9" s="1"/>
  <c r="I432" i="9"/>
  <c r="I492" i="9"/>
  <c r="I210" i="9"/>
  <c r="DG48" i="15"/>
  <c r="DG50" i="15" s="1"/>
  <c r="DH166" i="15"/>
  <c r="DH143" i="15"/>
  <c r="DH163" i="15"/>
  <c r="DH233" i="15"/>
  <c r="DH234" i="15"/>
  <c r="DH104" i="15"/>
  <c r="DH102" i="15"/>
  <c r="DH220" i="15"/>
  <c r="DH221" i="15"/>
  <c r="DH22" i="15"/>
  <c r="DH108" i="15"/>
  <c r="AS111" i="7"/>
  <c r="AT108" i="7" s="1"/>
  <c r="AT110" i="7" s="1"/>
  <c r="AI169" i="15" s="1"/>
  <c r="DG69" i="15"/>
  <c r="DG82" i="15"/>
  <c r="DG77" i="15"/>
  <c r="DG73" i="15"/>
  <c r="DG31" i="15"/>
  <c r="DG38" i="15" s="1"/>
  <c r="DG61" i="15"/>
  <c r="DG63" i="15" s="1"/>
  <c r="DI18" i="15"/>
  <c r="DH27" i="15"/>
  <c r="AS54" i="7"/>
  <c r="AS113" i="7"/>
  <c r="AQ562" i="9"/>
  <c r="AM37" i="13" s="1"/>
  <c r="X291" i="12"/>
  <c r="AS459" i="9"/>
  <c r="AS462" i="9" s="1"/>
  <c r="AR379" i="9"/>
  <c r="AR562" i="9" s="1"/>
  <c r="AN37" i="13" s="1"/>
  <c r="CT77" i="7"/>
  <c r="CT80" i="7" s="1"/>
  <c r="DC11" i="13"/>
  <c r="AW383" i="9"/>
  <c r="AX452" i="9"/>
  <c r="AX455" i="9" s="1"/>
  <c r="AX382" i="9"/>
  <c r="AX565" i="9" s="1"/>
  <c r="AT40" i="13" s="1"/>
  <c r="AY416" i="9"/>
  <c r="AY427" i="9" s="1"/>
  <c r="AA294" i="12"/>
  <c r="AW565" i="9"/>
  <c r="AS40" i="13" s="1"/>
  <c r="AR170" i="15" l="1"/>
  <c r="BC121" i="7"/>
  <c r="BD109" i="7"/>
  <c r="BD100" i="7"/>
  <c r="BD118" i="7"/>
  <c r="BD91" i="7"/>
  <c r="BE87" i="7"/>
  <c r="K501" i="9"/>
  <c r="K287" i="9"/>
  <c r="K55" i="12" s="1"/>
  <c r="H201" i="12" s="1"/>
  <c r="BF224" i="7"/>
  <c r="BA14" i="13"/>
  <c r="DF117" i="15"/>
  <c r="DF119" i="15" s="1"/>
  <c r="DH247" i="15"/>
  <c r="Y241" i="15"/>
  <c r="Y192" i="15" s="1"/>
  <c r="G304" i="12"/>
  <c r="J101" i="8"/>
  <c r="DF148" i="15"/>
  <c r="DF113" i="15"/>
  <c r="DF115" i="15" s="1"/>
  <c r="DF135" i="15" s="1"/>
  <c r="DF145" i="15"/>
  <c r="DF186" i="15"/>
  <c r="DF125" i="15"/>
  <c r="DF127" i="15" s="1"/>
  <c r="DF204" i="15"/>
  <c r="DF157" i="15"/>
  <c r="DF147" i="15"/>
  <c r="DF198" i="15"/>
  <c r="DF200" i="15" s="1"/>
  <c r="DF150" i="15"/>
  <c r="DF121" i="15"/>
  <c r="DF123" i="15" s="1"/>
  <c r="DF137" i="15" s="1"/>
  <c r="DF206" i="15"/>
  <c r="DF146" i="15"/>
  <c r="Z241" i="15"/>
  <c r="AA240" i="15"/>
  <c r="DE139" i="15"/>
  <c r="DE149" i="15" s="1"/>
  <c r="DE153" i="15" s="1"/>
  <c r="DD155" i="15"/>
  <c r="DH92" i="15"/>
  <c r="DH100" i="15" s="1"/>
  <c r="I301" i="9"/>
  <c r="I527" i="9" s="1"/>
  <c r="E62" i="13" s="1"/>
  <c r="DH85" i="15"/>
  <c r="DG83" i="15"/>
  <c r="AD235" i="15"/>
  <c r="Y238" i="15"/>
  <c r="Y191" i="15" s="1"/>
  <c r="Z237" i="15"/>
  <c r="BN225" i="7"/>
  <c r="BI15" i="13"/>
  <c r="AT53" i="7"/>
  <c r="AT104" i="7"/>
  <c r="AT102" i="7"/>
  <c r="AU99" i="7" s="1"/>
  <c r="AU101" i="7" s="1"/>
  <c r="AJ168" i="15" s="1"/>
  <c r="AS227" i="7"/>
  <c r="AO17" i="13" s="1"/>
  <c r="AT113" i="7"/>
  <c r="AT54" i="7"/>
  <c r="G214" i="12"/>
  <c r="G215" i="12" s="1"/>
  <c r="I69" i="12"/>
  <c r="AS228" i="7"/>
  <c r="AO18" i="13" s="1"/>
  <c r="AT111" i="7"/>
  <c r="AU108" i="7" s="1"/>
  <c r="AU110" i="7" s="1"/>
  <c r="AJ169" i="15" s="1"/>
  <c r="I496" i="9"/>
  <c r="I497" i="9" s="1"/>
  <c r="AF162" i="15"/>
  <c r="AQ67" i="7"/>
  <c r="I41" i="12"/>
  <c r="I277" i="9"/>
  <c r="AS92" i="7"/>
  <c r="AS95" i="7" s="1"/>
  <c r="I215" i="9"/>
  <c r="I324" i="9" s="1"/>
  <c r="I119" i="8"/>
  <c r="AG167" i="15"/>
  <c r="AR52" i="7"/>
  <c r="AR95" i="7"/>
  <c r="AQ64" i="7"/>
  <c r="AQ61" i="7"/>
  <c r="AQ62" i="7" s="1"/>
  <c r="AR60" i="7" s="1"/>
  <c r="I573" i="9"/>
  <c r="I515" i="9"/>
  <c r="I489" i="9"/>
  <c r="AE221" i="15"/>
  <c r="DH151" i="15"/>
  <c r="DH235" i="15"/>
  <c r="DH222" i="15"/>
  <c r="DH75" i="15"/>
  <c r="DH86" i="15"/>
  <c r="DG64" i="15"/>
  <c r="DH46" i="15"/>
  <c r="DH71" i="15"/>
  <c r="DH29" i="15"/>
  <c r="DH35" i="15" s="1"/>
  <c r="DH36" i="15" s="1"/>
  <c r="DH54" i="15"/>
  <c r="DH57" i="15" s="1"/>
  <c r="DH59" i="15"/>
  <c r="DH41" i="15"/>
  <c r="DH44" i="15" s="1"/>
  <c r="DH67" i="15"/>
  <c r="DG32" i="15"/>
  <c r="DI20" i="15"/>
  <c r="DI91" i="15"/>
  <c r="DI42" i="15"/>
  <c r="DI34" i="15"/>
  <c r="DI55" i="15"/>
  <c r="DH30" i="15"/>
  <c r="DH60" i="15"/>
  <c r="DH76" i="15"/>
  <c r="DH72" i="15"/>
  <c r="DH68" i="15"/>
  <c r="DH47" i="15"/>
  <c r="DH81" i="15"/>
  <c r="DH80" i="15"/>
  <c r="AS379" i="9"/>
  <c r="AT459" i="9"/>
  <c r="AT462" i="9" s="1"/>
  <c r="CU77" i="7"/>
  <c r="CU80" i="7" s="1"/>
  <c r="DD11" i="13"/>
  <c r="AZ416" i="9"/>
  <c r="AZ427" i="9" s="1"/>
  <c r="AY382" i="9"/>
  <c r="AX383" i="9"/>
  <c r="AX566" i="9" s="1"/>
  <c r="AT41" i="13" s="1"/>
  <c r="AY452" i="9"/>
  <c r="AY455" i="9" s="1"/>
  <c r="AA295" i="12"/>
  <c r="AW566" i="9"/>
  <c r="AS41" i="13" s="1"/>
  <c r="BF87" i="7" l="1"/>
  <c r="BE91" i="7"/>
  <c r="BE118" i="7"/>
  <c r="BE109" i="7"/>
  <c r="BE100" i="7"/>
  <c r="AS170" i="15"/>
  <c r="BD121" i="7"/>
  <c r="BG224" i="7"/>
  <c r="BB14" i="13"/>
  <c r="BD119" i="7"/>
  <c r="BE117" i="7" s="1"/>
  <c r="DF136" i="15"/>
  <c r="DF138" i="15"/>
  <c r="DF129" i="15"/>
  <c r="DF134" i="15" s="1"/>
  <c r="DI142" i="15"/>
  <c r="AA241" i="15"/>
  <c r="AB240" i="15"/>
  <c r="DH99" i="15"/>
  <c r="DI106" i="15"/>
  <c r="DH96" i="15"/>
  <c r="DH98" i="15"/>
  <c r="DH95" i="15"/>
  <c r="DH94" i="15"/>
  <c r="DH97" i="15"/>
  <c r="DH87" i="15"/>
  <c r="DH88" i="15" s="1"/>
  <c r="DI93" i="15"/>
  <c r="Y193" i="15"/>
  <c r="AA237" i="15"/>
  <c r="Z238" i="15"/>
  <c r="Z191" i="15" s="1"/>
  <c r="BO225" i="7"/>
  <c r="BJ15" i="13"/>
  <c r="AU102" i="7"/>
  <c r="AV99" i="7" s="1"/>
  <c r="AV101" i="7" s="1"/>
  <c r="AK168" i="15" s="1"/>
  <c r="AU53" i="7"/>
  <c r="AU104" i="7"/>
  <c r="AT227" i="7"/>
  <c r="AP17" i="13" s="1"/>
  <c r="AT228" i="7"/>
  <c r="AP18" i="13" s="1"/>
  <c r="AU113" i="7"/>
  <c r="AU54" i="7"/>
  <c r="AU111" i="7"/>
  <c r="AV108" i="7" s="1"/>
  <c r="AS93" i="7"/>
  <c r="AT90" i="7" s="1"/>
  <c r="AT92" i="7" s="1"/>
  <c r="AT95" i="7" s="1"/>
  <c r="Z192" i="15"/>
  <c r="I521" i="9"/>
  <c r="E56" i="13" s="1"/>
  <c r="E73" i="13" s="1"/>
  <c r="E21" i="13"/>
  <c r="I549" i="9"/>
  <c r="E45" i="13" s="1"/>
  <c r="I569" i="9"/>
  <c r="I559" i="9"/>
  <c r="E34" i="13" s="1"/>
  <c r="I216" i="9"/>
  <c r="I120" i="8"/>
  <c r="AF172" i="15"/>
  <c r="AF174" i="15"/>
  <c r="I92" i="12"/>
  <c r="G238" i="12" s="1"/>
  <c r="G187" i="12"/>
  <c r="G191" i="12" s="1"/>
  <c r="G141" i="12" s="1"/>
  <c r="G142" i="12" s="1"/>
  <c r="E22" i="11" s="1"/>
  <c r="I45" i="12"/>
  <c r="AH167" i="15"/>
  <c r="AS52" i="7"/>
  <c r="E25" i="13"/>
  <c r="E29" i="13" s="1"/>
  <c r="E33" i="13" s="1"/>
  <c r="E44" i="13" s="1"/>
  <c r="E55" i="13" s="1"/>
  <c r="E72" i="13" s="1"/>
  <c r="E20" i="13"/>
  <c r="AR66" i="7"/>
  <c r="AR57" i="7"/>
  <c r="AR55" i="7" s="1"/>
  <c r="AR226" i="7"/>
  <c r="AN16" i="13" s="1"/>
  <c r="AE222" i="15"/>
  <c r="DI163" i="15"/>
  <c r="DI166" i="15"/>
  <c r="DI143" i="15"/>
  <c r="DI234" i="15"/>
  <c r="DI233" i="15"/>
  <c r="DI104" i="15"/>
  <c r="DI102" i="15"/>
  <c r="DI221" i="15"/>
  <c r="DI220" i="15"/>
  <c r="DI22" i="15"/>
  <c r="DI108" i="15"/>
  <c r="DH77" i="15"/>
  <c r="DG23" i="15"/>
  <c r="DH48" i="15"/>
  <c r="DH50" i="15" s="1"/>
  <c r="DH69" i="15"/>
  <c r="DG51" i="15"/>
  <c r="DH61" i="15"/>
  <c r="DH63" i="15" s="1"/>
  <c r="DH31" i="15"/>
  <c r="DH38" i="15" s="1"/>
  <c r="DH73" i="15"/>
  <c r="DH82" i="15"/>
  <c r="DJ18" i="15"/>
  <c r="DI27" i="15"/>
  <c r="AT379" i="9"/>
  <c r="AT562" i="9" s="1"/>
  <c r="AP37" i="13" s="1"/>
  <c r="AU459" i="9"/>
  <c r="AU462" i="9" s="1"/>
  <c r="AS562" i="9"/>
  <c r="AO37" i="13" s="1"/>
  <c r="Y291" i="12"/>
  <c r="CV77" i="7"/>
  <c r="CV80" i="7" s="1"/>
  <c r="DE11" i="13"/>
  <c r="AZ452" i="9"/>
  <c r="AZ455" i="9" s="1"/>
  <c r="AY383" i="9"/>
  <c r="AY565" i="9"/>
  <c r="AU40" i="13" s="1"/>
  <c r="AB294" i="12"/>
  <c r="AZ382" i="9"/>
  <c r="AZ565" i="9" s="1"/>
  <c r="AV40" i="13" s="1"/>
  <c r="BA416" i="9"/>
  <c r="BA427" i="9" s="1"/>
  <c r="AT170" i="15" l="1"/>
  <c r="BE121" i="7"/>
  <c r="BF121" i="7"/>
  <c r="BH224" i="7"/>
  <c r="BC14" i="13"/>
  <c r="BE119" i="7"/>
  <c r="BF117" i="7" s="1"/>
  <c r="BF91" i="7"/>
  <c r="BG87" i="7"/>
  <c r="BF118" i="7"/>
  <c r="AU170" i="15" s="1"/>
  <c r="BF100" i="7"/>
  <c r="BF109" i="7"/>
  <c r="AB241" i="15"/>
  <c r="AC240" i="15"/>
  <c r="DG25" i="15"/>
  <c r="DG186" i="15" s="1"/>
  <c r="DF144" i="15"/>
  <c r="DF139" i="15"/>
  <c r="DF149" i="15" s="1"/>
  <c r="DF153" i="15" s="1"/>
  <c r="DE155" i="15"/>
  <c r="DI67" i="15"/>
  <c r="DH83" i="15"/>
  <c r="DI85" i="15"/>
  <c r="Z193" i="15"/>
  <c r="DI92" i="15"/>
  <c r="DI100" i="15" s="1"/>
  <c r="AB237" i="15"/>
  <c r="AA238" i="15"/>
  <c r="AA191" i="15" s="1"/>
  <c r="AU228" i="7"/>
  <c r="AQ18" i="13" s="1"/>
  <c r="BP225" i="7"/>
  <c r="BK15" i="13"/>
  <c r="AU227" i="7"/>
  <c r="AQ17" i="13" s="1"/>
  <c r="AT93" i="7"/>
  <c r="AU90" i="7" s="1"/>
  <c r="AU92" i="7" s="1"/>
  <c r="AU95" i="7" s="1"/>
  <c r="AA192" i="15"/>
  <c r="AG162" i="15"/>
  <c r="AR67" i="7"/>
  <c r="AS226" i="7"/>
  <c r="AO16" i="13" s="1"/>
  <c r="AS57" i="7"/>
  <c r="AS55" i="7" s="1"/>
  <c r="AS66" i="7"/>
  <c r="AH162" i="15" s="1"/>
  <c r="AR64" i="7"/>
  <c r="AR61" i="7"/>
  <c r="AR62" i="7" s="1"/>
  <c r="AS60" i="7" s="1"/>
  <c r="E26" i="13"/>
  <c r="E30" i="13"/>
  <c r="J116" i="8"/>
  <c r="I393" i="9"/>
  <c r="I217" i="9"/>
  <c r="I325" i="9"/>
  <c r="AI167" i="15"/>
  <c r="AT52" i="7"/>
  <c r="DI151" i="15"/>
  <c r="DI235" i="15"/>
  <c r="DI222" i="15"/>
  <c r="DI46" i="15"/>
  <c r="DI86" i="15"/>
  <c r="DI87" i="15" s="1"/>
  <c r="DH51" i="15"/>
  <c r="DH32" i="15"/>
  <c r="DH23" i="15" s="1"/>
  <c r="DG144" i="15" s="1"/>
  <c r="DI54" i="15"/>
  <c r="DI57" i="15" s="1"/>
  <c r="DI71" i="15"/>
  <c r="DI59" i="15"/>
  <c r="DI75" i="15"/>
  <c r="DI41" i="15"/>
  <c r="DI44" i="15" s="1"/>
  <c r="DI29" i="15"/>
  <c r="DI35" i="15" s="1"/>
  <c r="DI36" i="15" s="1"/>
  <c r="DJ20" i="15"/>
  <c r="DJ142" i="15" s="1"/>
  <c r="DJ91" i="15"/>
  <c r="DJ55" i="15"/>
  <c r="DJ42" i="15"/>
  <c r="DJ34" i="15"/>
  <c r="DI68" i="15"/>
  <c r="DI72" i="15"/>
  <c r="DI30" i="15"/>
  <c r="DI47" i="15"/>
  <c r="DI76" i="15"/>
  <c r="DI60" i="15"/>
  <c r="DI81" i="15"/>
  <c r="DI80" i="15"/>
  <c r="AV459" i="9"/>
  <c r="AV462" i="9" s="1"/>
  <c r="AU379" i="9"/>
  <c r="AV102" i="7"/>
  <c r="AV53" i="7"/>
  <c r="AV104" i="7"/>
  <c r="J197" i="7" s="1"/>
  <c r="J102" i="8" s="1"/>
  <c r="J107" i="8" s="1"/>
  <c r="AV110" i="7"/>
  <c r="AK169" i="15" s="1"/>
  <c r="CW77" i="7"/>
  <c r="CW80" i="7" s="1"/>
  <c r="DF11" i="13"/>
  <c r="AY566" i="9"/>
  <c r="AU41" i="13" s="1"/>
  <c r="AB295" i="12"/>
  <c r="AZ383" i="9"/>
  <c r="AZ566" i="9" s="1"/>
  <c r="AV41" i="13" s="1"/>
  <c r="BA452" i="9"/>
  <c r="BA455" i="9" s="1"/>
  <c r="BB416" i="9"/>
  <c r="BB427" i="9" s="1"/>
  <c r="BA382" i="9"/>
  <c r="BG118" i="7" l="1"/>
  <c r="BG100" i="7"/>
  <c r="BG91" i="7"/>
  <c r="BH87" i="7"/>
  <c r="BG109" i="7"/>
  <c r="BD14" i="13"/>
  <c r="BI224" i="7"/>
  <c r="BF119" i="7"/>
  <c r="BG117" i="7" s="1"/>
  <c r="DG204" i="15"/>
  <c r="DG113" i="15"/>
  <c r="DG115" i="15" s="1"/>
  <c r="DG135" i="15" s="1"/>
  <c r="DG199" i="15"/>
  <c r="DG121" i="15"/>
  <c r="DG123" i="15" s="1"/>
  <c r="DG137" i="15" s="1"/>
  <c r="DI69" i="15"/>
  <c r="DG145" i="15"/>
  <c r="DG147" i="15"/>
  <c r="DG206" i="15"/>
  <c r="DG146" i="15"/>
  <c r="DG150" i="15"/>
  <c r="DG125" i="15"/>
  <c r="DG127" i="15" s="1"/>
  <c r="DG148" i="15"/>
  <c r="DG198" i="15"/>
  <c r="AC241" i="15"/>
  <c r="AD240" i="15"/>
  <c r="AD241" i="15" s="1"/>
  <c r="DG157" i="15"/>
  <c r="DG117" i="15"/>
  <c r="DG119" i="15" s="1"/>
  <c r="DI247" i="15"/>
  <c r="DJ106" i="15"/>
  <c r="AH172" i="15"/>
  <c r="DI88" i="15"/>
  <c r="DJ93" i="15"/>
  <c r="AA193" i="15"/>
  <c r="AB238" i="15"/>
  <c r="AB191" i="15" s="1"/>
  <c r="AC237" i="15"/>
  <c r="DI96" i="15"/>
  <c r="DI95" i="15"/>
  <c r="DI99" i="15"/>
  <c r="DI94" i="15"/>
  <c r="DI97" i="15"/>
  <c r="DI98" i="15"/>
  <c r="J110" i="8"/>
  <c r="J111" i="8"/>
  <c r="BQ225" i="7"/>
  <c r="BL15" i="13"/>
  <c r="AV227" i="7"/>
  <c r="AR17" i="13" s="1"/>
  <c r="AS67" i="7"/>
  <c r="J206" i="9"/>
  <c r="J285" i="9" s="1"/>
  <c r="J53" i="12" s="1"/>
  <c r="I93" i="12"/>
  <c r="G239" i="12" s="1"/>
  <c r="G240" i="12" s="1"/>
  <c r="I326" i="9"/>
  <c r="G305" i="12"/>
  <c r="I555" i="9"/>
  <c r="E51" i="13" s="1"/>
  <c r="AG172" i="15"/>
  <c r="AG174" i="15"/>
  <c r="AJ167" i="15"/>
  <c r="AU52" i="7"/>
  <c r="AW99" i="7"/>
  <c r="K196" i="7" s="1"/>
  <c r="J198" i="7"/>
  <c r="AT226" i="7"/>
  <c r="AP16" i="13" s="1"/>
  <c r="AT66" i="7"/>
  <c r="AT57" i="7"/>
  <c r="AT55" i="7" s="1"/>
  <c r="AT64" i="7" s="1"/>
  <c r="AU93" i="7"/>
  <c r="AV90" i="7" s="1"/>
  <c r="AV92" i="7" s="1"/>
  <c r="AK167" i="15" s="1"/>
  <c r="AS61" i="7"/>
  <c r="AS62" i="7" s="1"/>
  <c r="AT60" i="7" s="1"/>
  <c r="AS64" i="7"/>
  <c r="AH174" i="15"/>
  <c r="DI48" i="15"/>
  <c r="DI50" i="15" s="1"/>
  <c r="DJ163" i="15"/>
  <c r="DJ143" i="15"/>
  <c r="DJ166" i="15"/>
  <c r="DJ102" i="15"/>
  <c r="DJ104" i="15"/>
  <c r="DH25" i="15"/>
  <c r="DJ22" i="15"/>
  <c r="DJ108" i="15"/>
  <c r="DH64" i="15"/>
  <c r="AV111" i="7"/>
  <c r="DI73" i="15"/>
  <c r="DI77" i="15"/>
  <c r="DI61" i="15"/>
  <c r="DI63" i="15" s="1"/>
  <c r="DI31" i="15"/>
  <c r="DI38" i="15" s="1"/>
  <c r="DK18" i="15"/>
  <c r="DJ27" i="15"/>
  <c r="DI82" i="15"/>
  <c r="AV54" i="7"/>
  <c r="AV228" i="7" s="1"/>
  <c r="AR18" i="13" s="1"/>
  <c r="AV113" i="7"/>
  <c r="J203" i="7" s="1"/>
  <c r="J117" i="8" s="1"/>
  <c r="J123" i="8" s="1"/>
  <c r="AW459" i="9"/>
  <c r="AW462" i="9" s="1"/>
  <c r="AV379" i="9"/>
  <c r="AV562" i="9" s="1"/>
  <c r="AR37" i="13" s="1"/>
  <c r="Z291" i="12"/>
  <c r="AU562" i="9"/>
  <c r="AQ37" i="13" s="1"/>
  <c r="CX77" i="7"/>
  <c r="S186" i="7"/>
  <c r="DG11" i="13"/>
  <c r="BB452" i="9"/>
  <c r="BB455" i="9" s="1"/>
  <c r="BA383" i="9"/>
  <c r="BA565" i="9"/>
  <c r="AW40" i="13" s="1"/>
  <c r="AC294" i="12"/>
  <c r="BC416" i="9"/>
  <c r="BC427" i="9" s="1"/>
  <c r="BB382" i="9"/>
  <c r="BB565" i="9" s="1"/>
  <c r="AX40" i="13" s="1"/>
  <c r="BG119" i="7" l="1"/>
  <c r="BI87" i="7"/>
  <c r="BH91" i="7"/>
  <c r="BH118" i="7"/>
  <c r="BH109" i="7"/>
  <c r="BH100" i="7"/>
  <c r="BJ224" i="7"/>
  <c r="BE14" i="13"/>
  <c r="AV170" i="15"/>
  <c r="BG121" i="7"/>
  <c r="DG200" i="15"/>
  <c r="DG136" i="15"/>
  <c r="DG138" i="15"/>
  <c r="J112" i="8"/>
  <c r="J103" i="8" s="1"/>
  <c r="J230" i="9" s="1"/>
  <c r="AJ234" i="15" s="1"/>
  <c r="AE240" i="15" s="1"/>
  <c r="AE241" i="15" s="1"/>
  <c r="DG129" i="15"/>
  <c r="DH206" i="15"/>
  <c r="DH146" i="15"/>
  <c r="DJ92" i="15"/>
  <c r="DJ100" i="15" s="1"/>
  <c r="DJ85" i="15"/>
  <c r="DI83" i="15"/>
  <c r="DJ247" i="15"/>
  <c r="DH199" i="15"/>
  <c r="DH198" i="15"/>
  <c r="DH204" i="15"/>
  <c r="AB192" i="15"/>
  <c r="AB193" i="15" s="1"/>
  <c r="J360" i="9"/>
  <c r="J124" i="12" s="1"/>
  <c r="J229" i="9"/>
  <c r="AD237" i="15"/>
  <c r="AD238" i="15" s="1"/>
  <c r="AD191" i="15" s="1"/>
  <c r="AC238" i="15"/>
  <c r="AC191" i="15" s="1"/>
  <c r="AV52" i="7"/>
  <c r="AV57" i="7" s="1"/>
  <c r="AV55" i="7" s="1"/>
  <c r="BR225" i="7"/>
  <c r="BM15" i="13"/>
  <c r="AV95" i="7"/>
  <c r="J191" i="7" s="1"/>
  <c r="J71" i="8" s="1"/>
  <c r="J205" i="9" s="1"/>
  <c r="J284" i="9" s="1"/>
  <c r="AW101" i="7"/>
  <c r="AL168" i="15" s="1"/>
  <c r="AD192" i="15"/>
  <c r="AC192" i="15"/>
  <c r="AW108" i="7"/>
  <c r="J204" i="7"/>
  <c r="I94" i="12"/>
  <c r="AV93" i="7"/>
  <c r="AT61" i="7"/>
  <c r="AT62" i="7" s="1"/>
  <c r="AU60" i="7" s="1"/>
  <c r="J207" i="9"/>
  <c r="J286" i="9" s="1"/>
  <c r="J54" i="12" s="1"/>
  <c r="J127" i="8"/>
  <c r="J126" i="8"/>
  <c r="AI162" i="15"/>
  <c r="AT67" i="7"/>
  <c r="AU226" i="7"/>
  <c r="AQ16" i="13" s="1"/>
  <c r="AU66" i="7"/>
  <c r="AJ162" i="15" s="1"/>
  <c r="AU57" i="7"/>
  <c r="AU55" i="7" s="1"/>
  <c r="AU61" i="7" s="1"/>
  <c r="AK234" i="15"/>
  <c r="DJ151" i="15"/>
  <c r="DH148" i="15"/>
  <c r="DH125" i="15"/>
  <c r="DH127" i="15" s="1"/>
  <c r="DH121" i="15"/>
  <c r="DH123" i="15" s="1"/>
  <c r="DH137" i="15" s="1"/>
  <c r="DH117" i="15"/>
  <c r="DH147" i="15"/>
  <c r="DH113" i="15"/>
  <c r="DH186" i="15"/>
  <c r="DH157" i="15"/>
  <c r="DH150" i="15"/>
  <c r="DH145" i="15"/>
  <c r="DG134" i="15"/>
  <c r="DJ80" i="15"/>
  <c r="DJ86" i="15"/>
  <c r="DI32" i="15"/>
  <c r="DI51" i="15"/>
  <c r="DJ29" i="15"/>
  <c r="DJ35" i="15" s="1"/>
  <c r="DJ36" i="15" s="1"/>
  <c r="DJ41" i="15"/>
  <c r="DJ44" i="15" s="1"/>
  <c r="DJ46" i="15"/>
  <c r="DJ54" i="15"/>
  <c r="DJ57" i="15" s="1"/>
  <c r="DJ67" i="15"/>
  <c r="DJ59" i="15"/>
  <c r="DJ75" i="15"/>
  <c r="DJ71" i="15"/>
  <c r="DK20" i="15"/>
  <c r="DK91" i="15"/>
  <c r="DK55" i="15"/>
  <c r="DK34" i="15"/>
  <c r="DK42" i="15"/>
  <c r="DJ68" i="15"/>
  <c r="DJ60" i="15"/>
  <c r="DJ72" i="15"/>
  <c r="DJ47" i="15"/>
  <c r="DJ30" i="15"/>
  <c r="DJ76" i="15"/>
  <c r="DJ81" i="15"/>
  <c r="AW379" i="9"/>
  <c r="AX459" i="9"/>
  <c r="AX462" i="9" s="1"/>
  <c r="CX80" i="7"/>
  <c r="T184" i="7"/>
  <c r="T475" i="9" s="1"/>
  <c r="T478" i="9" s="1"/>
  <c r="T390" i="9" s="1"/>
  <c r="T552" i="9" s="1"/>
  <c r="P48" i="13" s="1"/>
  <c r="DH11" i="13"/>
  <c r="BA566" i="9"/>
  <c r="AW41" i="13" s="1"/>
  <c r="AC295" i="12"/>
  <c r="BB383" i="9"/>
  <c r="BB566" i="9" s="1"/>
  <c r="AX41" i="13" s="1"/>
  <c r="BC452" i="9"/>
  <c r="BC455" i="9" s="1"/>
  <c r="BD416" i="9"/>
  <c r="BD427" i="9" s="1"/>
  <c r="BC382" i="9"/>
  <c r="AW170" i="15" l="1"/>
  <c r="BH121" i="7"/>
  <c r="L209" i="7" s="1"/>
  <c r="L133" i="8" s="1"/>
  <c r="L208" i="9" s="1"/>
  <c r="BI118" i="7"/>
  <c r="BI109" i="7"/>
  <c r="BJ87" i="7"/>
  <c r="BI100" i="7"/>
  <c r="BI91" i="7"/>
  <c r="BF14" i="13"/>
  <c r="BK224" i="7"/>
  <c r="BH117" i="7"/>
  <c r="L210" i="7"/>
  <c r="J300" i="9"/>
  <c r="J68" i="12" s="1"/>
  <c r="DH138" i="15"/>
  <c r="DJ98" i="15"/>
  <c r="DJ94" i="15"/>
  <c r="J104" i="8"/>
  <c r="J392" i="9" s="1"/>
  <c r="J554" i="9" s="1"/>
  <c r="F50" i="13" s="1"/>
  <c r="J231" i="9"/>
  <c r="DJ96" i="15"/>
  <c r="DJ97" i="15"/>
  <c r="DJ99" i="15"/>
  <c r="AF240" i="15"/>
  <c r="DK142" i="15"/>
  <c r="DG139" i="15"/>
  <c r="DG149" i="15" s="1"/>
  <c r="DG153" i="15" s="1"/>
  <c r="DF155" i="15"/>
  <c r="DF159" i="15" s="1"/>
  <c r="DJ95" i="15"/>
  <c r="DK106" i="15"/>
  <c r="DJ87" i="15"/>
  <c r="DJ88" i="15" s="1"/>
  <c r="DH200" i="15"/>
  <c r="DK93" i="15"/>
  <c r="J128" i="8"/>
  <c r="J118" i="8" s="1"/>
  <c r="J237" i="9" s="1"/>
  <c r="J305" i="9" s="1"/>
  <c r="J73" i="12" s="1"/>
  <c r="AV66" i="7"/>
  <c r="AK162" i="15" s="1"/>
  <c r="AD193" i="15"/>
  <c r="AC193" i="15"/>
  <c r="AJ233" i="15"/>
  <c r="AE237" i="15" s="1"/>
  <c r="J299" i="9"/>
  <c r="J67" i="12" s="1"/>
  <c r="DH119" i="15"/>
  <c r="DH136" i="15"/>
  <c r="BS225" i="7"/>
  <c r="BN15" i="13"/>
  <c r="AW104" i="7"/>
  <c r="AW102" i="7"/>
  <c r="AX99" i="7" s="1"/>
  <c r="AX101" i="7" s="1"/>
  <c r="AM168" i="15" s="1"/>
  <c r="AW53" i="7"/>
  <c r="AW227" i="7" s="1"/>
  <c r="AS17" i="13" s="1"/>
  <c r="AU64" i="7"/>
  <c r="AV226" i="7"/>
  <c r="AR16" i="13" s="1"/>
  <c r="AU62" i="7"/>
  <c r="AV60" i="7" s="1"/>
  <c r="AU67" i="7"/>
  <c r="J161" i="7" s="1"/>
  <c r="J200" i="9" s="1"/>
  <c r="J291" i="9" s="1"/>
  <c r="J59" i="12" s="1"/>
  <c r="J361" i="9"/>
  <c r="J125" i="12" s="1"/>
  <c r="J236" i="9"/>
  <c r="AE192" i="15"/>
  <c r="AJ172" i="15"/>
  <c r="AI172" i="15"/>
  <c r="AI174" i="15"/>
  <c r="AW90" i="7"/>
  <c r="J192" i="7"/>
  <c r="AW110" i="7"/>
  <c r="K202" i="7"/>
  <c r="J52" i="12"/>
  <c r="J56" i="12" s="1"/>
  <c r="J288" i="9"/>
  <c r="AK235" i="15"/>
  <c r="DK166" i="15"/>
  <c r="DK143" i="15"/>
  <c r="DK163" i="15"/>
  <c r="DH115" i="15"/>
  <c r="DH135" i="15" s="1"/>
  <c r="DH129" i="15"/>
  <c r="DK104" i="15"/>
  <c r="DK102" i="15"/>
  <c r="DK22" i="15"/>
  <c r="DK108" i="15"/>
  <c r="DJ82" i="15"/>
  <c r="DI23" i="15"/>
  <c r="DJ73" i="15"/>
  <c r="DJ48" i="15"/>
  <c r="DJ50" i="15" s="1"/>
  <c r="DI64" i="15"/>
  <c r="DJ77" i="15"/>
  <c r="DJ31" i="15"/>
  <c r="DJ38" i="15" s="1"/>
  <c r="DJ61" i="15"/>
  <c r="DJ63" i="15" s="1"/>
  <c r="DJ69" i="15"/>
  <c r="DL18" i="15"/>
  <c r="DK27" i="15"/>
  <c r="AX379" i="9"/>
  <c r="AX562" i="9" s="1"/>
  <c r="AT37" i="13" s="1"/>
  <c r="AY459" i="9"/>
  <c r="AY462" i="9" s="1"/>
  <c r="AW562" i="9"/>
  <c r="AS37" i="13" s="1"/>
  <c r="AA291" i="12"/>
  <c r="AV61" i="7"/>
  <c r="AV64" i="7"/>
  <c r="CY77" i="7"/>
  <c r="CY80" i="7" s="1"/>
  <c r="AD294" i="12"/>
  <c r="BC565" i="9"/>
  <c r="AY40" i="13" s="1"/>
  <c r="BC383" i="9"/>
  <c r="BD452" i="9"/>
  <c r="BD455" i="9" s="1"/>
  <c r="BD382" i="9"/>
  <c r="BD565" i="9" s="1"/>
  <c r="AZ40" i="13" s="1"/>
  <c r="BE416" i="9"/>
  <c r="BE427" i="9" s="1"/>
  <c r="M208" i="7" l="1"/>
  <c r="BH119" i="7"/>
  <c r="BI117" i="7" s="1"/>
  <c r="BI119" i="7" s="1"/>
  <c r="BJ117" i="7" s="1"/>
  <c r="L287" i="9"/>
  <c r="L55" i="12" s="1"/>
  <c r="L501" i="9"/>
  <c r="AX170" i="15"/>
  <c r="BI121" i="7"/>
  <c r="BL224" i="7"/>
  <c r="BG14" i="13"/>
  <c r="BJ109" i="7"/>
  <c r="BJ118" i="7"/>
  <c r="AY170" i="15" s="1"/>
  <c r="BJ100" i="7"/>
  <c r="BJ91" i="7"/>
  <c r="BK87" i="7"/>
  <c r="K101" i="8"/>
  <c r="DI25" i="15"/>
  <c r="DI199" i="15" s="1"/>
  <c r="DH144" i="15"/>
  <c r="AF241" i="15"/>
  <c r="AF192" i="15" s="1"/>
  <c r="AG240" i="15"/>
  <c r="DK92" i="15"/>
  <c r="DK100" i="15" s="1"/>
  <c r="AK172" i="15"/>
  <c r="DJ83" i="15"/>
  <c r="DK85" i="15"/>
  <c r="DI204" i="15"/>
  <c r="AV67" i="7"/>
  <c r="AJ235" i="15"/>
  <c r="J301" i="9"/>
  <c r="J527" i="9" s="1"/>
  <c r="F62" i="13" s="1"/>
  <c r="J69" i="12"/>
  <c r="AF237" i="15"/>
  <c r="AE238" i="15"/>
  <c r="AX53" i="7"/>
  <c r="AX227" i="7" s="1"/>
  <c r="AT17" i="13" s="1"/>
  <c r="BT225" i="7"/>
  <c r="BO15" i="13"/>
  <c r="AX102" i="7"/>
  <c r="AY99" i="7" s="1"/>
  <c r="AY101" i="7" s="1"/>
  <c r="AN168" i="15" s="1"/>
  <c r="AX104" i="7"/>
  <c r="AV62" i="7"/>
  <c r="AW60" i="7" s="1"/>
  <c r="K159" i="7" s="1"/>
  <c r="J160" i="7"/>
  <c r="J180" i="9" s="1"/>
  <c r="AL169" i="15"/>
  <c r="AW113" i="7"/>
  <c r="AW54" i="7"/>
  <c r="AW228" i="7" s="1"/>
  <c r="AS18" i="13" s="1"/>
  <c r="AW92" i="7"/>
  <c r="K190" i="7"/>
  <c r="AK200" i="15"/>
  <c r="J238" i="9"/>
  <c r="J304" i="9"/>
  <c r="J162" i="7"/>
  <c r="AW111" i="7"/>
  <c r="AX108" i="7" s="1"/>
  <c r="DK151" i="15"/>
  <c r="DH134" i="15"/>
  <c r="DI147" i="15"/>
  <c r="DI121" i="15"/>
  <c r="DI123" i="15" s="1"/>
  <c r="DI137" i="15" s="1"/>
  <c r="DI113" i="15"/>
  <c r="DI148" i="15"/>
  <c r="DI125" i="15"/>
  <c r="DI127" i="15" s="1"/>
  <c r="DI157" i="15"/>
  <c r="DI150" i="15"/>
  <c r="DI145" i="15"/>
  <c r="DK80" i="15"/>
  <c r="DK86" i="15"/>
  <c r="DJ32" i="15"/>
  <c r="DJ51" i="15"/>
  <c r="DK67" i="15"/>
  <c r="DK46" i="15"/>
  <c r="DK54" i="15"/>
  <c r="DK57" i="15" s="1"/>
  <c r="DK71" i="15"/>
  <c r="DK59" i="15"/>
  <c r="DK29" i="15"/>
  <c r="DK35" i="15" s="1"/>
  <c r="DK36" i="15" s="1"/>
  <c r="DK41" i="15"/>
  <c r="DK44" i="15" s="1"/>
  <c r="DK75" i="15"/>
  <c r="DL20" i="15"/>
  <c r="DL91" i="15"/>
  <c r="DL34" i="15"/>
  <c r="DL42" i="15"/>
  <c r="DL55" i="15"/>
  <c r="DK47" i="15"/>
  <c r="DK76" i="15"/>
  <c r="DK72" i="15"/>
  <c r="DK30" i="15"/>
  <c r="DK68" i="15"/>
  <c r="DK60" i="15"/>
  <c r="DK81" i="15"/>
  <c r="AZ459" i="9"/>
  <c r="AZ462" i="9" s="1"/>
  <c r="AY379" i="9"/>
  <c r="CZ77" i="7"/>
  <c r="CZ80" i="7" s="1"/>
  <c r="BD383" i="9"/>
  <c r="BD566" i="9" s="1"/>
  <c r="AZ41" i="13" s="1"/>
  <c r="BE452" i="9"/>
  <c r="BE455" i="9" s="1"/>
  <c r="AD295" i="12"/>
  <c r="BC566" i="9"/>
  <c r="AY41" i="13" s="1"/>
  <c r="BF416" i="9"/>
  <c r="BF427" i="9" s="1"/>
  <c r="BE382" i="9"/>
  <c r="BH14" i="13" l="1"/>
  <c r="BM224" i="7"/>
  <c r="BL87" i="7"/>
  <c r="BK109" i="7"/>
  <c r="BK91" i="7"/>
  <c r="BK118" i="7"/>
  <c r="AZ170" i="15" s="1"/>
  <c r="BK100" i="7"/>
  <c r="BJ119" i="7"/>
  <c r="BK117" i="7" s="1"/>
  <c r="BJ121" i="7"/>
  <c r="DI186" i="15"/>
  <c r="DI117" i="15"/>
  <c r="DI136" i="15" s="1"/>
  <c r="DK99" i="15"/>
  <c r="DK97" i="15"/>
  <c r="DK98" i="15"/>
  <c r="DK247" i="15"/>
  <c r="DK96" i="15"/>
  <c r="DI198" i="15"/>
  <c r="DI200" i="15" s="1"/>
  <c r="DK94" i="15"/>
  <c r="DL142" i="15"/>
  <c r="AG241" i="15"/>
  <c r="AH240" i="15"/>
  <c r="DI138" i="15"/>
  <c r="DI206" i="15"/>
  <c r="DI146" i="15"/>
  <c r="DH139" i="15"/>
  <c r="DH149" i="15" s="1"/>
  <c r="DH153" i="15" s="1"/>
  <c r="DG155" i="15"/>
  <c r="DG159" i="15" s="1"/>
  <c r="DK95" i="15"/>
  <c r="DL106" i="15"/>
  <c r="DK87" i="15"/>
  <c r="DK88" i="15" s="1"/>
  <c r="DL93" i="15"/>
  <c r="AE191" i="15"/>
  <c r="AE193" i="15" s="1"/>
  <c r="J273" i="9"/>
  <c r="J41" i="12" s="1"/>
  <c r="J45" i="12" s="1"/>
  <c r="J193" i="9"/>
  <c r="J492" i="9" s="1"/>
  <c r="AF238" i="15"/>
  <c r="AG237" i="15"/>
  <c r="BP15" i="13"/>
  <c r="BU225" i="7"/>
  <c r="J432" i="9"/>
  <c r="J489" i="9"/>
  <c r="J191" i="9"/>
  <c r="J491" i="9" s="1"/>
  <c r="J210" i="9"/>
  <c r="AL167" i="15"/>
  <c r="AW52" i="7"/>
  <c r="AW95" i="7"/>
  <c r="AQ233" i="15"/>
  <c r="AW93" i="7"/>
  <c r="AX90" i="7" s="1"/>
  <c r="AX110" i="7"/>
  <c r="AK220" i="15"/>
  <c r="J72" i="12"/>
  <c r="J74" i="12" s="1"/>
  <c r="J306" i="9"/>
  <c r="J528" i="9" s="1"/>
  <c r="F63" i="13" s="1"/>
  <c r="DK82" i="15"/>
  <c r="DL166" i="15"/>
  <c r="DL163" i="15"/>
  <c r="DL143" i="15"/>
  <c r="DI115" i="15"/>
  <c r="DI135" i="15" s="1"/>
  <c r="DL233" i="15"/>
  <c r="DL234" i="15"/>
  <c r="DL104" i="15"/>
  <c r="DL102" i="15"/>
  <c r="DL220" i="15"/>
  <c r="DL221" i="15"/>
  <c r="DL22" i="15"/>
  <c r="DL108" i="15"/>
  <c r="DJ23" i="15"/>
  <c r="DK73" i="15"/>
  <c r="DJ64" i="15"/>
  <c r="DK77" i="15"/>
  <c r="DK69" i="15"/>
  <c r="DK48" i="15"/>
  <c r="DK50" i="15" s="1"/>
  <c r="DK31" i="15"/>
  <c r="DK38" i="15" s="1"/>
  <c r="DK61" i="15"/>
  <c r="DK63" i="15" s="1"/>
  <c r="DM18" i="15"/>
  <c r="DL27" i="15"/>
  <c r="BA459" i="9"/>
  <c r="BA462" i="9" s="1"/>
  <c r="AZ379" i="9"/>
  <c r="AZ562" i="9" s="1"/>
  <c r="AV37" i="13" s="1"/>
  <c r="AY53" i="7"/>
  <c r="AY227" i="7" s="1"/>
  <c r="AU17" i="13" s="1"/>
  <c r="AY104" i="7"/>
  <c r="AY562" i="9"/>
  <c r="AU37" i="13" s="1"/>
  <c r="AB291" i="12"/>
  <c r="AY102" i="7"/>
  <c r="AZ99" i="7" s="1"/>
  <c r="AZ101" i="7" s="1"/>
  <c r="AO168" i="15" s="1"/>
  <c r="DA77" i="7"/>
  <c r="DA80" i="7" s="1"/>
  <c r="BE565" i="9"/>
  <c r="BA40" i="13" s="1"/>
  <c r="AE294" i="12"/>
  <c r="BE383" i="9"/>
  <c r="BF452" i="9"/>
  <c r="BF455" i="9" s="1"/>
  <c r="BG416" i="9"/>
  <c r="BG427" i="9" s="1"/>
  <c r="BF382" i="9"/>
  <c r="BF565" i="9" s="1"/>
  <c r="BB40" i="13" s="1"/>
  <c r="DI119" i="15" l="1"/>
  <c r="DI129" i="15"/>
  <c r="BI14" i="13"/>
  <c r="BN224" i="7"/>
  <c r="BL100" i="7"/>
  <c r="BL118" i="7"/>
  <c r="BA170" i="15" s="1"/>
  <c r="BL109" i="7"/>
  <c r="BM87" i="7"/>
  <c r="BL91" i="7"/>
  <c r="BL121" i="7"/>
  <c r="BK119" i="7"/>
  <c r="BL117" i="7" s="1"/>
  <c r="BL119" i="7" s="1"/>
  <c r="BM117" i="7" s="1"/>
  <c r="BK121" i="7"/>
  <c r="DJ25" i="15"/>
  <c r="DJ146" i="15" s="1"/>
  <c r="DI144" i="15"/>
  <c r="AH241" i="15"/>
  <c r="AH192" i="15" s="1"/>
  <c r="AI240" i="15"/>
  <c r="DL247" i="15"/>
  <c r="DL92" i="15"/>
  <c r="DL100" i="15" s="1"/>
  <c r="DL85" i="15"/>
  <c r="J277" i="9"/>
  <c r="DK83" i="15"/>
  <c r="AF191" i="15"/>
  <c r="AF193" i="15" s="1"/>
  <c r="AH237" i="15"/>
  <c r="AG238" i="15"/>
  <c r="AG191" i="15" s="1"/>
  <c r="J515" i="9"/>
  <c r="J559" i="9" s="1"/>
  <c r="F34" i="13" s="1"/>
  <c r="BV225" i="7"/>
  <c r="BQ15" i="13"/>
  <c r="J573" i="9"/>
  <c r="F20" i="13" s="1"/>
  <c r="J496" i="9"/>
  <c r="J497" i="9" s="1"/>
  <c r="AG192" i="15"/>
  <c r="AM169" i="15"/>
  <c r="AX54" i="7"/>
  <c r="AX228" i="7" s="1"/>
  <c r="AT18" i="13" s="1"/>
  <c r="AX113" i="7"/>
  <c r="AX92" i="7"/>
  <c r="AX93" i="7" s="1"/>
  <c r="AY90" i="7" s="1"/>
  <c r="AX111" i="7"/>
  <c r="AY108" i="7" s="1"/>
  <c r="AW57" i="7"/>
  <c r="AW55" i="7" s="1"/>
  <c r="AW226" i="7"/>
  <c r="AS16" i="13" s="1"/>
  <c r="AW66" i="7"/>
  <c r="AK221" i="15"/>
  <c r="DJ148" i="15"/>
  <c r="DJ121" i="15"/>
  <c r="DJ123" i="15" s="1"/>
  <c r="DJ137" i="15" s="1"/>
  <c r="DI134" i="15"/>
  <c r="DL151" i="15"/>
  <c r="DL235" i="15"/>
  <c r="DL222" i="15"/>
  <c r="DL75" i="15"/>
  <c r="DL86" i="15"/>
  <c r="DL67" i="15"/>
  <c r="DK64" i="15"/>
  <c r="DK32" i="15"/>
  <c r="DL41" i="15"/>
  <c r="DL44" i="15" s="1"/>
  <c r="DL29" i="15"/>
  <c r="DL35" i="15" s="1"/>
  <c r="DL36" i="15" s="1"/>
  <c r="DL76" i="15"/>
  <c r="DL72" i="15"/>
  <c r="DL47" i="15"/>
  <c r="DL81" i="15"/>
  <c r="DL60" i="15"/>
  <c r="DL30" i="15"/>
  <c r="DL68" i="15"/>
  <c r="DL54" i="15"/>
  <c r="DL57" i="15" s="1"/>
  <c r="DM20" i="15"/>
  <c r="DM91" i="15"/>
  <c r="DM42" i="15"/>
  <c r="DM55" i="15"/>
  <c r="DM34" i="15"/>
  <c r="DL46" i="15"/>
  <c r="DL71" i="15"/>
  <c r="DL59" i="15"/>
  <c r="DL80" i="15"/>
  <c r="BB459" i="9"/>
  <c r="BB462" i="9" s="1"/>
  <c r="BA379" i="9"/>
  <c r="AZ102" i="7"/>
  <c r="BA99" i="7" s="1"/>
  <c r="BA101" i="7" s="1"/>
  <c r="AP168" i="15" s="1"/>
  <c r="AZ53" i="7"/>
  <c r="AZ227" i="7" s="1"/>
  <c r="AV17" i="13" s="1"/>
  <c r="AZ104" i="7"/>
  <c r="DB77" i="7"/>
  <c r="DB80" i="7" s="1"/>
  <c r="BF383" i="9"/>
  <c r="BF566" i="9" s="1"/>
  <c r="BB41" i="13" s="1"/>
  <c r="BG452" i="9"/>
  <c r="BG455" i="9" s="1"/>
  <c r="BH416" i="9"/>
  <c r="BH427" i="9" s="1"/>
  <c r="BG382" i="9"/>
  <c r="AE295" i="12"/>
  <c r="BE566" i="9"/>
  <c r="BA41" i="13" s="1"/>
  <c r="DJ150" i="15" l="1"/>
  <c r="DJ113" i="15"/>
  <c r="DJ115" i="15" s="1"/>
  <c r="DJ135" i="15" s="1"/>
  <c r="DJ117" i="15"/>
  <c r="DJ136" i="15" s="1"/>
  <c r="DJ147" i="15"/>
  <c r="BM91" i="7"/>
  <c r="BN87" i="7"/>
  <c r="BM100" i="7"/>
  <c r="BM118" i="7"/>
  <c r="BM109" i="7"/>
  <c r="BO224" i="7"/>
  <c r="BJ14" i="13"/>
  <c r="DJ145" i="15"/>
  <c r="DJ125" i="15"/>
  <c r="DJ127" i="15" s="1"/>
  <c r="DL94" i="15"/>
  <c r="DL99" i="15"/>
  <c r="DM142" i="15"/>
  <c r="AI241" i="15"/>
  <c r="AI192" i="15" s="1"/>
  <c r="AJ240" i="15"/>
  <c r="AJ241" i="15" s="1"/>
  <c r="AJ192" i="15" s="1"/>
  <c r="DI139" i="15"/>
  <c r="DI149" i="15" s="1"/>
  <c r="DI153" i="15" s="1"/>
  <c r="DH155" i="15"/>
  <c r="DH159" i="15" s="1"/>
  <c r="DL95" i="15"/>
  <c r="DL97" i="15"/>
  <c r="DL96" i="15"/>
  <c r="DM106" i="15"/>
  <c r="DL98" i="15"/>
  <c r="DL87" i="15"/>
  <c r="DL88" i="15" s="1"/>
  <c r="DM93" i="15"/>
  <c r="AG193" i="15"/>
  <c r="AH238" i="15"/>
  <c r="AI237" i="15"/>
  <c r="J521" i="9"/>
  <c r="F56" i="13" s="1"/>
  <c r="F73" i="13" s="1"/>
  <c r="F21" i="13"/>
  <c r="J569" i="9"/>
  <c r="F30" i="13" s="1"/>
  <c r="J549" i="9"/>
  <c r="F45" i="13" s="1"/>
  <c r="F25" i="13"/>
  <c r="F29" i="13" s="1"/>
  <c r="F33" i="13" s="1"/>
  <c r="F44" i="13" s="1"/>
  <c r="F55" i="13" s="1"/>
  <c r="F72" i="13" s="1"/>
  <c r="BR15" i="13"/>
  <c r="BW225" i="7"/>
  <c r="AK222" i="15"/>
  <c r="AY110" i="7"/>
  <c r="AY111" i="7" s="1"/>
  <c r="AZ108" i="7" s="1"/>
  <c r="AM167" i="15"/>
  <c r="AX52" i="7"/>
  <c r="AX95" i="7"/>
  <c r="AW64" i="7"/>
  <c r="AW61" i="7"/>
  <c r="AW62" i="7" s="1"/>
  <c r="AX60" i="7" s="1"/>
  <c r="AL162" i="15"/>
  <c r="AW67" i="7"/>
  <c r="AY92" i="7"/>
  <c r="AY95" i="7" s="1"/>
  <c r="DM163" i="15"/>
  <c r="DM166" i="15"/>
  <c r="DM143" i="15"/>
  <c r="DM233" i="15"/>
  <c r="DM234" i="15"/>
  <c r="DL77" i="15"/>
  <c r="DM104" i="15"/>
  <c r="DM102" i="15"/>
  <c r="DM221" i="15"/>
  <c r="DM220" i="15"/>
  <c r="DM22" i="15"/>
  <c r="DM108" i="15"/>
  <c r="DK23" i="15"/>
  <c r="DL69" i="15"/>
  <c r="DL82" i="15"/>
  <c r="DL31" i="15"/>
  <c r="DL38" i="15" s="1"/>
  <c r="DK51" i="15"/>
  <c r="DL48" i="15"/>
  <c r="DL50" i="15" s="1"/>
  <c r="DL61" i="15"/>
  <c r="DL63" i="15" s="1"/>
  <c r="DN18" i="15"/>
  <c r="DM27" i="15"/>
  <c r="DL73" i="15"/>
  <c r="BA102" i="7"/>
  <c r="BA53" i="7"/>
  <c r="BA227" i="7" s="1"/>
  <c r="AW17" i="13" s="1"/>
  <c r="BA104" i="7"/>
  <c r="BA562" i="9"/>
  <c r="AW37" i="13" s="1"/>
  <c r="AC291" i="12"/>
  <c r="BB379" i="9"/>
  <c r="BB562" i="9" s="1"/>
  <c r="AX37" i="13" s="1"/>
  <c r="BC459" i="9"/>
  <c r="BC462" i="9" s="1"/>
  <c r="DC77" i="7"/>
  <c r="DC80" i="7" s="1"/>
  <c r="BG383" i="9"/>
  <c r="BH452" i="9"/>
  <c r="BH455" i="9" s="1"/>
  <c r="AF294" i="12"/>
  <c r="BG565" i="9"/>
  <c r="BC40" i="13" s="1"/>
  <c r="BI416" i="9"/>
  <c r="BI427" i="9" s="1"/>
  <c r="BH382" i="9"/>
  <c r="BH565" i="9" s="1"/>
  <c r="BD40" i="13" s="1"/>
  <c r="DJ119" i="15" l="1"/>
  <c r="DJ138" i="15"/>
  <c r="BB170" i="15"/>
  <c r="BM121" i="7"/>
  <c r="BM119" i="7"/>
  <c r="BN117" i="7" s="1"/>
  <c r="DJ129" i="15"/>
  <c r="BK14" i="13"/>
  <c r="BP224" i="7"/>
  <c r="BN109" i="7"/>
  <c r="BN100" i="7"/>
  <c r="BN118" i="7"/>
  <c r="BN119" i="7" s="1"/>
  <c r="M210" i="7" s="1"/>
  <c r="BO87" i="7"/>
  <c r="BN91" i="7"/>
  <c r="DK25" i="15"/>
  <c r="DK198" i="15" s="1"/>
  <c r="DJ144" i="15"/>
  <c r="DM92" i="15"/>
  <c r="DM97" i="15" s="1"/>
  <c r="DM85" i="15"/>
  <c r="DL83" i="15"/>
  <c r="AH191" i="15"/>
  <c r="AH193" i="15" s="1"/>
  <c r="AI238" i="15"/>
  <c r="AJ237" i="15"/>
  <c r="AJ238" i="15" s="1"/>
  <c r="F26" i="13"/>
  <c r="BX225" i="7"/>
  <c r="BS15" i="13"/>
  <c r="AY93" i="7"/>
  <c r="AZ90" i="7" s="1"/>
  <c r="AZ92" i="7" s="1"/>
  <c r="AZ93" i="7" s="1"/>
  <c r="BA90" i="7" s="1"/>
  <c r="AL172" i="15"/>
  <c r="AL174" i="15"/>
  <c r="AZ110" i="7"/>
  <c r="AZ111" i="7" s="1"/>
  <c r="BA108" i="7" s="1"/>
  <c r="AN169" i="15"/>
  <c r="AY54" i="7"/>
  <c r="AY228" i="7" s="1"/>
  <c r="AU18" i="13" s="1"/>
  <c r="AY113" i="7"/>
  <c r="AN167" i="15"/>
  <c r="AY52" i="7"/>
  <c r="AX226" i="7"/>
  <c r="AT16" i="13" s="1"/>
  <c r="AX66" i="7"/>
  <c r="AX57" i="7"/>
  <c r="AX55" i="7" s="1"/>
  <c r="DJ134" i="15"/>
  <c r="DM151" i="15"/>
  <c r="DK148" i="15"/>
  <c r="DK117" i="15"/>
  <c r="DM235" i="15"/>
  <c r="DM222" i="15"/>
  <c r="DM86" i="15"/>
  <c r="DM67" i="15"/>
  <c r="DM29" i="15"/>
  <c r="DM35" i="15" s="1"/>
  <c r="DM36" i="15" s="1"/>
  <c r="DL51" i="15"/>
  <c r="DL32" i="15"/>
  <c r="DM75" i="15"/>
  <c r="DM59" i="15"/>
  <c r="DM54" i="15"/>
  <c r="DM57" i="15" s="1"/>
  <c r="DM41" i="15"/>
  <c r="DM44" i="15" s="1"/>
  <c r="DM71" i="15"/>
  <c r="DM46" i="15"/>
  <c r="DM68" i="15"/>
  <c r="DM76" i="15"/>
  <c r="DM81" i="15"/>
  <c r="DM60" i="15"/>
  <c r="DM30" i="15"/>
  <c r="DM72" i="15"/>
  <c r="DM47" i="15"/>
  <c r="DN20" i="15"/>
  <c r="DN91" i="15"/>
  <c r="DN34" i="15"/>
  <c r="DN55" i="15"/>
  <c r="DN42" i="15"/>
  <c r="DM80" i="15"/>
  <c r="BD459" i="9"/>
  <c r="BD462" i="9" s="1"/>
  <c r="BC379" i="9"/>
  <c r="BB99" i="7"/>
  <c r="DD77" i="7"/>
  <c r="U184" i="7" s="1"/>
  <c r="U475" i="9" s="1"/>
  <c r="U478" i="9" s="1"/>
  <c r="U390" i="9" s="1"/>
  <c r="T186" i="7"/>
  <c r="BJ416" i="9"/>
  <c r="BJ427" i="9" s="1"/>
  <c r="BI382" i="9"/>
  <c r="BH383" i="9"/>
  <c r="BH566" i="9" s="1"/>
  <c r="BD41" i="13" s="1"/>
  <c r="BI452" i="9"/>
  <c r="BI455" i="9" s="1"/>
  <c r="BG566" i="9"/>
  <c r="BC41" i="13" s="1"/>
  <c r="AF295" i="12"/>
  <c r="BO91" i="7" l="1"/>
  <c r="BO109" i="7"/>
  <c r="BP87" i="7"/>
  <c r="BO118" i="7"/>
  <c r="BD170" i="15" s="1"/>
  <c r="BO100" i="7"/>
  <c r="BL14" i="13"/>
  <c r="BQ224" i="7"/>
  <c r="BC170" i="15"/>
  <c r="BN121" i="7"/>
  <c r="M209" i="7" s="1"/>
  <c r="M133" i="8" s="1"/>
  <c r="M208" i="9" s="1"/>
  <c r="DK121" i="15"/>
  <c r="DK123" i="15" s="1"/>
  <c r="DK137" i="15" s="1"/>
  <c r="DK145" i="15"/>
  <c r="DK150" i="15"/>
  <c r="DK125" i="15"/>
  <c r="DK138" i="15" s="1"/>
  <c r="DK113" i="15"/>
  <c r="DK115" i="15" s="1"/>
  <c r="DK135" i="15" s="1"/>
  <c r="DK147" i="15"/>
  <c r="DK199" i="15"/>
  <c r="DM247" i="15"/>
  <c r="DM99" i="15"/>
  <c r="DM98" i="15"/>
  <c r="DK204" i="15"/>
  <c r="DM96" i="15"/>
  <c r="DM100" i="15"/>
  <c r="DM94" i="15"/>
  <c r="DM95" i="15"/>
  <c r="DN142" i="15"/>
  <c r="DK206" i="15"/>
  <c r="DK146" i="15"/>
  <c r="DJ139" i="15"/>
  <c r="DJ149" i="15" s="1"/>
  <c r="DJ153" i="15" s="1"/>
  <c r="DI155" i="15"/>
  <c r="DI159" i="15" s="1"/>
  <c r="DM87" i="15"/>
  <c r="DM88" i="15" s="1"/>
  <c r="DN106" i="15"/>
  <c r="DN93" i="15"/>
  <c r="AI191" i="15"/>
  <c r="AI193" i="15" s="1"/>
  <c r="AJ191" i="15"/>
  <c r="AJ193" i="15" s="1"/>
  <c r="DM77" i="15"/>
  <c r="DK119" i="15"/>
  <c r="DK136" i="15"/>
  <c r="BY225" i="7"/>
  <c r="BT15" i="13"/>
  <c r="BA92" i="7"/>
  <c r="BA93" i="7" s="1"/>
  <c r="BB90" i="7" s="1"/>
  <c r="BB92" i="7" s="1"/>
  <c r="AM162" i="15"/>
  <c r="AX67" i="7"/>
  <c r="AY226" i="7"/>
  <c r="AU16" i="13" s="1"/>
  <c r="AY57" i="7"/>
  <c r="AY55" i="7" s="1"/>
  <c r="AY66" i="7"/>
  <c r="AZ95" i="7"/>
  <c r="AO169" i="15"/>
  <c r="AZ54" i="7"/>
  <c r="AZ228" i="7" s="1"/>
  <c r="AV18" i="13" s="1"/>
  <c r="AX61" i="7"/>
  <c r="AX62" i="7" s="1"/>
  <c r="AY60" i="7" s="1"/>
  <c r="AX64" i="7"/>
  <c r="AZ113" i="7"/>
  <c r="AO167" i="15"/>
  <c r="AZ52" i="7"/>
  <c r="BA110" i="7"/>
  <c r="DN163" i="15"/>
  <c r="DN166" i="15"/>
  <c r="DN143" i="15"/>
  <c r="DN234" i="15"/>
  <c r="DN233" i="15"/>
  <c r="DN104" i="15"/>
  <c r="DN102" i="15"/>
  <c r="DN221" i="15"/>
  <c r="DN220" i="15"/>
  <c r="DN22" i="15"/>
  <c r="DN108" i="15"/>
  <c r="DM31" i="15"/>
  <c r="DM38" i="15" s="1"/>
  <c r="DM69" i="15"/>
  <c r="DL23" i="15"/>
  <c r="DM61" i="15"/>
  <c r="DM63" i="15" s="1"/>
  <c r="DM48" i="15"/>
  <c r="DM50" i="15" s="1"/>
  <c r="DL64" i="15"/>
  <c r="DM73" i="15"/>
  <c r="DM82" i="15"/>
  <c r="DO18" i="15"/>
  <c r="DN27" i="15"/>
  <c r="BE459" i="9"/>
  <c r="BE462" i="9" s="1"/>
  <c r="BD379" i="9"/>
  <c r="BD562" i="9" s="1"/>
  <c r="AZ37" i="13" s="1"/>
  <c r="BO117" i="7"/>
  <c r="BB101" i="7"/>
  <c r="AQ168" i="15" s="1"/>
  <c r="AD291" i="12"/>
  <c r="BC562" i="9"/>
  <c r="AY37" i="13" s="1"/>
  <c r="M302" i="12"/>
  <c r="U552" i="9"/>
  <c r="Q48" i="13" s="1"/>
  <c r="DD80" i="7"/>
  <c r="BJ452" i="9"/>
  <c r="BJ455" i="9" s="1"/>
  <c r="BI383" i="9"/>
  <c r="AG294" i="12"/>
  <c r="BI565" i="9"/>
  <c r="BE40" i="13" s="1"/>
  <c r="BJ382" i="9"/>
  <c r="BJ565" i="9" s="1"/>
  <c r="BF40" i="13" s="1"/>
  <c r="BK416" i="9"/>
  <c r="BK427" i="9" s="1"/>
  <c r="DK127" i="15" l="1"/>
  <c r="BM14" i="13"/>
  <c r="BR224" i="7"/>
  <c r="BP118" i="7"/>
  <c r="BP109" i="7"/>
  <c r="BQ87" i="7"/>
  <c r="BP100" i="7"/>
  <c r="BP91" i="7"/>
  <c r="M287" i="9"/>
  <c r="M55" i="12" s="1"/>
  <c r="I201" i="12" s="1"/>
  <c r="M501" i="9"/>
  <c r="BO121" i="7"/>
  <c r="DK129" i="15"/>
  <c r="DL25" i="15"/>
  <c r="DL199" i="15" s="1"/>
  <c r="DK144" i="15"/>
  <c r="DN92" i="15"/>
  <c r="DN100" i="15" s="1"/>
  <c r="DN85" i="15"/>
  <c r="DM83" i="15"/>
  <c r="BU15" i="13"/>
  <c r="BZ225" i="7"/>
  <c r="AQ167" i="15"/>
  <c r="BB95" i="7"/>
  <c r="BA95" i="7"/>
  <c r="K191" i="7" s="1"/>
  <c r="K71" i="8" s="1"/>
  <c r="BB52" i="7"/>
  <c r="AP169" i="15"/>
  <c r="BA54" i="7"/>
  <c r="BA228" i="7" s="1"/>
  <c r="AW18" i="13" s="1"/>
  <c r="BA113" i="7"/>
  <c r="AM172" i="15"/>
  <c r="AM174" i="15"/>
  <c r="BA111" i="7"/>
  <c r="BB108" i="7" s="1"/>
  <c r="AN162" i="15"/>
  <c r="AY67" i="7"/>
  <c r="BO119" i="7"/>
  <c r="BP117" i="7" s="1"/>
  <c r="BP119" i="7" s="1"/>
  <c r="BQ117" i="7" s="1"/>
  <c r="N208" i="7"/>
  <c r="AY61" i="7"/>
  <c r="AY62" i="7" s="1"/>
  <c r="AZ60" i="7" s="1"/>
  <c r="BB93" i="7"/>
  <c r="AZ226" i="7"/>
  <c r="AV16" i="13" s="1"/>
  <c r="AZ57" i="7"/>
  <c r="AZ55" i="7" s="1"/>
  <c r="AZ61" i="7" s="1"/>
  <c r="AZ66" i="7"/>
  <c r="AY64" i="7"/>
  <c r="AP167" i="15"/>
  <c r="BA52" i="7"/>
  <c r="DN151" i="15"/>
  <c r="DK134" i="15"/>
  <c r="DM64" i="15"/>
  <c r="DN235" i="15"/>
  <c r="DN222" i="15"/>
  <c r="DM32" i="15"/>
  <c r="DN86" i="15"/>
  <c r="DN71" i="15"/>
  <c r="DN75" i="15"/>
  <c r="DN46" i="15"/>
  <c r="DN29" i="15"/>
  <c r="DN35" i="15" s="1"/>
  <c r="DN36" i="15" s="1"/>
  <c r="DN67" i="15"/>
  <c r="DN59" i="15"/>
  <c r="DN54" i="15"/>
  <c r="DN57" i="15" s="1"/>
  <c r="DN41" i="15"/>
  <c r="DN44" i="15" s="1"/>
  <c r="DO20" i="15"/>
  <c r="DO91" i="15"/>
  <c r="DO42" i="15"/>
  <c r="DO55" i="15"/>
  <c r="DO34" i="15"/>
  <c r="DN60" i="15"/>
  <c r="DN76" i="15"/>
  <c r="DN68" i="15"/>
  <c r="DN30" i="15"/>
  <c r="DN72" i="15"/>
  <c r="DN47" i="15"/>
  <c r="DN81" i="15"/>
  <c r="DN80" i="15"/>
  <c r="BB102" i="7"/>
  <c r="BB53" i="7"/>
  <c r="BB227" i="7" s="1"/>
  <c r="AX17" i="13" s="1"/>
  <c r="BB104" i="7"/>
  <c r="K197" i="7" s="1"/>
  <c r="K102" i="8" s="1"/>
  <c r="K107" i="8" s="1"/>
  <c r="BE379" i="9"/>
  <c r="BF459" i="9"/>
  <c r="BF462" i="9" s="1"/>
  <c r="DE77" i="7"/>
  <c r="DE80" i="7" s="1"/>
  <c r="BL416" i="9"/>
  <c r="BL427" i="9" s="1"/>
  <c r="BK382" i="9"/>
  <c r="BI566" i="9"/>
  <c r="BE41" i="13" s="1"/>
  <c r="AG295" i="12"/>
  <c r="BJ383" i="9"/>
  <c r="BJ566" i="9" s="1"/>
  <c r="BF41" i="13" s="1"/>
  <c r="BK452" i="9"/>
  <c r="BK455" i="9" s="1"/>
  <c r="BQ121" i="7" l="1"/>
  <c r="BE170" i="15"/>
  <c r="BP121" i="7"/>
  <c r="BS224" i="7"/>
  <c r="BN14" i="13"/>
  <c r="BQ100" i="7"/>
  <c r="BQ109" i="7"/>
  <c r="BR87" i="7"/>
  <c r="BQ118" i="7"/>
  <c r="BF170" i="15" s="1"/>
  <c r="BQ91" i="7"/>
  <c r="DL147" i="15"/>
  <c r="DN99" i="15"/>
  <c r="DL117" i="15"/>
  <c r="DL136" i="15" s="1"/>
  <c r="DL150" i="15"/>
  <c r="DL148" i="15"/>
  <c r="DL204" i="15"/>
  <c r="DL186" i="15"/>
  <c r="DN247" i="15"/>
  <c r="DL157" i="15"/>
  <c r="DL113" i="15"/>
  <c r="DL115" i="15" s="1"/>
  <c r="DL135" i="15" s="1"/>
  <c r="DL206" i="15"/>
  <c r="DL146" i="15"/>
  <c r="DO142" i="15"/>
  <c r="DL145" i="15"/>
  <c r="DL121" i="15"/>
  <c r="DL123" i="15" s="1"/>
  <c r="DL137" i="15" s="1"/>
  <c r="DL125" i="15"/>
  <c r="DL127" i="15" s="1"/>
  <c r="DN94" i="15"/>
  <c r="DL198" i="15"/>
  <c r="DL200" i="15" s="1"/>
  <c r="DK139" i="15"/>
  <c r="DK149" i="15" s="1"/>
  <c r="DK153" i="15" s="1"/>
  <c r="DJ155" i="15"/>
  <c r="DN96" i="15"/>
  <c r="DN95" i="15"/>
  <c r="DN98" i="15"/>
  <c r="DO106" i="15"/>
  <c r="DN97" i="15"/>
  <c r="DO93" i="15"/>
  <c r="DN87" i="15"/>
  <c r="K110" i="8"/>
  <c r="K111" i="8"/>
  <c r="BV15" i="13"/>
  <c r="CA225" i="7"/>
  <c r="DM51" i="15"/>
  <c r="AZ62" i="7"/>
  <c r="BA60" i="7" s="1"/>
  <c r="AZ64" i="7"/>
  <c r="BC90" i="7"/>
  <c r="K192" i="7"/>
  <c r="BA226" i="7"/>
  <c r="BA66" i="7"/>
  <c r="AP162" i="15" s="1"/>
  <c r="BA57" i="7"/>
  <c r="BA55" i="7" s="1"/>
  <c r="AN172" i="15"/>
  <c r="AN174" i="15"/>
  <c r="BC99" i="7"/>
  <c r="K198" i="7"/>
  <c r="BB110" i="7"/>
  <c r="BB111" i="7" s="1"/>
  <c r="K206" i="9"/>
  <c r="K285" i="9" s="1"/>
  <c r="K53" i="12" s="1"/>
  <c r="H199" i="12" s="1"/>
  <c r="AO162" i="15"/>
  <c r="AZ67" i="7"/>
  <c r="K205" i="9"/>
  <c r="K284" i="9" s="1"/>
  <c r="DO166" i="15"/>
  <c r="DO163" i="15"/>
  <c r="DO143" i="15"/>
  <c r="DO234" i="15"/>
  <c r="DO233" i="15"/>
  <c r="DM23" i="15"/>
  <c r="DO104" i="15"/>
  <c r="DO102" i="15"/>
  <c r="DO220" i="15"/>
  <c r="DO221" i="15"/>
  <c r="DO22" i="15"/>
  <c r="DO108" i="15"/>
  <c r="DN77" i="15"/>
  <c r="DN73" i="15"/>
  <c r="DN48" i="15"/>
  <c r="DN50" i="15" s="1"/>
  <c r="DN61" i="15"/>
  <c r="DN63" i="15" s="1"/>
  <c r="DN69" i="15"/>
  <c r="DN31" i="15"/>
  <c r="DN38" i="15" s="1"/>
  <c r="DN82" i="15"/>
  <c r="DP18" i="15"/>
  <c r="DO27" i="15"/>
  <c r="BF379" i="9"/>
  <c r="BF562" i="9" s="1"/>
  <c r="BB37" i="13" s="1"/>
  <c r="BG459" i="9"/>
  <c r="BG462" i="9" s="1"/>
  <c r="BE562" i="9"/>
  <c r="BA37" i="13" s="1"/>
  <c r="AE291" i="12"/>
  <c r="DF77" i="7"/>
  <c r="DF80" i="7" s="1"/>
  <c r="BK383" i="9"/>
  <c r="BL452" i="9"/>
  <c r="BL455" i="9" s="1"/>
  <c r="BK565" i="9"/>
  <c r="BG40" i="13" s="1"/>
  <c r="AH294" i="12"/>
  <c r="BM416" i="9"/>
  <c r="BM427" i="9" s="1"/>
  <c r="BL382" i="9"/>
  <c r="BL565" i="9" s="1"/>
  <c r="BH40" i="13" s="1"/>
  <c r="BQ119" i="7" l="1"/>
  <c r="BR117" i="7" s="1"/>
  <c r="BR119" i="7" s="1"/>
  <c r="BS117" i="7" s="1"/>
  <c r="BR91" i="7"/>
  <c r="BR109" i="7"/>
  <c r="BR118" i="7"/>
  <c r="BS87" i="7"/>
  <c r="BR100" i="7"/>
  <c r="BT224" i="7"/>
  <c r="BO14" i="13"/>
  <c r="DL119" i="15"/>
  <c r="DL138" i="15"/>
  <c r="DM25" i="15"/>
  <c r="DO247" i="15" s="1"/>
  <c r="DL144" i="15"/>
  <c r="DL129" i="15"/>
  <c r="DL134" i="15" s="1"/>
  <c r="DO92" i="15"/>
  <c r="DO100" i="15" s="1"/>
  <c r="K112" i="8"/>
  <c r="K103" i="8" s="1"/>
  <c r="K230" i="9" s="1"/>
  <c r="AP234" i="15" s="1"/>
  <c r="AK240" i="15" s="1"/>
  <c r="AK241" i="15" s="1"/>
  <c r="DO85" i="15"/>
  <c r="DN88" i="15"/>
  <c r="DN83" i="15"/>
  <c r="BA67" i="7"/>
  <c r="K360" i="9"/>
  <c r="K124" i="12" s="1"/>
  <c r="H273" i="12" s="1"/>
  <c r="K229" i="9"/>
  <c r="CB225" i="7"/>
  <c r="BW15" i="13"/>
  <c r="AW16" i="13"/>
  <c r="BB226" i="7"/>
  <c r="AX16" i="13" s="1"/>
  <c r="K52" i="12"/>
  <c r="BC101" i="7"/>
  <c r="BC102" i="7" s="1"/>
  <c r="BD99" i="7" s="1"/>
  <c r="BD101" i="7" s="1"/>
  <c r="AS168" i="15" s="1"/>
  <c r="L196" i="7"/>
  <c r="AQ234" i="15"/>
  <c r="AQ169" i="15"/>
  <c r="BB54" i="7"/>
  <c r="BB113" i="7"/>
  <c r="K203" i="7" s="1"/>
  <c r="K117" i="8" s="1"/>
  <c r="AP172" i="15"/>
  <c r="AO172" i="15"/>
  <c r="AO174" i="15"/>
  <c r="BC108" i="7"/>
  <c r="K204" i="7"/>
  <c r="BA64" i="7"/>
  <c r="BA61" i="7"/>
  <c r="BA62" i="7" s="1"/>
  <c r="BB60" i="7" s="1"/>
  <c r="L190" i="7"/>
  <c r="BC92" i="7"/>
  <c r="DO151" i="15"/>
  <c r="DO235" i="15"/>
  <c r="DO222" i="15"/>
  <c r="DO67" i="15"/>
  <c r="DO86" i="15"/>
  <c r="DO75" i="15"/>
  <c r="DN51" i="15"/>
  <c r="DN32" i="15"/>
  <c r="DO41" i="15"/>
  <c r="DO44" i="15" s="1"/>
  <c r="DO54" i="15"/>
  <c r="DO57" i="15" s="1"/>
  <c r="DO59" i="15"/>
  <c r="DO46" i="15"/>
  <c r="DO76" i="15"/>
  <c r="DO47" i="15"/>
  <c r="DO30" i="15"/>
  <c r="DO60" i="15"/>
  <c r="DO68" i="15"/>
  <c r="DO72" i="15"/>
  <c r="DO81" i="15"/>
  <c r="DO80" i="15"/>
  <c r="DP20" i="15"/>
  <c r="DP142" i="15" s="1"/>
  <c r="DP91" i="15"/>
  <c r="DP55" i="15"/>
  <c r="DP42" i="15"/>
  <c r="DP34" i="15"/>
  <c r="DO29" i="15"/>
  <c r="DO71" i="15"/>
  <c r="BH459" i="9"/>
  <c r="BH462" i="9" s="1"/>
  <c r="BG379" i="9"/>
  <c r="DG77" i="7"/>
  <c r="DG80" i="7" s="1"/>
  <c r="BL383" i="9"/>
  <c r="BL566" i="9" s="1"/>
  <c r="BH41" i="13" s="1"/>
  <c r="BM452" i="9"/>
  <c r="BM455" i="9" s="1"/>
  <c r="BN416" i="9"/>
  <c r="BN427" i="9" s="1"/>
  <c r="BM382" i="9"/>
  <c r="AH295" i="12"/>
  <c r="BK566" i="9"/>
  <c r="BG41" i="13" s="1"/>
  <c r="BG170" i="15" l="1"/>
  <c r="BR121" i="7"/>
  <c r="BU224" i="7"/>
  <c r="BP14" i="13"/>
  <c r="BS118" i="7"/>
  <c r="BS100" i="7"/>
  <c r="BS91" i="7"/>
  <c r="BT87" i="7"/>
  <c r="BS109" i="7"/>
  <c r="DM117" i="15"/>
  <c r="DM136" i="15" s="1"/>
  <c r="DM198" i="15"/>
  <c r="DM186" i="15"/>
  <c r="DM125" i="15"/>
  <c r="DM127" i="15" s="1"/>
  <c r="DM199" i="15"/>
  <c r="DM150" i="15"/>
  <c r="DM148" i="15"/>
  <c r="K300" i="9"/>
  <c r="K68" i="12" s="1"/>
  <c r="DO95" i="15"/>
  <c r="DO96" i="15"/>
  <c r="DO97" i="15"/>
  <c r="AL240" i="15"/>
  <c r="AL241" i="15" s="1"/>
  <c r="DM157" i="15"/>
  <c r="DM113" i="15"/>
  <c r="DM115" i="15" s="1"/>
  <c r="DM135" i="15" s="1"/>
  <c r="DM206" i="15"/>
  <c r="DM146" i="15"/>
  <c r="DM145" i="15"/>
  <c r="DM147" i="15"/>
  <c r="DM121" i="15"/>
  <c r="DM123" i="15" s="1"/>
  <c r="DM137" i="15" s="1"/>
  <c r="DM204" i="15"/>
  <c r="K104" i="8"/>
  <c r="K392" i="9" s="1"/>
  <c r="H304" i="12" s="1"/>
  <c r="DL139" i="15"/>
  <c r="DL149" i="15" s="1"/>
  <c r="DL153" i="15" s="1"/>
  <c r="DK155" i="15"/>
  <c r="DO94" i="15"/>
  <c r="DP106" i="15"/>
  <c r="DO99" i="15"/>
  <c r="DO98" i="15"/>
  <c r="DO87" i="15"/>
  <c r="DO88" i="15" s="1"/>
  <c r="K231" i="9"/>
  <c r="DP93" i="15"/>
  <c r="AP233" i="15"/>
  <c r="AK237" i="15" s="1"/>
  <c r="K299" i="9"/>
  <c r="K67" i="12" s="1"/>
  <c r="H213" i="12" s="1"/>
  <c r="BX15" i="13"/>
  <c r="CC225" i="7"/>
  <c r="BC110" i="7"/>
  <c r="BC111" i="7" s="1"/>
  <c r="BD108" i="7" s="1"/>
  <c r="L202" i="7"/>
  <c r="K207" i="9"/>
  <c r="K286" i="9" s="1"/>
  <c r="AR168" i="15"/>
  <c r="BC53" i="7"/>
  <c r="BC227" i="7" s="1"/>
  <c r="AY17" i="13" s="1"/>
  <c r="BC104" i="7"/>
  <c r="BB228" i="7"/>
  <c r="AX18" i="13" s="1"/>
  <c r="BB66" i="7"/>
  <c r="BB57" i="7"/>
  <c r="BB55" i="7" s="1"/>
  <c r="AQ235" i="15"/>
  <c r="AR167" i="15"/>
  <c r="BC93" i="7"/>
  <c r="BD90" i="7" s="1"/>
  <c r="BC95" i="7"/>
  <c r="BC52" i="7"/>
  <c r="AK192" i="15"/>
  <c r="H198" i="12"/>
  <c r="DP166" i="15"/>
  <c r="DP163" i="15"/>
  <c r="DP143" i="15"/>
  <c r="DO69" i="15"/>
  <c r="DP104" i="15"/>
  <c r="DO77" i="15"/>
  <c r="DP102" i="15"/>
  <c r="DP22" i="15"/>
  <c r="DP108" i="15"/>
  <c r="BD102" i="7"/>
  <c r="BE99" i="7" s="1"/>
  <c r="BE101" i="7" s="1"/>
  <c r="AT168" i="15" s="1"/>
  <c r="DN23" i="15"/>
  <c r="DN64" i="15"/>
  <c r="DO73" i="15"/>
  <c r="DO82" i="15"/>
  <c r="DO61" i="15"/>
  <c r="DO63" i="15" s="1"/>
  <c r="DQ18" i="15"/>
  <c r="DO48" i="15"/>
  <c r="DO50" i="15" s="1"/>
  <c r="DO35" i="15"/>
  <c r="DO36" i="15" s="1"/>
  <c r="DO31" i="15"/>
  <c r="DO38" i="15" s="1"/>
  <c r="DP27" i="15"/>
  <c r="BG562" i="9"/>
  <c r="BC37" i="13" s="1"/>
  <c r="AF291" i="12"/>
  <c r="BH379" i="9"/>
  <c r="BH562" i="9" s="1"/>
  <c r="BD37" i="13" s="1"/>
  <c r="BI459" i="9"/>
  <c r="BI462" i="9" s="1"/>
  <c r="BD53" i="7"/>
  <c r="BD104" i="7"/>
  <c r="DH77" i="7"/>
  <c r="DH80" i="7" s="1"/>
  <c r="BM565" i="9"/>
  <c r="BI40" i="13" s="1"/>
  <c r="AI294" i="12"/>
  <c r="BN452" i="9"/>
  <c r="BN455" i="9" s="1"/>
  <c r="BM383" i="9"/>
  <c r="BN382" i="9"/>
  <c r="BN565" i="9" s="1"/>
  <c r="BJ40" i="13" s="1"/>
  <c r="BO416" i="9"/>
  <c r="BO427" i="9" s="1"/>
  <c r="BQ14" i="13" l="1"/>
  <c r="BV224" i="7"/>
  <c r="BU87" i="7"/>
  <c r="BT91" i="7"/>
  <c r="BT118" i="7"/>
  <c r="BT109" i="7"/>
  <c r="BT100" i="7"/>
  <c r="BH170" i="15"/>
  <c r="BS119" i="7"/>
  <c r="BT117" i="7" s="1"/>
  <c r="BT119" i="7" s="1"/>
  <c r="N210" i="7" s="1"/>
  <c r="BS121" i="7"/>
  <c r="DM119" i="15"/>
  <c r="DM138" i="15"/>
  <c r="DM200" i="15"/>
  <c r="K554" i="9"/>
  <c r="G50" i="13" s="1"/>
  <c r="L101" i="8"/>
  <c r="AM240" i="15"/>
  <c r="AM241" i="15" s="1"/>
  <c r="DM129" i="15"/>
  <c r="DM134" i="15" s="1"/>
  <c r="DN25" i="15"/>
  <c r="DN204" i="15" s="1"/>
  <c r="DM144" i="15"/>
  <c r="DP92" i="15"/>
  <c r="DP100" i="15" s="1"/>
  <c r="DP85" i="15"/>
  <c r="DO83" i="15"/>
  <c r="K301" i="9"/>
  <c r="K527" i="9" s="1"/>
  <c r="G62" i="13" s="1"/>
  <c r="AP235" i="15"/>
  <c r="AK238" i="15"/>
  <c r="AL237" i="15"/>
  <c r="CD225" i="7"/>
  <c r="BY15" i="13"/>
  <c r="BC226" i="7"/>
  <c r="AY16" i="13" s="1"/>
  <c r="AQ200" i="15"/>
  <c r="BD110" i="7"/>
  <c r="BD111" i="7" s="1"/>
  <c r="BE108" i="7" s="1"/>
  <c r="BB61" i="7"/>
  <c r="BB62" i="7" s="1"/>
  <c r="BB64" i="7"/>
  <c r="K54" i="12"/>
  <c r="K288" i="9"/>
  <c r="K73" i="8"/>
  <c r="AQ162" i="15"/>
  <c r="BB67" i="7"/>
  <c r="K161" i="7" s="1"/>
  <c r="K200" i="9" s="1"/>
  <c r="K291" i="9" s="1"/>
  <c r="K59" i="12" s="1"/>
  <c r="H205" i="12" s="1"/>
  <c r="AR169" i="15"/>
  <c r="BC54" i="7"/>
  <c r="BC228" i="7" s="1"/>
  <c r="AY18" i="13" s="1"/>
  <c r="BC113" i="7"/>
  <c r="BD92" i="7"/>
  <c r="BD93" i="7" s="1"/>
  <c r="BE90" i="7" s="1"/>
  <c r="H214" i="12"/>
  <c r="H215" i="12" s="1"/>
  <c r="K69" i="12"/>
  <c r="AQ220" i="15"/>
  <c r="BE104" i="7"/>
  <c r="DP151" i="15"/>
  <c r="DP67" i="15"/>
  <c r="DP86" i="15"/>
  <c r="BE53" i="7"/>
  <c r="BE102" i="7"/>
  <c r="BF99" i="7" s="1"/>
  <c r="BF101" i="7" s="1"/>
  <c r="AU168" i="15" s="1"/>
  <c r="DP41" i="15"/>
  <c r="DP44" i="15" s="1"/>
  <c r="DQ20" i="15"/>
  <c r="DQ42" i="15"/>
  <c r="DQ55" i="15"/>
  <c r="DQ34" i="15"/>
  <c r="DQ91" i="15"/>
  <c r="DP59" i="15"/>
  <c r="DP29" i="15"/>
  <c r="DP35" i="15" s="1"/>
  <c r="DP36" i="15" s="1"/>
  <c r="DP71" i="15"/>
  <c r="DP46" i="15"/>
  <c r="DO32" i="15"/>
  <c r="DO23" i="15" s="1"/>
  <c r="DN144" i="15" s="1"/>
  <c r="DP60" i="15"/>
  <c r="DP72" i="15"/>
  <c r="DP30" i="15"/>
  <c r="DP76" i="15"/>
  <c r="DP68" i="15"/>
  <c r="DP47" i="15"/>
  <c r="DP81" i="15"/>
  <c r="DP54" i="15"/>
  <c r="DP57" i="15" s="1"/>
  <c r="DP75" i="15"/>
  <c r="DP80" i="15"/>
  <c r="BU117" i="7"/>
  <c r="BD227" i="7"/>
  <c r="AZ17" i="13" s="1"/>
  <c r="BI379" i="9"/>
  <c r="BJ459" i="9"/>
  <c r="BJ462" i="9" s="1"/>
  <c r="DI77" i="7"/>
  <c r="DI80" i="7" s="1"/>
  <c r="AI295" i="12"/>
  <c r="BM566" i="9"/>
  <c r="BI41" i="13" s="1"/>
  <c r="BN383" i="9"/>
  <c r="BN566" i="9" s="1"/>
  <c r="BJ41" i="13" s="1"/>
  <c r="BO452" i="9"/>
  <c r="BO455" i="9" s="1"/>
  <c r="BP416" i="9"/>
  <c r="BP427" i="9" s="1"/>
  <c r="BO382" i="9"/>
  <c r="BU100" i="7" l="1"/>
  <c r="BV87" i="7"/>
  <c r="BU91" i="7"/>
  <c r="BU118" i="7"/>
  <c r="BU109" i="7"/>
  <c r="BW224" i="7"/>
  <c r="BR14" i="13"/>
  <c r="BI170" i="15"/>
  <c r="BT121" i="7"/>
  <c r="N209" i="7" s="1"/>
  <c r="N133" i="8" s="1"/>
  <c r="N208" i="9" s="1"/>
  <c r="DN150" i="15"/>
  <c r="AN240" i="15"/>
  <c r="AO240" i="15" s="1"/>
  <c r="DN147" i="15"/>
  <c r="DN199" i="15"/>
  <c r="DN117" i="15"/>
  <c r="DN119" i="15" s="1"/>
  <c r="DN157" i="15"/>
  <c r="DN113" i="15"/>
  <c r="DN115" i="15" s="1"/>
  <c r="DN135" i="15" s="1"/>
  <c r="DP247" i="15"/>
  <c r="DN145" i="15"/>
  <c r="DN121" i="15"/>
  <c r="DN123" i="15" s="1"/>
  <c r="DN137" i="15" s="1"/>
  <c r="DN125" i="15"/>
  <c r="DN127" i="15" s="1"/>
  <c r="DP98" i="15"/>
  <c r="DN198" i="15"/>
  <c r="DN186" i="15"/>
  <c r="DN148" i="15"/>
  <c r="DP94" i="15"/>
  <c r="DQ142" i="15"/>
  <c r="AN241" i="15"/>
  <c r="DP99" i="15"/>
  <c r="DN206" i="15"/>
  <c r="DN146" i="15"/>
  <c r="DM139" i="15"/>
  <c r="DM149" i="15" s="1"/>
  <c r="DM153" i="15" s="1"/>
  <c r="DL155" i="15"/>
  <c r="DL159" i="15" s="1"/>
  <c r="DP95" i="15"/>
  <c r="DQ106" i="15"/>
  <c r="DP97" i="15"/>
  <c r="DP96" i="15"/>
  <c r="DQ93" i="15"/>
  <c r="DP87" i="15"/>
  <c r="AK191" i="15"/>
  <c r="AK193" i="15" s="1"/>
  <c r="DP48" i="15"/>
  <c r="DP50" i="15" s="1"/>
  <c r="AM237" i="15"/>
  <c r="AL238" i="15"/>
  <c r="AL191" i="15" s="1"/>
  <c r="BZ15" i="13"/>
  <c r="CE225" i="7"/>
  <c r="BF102" i="7"/>
  <c r="BG99" i="7" s="1"/>
  <c r="BG101" i="7" s="1"/>
  <c r="AV168" i="15" s="1"/>
  <c r="BC57" i="7"/>
  <c r="BC55" i="7" s="1"/>
  <c r="BC61" i="7" s="1"/>
  <c r="BF104" i="7"/>
  <c r="BE110" i="7"/>
  <c r="BE113" i="7" s="1"/>
  <c r="AL192" i="15"/>
  <c r="K119" i="8"/>
  <c r="K215" i="9"/>
  <c r="BC60" i="7"/>
  <c r="L159" i="7" s="1"/>
  <c r="K162" i="7"/>
  <c r="BE92" i="7"/>
  <c r="BE93" i="7" s="1"/>
  <c r="BF90" i="7" s="1"/>
  <c r="BD113" i="7"/>
  <c r="AQ172" i="15"/>
  <c r="BU119" i="7"/>
  <c r="BV117" i="7" s="1"/>
  <c r="O208" i="7"/>
  <c r="AS167" i="15"/>
  <c r="BD52" i="7"/>
  <c r="BD95" i="7"/>
  <c r="AQ221" i="15"/>
  <c r="H200" i="12"/>
  <c r="H202" i="12" s="1"/>
  <c r="K56" i="12"/>
  <c r="BF53" i="7"/>
  <c r="K160" i="7"/>
  <c r="K180" i="9" s="1"/>
  <c r="K193" i="9" s="1"/>
  <c r="BC66" i="7"/>
  <c r="AS169" i="15"/>
  <c r="BD54" i="7"/>
  <c r="BD228" i="7" s="1"/>
  <c r="AZ18" i="13" s="1"/>
  <c r="DQ163" i="15"/>
  <c r="DQ166" i="15"/>
  <c r="DQ143" i="15"/>
  <c r="DQ104" i="15"/>
  <c r="DQ102" i="15"/>
  <c r="DO25" i="15"/>
  <c r="DQ22" i="15"/>
  <c r="DQ108" i="15"/>
  <c r="DP69" i="15"/>
  <c r="DP31" i="15"/>
  <c r="DP38" i="15" s="1"/>
  <c r="DQ27" i="15"/>
  <c r="DR18" i="15"/>
  <c r="DP73" i="15"/>
  <c r="DP77" i="15"/>
  <c r="DP61" i="15"/>
  <c r="DP63" i="15" s="1"/>
  <c r="DP82" i="15"/>
  <c r="DO64" i="15"/>
  <c r="DO51" i="15"/>
  <c r="BK459" i="9"/>
  <c r="BK462" i="9" s="1"/>
  <c r="BJ379" i="9"/>
  <c r="BJ562" i="9" s="1"/>
  <c r="BF37" i="13" s="1"/>
  <c r="AG291" i="12"/>
  <c r="BI562" i="9"/>
  <c r="BE37" i="13" s="1"/>
  <c r="BE227" i="7"/>
  <c r="BA17" i="13" s="1"/>
  <c r="DJ77" i="7"/>
  <c r="U186" i="7"/>
  <c r="BP452" i="9"/>
  <c r="BP455" i="9" s="1"/>
  <c r="BO383" i="9"/>
  <c r="AJ294" i="12"/>
  <c r="BO565" i="9"/>
  <c r="BK40" i="13" s="1"/>
  <c r="BP382" i="9"/>
  <c r="BP565" i="9" s="1"/>
  <c r="BL40" i="13" s="1"/>
  <c r="BQ416" i="9"/>
  <c r="BQ427" i="9" s="1"/>
  <c r="BJ170" i="15" l="1"/>
  <c r="BU121" i="7"/>
  <c r="BX224" i="7"/>
  <c r="BS14" i="13"/>
  <c r="BV100" i="7"/>
  <c r="BV109" i="7"/>
  <c r="BW87" i="7"/>
  <c r="BV91" i="7"/>
  <c r="BV118" i="7"/>
  <c r="BV119" i="7" s="1"/>
  <c r="BW117" i="7" s="1"/>
  <c r="N287" i="9"/>
  <c r="N55" i="12" s="1"/>
  <c r="N501" i="9"/>
  <c r="DN136" i="15"/>
  <c r="DN200" i="15"/>
  <c r="DN129" i="15"/>
  <c r="DN138" i="15"/>
  <c r="DO206" i="15"/>
  <c r="DO146" i="15"/>
  <c r="AO241" i="15"/>
  <c r="AP240" i="15"/>
  <c r="AP241" i="15" s="1"/>
  <c r="DQ92" i="15"/>
  <c r="DQ100" i="15" s="1"/>
  <c r="BC64" i="7"/>
  <c r="DP88" i="15"/>
  <c r="DP83" i="15"/>
  <c r="DQ85" i="15"/>
  <c r="DQ247" i="15"/>
  <c r="DO198" i="15"/>
  <c r="DO199" i="15"/>
  <c r="DO204" i="15"/>
  <c r="AL193" i="15"/>
  <c r="AM238" i="15"/>
  <c r="AM191" i="15" s="1"/>
  <c r="AN237" i="15"/>
  <c r="CF225" i="7"/>
  <c r="CA15" i="13"/>
  <c r="BE95" i="7"/>
  <c r="BC62" i="7"/>
  <c r="BD60" i="7" s="1"/>
  <c r="K191" i="9"/>
  <c r="K491" i="9" s="1"/>
  <c r="K210" i="9"/>
  <c r="K432" i="9"/>
  <c r="K492" i="9"/>
  <c r="K273" i="9"/>
  <c r="AW233" i="15"/>
  <c r="BF92" i="7"/>
  <c r="AT169" i="15"/>
  <c r="BE54" i="7"/>
  <c r="BE228" i="7" s="1"/>
  <c r="BA18" i="13" s="1"/>
  <c r="BD226" i="7"/>
  <c r="AZ16" i="13" s="1"/>
  <c r="BD57" i="7"/>
  <c r="BD55" i="7" s="1"/>
  <c r="BD66" i="7"/>
  <c r="AT167" i="15"/>
  <c r="BE52" i="7"/>
  <c r="K324" i="9"/>
  <c r="AR162" i="15"/>
  <c r="BC67" i="7"/>
  <c r="K216" i="9"/>
  <c r="K325" i="9" s="1"/>
  <c r="AQ222" i="15"/>
  <c r="BE111" i="7"/>
  <c r="BF108" i="7" s="1"/>
  <c r="DN134" i="15"/>
  <c r="DO147" i="15"/>
  <c r="DO121" i="15"/>
  <c r="DO123" i="15" s="1"/>
  <c r="DO137" i="15" s="1"/>
  <c r="DO117" i="15"/>
  <c r="DO125" i="15"/>
  <c r="DO127" i="15" s="1"/>
  <c r="DO113" i="15"/>
  <c r="DO148" i="15"/>
  <c r="DO186" i="15"/>
  <c r="DO157" i="15"/>
  <c r="DO150" i="15"/>
  <c r="DO145" i="15"/>
  <c r="DQ151" i="15"/>
  <c r="DQ41" i="15"/>
  <c r="DQ44" i="15" s="1"/>
  <c r="DQ86" i="15"/>
  <c r="DQ54" i="15"/>
  <c r="DQ57" i="15" s="1"/>
  <c r="BG102" i="7"/>
  <c r="BH99" i="7" s="1"/>
  <c r="DP32" i="15"/>
  <c r="DP23" i="15" s="1"/>
  <c r="DP64" i="15"/>
  <c r="DQ29" i="15"/>
  <c r="DQ35" i="15" s="1"/>
  <c r="DQ36" i="15" s="1"/>
  <c r="DQ46" i="15"/>
  <c r="DQ75" i="15"/>
  <c r="DQ71" i="15"/>
  <c r="DR20" i="15"/>
  <c r="DR55" i="15"/>
  <c r="DR42" i="15"/>
  <c r="DR34" i="15"/>
  <c r="DR91" i="15"/>
  <c r="DQ72" i="15"/>
  <c r="DQ30" i="15"/>
  <c r="DQ81" i="15"/>
  <c r="DQ47" i="15"/>
  <c r="DQ76" i="15"/>
  <c r="DQ60" i="15"/>
  <c r="DQ68" i="15"/>
  <c r="DQ80" i="15"/>
  <c r="DQ59" i="15"/>
  <c r="DQ67" i="15"/>
  <c r="BG53" i="7"/>
  <c r="BG104" i="7"/>
  <c r="BK379" i="9"/>
  <c r="BL459" i="9"/>
  <c r="BL462" i="9" s="1"/>
  <c r="BF227" i="7"/>
  <c r="BB17" i="13" s="1"/>
  <c r="DJ80" i="7"/>
  <c r="V184" i="7"/>
  <c r="V475" i="9" s="1"/>
  <c r="V478" i="9" s="1"/>
  <c r="V390" i="9" s="1"/>
  <c r="V552" i="9" s="1"/>
  <c r="R48" i="13" s="1"/>
  <c r="AJ295" i="12"/>
  <c r="BO566" i="9"/>
  <c r="BK41" i="13" s="1"/>
  <c r="BP383" i="9"/>
  <c r="BP566" i="9" s="1"/>
  <c r="BL41" i="13" s="1"/>
  <c r="BQ452" i="9"/>
  <c r="BQ455" i="9" s="1"/>
  <c r="BR416" i="9"/>
  <c r="BR427" i="9" s="1"/>
  <c r="BQ382" i="9"/>
  <c r="BW100" i="7" l="1"/>
  <c r="BW118" i="7"/>
  <c r="BX87" i="7"/>
  <c r="BW91" i="7"/>
  <c r="BW109" i="7"/>
  <c r="BY224" i="7"/>
  <c r="BT14" i="13"/>
  <c r="BK170" i="15"/>
  <c r="BV121" i="7"/>
  <c r="DO138" i="15"/>
  <c r="DQ98" i="15"/>
  <c r="DQ96" i="15"/>
  <c r="DQ99" i="15"/>
  <c r="DQ97" i="15"/>
  <c r="DQ95" i="15"/>
  <c r="DR142" i="15"/>
  <c r="DP25" i="15"/>
  <c r="DP146" i="15" s="1"/>
  <c r="DO144" i="15"/>
  <c r="DN139" i="15"/>
  <c r="DN149" i="15" s="1"/>
  <c r="DN153" i="15" s="1"/>
  <c r="DM155" i="15"/>
  <c r="DM159" i="15" s="1"/>
  <c r="DR106" i="15"/>
  <c r="DQ94" i="15"/>
  <c r="DR93" i="15"/>
  <c r="DQ87" i="15"/>
  <c r="DO200" i="15"/>
  <c r="AM192" i="15"/>
  <c r="AM193" i="15" s="1"/>
  <c r="AN238" i="15"/>
  <c r="AN191" i="15" s="1"/>
  <c r="AO237" i="15"/>
  <c r="DO119" i="15"/>
  <c r="DO136" i="15"/>
  <c r="CG225" i="7"/>
  <c r="CB15" i="13"/>
  <c r="AU167" i="15"/>
  <c r="BF52" i="7"/>
  <c r="BF95" i="7"/>
  <c r="BF110" i="7"/>
  <c r="BF111" i="7" s="1"/>
  <c r="BG108" i="7" s="1"/>
  <c r="AR172" i="15"/>
  <c r="AR174" i="15"/>
  <c r="AS162" i="15"/>
  <c r="BD67" i="7"/>
  <c r="K41" i="12"/>
  <c r="K277" i="9"/>
  <c r="K326" i="9"/>
  <c r="K217" i="9"/>
  <c r="BE226" i="7"/>
  <c r="BA16" i="13" s="1"/>
  <c r="BE66" i="7"/>
  <c r="BE57" i="7"/>
  <c r="BE55" i="7" s="1"/>
  <c r="K515" i="9"/>
  <c r="K489" i="9"/>
  <c r="K573" i="9"/>
  <c r="AN192" i="15"/>
  <c r="BD61" i="7"/>
  <c r="BD62" i="7" s="1"/>
  <c r="BE60" i="7" s="1"/>
  <c r="BD64" i="7"/>
  <c r="BF93" i="7"/>
  <c r="BG90" i="7" s="1"/>
  <c r="K496" i="9"/>
  <c r="K497" i="9" s="1"/>
  <c r="DO115" i="15"/>
  <c r="DO135" i="15" s="1"/>
  <c r="DO129" i="15"/>
  <c r="DR163" i="15"/>
  <c r="DR143" i="15"/>
  <c r="DR166" i="15"/>
  <c r="DR234" i="15"/>
  <c r="DR233" i="15"/>
  <c r="DR104" i="15"/>
  <c r="DR102" i="15"/>
  <c r="DR221" i="15"/>
  <c r="DR220" i="15"/>
  <c r="DR22" i="15"/>
  <c r="DR108" i="15"/>
  <c r="DQ31" i="15"/>
  <c r="DQ38" i="15" s="1"/>
  <c r="DP51" i="15"/>
  <c r="DQ73" i="15"/>
  <c r="DQ48" i="15"/>
  <c r="DQ50" i="15" s="1"/>
  <c r="DQ77" i="15"/>
  <c r="DQ82" i="15"/>
  <c r="DQ69" i="15"/>
  <c r="DQ61" i="15"/>
  <c r="DQ63" i="15" s="1"/>
  <c r="DS18" i="15"/>
  <c r="DR27" i="15"/>
  <c r="AH291" i="12"/>
  <c r="BK562" i="9"/>
  <c r="BG37" i="13" s="1"/>
  <c r="BL379" i="9"/>
  <c r="BL562" i="9" s="1"/>
  <c r="BH37" i="13" s="1"/>
  <c r="BM459" i="9"/>
  <c r="BM462" i="9" s="1"/>
  <c r="BG227" i="7"/>
  <c r="BC17" i="13" s="1"/>
  <c r="BH101" i="7"/>
  <c r="AW168" i="15" s="1"/>
  <c r="DK77" i="7"/>
  <c r="DK80" i="7" s="1"/>
  <c r="BR452" i="9"/>
  <c r="BR455" i="9" s="1"/>
  <c r="BQ383" i="9"/>
  <c r="BQ565" i="9"/>
  <c r="BM40" i="13" s="1"/>
  <c r="AK294" i="12"/>
  <c r="BR382" i="9"/>
  <c r="BR565" i="9" s="1"/>
  <c r="BN40" i="13" s="1"/>
  <c r="BS416" i="9"/>
  <c r="BS427" i="9" s="1"/>
  <c r="BX121" i="7" l="1"/>
  <c r="BX100" i="7"/>
  <c r="BX91" i="7"/>
  <c r="BX118" i="7"/>
  <c r="BM170" i="15" s="1"/>
  <c r="BY87" i="7"/>
  <c r="BX109" i="7"/>
  <c r="BZ224" i="7"/>
  <c r="BU14" i="13"/>
  <c r="BL170" i="15"/>
  <c r="BW121" i="7"/>
  <c r="BW119" i="7"/>
  <c r="BX117" i="7" s="1"/>
  <c r="BX119" i="7" s="1"/>
  <c r="BY117" i="7" s="1"/>
  <c r="DR247" i="15"/>
  <c r="DP147" i="15"/>
  <c r="DP145" i="15"/>
  <c r="DP148" i="15"/>
  <c r="DP117" i="15"/>
  <c r="DP119" i="15" s="1"/>
  <c r="DP113" i="15"/>
  <c r="DP115" i="15" s="1"/>
  <c r="DP135" i="15" s="1"/>
  <c r="DP121" i="15"/>
  <c r="DP123" i="15" s="1"/>
  <c r="DP137" i="15" s="1"/>
  <c r="DP150" i="15"/>
  <c r="DP125" i="15"/>
  <c r="DP127" i="15" s="1"/>
  <c r="DR92" i="15"/>
  <c r="DR100" i="15" s="1"/>
  <c r="DR85" i="15"/>
  <c r="DQ83" i="15"/>
  <c r="DQ88" i="15"/>
  <c r="AN193" i="15"/>
  <c r="AP237" i="15"/>
  <c r="AP238" i="15" s="1"/>
  <c r="AP191" i="15" s="1"/>
  <c r="AO238" i="15"/>
  <c r="AO191" i="15" s="1"/>
  <c r="CH225" i="7"/>
  <c r="CC15" i="13"/>
  <c r="H187" i="12"/>
  <c r="H191" i="12" s="1"/>
  <c r="H141" i="12" s="1"/>
  <c r="H142" i="12" s="1"/>
  <c r="F22" i="11" s="1"/>
  <c r="K45" i="12"/>
  <c r="AT162" i="15"/>
  <c r="BE67" i="7"/>
  <c r="AU169" i="15"/>
  <c r="BF54" i="7"/>
  <c r="BF228" i="7" s="1"/>
  <c r="BB18" i="13" s="1"/>
  <c r="BF113" i="7"/>
  <c r="BF226" i="7"/>
  <c r="BB16" i="13" s="1"/>
  <c r="BE61" i="7"/>
  <c r="BE62" i="7" s="1"/>
  <c r="BF60" i="7" s="1"/>
  <c r="AO192" i="15"/>
  <c r="K521" i="9"/>
  <c r="G56" i="13" s="1"/>
  <c r="G73" i="13" s="1"/>
  <c r="K559" i="9"/>
  <c r="G34" i="13" s="1"/>
  <c r="G21" i="13"/>
  <c r="K549" i="9"/>
  <c r="G45" i="13" s="1"/>
  <c r="K569" i="9"/>
  <c r="BG110" i="7"/>
  <c r="BG113" i="7" s="1"/>
  <c r="BG92" i="7"/>
  <c r="BE64" i="7"/>
  <c r="G25" i="13"/>
  <c r="G29" i="13" s="1"/>
  <c r="G33" i="13" s="1"/>
  <c r="G44" i="13" s="1"/>
  <c r="G55" i="13" s="1"/>
  <c r="G72" i="13" s="1"/>
  <c r="G20" i="13"/>
  <c r="AS172" i="15"/>
  <c r="AS174" i="15"/>
  <c r="DR151" i="15"/>
  <c r="DO134" i="15"/>
  <c r="DR235" i="15"/>
  <c r="DR222" i="15"/>
  <c r="DR75" i="15"/>
  <c r="DR86" i="15"/>
  <c r="DQ64" i="15"/>
  <c r="DQ32" i="15"/>
  <c r="DR59" i="15"/>
  <c r="DR54" i="15"/>
  <c r="DR57" i="15" s="1"/>
  <c r="DR71" i="15"/>
  <c r="DR68" i="15"/>
  <c r="DR47" i="15"/>
  <c r="DR81" i="15"/>
  <c r="DR72" i="15"/>
  <c r="DR30" i="15"/>
  <c r="DR76" i="15"/>
  <c r="DR60" i="15"/>
  <c r="DR41" i="15"/>
  <c r="DR44" i="15" s="1"/>
  <c r="DR80" i="15"/>
  <c r="DR29" i="15"/>
  <c r="DR46" i="15"/>
  <c r="DR67" i="15"/>
  <c r="DS20" i="15"/>
  <c r="DS42" i="15"/>
  <c r="DS55" i="15"/>
  <c r="DS34" i="15"/>
  <c r="DS91" i="15"/>
  <c r="BH102" i="7"/>
  <c r="BH53" i="7"/>
  <c r="BH227" i="7" s="1"/>
  <c r="BD17" i="13" s="1"/>
  <c r="BH104" i="7"/>
  <c r="L197" i="7" s="1"/>
  <c r="L102" i="8" s="1"/>
  <c r="L107" i="8" s="1"/>
  <c r="BM379" i="9"/>
  <c r="BN459" i="9"/>
  <c r="BN462" i="9" s="1"/>
  <c r="DL77" i="7"/>
  <c r="DL80" i="7" s="1"/>
  <c r="DM77" i="7" s="1"/>
  <c r="BT416" i="9"/>
  <c r="BT427" i="9" s="1"/>
  <c r="BS382" i="9"/>
  <c r="AK295" i="12"/>
  <c r="BQ566" i="9"/>
  <c r="BM41" i="13" s="1"/>
  <c r="BS452" i="9"/>
  <c r="BS455" i="9" s="1"/>
  <c r="BR383" i="9"/>
  <c r="BR566" i="9" s="1"/>
  <c r="BN41" i="13" s="1"/>
  <c r="CA224" i="7" l="1"/>
  <c r="BV14" i="13"/>
  <c r="BY100" i="7"/>
  <c r="BY109" i="7"/>
  <c r="BZ87" i="7"/>
  <c r="BY91" i="7"/>
  <c r="BY118" i="7"/>
  <c r="DP136" i="15"/>
  <c r="DP138" i="15"/>
  <c r="DR97" i="15"/>
  <c r="DR99" i="15"/>
  <c r="DP129" i="15"/>
  <c r="DP134" i="15" s="1"/>
  <c r="DS142" i="15"/>
  <c r="DR94" i="15"/>
  <c r="DO139" i="15"/>
  <c r="DO149" i="15" s="1"/>
  <c r="DO153" i="15" s="1"/>
  <c r="DN155" i="15"/>
  <c r="DN159" i="15" s="1"/>
  <c r="DR96" i="15"/>
  <c r="DR98" i="15"/>
  <c r="DR95" i="15"/>
  <c r="DS106" i="15"/>
  <c r="DR87" i="15"/>
  <c r="DR88" i="15" s="1"/>
  <c r="DS93" i="15"/>
  <c r="AP192" i="15"/>
  <c r="AP193" i="15" s="1"/>
  <c r="AO193" i="15"/>
  <c r="L111" i="8"/>
  <c r="L110" i="8"/>
  <c r="CD15" i="13"/>
  <c r="CI225" i="7"/>
  <c r="BF66" i="7"/>
  <c r="AU162" i="15" s="1"/>
  <c r="BG111" i="7"/>
  <c r="BH108" i="7" s="1"/>
  <c r="BH110" i="7" s="1"/>
  <c r="BH111" i="7" s="1"/>
  <c r="G30" i="13"/>
  <c r="G26" i="13"/>
  <c r="L206" i="9"/>
  <c r="L285" i="9" s="1"/>
  <c r="L53" i="12" s="1"/>
  <c r="AV167" i="15"/>
  <c r="BG52" i="7"/>
  <c r="BG95" i="7"/>
  <c r="AT172" i="15"/>
  <c r="AT174" i="15"/>
  <c r="BI99" i="7"/>
  <c r="L198" i="7"/>
  <c r="BG93" i="7"/>
  <c r="BH90" i="7" s="1"/>
  <c r="AV169" i="15"/>
  <c r="BG54" i="7"/>
  <c r="BG228" i="7" s="1"/>
  <c r="BC18" i="13" s="1"/>
  <c r="BF57" i="7"/>
  <c r="BF55" i="7" s="1"/>
  <c r="DR77" i="15"/>
  <c r="DS166" i="15"/>
  <c r="DS143" i="15"/>
  <c r="DS163" i="15"/>
  <c r="DS234" i="15"/>
  <c r="DS233" i="15"/>
  <c r="DS104" i="15"/>
  <c r="DS102" i="15"/>
  <c r="DS220" i="15"/>
  <c r="DS221" i="15"/>
  <c r="DS22" i="15"/>
  <c r="DS108" i="15"/>
  <c r="DQ23" i="15"/>
  <c r="DR61" i="15"/>
  <c r="DR63" i="15" s="1"/>
  <c r="DQ51" i="15"/>
  <c r="DR69" i="15"/>
  <c r="DR73" i="15"/>
  <c r="DR35" i="15"/>
  <c r="DR36" i="15" s="1"/>
  <c r="DR31" i="15"/>
  <c r="DR38" i="15" s="1"/>
  <c r="DR82" i="15"/>
  <c r="DR48" i="15"/>
  <c r="DR50" i="15" s="1"/>
  <c r="DT18" i="15"/>
  <c r="DS27" i="15"/>
  <c r="BM562" i="9"/>
  <c r="BI37" i="13" s="1"/>
  <c r="AI291" i="12"/>
  <c r="BN379" i="9"/>
  <c r="BN562" i="9" s="1"/>
  <c r="BJ37" i="13" s="1"/>
  <c r="BO459" i="9"/>
  <c r="BO462" i="9" s="1"/>
  <c r="X184" i="7"/>
  <c r="DM80" i="7"/>
  <c r="W184" i="7"/>
  <c r="W475" i="9" s="1"/>
  <c r="W478" i="9" s="1"/>
  <c r="W390" i="9" s="1"/>
  <c r="BT452" i="9"/>
  <c r="BT455" i="9" s="1"/>
  <c r="BS383" i="9"/>
  <c r="BS565" i="9"/>
  <c r="BO40" i="13" s="1"/>
  <c r="AL294" i="12"/>
  <c r="BT382" i="9"/>
  <c r="BT565" i="9" s="1"/>
  <c r="BP40" i="13" s="1"/>
  <c r="BU416" i="9"/>
  <c r="BU427" i="9" s="1"/>
  <c r="BN170" i="15" l="1"/>
  <c r="BY121" i="7"/>
  <c r="BZ100" i="7"/>
  <c r="CA87" i="7"/>
  <c r="BZ91" i="7"/>
  <c r="BZ118" i="7"/>
  <c r="BZ109" i="7"/>
  <c r="CB224" i="7"/>
  <c r="BW14" i="13"/>
  <c r="BY119" i="7"/>
  <c r="BZ117" i="7" s="1"/>
  <c r="DQ25" i="15"/>
  <c r="DS247" i="15" s="1"/>
  <c r="DP144" i="15"/>
  <c r="L112" i="8"/>
  <c r="L103" i="8" s="1"/>
  <c r="L230" i="9" s="1"/>
  <c r="L300" i="9" s="1"/>
  <c r="DP139" i="15"/>
  <c r="DP149" i="15" s="1"/>
  <c r="DP153" i="15" s="1"/>
  <c r="DO155" i="15"/>
  <c r="DO159" i="15" s="1"/>
  <c r="DS92" i="15"/>
  <c r="DS100" i="15" s="1"/>
  <c r="DR83" i="15"/>
  <c r="DS85" i="15"/>
  <c r="L229" i="9"/>
  <c r="L360" i="9"/>
  <c r="L124" i="12" s="1"/>
  <c r="BF67" i="7"/>
  <c r="CJ225" i="7"/>
  <c r="CE15" i="13"/>
  <c r="AU174" i="15"/>
  <c r="AU172" i="15"/>
  <c r="BH113" i="7"/>
  <c r="L203" i="7" s="1"/>
  <c r="L117" i="8" s="1"/>
  <c r="BI108" i="7"/>
  <c r="L204" i="7"/>
  <c r="AW169" i="15"/>
  <c r="BH54" i="7"/>
  <c r="BH228" i="7" s="1"/>
  <c r="BD18" i="13" s="1"/>
  <c r="AW234" i="15"/>
  <c r="BF61" i="7"/>
  <c r="BF62" i="7" s="1"/>
  <c r="BG60" i="7" s="1"/>
  <c r="BF64" i="7"/>
  <c r="BH92" i="7"/>
  <c r="BH93" i="7" s="1"/>
  <c r="BI101" i="7"/>
  <c r="M196" i="7"/>
  <c r="BG226" i="7"/>
  <c r="BC16" i="13" s="1"/>
  <c r="BG66" i="7"/>
  <c r="BG57" i="7"/>
  <c r="BG55" i="7" s="1"/>
  <c r="BG61" i="7" s="1"/>
  <c r="DS151" i="15"/>
  <c r="DS235" i="15"/>
  <c r="DS222" i="15"/>
  <c r="DS29" i="15"/>
  <c r="DS35" i="15" s="1"/>
  <c r="DS36" i="15" s="1"/>
  <c r="DS86" i="15"/>
  <c r="DS76" i="15"/>
  <c r="DS68" i="15"/>
  <c r="DS30" i="15"/>
  <c r="DS81" i="15"/>
  <c r="DS72" i="15"/>
  <c r="DS60" i="15"/>
  <c r="DS47" i="15"/>
  <c r="DS41" i="15"/>
  <c r="DS44" i="15" s="1"/>
  <c r="DS46" i="15"/>
  <c r="DS54" i="15"/>
  <c r="DS57" i="15" s="1"/>
  <c r="DS67" i="15"/>
  <c r="DS80" i="15"/>
  <c r="DT20" i="15"/>
  <c r="DT42" i="15"/>
  <c r="DT55" i="15"/>
  <c r="DT34" i="15"/>
  <c r="DT91" i="15"/>
  <c r="DS59" i="15"/>
  <c r="DS71" i="15"/>
  <c r="DS75" i="15"/>
  <c r="DR32" i="15"/>
  <c r="DR23" i="15" s="1"/>
  <c r="DQ144" i="15" s="1"/>
  <c r="DR64" i="15"/>
  <c r="BZ119" i="7"/>
  <c r="BP459" i="9"/>
  <c r="BP462" i="9" s="1"/>
  <c r="BO379" i="9"/>
  <c r="W552" i="9"/>
  <c r="S48" i="13" s="1"/>
  <c r="N302" i="12"/>
  <c r="D83" i="7"/>
  <c r="D29" i="6" s="1"/>
  <c r="X186" i="7"/>
  <c r="W186" i="7"/>
  <c r="V186" i="7"/>
  <c r="X475" i="9"/>
  <c r="X478" i="9" s="1"/>
  <c r="X390" i="9" s="1"/>
  <c r="X552" i="9" s="1"/>
  <c r="T48" i="13" s="1"/>
  <c r="BV416" i="9"/>
  <c r="BV427" i="9" s="1"/>
  <c r="BU382" i="9"/>
  <c r="BS566" i="9"/>
  <c r="BO41" i="13" s="1"/>
  <c r="AL295" i="12"/>
  <c r="BU452" i="9"/>
  <c r="BU455" i="9" s="1"/>
  <c r="BT383" i="9"/>
  <c r="BT566" i="9" s="1"/>
  <c r="BP41" i="13" s="1"/>
  <c r="CC224" i="7" l="1"/>
  <c r="BX14" i="13"/>
  <c r="CB87" i="7"/>
  <c r="CA118" i="7"/>
  <c r="CA100" i="7"/>
  <c r="CA91" i="7"/>
  <c r="CA109" i="7"/>
  <c r="BO170" i="15"/>
  <c r="BZ121" i="7"/>
  <c r="O209" i="7" s="1"/>
  <c r="O133" i="8" s="1"/>
  <c r="O208" i="9" s="1"/>
  <c r="DQ150" i="15"/>
  <c r="AV234" i="15"/>
  <c r="AQ240" i="15" s="1"/>
  <c r="AQ241" i="15" s="1"/>
  <c r="AQ192" i="15" s="1"/>
  <c r="DQ113" i="15"/>
  <c r="DQ115" i="15" s="1"/>
  <c r="DQ135" i="15" s="1"/>
  <c r="DQ204" i="15"/>
  <c r="L231" i="9"/>
  <c r="L104" i="8"/>
  <c r="L392" i="9" s="1"/>
  <c r="L554" i="9" s="1"/>
  <c r="H50" i="13" s="1"/>
  <c r="DS94" i="15"/>
  <c r="DS99" i="15"/>
  <c r="DS98" i="15"/>
  <c r="DS95" i="15"/>
  <c r="DQ121" i="15"/>
  <c r="DQ123" i="15" s="1"/>
  <c r="DQ137" i="15" s="1"/>
  <c r="DQ148" i="15"/>
  <c r="DQ198" i="15"/>
  <c r="DQ145" i="15"/>
  <c r="DQ125" i="15"/>
  <c r="DQ127" i="15" s="1"/>
  <c r="DQ206" i="15"/>
  <c r="DQ146" i="15"/>
  <c r="DT142" i="15"/>
  <c r="DQ117" i="15"/>
  <c r="DQ119" i="15" s="1"/>
  <c r="DQ147" i="15"/>
  <c r="DQ199" i="15"/>
  <c r="DS96" i="15"/>
  <c r="DS97" i="15"/>
  <c r="DT106" i="15"/>
  <c r="DT93" i="15"/>
  <c r="DS87" i="15"/>
  <c r="L207" i="9"/>
  <c r="L286" i="9" s="1"/>
  <c r="L54" i="12" s="1"/>
  <c r="L299" i="9"/>
  <c r="L67" i="12" s="1"/>
  <c r="AV233" i="15"/>
  <c r="AQ237" i="15" s="1"/>
  <c r="CK225" i="7"/>
  <c r="CF15" i="13"/>
  <c r="BI90" i="7"/>
  <c r="L192" i="7"/>
  <c r="AW167" i="15"/>
  <c r="BH52" i="7"/>
  <c r="BH95" i="7"/>
  <c r="L191" i="7" s="1"/>
  <c r="L71" i="8" s="1"/>
  <c r="BG64" i="7"/>
  <c r="AW235" i="15"/>
  <c r="CA117" i="7"/>
  <c r="O210" i="7"/>
  <c r="AV162" i="15"/>
  <c r="BG67" i="7"/>
  <c r="L68" i="12"/>
  <c r="BG62" i="7"/>
  <c r="BH60" i="7" s="1"/>
  <c r="AX168" i="15"/>
  <c r="BI53" i="7"/>
  <c r="BI227" i="7" s="1"/>
  <c r="BE17" i="13" s="1"/>
  <c r="BI102" i="7"/>
  <c r="BJ99" i="7" s="1"/>
  <c r="BJ101" i="7" s="1"/>
  <c r="AY168" i="15" s="1"/>
  <c r="BI104" i="7"/>
  <c r="BI110" i="7"/>
  <c r="M202" i="7"/>
  <c r="DT166" i="15"/>
  <c r="DT163" i="15"/>
  <c r="DT143" i="15"/>
  <c r="DT233" i="15"/>
  <c r="DT234" i="15"/>
  <c r="DT104" i="15"/>
  <c r="DR25" i="15"/>
  <c r="DT102" i="15"/>
  <c r="DT220" i="15"/>
  <c r="DT221" i="15"/>
  <c r="DT22" i="15"/>
  <c r="DT108" i="15"/>
  <c r="DS31" i="15"/>
  <c r="DS38" i="15" s="1"/>
  <c r="DS77" i="15"/>
  <c r="DS82" i="15"/>
  <c r="DS73" i="15"/>
  <c r="DS61" i="15"/>
  <c r="DS63" i="15" s="1"/>
  <c r="DR51" i="15"/>
  <c r="DT27" i="15"/>
  <c r="DU18" i="15"/>
  <c r="DS69" i="15"/>
  <c r="DS48" i="15"/>
  <c r="DS50" i="15" s="1"/>
  <c r="O287" i="9"/>
  <c r="O501" i="9"/>
  <c r="BP379" i="9"/>
  <c r="BP562" i="9" s="1"/>
  <c r="BL37" i="13" s="1"/>
  <c r="BQ459" i="9"/>
  <c r="BQ462" i="9" s="1"/>
  <c r="AJ291" i="12"/>
  <c r="BO562" i="9"/>
  <c r="BK37" i="13" s="1"/>
  <c r="Y475" i="9"/>
  <c r="Y478" i="9" s="1"/>
  <c r="Y390" i="9" s="1"/>
  <c r="O302" i="12" s="1"/>
  <c r="BU565" i="9"/>
  <c r="BQ40" i="13" s="1"/>
  <c r="AM294" i="12"/>
  <c r="BV452" i="9"/>
  <c r="BV455" i="9" s="1"/>
  <c r="BU383" i="9"/>
  <c r="BW416" i="9"/>
  <c r="BW427" i="9" s="1"/>
  <c r="BV382" i="9"/>
  <c r="BV565" i="9" s="1"/>
  <c r="BR40" i="13" s="1"/>
  <c r="BP170" i="15" l="1"/>
  <c r="CA121" i="7"/>
  <c r="CB109" i="7"/>
  <c r="CC87" i="7"/>
  <c r="CB118" i="7"/>
  <c r="CB91" i="7"/>
  <c r="CB100" i="7"/>
  <c r="BY14" i="13"/>
  <c r="CD224" i="7"/>
  <c r="AR240" i="15"/>
  <c r="AS240" i="15" s="1"/>
  <c r="DQ138" i="15"/>
  <c r="M101" i="8"/>
  <c r="DQ136" i="15"/>
  <c r="DR206" i="15"/>
  <c r="DR146" i="15"/>
  <c r="DQ129" i="15"/>
  <c r="DT92" i="15"/>
  <c r="DT100" i="15" s="1"/>
  <c r="DS83" i="15"/>
  <c r="DS88" i="15"/>
  <c r="DT85" i="15"/>
  <c r="DT247" i="15"/>
  <c r="DR198" i="15"/>
  <c r="DR204" i="15"/>
  <c r="DR199" i="15"/>
  <c r="AV235" i="15"/>
  <c r="L301" i="9"/>
  <c r="L527" i="9" s="1"/>
  <c r="H62" i="13" s="1"/>
  <c r="L69" i="12"/>
  <c r="AQ238" i="15"/>
  <c r="AR237" i="15"/>
  <c r="CG15" i="13"/>
  <c r="CL225" i="7"/>
  <c r="BJ53" i="7"/>
  <c r="BJ227" i="7" s="1"/>
  <c r="BF17" i="13" s="1"/>
  <c r="BJ102" i="7"/>
  <c r="BK99" i="7" s="1"/>
  <c r="BK101" i="7" s="1"/>
  <c r="AZ168" i="15" s="1"/>
  <c r="AW200" i="15"/>
  <c r="AX169" i="15"/>
  <c r="BI54" i="7"/>
  <c r="BI228" i="7" s="1"/>
  <c r="BE18" i="13" s="1"/>
  <c r="BI113" i="7"/>
  <c r="BH226" i="7"/>
  <c r="BD16" i="13" s="1"/>
  <c r="BH66" i="7"/>
  <c r="BH57" i="7"/>
  <c r="BH55" i="7" s="1"/>
  <c r="AV172" i="15"/>
  <c r="BI111" i="7"/>
  <c r="BJ108" i="7" s="1"/>
  <c r="BJ104" i="7"/>
  <c r="BC233" i="15"/>
  <c r="CA119" i="7"/>
  <c r="CB117" i="7" s="1"/>
  <c r="CB119" i="7" s="1"/>
  <c r="CC117" i="7" s="1"/>
  <c r="P208" i="7"/>
  <c r="L205" i="9"/>
  <c r="L284" i="9" s="1"/>
  <c r="M190" i="7"/>
  <c r="BI92" i="7"/>
  <c r="BI93" i="7" s="1"/>
  <c r="BJ90" i="7" s="1"/>
  <c r="DR147" i="15"/>
  <c r="DR148" i="15"/>
  <c r="DR113" i="15"/>
  <c r="DR125" i="15"/>
  <c r="DR127" i="15" s="1"/>
  <c r="DR117" i="15"/>
  <c r="DR121" i="15"/>
  <c r="DR123" i="15" s="1"/>
  <c r="DR137" i="15" s="1"/>
  <c r="DR186" i="15"/>
  <c r="DR157" i="15"/>
  <c r="DR150" i="15"/>
  <c r="DR145" i="15"/>
  <c r="DS64" i="15"/>
  <c r="DQ134" i="15"/>
  <c r="DT151" i="15"/>
  <c r="DT235" i="15"/>
  <c r="DS32" i="15"/>
  <c r="DS23" i="15" s="1"/>
  <c r="DR144" i="15" s="1"/>
  <c r="DT222" i="15"/>
  <c r="DT29" i="15"/>
  <c r="DT35" i="15" s="1"/>
  <c r="DT36" i="15" s="1"/>
  <c r="DT86" i="15"/>
  <c r="DT46" i="15"/>
  <c r="DT67" i="15"/>
  <c r="DT54" i="15"/>
  <c r="DT57" i="15" s="1"/>
  <c r="DT59" i="15"/>
  <c r="DT75" i="15"/>
  <c r="DU20" i="15"/>
  <c r="DU42" i="15"/>
  <c r="DU55" i="15"/>
  <c r="DU34" i="15"/>
  <c r="DU91" i="15"/>
  <c r="DT71" i="15"/>
  <c r="DT80" i="15"/>
  <c r="DT41" i="15"/>
  <c r="DT44" i="15" s="1"/>
  <c r="DT76" i="15"/>
  <c r="DT30" i="15"/>
  <c r="DT81" i="15"/>
  <c r="DT47" i="15"/>
  <c r="DT68" i="15"/>
  <c r="DT72" i="15"/>
  <c r="DT60" i="15"/>
  <c r="BQ379" i="9"/>
  <c r="BR459" i="9"/>
  <c r="BR462" i="9" s="1"/>
  <c r="O55" i="12"/>
  <c r="J201" i="12" s="1"/>
  <c r="Y552" i="9"/>
  <c r="U48" i="13" s="1"/>
  <c r="Z475" i="9"/>
  <c r="Z478" i="9" s="1"/>
  <c r="Z390" i="9" s="1"/>
  <c r="Z552" i="9" s="1"/>
  <c r="V48" i="13" s="1"/>
  <c r="AM295" i="12"/>
  <c r="BU566" i="9"/>
  <c r="BQ41" i="13" s="1"/>
  <c r="BV383" i="9"/>
  <c r="BV566" i="9" s="1"/>
  <c r="BR41" i="13" s="1"/>
  <c r="BW452" i="9"/>
  <c r="BW455" i="9" s="1"/>
  <c r="BW382" i="9"/>
  <c r="BW565" i="9" s="1"/>
  <c r="BS40" i="13" s="1"/>
  <c r="BX416" i="9"/>
  <c r="BX427" i="9" s="1"/>
  <c r="CC91" i="7" l="1"/>
  <c r="CC109" i="7"/>
  <c r="CC118" i="7"/>
  <c r="CC119" i="7" s="1"/>
  <c r="CD117" i="7" s="1"/>
  <c r="CD87" i="7"/>
  <c r="CC100" i="7"/>
  <c r="BZ14" i="13"/>
  <c r="CE224" i="7"/>
  <c r="BQ170" i="15"/>
  <c r="CB121" i="7"/>
  <c r="AR241" i="15"/>
  <c r="AR192" i="15" s="1"/>
  <c r="DT94" i="15"/>
  <c r="DT98" i="15"/>
  <c r="DR138" i="15"/>
  <c r="DT96" i="15"/>
  <c r="DU142" i="15"/>
  <c r="AS241" i="15"/>
  <c r="AT240" i="15"/>
  <c r="DT99" i="15"/>
  <c r="DQ139" i="15"/>
  <c r="DQ149" i="15" s="1"/>
  <c r="DQ153" i="15" s="1"/>
  <c r="DP155" i="15"/>
  <c r="DT97" i="15"/>
  <c r="DU106" i="15"/>
  <c r="DT95" i="15"/>
  <c r="DT87" i="15"/>
  <c r="DT88" i="15" s="1"/>
  <c r="DU93" i="15"/>
  <c r="DR200" i="15"/>
  <c r="AQ191" i="15"/>
  <c r="AQ193" i="15" s="1"/>
  <c r="AS237" i="15"/>
  <c r="AR238" i="15"/>
  <c r="AR191" i="15" s="1"/>
  <c r="DR119" i="15"/>
  <c r="DR136" i="15"/>
  <c r="CM225" i="7"/>
  <c r="CH15" i="13"/>
  <c r="BK102" i="7"/>
  <c r="BL99" i="7" s="1"/>
  <c r="BL101" i="7" s="1"/>
  <c r="BA168" i="15" s="1"/>
  <c r="BK104" i="7"/>
  <c r="BK53" i="7"/>
  <c r="BK227" i="7" s="1"/>
  <c r="BG17" i="13" s="1"/>
  <c r="BJ92" i="7"/>
  <c r="BJ93" i="7" s="1"/>
  <c r="BK90" i="7" s="1"/>
  <c r="BH61" i="7"/>
  <c r="BH62" i="7" s="1"/>
  <c r="BH64" i="7"/>
  <c r="L160" i="7" s="1"/>
  <c r="L180" i="9" s="1"/>
  <c r="L193" i="9" s="1"/>
  <c r="AW162" i="15"/>
  <c r="BH67" i="7"/>
  <c r="L161" i="7" s="1"/>
  <c r="L200" i="9" s="1"/>
  <c r="L291" i="9" s="1"/>
  <c r="L59" i="12" s="1"/>
  <c r="BJ110" i="7"/>
  <c r="BJ111" i="7" s="1"/>
  <c r="BK108" i="7" s="1"/>
  <c r="AX167" i="15"/>
  <c r="BI52" i="7"/>
  <c r="BI95" i="7"/>
  <c r="L52" i="12"/>
  <c r="L56" i="12" s="1"/>
  <c r="L288" i="9"/>
  <c r="DS51" i="15"/>
  <c r="DR129" i="15"/>
  <c r="DR115" i="15"/>
  <c r="DR135" i="15" s="1"/>
  <c r="DU163" i="15"/>
  <c r="E163" i="15" s="1"/>
  <c r="DU143" i="15"/>
  <c r="E143" i="15" s="1"/>
  <c r="DU166" i="15"/>
  <c r="E166" i="15" s="1"/>
  <c r="DU233" i="15"/>
  <c r="DU234" i="15"/>
  <c r="DU104" i="15"/>
  <c r="DS25" i="15"/>
  <c r="DU102" i="15"/>
  <c r="DU221" i="15"/>
  <c r="DU220" i="15"/>
  <c r="DU22" i="15"/>
  <c r="DU108" i="15"/>
  <c r="DT31" i="15"/>
  <c r="DT38" i="15" s="1"/>
  <c r="DT48" i="15"/>
  <c r="DT50" i="15" s="1"/>
  <c r="DT69" i="15"/>
  <c r="DT73" i="15"/>
  <c r="DT77" i="15"/>
  <c r="DT61" i="15"/>
  <c r="DT63" i="15" s="1"/>
  <c r="DT82" i="15"/>
  <c r="DU27" i="15"/>
  <c r="BR379" i="9"/>
  <c r="BR562" i="9" s="1"/>
  <c r="BN37" i="13" s="1"/>
  <c r="BS459" i="9"/>
  <c r="BS462" i="9" s="1"/>
  <c r="AK291" i="12"/>
  <c r="BQ562" i="9"/>
  <c r="BM37" i="13" s="1"/>
  <c r="AA475" i="9"/>
  <c r="AA478" i="9" s="1"/>
  <c r="AA390" i="9" s="1"/>
  <c r="BY416" i="9"/>
  <c r="BY427" i="9" s="1"/>
  <c r="BX382" i="9"/>
  <c r="BX565" i="9" s="1"/>
  <c r="BT40" i="13" s="1"/>
  <c r="BX452" i="9"/>
  <c r="BX455" i="9" s="1"/>
  <c r="BW383" i="9"/>
  <c r="BW566" i="9" s="1"/>
  <c r="BS41" i="13" s="1"/>
  <c r="CF224" i="7" l="1"/>
  <c r="CA14" i="13"/>
  <c r="CD109" i="7"/>
  <c r="CD118" i="7"/>
  <c r="BS170" i="15" s="1"/>
  <c r="CD91" i="7"/>
  <c r="CD100" i="7"/>
  <c r="CE87" i="7"/>
  <c r="CD121" i="7"/>
  <c r="BR170" i="15"/>
  <c r="CC121" i="7"/>
  <c r="DS206" i="15"/>
  <c r="DS146" i="15"/>
  <c r="AT241" i="15"/>
  <c r="AU240" i="15"/>
  <c r="DU59" i="15"/>
  <c r="DU85" i="15"/>
  <c r="DT83" i="15"/>
  <c r="DU247" i="15"/>
  <c r="DS204" i="15"/>
  <c r="DS199" i="15"/>
  <c r="DS198" i="15"/>
  <c r="AR193" i="15"/>
  <c r="DU92" i="15"/>
  <c r="DU100" i="15" s="1"/>
  <c r="AS238" i="15"/>
  <c r="AS191" i="15" s="1"/>
  <c r="AT237" i="15"/>
  <c r="BL102" i="7"/>
  <c r="BM99" i="7" s="1"/>
  <c r="BM101" i="7" s="1"/>
  <c r="BB168" i="15" s="1"/>
  <c r="BL53" i="7"/>
  <c r="BL227" i="7" s="1"/>
  <c r="BH17" i="13" s="1"/>
  <c r="BL104" i="7"/>
  <c r="CN225" i="7"/>
  <c r="CI15" i="13"/>
  <c r="BJ95" i="7"/>
  <c r="L273" i="9"/>
  <c r="L432" i="9"/>
  <c r="L210" i="9"/>
  <c r="L492" i="9"/>
  <c r="L191" i="9"/>
  <c r="L491" i="9" s="1"/>
  <c r="BK110" i="7"/>
  <c r="BK111" i="7" s="1"/>
  <c r="BL108" i="7" s="1"/>
  <c r="BK92" i="7"/>
  <c r="BK93" i="7" s="1"/>
  <c r="BL90" i="7" s="1"/>
  <c r="BI226" i="7"/>
  <c r="BE16" i="13" s="1"/>
  <c r="BI57" i="7"/>
  <c r="BI55" i="7" s="1"/>
  <c r="BI66" i="7"/>
  <c r="AS192" i="15"/>
  <c r="BI60" i="7"/>
  <c r="M159" i="7" s="1"/>
  <c r="L162" i="7"/>
  <c r="AY169" i="15"/>
  <c r="BJ54" i="7"/>
  <c r="BJ228" i="7" s="1"/>
  <c r="BF18" i="13" s="1"/>
  <c r="BJ113" i="7"/>
  <c r="AW172" i="15"/>
  <c r="AY167" i="15"/>
  <c r="BJ52" i="7"/>
  <c r="DT64" i="15"/>
  <c r="DU151" i="15"/>
  <c r="E151" i="15" s="1"/>
  <c r="DR134" i="15"/>
  <c r="DS147" i="15"/>
  <c r="DS148" i="15"/>
  <c r="DS125" i="15"/>
  <c r="DS127" i="15" s="1"/>
  <c r="DS121" i="15"/>
  <c r="DS123" i="15" s="1"/>
  <c r="DS137" i="15" s="1"/>
  <c r="DS117" i="15"/>
  <c r="DS136" i="15" s="1"/>
  <c r="DS113" i="15"/>
  <c r="DS115" i="15" s="1"/>
  <c r="DS135" i="15" s="1"/>
  <c r="DS157" i="15"/>
  <c r="DS186" i="15"/>
  <c r="DS150" i="15"/>
  <c r="DS145" i="15"/>
  <c r="DU235" i="15"/>
  <c r="DU222" i="15"/>
  <c r="DT32" i="15"/>
  <c r="DT23" i="15" s="1"/>
  <c r="DU80" i="15"/>
  <c r="DU86" i="15"/>
  <c r="E142" i="15"/>
  <c r="DU41" i="15"/>
  <c r="DU44" i="15" s="1"/>
  <c r="E44" i="15" s="1"/>
  <c r="DU46" i="15"/>
  <c r="DU29" i="15"/>
  <c r="DU35" i="15" s="1"/>
  <c r="DU67" i="15"/>
  <c r="DU54" i="15"/>
  <c r="DU57" i="15" s="1"/>
  <c r="E57" i="15" s="1"/>
  <c r="DU75" i="15"/>
  <c r="DU71" i="15"/>
  <c r="DU68" i="15"/>
  <c r="DU60" i="15"/>
  <c r="DU61" i="15" s="1"/>
  <c r="E61" i="15" s="1"/>
  <c r="DU76" i="15"/>
  <c r="DU47" i="15"/>
  <c r="DU81" i="15"/>
  <c r="DU30" i="15"/>
  <c r="DU72" i="15"/>
  <c r="BT459" i="9"/>
  <c r="BT462" i="9" s="1"/>
  <c r="BS379" i="9"/>
  <c r="AB475" i="9"/>
  <c r="AB478" i="9" s="1"/>
  <c r="AC475" i="9" s="1"/>
  <c r="AC478" i="9" s="1"/>
  <c r="AA552" i="9"/>
  <c r="W48" i="13" s="1"/>
  <c r="P302" i="12"/>
  <c r="BX383" i="9"/>
  <c r="BX566" i="9" s="1"/>
  <c r="BT41" i="13" s="1"/>
  <c r="BY452" i="9"/>
  <c r="BY455" i="9" s="1"/>
  <c r="BZ416" i="9"/>
  <c r="BZ427" i="9" s="1"/>
  <c r="BY382" i="9"/>
  <c r="BY565" i="9" s="1"/>
  <c r="BU40" i="13" s="1"/>
  <c r="CE118" i="7" l="1"/>
  <c r="CE100" i="7"/>
  <c r="CE109" i="7"/>
  <c r="CF87" i="7"/>
  <c r="CE91" i="7"/>
  <c r="CG224" i="7"/>
  <c r="CB14" i="13"/>
  <c r="CD119" i="7"/>
  <c r="CE117" i="7" s="1"/>
  <c r="DS138" i="15"/>
  <c r="AU241" i="15"/>
  <c r="AV240" i="15"/>
  <c r="AV241" i="15" s="1"/>
  <c r="DT25" i="15"/>
  <c r="DT145" i="15" s="1"/>
  <c r="DS144" i="15"/>
  <c r="DR139" i="15"/>
  <c r="DR149" i="15" s="1"/>
  <c r="DR153" i="15" s="1"/>
  <c r="DQ155" i="15"/>
  <c r="DU87" i="15"/>
  <c r="DU88" i="15" s="1"/>
  <c r="DS200" i="15"/>
  <c r="AS193" i="15"/>
  <c r="DT51" i="15"/>
  <c r="AU237" i="15"/>
  <c r="AT238" i="15"/>
  <c r="AT191" i="15" s="1"/>
  <c r="DU94" i="15"/>
  <c r="DU99" i="15"/>
  <c r="DU97" i="15"/>
  <c r="DU96" i="15"/>
  <c r="DU95" i="15"/>
  <c r="DU98" i="15"/>
  <c r="DU36" i="15"/>
  <c r="E36" i="15" s="1"/>
  <c r="E35" i="15"/>
  <c r="CO225" i="7"/>
  <c r="CJ15" i="13"/>
  <c r="DU82" i="15"/>
  <c r="DU83" i="15" s="1"/>
  <c r="BK113" i="7"/>
  <c r="BL110" i="7"/>
  <c r="BL111" i="7" s="1"/>
  <c r="BM108" i="7" s="1"/>
  <c r="BL92" i="7"/>
  <c r="L515" i="9"/>
  <c r="L573" i="9"/>
  <c r="L489" i="9"/>
  <c r="AX162" i="15"/>
  <c r="BI67" i="7"/>
  <c r="AZ167" i="15"/>
  <c r="BK52" i="7"/>
  <c r="BK95" i="7"/>
  <c r="L496" i="9"/>
  <c r="L497" i="9" s="1"/>
  <c r="AW220" i="15"/>
  <c r="BI61" i="7"/>
  <c r="BI62" i="7" s="1"/>
  <c r="BJ60" i="7" s="1"/>
  <c r="BI64" i="7"/>
  <c r="L41" i="12"/>
  <c r="L45" i="12" s="1"/>
  <c r="L277" i="9"/>
  <c r="BJ226" i="7"/>
  <c r="BF16" i="13" s="1"/>
  <c r="BJ57" i="7"/>
  <c r="BJ55" i="7" s="1"/>
  <c r="BJ66" i="7"/>
  <c r="AZ169" i="15"/>
  <c r="BK54" i="7"/>
  <c r="BK228" i="7" s="1"/>
  <c r="BG18" i="13" s="1"/>
  <c r="DS129" i="15"/>
  <c r="DS119" i="15"/>
  <c r="DU31" i="15"/>
  <c r="BM102" i="7"/>
  <c r="BN99" i="7" s="1"/>
  <c r="DU69" i="15"/>
  <c r="E69" i="15" s="1"/>
  <c r="DU48" i="15"/>
  <c r="DU63" i="15"/>
  <c r="E63" i="15" s="1"/>
  <c r="DU73" i="15"/>
  <c r="E73" i="15" s="1"/>
  <c r="DU77" i="15"/>
  <c r="E77" i="15" s="1"/>
  <c r="BM53" i="7"/>
  <c r="BM104" i="7"/>
  <c r="AL291" i="12"/>
  <c r="BS562" i="9"/>
  <c r="BO37" i="13" s="1"/>
  <c r="BT379" i="9"/>
  <c r="BT562" i="9" s="1"/>
  <c r="BP37" i="13" s="1"/>
  <c r="BU459" i="9"/>
  <c r="BU462" i="9" s="1"/>
  <c r="AB390" i="9"/>
  <c r="AB552" i="9" s="1"/>
  <c r="X48" i="13" s="1"/>
  <c r="AC390" i="9"/>
  <c r="AD475" i="9"/>
  <c r="AD478" i="9" s="1"/>
  <c r="BY383" i="9"/>
  <c r="BY566" i="9" s="1"/>
  <c r="BU41" i="13" s="1"/>
  <c r="BZ452" i="9"/>
  <c r="BZ455" i="9" s="1"/>
  <c r="CA416" i="9"/>
  <c r="CA427" i="9" s="1"/>
  <c r="BZ382" i="9"/>
  <c r="BZ565" i="9" s="1"/>
  <c r="BV40" i="13" s="1"/>
  <c r="CE119" i="7" l="1"/>
  <c r="CF117" i="7" s="1"/>
  <c r="CF118" i="7"/>
  <c r="CF91" i="7"/>
  <c r="CG87" i="7"/>
  <c r="CF100" i="7"/>
  <c r="CF109" i="7"/>
  <c r="CC14" i="13"/>
  <c r="CH224" i="7"/>
  <c r="BT170" i="15"/>
  <c r="CE121" i="7"/>
  <c r="DT121" i="15"/>
  <c r="DT123" i="15" s="1"/>
  <c r="DT137" i="15" s="1"/>
  <c r="DT199" i="15"/>
  <c r="DT147" i="15"/>
  <c r="DT186" i="15"/>
  <c r="DT148" i="15"/>
  <c r="DT198" i="15"/>
  <c r="DT113" i="15"/>
  <c r="DT115" i="15" s="1"/>
  <c r="DT135" i="15" s="1"/>
  <c r="DT204" i="15"/>
  <c r="DT150" i="15"/>
  <c r="DT117" i="15"/>
  <c r="DT119" i="15" s="1"/>
  <c r="DT157" i="15"/>
  <c r="DT125" i="15"/>
  <c r="DT127" i="15" s="1"/>
  <c r="DT206" i="15"/>
  <c r="DT146" i="15"/>
  <c r="E87" i="15"/>
  <c r="AT192" i="15"/>
  <c r="AT193" i="15" s="1"/>
  <c r="DU32" i="15"/>
  <c r="E32" i="15" s="1"/>
  <c r="DU38" i="15"/>
  <c r="AU238" i="15"/>
  <c r="AU191" i="15" s="1"/>
  <c r="AV237" i="15"/>
  <c r="AV238" i="15" s="1"/>
  <c r="AV191" i="15" s="1"/>
  <c r="E82" i="15"/>
  <c r="DU50" i="15"/>
  <c r="E50" i="15" s="1"/>
  <c r="E48" i="15"/>
  <c r="CP225" i="7"/>
  <c r="CK15" i="13"/>
  <c r="P210" i="7"/>
  <c r="AY162" i="15"/>
  <c r="H25" i="13"/>
  <c r="H29" i="13" s="1"/>
  <c r="H33" i="13" s="1"/>
  <c r="H44" i="13" s="1"/>
  <c r="H55" i="13" s="1"/>
  <c r="H72" i="13" s="1"/>
  <c r="H20" i="13"/>
  <c r="BJ61" i="7"/>
  <c r="BJ62" i="7" s="1"/>
  <c r="BK60" i="7" s="1"/>
  <c r="AV192" i="15"/>
  <c r="BJ64" i="7"/>
  <c r="AW221" i="15"/>
  <c r="BJ67" i="7"/>
  <c r="L549" i="9"/>
  <c r="H45" i="13" s="1"/>
  <c r="L559" i="9"/>
  <c r="H34" i="13" s="1"/>
  <c r="L521" i="9"/>
  <c r="H56" i="13" s="1"/>
  <c r="H73" i="13" s="1"/>
  <c r="L569" i="9"/>
  <c r="H21" i="13"/>
  <c r="BM110" i="7"/>
  <c r="BA167" i="15"/>
  <c r="BL52" i="7"/>
  <c r="BL95" i="7"/>
  <c r="BK226" i="7"/>
  <c r="BG16" i="13" s="1"/>
  <c r="BK57" i="7"/>
  <c r="BK55" i="7" s="1"/>
  <c r="BK66" i="7"/>
  <c r="AZ162" i="15" s="1"/>
  <c r="AX172" i="15"/>
  <c r="AX174" i="15"/>
  <c r="BL93" i="7"/>
  <c r="BM90" i="7" s="1"/>
  <c r="BA169" i="15"/>
  <c r="BL54" i="7"/>
  <c r="BL228" i="7" s="1"/>
  <c r="BH18" i="13" s="1"/>
  <c r="BL113" i="7"/>
  <c r="DS134" i="15"/>
  <c r="E31" i="15"/>
  <c r="BM227" i="7"/>
  <c r="BI17" i="13" s="1"/>
  <c r="BN101" i="7"/>
  <c r="BC168" i="15" s="1"/>
  <c r="BV459" i="9"/>
  <c r="BV462" i="9" s="1"/>
  <c r="BU379" i="9"/>
  <c r="AD390" i="9"/>
  <c r="AD552" i="9" s="1"/>
  <c r="Z48" i="13" s="1"/>
  <c r="AE475" i="9"/>
  <c r="AE478" i="9" s="1"/>
  <c r="Q302" i="12"/>
  <c r="AC552" i="9"/>
  <c r="Y48" i="13" s="1"/>
  <c r="BZ383" i="9"/>
  <c r="BZ566" i="9" s="1"/>
  <c r="BV41" i="13" s="1"/>
  <c r="CA452" i="9"/>
  <c r="CA455" i="9" s="1"/>
  <c r="CA382" i="9"/>
  <c r="CA565" i="9" s="1"/>
  <c r="BW40" i="13" s="1"/>
  <c r="CB416" i="9"/>
  <c r="CB427" i="9" s="1"/>
  <c r="CI224" i="7" l="1"/>
  <c r="CD14" i="13"/>
  <c r="CH87" i="7"/>
  <c r="CG109" i="7"/>
  <c r="CG118" i="7"/>
  <c r="CG100" i="7"/>
  <c r="CG91" i="7"/>
  <c r="BU170" i="15"/>
  <c r="CF121" i="7"/>
  <c r="P209" i="7" s="1"/>
  <c r="P133" i="8" s="1"/>
  <c r="P208" i="9" s="1"/>
  <c r="CF119" i="7"/>
  <c r="CG117" i="7" s="1"/>
  <c r="Q208" i="7" s="1"/>
  <c r="DT200" i="15"/>
  <c r="DT136" i="15"/>
  <c r="DT138" i="15"/>
  <c r="DT129" i="15"/>
  <c r="DS139" i="15"/>
  <c r="DS149" i="15" s="1"/>
  <c r="DS153" i="15" s="1"/>
  <c r="DR155" i="15"/>
  <c r="DR159" i="15" s="1"/>
  <c r="DU23" i="15"/>
  <c r="AU192" i="15"/>
  <c r="AU193" i="15" s="1"/>
  <c r="DU51" i="15"/>
  <c r="E51" i="15" s="1"/>
  <c r="AV193" i="15"/>
  <c r="CQ225" i="7"/>
  <c r="CL15" i="13"/>
  <c r="CG119" i="7"/>
  <c r="CH117" i="7" s="1"/>
  <c r="AW222" i="15"/>
  <c r="AZ172" i="15"/>
  <c r="AZ174" i="15"/>
  <c r="BK61" i="7"/>
  <c r="BK62" i="7" s="1"/>
  <c r="BL60" i="7" s="1"/>
  <c r="BL226" i="7"/>
  <c r="BH16" i="13" s="1"/>
  <c r="BL66" i="7"/>
  <c r="BA162" i="15" s="1"/>
  <c r="BL57" i="7"/>
  <c r="BL55" i="7" s="1"/>
  <c r="BL61" i="7" s="1"/>
  <c r="H30" i="13"/>
  <c r="H26" i="13"/>
  <c r="BK64" i="7"/>
  <c r="BM92" i="7"/>
  <c r="BM93" i="7" s="1"/>
  <c r="BN90" i="7" s="1"/>
  <c r="BB169" i="15"/>
  <c r="BM54" i="7"/>
  <c r="BM228" i="7" s="1"/>
  <c r="BI18" i="13" s="1"/>
  <c r="BM113" i="7"/>
  <c r="AY172" i="15"/>
  <c r="AY174" i="15"/>
  <c r="BM111" i="7"/>
  <c r="BN108" i="7" s="1"/>
  <c r="BK67" i="7"/>
  <c r="DT134" i="15"/>
  <c r="DU64" i="15"/>
  <c r="E64" i="15" s="1"/>
  <c r="AM291" i="12"/>
  <c r="BU562" i="9"/>
  <c r="BQ37" i="13" s="1"/>
  <c r="P501" i="9"/>
  <c r="P287" i="9"/>
  <c r="BW459" i="9"/>
  <c r="BW462" i="9" s="1"/>
  <c r="BV379" i="9"/>
  <c r="BV562" i="9" s="1"/>
  <c r="BR37" i="13" s="1"/>
  <c r="BN102" i="7"/>
  <c r="BN53" i="7"/>
  <c r="BN104" i="7"/>
  <c r="M197" i="7" s="1"/>
  <c r="M102" i="8" s="1"/>
  <c r="M107" i="8" s="1"/>
  <c r="AE390" i="9"/>
  <c r="AF475" i="9"/>
  <c r="AF478" i="9" s="1"/>
  <c r="CC416" i="9"/>
  <c r="CC427" i="9" s="1"/>
  <c r="CB382" i="9"/>
  <c r="CB565" i="9" s="1"/>
  <c r="BX40" i="13" s="1"/>
  <c r="CB452" i="9"/>
  <c r="CB455" i="9" s="1"/>
  <c r="CA383" i="9"/>
  <c r="CA566" i="9" s="1"/>
  <c r="BW41" i="13" s="1"/>
  <c r="CH91" i="7" l="1"/>
  <c r="CH100" i="7"/>
  <c r="CH118" i="7"/>
  <c r="CI87" i="7"/>
  <c r="CH109" i="7"/>
  <c r="BV170" i="15"/>
  <c r="CG121" i="7"/>
  <c r="CJ224" i="7"/>
  <c r="CE14" i="13"/>
  <c r="DU25" i="15"/>
  <c r="DU145" i="15" s="1"/>
  <c r="E145" i="15" s="1"/>
  <c r="DT144" i="15"/>
  <c r="DT139" i="15"/>
  <c r="DT149" i="15" s="1"/>
  <c r="DT153" i="15" s="1"/>
  <c r="DS155" i="15"/>
  <c r="DS159" i="15" s="1"/>
  <c r="DU186" i="15"/>
  <c r="BL67" i="7"/>
  <c r="M110" i="8"/>
  <c r="M111" i="8"/>
  <c r="CR225" i="7"/>
  <c r="CM15" i="13"/>
  <c r="BL64" i="7"/>
  <c r="BL62" i="7"/>
  <c r="BM60" i="7" s="1"/>
  <c r="BN92" i="7"/>
  <c r="BN93" i="7" s="1"/>
  <c r="BO99" i="7"/>
  <c r="N196" i="7" s="1"/>
  <c r="M198" i="7"/>
  <c r="BA172" i="15"/>
  <c r="M206" i="9"/>
  <c r="M285" i="9" s="1"/>
  <c r="M53" i="12" s="1"/>
  <c r="BN110" i="7"/>
  <c r="BN111" i="7" s="1"/>
  <c r="BA174" i="15"/>
  <c r="BB167" i="15"/>
  <c r="BM52" i="7"/>
  <c r="BM95" i="7"/>
  <c r="BN227" i="7"/>
  <c r="BJ17" i="13" s="1"/>
  <c r="P55" i="12"/>
  <c r="BX459" i="9"/>
  <c r="BX462" i="9" s="1"/>
  <c r="BW379" i="9"/>
  <c r="AF390" i="9"/>
  <c r="AF552" i="9" s="1"/>
  <c r="AB48" i="13" s="1"/>
  <c r="AG475" i="9"/>
  <c r="AG478" i="9" s="1"/>
  <c r="AE552" i="9"/>
  <c r="AA48" i="13" s="1"/>
  <c r="R302" i="12"/>
  <c r="CC382" i="9"/>
  <c r="CD416" i="9"/>
  <c r="CD427" i="9" s="1"/>
  <c r="CB383" i="9"/>
  <c r="CB566" i="9" s="1"/>
  <c r="BX41" i="13" s="1"/>
  <c r="CC452" i="9"/>
  <c r="CC455" i="9" s="1"/>
  <c r="BW170" i="15" l="1"/>
  <c r="CH121" i="7"/>
  <c r="CK224" i="7"/>
  <c r="CF14" i="13"/>
  <c r="CI100" i="7"/>
  <c r="CJ87" i="7"/>
  <c r="CI91" i="7"/>
  <c r="CI118" i="7"/>
  <c r="CI109" i="7"/>
  <c r="CH119" i="7"/>
  <c r="CI117" i="7" s="1"/>
  <c r="DU113" i="15"/>
  <c r="E113" i="15" s="1"/>
  <c r="DU199" i="15"/>
  <c r="DU117" i="15"/>
  <c r="DU119" i="15" s="1"/>
  <c r="DU157" i="15"/>
  <c r="DU198" i="15"/>
  <c r="DU150" i="15"/>
  <c r="E150" i="15" s="1"/>
  <c r="DU121" i="15"/>
  <c r="DU123" i="15" s="1"/>
  <c r="DU137" i="15" s="1"/>
  <c r="E137" i="15" s="1"/>
  <c r="DU148" i="15"/>
  <c r="E148" i="15" s="1"/>
  <c r="DU204" i="15"/>
  <c r="DU125" i="15"/>
  <c r="DU206" i="15"/>
  <c r="DU146" i="15"/>
  <c r="E146" i="15" s="1"/>
  <c r="DU147" i="15"/>
  <c r="E147" i="15" s="1"/>
  <c r="M112" i="8"/>
  <c r="M103" i="8" s="1"/>
  <c r="M104" i="8" s="1"/>
  <c r="M229" i="9"/>
  <c r="M360" i="9"/>
  <c r="M124" i="12" s="1"/>
  <c r="I273" i="12" s="1"/>
  <c r="CS225" i="7"/>
  <c r="CN15" i="13"/>
  <c r="BN95" i="7"/>
  <c r="BM226" i="7"/>
  <c r="BI16" i="13" s="1"/>
  <c r="BM57" i="7"/>
  <c r="BM55" i="7" s="1"/>
  <c r="BM66" i="7"/>
  <c r="BO108" i="7"/>
  <c r="M204" i="7"/>
  <c r="BO90" i="7"/>
  <c r="M192" i="7"/>
  <c r="BO101" i="7"/>
  <c r="BD168" i="15" s="1"/>
  <c r="M191" i="7"/>
  <c r="M71" i="8" s="1"/>
  <c r="BC169" i="15"/>
  <c r="BN54" i="7"/>
  <c r="BN228" i="7" s="1"/>
  <c r="BJ18" i="13" s="1"/>
  <c r="BN113" i="7"/>
  <c r="M203" i="7" s="1"/>
  <c r="M117" i="8" s="1"/>
  <c r="BC167" i="15"/>
  <c r="BN52" i="7"/>
  <c r="I199" i="12"/>
  <c r="BW562" i="9"/>
  <c r="BS37" i="13" s="1"/>
  <c r="AN291" i="12"/>
  <c r="BY459" i="9"/>
  <c r="BY462" i="9" s="1"/>
  <c r="BX379" i="9"/>
  <c r="BX562" i="9" s="1"/>
  <c r="BT37" i="13" s="1"/>
  <c r="AG390" i="9"/>
  <c r="AH475" i="9"/>
  <c r="AH478" i="9" s="1"/>
  <c r="CD452" i="9"/>
  <c r="CD455" i="9" s="1"/>
  <c r="CC383" i="9"/>
  <c r="CD382" i="9"/>
  <c r="CD565" i="9" s="1"/>
  <c r="BZ40" i="13" s="1"/>
  <c r="CE416" i="9"/>
  <c r="CE427" i="9" s="1"/>
  <c r="AQ294" i="12"/>
  <c r="CC565" i="9"/>
  <c r="BY40" i="13" s="1"/>
  <c r="AN294" i="12"/>
  <c r="AP294" i="12"/>
  <c r="AO294" i="12"/>
  <c r="CL224" i="7" l="1"/>
  <c r="CG14" i="13"/>
  <c r="BX170" i="15"/>
  <c r="CI121" i="7"/>
  <c r="CI119" i="7"/>
  <c r="CJ117" i="7" s="1"/>
  <c r="CK87" i="7"/>
  <c r="CJ118" i="7"/>
  <c r="CJ100" i="7"/>
  <c r="CJ91" i="7"/>
  <c r="CJ109" i="7"/>
  <c r="DU115" i="15"/>
  <c r="DU135" i="15" s="1"/>
  <c r="E135" i="15" s="1"/>
  <c r="DU200" i="15"/>
  <c r="DU136" i="15"/>
  <c r="E136" i="15" s="1"/>
  <c r="E125" i="15"/>
  <c r="DU138" i="15"/>
  <c r="M230" i="9"/>
  <c r="BB234" i="15" s="1"/>
  <c r="AW240" i="15" s="1"/>
  <c r="AW241" i="15" s="1"/>
  <c r="E117" i="15"/>
  <c r="E121" i="15"/>
  <c r="DU129" i="15"/>
  <c r="E129" i="15" s="1"/>
  <c r="DU127" i="15"/>
  <c r="BB233" i="15"/>
  <c r="AW237" i="15" s="1"/>
  <c r="M299" i="9"/>
  <c r="M67" i="12" s="1"/>
  <c r="I213" i="12" s="1"/>
  <c r="CT225" i="7"/>
  <c r="CO15" i="13"/>
  <c r="M207" i="9"/>
  <c r="M286" i="9" s="1"/>
  <c r="M54" i="12" s="1"/>
  <c r="I200" i="12" s="1"/>
  <c r="N190" i="7"/>
  <c r="BO92" i="7"/>
  <c r="BO93" i="7" s="1"/>
  <c r="BP90" i="7" s="1"/>
  <c r="BB162" i="15"/>
  <c r="BM67" i="7"/>
  <c r="BO53" i="7"/>
  <c r="BO227" i="7" s="1"/>
  <c r="BK17" i="13" s="1"/>
  <c r="BO110" i="7"/>
  <c r="BO111" i="7" s="1"/>
  <c r="BP108" i="7" s="1"/>
  <c r="N202" i="7"/>
  <c r="BM64" i="7"/>
  <c r="BM61" i="7"/>
  <c r="BM62" i="7" s="1"/>
  <c r="BN60" i="7" s="1"/>
  <c r="BC234" i="15"/>
  <c r="M300" i="9"/>
  <c r="BO104" i="7"/>
  <c r="BO102" i="7"/>
  <c r="BP99" i="7" s="1"/>
  <c r="BN226" i="7"/>
  <c r="BJ16" i="13" s="1"/>
  <c r="BN66" i="7"/>
  <c r="BC162" i="15" s="1"/>
  <c r="BN57" i="7"/>
  <c r="BN55" i="7" s="1"/>
  <c r="M205" i="9"/>
  <c r="M284" i="9" s="1"/>
  <c r="M392" i="9"/>
  <c r="N101" i="8"/>
  <c r="DU134" i="15"/>
  <c r="BY379" i="9"/>
  <c r="BZ459" i="9"/>
  <c r="BZ462" i="9" s="1"/>
  <c r="AH390" i="9"/>
  <c r="AH552" i="9" s="1"/>
  <c r="AD48" i="13" s="1"/>
  <c r="AI475" i="9"/>
  <c r="AI478" i="9" s="1"/>
  <c r="AG552" i="9"/>
  <c r="AC48" i="13" s="1"/>
  <c r="S302" i="12"/>
  <c r="CF416" i="9"/>
  <c r="CF427" i="9" s="1"/>
  <c r="CE382" i="9"/>
  <c r="AQ295" i="12"/>
  <c r="CC566" i="9"/>
  <c r="BY41" i="13" s="1"/>
  <c r="CE452" i="9"/>
  <c r="CE455" i="9" s="1"/>
  <c r="CD383" i="9"/>
  <c r="CD566" i="9" s="1"/>
  <c r="BZ41" i="13" s="1"/>
  <c r="BY170" i="15" l="1"/>
  <c r="CJ121" i="7"/>
  <c r="CK121" i="7"/>
  <c r="CL87" i="7"/>
  <c r="CK109" i="7"/>
  <c r="CK118" i="7"/>
  <c r="BZ170" i="15" s="1"/>
  <c r="CK100" i="7"/>
  <c r="CK91" i="7"/>
  <c r="CJ119" i="7"/>
  <c r="CK117" i="7" s="1"/>
  <c r="CK119" i="7" s="1"/>
  <c r="CM224" i="7"/>
  <c r="CH14" i="13"/>
  <c r="M231" i="9"/>
  <c r="E138" i="15"/>
  <c r="AX240" i="15"/>
  <c r="AY240" i="15" s="1"/>
  <c r="DU139" i="15"/>
  <c r="E139" i="15" s="1"/>
  <c r="DT155" i="15"/>
  <c r="DT159" i="15" s="1"/>
  <c r="AW238" i="15"/>
  <c r="AW191" i="15" s="1"/>
  <c r="AX237" i="15"/>
  <c r="CU225" i="7"/>
  <c r="CP15" i="13"/>
  <c r="E134" i="15"/>
  <c r="R144" i="15" s="1"/>
  <c r="BN64" i="7"/>
  <c r="M160" i="7" s="1"/>
  <c r="M180" i="9" s="1"/>
  <c r="M193" i="9" s="1"/>
  <c r="BN61" i="7"/>
  <c r="BN62" i="7" s="1"/>
  <c r="BC235" i="15"/>
  <c r="BP110" i="7"/>
  <c r="BP113" i="7" s="1"/>
  <c r="BP92" i="7"/>
  <c r="BP95" i="7" s="1"/>
  <c r="BC200" i="15"/>
  <c r="BC172" i="15"/>
  <c r="AW192" i="15"/>
  <c r="BB235" i="15"/>
  <c r="BN67" i="7"/>
  <c r="BD167" i="15"/>
  <c r="BO52" i="7"/>
  <c r="BO95" i="7"/>
  <c r="M52" i="12"/>
  <c r="M288" i="9"/>
  <c r="M301" i="9"/>
  <c r="M527" i="9" s="1"/>
  <c r="I62" i="13" s="1"/>
  <c r="M68" i="12"/>
  <c r="BB172" i="15"/>
  <c r="M554" i="9"/>
  <c r="I50" i="13" s="1"/>
  <c r="I304" i="12"/>
  <c r="BP101" i="7"/>
  <c r="BP102" i="7" s="1"/>
  <c r="BQ99" i="7" s="1"/>
  <c r="BD169" i="15"/>
  <c r="BO54" i="7"/>
  <c r="BO228" i="7" s="1"/>
  <c r="BK18" i="13" s="1"/>
  <c r="BO113" i="7"/>
  <c r="M161" i="7"/>
  <c r="M200" i="9" s="1"/>
  <c r="M291" i="9" s="1"/>
  <c r="M59" i="12" s="1"/>
  <c r="I205" i="12" s="1"/>
  <c r="CL117" i="7"/>
  <c r="BY562" i="9"/>
  <c r="BU37" i="13" s="1"/>
  <c r="AO291" i="12"/>
  <c r="CA459" i="9"/>
  <c r="CA462" i="9" s="1"/>
  <c r="BZ379" i="9"/>
  <c r="BZ562" i="9" s="1"/>
  <c r="BV37" i="13" s="1"/>
  <c r="AI390" i="9"/>
  <c r="AJ475" i="9"/>
  <c r="AJ478" i="9" s="1"/>
  <c r="CE565" i="9"/>
  <c r="CA40" i="13" s="1"/>
  <c r="AR294" i="12"/>
  <c r="CE383" i="9"/>
  <c r="CF452" i="9"/>
  <c r="CF455" i="9" s="1"/>
  <c r="CF382" i="9"/>
  <c r="CF565" i="9" s="1"/>
  <c r="CB40" i="13" s="1"/>
  <c r="CG416" i="9"/>
  <c r="CG427" i="9" s="1"/>
  <c r="CG382" i="9" s="1"/>
  <c r="AN295" i="12"/>
  <c r="AO295" i="12"/>
  <c r="AP295" i="12"/>
  <c r="CL109" i="7" l="1"/>
  <c r="CL118" i="7"/>
  <c r="CM87" i="7"/>
  <c r="CL91" i="7"/>
  <c r="CL100" i="7"/>
  <c r="CN224" i="7"/>
  <c r="CI14" i="13"/>
  <c r="AX241" i="15"/>
  <c r="AY241" i="15"/>
  <c r="AZ240" i="15"/>
  <c r="DU149" i="15"/>
  <c r="DU153" i="15" s="1"/>
  <c r="E153" i="15" s="1"/>
  <c r="AW193" i="15"/>
  <c r="AY237" i="15"/>
  <c r="AX238" i="15"/>
  <c r="AX191" i="15" s="1"/>
  <c r="CV225" i="7"/>
  <c r="CQ15" i="13"/>
  <c r="BP93" i="7"/>
  <c r="BQ90" i="7" s="1"/>
  <c r="BQ92" i="7" s="1"/>
  <c r="BQ93" i="7" s="1"/>
  <c r="BR90" i="7" s="1"/>
  <c r="BQ101" i="7"/>
  <c r="BQ102" i="7" s="1"/>
  <c r="BR99" i="7" s="1"/>
  <c r="BE169" i="15"/>
  <c r="BP54" i="7"/>
  <c r="BP228" i="7" s="1"/>
  <c r="BL18" i="13" s="1"/>
  <c r="BE167" i="15"/>
  <c r="BP52" i="7"/>
  <c r="M69" i="12"/>
  <c r="I214" i="12"/>
  <c r="I215" i="12" s="1"/>
  <c r="M273" i="9"/>
  <c r="M492" i="9"/>
  <c r="M210" i="9"/>
  <c r="M191" i="9"/>
  <c r="M491" i="9" s="1"/>
  <c r="M432" i="9"/>
  <c r="BE168" i="15"/>
  <c r="BP53" i="7"/>
  <c r="BP104" i="7"/>
  <c r="I198" i="12"/>
  <c r="I202" i="12" s="1"/>
  <c r="M56" i="12"/>
  <c r="BO226" i="7"/>
  <c r="BK16" i="13" s="1"/>
  <c r="BO57" i="7"/>
  <c r="BO55" i="7" s="1"/>
  <c r="BO66" i="7"/>
  <c r="BP111" i="7"/>
  <c r="BQ108" i="7" s="1"/>
  <c r="BO60" i="7"/>
  <c r="N159" i="7" s="1"/>
  <c r="M162" i="7"/>
  <c r="CA379" i="9"/>
  <c r="CB459" i="9"/>
  <c r="CB462" i="9" s="1"/>
  <c r="CL119" i="7"/>
  <c r="AJ390" i="9"/>
  <c r="AJ552" i="9" s="1"/>
  <c r="AF48" i="13" s="1"/>
  <c r="AK475" i="9"/>
  <c r="AK478" i="9" s="1"/>
  <c r="AI552" i="9"/>
  <c r="AE48" i="13" s="1"/>
  <c r="T302" i="12"/>
  <c r="CG452" i="9"/>
  <c r="CG455" i="9" s="1"/>
  <c r="CG383" i="9" s="1"/>
  <c r="CF383" i="9"/>
  <c r="CF566" i="9" s="1"/>
  <c r="CB41" i="13" s="1"/>
  <c r="CG565" i="9"/>
  <c r="CC40" i="13" s="1"/>
  <c r="AS294" i="12"/>
  <c r="CE566" i="9"/>
  <c r="CA41" i="13" s="1"/>
  <c r="AR295" i="12"/>
  <c r="CM91" i="7" l="1"/>
  <c r="CM118" i="7"/>
  <c r="CM100" i="7"/>
  <c r="CN87" i="7"/>
  <c r="CM109" i="7"/>
  <c r="CJ14" i="13"/>
  <c r="CO224" i="7"/>
  <c r="CA170" i="15"/>
  <c r="CL121" i="7"/>
  <c r="Q209" i="7" s="1"/>
  <c r="Q133" i="8" s="1"/>
  <c r="Q208" i="9" s="1"/>
  <c r="AZ241" i="15"/>
  <c r="BA240" i="15"/>
  <c r="DU155" i="15"/>
  <c r="DU159" i="15" s="1"/>
  <c r="E149" i="15"/>
  <c r="U155" i="15"/>
  <c r="U159" i="15" s="1"/>
  <c r="U174" i="15" s="1"/>
  <c r="U172" i="15"/>
  <c r="T155" i="15"/>
  <c r="T159" i="15" s="1"/>
  <c r="T174" i="15" s="1"/>
  <c r="T172" i="15"/>
  <c r="W155" i="15"/>
  <c r="W159" i="15" s="1"/>
  <c r="W174" i="15" s="1"/>
  <c r="W172" i="15"/>
  <c r="S155" i="15"/>
  <c r="S172" i="15"/>
  <c r="V155" i="15"/>
  <c r="V159" i="15" s="1"/>
  <c r="V174" i="15" s="1"/>
  <c r="V172" i="15"/>
  <c r="R155" i="15"/>
  <c r="R172" i="15"/>
  <c r="E144" i="15"/>
  <c r="AX192" i="15"/>
  <c r="AX193" i="15" s="1"/>
  <c r="AZ237" i="15"/>
  <c r="AY238" i="15"/>
  <c r="AY191" i="15" s="1"/>
  <c r="BQ104" i="7"/>
  <c r="AY192" i="15"/>
  <c r="CW225" i="7"/>
  <c r="CR15" i="13"/>
  <c r="BQ110" i="7"/>
  <c r="BQ111" i="7" s="1"/>
  <c r="BR108" i="7" s="1"/>
  <c r="BP57" i="7"/>
  <c r="BP55" i="7" s="1"/>
  <c r="BP61" i="7" s="1"/>
  <c r="BP227" i="7"/>
  <c r="BL17" i="13" s="1"/>
  <c r="BD162" i="15"/>
  <c r="BO67" i="7"/>
  <c r="BR101" i="7"/>
  <c r="BR102" i="7" s="1"/>
  <c r="BS99" i="7" s="1"/>
  <c r="M573" i="9"/>
  <c r="M489" i="9"/>
  <c r="M515" i="9"/>
  <c r="M277" i="9"/>
  <c r="M41" i="12"/>
  <c r="BR92" i="7"/>
  <c r="BR93" i="7" s="1"/>
  <c r="BS90" i="7" s="1"/>
  <c r="BC220" i="15"/>
  <c r="CM117" i="7"/>
  <c r="Q210" i="7"/>
  <c r="M496" i="9"/>
  <c r="M497" i="9" s="1"/>
  <c r="BP226" i="7"/>
  <c r="BL16" i="13" s="1"/>
  <c r="BP66" i="7"/>
  <c r="BP67" i="7" s="1"/>
  <c r="BF167" i="15"/>
  <c r="BQ52" i="7"/>
  <c r="BQ95" i="7"/>
  <c r="BO61" i="7"/>
  <c r="BO62" i="7" s="1"/>
  <c r="BP60" i="7" s="1"/>
  <c r="BO64" i="7"/>
  <c r="BF168" i="15"/>
  <c r="BQ53" i="7"/>
  <c r="CA562" i="9"/>
  <c r="BW37" i="13" s="1"/>
  <c r="AP291" i="12"/>
  <c r="CB379" i="9"/>
  <c r="CB562" i="9" s="1"/>
  <c r="BX37" i="13" s="1"/>
  <c r="CC459" i="9"/>
  <c r="CC462" i="9" s="1"/>
  <c r="AK390" i="9"/>
  <c r="AL475" i="9"/>
  <c r="AL478" i="9" s="1"/>
  <c r="CG566" i="9"/>
  <c r="CC41" i="13" s="1"/>
  <c r="AS295" i="12"/>
  <c r="CK14" i="13" l="1"/>
  <c r="CP224" i="7"/>
  <c r="CO87" i="7"/>
  <c r="CN118" i="7"/>
  <c r="CN109" i="7"/>
  <c r="CN100" i="7"/>
  <c r="CN91" i="7"/>
  <c r="CB170" i="15"/>
  <c r="CM121" i="7"/>
  <c r="Q287" i="9"/>
  <c r="Q55" i="12" s="1"/>
  <c r="K201" i="12" s="1"/>
  <c r="Q501" i="9"/>
  <c r="BA241" i="15"/>
  <c r="BB240" i="15"/>
  <c r="BB241" i="15" s="1"/>
  <c r="E155" i="15"/>
  <c r="AY193" i="15"/>
  <c r="BA237" i="15"/>
  <c r="AZ238" i="15"/>
  <c r="AZ191" i="15" s="1"/>
  <c r="AZ192" i="15"/>
  <c r="CX225" i="7"/>
  <c r="CS15" i="13"/>
  <c r="BP62" i="7"/>
  <c r="BQ60" i="7" s="1"/>
  <c r="BR104" i="7"/>
  <c r="BS92" i="7"/>
  <c r="BS95" i="7" s="1"/>
  <c r="N191" i="7" s="1"/>
  <c r="N71" i="8" s="1"/>
  <c r="N205" i="9" s="1"/>
  <c r="N284" i="9" s="1"/>
  <c r="N52" i="12" s="1"/>
  <c r="I25" i="13"/>
  <c r="I29" i="13" s="1"/>
  <c r="I33" i="13" s="1"/>
  <c r="I44" i="13" s="1"/>
  <c r="I55" i="13" s="1"/>
  <c r="I72" i="13" s="1"/>
  <c r="I20" i="13"/>
  <c r="BD172" i="15"/>
  <c r="BD174" i="15"/>
  <c r="BG167" i="15"/>
  <c r="BR52" i="7"/>
  <c r="BS101" i="7"/>
  <c r="BS102" i="7" s="1"/>
  <c r="BT99" i="7" s="1"/>
  <c r="BT101" i="7" s="1"/>
  <c r="BI168" i="15" s="1"/>
  <c r="BQ227" i="7"/>
  <c r="BM17" i="13" s="1"/>
  <c r="BP64" i="7"/>
  <c r="BR95" i="7"/>
  <c r="M549" i="9"/>
  <c r="I45" i="13" s="1"/>
  <c r="I21" i="13"/>
  <c r="M559" i="9"/>
  <c r="I34" i="13" s="1"/>
  <c r="M521" i="9"/>
  <c r="I56" i="13" s="1"/>
  <c r="I73" i="13" s="1"/>
  <c r="M569" i="9"/>
  <c r="BG168" i="15"/>
  <c r="BR53" i="7"/>
  <c r="BC221" i="15"/>
  <c r="BR110" i="7"/>
  <c r="BR113" i="7" s="1"/>
  <c r="M45" i="12"/>
  <c r="I187" i="12"/>
  <c r="I191" i="12" s="1"/>
  <c r="I141" i="12" s="1"/>
  <c r="I142" i="12" s="1"/>
  <c r="G22" i="11" s="1"/>
  <c r="BQ226" i="7"/>
  <c r="BM16" i="13" s="1"/>
  <c r="BE162" i="15"/>
  <c r="CM119" i="7"/>
  <c r="CN117" i="7" s="1"/>
  <c r="CN119" i="7" s="1"/>
  <c r="CO117" i="7" s="1"/>
  <c r="R208" i="7"/>
  <c r="BI233" i="15"/>
  <c r="BF169" i="15"/>
  <c r="BQ54" i="7"/>
  <c r="BQ228" i="7" s="1"/>
  <c r="BM18" i="13" s="1"/>
  <c r="BQ113" i="7"/>
  <c r="CD459" i="9"/>
  <c r="CD462" i="9" s="1"/>
  <c r="CC379" i="9"/>
  <c r="AL390" i="9"/>
  <c r="AL552" i="9" s="1"/>
  <c r="AH48" i="13" s="1"/>
  <c r="AM475" i="9"/>
  <c r="AM478" i="9" s="1"/>
  <c r="U302" i="12"/>
  <c r="AK552" i="9"/>
  <c r="AG48" i="13" s="1"/>
  <c r="CC170" i="15" l="1"/>
  <c r="CN121" i="7"/>
  <c r="CO119" i="7"/>
  <c r="CP117" i="7" s="1"/>
  <c r="CQ224" i="7"/>
  <c r="CL14" i="13"/>
  <c r="CO91" i="7"/>
  <c r="CP87" i="7"/>
  <c r="CO100" i="7"/>
  <c r="CO109" i="7"/>
  <c r="CO118" i="7"/>
  <c r="AZ193" i="15"/>
  <c r="BB237" i="15"/>
  <c r="BB238" i="15" s="1"/>
  <c r="BB191" i="15" s="1"/>
  <c r="BA238" i="15"/>
  <c r="BA191" i="15" s="1"/>
  <c r="BB192" i="15"/>
  <c r="CY225" i="7"/>
  <c r="CT15" i="13"/>
  <c r="BR111" i="7"/>
  <c r="BS108" i="7" s="1"/>
  <c r="BS110" i="7" s="1"/>
  <c r="BS111" i="7" s="1"/>
  <c r="BT108" i="7" s="1"/>
  <c r="BS93" i="7"/>
  <c r="BT90" i="7" s="1"/>
  <c r="BR227" i="7"/>
  <c r="BN17" i="13" s="1"/>
  <c r="BS104" i="7"/>
  <c r="N197" i="7" s="1"/>
  <c r="N102" i="8" s="1"/>
  <c r="N107" i="8" s="1"/>
  <c r="BR226" i="7"/>
  <c r="BN16" i="13" s="1"/>
  <c r="BQ66" i="7"/>
  <c r="BG169" i="15"/>
  <c r="BR54" i="7"/>
  <c r="BR228" i="7" s="1"/>
  <c r="BN18" i="13" s="1"/>
  <c r="BC222" i="15"/>
  <c r="I26" i="13"/>
  <c r="I30" i="13"/>
  <c r="BE172" i="15"/>
  <c r="BE174" i="15"/>
  <c r="BQ57" i="7"/>
  <c r="BQ55" i="7" s="1"/>
  <c r="BH168" i="15"/>
  <c r="BS53" i="7"/>
  <c r="BH167" i="15"/>
  <c r="BS52" i="7"/>
  <c r="BT102" i="7"/>
  <c r="BT53" i="7"/>
  <c r="BT104" i="7"/>
  <c r="CE459" i="9"/>
  <c r="CE462" i="9" s="1"/>
  <c r="CD379" i="9"/>
  <c r="CD562" i="9" s="1"/>
  <c r="BZ37" i="13" s="1"/>
  <c r="AQ291" i="12"/>
  <c r="CC562" i="9"/>
  <c r="BY37" i="13" s="1"/>
  <c r="AM390" i="9"/>
  <c r="AN475" i="9"/>
  <c r="AN478" i="9" s="1"/>
  <c r="CR224" i="7" l="1"/>
  <c r="CM14" i="13"/>
  <c r="CQ87" i="7"/>
  <c r="CP91" i="7"/>
  <c r="CP100" i="7"/>
  <c r="CP118" i="7"/>
  <c r="CP109" i="7"/>
  <c r="CD170" i="15"/>
  <c r="CO121" i="7"/>
  <c r="BB193" i="15"/>
  <c r="N111" i="8"/>
  <c r="N110" i="8"/>
  <c r="CZ225" i="7"/>
  <c r="CU15" i="13"/>
  <c r="N192" i="7"/>
  <c r="BS227" i="7"/>
  <c r="BO17" i="13" s="1"/>
  <c r="BT92" i="7"/>
  <c r="BT93" i="7" s="1"/>
  <c r="BU90" i="7" s="1"/>
  <c r="BT110" i="7"/>
  <c r="BT111" i="7" s="1"/>
  <c r="BU99" i="7"/>
  <c r="N198" i="7"/>
  <c r="BH169" i="15"/>
  <c r="BS54" i="7"/>
  <c r="BS228" i="7" s="1"/>
  <c r="BO18" i="13" s="1"/>
  <c r="BS113" i="7"/>
  <c r="N206" i="9"/>
  <c r="N285" i="9" s="1"/>
  <c r="BR57" i="7"/>
  <c r="BR55" i="7" s="1"/>
  <c r="BR61" i="7" s="1"/>
  <c r="BS226" i="7"/>
  <c r="BF162" i="15"/>
  <c r="BQ67" i="7"/>
  <c r="BQ61" i="7"/>
  <c r="BQ62" i="7" s="1"/>
  <c r="BR60" i="7" s="1"/>
  <c r="BQ64" i="7"/>
  <c r="BR66" i="7"/>
  <c r="BG162" i="15" s="1"/>
  <c r="CF459" i="9"/>
  <c r="CF462" i="9" s="1"/>
  <c r="CE379" i="9"/>
  <c r="AN390" i="9"/>
  <c r="AN552" i="9" s="1"/>
  <c r="AJ48" i="13" s="1"/>
  <c r="AO475" i="9"/>
  <c r="AO478" i="9" s="1"/>
  <c r="AM552" i="9"/>
  <c r="AI48" i="13" s="1"/>
  <c r="V302" i="12"/>
  <c r="CQ109" i="7" l="1"/>
  <c r="CQ118" i="7"/>
  <c r="CQ91" i="7"/>
  <c r="CR87" i="7"/>
  <c r="CQ100" i="7"/>
  <c r="CE170" i="15"/>
  <c r="CP119" i="7"/>
  <c r="CQ117" i="7" s="1"/>
  <c r="CQ119" i="7" s="1"/>
  <c r="CR117" i="7" s="1"/>
  <c r="CP121" i="7"/>
  <c r="CS224" i="7"/>
  <c r="CN14" i="13"/>
  <c r="N112" i="8"/>
  <c r="N103" i="8" s="1"/>
  <c r="N230" i="9" s="1"/>
  <c r="N300" i="9" s="1"/>
  <c r="BA192" i="15"/>
  <c r="BA193" i="15" s="1"/>
  <c r="N360" i="9"/>
  <c r="N124" i="12" s="1"/>
  <c r="N229" i="9"/>
  <c r="DA225" i="7"/>
  <c r="CV15" i="13"/>
  <c r="BS66" i="7"/>
  <c r="BH162" i="15" s="1"/>
  <c r="BT113" i="7"/>
  <c r="BT227" i="7"/>
  <c r="BP17" i="13" s="1"/>
  <c r="O190" i="7"/>
  <c r="BU92" i="7"/>
  <c r="BU95" i="7" s="1"/>
  <c r="BR64" i="7"/>
  <c r="BS57" i="7"/>
  <c r="BS55" i="7" s="1"/>
  <c r="BS64" i="7" s="1"/>
  <c r="BI167" i="15"/>
  <c r="BT52" i="7"/>
  <c r="BT226" i="7" s="1"/>
  <c r="BP16" i="13" s="1"/>
  <c r="BT95" i="7"/>
  <c r="BR62" i="7"/>
  <c r="BS60" i="7" s="1"/>
  <c r="BO16" i="13"/>
  <c r="BI234" i="15"/>
  <c r="BU101" i="7"/>
  <c r="BU102" i="7" s="1"/>
  <c r="BV99" i="7" s="1"/>
  <c r="BV101" i="7" s="1"/>
  <c r="BK168" i="15" s="1"/>
  <c r="O196" i="7"/>
  <c r="BU108" i="7"/>
  <c r="N204" i="7"/>
  <c r="BG172" i="15"/>
  <c r="N203" i="7"/>
  <c r="N117" i="8" s="1"/>
  <c r="N207" i="9" s="1"/>
  <c r="N286" i="9" s="1"/>
  <c r="N54" i="12" s="1"/>
  <c r="BI169" i="15"/>
  <c r="BT54" i="7"/>
  <c r="BF172" i="15"/>
  <c r="BF174" i="15"/>
  <c r="BR67" i="7"/>
  <c r="N53" i="12"/>
  <c r="BG174" i="15"/>
  <c r="AR291" i="12"/>
  <c r="CE562" i="9"/>
  <c r="CA37" i="13" s="1"/>
  <c r="CF379" i="9"/>
  <c r="CF562" i="9" s="1"/>
  <c r="CB37" i="13" s="1"/>
  <c r="CG459" i="9"/>
  <c r="CG462" i="9" s="1"/>
  <c r="CG379" i="9" s="1"/>
  <c r="AO390" i="9"/>
  <c r="AP475" i="9"/>
  <c r="AP478" i="9" s="1"/>
  <c r="CR119" i="7" l="1"/>
  <c r="CS117" i="7" s="1"/>
  <c r="S208" i="7" s="1"/>
  <c r="CR118" i="7"/>
  <c r="CR109" i="7"/>
  <c r="CR100" i="7"/>
  <c r="CS87" i="7"/>
  <c r="CR91" i="7"/>
  <c r="CF170" i="15"/>
  <c r="CQ121" i="7"/>
  <c r="CT224" i="7"/>
  <c r="CO14" i="13"/>
  <c r="BH234" i="15"/>
  <c r="BC240" i="15" s="1"/>
  <c r="BC241" i="15" s="1"/>
  <c r="BC192" i="15" s="1"/>
  <c r="N104" i="8"/>
  <c r="N392" i="9" s="1"/>
  <c r="N554" i="9" s="1"/>
  <c r="J50" i="13" s="1"/>
  <c r="N231" i="9"/>
  <c r="BH233" i="15"/>
  <c r="BC237" i="15" s="1"/>
  <c r="N299" i="9"/>
  <c r="N67" i="12" s="1"/>
  <c r="BH172" i="15"/>
  <c r="BS67" i="7"/>
  <c r="DB225" i="7"/>
  <c r="CW15" i="13"/>
  <c r="BS61" i="7"/>
  <c r="BS62" i="7" s="1"/>
  <c r="BT60" i="7" s="1"/>
  <c r="BU93" i="7"/>
  <c r="BV90" i="7" s="1"/>
  <c r="BV92" i="7" s="1"/>
  <c r="BK167" i="15" s="1"/>
  <c r="BJ167" i="15"/>
  <c r="BU52" i="7"/>
  <c r="BU226" i="7" s="1"/>
  <c r="BQ16" i="13" s="1"/>
  <c r="N288" i="9"/>
  <c r="N56" i="12"/>
  <c r="BU110" i="7"/>
  <c r="O202" i="7"/>
  <c r="BI220" i="15"/>
  <c r="BI235" i="15"/>
  <c r="BT228" i="7"/>
  <c r="BP18" i="13" s="1"/>
  <c r="BT66" i="7"/>
  <c r="BT57" i="7"/>
  <c r="BT55" i="7" s="1"/>
  <c r="N68" i="12"/>
  <c r="R210" i="7"/>
  <c r="BJ168" i="15"/>
  <c r="BU104" i="7"/>
  <c r="BU53" i="7"/>
  <c r="BV102" i="7"/>
  <c r="BW99" i="7" s="1"/>
  <c r="BW101" i="7" s="1"/>
  <c r="BL168" i="15" s="1"/>
  <c r="BV53" i="7"/>
  <c r="BV104" i="7"/>
  <c r="CG562" i="9"/>
  <c r="CC37" i="13" s="1"/>
  <c r="AS291" i="12"/>
  <c r="AP390" i="9"/>
  <c r="AP552" i="9" s="1"/>
  <c r="AL48" i="13" s="1"/>
  <c r="AQ475" i="9"/>
  <c r="AQ478" i="9" s="1"/>
  <c r="W302" i="12"/>
  <c r="AO552" i="9"/>
  <c r="AK48" i="13" s="1"/>
  <c r="CG170" i="15" l="1"/>
  <c r="CR121" i="7"/>
  <c r="R209" i="7" s="1"/>
  <c r="R133" i="8" s="1"/>
  <c r="R208" i="9" s="1"/>
  <c r="CU224" i="7"/>
  <c r="CP14" i="13"/>
  <c r="CT87" i="7"/>
  <c r="CS118" i="7"/>
  <c r="CS100" i="7"/>
  <c r="CS91" i="7"/>
  <c r="CS109" i="7"/>
  <c r="BD240" i="15"/>
  <c r="BD241" i="15" s="1"/>
  <c r="BD192" i="15" s="1"/>
  <c r="O101" i="8"/>
  <c r="BH235" i="15"/>
  <c r="N69" i="12"/>
  <c r="N301" i="9"/>
  <c r="N527" i="9" s="1"/>
  <c r="J62" i="13" s="1"/>
  <c r="BC238" i="15"/>
  <c r="BD237" i="15"/>
  <c r="DC225" i="7"/>
  <c r="CX15" i="13"/>
  <c r="BV52" i="7"/>
  <c r="BV226" i="7" s="1"/>
  <c r="BR16" i="13" s="1"/>
  <c r="BV95" i="7"/>
  <c r="BV93" i="7"/>
  <c r="BW90" i="7" s="1"/>
  <c r="BW92" i="7" s="1"/>
  <c r="BL167" i="15" s="1"/>
  <c r="BW53" i="7"/>
  <c r="BW102" i="7"/>
  <c r="BX99" i="7" s="1"/>
  <c r="BX101" i="7" s="1"/>
  <c r="BM168" i="15" s="1"/>
  <c r="BJ169" i="15"/>
  <c r="BU54" i="7"/>
  <c r="BU228" i="7" s="1"/>
  <c r="BQ18" i="13" s="1"/>
  <c r="BU113" i="7"/>
  <c r="BI221" i="15"/>
  <c r="BW104" i="7"/>
  <c r="BU111" i="7"/>
  <c r="BV108" i="7" s="1"/>
  <c r="BU227" i="7"/>
  <c r="BQ17" i="13" s="1"/>
  <c r="BI162" i="15"/>
  <c r="BT67" i="7"/>
  <c r="N161" i="7" s="1"/>
  <c r="N200" i="9" s="1"/>
  <c r="N291" i="9" s="1"/>
  <c r="N59" i="12" s="1"/>
  <c r="BT61" i="7"/>
  <c r="BT62" i="7" s="1"/>
  <c r="BT64" i="7"/>
  <c r="N160" i="7" s="1"/>
  <c r="N180" i="9" s="1"/>
  <c r="N193" i="9" s="1"/>
  <c r="R501" i="9"/>
  <c r="R287" i="9"/>
  <c r="AQ390" i="9"/>
  <c r="AR475" i="9"/>
  <c r="AR478" i="9" s="1"/>
  <c r="CQ14" i="13" l="1"/>
  <c r="CV224" i="7"/>
  <c r="CH170" i="15"/>
  <c r="CS119" i="7"/>
  <c r="CT117" i="7" s="1"/>
  <c r="CS121" i="7"/>
  <c r="CT100" i="7"/>
  <c r="CU87" i="7"/>
  <c r="CT109" i="7"/>
  <c r="CT91" i="7"/>
  <c r="CT118" i="7"/>
  <c r="BE240" i="15"/>
  <c r="BE241" i="15" s="1"/>
  <c r="BC191" i="15"/>
  <c r="BC193" i="15" s="1"/>
  <c r="BE237" i="15"/>
  <c r="BD238" i="15"/>
  <c r="DD225" i="7"/>
  <c r="CY15" i="13"/>
  <c r="BW52" i="7"/>
  <c r="BW226" i="7" s="1"/>
  <c r="BS16" i="13" s="1"/>
  <c r="BW93" i="7"/>
  <c r="BX90" i="7" s="1"/>
  <c r="BW95" i="7"/>
  <c r="BI222" i="15"/>
  <c r="BU57" i="7"/>
  <c r="BU55" i="7" s="1"/>
  <c r="BU64" i="7" s="1"/>
  <c r="BU66" i="7"/>
  <c r="BU67" i="7" s="1"/>
  <c r="BV227" i="7"/>
  <c r="BR17" i="13" s="1"/>
  <c r="BI200" i="15"/>
  <c r="N210" i="9"/>
  <c r="N432" i="9"/>
  <c r="N273" i="9"/>
  <c r="N191" i="9"/>
  <c r="N491" i="9" s="1"/>
  <c r="N492" i="9"/>
  <c r="BU60" i="7"/>
  <c r="O159" i="7" s="1"/>
  <c r="N162" i="7"/>
  <c r="BI172" i="15"/>
  <c r="BV110" i="7"/>
  <c r="BX102" i="7"/>
  <c r="BY99" i="7" s="1"/>
  <c r="BY101" i="7" s="1"/>
  <c r="BN168" i="15" s="1"/>
  <c r="BX53" i="7"/>
  <c r="BX104" i="7"/>
  <c r="R55" i="12"/>
  <c r="AR390" i="9"/>
  <c r="AR552" i="9" s="1"/>
  <c r="AN48" i="13" s="1"/>
  <c r="AS475" i="9"/>
  <c r="AS478" i="9" s="1"/>
  <c r="AQ552" i="9"/>
  <c r="AM48" i="13" s="1"/>
  <c r="X302" i="12"/>
  <c r="CT119" i="7" l="1"/>
  <c r="CU117" i="7" s="1"/>
  <c r="CV87" i="7"/>
  <c r="CU91" i="7"/>
  <c r="CU118" i="7"/>
  <c r="CU100" i="7"/>
  <c r="CU109" i="7"/>
  <c r="CI170" i="15"/>
  <c r="CT121" i="7"/>
  <c r="CW224" i="7"/>
  <c r="CR14" i="13"/>
  <c r="BF240" i="15"/>
  <c r="BD191" i="15"/>
  <c r="BD193" i="15" s="1"/>
  <c r="BE192" i="15"/>
  <c r="BE238" i="15"/>
  <c r="BE191" i="15" s="1"/>
  <c r="BF237" i="15"/>
  <c r="CZ15" i="13"/>
  <c r="DE225" i="7"/>
  <c r="BX92" i="7"/>
  <c r="BX93" i="7" s="1"/>
  <c r="BY90" i="7" s="1"/>
  <c r="BY92" i="7" s="1"/>
  <c r="BU61" i="7"/>
  <c r="BU62" i="7" s="1"/>
  <c r="BV60" i="7" s="1"/>
  <c r="BJ162" i="15"/>
  <c r="BW227" i="7"/>
  <c r="BS17" i="13" s="1"/>
  <c r="N496" i="9"/>
  <c r="N497" i="9" s="1"/>
  <c r="BK169" i="15"/>
  <c r="BV54" i="7"/>
  <c r="BV113" i="7"/>
  <c r="BO233" i="15"/>
  <c r="N277" i="9"/>
  <c r="N41" i="12"/>
  <c r="N45" i="12" s="1"/>
  <c r="BV111" i="7"/>
  <c r="BW108" i="7" s="1"/>
  <c r="N515" i="9"/>
  <c r="N489" i="9"/>
  <c r="N573" i="9"/>
  <c r="BY104" i="7"/>
  <c r="BY53" i="7"/>
  <c r="BY102" i="7"/>
  <c r="BZ99" i="7" s="1"/>
  <c r="AS390" i="9"/>
  <c r="AT475" i="9"/>
  <c r="AT478" i="9" s="1"/>
  <c r="CJ170" i="15" l="1"/>
  <c r="CU121" i="7"/>
  <c r="CV100" i="7"/>
  <c r="CW87" i="7"/>
  <c r="CV118" i="7"/>
  <c r="CV109" i="7"/>
  <c r="CV91" i="7"/>
  <c r="CX224" i="7"/>
  <c r="CS14" i="13"/>
  <c r="CU119" i="7"/>
  <c r="CV117" i="7" s="1"/>
  <c r="BG240" i="15"/>
  <c r="BF241" i="15"/>
  <c r="BF192" i="15" s="1"/>
  <c r="BJ174" i="15"/>
  <c r="BE193" i="15"/>
  <c r="BF238" i="15"/>
  <c r="BG237" i="15"/>
  <c r="DF225" i="7"/>
  <c r="DA15" i="13"/>
  <c r="BN167" i="15"/>
  <c r="BY52" i="7"/>
  <c r="BY95" i="7"/>
  <c r="BY93" i="7"/>
  <c r="BZ90" i="7" s="1"/>
  <c r="BZ92" i="7" s="1"/>
  <c r="BO167" i="15" s="1"/>
  <c r="BM167" i="15"/>
  <c r="BX95" i="7"/>
  <c r="BX52" i="7"/>
  <c r="BX226" i="7" s="1"/>
  <c r="BT16" i="13" s="1"/>
  <c r="BX227" i="7"/>
  <c r="BT17" i="13" s="1"/>
  <c r="BJ172" i="15"/>
  <c r="BW110" i="7"/>
  <c r="BV228" i="7"/>
  <c r="BR18" i="13" s="1"/>
  <c r="BV66" i="7"/>
  <c r="BV57" i="7"/>
  <c r="BV55" i="7" s="1"/>
  <c r="J20" i="13"/>
  <c r="J25" i="13"/>
  <c r="J29" i="13" s="1"/>
  <c r="J33" i="13" s="1"/>
  <c r="J44" i="13" s="1"/>
  <c r="J55" i="13" s="1"/>
  <c r="J72" i="13" s="1"/>
  <c r="N559" i="9"/>
  <c r="J34" i="13" s="1"/>
  <c r="J21" i="13"/>
  <c r="N521" i="9"/>
  <c r="J56" i="13" s="1"/>
  <c r="J73" i="13" s="1"/>
  <c r="N549" i="9"/>
  <c r="J45" i="13" s="1"/>
  <c r="N569" i="9"/>
  <c r="BZ101" i="7"/>
  <c r="BO168" i="15" s="1"/>
  <c r="AT390" i="9"/>
  <c r="AT552" i="9" s="1"/>
  <c r="AP48" i="13" s="1"/>
  <c r="AU475" i="9"/>
  <c r="AU478" i="9" s="1"/>
  <c r="AS552" i="9"/>
  <c r="AO48" i="13" s="1"/>
  <c r="Y302" i="12"/>
  <c r="CT14" i="13" l="1"/>
  <c r="CY224" i="7"/>
  <c r="CX87" i="7"/>
  <c r="CW118" i="7"/>
  <c r="CW109" i="7"/>
  <c r="CW91" i="7"/>
  <c r="CW100" i="7"/>
  <c r="CV119" i="7"/>
  <c r="CW117" i="7" s="1"/>
  <c r="CW119" i="7" s="1"/>
  <c r="CK170" i="15"/>
  <c r="CV121" i="7"/>
  <c r="BG241" i="15"/>
  <c r="BG192" i="15" s="1"/>
  <c r="BH240" i="15"/>
  <c r="BH241" i="15" s="1"/>
  <c r="BH192" i="15" s="1"/>
  <c r="BF191" i="15"/>
  <c r="BF193" i="15" s="1"/>
  <c r="BG238" i="15"/>
  <c r="BH237" i="15"/>
  <c r="BH238" i="15" s="1"/>
  <c r="DB15" i="13"/>
  <c r="DG225" i="7"/>
  <c r="BY227" i="7"/>
  <c r="BU17" i="13" s="1"/>
  <c r="BY226" i="7"/>
  <c r="BU16" i="13" s="1"/>
  <c r="J26" i="13"/>
  <c r="J30" i="13"/>
  <c r="BV61" i="7"/>
  <c r="BV62" i="7" s="1"/>
  <c r="BW60" i="7" s="1"/>
  <c r="BV64" i="7"/>
  <c r="BL169" i="15"/>
  <c r="BW54" i="7"/>
  <c r="BW113" i="7"/>
  <c r="BK162" i="15"/>
  <c r="BV67" i="7"/>
  <c r="BW111" i="7"/>
  <c r="BX108" i="7" s="1"/>
  <c r="BZ93" i="7"/>
  <c r="BZ52" i="7"/>
  <c r="BZ95" i="7"/>
  <c r="O191" i="7" s="1"/>
  <c r="O71" i="8" s="1"/>
  <c r="CX117" i="7"/>
  <c r="BZ102" i="7"/>
  <c r="BZ53" i="7"/>
  <c r="BZ104" i="7"/>
  <c r="O197" i="7" s="1"/>
  <c r="O102" i="8" s="1"/>
  <c r="O107" i="8" s="1"/>
  <c r="AU390" i="9"/>
  <c r="AV475" i="9"/>
  <c r="AV478" i="9" s="1"/>
  <c r="CL170" i="15" l="1"/>
  <c r="CW121" i="7"/>
  <c r="CZ224" i="7"/>
  <c r="CU14" i="13"/>
  <c r="CY87" i="7"/>
  <c r="CX100" i="7"/>
  <c r="CX109" i="7"/>
  <c r="CX91" i="7"/>
  <c r="CX118" i="7"/>
  <c r="CX119" i="7" s="1"/>
  <c r="BH191" i="15"/>
  <c r="BH193" i="15" s="1"/>
  <c r="BG191" i="15"/>
  <c r="BG193" i="15" s="1"/>
  <c r="O110" i="8"/>
  <c r="O111" i="8"/>
  <c r="BZ227" i="7"/>
  <c r="BV17" i="13" s="1"/>
  <c r="DH225" i="7"/>
  <c r="DC15" i="13"/>
  <c r="CA99" i="7"/>
  <c r="O198" i="7"/>
  <c r="BW228" i="7"/>
  <c r="BS18" i="13" s="1"/>
  <c r="BW66" i="7"/>
  <c r="BW57" i="7"/>
  <c r="BW55" i="7" s="1"/>
  <c r="CA90" i="7"/>
  <c r="O192" i="7"/>
  <c r="BX110" i="7"/>
  <c r="BX111" i="7" s="1"/>
  <c r="BY108" i="7" s="1"/>
  <c r="BK172" i="15"/>
  <c r="BK174" i="15"/>
  <c r="O205" i="9"/>
  <c r="O284" i="9" s="1"/>
  <c r="O52" i="12" s="1"/>
  <c r="O206" i="9"/>
  <c r="O285" i="9" s="1"/>
  <c r="O53" i="12" s="1"/>
  <c r="J199" i="12" s="1"/>
  <c r="BZ226" i="7"/>
  <c r="BV16" i="13" s="1"/>
  <c r="AV390" i="9"/>
  <c r="AV552" i="9" s="1"/>
  <c r="AR48" i="13" s="1"/>
  <c r="AW475" i="9"/>
  <c r="AW478" i="9" s="1"/>
  <c r="Z302" i="12"/>
  <c r="AU552" i="9"/>
  <c r="AQ48" i="13" s="1"/>
  <c r="DA224" i="7" l="1"/>
  <c r="CV14" i="13"/>
  <c r="CM170" i="15"/>
  <c r="CX121" i="7"/>
  <c r="S209" i="7" s="1"/>
  <c r="S133" i="8" s="1"/>
  <c r="S208" i="9" s="1"/>
  <c r="CY109" i="7"/>
  <c r="CZ87" i="7"/>
  <c r="CY91" i="7"/>
  <c r="CY118" i="7"/>
  <c r="CY100" i="7"/>
  <c r="O112" i="8"/>
  <c r="O103" i="8" s="1"/>
  <c r="O230" i="9" s="1"/>
  <c r="O300" i="9" s="1"/>
  <c r="O229" i="9"/>
  <c r="O360" i="9"/>
  <c r="O124" i="12" s="1"/>
  <c r="J273" i="12" s="1"/>
  <c r="DI225" i="7"/>
  <c r="DD15" i="13"/>
  <c r="CY117" i="7"/>
  <c r="S210" i="7"/>
  <c r="BO234" i="15"/>
  <c r="BW61" i="7"/>
  <c r="BW62" i="7" s="1"/>
  <c r="BX60" i="7" s="1"/>
  <c r="BW64" i="7"/>
  <c r="BL162" i="15"/>
  <c r="BW67" i="7"/>
  <c r="BY110" i="7"/>
  <c r="BY111" i="7" s="1"/>
  <c r="BZ108" i="7" s="1"/>
  <c r="BM169" i="15"/>
  <c r="BX54" i="7"/>
  <c r="BX113" i="7"/>
  <c r="CA101" i="7"/>
  <c r="CA102" i="7" s="1"/>
  <c r="CB99" i="7" s="1"/>
  <c r="P196" i="7"/>
  <c r="CA92" i="7"/>
  <c r="P190" i="7"/>
  <c r="J198" i="12"/>
  <c r="AW390" i="9"/>
  <c r="AX475" i="9"/>
  <c r="AX478" i="9" s="1"/>
  <c r="CN170" i="15" l="1"/>
  <c r="CY121" i="7"/>
  <c r="S287" i="9"/>
  <c r="S55" i="12" s="1"/>
  <c r="L201" i="12" s="1"/>
  <c r="S501" i="9"/>
  <c r="CZ100" i="7"/>
  <c r="DA87" i="7"/>
  <c r="CZ91" i="7"/>
  <c r="CZ109" i="7"/>
  <c r="CZ118" i="7"/>
  <c r="DB224" i="7"/>
  <c r="CW14" i="13"/>
  <c r="BN234" i="15"/>
  <c r="BI240" i="15" s="1"/>
  <c r="BI241" i="15" s="1"/>
  <c r="BI192" i="15" s="1"/>
  <c r="O104" i="8"/>
  <c r="O392" i="9" s="1"/>
  <c r="J304" i="12" s="1"/>
  <c r="O231" i="9"/>
  <c r="BN233" i="15"/>
  <c r="BI237" i="15" s="1"/>
  <c r="O299" i="9"/>
  <c r="O67" i="12" s="1"/>
  <c r="J213" i="12" s="1"/>
  <c r="P101" i="8"/>
  <c r="DE15" i="13"/>
  <c r="DJ225" i="7"/>
  <c r="BY113" i="7"/>
  <c r="CB101" i="7"/>
  <c r="CB102" i="7" s="1"/>
  <c r="CC99" i="7" s="1"/>
  <c r="CC101" i="7" s="1"/>
  <c r="BR168" i="15" s="1"/>
  <c r="BX228" i="7"/>
  <c r="BT18" i="13" s="1"/>
  <c r="BX66" i="7"/>
  <c r="BX57" i="7"/>
  <c r="BX55" i="7" s="1"/>
  <c r="BO235" i="15"/>
  <c r="BZ110" i="7"/>
  <c r="BP167" i="15"/>
  <c r="CA52" i="7"/>
  <c r="CA95" i="7"/>
  <c r="BL172" i="15"/>
  <c r="BL174" i="15"/>
  <c r="CA93" i="7"/>
  <c r="CB90" i="7" s="1"/>
  <c r="BP168" i="15"/>
  <c r="CA104" i="7"/>
  <c r="CA53" i="7"/>
  <c r="CA227" i="7" s="1"/>
  <c r="BW17" i="13" s="1"/>
  <c r="BN169" i="15"/>
  <c r="BY54" i="7"/>
  <c r="O68" i="12"/>
  <c r="CY119" i="7"/>
  <c r="CZ117" i="7" s="1"/>
  <c r="CZ119" i="7" s="1"/>
  <c r="DA117" i="7" s="1"/>
  <c r="T208" i="7"/>
  <c r="AX390" i="9"/>
  <c r="AX552" i="9" s="1"/>
  <c r="AT48" i="13" s="1"/>
  <c r="AY475" i="9"/>
  <c r="AY478" i="9" s="1"/>
  <c r="AA302" i="12"/>
  <c r="AW552" i="9"/>
  <c r="AS48" i="13" s="1"/>
  <c r="CX14" i="13" l="1"/>
  <c r="DC224" i="7"/>
  <c r="DA100" i="7"/>
  <c r="DA109" i="7"/>
  <c r="DB87" i="7"/>
  <c r="DA118" i="7"/>
  <c r="DA91" i="7"/>
  <c r="CO170" i="15"/>
  <c r="CZ121" i="7"/>
  <c r="BJ240" i="15"/>
  <c r="BJ241" i="15" s="1"/>
  <c r="BJ192" i="15" s="1"/>
  <c r="O554" i="9"/>
  <c r="K50" i="13" s="1"/>
  <c r="O301" i="9"/>
  <c r="O527" i="9" s="1"/>
  <c r="K62" i="13" s="1"/>
  <c r="BN235" i="15"/>
  <c r="BI238" i="15"/>
  <c r="BJ237" i="15"/>
  <c r="DF15" i="13"/>
  <c r="DK225" i="7"/>
  <c r="BY228" i="7"/>
  <c r="BU18" i="13" s="1"/>
  <c r="BY57" i="7"/>
  <c r="BY55" i="7" s="1"/>
  <c r="BY64" i="7" s="1"/>
  <c r="BY66" i="7"/>
  <c r="BY67" i="7" s="1"/>
  <c r="O73" i="8"/>
  <c r="BO220" i="15"/>
  <c r="CA226" i="7"/>
  <c r="BW16" i="13" s="1"/>
  <c r="J214" i="12"/>
  <c r="J215" i="12" s="1"/>
  <c r="O69" i="12"/>
  <c r="BX61" i="7"/>
  <c r="BX62" i="7" s="1"/>
  <c r="BY60" i="7" s="1"/>
  <c r="BX64" i="7"/>
  <c r="BO169" i="15"/>
  <c r="BZ54" i="7"/>
  <c r="BZ113" i="7"/>
  <c r="O203" i="7" s="1"/>
  <c r="O117" i="8" s="1"/>
  <c r="CB92" i="7"/>
  <c r="CB93" i="7" s="1"/>
  <c r="CC90" i="7" s="1"/>
  <c r="BZ111" i="7"/>
  <c r="BM162" i="15"/>
  <c r="BX67" i="7"/>
  <c r="BQ168" i="15"/>
  <c r="CB53" i="7"/>
  <c r="CB227" i="7" s="1"/>
  <c r="BX17" i="13" s="1"/>
  <c r="CB104" i="7"/>
  <c r="CC102" i="7"/>
  <c r="CD99" i="7" s="1"/>
  <c r="CD101" i="7" s="1"/>
  <c r="BS168" i="15" s="1"/>
  <c r="CC53" i="7"/>
  <c r="CC104" i="7"/>
  <c r="AY390" i="9"/>
  <c r="AZ475" i="9"/>
  <c r="AZ478" i="9" s="1"/>
  <c r="CP170" i="15" l="1"/>
  <c r="DA121" i="7"/>
  <c r="DD224" i="7"/>
  <c r="CY14" i="13"/>
  <c r="DB91" i="7"/>
  <c r="DB109" i="7"/>
  <c r="DC87" i="7"/>
  <c r="DB118" i="7"/>
  <c r="DB100" i="7"/>
  <c r="DA119" i="7"/>
  <c r="DB117" i="7" s="1"/>
  <c r="DB119" i="7" s="1"/>
  <c r="DC117" i="7" s="1"/>
  <c r="BK240" i="15"/>
  <c r="BL240" i="15" s="1"/>
  <c r="BI191" i="15"/>
  <c r="BI193" i="15" s="1"/>
  <c r="BK237" i="15"/>
  <c r="BJ238" i="15"/>
  <c r="DL225" i="7"/>
  <c r="DG15" i="13"/>
  <c r="CA108" i="7"/>
  <c r="O204" i="7"/>
  <c r="CC92" i="7"/>
  <c r="CC95" i="7" s="1"/>
  <c r="BY61" i="7"/>
  <c r="BY62" i="7" s="1"/>
  <c r="BZ60" i="7" s="1"/>
  <c r="BQ167" i="15"/>
  <c r="CB52" i="7"/>
  <c r="CB95" i="7"/>
  <c r="BO221" i="15"/>
  <c r="BO222" i="15" s="1"/>
  <c r="O207" i="9"/>
  <c r="O286" i="9" s="1"/>
  <c r="BN162" i="15"/>
  <c r="BZ228" i="7"/>
  <c r="BV18" i="13" s="1"/>
  <c r="BZ66" i="7"/>
  <c r="BZ57" i="7"/>
  <c r="BZ55" i="7" s="1"/>
  <c r="BM172" i="15"/>
  <c r="BM174" i="15"/>
  <c r="O215" i="9"/>
  <c r="O119" i="8"/>
  <c r="CD102" i="7"/>
  <c r="CE99" i="7" s="1"/>
  <c r="CE101" i="7" s="1"/>
  <c r="BT168" i="15" s="1"/>
  <c r="CD53" i="7"/>
  <c r="CD104" i="7"/>
  <c r="CC227" i="7"/>
  <c r="BY17" i="13" s="1"/>
  <c r="AZ390" i="9"/>
  <c r="AZ552" i="9" s="1"/>
  <c r="AV48" i="13" s="1"/>
  <c r="BA475" i="9"/>
  <c r="BA478" i="9" s="1"/>
  <c r="AY552" i="9"/>
  <c r="AU48" i="13" s="1"/>
  <c r="AB302" i="12"/>
  <c r="CQ170" i="15" l="1"/>
  <c r="DB121" i="7"/>
  <c r="DC100" i="7"/>
  <c r="DD87" i="7"/>
  <c r="DC91" i="7"/>
  <c r="DC118" i="7"/>
  <c r="DC109" i="7"/>
  <c r="CZ14" i="13"/>
  <c r="DE224" i="7"/>
  <c r="BK241" i="15"/>
  <c r="BL241" i="15"/>
  <c r="BM240" i="15"/>
  <c r="BJ191" i="15"/>
  <c r="BJ193" i="15" s="1"/>
  <c r="BK238" i="15"/>
  <c r="BK191" i="15" s="1"/>
  <c r="BL237" i="15"/>
  <c r="DM225" i="7"/>
  <c r="DH15" i="13"/>
  <c r="O54" i="12"/>
  <c r="O288" i="9"/>
  <c r="BN172" i="15"/>
  <c r="BO162" i="15"/>
  <c r="BZ67" i="7"/>
  <c r="O161" i="7" s="1"/>
  <c r="O200" i="9" s="1"/>
  <c r="O291" i="9" s="1"/>
  <c r="O59" i="12" s="1"/>
  <c r="J205" i="12" s="1"/>
  <c r="BU233" i="15"/>
  <c r="P202" i="7"/>
  <c r="CA110" i="7"/>
  <c r="O324" i="9"/>
  <c r="BR167" i="15"/>
  <c r="CC52" i="7"/>
  <c r="BZ61" i="7"/>
  <c r="BZ62" i="7" s="1"/>
  <c r="BZ64" i="7"/>
  <c r="BL192" i="15"/>
  <c r="O216" i="9"/>
  <c r="BO200" i="15"/>
  <c r="CB226" i="7"/>
  <c r="BX16" i="13" s="1"/>
  <c r="CC93" i="7"/>
  <c r="CD90" i="7" s="1"/>
  <c r="CE104" i="7"/>
  <c r="CE53" i="7"/>
  <c r="CE102" i="7"/>
  <c r="CF99" i="7" s="1"/>
  <c r="CD227" i="7"/>
  <c r="BZ17" i="13" s="1"/>
  <c r="BA390" i="9"/>
  <c r="BB475" i="9"/>
  <c r="BB478" i="9" s="1"/>
  <c r="DE87" i="7" l="1"/>
  <c r="DD100" i="7"/>
  <c r="DD109" i="7"/>
  <c r="DD118" i="7"/>
  <c r="DD91" i="7"/>
  <c r="CR170" i="15"/>
  <c r="DC121" i="7"/>
  <c r="T209" i="7" s="1"/>
  <c r="T133" i="8" s="1"/>
  <c r="T208" i="9" s="1"/>
  <c r="T287" i="9" s="1"/>
  <c r="T55" i="12" s="1"/>
  <c r="DC119" i="7"/>
  <c r="DD117" i="7" s="1"/>
  <c r="DF224" i="7"/>
  <c r="DA14" i="13"/>
  <c r="BM241" i="15"/>
  <c r="BM192" i="15" s="1"/>
  <c r="BN240" i="15"/>
  <c r="BN241" i="15" s="1"/>
  <c r="BN192" i="15" s="1"/>
  <c r="BK192" i="15"/>
  <c r="BK193" i="15" s="1"/>
  <c r="BM237" i="15"/>
  <c r="BL238" i="15"/>
  <c r="O160" i="7"/>
  <c r="O180" i="9" s="1"/>
  <c r="O193" i="9" s="1"/>
  <c r="CA60" i="7"/>
  <c r="O162" i="7"/>
  <c r="O92" i="12"/>
  <c r="J238" i="12" s="1"/>
  <c r="P92" i="12"/>
  <c r="BO172" i="15"/>
  <c r="J200" i="12"/>
  <c r="J202" i="12" s="1"/>
  <c r="O56" i="12"/>
  <c r="CD92" i="7"/>
  <c r="BP169" i="15"/>
  <c r="CA54" i="7"/>
  <c r="CA113" i="7"/>
  <c r="O217" i="9"/>
  <c r="O325" i="9"/>
  <c r="O326" i="9" s="1"/>
  <c r="CC226" i="7"/>
  <c r="BY16" i="13" s="1"/>
  <c r="CA111" i="7"/>
  <c r="CB108" i="7" s="1"/>
  <c r="CE227" i="7"/>
  <c r="CA17" i="13" s="1"/>
  <c r="DD119" i="7"/>
  <c r="CF101" i="7"/>
  <c r="BU168" i="15" s="1"/>
  <c r="BB390" i="9"/>
  <c r="BB552" i="9" s="1"/>
  <c r="AX48" i="13" s="1"/>
  <c r="BC475" i="9"/>
  <c r="BC478" i="9" s="1"/>
  <c r="BA552" i="9"/>
  <c r="AW48" i="13" s="1"/>
  <c r="AC302" i="12"/>
  <c r="T501" i="9" l="1"/>
  <c r="CS170" i="15"/>
  <c r="DD121" i="7"/>
  <c r="DG224" i="7"/>
  <c r="DB14" i="13"/>
  <c r="DE100" i="7"/>
  <c r="DE109" i="7"/>
  <c r="DF87" i="7"/>
  <c r="DE118" i="7"/>
  <c r="DE91" i="7"/>
  <c r="BL191" i="15"/>
  <c r="BL193" i="15" s="1"/>
  <c r="BN237" i="15"/>
  <c r="BN238" i="15" s="1"/>
  <c r="BM238" i="15"/>
  <c r="CB110" i="7"/>
  <c r="CB111" i="7" s="1"/>
  <c r="CC108" i="7" s="1"/>
  <c r="DE117" i="7"/>
  <c r="T210" i="7"/>
  <c r="O94" i="12"/>
  <c r="P94" i="12"/>
  <c r="P159" i="7"/>
  <c r="P93" i="12"/>
  <c r="O93" i="12"/>
  <c r="J239" i="12" s="1"/>
  <c r="BS167" i="15"/>
  <c r="CD52" i="7"/>
  <c r="CD95" i="7"/>
  <c r="CA228" i="7"/>
  <c r="BW18" i="13" s="1"/>
  <c r="CA57" i="7"/>
  <c r="CA55" i="7" s="1"/>
  <c r="CA66" i="7"/>
  <c r="O273" i="9"/>
  <c r="O492" i="9"/>
  <c r="O210" i="9"/>
  <c r="O191" i="9"/>
  <c r="O491" i="9" s="1"/>
  <c r="O432" i="9"/>
  <c r="CD93" i="7"/>
  <c r="CE90" i="7" s="1"/>
  <c r="CF102" i="7"/>
  <c r="CF53" i="7"/>
  <c r="CF227" i="7" s="1"/>
  <c r="CB17" i="13" s="1"/>
  <c r="CF104" i="7"/>
  <c r="P197" i="7" s="1"/>
  <c r="P102" i="8" s="1"/>
  <c r="P107" i="8" s="1"/>
  <c r="BC390" i="9"/>
  <c r="BD475" i="9"/>
  <c r="BD478" i="9" s="1"/>
  <c r="CT170" i="15" l="1"/>
  <c r="DE121" i="7"/>
  <c r="DF121" i="7"/>
  <c r="DF109" i="7"/>
  <c r="DG87" i="7"/>
  <c r="DF100" i="7"/>
  <c r="DF91" i="7"/>
  <c r="DF118" i="7"/>
  <c r="CU170" i="15" s="1"/>
  <c r="DC14" i="13"/>
  <c r="DH224" i="7"/>
  <c r="BN191" i="15"/>
  <c r="BN193" i="15" s="1"/>
  <c r="BM191" i="15"/>
  <c r="BM193" i="15" s="1"/>
  <c r="P111" i="8"/>
  <c r="P110" i="8"/>
  <c r="O496" i="9"/>
  <c r="O497" i="9" s="1"/>
  <c r="J240" i="12"/>
  <c r="DE119" i="7"/>
  <c r="DF117" i="7" s="1"/>
  <c r="DF119" i="7" s="1"/>
  <c r="DG117" i="7" s="1"/>
  <c r="U208" i="7"/>
  <c r="CG99" i="7"/>
  <c r="P198" i="7"/>
  <c r="O573" i="9"/>
  <c r="O515" i="9"/>
  <c r="O489" i="9"/>
  <c r="CA61" i="7"/>
  <c r="CA62" i="7" s="1"/>
  <c r="CB60" i="7" s="1"/>
  <c r="CA64" i="7"/>
  <c r="CD226" i="7"/>
  <c r="BZ16" i="13" s="1"/>
  <c r="CC110" i="7"/>
  <c r="CC111" i="7" s="1"/>
  <c r="CD108" i="7" s="1"/>
  <c r="O277" i="9"/>
  <c r="O41" i="12"/>
  <c r="BP162" i="15"/>
  <c r="CA67" i="7"/>
  <c r="P206" i="9"/>
  <c r="P285" i="9" s="1"/>
  <c r="P53" i="12" s="1"/>
  <c r="CE92" i="7"/>
  <c r="CE93" i="7" s="1"/>
  <c r="CF90" i="7" s="1"/>
  <c r="BQ169" i="15"/>
  <c r="CB54" i="7"/>
  <c r="CB113" i="7"/>
  <c r="BD390" i="9"/>
  <c r="BD552" i="9" s="1"/>
  <c r="AZ48" i="13" s="1"/>
  <c r="BE475" i="9"/>
  <c r="BE478" i="9" s="1"/>
  <c r="AD302" i="12"/>
  <c r="BC552" i="9"/>
  <c r="AY48" i="13" s="1"/>
  <c r="DD14" i="13" l="1"/>
  <c r="DI224" i="7"/>
  <c r="DG119" i="7"/>
  <c r="DH117" i="7" s="1"/>
  <c r="DG118" i="7"/>
  <c r="DG100" i="7"/>
  <c r="DH87" i="7"/>
  <c r="DG109" i="7"/>
  <c r="DG91" i="7"/>
  <c r="P112" i="8"/>
  <c r="P103" i="8" s="1"/>
  <c r="P230" i="9" s="1"/>
  <c r="P300" i="9" s="1"/>
  <c r="P360" i="9"/>
  <c r="P124" i="12" s="1"/>
  <c r="P229" i="9"/>
  <c r="CF92" i="7"/>
  <c r="CF95" i="7" s="1"/>
  <c r="BP172" i="15"/>
  <c r="BP174" i="15"/>
  <c r="CD110" i="7"/>
  <c r="CD111" i="7" s="1"/>
  <c r="CE108" i="7" s="1"/>
  <c r="BR169" i="15"/>
  <c r="CC54" i="7"/>
  <c r="O521" i="9"/>
  <c r="K56" i="13" s="1"/>
  <c r="K73" i="13" s="1"/>
  <c r="O549" i="9"/>
  <c r="K45" i="13" s="1"/>
  <c r="O569" i="9"/>
  <c r="O559" i="9"/>
  <c r="K34" i="13" s="1"/>
  <c r="K21" i="13"/>
  <c r="CC113" i="7"/>
  <c r="BU234" i="15"/>
  <c r="K20" i="13"/>
  <c r="K25" i="13"/>
  <c r="K29" i="13" s="1"/>
  <c r="K33" i="13" s="1"/>
  <c r="K44" i="13" s="1"/>
  <c r="K55" i="13" s="1"/>
  <c r="K72" i="13" s="1"/>
  <c r="CG101" i="7"/>
  <c r="CG102" i="7" s="1"/>
  <c r="CH99" i="7" s="1"/>
  <c r="Q196" i="7"/>
  <c r="J187" i="12"/>
  <c r="J191" i="12" s="1"/>
  <c r="J141" i="12" s="1"/>
  <c r="J142" i="12" s="1"/>
  <c r="H22" i="11" s="1"/>
  <c r="O45" i="12"/>
  <c r="CB228" i="7"/>
  <c r="BX18" i="13" s="1"/>
  <c r="CB57" i="7"/>
  <c r="CB55" i="7" s="1"/>
  <c r="CB66" i="7"/>
  <c r="BT167" i="15"/>
  <c r="CE52" i="7"/>
  <c r="CE95" i="7"/>
  <c r="P191" i="7" s="1"/>
  <c r="P71" i="8" s="1"/>
  <c r="BE390" i="9"/>
  <c r="BF475" i="9"/>
  <c r="BF478" i="9" s="1"/>
  <c r="CV170" i="15" l="1"/>
  <c r="DG121" i="7"/>
  <c r="DH100" i="7"/>
  <c r="DI87" i="7"/>
  <c r="DH91" i="7"/>
  <c r="DH109" i="7"/>
  <c r="DH118" i="7"/>
  <c r="DJ224" i="7"/>
  <c r="DE14" i="13"/>
  <c r="BT234" i="15"/>
  <c r="BO240" i="15" s="1"/>
  <c r="BO241" i="15" s="1"/>
  <c r="BO192" i="15" s="1"/>
  <c r="P104" i="8"/>
  <c r="P392" i="9" s="1"/>
  <c r="P554" i="9" s="1"/>
  <c r="L50" i="13" s="1"/>
  <c r="P231" i="9"/>
  <c r="P299" i="9"/>
  <c r="P67" i="12" s="1"/>
  <c r="BT233" i="15"/>
  <c r="BO237" i="15" s="1"/>
  <c r="CF93" i="7"/>
  <c r="CG90" i="7" s="1"/>
  <c r="BQ162" i="15"/>
  <c r="CB67" i="7"/>
  <c r="CB61" i="7"/>
  <c r="CB62" i="7" s="1"/>
  <c r="CC60" i="7" s="1"/>
  <c r="CB64" i="7"/>
  <c r="BU235" i="15"/>
  <c r="CE110" i="7"/>
  <c r="CE111" i="7" s="1"/>
  <c r="CF108" i="7" s="1"/>
  <c r="BV168" i="15"/>
  <c r="CG53" i="7"/>
  <c r="CG227" i="7" s="1"/>
  <c r="CC17" i="13" s="1"/>
  <c r="CG104" i="7"/>
  <c r="BS169" i="15"/>
  <c r="CD54" i="7"/>
  <c r="CD113" i="7"/>
  <c r="P192" i="7"/>
  <c r="P205" i="9"/>
  <c r="P284" i="9" s="1"/>
  <c r="CH101" i="7"/>
  <c r="CH102" i="7" s="1"/>
  <c r="CI99" i="7" s="1"/>
  <c r="CE226" i="7"/>
  <c r="CA16" i="13" s="1"/>
  <c r="P68" i="12"/>
  <c r="K26" i="13"/>
  <c r="K30" i="13"/>
  <c r="CC228" i="7"/>
  <c r="BY18" i="13" s="1"/>
  <c r="CC66" i="7"/>
  <c r="CC67" i="7" s="1"/>
  <c r="CC57" i="7"/>
  <c r="CC55" i="7" s="1"/>
  <c r="BU167" i="15"/>
  <c r="CF52" i="7"/>
  <c r="BF390" i="9"/>
  <c r="BF552" i="9" s="1"/>
  <c r="BB48" i="13" s="1"/>
  <c r="BG475" i="9"/>
  <c r="BG478" i="9" s="1"/>
  <c r="BE552" i="9"/>
  <c r="BA48" i="13" s="1"/>
  <c r="AE302" i="12"/>
  <c r="DI121" i="7" l="1"/>
  <c r="DF14" i="13"/>
  <c r="DK224" i="7"/>
  <c r="DI109" i="7"/>
  <c r="DI100" i="7"/>
  <c r="DI118" i="7"/>
  <c r="CX170" i="15" s="1"/>
  <c r="DJ87" i="7"/>
  <c r="DI91" i="7"/>
  <c r="CW170" i="15"/>
  <c r="DH121" i="7"/>
  <c r="DH119" i="7"/>
  <c r="DI117" i="7" s="1"/>
  <c r="DI119" i="7" s="1"/>
  <c r="DJ117" i="7" s="1"/>
  <c r="BP240" i="15"/>
  <c r="BQ240" i="15" s="1"/>
  <c r="Q101" i="8"/>
  <c r="P69" i="12"/>
  <c r="P301" i="9"/>
  <c r="P527" i="9" s="1"/>
  <c r="L62" i="13" s="1"/>
  <c r="BT235" i="15"/>
  <c r="BO238" i="15"/>
  <c r="BP237" i="15"/>
  <c r="CH104" i="7"/>
  <c r="CI101" i="7"/>
  <c r="CI102" i="7" s="1"/>
  <c r="CJ99" i="7" s="1"/>
  <c r="CF110" i="7"/>
  <c r="CC61" i="7"/>
  <c r="CC62" i="7" s="1"/>
  <c r="CD60" i="7" s="1"/>
  <c r="BW168" i="15"/>
  <c r="CH53" i="7"/>
  <c r="CH227" i="7" s="1"/>
  <c r="CD17" i="13" s="1"/>
  <c r="CD228" i="7"/>
  <c r="BZ18" i="13" s="1"/>
  <c r="CD66" i="7"/>
  <c r="CD57" i="7"/>
  <c r="CD55" i="7" s="1"/>
  <c r="BT169" i="15"/>
  <c r="CE54" i="7"/>
  <c r="CE113" i="7"/>
  <c r="CC64" i="7"/>
  <c r="BR162" i="15"/>
  <c r="CG92" i="7"/>
  <c r="Q190" i="7"/>
  <c r="P52" i="12"/>
  <c r="U209" i="7"/>
  <c r="U133" i="8" s="1"/>
  <c r="U208" i="9" s="1"/>
  <c r="U501" i="9" s="1"/>
  <c r="CF226" i="7"/>
  <c r="CB16" i="13" s="1"/>
  <c r="BQ172" i="15"/>
  <c r="BQ174" i="15"/>
  <c r="BG390" i="9"/>
  <c r="BH475" i="9"/>
  <c r="BH478" i="9" s="1"/>
  <c r="DJ109" i="7" l="1"/>
  <c r="DK87" i="7"/>
  <c r="DJ118" i="7"/>
  <c r="DJ100" i="7"/>
  <c r="DJ91" i="7"/>
  <c r="DL224" i="7"/>
  <c r="DG14" i="13"/>
  <c r="BP241" i="15"/>
  <c r="BP192" i="15" s="1"/>
  <c r="BQ241" i="15"/>
  <c r="BR240" i="15"/>
  <c r="BO191" i="15"/>
  <c r="BO193" i="15" s="1"/>
  <c r="BP238" i="15"/>
  <c r="BP191" i="15" s="1"/>
  <c r="BQ237" i="15"/>
  <c r="CI104" i="7"/>
  <c r="BV167" i="15"/>
  <c r="CG52" i="7"/>
  <c r="CG95" i="7"/>
  <c r="CJ101" i="7"/>
  <c r="CJ102" i="7" s="1"/>
  <c r="CK99" i="7" s="1"/>
  <c r="CK101" i="7" s="1"/>
  <c r="BZ168" i="15" s="1"/>
  <c r="U287" i="9"/>
  <c r="U55" i="12" s="1"/>
  <c r="M201" i="12" s="1"/>
  <c r="CG93" i="7"/>
  <c r="CH90" i="7" s="1"/>
  <c r="BR172" i="15"/>
  <c r="BR174" i="15"/>
  <c r="BX168" i="15"/>
  <c r="CI53" i="7"/>
  <c r="BS162" i="15"/>
  <c r="CD67" i="7"/>
  <c r="BU169" i="15"/>
  <c r="CF54" i="7"/>
  <c r="CE228" i="7"/>
  <c r="CA18" i="13" s="1"/>
  <c r="CE66" i="7"/>
  <c r="BT162" i="15" s="1"/>
  <c r="CE57" i="7"/>
  <c r="CE55" i="7" s="1"/>
  <c r="CF113" i="7"/>
  <c r="P203" i="7" s="1"/>
  <c r="P117" i="8" s="1"/>
  <c r="CD64" i="7"/>
  <c r="CD61" i="7"/>
  <c r="CD62" i="7" s="1"/>
  <c r="CE60" i="7" s="1"/>
  <c r="CF111" i="7"/>
  <c r="BH390" i="9"/>
  <c r="BH552" i="9" s="1"/>
  <c r="BD48" i="13" s="1"/>
  <c r="BI475" i="9"/>
  <c r="BI478" i="9" s="1"/>
  <c r="BG552" i="9"/>
  <c r="BC48" i="13" s="1"/>
  <c r="AF302" i="12"/>
  <c r="CY170" i="15" l="1"/>
  <c r="DJ121" i="7"/>
  <c r="DK121" i="7"/>
  <c r="DH14" i="13"/>
  <c r="DM224" i="7"/>
  <c r="DK100" i="7"/>
  <c r="DK91" i="7"/>
  <c r="DK118" i="7"/>
  <c r="CZ170" i="15" s="1"/>
  <c r="DL87" i="7"/>
  <c r="DK109" i="7"/>
  <c r="DJ119" i="7"/>
  <c r="BR241" i="15"/>
  <c r="BS240" i="15"/>
  <c r="BP193" i="15"/>
  <c r="BQ238" i="15"/>
  <c r="BQ191" i="15" s="1"/>
  <c r="BR237" i="15"/>
  <c r="P207" i="9"/>
  <c r="P286" i="9" s="1"/>
  <c r="CK104" i="7"/>
  <c r="DK117" i="7"/>
  <c r="U210" i="7"/>
  <c r="CK53" i="7"/>
  <c r="CK102" i="7"/>
  <c r="CL99" i="7" s="1"/>
  <c r="CL101" i="7" s="1"/>
  <c r="CA168" i="15" s="1"/>
  <c r="CE61" i="7"/>
  <c r="CE62" i="7" s="1"/>
  <c r="CF60" i="7" s="1"/>
  <c r="CE64" i="7"/>
  <c r="CI227" i="7"/>
  <c r="CE17" i="13" s="1"/>
  <c r="CE67" i="7"/>
  <c r="BU220" i="15"/>
  <c r="BS172" i="15"/>
  <c r="BS174" i="15"/>
  <c r="CG226" i="7"/>
  <c r="CC16" i="13" s="1"/>
  <c r="CG108" i="7"/>
  <c r="P204" i="7"/>
  <c r="CA233" i="15"/>
  <c r="BT172" i="15"/>
  <c r="CF228" i="7"/>
  <c r="CB18" i="13" s="1"/>
  <c r="CF66" i="7"/>
  <c r="CF57" i="7"/>
  <c r="CF55" i="7" s="1"/>
  <c r="BQ192" i="15"/>
  <c r="CH92" i="7"/>
  <c r="BY168" i="15"/>
  <c r="CJ104" i="7"/>
  <c r="CJ53" i="7"/>
  <c r="BI390" i="9"/>
  <c r="BJ475" i="9"/>
  <c r="BJ478" i="9" s="1"/>
  <c r="DM87" i="7" l="1"/>
  <c r="DL100" i="7"/>
  <c r="DL91" i="7"/>
  <c r="DL118" i="7"/>
  <c r="DL109" i="7"/>
  <c r="BS241" i="15"/>
  <c r="BT240" i="15"/>
  <c r="BT241" i="15" s="1"/>
  <c r="CJ227" i="7"/>
  <c r="CF17" i="13" s="1"/>
  <c r="BQ193" i="15"/>
  <c r="BR238" i="15"/>
  <c r="BR191" i="15" s="1"/>
  <c r="BS237" i="15"/>
  <c r="CL104" i="7"/>
  <c r="BW167" i="15"/>
  <c r="CH52" i="7"/>
  <c r="CH95" i="7"/>
  <c r="CL53" i="7"/>
  <c r="BU162" i="15"/>
  <c r="CF67" i="7"/>
  <c r="Q202" i="7"/>
  <c r="CG110" i="7"/>
  <c r="CG111" i="7" s="1"/>
  <c r="CH108" i="7" s="1"/>
  <c r="Q197" i="7"/>
  <c r="Q102" i="8" s="1"/>
  <c r="Q107" i="8" s="1"/>
  <c r="BU200" i="15"/>
  <c r="CL102" i="7"/>
  <c r="CM99" i="7" s="1"/>
  <c r="R196" i="7" s="1"/>
  <c r="CF61" i="7"/>
  <c r="CF62" i="7" s="1"/>
  <c r="P161" i="7"/>
  <c r="P200" i="9" s="1"/>
  <c r="P291" i="9" s="1"/>
  <c r="P59" i="12" s="1"/>
  <c r="CF64" i="7"/>
  <c r="BR192" i="15"/>
  <c r="CH93" i="7"/>
  <c r="CI90" i="7" s="1"/>
  <c r="DK119" i="7"/>
  <c r="DL117" i="7" s="1"/>
  <c r="DL119" i="7" s="1"/>
  <c r="DM117" i="7" s="1"/>
  <c r="X208" i="7" s="1"/>
  <c r="V208" i="7"/>
  <c r="BU221" i="15"/>
  <c r="BU222" i="15" s="1"/>
  <c r="P54" i="12"/>
  <c r="P56" i="12" s="1"/>
  <c r="P288" i="9"/>
  <c r="BJ390" i="9"/>
  <c r="BJ552" i="9" s="1"/>
  <c r="BF48" i="13" s="1"/>
  <c r="BK475" i="9"/>
  <c r="BK478" i="9" s="1"/>
  <c r="BI552" i="9"/>
  <c r="BE48" i="13" s="1"/>
  <c r="AG302" i="12"/>
  <c r="DA170" i="15" l="1"/>
  <c r="DL121" i="7"/>
  <c r="DM109" i="7"/>
  <c r="D109" i="7" s="1"/>
  <c r="DM118" i="7"/>
  <c r="DM100" i="7"/>
  <c r="D100" i="7" s="1"/>
  <c r="DM91" i="7"/>
  <c r="D91" i="7" s="1"/>
  <c r="CK227" i="7"/>
  <c r="CG17" i="13" s="1"/>
  <c r="BR193" i="15"/>
  <c r="Q111" i="8"/>
  <c r="Q110" i="8"/>
  <c r="Q112" i="8" s="1"/>
  <c r="Q103" i="8" s="1"/>
  <c r="Q230" i="9" s="1"/>
  <c r="BT237" i="15"/>
  <c r="BT238" i="15" s="1"/>
  <c r="BT191" i="15" s="1"/>
  <c r="BS238" i="15"/>
  <c r="BS191" i="15" s="1"/>
  <c r="CH110" i="7"/>
  <c r="CH111" i="7" s="1"/>
  <c r="CI108" i="7" s="1"/>
  <c r="BS192" i="15"/>
  <c r="BT192" i="15"/>
  <c r="Q206" i="9"/>
  <c r="Q285" i="9" s="1"/>
  <c r="Q53" i="12" s="1"/>
  <c r="BV169" i="15"/>
  <c r="CG54" i="7"/>
  <c r="CG113" i="7"/>
  <c r="CH226" i="7"/>
  <c r="CD16" i="13" s="1"/>
  <c r="W208" i="7"/>
  <c r="DM119" i="7"/>
  <c r="BU172" i="15"/>
  <c r="CM101" i="7"/>
  <c r="CB168" i="15" s="1"/>
  <c r="CI92" i="7"/>
  <c r="P160" i="7"/>
  <c r="P180" i="9" s="1"/>
  <c r="P193" i="9" s="1"/>
  <c r="CG60" i="7"/>
  <c r="Q159" i="7" s="1"/>
  <c r="P162" i="7"/>
  <c r="BK390" i="9"/>
  <c r="BL475" i="9"/>
  <c r="BL478" i="9" s="1"/>
  <c r="DE170" i="15" l="1"/>
  <c r="DM170" i="15"/>
  <c r="D118" i="7"/>
  <c r="DC170" i="15"/>
  <c r="DO170" i="15"/>
  <c r="DB170" i="15"/>
  <c r="DF170" i="15"/>
  <c r="DJ170" i="15"/>
  <c r="DN170" i="15"/>
  <c r="DR170" i="15"/>
  <c r="DM121" i="7"/>
  <c r="DD170" i="15"/>
  <c r="DH170" i="15"/>
  <c r="DL170" i="15"/>
  <c r="DP170" i="15"/>
  <c r="DT170" i="15"/>
  <c r="DI170" i="15"/>
  <c r="DQ170" i="15"/>
  <c r="DU170" i="15"/>
  <c r="DG170" i="15"/>
  <c r="DK170" i="15"/>
  <c r="DS170" i="15"/>
  <c r="CL227" i="7"/>
  <c r="CH17" i="13" s="1"/>
  <c r="BS193" i="15"/>
  <c r="BT193" i="15"/>
  <c r="Q360" i="9"/>
  <c r="Q124" i="12" s="1"/>
  <c r="K273" i="12" s="1"/>
  <c r="Q229" i="9"/>
  <c r="Q231" i="9" s="1"/>
  <c r="CM104" i="7"/>
  <c r="CM102" i="7"/>
  <c r="CN99" i="7" s="1"/>
  <c r="CN101" i="7" s="1"/>
  <c r="CC168" i="15" s="1"/>
  <c r="Q104" i="8"/>
  <c r="Q392" i="9" s="1"/>
  <c r="K304" i="12" s="1"/>
  <c r="CM53" i="7"/>
  <c r="CI110" i="7"/>
  <c r="CI113" i="7" s="1"/>
  <c r="BZ234" i="15"/>
  <c r="BU240" i="15" s="1"/>
  <c r="BU241" i="15" s="1"/>
  <c r="CA234" i="15"/>
  <c r="Q300" i="9"/>
  <c r="P191" i="9"/>
  <c r="P491" i="9" s="1"/>
  <c r="P432" i="9"/>
  <c r="P492" i="9"/>
  <c r="P210" i="9"/>
  <c r="P273" i="9"/>
  <c r="BX167" i="15"/>
  <c r="CI52" i="7"/>
  <c r="CI95" i="7"/>
  <c r="BW169" i="15"/>
  <c r="CH54" i="7"/>
  <c r="CI93" i="7"/>
  <c r="CJ90" i="7" s="1"/>
  <c r="D122" i="7"/>
  <c r="D33" i="6" s="1"/>
  <c r="V210" i="7"/>
  <c r="W210" i="7"/>
  <c r="X210" i="7"/>
  <c r="CH113" i="7"/>
  <c r="CG228" i="7"/>
  <c r="CC18" i="13" s="1"/>
  <c r="CG66" i="7"/>
  <c r="CG57" i="7"/>
  <c r="CG55" i="7" s="1"/>
  <c r="K199" i="12"/>
  <c r="BL390" i="9"/>
  <c r="BL552" i="9" s="1"/>
  <c r="BH48" i="13" s="1"/>
  <c r="BM475" i="9"/>
  <c r="BM478" i="9" s="1"/>
  <c r="AH302" i="12"/>
  <c r="BK552" i="9"/>
  <c r="BG48" i="13" s="1"/>
  <c r="V209" i="7" l="1"/>
  <c r="X209" i="7"/>
  <c r="W209" i="7"/>
  <c r="W133" i="8" s="1"/>
  <c r="W208" i="9" s="1"/>
  <c r="E170" i="15"/>
  <c r="BV240" i="15"/>
  <c r="BV241" i="15" s="1"/>
  <c r="CM227" i="7"/>
  <c r="CI17" i="13" s="1"/>
  <c r="Q299" i="9"/>
  <c r="Q67" i="12" s="1"/>
  <c r="K213" i="12" s="1"/>
  <c r="BZ233" i="15"/>
  <c r="BU237" i="15" s="1"/>
  <c r="CN53" i="7"/>
  <c r="CN104" i="7"/>
  <c r="CN102" i="7"/>
  <c r="CO99" i="7" s="1"/>
  <c r="CO101" i="7" s="1"/>
  <c r="CD168" i="15" s="1"/>
  <c r="Q554" i="9"/>
  <c r="M50" i="13" s="1"/>
  <c r="R101" i="8"/>
  <c r="BV162" i="15"/>
  <c r="CG67" i="7"/>
  <c r="P41" i="12"/>
  <c r="P45" i="12" s="1"/>
  <c r="P277" i="9"/>
  <c r="P515" i="9"/>
  <c r="P573" i="9"/>
  <c r="P489" i="9"/>
  <c r="P496" i="9"/>
  <c r="P497" i="9" s="1"/>
  <c r="BU192" i="15"/>
  <c r="CG61" i="7"/>
  <c r="CG62" i="7" s="1"/>
  <c r="CH60" i="7" s="1"/>
  <c r="CG64" i="7"/>
  <c r="CH228" i="7"/>
  <c r="CD18" i="13" s="1"/>
  <c r="CH66" i="7"/>
  <c r="BW162" i="15" s="1"/>
  <c r="CH57" i="7"/>
  <c r="CH55" i="7" s="1"/>
  <c r="CH61" i="7" s="1"/>
  <c r="CI226" i="7"/>
  <c r="CE16" i="13" s="1"/>
  <c r="BX169" i="15"/>
  <c r="CI54" i="7"/>
  <c r="CA235" i="15"/>
  <c r="CJ92" i="7"/>
  <c r="CJ93" i="7" s="1"/>
  <c r="CK90" i="7" s="1"/>
  <c r="Q68" i="12"/>
  <c r="CI111" i="7"/>
  <c r="CJ108" i="7" s="1"/>
  <c r="BM390" i="9"/>
  <c r="BN475" i="9"/>
  <c r="BN478" i="9" s="1"/>
  <c r="W501" i="9" l="1"/>
  <c r="W287" i="9"/>
  <c r="AT133" i="8"/>
  <c r="AT208" i="9" s="1"/>
  <c r="AY133" i="8"/>
  <c r="AY208" i="9" s="1"/>
  <c r="BO133" i="8"/>
  <c r="BO208" i="9" s="1"/>
  <c r="CD133" i="8"/>
  <c r="CD208" i="9" s="1"/>
  <c r="AM133" i="8"/>
  <c r="AM208" i="9" s="1"/>
  <c r="BM133" i="8"/>
  <c r="BM208" i="9" s="1"/>
  <c r="AC133" i="8"/>
  <c r="AC208" i="9" s="1"/>
  <c r="BP133" i="8"/>
  <c r="BP208" i="9" s="1"/>
  <c r="CC133" i="8"/>
  <c r="CC208" i="9" s="1"/>
  <c r="BQ133" i="8"/>
  <c r="BQ208" i="9" s="1"/>
  <c r="AA133" i="8"/>
  <c r="AA208" i="9" s="1"/>
  <c r="BW133" i="8"/>
  <c r="BW208" i="9" s="1"/>
  <c r="AQ133" i="8"/>
  <c r="AQ208" i="9" s="1"/>
  <c r="AI133" i="8"/>
  <c r="AI208" i="9" s="1"/>
  <c r="CE133" i="8"/>
  <c r="CE208" i="9" s="1"/>
  <c r="AP133" i="8"/>
  <c r="AP208" i="9" s="1"/>
  <c r="BE133" i="8"/>
  <c r="BE208" i="9" s="1"/>
  <c r="BS133" i="8"/>
  <c r="BS208" i="9" s="1"/>
  <c r="AB133" i="8"/>
  <c r="AB208" i="9" s="1"/>
  <c r="X133" i="8"/>
  <c r="X208" i="9" s="1"/>
  <c r="BA133" i="8"/>
  <c r="BA208" i="9" s="1"/>
  <c r="BU133" i="8"/>
  <c r="BU208" i="9" s="1"/>
  <c r="Z133" i="8"/>
  <c r="Z208" i="9" s="1"/>
  <c r="BI133" i="8"/>
  <c r="BI208" i="9" s="1"/>
  <c r="BN133" i="8"/>
  <c r="BN208" i="9" s="1"/>
  <c r="BX133" i="8"/>
  <c r="BX208" i="9" s="1"/>
  <c r="BK133" i="8"/>
  <c r="BK208" i="9" s="1"/>
  <c r="BD133" i="8"/>
  <c r="BD208" i="9" s="1"/>
  <c r="CB133" i="8"/>
  <c r="CB208" i="9" s="1"/>
  <c r="CG133" i="8"/>
  <c r="CG208" i="9" s="1"/>
  <c r="AL133" i="8"/>
  <c r="AL208" i="9" s="1"/>
  <c r="AU133" i="8"/>
  <c r="AU208" i="9" s="1"/>
  <c r="AE133" i="8"/>
  <c r="AE208" i="9" s="1"/>
  <c r="BJ133" i="8"/>
  <c r="BJ208" i="9" s="1"/>
  <c r="CA133" i="8"/>
  <c r="CA208" i="9" s="1"/>
  <c r="Y133" i="8"/>
  <c r="Y208" i="9" s="1"/>
  <c r="BT133" i="8"/>
  <c r="BT208" i="9" s="1"/>
  <c r="AK133" i="8"/>
  <c r="AK208" i="9" s="1"/>
  <c r="BH133" i="8"/>
  <c r="BH208" i="9" s="1"/>
  <c r="AO133" i="8"/>
  <c r="AO208" i="9" s="1"/>
  <c r="BC133" i="8"/>
  <c r="BC208" i="9" s="1"/>
  <c r="BV133" i="8"/>
  <c r="BV208" i="9" s="1"/>
  <c r="BF133" i="8"/>
  <c r="BF208" i="9" s="1"/>
  <c r="AG133" i="8"/>
  <c r="AG208" i="9" s="1"/>
  <c r="BB133" i="8"/>
  <c r="BB208" i="9" s="1"/>
  <c r="BG133" i="8"/>
  <c r="BG208" i="9" s="1"/>
  <c r="CF133" i="8"/>
  <c r="CF208" i="9" s="1"/>
  <c r="AZ133" i="8"/>
  <c r="AZ208" i="9" s="1"/>
  <c r="AH133" i="8"/>
  <c r="AH208" i="9" s="1"/>
  <c r="AV133" i="8"/>
  <c r="AV208" i="9" s="1"/>
  <c r="BZ133" i="8"/>
  <c r="BZ208" i="9" s="1"/>
  <c r="AX133" i="8"/>
  <c r="AX208" i="9" s="1"/>
  <c r="BL133" i="8"/>
  <c r="BL208" i="9" s="1"/>
  <c r="AS133" i="8"/>
  <c r="AS208" i="9" s="1"/>
  <c r="AF133" i="8"/>
  <c r="AF208" i="9" s="1"/>
  <c r="AN133" i="8"/>
  <c r="AN208" i="9" s="1"/>
  <c r="AD133" i="8"/>
  <c r="AD208" i="9" s="1"/>
  <c r="AR133" i="8"/>
  <c r="AR208" i="9" s="1"/>
  <c r="AW133" i="8"/>
  <c r="AW208" i="9" s="1"/>
  <c r="BR133" i="8"/>
  <c r="BR208" i="9" s="1"/>
  <c r="AJ133" i="8"/>
  <c r="AJ208" i="9" s="1"/>
  <c r="BY133" i="8"/>
  <c r="BY208" i="9" s="1"/>
  <c r="V133" i="8"/>
  <c r="D209" i="7"/>
  <c r="BW240" i="15"/>
  <c r="BW241" i="15" s="1"/>
  <c r="CN227" i="7"/>
  <c r="CJ17" i="13" s="1"/>
  <c r="BZ235" i="15"/>
  <c r="BW174" i="15"/>
  <c r="Q301" i="9"/>
  <c r="Q527" i="9" s="1"/>
  <c r="M62" i="13" s="1"/>
  <c r="BU238" i="15"/>
  <c r="BV237" i="15"/>
  <c r="CO53" i="7"/>
  <c r="CO102" i="7"/>
  <c r="CP99" i="7" s="1"/>
  <c r="CP101" i="7" s="1"/>
  <c r="CE168" i="15" s="1"/>
  <c r="CH62" i="7"/>
  <c r="CI60" i="7" s="1"/>
  <c r="CO104" i="7"/>
  <c r="CI228" i="7"/>
  <c r="CE18" i="13" s="1"/>
  <c r="CH64" i="7"/>
  <c r="CK92" i="7"/>
  <c r="CK93" i="7" s="1"/>
  <c r="CL90" i="7" s="1"/>
  <c r="CI57" i="7"/>
  <c r="CI55" i="7" s="1"/>
  <c r="BW172" i="15"/>
  <c r="L25" i="13"/>
  <c r="L29" i="13" s="1"/>
  <c r="L33" i="13" s="1"/>
  <c r="L44" i="13" s="1"/>
  <c r="L55" i="13" s="1"/>
  <c r="L72" i="13" s="1"/>
  <c r="L20" i="13"/>
  <c r="CJ110" i="7"/>
  <c r="CJ111" i="7" s="1"/>
  <c r="CK108" i="7" s="1"/>
  <c r="BV172" i="15"/>
  <c r="BV174" i="15"/>
  <c r="K214" i="12"/>
  <c r="K215" i="12" s="1"/>
  <c r="Q69" i="12"/>
  <c r="BY167" i="15"/>
  <c r="CJ52" i="7"/>
  <c r="CJ95" i="7"/>
  <c r="CI66" i="7"/>
  <c r="P569" i="9"/>
  <c r="P521" i="9"/>
  <c r="L56" i="13" s="1"/>
  <c r="L73" i="13" s="1"/>
  <c r="P549" i="9"/>
  <c r="L45" i="13" s="1"/>
  <c r="L21" i="13"/>
  <c r="P559" i="9"/>
  <c r="L34" i="13" s="1"/>
  <c r="CH67" i="7"/>
  <c r="CG287" i="9"/>
  <c r="CG501" i="9"/>
  <c r="BN390" i="9"/>
  <c r="BN552" i="9" s="1"/>
  <c r="BJ48" i="13" s="1"/>
  <c r="BO475" i="9"/>
  <c r="BO478" i="9" s="1"/>
  <c r="AI302" i="12"/>
  <c r="BM552" i="9"/>
  <c r="BI48" i="13" s="1"/>
  <c r="AD501" i="9" l="1"/>
  <c r="AD287" i="9"/>
  <c r="AH287" i="9"/>
  <c r="AH501" i="9"/>
  <c r="BC287" i="9"/>
  <c r="BC501" i="9"/>
  <c r="AE287" i="9"/>
  <c r="AE501" i="9"/>
  <c r="BN501" i="9"/>
  <c r="BN287" i="9"/>
  <c r="BE501" i="9"/>
  <c r="BE287" i="9"/>
  <c r="AT501" i="9"/>
  <c r="AT287" i="9"/>
  <c r="AT55" i="12" s="1"/>
  <c r="BY501" i="9"/>
  <c r="BY287" i="9"/>
  <c r="AR501" i="9"/>
  <c r="AR287" i="9"/>
  <c r="AR55" i="12" s="1"/>
  <c r="AS501" i="9"/>
  <c r="AS287" i="9"/>
  <c r="AV287" i="9"/>
  <c r="AV501" i="9"/>
  <c r="BG501" i="9"/>
  <c r="BG287" i="9"/>
  <c r="BV287" i="9"/>
  <c r="BV501" i="9"/>
  <c r="AK501" i="9"/>
  <c r="AK287" i="9"/>
  <c r="BJ287" i="9"/>
  <c r="BJ501" i="9"/>
  <c r="BX287" i="9"/>
  <c r="BX501" i="9"/>
  <c r="BU501" i="9"/>
  <c r="BU287" i="9"/>
  <c r="BU55" i="12" s="1"/>
  <c r="AM201" i="12" s="1"/>
  <c r="BS287" i="9"/>
  <c r="BS501" i="9"/>
  <c r="AI501" i="9"/>
  <c r="AI287" i="9"/>
  <c r="AI55" i="12" s="1"/>
  <c r="T201" i="12" s="1"/>
  <c r="BQ287" i="9"/>
  <c r="BQ501" i="9"/>
  <c r="BM501" i="9"/>
  <c r="BM287" i="9"/>
  <c r="AY501" i="9"/>
  <c r="AY287" i="9"/>
  <c r="AJ287" i="9"/>
  <c r="AJ501" i="9"/>
  <c r="BB287" i="9"/>
  <c r="BB501" i="9"/>
  <c r="CB501" i="9"/>
  <c r="CB287" i="9"/>
  <c r="CB55" i="12" s="1"/>
  <c r="AQ501" i="9"/>
  <c r="AQ287" i="9"/>
  <c r="AM501" i="9"/>
  <c r="AM287" i="9"/>
  <c r="AM55" i="12" s="1"/>
  <c r="V201" i="12" s="1"/>
  <c r="BR501" i="9"/>
  <c r="BR287" i="9"/>
  <c r="BR55" i="12" s="1"/>
  <c r="AN287" i="9"/>
  <c r="AN501" i="9"/>
  <c r="AX501" i="9"/>
  <c r="AX287" i="9"/>
  <c r="AZ501" i="9"/>
  <c r="AZ287" i="9"/>
  <c r="AZ55" i="12" s="1"/>
  <c r="AG287" i="9"/>
  <c r="AG501" i="9"/>
  <c r="AO287" i="9"/>
  <c r="AO55" i="12" s="1"/>
  <c r="W201" i="12" s="1"/>
  <c r="AO501" i="9"/>
  <c r="Y287" i="9"/>
  <c r="Y501" i="9"/>
  <c r="AU287" i="9"/>
  <c r="AU501" i="9"/>
  <c r="BD501" i="9"/>
  <c r="BD287" i="9"/>
  <c r="BD55" i="12" s="1"/>
  <c r="BI287" i="9"/>
  <c r="BI501" i="9"/>
  <c r="X287" i="9"/>
  <c r="X55" i="12" s="1"/>
  <c r="X501" i="9"/>
  <c r="AP501" i="9"/>
  <c r="AP287" i="9"/>
  <c r="AP55" i="12" s="1"/>
  <c r="BW501" i="9"/>
  <c r="BW287" i="9"/>
  <c r="BW55" i="12" s="1"/>
  <c r="AN201" i="12" s="1"/>
  <c r="BP287" i="9"/>
  <c r="BP501" i="9"/>
  <c r="CD287" i="9"/>
  <c r="CD501" i="9"/>
  <c r="BL287" i="9"/>
  <c r="BL55" i="12" s="1"/>
  <c r="BL501" i="9"/>
  <c r="BT287" i="9"/>
  <c r="BT55" i="12" s="1"/>
  <c r="BT501" i="9"/>
  <c r="BA287" i="9"/>
  <c r="BA55" i="12" s="1"/>
  <c r="AC201" i="12" s="1"/>
  <c r="BA501" i="9"/>
  <c r="CC287" i="9"/>
  <c r="CC501" i="9"/>
  <c r="V208" i="9"/>
  <c r="D133" i="8"/>
  <c r="AW501" i="9"/>
  <c r="AW287" i="9"/>
  <c r="AW55" i="12" s="1"/>
  <c r="AA201" i="12" s="1"/>
  <c r="AF501" i="9"/>
  <c r="AF287" i="9"/>
  <c r="AF55" i="12" s="1"/>
  <c r="BZ501" i="9"/>
  <c r="BZ287" i="9"/>
  <c r="BZ55" i="12" s="1"/>
  <c r="CF287" i="9"/>
  <c r="CF501" i="9"/>
  <c r="BF287" i="9"/>
  <c r="BF55" i="12" s="1"/>
  <c r="BF501" i="9"/>
  <c r="BH501" i="9"/>
  <c r="BH287" i="9"/>
  <c r="BH55" i="12" s="1"/>
  <c r="CA501" i="9"/>
  <c r="CA287" i="9"/>
  <c r="CA55" i="12" s="1"/>
  <c r="AP201" i="12" s="1"/>
  <c r="AL501" i="9"/>
  <c r="AL287" i="9"/>
  <c r="AL55" i="12" s="1"/>
  <c r="BK501" i="9"/>
  <c r="BK287" i="9"/>
  <c r="BK55" i="12" s="1"/>
  <c r="AH201" i="12" s="1"/>
  <c r="Z287" i="9"/>
  <c r="Z55" i="12" s="1"/>
  <c r="Z501" i="9"/>
  <c r="AB287" i="9"/>
  <c r="AB501" i="9"/>
  <c r="CE287" i="9"/>
  <c r="CE55" i="12" s="1"/>
  <c r="AR201" i="12" s="1"/>
  <c r="CE501" i="9"/>
  <c r="AA501" i="9"/>
  <c r="AA287" i="9"/>
  <c r="AC287" i="9"/>
  <c r="AC55" i="12" s="1"/>
  <c r="Q201" i="12" s="1"/>
  <c r="AC501" i="9"/>
  <c r="BO501" i="9"/>
  <c r="BO287" i="9"/>
  <c r="BX240" i="15"/>
  <c r="BX241" i="15" s="1"/>
  <c r="CP53" i="7"/>
  <c r="CO227" i="7"/>
  <c r="CK17" i="13" s="1"/>
  <c r="BU191" i="15"/>
  <c r="BU193" i="15" s="1"/>
  <c r="BV238" i="15"/>
  <c r="BV191" i="15" s="1"/>
  <c r="BW237" i="15"/>
  <c r="CP102" i="7"/>
  <c r="CQ99" i="7" s="1"/>
  <c r="CQ101" i="7" s="1"/>
  <c r="CF168" i="15" s="1"/>
  <c r="CP104" i="7"/>
  <c r="CK95" i="7"/>
  <c r="CL92" i="7"/>
  <c r="CL93" i="7" s="1"/>
  <c r="CI61" i="7"/>
  <c r="CI62" i="7" s="1"/>
  <c r="CJ60" i="7" s="1"/>
  <c r="CJ226" i="7"/>
  <c r="CF16" i="13" s="1"/>
  <c r="CI64" i="7"/>
  <c r="BY169" i="15"/>
  <c r="CJ54" i="7"/>
  <c r="CJ228" i="7" s="1"/>
  <c r="CF18" i="13" s="1"/>
  <c r="CJ113" i="7"/>
  <c r="L30" i="13"/>
  <c r="L26" i="13"/>
  <c r="CK110" i="7"/>
  <c r="CK111" i="7" s="1"/>
  <c r="CL108" i="7" s="1"/>
  <c r="CG233" i="15"/>
  <c r="BX162" i="15"/>
  <c r="CI67" i="7"/>
  <c r="BZ167" i="15"/>
  <c r="CK52" i="7"/>
  <c r="BO390" i="9"/>
  <c r="BP475" i="9"/>
  <c r="BP478" i="9" s="1"/>
  <c r="CF55" i="12" l="1"/>
  <c r="CG55" i="12"/>
  <c r="AS201" i="12" s="1"/>
  <c r="V501" i="9"/>
  <c r="D501" i="9" s="1"/>
  <c r="V287" i="9"/>
  <c r="D208" i="9"/>
  <c r="BM55" i="12"/>
  <c r="AI201" i="12" s="1"/>
  <c r="BN55" i="12"/>
  <c r="AD55" i="12"/>
  <c r="BM134" i="8"/>
  <c r="BM242" i="9" s="1"/>
  <c r="AR134" i="8"/>
  <c r="AR242" i="9" s="1"/>
  <c r="BJ134" i="8"/>
  <c r="BJ242" i="9" s="1"/>
  <c r="J134" i="8"/>
  <c r="J242" i="9" s="1"/>
  <c r="AG134" i="8"/>
  <c r="AG242" i="9" s="1"/>
  <c r="G134" i="8"/>
  <c r="G242" i="9" s="1"/>
  <c r="R204" i="15" s="1"/>
  <c r="P134" i="8"/>
  <c r="P242" i="9" s="1"/>
  <c r="BA134" i="8"/>
  <c r="BA242" i="9" s="1"/>
  <c r="BI134" i="8"/>
  <c r="BI242" i="9" s="1"/>
  <c r="CB134" i="8"/>
  <c r="CB242" i="9" s="1"/>
  <c r="BK134" i="8"/>
  <c r="BK242" i="9" s="1"/>
  <c r="AE134" i="8"/>
  <c r="AE242" i="9" s="1"/>
  <c r="BQ134" i="8"/>
  <c r="BQ242" i="9" s="1"/>
  <c r="BX134" i="8"/>
  <c r="BX242" i="9" s="1"/>
  <c r="M134" i="8"/>
  <c r="M242" i="9" s="1"/>
  <c r="CG134" i="8"/>
  <c r="CG242" i="9" s="1"/>
  <c r="X134" i="8"/>
  <c r="X242" i="9" s="1"/>
  <c r="BL134" i="8"/>
  <c r="BL242" i="9" s="1"/>
  <c r="CD134" i="8"/>
  <c r="CD242" i="9" s="1"/>
  <c r="AQ134" i="8"/>
  <c r="AQ242" i="9" s="1"/>
  <c r="AK134" i="8"/>
  <c r="AK242" i="9" s="1"/>
  <c r="CC134" i="8"/>
  <c r="CC242" i="9" s="1"/>
  <c r="BY134" i="8"/>
  <c r="BY242" i="9" s="1"/>
  <c r="AT134" i="8"/>
  <c r="AT242" i="9" s="1"/>
  <c r="BT134" i="8"/>
  <c r="BT242" i="9" s="1"/>
  <c r="CF134" i="8"/>
  <c r="CF242" i="9" s="1"/>
  <c r="U134" i="8"/>
  <c r="U242" i="9" s="1"/>
  <c r="BS134" i="8"/>
  <c r="BS242" i="9" s="1"/>
  <c r="BP134" i="8"/>
  <c r="BP242" i="9" s="1"/>
  <c r="BH134" i="8"/>
  <c r="BH242" i="9" s="1"/>
  <c r="AU134" i="8"/>
  <c r="AU242" i="9" s="1"/>
  <c r="AX134" i="8"/>
  <c r="AX242" i="9" s="1"/>
  <c r="BE134" i="8"/>
  <c r="BE242" i="9" s="1"/>
  <c r="AZ134" i="8"/>
  <c r="AZ242" i="9" s="1"/>
  <c r="BV134" i="8"/>
  <c r="BV242" i="9" s="1"/>
  <c r="O134" i="8"/>
  <c r="O242" i="9" s="1"/>
  <c r="AL134" i="8"/>
  <c r="AL242" i="9" s="1"/>
  <c r="I134" i="8"/>
  <c r="I242" i="9" s="1"/>
  <c r="Q134" i="8"/>
  <c r="Q242" i="9" s="1"/>
  <c r="Z134" i="8"/>
  <c r="Z242" i="9" s="1"/>
  <c r="BC134" i="8"/>
  <c r="BC242" i="9" s="1"/>
  <c r="L134" i="8"/>
  <c r="L242" i="9" s="1"/>
  <c r="N134" i="8"/>
  <c r="N242" i="9" s="1"/>
  <c r="AC134" i="8"/>
  <c r="AC242" i="9" s="1"/>
  <c r="W134" i="8"/>
  <c r="W242" i="9" s="1"/>
  <c r="AF134" i="8"/>
  <c r="AF242" i="9" s="1"/>
  <c r="V134" i="8"/>
  <c r="V242" i="9" s="1"/>
  <c r="BF134" i="8"/>
  <c r="BF242" i="9" s="1"/>
  <c r="BO134" i="8"/>
  <c r="BO242" i="9" s="1"/>
  <c r="S134" i="8"/>
  <c r="S242" i="9" s="1"/>
  <c r="CA134" i="8"/>
  <c r="CA242" i="9" s="1"/>
  <c r="AO134" i="8"/>
  <c r="AO242" i="9" s="1"/>
  <c r="AA134" i="8"/>
  <c r="AA242" i="9" s="1"/>
  <c r="AN134" i="8"/>
  <c r="AN242" i="9" s="1"/>
  <c r="AH134" i="8"/>
  <c r="AH242" i="9" s="1"/>
  <c r="CE134" i="8"/>
  <c r="CE242" i="9" s="1"/>
  <c r="T134" i="8"/>
  <c r="T242" i="9" s="1"/>
  <c r="F134" i="8"/>
  <c r="Y134" i="8"/>
  <c r="Y242" i="9" s="1"/>
  <c r="AM134" i="8"/>
  <c r="AM242" i="9" s="1"/>
  <c r="H134" i="8"/>
  <c r="H242" i="9" s="1"/>
  <c r="X204" i="15" s="1"/>
  <c r="BW134" i="8"/>
  <c r="BW242" i="9" s="1"/>
  <c r="BB134" i="8"/>
  <c r="BB242" i="9" s="1"/>
  <c r="BD134" i="8"/>
  <c r="BD242" i="9" s="1"/>
  <c r="BG134" i="8"/>
  <c r="BG242" i="9" s="1"/>
  <c r="AS134" i="8"/>
  <c r="AS242" i="9" s="1"/>
  <c r="AP134" i="8"/>
  <c r="AP242" i="9" s="1"/>
  <c r="BU134" i="8"/>
  <c r="BU242" i="9" s="1"/>
  <c r="AD134" i="8"/>
  <c r="AD242" i="9" s="1"/>
  <c r="BR134" i="8"/>
  <c r="BR242" i="9" s="1"/>
  <c r="BN134" i="8"/>
  <c r="BN242" i="9" s="1"/>
  <c r="BZ134" i="8"/>
  <c r="BZ242" i="9" s="1"/>
  <c r="K134" i="8"/>
  <c r="K242" i="9" s="1"/>
  <c r="AW134" i="8"/>
  <c r="AW242" i="9" s="1"/>
  <c r="AJ134" i="8"/>
  <c r="AJ242" i="9" s="1"/>
  <c r="AV134" i="8"/>
  <c r="AV242" i="9" s="1"/>
  <c r="AB134" i="8"/>
  <c r="AB242" i="9" s="1"/>
  <c r="AY134" i="8"/>
  <c r="AY242" i="9" s="1"/>
  <c r="R134" i="8"/>
  <c r="R242" i="9" s="1"/>
  <c r="AI134" i="8"/>
  <c r="AI242" i="9" s="1"/>
  <c r="CD55" i="12"/>
  <c r="Y55" i="12"/>
  <c r="O201" i="12" s="1"/>
  <c r="AG55" i="12"/>
  <c r="S201" i="12" s="1"/>
  <c r="BB55" i="12"/>
  <c r="BQ55" i="12"/>
  <c r="AK201" i="12" s="1"/>
  <c r="BS55" i="12"/>
  <c r="AL201" i="12" s="1"/>
  <c r="BX55" i="12"/>
  <c r="AE55" i="12"/>
  <c r="R201" i="12" s="1"/>
  <c r="AH55" i="12"/>
  <c r="BO55" i="12"/>
  <c r="AJ201" i="12" s="1"/>
  <c r="AA55" i="12"/>
  <c r="P201" i="12" s="1"/>
  <c r="BP55" i="12"/>
  <c r="BI55" i="12"/>
  <c r="AG201" i="12" s="1"/>
  <c r="AU55" i="12"/>
  <c r="Z201" i="12" s="1"/>
  <c r="AN55" i="12"/>
  <c r="AJ55" i="12"/>
  <c r="BJ55" i="12"/>
  <c r="BV55" i="12"/>
  <c r="AV55" i="12"/>
  <c r="BC55" i="12"/>
  <c r="AD201" i="12" s="1"/>
  <c r="AB55" i="12"/>
  <c r="CC55" i="12"/>
  <c r="AQ201" i="12" s="1"/>
  <c r="AX55" i="12"/>
  <c r="AQ55" i="12"/>
  <c r="X201" i="12" s="1"/>
  <c r="AY55" i="12"/>
  <c r="AB201" i="12" s="1"/>
  <c r="AK55" i="12"/>
  <c r="U201" i="12" s="1"/>
  <c r="BG55" i="12"/>
  <c r="AF201" i="12" s="1"/>
  <c r="AS55" i="12"/>
  <c r="Y201" i="12" s="1"/>
  <c r="BY55" i="12"/>
  <c r="AO201" i="12" s="1"/>
  <c r="BE55" i="12"/>
  <c r="AE201" i="12" s="1"/>
  <c r="BY240" i="15"/>
  <c r="BZ240" i="15" s="1"/>
  <c r="BZ241" i="15" s="1"/>
  <c r="CP227" i="7"/>
  <c r="CL17" i="13" s="1"/>
  <c r="BV192" i="15"/>
  <c r="BV193" i="15" s="1"/>
  <c r="G132" i="8"/>
  <c r="G135" i="8" s="1"/>
  <c r="H132" i="8" s="1"/>
  <c r="H135" i="8" s="1"/>
  <c r="H394" i="9" s="1"/>
  <c r="H556" i="9" s="1"/>
  <c r="D52" i="13" s="1"/>
  <c r="CQ104" i="7"/>
  <c r="BW238" i="15"/>
  <c r="BW191" i="15" s="1"/>
  <c r="BX237" i="15"/>
  <c r="CQ53" i="7"/>
  <c r="CQ102" i="7"/>
  <c r="CR99" i="7" s="1"/>
  <c r="CJ66" i="7"/>
  <c r="CK113" i="7"/>
  <c r="CL110" i="7"/>
  <c r="CL111" i="7" s="1"/>
  <c r="BX172" i="15"/>
  <c r="BX174" i="15"/>
  <c r="BW192" i="15"/>
  <c r="CJ57" i="7"/>
  <c r="CJ55" i="7" s="1"/>
  <c r="CM90" i="7"/>
  <c r="Q192" i="7"/>
  <c r="CK226" i="7"/>
  <c r="CG16" i="13" s="1"/>
  <c r="BZ169" i="15"/>
  <c r="CK54" i="7"/>
  <c r="CK228" i="7" s="1"/>
  <c r="CG18" i="13" s="1"/>
  <c r="CA167" i="15"/>
  <c r="CL52" i="7"/>
  <c r="CL95" i="7"/>
  <c r="Q191" i="7" s="1"/>
  <c r="Q71" i="8" s="1"/>
  <c r="H503" i="9"/>
  <c r="H319" i="9"/>
  <c r="G503" i="9"/>
  <c r="G319" i="9"/>
  <c r="BP390" i="9"/>
  <c r="BP552" i="9" s="1"/>
  <c r="BL48" i="13" s="1"/>
  <c r="BQ475" i="9"/>
  <c r="BQ478" i="9" s="1"/>
  <c r="BO552" i="9"/>
  <c r="BK48" i="13" s="1"/>
  <c r="AJ302" i="12"/>
  <c r="Q198" i="7"/>
  <c r="AJ319" i="9" l="1"/>
  <c r="AJ503" i="9"/>
  <c r="Y503" i="9"/>
  <c r="Y319" i="9"/>
  <c r="BH204" i="15"/>
  <c r="N503" i="9"/>
  <c r="N319" i="9"/>
  <c r="AU319" i="9"/>
  <c r="AU503" i="9"/>
  <c r="BB204" i="15"/>
  <c r="M319" i="9"/>
  <c r="M503" i="9"/>
  <c r="BJ319" i="9"/>
  <c r="BJ503" i="9"/>
  <c r="AI319" i="9"/>
  <c r="AI503" i="9"/>
  <c r="AV319" i="9"/>
  <c r="AV503" i="9"/>
  <c r="BZ319" i="9"/>
  <c r="BZ503" i="9"/>
  <c r="BU319" i="9"/>
  <c r="BU503" i="9"/>
  <c r="BD319" i="9"/>
  <c r="BD503" i="9"/>
  <c r="AM503" i="9"/>
  <c r="AM319" i="9"/>
  <c r="CE319" i="9"/>
  <c r="CE503" i="9"/>
  <c r="AO503" i="9"/>
  <c r="AO319" i="9"/>
  <c r="BF319" i="9"/>
  <c r="BF503" i="9"/>
  <c r="AC319" i="9"/>
  <c r="AC503" i="9"/>
  <c r="Z319" i="9"/>
  <c r="Z503" i="9"/>
  <c r="BN204" i="15"/>
  <c r="O503" i="9"/>
  <c r="O319" i="9"/>
  <c r="AX503" i="9"/>
  <c r="AX319" i="9"/>
  <c r="BS503" i="9"/>
  <c r="BS319" i="9"/>
  <c r="AT319" i="9"/>
  <c r="AT503" i="9"/>
  <c r="AQ319" i="9"/>
  <c r="AQ503" i="9"/>
  <c r="CG503" i="9"/>
  <c r="CG319" i="9"/>
  <c r="AE503" i="9"/>
  <c r="AE319" i="9"/>
  <c r="BA503" i="9"/>
  <c r="BA319" i="9"/>
  <c r="J503" i="9"/>
  <c r="AJ204" i="15"/>
  <c r="J319" i="9"/>
  <c r="V55" i="12"/>
  <c r="W55" i="12"/>
  <c r="N201" i="12" s="1"/>
  <c r="D287" i="9"/>
  <c r="AP319" i="9"/>
  <c r="AP503" i="9"/>
  <c r="CA319" i="9"/>
  <c r="CA503" i="9"/>
  <c r="BV319" i="9"/>
  <c r="BV503" i="9"/>
  <c r="BY319" i="9"/>
  <c r="BY503" i="9"/>
  <c r="BK503" i="9"/>
  <c r="BK319" i="9"/>
  <c r="AY319" i="9"/>
  <c r="AY503" i="9"/>
  <c r="AW319" i="9"/>
  <c r="AW503" i="9"/>
  <c r="BR503" i="9"/>
  <c r="BR319" i="9"/>
  <c r="AS503" i="9"/>
  <c r="AS319" i="9"/>
  <c r="BW319" i="9"/>
  <c r="BW503" i="9"/>
  <c r="D134" i="8"/>
  <c r="F242" i="9"/>
  <c r="F135" i="8"/>
  <c r="F394" i="9" s="1"/>
  <c r="F556" i="9" s="1"/>
  <c r="B52" i="13" s="1"/>
  <c r="AN503" i="9"/>
  <c r="AN319" i="9"/>
  <c r="CL204" i="15"/>
  <c r="S319" i="9"/>
  <c r="S503" i="9"/>
  <c r="AF319" i="9"/>
  <c r="AF503" i="9"/>
  <c r="AV204" i="15"/>
  <c r="L319" i="9"/>
  <c r="L503" i="9"/>
  <c r="AD204" i="15"/>
  <c r="I319" i="9"/>
  <c r="I533" i="9" s="1"/>
  <c r="E68" i="13" s="1"/>
  <c r="I503" i="9"/>
  <c r="AZ319" i="9"/>
  <c r="AZ503" i="9"/>
  <c r="BH503" i="9"/>
  <c r="BH319" i="9"/>
  <c r="CF503" i="9"/>
  <c r="CF319" i="9"/>
  <c r="CC503" i="9"/>
  <c r="CC319" i="9"/>
  <c r="BL503" i="9"/>
  <c r="BL319" i="9"/>
  <c r="BX319" i="9"/>
  <c r="BX503" i="9"/>
  <c r="CB319" i="9"/>
  <c r="CB503" i="9"/>
  <c r="AR319" i="9"/>
  <c r="AR503" i="9"/>
  <c r="D201" i="12"/>
  <c r="CF204" i="15"/>
  <c r="R503" i="9"/>
  <c r="R319" i="9"/>
  <c r="BN503" i="9"/>
  <c r="BN319" i="9"/>
  <c r="BB319" i="9"/>
  <c r="BB503" i="9"/>
  <c r="AH503" i="9"/>
  <c r="AH319" i="9"/>
  <c r="DD204" i="15"/>
  <c r="V503" i="9"/>
  <c r="V319" i="9"/>
  <c r="BZ204" i="15"/>
  <c r="Q319" i="9"/>
  <c r="Q503" i="9"/>
  <c r="CX204" i="15"/>
  <c r="U319" i="9"/>
  <c r="U503" i="9"/>
  <c r="CD503" i="9"/>
  <c r="CD319" i="9"/>
  <c r="BT204" i="15"/>
  <c r="P503" i="9"/>
  <c r="P319" i="9"/>
  <c r="AB503" i="9"/>
  <c r="AB319" i="9"/>
  <c r="AP204" i="15"/>
  <c r="K503" i="9"/>
  <c r="K319" i="9"/>
  <c r="AD503" i="9"/>
  <c r="AD319" i="9"/>
  <c r="BG319" i="9"/>
  <c r="BG503" i="9"/>
  <c r="CR204" i="15"/>
  <c r="T319" i="9"/>
  <c r="T503" i="9"/>
  <c r="AA319" i="9"/>
  <c r="AA503" i="9"/>
  <c r="BO319" i="9"/>
  <c r="BO503" i="9"/>
  <c r="DJ204" i="15"/>
  <c r="W319" i="9"/>
  <c r="W503" i="9"/>
  <c r="BC503" i="9"/>
  <c r="BC319" i="9"/>
  <c r="AL319" i="9"/>
  <c r="AL503" i="9"/>
  <c r="BE319" i="9"/>
  <c r="BE503" i="9"/>
  <c r="BP503" i="9"/>
  <c r="BP319" i="9"/>
  <c r="BT503" i="9"/>
  <c r="BT319" i="9"/>
  <c r="AK503" i="9"/>
  <c r="AK319" i="9"/>
  <c r="DP204" i="15"/>
  <c r="X503" i="9"/>
  <c r="X319" i="9"/>
  <c r="BQ319" i="9"/>
  <c r="BQ503" i="9"/>
  <c r="BI503" i="9"/>
  <c r="BI319" i="9"/>
  <c r="AG319" i="9"/>
  <c r="AG503" i="9"/>
  <c r="BM503" i="9"/>
  <c r="BM319" i="9"/>
  <c r="BY241" i="15"/>
  <c r="CQ227" i="7"/>
  <c r="CM17" i="13" s="1"/>
  <c r="G394" i="9"/>
  <c r="F306" i="12" s="1"/>
  <c r="BW193" i="15"/>
  <c r="BX238" i="15"/>
  <c r="BX191" i="15" s="1"/>
  <c r="BY237" i="15"/>
  <c r="I132" i="8"/>
  <c r="I135" i="8" s="1"/>
  <c r="I394" i="9" s="1"/>
  <c r="CK66" i="7"/>
  <c r="BZ162" i="15" s="1"/>
  <c r="CJ67" i="7"/>
  <c r="BY162" i="15"/>
  <c r="CL113" i="7"/>
  <c r="Q203" i="7" s="1"/>
  <c r="Q117" i="8" s="1"/>
  <c r="CM108" i="7"/>
  <c r="Q204" i="7"/>
  <c r="CJ61" i="7"/>
  <c r="CJ62" i="7" s="1"/>
  <c r="CK60" i="7" s="1"/>
  <c r="CJ64" i="7"/>
  <c r="CM92" i="7"/>
  <c r="R190" i="7"/>
  <c r="Q205" i="9"/>
  <c r="Q284" i="9" s="1"/>
  <c r="CK57" i="7"/>
  <c r="CK55" i="7" s="1"/>
  <c r="CK61" i="7" s="1"/>
  <c r="CL226" i="7"/>
  <c r="CH16" i="13" s="1"/>
  <c r="CA169" i="15"/>
  <c r="CL54" i="7"/>
  <c r="CL228" i="7" s="1"/>
  <c r="CH18" i="13" s="1"/>
  <c r="CR101" i="7"/>
  <c r="CG168" i="15" s="1"/>
  <c r="G533" i="9"/>
  <c r="C68" i="13" s="1"/>
  <c r="I87" i="12"/>
  <c r="G233" i="12" s="1"/>
  <c r="H87" i="12"/>
  <c r="H533" i="9"/>
  <c r="D68" i="13" s="1"/>
  <c r="BQ390" i="9"/>
  <c r="BR475" i="9"/>
  <c r="BR478" i="9" s="1"/>
  <c r="P87" i="12" l="1"/>
  <c r="P533" i="9"/>
  <c r="L68" i="13" s="1"/>
  <c r="BH87" i="12"/>
  <c r="BH533" i="9"/>
  <c r="BD68" i="13" s="1"/>
  <c r="M533" i="9"/>
  <c r="I68" i="13" s="1"/>
  <c r="M87" i="12"/>
  <c r="I233" i="12" s="1"/>
  <c r="BT87" i="12"/>
  <c r="BT533" i="9"/>
  <c r="BP68" i="13" s="1"/>
  <c r="BC87" i="12"/>
  <c r="AD233" i="12" s="1"/>
  <c r="BC533" i="9"/>
  <c r="AY68" i="13" s="1"/>
  <c r="AA87" i="12"/>
  <c r="P233" i="12" s="1"/>
  <c r="AA533" i="9"/>
  <c r="W68" i="13" s="1"/>
  <c r="K87" i="12"/>
  <c r="H233" i="12" s="1"/>
  <c r="K533" i="9"/>
  <c r="G68" i="13" s="1"/>
  <c r="CD87" i="12"/>
  <c r="CD533" i="9"/>
  <c r="BZ68" i="13" s="1"/>
  <c r="V87" i="12"/>
  <c r="V533" i="9"/>
  <c r="R68" i="13" s="1"/>
  <c r="CB533" i="9"/>
  <c r="BX68" i="13" s="1"/>
  <c r="CB87" i="12"/>
  <c r="AZ533" i="9"/>
  <c r="AV68" i="13" s="1"/>
  <c r="AZ87" i="12"/>
  <c r="AF87" i="12"/>
  <c r="AF533" i="9"/>
  <c r="AB68" i="13" s="1"/>
  <c r="AN87" i="12"/>
  <c r="AN533" i="9"/>
  <c r="AJ68" i="13" s="1"/>
  <c r="AW533" i="9"/>
  <c r="AS68" i="13" s="1"/>
  <c r="AW87" i="12"/>
  <c r="AA233" i="12" s="1"/>
  <c r="BV87" i="12"/>
  <c r="BV533" i="9"/>
  <c r="BR68" i="13" s="1"/>
  <c r="AP87" i="12"/>
  <c r="AP533" i="9"/>
  <c r="AL68" i="13" s="1"/>
  <c r="J87" i="12"/>
  <c r="J533" i="9"/>
  <c r="F68" i="13" s="1"/>
  <c r="AT533" i="9"/>
  <c r="AP68" i="13" s="1"/>
  <c r="AT87" i="12"/>
  <c r="AU87" i="12"/>
  <c r="Z233" i="12" s="1"/>
  <c r="AU533" i="9"/>
  <c r="AQ68" i="13" s="1"/>
  <c r="Y87" i="12"/>
  <c r="O233" i="12" s="1"/>
  <c r="Y533" i="9"/>
  <c r="U68" i="13" s="1"/>
  <c r="CC533" i="9"/>
  <c r="BY68" i="13" s="1"/>
  <c r="CC87" i="12"/>
  <c r="AQ233" i="12" s="1"/>
  <c r="BR87" i="12"/>
  <c r="BR533" i="9"/>
  <c r="BN68" i="13" s="1"/>
  <c r="O533" i="9"/>
  <c r="K68" i="13" s="1"/>
  <c r="O87" i="12"/>
  <c r="J233" i="12" s="1"/>
  <c r="BF533" i="9"/>
  <c r="BB68" i="13" s="1"/>
  <c r="BF87" i="12"/>
  <c r="BD87" i="12"/>
  <c r="BD533" i="9"/>
  <c r="AZ68" i="13" s="1"/>
  <c r="AI533" i="9"/>
  <c r="AE68" i="13" s="1"/>
  <c r="AI87" i="12"/>
  <c r="T233" i="12" s="1"/>
  <c r="AG533" i="9"/>
  <c r="AC68" i="13" s="1"/>
  <c r="AG87" i="12"/>
  <c r="S233" i="12" s="1"/>
  <c r="BQ87" i="12"/>
  <c r="AK233" i="12" s="1"/>
  <c r="BQ533" i="9"/>
  <c r="BM68" i="13" s="1"/>
  <c r="AK87" i="12"/>
  <c r="U233" i="12" s="1"/>
  <c r="AK533" i="9"/>
  <c r="AG68" i="13" s="1"/>
  <c r="BP533" i="9"/>
  <c r="BL68" i="13" s="1"/>
  <c r="BP87" i="12"/>
  <c r="BO533" i="9"/>
  <c r="BK68" i="13" s="1"/>
  <c r="BO87" i="12"/>
  <c r="AJ233" i="12" s="1"/>
  <c r="T533" i="9"/>
  <c r="P68" i="13" s="1"/>
  <c r="T87" i="12"/>
  <c r="AD533" i="9"/>
  <c r="Z68" i="13" s="1"/>
  <c r="AD87" i="12"/>
  <c r="Q87" i="12"/>
  <c r="K233" i="12" s="1"/>
  <c r="Q533" i="9"/>
  <c r="M68" i="13" s="1"/>
  <c r="BB87" i="12"/>
  <c r="BB533" i="9"/>
  <c r="AX68" i="13" s="1"/>
  <c r="AR87" i="12"/>
  <c r="AR533" i="9"/>
  <c r="AN68" i="13" s="1"/>
  <c r="BX87" i="12"/>
  <c r="BX533" i="9"/>
  <c r="BT68" i="13" s="1"/>
  <c r="S87" i="12"/>
  <c r="L233" i="12" s="1"/>
  <c r="S533" i="9"/>
  <c r="O68" i="13" s="1"/>
  <c r="BW87" i="12"/>
  <c r="AN233" i="12" s="1"/>
  <c r="BW533" i="9"/>
  <c r="BS68" i="13" s="1"/>
  <c r="AY87" i="12"/>
  <c r="AB233" i="12" s="1"/>
  <c r="AY533" i="9"/>
  <c r="AU68" i="13" s="1"/>
  <c r="BY87" i="12"/>
  <c r="AO233" i="12" s="1"/>
  <c r="BY533" i="9"/>
  <c r="BU68" i="13" s="1"/>
  <c r="CA87" i="12"/>
  <c r="AP233" i="12" s="1"/>
  <c r="CA533" i="9"/>
  <c r="BW68" i="13" s="1"/>
  <c r="AQ533" i="9"/>
  <c r="AM68" i="13" s="1"/>
  <c r="AQ87" i="12"/>
  <c r="X233" i="12" s="1"/>
  <c r="AO533" i="9"/>
  <c r="AK68" i="13" s="1"/>
  <c r="AO87" i="12"/>
  <c r="W233" i="12" s="1"/>
  <c r="AM533" i="9"/>
  <c r="AI68" i="13" s="1"/>
  <c r="AM87" i="12"/>
  <c r="V233" i="12" s="1"/>
  <c r="BE87" i="12"/>
  <c r="AE233" i="12" s="1"/>
  <c r="BE533" i="9"/>
  <c r="BA68" i="13" s="1"/>
  <c r="BG87" i="12"/>
  <c r="AF233" i="12" s="1"/>
  <c r="BG533" i="9"/>
  <c r="BC68" i="13" s="1"/>
  <c r="R87" i="12"/>
  <c r="R533" i="9"/>
  <c r="N68" i="13" s="1"/>
  <c r="L533" i="9"/>
  <c r="H68" i="13" s="1"/>
  <c r="L87" i="12"/>
  <c r="AE533" i="9"/>
  <c r="AA68" i="13" s="1"/>
  <c r="AE87" i="12"/>
  <c r="R233" i="12" s="1"/>
  <c r="BS533" i="9"/>
  <c r="BO68" i="13" s="1"/>
  <c r="BS87" i="12"/>
  <c r="AL233" i="12" s="1"/>
  <c r="Z533" i="9"/>
  <c r="V68" i="13" s="1"/>
  <c r="Z87" i="12"/>
  <c r="CE533" i="9"/>
  <c r="CA68" i="13" s="1"/>
  <c r="CE87" i="12"/>
  <c r="AR233" i="12" s="1"/>
  <c r="BZ87" i="12"/>
  <c r="BZ533" i="9"/>
  <c r="BV68" i="13" s="1"/>
  <c r="N533" i="9"/>
  <c r="J68" i="13" s="1"/>
  <c r="N87" i="12"/>
  <c r="BM87" i="12"/>
  <c r="AI233" i="12" s="1"/>
  <c r="BM533" i="9"/>
  <c r="BI68" i="13" s="1"/>
  <c r="BI87" i="12"/>
  <c r="AG233" i="12" s="1"/>
  <c r="BI533" i="9"/>
  <c r="BE68" i="13" s="1"/>
  <c r="X533" i="9"/>
  <c r="T68" i="13" s="1"/>
  <c r="X87" i="12"/>
  <c r="AL87" i="12"/>
  <c r="AL533" i="9"/>
  <c r="AH68" i="13" s="1"/>
  <c r="W87" i="12"/>
  <c r="N233" i="12" s="1"/>
  <c r="W533" i="9"/>
  <c r="S68" i="13" s="1"/>
  <c r="AB533" i="9"/>
  <c r="X68" i="13" s="1"/>
  <c r="AB87" i="12"/>
  <c r="U87" i="12"/>
  <c r="M233" i="12" s="1"/>
  <c r="U533" i="9"/>
  <c r="Q68" i="13" s="1"/>
  <c r="AH533" i="9"/>
  <c r="AD68" i="13" s="1"/>
  <c r="AH87" i="12"/>
  <c r="BN87" i="12"/>
  <c r="BN533" i="9"/>
  <c r="BJ68" i="13" s="1"/>
  <c r="BL87" i="12"/>
  <c r="BL533" i="9"/>
  <c r="BH68" i="13" s="1"/>
  <c r="CF87" i="12"/>
  <c r="CF533" i="9"/>
  <c r="CB68" i="13" s="1"/>
  <c r="L204" i="15"/>
  <c r="E204" i="15" s="1"/>
  <c r="D242" i="9"/>
  <c r="F319" i="9"/>
  <c r="F503" i="9"/>
  <c r="D503" i="9" s="1"/>
  <c r="AS87" i="12"/>
  <c r="Y233" i="12" s="1"/>
  <c r="AS533" i="9"/>
  <c r="AO68" i="13" s="1"/>
  <c r="BK533" i="9"/>
  <c r="BG68" i="13" s="1"/>
  <c r="BK87" i="12"/>
  <c r="AH233" i="12" s="1"/>
  <c r="BA87" i="12"/>
  <c r="AC233" i="12" s="1"/>
  <c r="BA533" i="9"/>
  <c r="AW68" i="13" s="1"/>
  <c r="CG87" i="12"/>
  <c r="AS233" i="12" s="1"/>
  <c r="CG533" i="9"/>
  <c r="CC68" i="13" s="1"/>
  <c r="AX87" i="12"/>
  <c r="AX533" i="9"/>
  <c r="AT68" i="13" s="1"/>
  <c r="AC87" i="12"/>
  <c r="Q233" i="12" s="1"/>
  <c r="AC533" i="9"/>
  <c r="Y68" i="13" s="1"/>
  <c r="BU533" i="9"/>
  <c r="BQ68" i="13" s="1"/>
  <c r="BU87" i="12"/>
  <c r="AM233" i="12" s="1"/>
  <c r="AV87" i="12"/>
  <c r="AV533" i="9"/>
  <c r="AR68" i="13" s="1"/>
  <c r="BJ533" i="9"/>
  <c r="BF68" i="13" s="1"/>
  <c r="BJ87" i="12"/>
  <c r="AJ87" i="12"/>
  <c r="AJ533" i="9"/>
  <c r="AF68" i="13" s="1"/>
  <c r="G556" i="9"/>
  <c r="C52" i="13" s="1"/>
  <c r="BY172" i="15"/>
  <c r="BX192" i="15"/>
  <c r="BX193" i="15" s="1"/>
  <c r="Q207" i="9"/>
  <c r="Q286" i="9" s="1"/>
  <c r="Q54" i="12" s="1"/>
  <c r="K200" i="12" s="1"/>
  <c r="BZ237" i="15"/>
  <c r="BZ238" i="15" s="1"/>
  <c r="BZ191" i="15" s="1"/>
  <c r="BY238" i="15"/>
  <c r="BY191" i="15" s="1"/>
  <c r="J132" i="8"/>
  <c r="J135" i="8" s="1"/>
  <c r="J394" i="9" s="1"/>
  <c r="J556" i="9" s="1"/>
  <c r="F52" i="13" s="1"/>
  <c r="CK67" i="7"/>
  <c r="BY174" i="15"/>
  <c r="CK64" i="7"/>
  <c r="BZ172" i="15"/>
  <c r="CL66" i="7"/>
  <c r="CB167" i="15"/>
  <c r="CM52" i="7"/>
  <c r="CM95" i="7"/>
  <c r="CA200" i="15"/>
  <c r="CK62" i="7"/>
  <c r="CL60" i="7" s="1"/>
  <c r="Q52" i="12"/>
  <c r="BY192" i="15"/>
  <c r="BZ192" i="15"/>
  <c r="CL57" i="7"/>
  <c r="CL55" i="7" s="1"/>
  <c r="CL64" i="7" s="1"/>
  <c r="CM93" i="7"/>
  <c r="CN90" i="7" s="1"/>
  <c r="CM110" i="7"/>
  <c r="R202" i="7"/>
  <c r="CR102" i="7"/>
  <c r="R198" i="7" s="1"/>
  <c r="CR53" i="7"/>
  <c r="CR104" i="7"/>
  <c r="R197" i="7" s="1"/>
  <c r="R102" i="8" s="1"/>
  <c r="R107" i="8" s="1"/>
  <c r="I556" i="9"/>
  <c r="E52" i="13" s="1"/>
  <c r="G306" i="12"/>
  <c r="BR390" i="9"/>
  <c r="BR552" i="9" s="1"/>
  <c r="BN48" i="13" s="1"/>
  <c r="BS475" i="9"/>
  <c r="BS478" i="9" s="1"/>
  <c r="BQ552" i="9"/>
  <c r="BM48" i="13" s="1"/>
  <c r="AK302" i="12"/>
  <c r="F87" i="12" l="1"/>
  <c r="G87" i="12"/>
  <c r="F233" i="12" s="1"/>
  <c r="D233" i="12" s="1"/>
  <c r="D319" i="9"/>
  <c r="F533" i="9"/>
  <c r="BY193" i="15"/>
  <c r="Q288" i="9"/>
  <c r="K132" i="8"/>
  <c r="K135" i="8" s="1"/>
  <c r="L132" i="8" s="1"/>
  <c r="L135" i="8" s="1"/>
  <c r="BZ193" i="15"/>
  <c r="R110" i="8"/>
  <c r="R111" i="8"/>
  <c r="K198" i="12"/>
  <c r="K202" i="12" s="1"/>
  <c r="Q56" i="12"/>
  <c r="CB169" i="15"/>
  <c r="CM54" i="7"/>
  <c r="CM228" i="7" s="1"/>
  <c r="CI18" i="13" s="1"/>
  <c r="CM113" i="7"/>
  <c r="CM226" i="7"/>
  <c r="CI16" i="13" s="1"/>
  <c r="R206" i="9"/>
  <c r="R285" i="9" s="1"/>
  <c r="R53" i="12" s="1"/>
  <c r="CM111" i="7"/>
  <c r="CN108" i="7" s="1"/>
  <c r="CL61" i="7"/>
  <c r="CL62" i="7" s="1"/>
  <c r="CA162" i="15"/>
  <c r="CL67" i="7"/>
  <c r="Q161" i="7" s="1"/>
  <c r="Q200" i="9" s="1"/>
  <c r="Q291" i="9" s="1"/>
  <c r="Q59" i="12" s="1"/>
  <c r="K205" i="12" s="1"/>
  <c r="CN92" i="7"/>
  <c r="CN93" i="7" s="1"/>
  <c r="CO90" i="7" s="1"/>
  <c r="Q160" i="7"/>
  <c r="Q180" i="9" s="1"/>
  <c r="Q193" i="9" s="1"/>
  <c r="CR227" i="7"/>
  <c r="CN17" i="13" s="1"/>
  <c r="CS99" i="7"/>
  <c r="S196" i="7" s="1"/>
  <c r="BS390" i="9"/>
  <c r="BT475" i="9"/>
  <c r="BT478" i="9" s="1"/>
  <c r="B68" i="13" l="1"/>
  <c r="D533" i="9"/>
  <c r="R112" i="8"/>
  <c r="R103" i="8" s="1"/>
  <c r="R230" i="9" s="1"/>
  <c r="R300" i="9" s="1"/>
  <c r="K394" i="9"/>
  <c r="H306" i="12" s="1"/>
  <c r="R360" i="9"/>
  <c r="R124" i="12" s="1"/>
  <c r="R229" i="9"/>
  <c r="CM57" i="7"/>
  <c r="CM55" i="7" s="1"/>
  <c r="CM64" i="7" s="1"/>
  <c r="CM66" i="7"/>
  <c r="CB162" i="15" s="1"/>
  <c r="CA172" i="15"/>
  <c r="CC167" i="15"/>
  <c r="CN52" i="7"/>
  <c r="CN95" i="7"/>
  <c r="CM60" i="7"/>
  <c r="R159" i="7" s="1"/>
  <c r="Q162" i="7"/>
  <c r="CO92" i="7"/>
  <c r="CO95" i="7" s="1"/>
  <c r="Q210" i="9"/>
  <c r="Q273" i="9"/>
  <c r="Q492" i="9"/>
  <c r="Q191" i="9"/>
  <c r="Q491" i="9" s="1"/>
  <c r="Q432" i="9"/>
  <c r="CA220" i="15"/>
  <c r="CN110" i="7"/>
  <c r="CG234" i="15"/>
  <c r="CS101" i="7"/>
  <c r="CH168" i="15" s="1"/>
  <c r="L394" i="9"/>
  <c r="L556" i="9" s="1"/>
  <c r="H52" i="13" s="1"/>
  <c r="M132" i="8"/>
  <c r="M135" i="8" s="1"/>
  <c r="BT390" i="9"/>
  <c r="BT552" i="9" s="1"/>
  <c r="BP48" i="13" s="1"/>
  <c r="BU475" i="9"/>
  <c r="BU478" i="9" s="1"/>
  <c r="AL302" i="12"/>
  <c r="BS552" i="9"/>
  <c r="BO48" i="13" s="1"/>
  <c r="CF234" i="15" l="1"/>
  <c r="CA240" i="15" s="1"/>
  <c r="CA241" i="15" s="1"/>
  <c r="CA192" i="15" s="1"/>
  <c r="R104" i="8"/>
  <c r="R392" i="9" s="1"/>
  <c r="R554" i="9" s="1"/>
  <c r="N50" i="13" s="1"/>
  <c r="R231" i="9"/>
  <c r="K556" i="9"/>
  <c r="G52" i="13" s="1"/>
  <c r="CB174" i="15"/>
  <c r="CM67" i="7"/>
  <c r="R299" i="9"/>
  <c r="R67" i="12" s="1"/>
  <c r="CF233" i="15"/>
  <c r="CA237" i="15" s="1"/>
  <c r="Q496" i="9"/>
  <c r="Q497" i="9" s="1"/>
  <c r="CM61" i="7"/>
  <c r="CM62" i="7" s="1"/>
  <c r="CN60" i="7" s="1"/>
  <c r="CB172" i="15"/>
  <c r="CC169" i="15"/>
  <c r="CN54" i="7"/>
  <c r="CN228" i="7" s="1"/>
  <c r="CJ18" i="13" s="1"/>
  <c r="CN113" i="7"/>
  <c r="R68" i="12"/>
  <c r="CN111" i="7"/>
  <c r="CO108" i="7" s="1"/>
  <c r="Q489" i="9"/>
  <c r="Q515" i="9"/>
  <c r="Q573" i="9"/>
  <c r="CO93" i="7"/>
  <c r="CP90" i="7" s="1"/>
  <c r="CA221" i="15"/>
  <c r="CN226" i="7"/>
  <c r="CJ16" i="13" s="1"/>
  <c r="CD167" i="15"/>
  <c r="CO52" i="7"/>
  <c r="CG235" i="15"/>
  <c r="Q277" i="9"/>
  <c r="Q41" i="12"/>
  <c r="CS102" i="7"/>
  <c r="CT99" i="7" s="1"/>
  <c r="N132" i="8"/>
  <c r="N135" i="8" s="1"/>
  <c r="M394" i="9"/>
  <c r="CS53" i="7"/>
  <c r="CS104" i="7"/>
  <c r="BU390" i="9"/>
  <c r="BV475" i="9"/>
  <c r="BV478" i="9" s="1"/>
  <c r="CB240" i="15" l="1"/>
  <c r="CB241" i="15" s="1"/>
  <c r="CF235" i="15"/>
  <c r="S101" i="8"/>
  <c r="R69" i="12"/>
  <c r="R301" i="9"/>
  <c r="R527" i="9" s="1"/>
  <c r="N62" i="13" s="1"/>
  <c r="CA238" i="15"/>
  <c r="CB237" i="15"/>
  <c r="CN66" i="7"/>
  <c r="CC162" i="15" s="1"/>
  <c r="CM233" i="15"/>
  <c r="Q569" i="9"/>
  <c r="Q521" i="9"/>
  <c r="M56" i="13" s="1"/>
  <c r="M73" i="13" s="1"/>
  <c r="Q549" i="9"/>
  <c r="M45" i="13" s="1"/>
  <c r="M21" i="13"/>
  <c r="Q559" i="9"/>
  <c r="M34" i="13" s="1"/>
  <c r="CP92" i="7"/>
  <c r="CP93" i="7" s="1"/>
  <c r="CQ90" i="7" s="1"/>
  <c r="CO110" i="7"/>
  <c r="CO111" i="7" s="1"/>
  <c r="CP108" i="7" s="1"/>
  <c r="CA222" i="15"/>
  <c r="Q45" i="12"/>
  <c r="K187" i="12"/>
  <c r="K191" i="12" s="1"/>
  <c r="K141" i="12" s="1"/>
  <c r="K142" i="12" s="1"/>
  <c r="I22" i="11" s="1"/>
  <c r="M20" i="13"/>
  <c r="M25" i="13"/>
  <c r="M29" i="13" s="1"/>
  <c r="M33" i="13" s="1"/>
  <c r="M44" i="13" s="1"/>
  <c r="M55" i="13" s="1"/>
  <c r="M72" i="13" s="1"/>
  <c r="CO226" i="7"/>
  <c r="CK16" i="13" s="1"/>
  <c r="CN57" i="7"/>
  <c r="CN55" i="7" s="1"/>
  <c r="N394" i="9"/>
  <c r="N556" i="9" s="1"/>
  <c r="J52" i="13" s="1"/>
  <c r="O132" i="8"/>
  <c r="O135" i="8" s="1"/>
  <c r="CS227" i="7"/>
  <c r="CO17" i="13" s="1"/>
  <c r="CT101" i="7"/>
  <c r="CI168" i="15" s="1"/>
  <c r="M556" i="9"/>
  <c r="I52" i="13" s="1"/>
  <c r="I306" i="12"/>
  <c r="BV390" i="9"/>
  <c r="BV552" i="9" s="1"/>
  <c r="BR48" i="13" s="1"/>
  <c r="BW475" i="9"/>
  <c r="BW478" i="9" s="1"/>
  <c r="AM302" i="12"/>
  <c r="BU552" i="9"/>
  <c r="BQ48" i="13" s="1"/>
  <c r="CC240" i="15" l="1"/>
  <c r="CD240" i="15" s="1"/>
  <c r="CA191" i="15"/>
  <c r="CA193" i="15" s="1"/>
  <c r="CB238" i="15"/>
  <c r="CB191" i="15" s="1"/>
  <c r="CC237" i="15"/>
  <c r="CN67" i="7"/>
  <c r="CN61" i="7"/>
  <c r="CN62" i="7" s="1"/>
  <c r="CO60" i="7" s="1"/>
  <c r="CN64" i="7"/>
  <c r="CE167" i="15"/>
  <c r="CP52" i="7"/>
  <c r="CP95" i="7"/>
  <c r="CC172" i="15"/>
  <c r="CC174" i="15"/>
  <c r="CP110" i="7"/>
  <c r="CP113" i="7" s="1"/>
  <c r="CQ92" i="7"/>
  <c r="CQ93" i="7" s="1"/>
  <c r="CR90" i="7" s="1"/>
  <c r="M26" i="13"/>
  <c r="M30" i="13"/>
  <c r="CD169" i="15"/>
  <c r="CO54" i="7"/>
  <c r="CO113" i="7"/>
  <c r="CB192" i="15"/>
  <c r="CT53" i="7"/>
  <c r="CT104" i="7"/>
  <c r="O394" i="9"/>
  <c r="P132" i="8"/>
  <c r="P135" i="8" s="1"/>
  <c r="CT102" i="7"/>
  <c r="BW390" i="9"/>
  <c r="BX475" i="9"/>
  <c r="BX478" i="9" s="1"/>
  <c r="CC241" i="15" l="1"/>
  <c r="CC192" i="15" s="1"/>
  <c r="CD241" i="15"/>
  <c r="CE240" i="15"/>
  <c r="CB193" i="15"/>
  <c r="CC238" i="15"/>
  <c r="CC191" i="15" s="1"/>
  <c r="CD237" i="15"/>
  <c r="CP111" i="7"/>
  <c r="CQ108" i="7" s="1"/>
  <c r="CQ110" i="7" s="1"/>
  <c r="CQ111" i="7" s="1"/>
  <c r="CR92" i="7"/>
  <c r="CR93" i="7" s="1"/>
  <c r="CF167" i="15"/>
  <c r="CQ52" i="7"/>
  <c r="CQ95" i="7"/>
  <c r="CO228" i="7"/>
  <c r="CK18" i="13" s="1"/>
  <c r="CO66" i="7"/>
  <c r="CO57" i="7"/>
  <c r="CO55" i="7" s="1"/>
  <c r="CE169" i="15"/>
  <c r="CP54" i="7"/>
  <c r="CP226" i="7"/>
  <c r="CL16" i="13" s="1"/>
  <c r="O556" i="9"/>
  <c r="K52" i="13" s="1"/>
  <c r="J306" i="12"/>
  <c r="CU99" i="7"/>
  <c r="CU101" i="7" s="1"/>
  <c r="CJ168" i="15" s="1"/>
  <c r="CT227" i="7"/>
  <c r="CP17" i="13" s="1"/>
  <c r="P394" i="9"/>
  <c r="P556" i="9" s="1"/>
  <c r="L52" i="13" s="1"/>
  <c r="Q132" i="8"/>
  <c r="Q135" i="8" s="1"/>
  <c r="BY475" i="9"/>
  <c r="BY478" i="9" s="1"/>
  <c r="BX390" i="9"/>
  <c r="BX552" i="9" s="1"/>
  <c r="BT48" i="13" s="1"/>
  <c r="BW552" i="9"/>
  <c r="BS48" i="13" s="1"/>
  <c r="AN302" i="12"/>
  <c r="CE241" i="15" l="1"/>
  <c r="CF240" i="15"/>
  <c r="CF241" i="15" s="1"/>
  <c r="CP228" i="7"/>
  <c r="CL18" i="13" s="1"/>
  <c r="CC193" i="15"/>
  <c r="CE237" i="15"/>
  <c r="CD238" i="15"/>
  <c r="CD191" i="15" s="1"/>
  <c r="CR95" i="7"/>
  <c r="CP57" i="7"/>
  <c r="CP55" i="7" s="1"/>
  <c r="CP61" i="7" s="1"/>
  <c r="CP66" i="7"/>
  <c r="CE162" i="15" s="1"/>
  <c r="CR108" i="7"/>
  <c r="CD162" i="15"/>
  <c r="CO67" i="7"/>
  <c r="CO61" i="7"/>
  <c r="CO62" i="7" s="1"/>
  <c r="CP60" i="7" s="1"/>
  <c r="CO64" i="7"/>
  <c r="R191" i="7"/>
  <c r="R71" i="8" s="1"/>
  <c r="CF169" i="15"/>
  <c r="CQ54" i="7"/>
  <c r="CQ113" i="7"/>
  <c r="CS90" i="7"/>
  <c r="R192" i="7"/>
  <c r="CG167" i="15"/>
  <c r="CR52" i="7"/>
  <c r="CD192" i="15"/>
  <c r="CQ226" i="7"/>
  <c r="CM16" i="13" s="1"/>
  <c r="CU102" i="7"/>
  <c r="CU53" i="7"/>
  <c r="CU104" i="7"/>
  <c r="Q394" i="9"/>
  <c r="R132" i="8"/>
  <c r="R135" i="8" s="1"/>
  <c r="BY390" i="9"/>
  <c r="BZ475" i="9"/>
  <c r="BZ478" i="9" s="1"/>
  <c r="CE172" i="15" l="1"/>
  <c r="CQ228" i="7"/>
  <c r="CM18" i="13" s="1"/>
  <c r="CD193" i="15"/>
  <c r="CE238" i="15"/>
  <c r="CE191" i="15" s="1"/>
  <c r="CF237" i="15"/>
  <c r="CF238" i="15" s="1"/>
  <c r="CF191" i="15" s="1"/>
  <c r="CQ66" i="7"/>
  <c r="CF162" i="15" s="1"/>
  <c r="CP67" i="7"/>
  <c r="CP64" i="7"/>
  <c r="CE174" i="15"/>
  <c r="CP62" i="7"/>
  <c r="CQ60" i="7" s="1"/>
  <c r="CQ57" i="7"/>
  <c r="CQ55" i="7" s="1"/>
  <c r="CQ61" i="7" s="1"/>
  <c r="CF192" i="15"/>
  <c r="CE192" i="15"/>
  <c r="CR226" i="7"/>
  <c r="CN16" i="13" s="1"/>
  <c r="R205" i="9"/>
  <c r="R284" i="9" s="1"/>
  <c r="S190" i="7"/>
  <c r="CS92" i="7"/>
  <c r="CS93" i="7" s="1"/>
  <c r="CT90" i="7" s="1"/>
  <c r="CD172" i="15"/>
  <c r="CD174" i="15"/>
  <c r="CR110" i="7"/>
  <c r="CR111" i="7" s="1"/>
  <c r="CV99" i="7"/>
  <c r="K306" i="12"/>
  <c r="Q556" i="9"/>
  <c r="M52" i="13" s="1"/>
  <c r="CU227" i="7"/>
  <c r="CQ17" i="13" s="1"/>
  <c r="R394" i="9"/>
  <c r="R556" i="9" s="1"/>
  <c r="N52" i="13" s="1"/>
  <c r="S132" i="8"/>
  <c r="S135" i="8" s="1"/>
  <c r="BZ390" i="9"/>
  <c r="BZ552" i="9" s="1"/>
  <c r="BV48" i="13" s="1"/>
  <c r="CA475" i="9"/>
  <c r="CA478" i="9" s="1"/>
  <c r="BY552" i="9"/>
  <c r="BU48" i="13" s="1"/>
  <c r="AO302" i="12"/>
  <c r="CF172" i="15" l="1"/>
  <c r="CF193" i="15"/>
  <c r="CE193" i="15"/>
  <c r="CQ67" i="7"/>
  <c r="CQ62" i="7"/>
  <c r="CR60" i="7" s="1"/>
  <c r="CQ64" i="7"/>
  <c r="CT92" i="7"/>
  <c r="CT93" i="7" s="1"/>
  <c r="CU90" i="7" s="1"/>
  <c r="CG169" i="15"/>
  <c r="CR54" i="7"/>
  <c r="CR113" i="7"/>
  <c r="R203" i="7" s="1"/>
  <c r="R117" i="8" s="1"/>
  <c r="R52" i="12"/>
  <c r="CS108" i="7"/>
  <c r="R204" i="7"/>
  <c r="CH167" i="15"/>
  <c r="CS52" i="7"/>
  <c r="CS95" i="7"/>
  <c r="S394" i="9"/>
  <c r="T132" i="8"/>
  <c r="T135" i="8" s="1"/>
  <c r="CV101" i="7"/>
  <c r="CK168" i="15" s="1"/>
  <c r="CB475" i="9"/>
  <c r="CB478" i="9" s="1"/>
  <c r="CA390" i="9"/>
  <c r="CT95" i="7" l="1"/>
  <c r="CS226" i="7"/>
  <c r="CO16" i="13" s="1"/>
  <c r="CR228" i="7"/>
  <c r="CN18" i="13" s="1"/>
  <c r="CR66" i="7"/>
  <c r="CR57" i="7"/>
  <c r="CR55" i="7" s="1"/>
  <c r="CI167" i="15"/>
  <c r="CT52" i="7"/>
  <c r="R207" i="9"/>
  <c r="R286" i="9" s="1"/>
  <c r="CU92" i="7"/>
  <c r="CU93" i="7" s="1"/>
  <c r="CV90" i="7" s="1"/>
  <c r="CS110" i="7"/>
  <c r="S202" i="7"/>
  <c r="CV53" i="7"/>
  <c r="CV104" i="7"/>
  <c r="CV102" i="7"/>
  <c r="T394" i="9"/>
  <c r="T556" i="9" s="1"/>
  <c r="P52" i="13" s="1"/>
  <c r="U132" i="8"/>
  <c r="U135" i="8" s="1"/>
  <c r="L306" i="12"/>
  <c r="S556" i="9"/>
  <c r="O52" i="13" s="1"/>
  <c r="CA552" i="9"/>
  <c r="BW48" i="13" s="1"/>
  <c r="AP302" i="12"/>
  <c r="CB390" i="9"/>
  <c r="CB552" i="9" s="1"/>
  <c r="BX48" i="13" s="1"/>
  <c r="CC475" i="9"/>
  <c r="CC478" i="9" s="1"/>
  <c r="CH169" i="15" l="1"/>
  <c r="CS54" i="7"/>
  <c r="CS113" i="7"/>
  <c r="CV92" i="7"/>
  <c r="CV93" i="7" s="1"/>
  <c r="CW90" i="7" s="1"/>
  <c r="R54" i="12"/>
  <c r="R56" i="12" s="1"/>
  <c r="R288" i="9"/>
  <c r="CJ167" i="15"/>
  <c r="CU52" i="7"/>
  <c r="CU95" i="7"/>
  <c r="CG162" i="15"/>
  <c r="CR67" i="7"/>
  <c r="R161" i="7" s="1"/>
  <c r="R200" i="9" s="1"/>
  <c r="R291" i="9" s="1"/>
  <c r="R59" i="12" s="1"/>
  <c r="CS111" i="7"/>
  <c r="CT108" i="7" s="1"/>
  <c r="CG200" i="15"/>
  <c r="CT226" i="7"/>
  <c r="CP16" i="13" s="1"/>
  <c r="CG220" i="15"/>
  <c r="CR61" i="7"/>
  <c r="CR62" i="7" s="1"/>
  <c r="CR64" i="7"/>
  <c r="R160" i="7" s="1"/>
  <c r="R180" i="9" s="1"/>
  <c r="R193" i="9" s="1"/>
  <c r="U394" i="9"/>
  <c r="V132" i="8"/>
  <c r="V135" i="8" s="1"/>
  <c r="CW99" i="7"/>
  <c r="CW101" i="7" s="1"/>
  <c r="CL168" i="15" s="1"/>
  <c r="CV227" i="7"/>
  <c r="CR17" i="13" s="1"/>
  <c r="CC390" i="9"/>
  <c r="CD475" i="9"/>
  <c r="CD478" i="9" s="1"/>
  <c r="CV95" i="7" l="1"/>
  <c r="CG221" i="15"/>
  <c r="CS228" i="7"/>
  <c r="CO18" i="13" s="1"/>
  <c r="CS66" i="7"/>
  <c r="CS57" i="7"/>
  <c r="CS55" i="7" s="1"/>
  <c r="R492" i="9"/>
  <c r="R191" i="9"/>
  <c r="R491" i="9" s="1"/>
  <c r="R210" i="9"/>
  <c r="R273" i="9"/>
  <c r="R432" i="9"/>
  <c r="CS60" i="7"/>
  <c r="R162" i="7"/>
  <c r="CT110" i="7"/>
  <c r="CT111" i="7" s="1"/>
  <c r="CU108" i="7" s="1"/>
  <c r="CK167" i="15"/>
  <c r="CV52" i="7"/>
  <c r="CG172" i="15"/>
  <c r="CU226" i="7"/>
  <c r="CQ16" i="13" s="1"/>
  <c r="CW92" i="7"/>
  <c r="CW93" i="7" s="1"/>
  <c r="CX90" i="7" s="1"/>
  <c r="CW102" i="7"/>
  <c r="CW53" i="7"/>
  <c r="CW104" i="7"/>
  <c r="V394" i="9"/>
  <c r="V556" i="9" s="1"/>
  <c r="R52" i="13" s="1"/>
  <c r="W132" i="8"/>
  <c r="W135" i="8" s="1"/>
  <c r="M306" i="12"/>
  <c r="U556" i="9"/>
  <c r="Q52" i="13" s="1"/>
  <c r="CE475" i="9"/>
  <c r="CE478" i="9" s="1"/>
  <c r="CD390" i="9"/>
  <c r="CD552" i="9" s="1"/>
  <c r="BZ48" i="13" s="1"/>
  <c r="CC552" i="9"/>
  <c r="BY48" i="13" s="1"/>
  <c r="AQ302" i="12"/>
  <c r="CG222" i="15" l="1"/>
  <c r="CX92" i="7"/>
  <c r="CX93" i="7" s="1"/>
  <c r="R41" i="12"/>
  <c r="R45" i="12" s="1"/>
  <c r="R277" i="9"/>
  <c r="CL167" i="15"/>
  <c r="CW52" i="7"/>
  <c r="CW95" i="7"/>
  <c r="CI169" i="15"/>
  <c r="CT54" i="7"/>
  <c r="CT113" i="7"/>
  <c r="S159" i="7"/>
  <c r="CH162" i="15"/>
  <c r="CS67" i="7"/>
  <c r="R496" i="9"/>
  <c r="R497" i="9" s="1"/>
  <c r="CU110" i="7"/>
  <c r="CU113" i="7" s="1"/>
  <c r="CS61" i="7"/>
  <c r="CS62" i="7" s="1"/>
  <c r="CT60" i="7" s="1"/>
  <c r="CS64" i="7"/>
  <c r="CV226" i="7"/>
  <c r="CR16" i="13" s="1"/>
  <c r="R573" i="9"/>
  <c r="R489" i="9"/>
  <c r="R515" i="9"/>
  <c r="CW227" i="7"/>
  <c r="CS17" i="13" s="1"/>
  <c r="W394" i="9"/>
  <c r="X132" i="8"/>
  <c r="X135" i="8" s="1"/>
  <c r="CX99" i="7"/>
  <c r="CE390" i="9"/>
  <c r="CF475" i="9"/>
  <c r="CF478" i="9" s="1"/>
  <c r="CX95" i="7" l="1"/>
  <c r="CU111" i="7"/>
  <c r="CV108" i="7" s="1"/>
  <c r="CV110" i="7" s="1"/>
  <c r="CV113" i="7" s="1"/>
  <c r="S192" i="7"/>
  <c r="CY90" i="7"/>
  <c r="CH172" i="15"/>
  <c r="CH174" i="15"/>
  <c r="N25" i="13"/>
  <c r="N29" i="13" s="1"/>
  <c r="N33" i="13" s="1"/>
  <c r="N44" i="13" s="1"/>
  <c r="N55" i="13" s="1"/>
  <c r="N72" i="13" s="1"/>
  <c r="N20" i="13"/>
  <c r="CJ169" i="15"/>
  <c r="CU54" i="7"/>
  <c r="R559" i="9"/>
  <c r="N34" i="13" s="1"/>
  <c r="R569" i="9"/>
  <c r="R549" i="9"/>
  <c r="N45" i="13" s="1"/>
  <c r="R521" i="9"/>
  <c r="N56" i="13" s="1"/>
  <c r="N73" i="13" s="1"/>
  <c r="N21" i="13"/>
  <c r="S191" i="7"/>
  <c r="S71" i="8" s="1"/>
  <c r="CM167" i="15"/>
  <c r="CX52" i="7"/>
  <c r="CT228" i="7"/>
  <c r="CP18" i="13" s="1"/>
  <c r="CT57" i="7"/>
  <c r="CT55" i="7" s="1"/>
  <c r="CT66" i="7"/>
  <c r="CW226" i="7"/>
  <c r="CS16" i="13" s="1"/>
  <c r="CX101" i="7"/>
  <c r="CM168" i="15" s="1"/>
  <c r="X394" i="9"/>
  <c r="X556" i="9" s="1"/>
  <c r="T52" i="13" s="1"/>
  <c r="Y132" i="8"/>
  <c r="Y135" i="8" s="1"/>
  <c r="W556" i="9"/>
  <c r="S52" i="13" s="1"/>
  <c r="N306" i="12"/>
  <c r="CG475" i="9"/>
  <c r="CG478" i="9" s="1"/>
  <c r="CG390" i="9" s="1"/>
  <c r="CF390" i="9"/>
  <c r="CF552" i="9" s="1"/>
  <c r="CB48" i="13" s="1"/>
  <c r="CE552" i="9"/>
  <c r="CA48" i="13" s="1"/>
  <c r="AR302" i="12"/>
  <c r="CX226" i="7" l="1"/>
  <c r="CT16" i="13" s="1"/>
  <c r="CU228" i="7"/>
  <c r="CQ18" i="13" s="1"/>
  <c r="CU66" i="7"/>
  <c r="CU67" i="7" s="1"/>
  <c r="CU57" i="7"/>
  <c r="CU55" i="7" s="1"/>
  <c r="CU61" i="7" s="1"/>
  <c r="CK169" i="15"/>
  <c r="CV54" i="7"/>
  <c r="CT61" i="7"/>
  <c r="CT62" i="7" s="1"/>
  <c r="CU60" i="7" s="1"/>
  <c r="CT64" i="7"/>
  <c r="N30" i="13"/>
  <c r="N26" i="13"/>
  <c r="CY92" i="7"/>
  <c r="CY93" i="7" s="1"/>
  <c r="CZ90" i="7" s="1"/>
  <c r="T190" i="7"/>
  <c r="S205" i="9"/>
  <c r="S284" i="9" s="1"/>
  <c r="S52" i="12" s="1"/>
  <c r="L198" i="12" s="1"/>
  <c r="CV111" i="7"/>
  <c r="CW108" i="7" s="1"/>
  <c r="CI162" i="15"/>
  <c r="CT67" i="7"/>
  <c r="CX102" i="7"/>
  <c r="Y394" i="9"/>
  <c r="Z132" i="8"/>
  <c r="Z135" i="8" s="1"/>
  <c r="CX53" i="7"/>
  <c r="CX104" i="7"/>
  <c r="S197" i="7" s="1"/>
  <c r="S102" i="8" s="1"/>
  <c r="S107" i="8" s="1"/>
  <c r="CG552" i="9"/>
  <c r="CC48" i="13" s="1"/>
  <c r="AS302" i="12"/>
  <c r="S110" i="8" l="1"/>
  <c r="S111" i="8"/>
  <c r="CU64" i="7"/>
  <c r="S206" i="9"/>
  <c r="S285" i="9" s="1"/>
  <c r="S53" i="12" s="1"/>
  <c r="CZ92" i="7"/>
  <c r="CJ162" i="15"/>
  <c r="CI172" i="15"/>
  <c r="CI174" i="15"/>
  <c r="CY99" i="7"/>
  <c r="S198" i="7"/>
  <c r="CW110" i="7"/>
  <c r="CW111" i="7" s="1"/>
  <c r="CX108" i="7" s="1"/>
  <c r="CN167" i="15"/>
  <c r="CY52" i="7"/>
  <c r="CY226" i="7" s="1"/>
  <c r="CU16" i="13" s="1"/>
  <c r="CY95" i="7"/>
  <c r="CU62" i="7"/>
  <c r="CV60" i="7" s="1"/>
  <c r="CV228" i="7"/>
  <c r="CR18" i="13" s="1"/>
  <c r="CV57" i="7"/>
  <c r="CV55" i="7" s="1"/>
  <c r="CV61" i="7" s="1"/>
  <c r="CV66" i="7"/>
  <c r="O306" i="12"/>
  <c r="Y556" i="9"/>
  <c r="U52" i="13" s="1"/>
  <c r="Z394" i="9"/>
  <c r="Z556" i="9" s="1"/>
  <c r="V52" i="13" s="1"/>
  <c r="AA132" i="8"/>
  <c r="AA135" i="8" s="1"/>
  <c r="CX227" i="7"/>
  <c r="CT17" i="13" s="1"/>
  <c r="S112" i="8" l="1"/>
  <c r="S103" i="8" s="1"/>
  <c r="S230" i="9" s="1"/>
  <c r="S300" i="9" s="1"/>
  <c r="S229" i="9"/>
  <c r="S360" i="9"/>
  <c r="S124" i="12" s="1"/>
  <c r="L273" i="12" s="1"/>
  <c r="CX110" i="7"/>
  <c r="CX111" i="7" s="1"/>
  <c r="CV64" i="7"/>
  <c r="CJ172" i="15"/>
  <c r="CJ174" i="15"/>
  <c r="CO167" i="15"/>
  <c r="CZ52" i="7"/>
  <c r="CZ226" i="7" s="1"/>
  <c r="CV16" i="13" s="1"/>
  <c r="CV62" i="7"/>
  <c r="CW60" i="7" s="1"/>
  <c r="CZ95" i="7"/>
  <c r="CK162" i="15"/>
  <c r="CV67" i="7"/>
  <c r="CL169" i="15"/>
  <c r="CW54" i="7"/>
  <c r="CW113" i="7"/>
  <c r="CY101" i="7"/>
  <c r="T196" i="7"/>
  <c r="CZ93" i="7"/>
  <c r="DA90" i="7" s="1"/>
  <c r="CM234" i="15"/>
  <c r="AA394" i="9"/>
  <c r="AB132" i="8"/>
  <c r="AB135" i="8" s="1"/>
  <c r="L199" i="12"/>
  <c r="F483" i="9"/>
  <c r="CL234" i="15" l="1"/>
  <c r="CG240" i="15" s="1"/>
  <c r="CG241" i="15" s="1"/>
  <c r="CG192" i="15" s="1"/>
  <c r="S104" i="8"/>
  <c r="S392" i="9" s="1"/>
  <c r="S554" i="9" s="1"/>
  <c r="O50" i="13" s="1"/>
  <c r="S231" i="9"/>
  <c r="CL233" i="15"/>
  <c r="CG237" i="15" s="1"/>
  <c r="S299" i="9"/>
  <c r="S67" i="12" s="1"/>
  <c r="L213" i="12" s="1"/>
  <c r="CX113" i="7"/>
  <c r="CY108" i="7"/>
  <c r="S204" i="7"/>
  <c r="CW228" i="7"/>
  <c r="CS18" i="13" s="1"/>
  <c r="CW66" i="7"/>
  <c r="CW57" i="7"/>
  <c r="CW55" i="7" s="1"/>
  <c r="CN168" i="15"/>
  <c r="CY104" i="7"/>
  <c r="CY53" i="7"/>
  <c r="CM220" i="15"/>
  <c r="CY102" i="7"/>
  <c r="CZ99" i="7" s="1"/>
  <c r="CZ101" i="7" s="1"/>
  <c r="CO168" i="15" s="1"/>
  <c r="S68" i="12"/>
  <c r="DA92" i="7"/>
  <c r="DA93" i="7" s="1"/>
  <c r="DB90" i="7" s="1"/>
  <c r="S203" i="7"/>
  <c r="S117" i="8" s="1"/>
  <c r="CM235" i="15"/>
  <c r="CK172" i="15"/>
  <c r="CK174" i="15"/>
  <c r="CM169" i="15"/>
  <c r="CX54" i="7"/>
  <c r="AA556" i="9"/>
  <c r="W52" i="13" s="1"/>
  <c r="P306" i="12"/>
  <c r="AB394" i="9"/>
  <c r="AB556" i="9" s="1"/>
  <c r="X52" i="13" s="1"/>
  <c r="AC132" i="8"/>
  <c r="AC135" i="8" s="1"/>
  <c r="CH240" i="15" l="1"/>
  <c r="CH241" i="15" s="1"/>
  <c r="L304" i="12"/>
  <c r="T101" i="8"/>
  <c r="CL235" i="15"/>
  <c r="S301" i="9"/>
  <c r="S527" i="9" s="1"/>
  <c r="O62" i="13" s="1"/>
  <c r="CG238" i="15"/>
  <c r="CH237" i="15"/>
  <c r="CZ104" i="7"/>
  <c r="CZ53" i="7"/>
  <c r="S207" i="9"/>
  <c r="S286" i="9" s="1"/>
  <c r="L214" i="12"/>
  <c r="L215" i="12" s="1"/>
  <c r="S69" i="12"/>
  <c r="CM221" i="15"/>
  <c r="CL162" i="15"/>
  <c r="CW67" i="7"/>
  <c r="CY227" i="7"/>
  <c r="CU17" i="13" s="1"/>
  <c r="CX228" i="7"/>
  <c r="CT18" i="13" s="1"/>
  <c r="CX66" i="7"/>
  <c r="CX57" i="7"/>
  <c r="CX55" i="7" s="1"/>
  <c r="CX64" i="7" s="1"/>
  <c r="DB92" i="7"/>
  <c r="DB93" i="7" s="1"/>
  <c r="DC90" i="7" s="1"/>
  <c r="CZ102" i="7"/>
  <c r="DA99" i="7" s="1"/>
  <c r="DA101" i="7" s="1"/>
  <c r="CP168" i="15" s="1"/>
  <c r="CP167" i="15"/>
  <c r="DA52" i="7"/>
  <c r="DA226" i="7" s="1"/>
  <c r="CW16" i="13" s="1"/>
  <c r="DA95" i="7"/>
  <c r="CW61" i="7"/>
  <c r="CW62" i="7" s="1"/>
  <c r="CX60" i="7" s="1"/>
  <c r="CW64" i="7"/>
  <c r="CY110" i="7"/>
  <c r="CY111" i="7" s="1"/>
  <c r="CZ108" i="7" s="1"/>
  <c r="T202" i="7"/>
  <c r="AC394" i="9"/>
  <c r="AD132" i="8"/>
  <c r="AD135" i="8" s="1"/>
  <c r="CI240" i="15" l="1"/>
  <c r="CI241" i="15" s="1"/>
  <c r="CI192" i="15" s="1"/>
  <c r="CG191" i="15"/>
  <c r="CG193" i="15" s="1"/>
  <c r="CI237" i="15"/>
  <c r="CH238" i="15"/>
  <c r="CH191" i="15" s="1"/>
  <c r="CZ227" i="7"/>
  <c r="CV17" i="13" s="1"/>
  <c r="DA102" i="7"/>
  <c r="DB99" i="7" s="1"/>
  <c r="DB101" i="7" s="1"/>
  <c r="CQ168" i="15" s="1"/>
  <c r="DA104" i="7"/>
  <c r="CM222" i="15"/>
  <c r="DA53" i="7"/>
  <c r="CS233" i="15"/>
  <c r="CZ110" i="7"/>
  <c r="CZ113" i="7" s="1"/>
  <c r="CQ167" i="15"/>
  <c r="DB52" i="7"/>
  <c r="DB226" i="7" s="1"/>
  <c r="CX16" i="13" s="1"/>
  <c r="CN169" i="15"/>
  <c r="CY54" i="7"/>
  <c r="CY113" i="7"/>
  <c r="DB95" i="7"/>
  <c r="CM162" i="15"/>
  <c r="DC92" i="7"/>
  <c r="CL172" i="15"/>
  <c r="CM200" i="15"/>
  <c r="CX61" i="7"/>
  <c r="CX62" i="7" s="1"/>
  <c r="CX67" i="7"/>
  <c r="S161" i="7" s="1"/>
  <c r="S200" i="9" s="1"/>
  <c r="S291" i="9" s="1"/>
  <c r="S59" i="12" s="1"/>
  <c r="L205" i="12" s="1"/>
  <c r="S54" i="12"/>
  <c r="S288" i="9"/>
  <c r="AD394" i="9"/>
  <c r="AD556" i="9" s="1"/>
  <c r="Z52" i="13" s="1"/>
  <c r="AE132" i="8"/>
  <c r="AE135" i="8" s="1"/>
  <c r="Q306" i="12"/>
  <c r="AC556" i="9"/>
  <c r="Y52" i="13" s="1"/>
  <c r="CJ240" i="15" l="1"/>
  <c r="CJ241" i="15" s="1"/>
  <c r="CH192" i="15"/>
  <c r="CH193" i="15" s="1"/>
  <c r="CI238" i="15"/>
  <c r="CJ237" i="15"/>
  <c r="DB102" i="7"/>
  <c r="DC99" i="7" s="1"/>
  <c r="DC101" i="7" s="1"/>
  <c r="CR168" i="15" s="1"/>
  <c r="DB53" i="7"/>
  <c r="DB104" i="7"/>
  <c r="DA227" i="7"/>
  <c r="CW17" i="13" s="1"/>
  <c r="CZ111" i="7"/>
  <c r="DA108" i="7" s="1"/>
  <c r="DA110" i="7" s="1"/>
  <c r="DA111" i="7" s="1"/>
  <c r="DB108" i="7" s="1"/>
  <c r="CR167" i="15"/>
  <c r="DC52" i="7"/>
  <c r="DC226" i="7" s="1"/>
  <c r="CY16" i="13" s="1"/>
  <c r="DC95" i="7"/>
  <c r="CY228" i="7"/>
  <c r="CU18" i="13" s="1"/>
  <c r="CY66" i="7"/>
  <c r="CY57" i="7"/>
  <c r="CY55" i="7" s="1"/>
  <c r="CY60" i="7"/>
  <c r="S162" i="7"/>
  <c r="CM172" i="15"/>
  <c r="S160" i="7"/>
  <c r="S180" i="9" s="1"/>
  <c r="S193" i="9" s="1"/>
  <c r="L200" i="12"/>
  <c r="L202" i="12" s="1"/>
  <c r="S56" i="12"/>
  <c r="DC93" i="7"/>
  <c r="DD90" i="7" s="1"/>
  <c r="CJ192" i="15"/>
  <c r="CO169" i="15"/>
  <c r="CZ54" i="7"/>
  <c r="AE394" i="9"/>
  <c r="AF132" i="8"/>
  <c r="AF135" i="8" s="1"/>
  <c r="CK240" i="15" l="1"/>
  <c r="CL240" i="15" s="1"/>
  <c r="CL241" i="15" s="1"/>
  <c r="CL192" i="15" s="1"/>
  <c r="CI191" i="15"/>
  <c r="CI193" i="15" s="1"/>
  <c r="CJ238" i="15"/>
  <c r="CK237" i="15"/>
  <c r="DC102" i="7"/>
  <c r="DD99" i="7" s="1"/>
  <c r="DD101" i="7" s="1"/>
  <c r="CS168" i="15" s="1"/>
  <c r="DC104" i="7"/>
  <c r="DC53" i="7"/>
  <c r="DB227" i="7"/>
  <c r="CX17" i="13" s="1"/>
  <c r="CN162" i="15"/>
  <c r="CY67" i="7"/>
  <c r="CZ228" i="7"/>
  <c r="CV18" i="13" s="1"/>
  <c r="CZ57" i="7"/>
  <c r="CZ55" i="7" s="1"/>
  <c r="CZ64" i="7" s="1"/>
  <c r="CZ66" i="7"/>
  <c r="CO162" i="15" s="1"/>
  <c r="S273" i="9"/>
  <c r="S191" i="9"/>
  <c r="S491" i="9" s="1"/>
  <c r="S210" i="9"/>
  <c r="S492" i="9"/>
  <c r="S432" i="9"/>
  <c r="CY61" i="7"/>
  <c r="CY62" i="7" s="1"/>
  <c r="CZ60" i="7" s="1"/>
  <c r="CY64" i="7"/>
  <c r="DB110" i="7"/>
  <c r="DB111" i="7" s="1"/>
  <c r="DC108" i="7" s="1"/>
  <c r="DD92" i="7"/>
  <c r="DD93" i="7" s="1"/>
  <c r="T159" i="7"/>
  <c r="CP169" i="15"/>
  <c r="DA54" i="7"/>
  <c r="DA113" i="7"/>
  <c r="AF394" i="9"/>
  <c r="AF556" i="9" s="1"/>
  <c r="AB52" i="13" s="1"/>
  <c r="AG132" i="8"/>
  <c r="AG135" i="8" s="1"/>
  <c r="AE556" i="9"/>
  <c r="AA52" i="13" s="1"/>
  <c r="R306" i="12"/>
  <c r="CK241" i="15" l="1"/>
  <c r="CK192" i="15" s="1"/>
  <c r="CO174" i="15"/>
  <c r="CJ191" i="15"/>
  <c r="CJ193" i="15" s="1"/>
  <c r="CK238" i="15"/>
  <c r="CL237" i="15"/>
  <c r="CL238" i="15" s="1"/>
  <c r="DC227" i="7"/>
  <c r="CY17" i="13" s="1"/>
  <c r="DB113" i="7"/>
  <c r="S496" i="9"/>
  <c r="S497" i="9" s="1"/>
  <c r="CN172" i="15"/>
  <c r="CN174" i="15"/>
  <c r="DA228" i="7"/>
  <c r="CW18" i="13" s="1"/>
  <c r="DA57" i="7"/>
  <c r="DA55" i="7" s="1"/>
  <c r="DA61" i="7" s="1"/>
  <c r="DA66" i="7"/>
  <c r="DE90" i="7"/>
  <c r="T192" i="7"/>
  <c r="CQ169" i="15"/>
  <c r="DB54" i="7"/>
  <c r="S489" i="9"/>
  <c r="S573" i="9"/>
  <c r="S515" i="9"/>
  <c r="S277" i="9"/>
  <c r="S41" i="12"/>
  <c r="CO172" i="15"/>
  <c r="CS167" i="15"/>
  <c r="DD52" i="7"/>
  <c r="DD226" i="7" s="1"/>
  <c r="CZ16" i="13" s="1"/>
  <c r="DD95" i="7"/>
  <c r="T191" i="7" s="1"/>
  <c r="T71" i="8" s="1"/>
  <c r="CZ61" i="7"/>
  <c r="CZ62" i="7" s="1"/>
  <c r="DA60" i="7" s="1"/>
  <c r="CZ67" i="7"/>
  <c r="DC110" i="7"/>
  <c r="DC111" i="7" s="1"/>
  <c r="DD108" i="7" s="1"/>
  <c r="AG394" i="9"/>
  <c r="AH132" i="8"/>
  <c r="AH135" i="8" s="1"/>
  <c r="DD102" i="7"/>
  <c r="DD53" i="7"/>
  <c r="DD104" i="7"/>
  <c r="T197" i="7" s="1"/>
  <c r="T102" i="8" s="1"/>
  <c r="CK191" i="15" l="1"/>
  <c r="CK193" i="15" s="1"/>
  <c r="CL191" i="15"/>
  <c r="CL193" i="15" s="1"/>
  <c r="T206" i="9"/>
  <c r="T285" i="9" s="1"/>
  <c r="T107" i="8"/>
  <c r="DA64" i="7"/>
  <c r="DE99" i="7"/>
  <c r="U196" i="7" s="1"/>
  <c r="T198" i="7"/>
  <c r="DD110" i="7"/>
  <c r="DD113" i="7" s="1"/>
  <c r="CR169" i="15"/>
  <c r="DC54" i="7"/>
  <c r="DC113" i="7"/>
  <c r="S569" i="9"/>
  <c r="O21" i="13"/>
  <c r="S549" i="9"/>
  <c r="O45" i="13" s="1"/>
  <c r="S559" i="9"/>
  <c r="O34" i="13" s="1"/>
  <c r="S521" i="9"/>
  <c r="O56" i="13" s="1"/>
  <c r="O73" i="13" s="1"/>
  <c r="DA62" i="7"/>
  <c r="DB60" i="7" s="1"/>
  <c r="L187" i="12"/>
  <c r="L191" i="12" s="1"/>
  <c r="L141" i="12" s="1"/>
  <c r="L142" i="12" s="1"/>
  <c r="J22" i="11" s="1"/>
  <c r="S45" i="12"/>
  <c r="DE92" i="7"/>
  <c r="DE93" i="7" s="1"/>
  <c r="DF90" i="7" s="1"/>
  <c r="U190" i="7"/>
  <c r="T205" i="9"/>
  <c r="T284" i="9" s="1"/>
  <c r="T52" i="12" s="1"/>
  <c r="DB228" i="7"/>
  <c r="CX18" i="13" s="1"/>
  <c r="DB66" i="7"/>
  <c r="CQ162" i="15" s="1"/>
  <c r="DB57" i="7"/>
  <c r="DB55" i="7" s="1"/>
  <c r="CP162" i="15"/>
  <c r="DA67" i="7"/>
  <c r="O25" i="13"/>
  <c r="O29" i="13" s="1"/>
  <c r="O33" i="13" s="1"/>
  <c r="O44" i="13" s="1"/>
  <c r="O55" i="13" s="1"/>
  <c r="O72" i="13" s="1"/>
  <c r="O20" i="13"/>
  <c r="AH394" i="9"/>
  <c r="AH556" i="9" s="1"/>
  <c r="AD52" i="13" s="1"/>
  <c r="AI132" i="8"/>
  <c r="AI135" i="8" s="1"/>
  <c r="S306" i="12"/>
  <c r="AG556" i="9"/>
  <c r="AC52" i="13" s="1"/>
  <c r="DD227" i="7"/>
  <c r="CZ17" i="13" s="1"/>
  <c r="T111" i="8" l="1"/>
  <c r="T110" i="8"/>
  <c r="DE101" i="7"/>
  <c r="CT168" i="15" s="1"/>
  <c r="DB61" i="7"/>
  <c r="DB62" i="7" s="1"/>
  <c r="DC60" i="7" s="1"/>
  <c r="DB64" i="7"/>
  <c r="DF92" i="7"/>
  <c r="CS234" i="15"/>
  <c r="CQ172" i="15"/>
  <c r="T203" i="7"/>
  <c r="T117" i="8" s="1"/>
  <c r="CP172" i="15"/>
  <c r="CP174" i="15"/>
  <c r="CS169" i="15"/>
  <c r="DD54" i="7"/>
  <c r="O30" i="13"/>
  <c r="O26" i="13"/>
  <c r="DC228" i="7"/>
  <c r="CY18" i="13" s="1"/>
  <c r="DC66" i="7"/>
  <c r="CR162" i="15" s="1"/>
  <c r="DC57" i="7"/>
  <c r="DC55" i="7" s="1"/>
  <c r="DC61" i="7" s="1"/>
  <c r="DB67" i="7"/>
  <c r="CT167" i="15"/>
  <c r="DE52" i="7"/>
  <c r="DE226" i="7" s="1"/>
  <c r="DA16" i="13" s="1"/>
  <c r="DE95" i="7"/>
  <c r="CQ174" i="15"/>
  <c r="DD111" i="7"/>
  <c r="T53" i="12"/>
  <c r="AI394" i="9"/>
  <c r="AJ132" i="8"/>
  <c r="AJ135" i="8" s="1"/>
  <c r="T112" i="8" l="1"/>
  <c r="T103" i="8" s="1"/>
  <c r="T230" i="9" s="1"/>
  <c r="CS235" i="15"/>
  <c r="T360" i="9"/>
  <c r="T124" i="12" s="1"/>
  <c r="T229" i="9"/>
  <c r="DE104" i="7"/>
  <c r="DE53" i="7"/>
  <c r="DE227" i="7" s="1"/>
  <c r="DA17" i="13" s="1"/>
  <c r="DE102" i="7"/>
  <c r="DF99" i="7" s="1"/>
  <c r="DF101" i="7" s="1"/>
  <c r="CU168" i="15" s="1"/>
  <c r="DC62" i="7"/>
  <c r="DD60" i="7" s="1"/>
  <c r="T207" i="9"/>
  <c r="T286" i="9" s="1"/>
  <c r="CU167" i="15"/>
  <c r="DF52" i="7"/>
  <c r="DF226" i="7" s="1"/>
  <c r="DB16" i="13" s="1"/>
  <c r="DC64" i="7"/>
  <c r="DE108" i="7"/>
  <c r="T204" i="7"/>
  <c r="CR172" i="15"/>
  <c r="DC67" i="7"/>
  <c r="DF95" i="7"/>
  <c r="DD228" i="7"/>
  <c r="CZ18" i="13" s="1"/>
  <c r="DD66" i="7"/>
  <c r="CS162" i="15" s="1"/>
  <c r="DD57" i="7"/>
  <c r="DD55" i="7" s="1"/>
  <c r="DD61" i="7" s="1"/>
  <c r="DF93" i="7"/>
  <c r="DG90" i="7" s="1"/>
  <c r="AI556" i="9"/>
  <c r="AE52" i="13" s="1"/>
  <c r="T306" i="12"/>
  <c r="AJ394" i="9"/>
  <c r="AJ556" i="9" s="1"/>
  <c r="AF52" i="13" s="1"/>
  <c r="AK132" i="8"/>
  <c r="AK135" i="8" s="1"/>
  <c r="T104" i="8" l="1"/>
  <c r="T392" i="9" s="1"/>
  <c r="T554" i="9" s="1"/>
  <c r="P50" i="13" s="1"/>
  <c r="CR234" i="15"/>
  <c r="CM240" i="15" s="1"/>
  <c r="T300" i="9"/>
  <c r="T68" i="12" s="1"/>
  <c r="CR233" i="15"/>
  <c r="T299" i="9"/>
  <c r="T231" i="9"/>
  <c r="DD62" i="7"/>
  <c r="DE60" i="7" s="1"/>
  <c r="U159" i="7" s="1"/>
  <c r="DF104" i="7"/>
  <c r="DF53" i="7"/>
  <c r="DF227" i="7" s="1"/>
  <c r="DB17" i="13" s="1"/>
  <c r="DF102" i="7"/>
  <c r="DG99" i="7" s="1"/>
  <c r="DG101" i="7" s="1"/>
  <c r="CV168" i="15" s="1"/>
  <c r="DD67" i="7"/>
  <c r="DD64" i="7"/>
  <c r="CS220" i="15"/>
  <c r="T54" i="12"/>
  <c r="T56" i="12" s="1"/>
  <c r="T288" i="9"/>
  <c r="CS172" i="15"/>
  <c r="T160" i="7"/>
  <c r="T180" i="9" s="1"/>
  <c r="T193" i="9" s="1"/>
  <c r="DG92" i="7"/>
  <c r="DG93" i="7" s="1"/>
  <c r="DH90" i="7" s="1"/>
  <c r="T162" i="7"/>
  <c r="T161" i="7"/>
  <c r="T200" i="9" s="1"/>
  <c r="T291" i="9" s="1"/>
  <c r="T59" i="12" s="1"/>
  <c r="DE110" i="7"/>
  <c r="U202" i="7"/>
  <c r="CS200" i="15"/>
  <c r="AK394" i="9"/>
  <c r="AL132" i="8"/>
  <c r="AL135" i="8" s="1"/>
  <c r="U101" i="8" l="1"/>
  <c r="CM241" i="15"/>
  <c r="CM192" i="15" s="1"/>
  <c r="CN240" i="15"/>
  <c r="T67" i="12"/>
  <c r="T69" i="12" s="1"/>
  <c r="T301" i="9"/>
  <c r="T527" i="9" s="1"/>
  <c r="P62" i="13" s="1"/>
  <c r="CM237" i="15"/>
  <c r="CR235" i="15"/>
  <c r="DG53" i="7"/>
  <c r="DG227" i="7" s="1"/>
  <c r="DC17" i="13" s="1"/>
  <c r="DG104" i="7"/>
  <c r="DG102" i="7"/>
  <c r="DH99" i="7" s="1"/>
  <c r="DH101" i="7" s="1"/>
  <c r="CW168" i="15" s="1"/>
  <c r="CT169" i="15"/>
  <c r="DE54" i="7"/>
  <c r="DE113" i="7"/>
  <c r="DH92" i="7"/>
  <c r="DH93" i="7" s="1"/>
  <c r="DI90" i="7" s="1"/>
  <c r="DE111" i="7"/>
  <c r="DF108" i="7" s="1"/>
  <c r="CS221" i="15"/>
  <c r="T432" i="9"/>
  <c r="T492" i="9"/>
  <c r="T191" i="9"/>
  <c r="T491" i="9" s="1"/>
  <c r="T273" i="9"/>
  <c r="T210" i="9"/>
  <c r="CV167" i="15"/>
  <c r="DG52" i="7"/>
  <c r="DG226" i="7" s="1"/>
  <c r="DC16" i="13" s="1"/>
  <c r="DG95" i="7"/>
  <c r="AL394" i="9"/>
  <c r="AL556" i="9" s="1"/>
  <c r="AH52" i="13" s="1"/>
  <c r="AM132" i="8"/>
  <c r="AM135" i="8" s="1"/>
  <c r="U306" i="12"/>
  <c r="AK556" i="9"/>
  <c r="AG52" i="13" s="1"/>
  <c r="CN241" i="15" l="1"/>
  <c r="CN192" i="15" s="1"/>
  <c r="CO240" i="15"/>
  <c r="CN237" i="15"/>
  <c r="CM238" i="15"/>
  <c r="DH95" i="7"/>
  <c r="DH104" i="7"/>
  <c r="DH53" i="7"/>
  <c r="DH227" i="7" s="1"/>
  <c r="DD17" i="13" s="1"/>
  <c r="DH102" i="7"/>
  <c r="DI99" i="7" s="1"/>
  <c r="DI101" i="7" s="1"/>
  <c r="CX168" i="15" s="1"/>
  <c r="T496" i="9"/>
  <c r="T41" i="12"/>
  <c r="T45" i="12" s="1"/>
  <c r="T277" i="9"/>
  <c r="CW167" i="15"/>
  <c r="DH52" i="7"/>
  <c r="CY233" i="15"/>
  <c r="DI92" i="7"/>
  <c r="DF110" i="7"/>
  <c r="DF111" i="7" s="1"/>
  <c r="DG108" i="7" s="1"/>
  <c r="T573" i="9"/>
  <c r="T489" i="9"/>
  <c r="T515" i="9"/>
  <c r="CS222" i="15"/>
  <c r="DE228" i="7"/>
  <c r="DA18" i="13" s="1"/>
  <c r="DE57" i="7"/>
  <c r="DE55" i="7" s="1"/>
  <c r="DE66" i="7"/>
  <c r="AM394" i="9"/>
  <c r="AN132" i="8"/>
  <c r="AN135" i="8" s="1"/>
  <c r="CO241" i="15" l="1"/>
  <c r="CP240" i="15"/>
  <c r="T497" i="9"/>
  <c r="CM191" i="15"/>
  <c r="CM193" i="15" s="1"/>
  <c r="CO192" i="15"/>
  <c r="CN238" i="15"/>
  <c r="CO237" i="15"/>
  <c r="DI102" i="7"/>
  <c r="DJ99" i="7" s="1"/>
  <c r="DJ101" i="7" s="1"/>
  <c r="CY168" i="15" s="1"/>
  <c r="DI104" i="7"/>
  <c r="DI53" i="7"/>
  <c r="DI227" i="7" s="1"/>
  <c r="DE17" i="13" s="1"/>
  <c r="DG110" i="7"/>
  <c r="DG111" i="7" s="1"/>
  <c r="DH108" i="7" s="1"/>
  <c r="P21" i="13"/>
  <c r="T559" i="9"/>
  <c r="P34" i="13" s="1"/>
  <c r="T521" i="9"/>
  <c r="P56" i="13" s="1"/>
  <c r="P73" i="13" s="1"/>
  <c r="T549" i="9"/>
  <c r="P45" i="13" s="1"/>
  <c r="T569" i="9"/>
  <c r="CX167" i="15"/>
  <c r="DI52" i="7"/>
  <c r="CT162" i="15"/>
  <c r="DE67" i="7"/>
  <c r="DE64" i="7"/>
  <c r="DE61" i="7"/>
  <c r="DE62" i="7" s="1"/>
  <c r="DF60" i="7" s="1"/>
  <c r="P20" i="13"/>
  <c r="P25" i="13"/>
  <c r="P29" i="13" s="1"/>
  <c r="P33" i="13" s="1"/>
  <c r="P44" i="13" s="1"/>
  <c r="P55" i="13" s="1"/>
  <c r="P72" i="13" s="1"/>
  <c r="CU169" i="15"/>
  <c r="DF54" i="7"/>
  <c r="DF113" i="7"/>
  <c r="DI95" i="7"/>
  <c r="DI93" i="7"/>
  <c r="DJ90" i="7" s="1"/>
  <c r="DH226" i="7"/>
  <c r="DD16" i="13" s="1"/>
  <c r="AN394" i="9"/>
  <c r="AN556" i="9" s="1"/>
  <c r="AJ52" i="13" s="1"/>
  <c r="AO132" i="8"/>
  <c r="AO135" i="8" s="1"/>
  <c r="V306" i="12"/>
  <c r="AM556" i="9"/>
  <c r="AI52" i="13" s="1"/>
  <c r="CP241" i="15" l="1"/>
  <c r="CP192" i="15" s="1"/>
  <c r="CQ240" i="15"/>
  <c r="CN191" i="15"/>
  <c r="CN193" i="15" s="1"/>
  <c r="CO238" i="15"/>
  <c r="CO191" i="15" s="1"/>
  <c r="CO193" i="15" s="1"/>
  <c r="CP237" i="15"/>
  <c r="DG113" i="7"/>
  <c r="DI226" i="7"/>
  <c r="DE16" i="13" s="1"/>
  <c r="DH110" i="7"/>
  <c r="DH111" i="7" s="1"/>
  <c r="DI108" i="7" s="1"/>
  <c r="CT172" i="15"/>
  <c r="CT174" i="15"/>
  <c r="P26" i="13"/>
  <c r="P30" i="13"/>
  <c r="CV169" i="15"/>
  <c r="DG54" i="7"/>
  <c r="DJ92" i="7"/>
  <c r="DF228" i="7"/>
  <c r="DB18" i="13" s="1"/>
  <c r="DF66" i="7"/>
  <c r="DF57" i="7"/>
  <c r="DF55" i="7" s="1"/>
  <c r="DJ53" i="7"/>
  <c r="DJ104" i="7"/>
  <c r="U197" i="7" s="1"/>
  <c r="U102" i="8" s="1"/>
  <c r="DJ102" i="7"/>
  <c r="AO394" i="9"/>
  <c r="AP132" i="8"/>
  <c r="AP135" i="8" s="1"/>
  <c r="CQ241" i="15" l="1"/>
  <c r="CQ192" i="15" s="1"/>
  <c r="CR240" i="15"/>
  <c r="CR241" i="15" s="1"/>
  <c r="CR192" i="15" s="1"/>
  <c r="U107" i="8"/>
  <c r="CP238" i="15"/>
  <c r="CQ237" i="15"/>
  <c r="U206" i="9"/>
  <c r="U285" i="9" s="1"/>
  <c r="CY234" i="15"/>
  <c r="DI110" i="7"/>
  <c r="DF64" i="7"/>
  <c r="DF61" i="7"/>
  <c r="DF62" i="7" s="1"/>
  <c r="DG60" i="7" s="1"/>
  <c r="CY167" i="15"/>
  <c r="DJ52" i="7"/>
  <c r="DJ226" i="7" s="1"/>
  <c r="DF16" i="13" s="1"/>
  <c r="DJ95" i="7"/>
  <c r="U191" i="7" s="1"/>
  <c r="U71" i="8" s="1"/>
  <c r="DG228" i="7"/>
  <c r="DC18" i="13" s="1"/>
  <c r="DG66" i="7"/>
  <c r="DG67" i="7" s="1"/>
  <c r="DG57" i="7"/>
  <c r="DG55" i="7" s="1"/>
  <c r="DG64" i="7" s="1"/>
  <c r="CU162" i="15"/>
  <c r="DF67" i="7"/>
  <c r="CW169" i="15"/>
  <c r="DH54" i="7"/>
  <c r="DH113" i="7"/>
  <c r="DK99" i="7"/>
  <c r="U198" i="7"/>
  <c r="DJ93" i="7"/>
  <c r="AP394" i="9"/>
  <c r="AP556" i="9" s="1"/>
  <c r="AL52" i="13" s="1"/>
  <c r="AQ132" i="8"/>
  <c r="AQ135" i="8" s="1"/>
  <c r="W306" i="12"/>
  <c r="AO556" i="9"/>
  <c r="AK52" i="13" s="1"/>
  <c r="DJ227" i="7"/>
  <c r="DF17" i="13" s="1"/>
  <c r="CY235" i="15" l="1"/>
  <c r="CP191" i="15"/>
  <c r="CP193" i="15" s="1"/>
  <c r="CQ238" i="15"/>
  <c r="CR237" i="15"/>
  <c r="CR238" i="15" s="1"/>
  <c r="U110" i="8"/>
  <c r="U111" i="8"/>
  <c r="CX169" i="15"/>
  <c r="DI54" i="7"/>
  <c r="DK90" i="7"/>
  <c r="U192" i="7"/>
  <c r="U205" i="9"/>
  <c r="U284" i="9" s="1"/>
  <c r="U52" i="12" s="1"/>
  <c r="M198" i="12" s="1"/>
  <c r="DK101" i="7"/>
  <c r="V196" i="7"/>
  <c r="DI111" i="7"/>
  <c r="DI113" i="7"/>
  <c r="DH228" i="7"/>
  <c r="DD18" i="13" s="1"/>
  <c r="DH66" i="7"/>
  <c r="DH57" i="7"/>
  <c r="DH55" i="7" s="1"/>
  <c r="DH61" i="7" s="1"/>
  <c r="DG61" i="7"/>
  <c r="DG62" i="7" s="1"/>
  <c r="DH60" i="7" s="1"/>
  <c r="CU172" i="15"/>
  <c r="CU174" i="15"/>
  <c r="CV162" i="15"/>
  <c r="U53" i="12"/>
  <c r="AQ394" i="9"/>
  <c r="AR132" i="8"/>
  <c r="AR135" i="8" s="1"/>
  <c r="U112" i="8" l="1"/>
  <c r="U103" i="8" s="1"/>
  <c r="U230" i="9" s="1"/>
  <c r="CQ191" i="15"/>
  <c r="CQ193" i="15" s="1"/>
  <c r="CR191" i="15"/>
  <c r="CR193" i="15" s="1"/>
  <c r="U229" i="9"/>
  <c r="U360" i="9"/>
  <c r="U124" i="12" s="1"/>
  <c r="M273" i="12" s="1"/>
  <c r="CV172" i="15"/>
  <c r="CV174" i="15"/>
  <c r="DJ108" i="7"/>
  <c r="CW162" i="15"/>
  <c r="DH67" i="7"/>
  <c r="DH64" i="7"/>
  <c r="DI228" i="7"/>
  <c r="DE18" i="13" s="1"/>
  <c r="DI57" i="7"/>
  <c r="DI55" i="7" s="1"/>
  <c r="DI61" i="7" s="1"/>
  <c r="DI66" i="7"/>
  <c r="CX162" i="15" s="1"/>
  <c r="DH62" i="7"/>
  <c r="DI60" i="7" s="1"/>
  <c r="CZ168" i="15"/>
  <c r="DK104" i="7"/>
  <c r="DK102" i="7"/>
  <c r="DL99" i="7" s="1"/>
  <c r="DK53" i="7"/>
  <c r="DK227" i="7" s="1"/>
  <c r="DG17" i="13" s="1"/>
  <c r="V190" i="7"/>
  <c r="DK92" i="7"/>
  <c r="DK93" i="7" s="1"/>
  <c r="AR394" i="9"/>
  <c r="AR556" i="9" s="1"/>
  <c r="AN52" i="13" s="1"/>
  <c r="AS132" i="8"/>
  <c r="AS135" i="8" s="1"/>
  <c r="M199" i="12"/>
  <c r="X306" i="12"/>
  <c r="AQ556" i="9"/>
  <c r="AM52" i="13" s="1"/>
  <c r="U104" i="8" l="1"/>
  <c r="U392" i="9" s="1"/>
  <c r="M304" i="12" s="1"/>
  <c r="CX234" i="15"/>
  <c r="CS240" i="15" s="1"/>
  <c r="U300" i="9"/>
  <c r="U68" i="12" s="1"/>
  <c r="M214" i="12" s="1"/>
  <c r="CX233" i="15"/>
  <c r="U299" i="9"/>
  <c r="U231" i="9"/>
  <c r="DI67" i="7"/>
  <c r="DI64" i="7"/>
  <c r="DL90" i="7"/>
  <c r="CX172" i="15"/>
  <c r="CW172" i="15"/>
  <c r="CW174" i="15"/>
  <c r="CZ167" i="15"/>
  <c r="DK52" i="7"/>
  <c r="DK95" i="7"/>
  <c r="DI62" i="7"/>
  <c r="DJ60" i="7" s="1"/>
  <c r="DL101" i="7"/>
  <c r="DL102" i="7" s="1"/>
  <c r="DM99" i="7" s="1"/>
  <c r="DJ110" i="7"/>
  <c r="AS394" i="9"/>
  <c r="AT132" i="8"/>
  <c r="AT135" i="8" s="1"/>
  <c r="V101" i="8" l="1"/>
  <c r="U554" i="9"/>
  <c r="Q50" i="13" s="1"/>
  <c r="CS241" i="15"/>
  <c r="CS192" i="15" s="1"/>
  <c r="CT240" i="15"/>
  <c r="U67" i="12"/>
  <c r="U301" i="9"/>
  <c r="U527" i="9" s="1"/>
  <c r="Q62" i="13" s="1"/>
  <c r="CS237" i="15"/>
  <c r="CX235" i="15"/>
  <c r="DM101" i="7"/>
  <c r="DM102" i="7" s="1"/>
  <c r="W196" i="7"/>
  <c r="X196" i="7"/>
  <c r="DK226" i="7"/>
  <c r="DG16" i="13" s="1"/>
  <c r="CY220" i="15"/>
  <c r="CY169" i="15"/>
  <c r="DJ54" i="7"/>
  <c r="DJ113" i="7"/>
  <c r="U203" i="7" s="1"/>
  <c r="DJ111" i="7"/>
  <c r="DA168" i="15"/>
  <c r="DL53" i="7"/>
  <c r="DL227" i="7" s="1"/>
  <c r="DH17" i="13" s="1"/>
  <c r="DL104" i="7"/>
  <c r="DL92" i="7"/>
  <c r="DL93" i="7" s="1"/>
  <c r="AS556" i="9"/>
  <c r="AO52" i="13" s="1"/>
  <c r="Y306" i="12"/>
  <c r="AT394" i="9"/>
  <c r="AT556" i="9" s="1"/>
  <c r="AP52" i="13" s="1"/>
  <c r="AU132" i="8"/>
  <c r="AU135" i="8" s="1"/>
  <c r="CT241" i="15" l="1"/>
  <c r="CT192" i="15" s="1"/>
  <c r="CU240" i="15"/>
  <c r="CT237" i="15"/>
  <c r="CS238" i="15"/>
  <c r="M213" i="12"/>
  <c r="M215" i="12" s="1"/>
  <c r="U69" i="12"/>
  <c r="W198" i="7"/>
  <c r="D105" i="7"/>
  <c r="D31" i="6" s="1"/>
  <c r="X198" i="7"/>
  <c r="DJ228" i="7"/>
  <c r="DF18" i="13" s="1"/>
  <c r="DJ57" i="7"/>
  <c r="DJ55" i="7" s="1"/>
  <c r="DJ66" i="7"/>
  <c r="CY221" i="15"/>
  <c r="DE233" i="15"/>
  <c r="V198" i="7"/>
  <c r="DA167" i="15"/>
  <c r="DL52" i="7"/>
  <c r="DL95" i="7"/>
  <c r="DK108" i="7"/>
  <c r="U204" i="7"/>
  <c r="U117" i="8"/>
  <c r="DM90" i="7"/>
  <c r="DJ168" i="15"/>
  <c r="DL168" i="15"/>
  <c r="DU168" i="15"/>
  <c r="DO168" i="15"/>
  <c r="DI168" i="15"/>
  <c r="DR168" i="15"/>
  <c r="DH168" i="15"/>
  <c r="DD168" i="15"/>
  <c r="DK168" i="15"/>
  <c r="DN168" i="15"/>
  <c r="DT168" i="15"/>
  <c r="DC168" i="15"/>
  <c r="DS168" i="15"/>
  <c r="DQ168" i="15"/>
  <c r="DM53" i="7"/>
  <c r="DB168" i="15"/>
  <c r="DE168" i="15"/>
  <c r="DG168" i="15"/>
  <c r="D101" i="7"/>
  <c r="DF168" i="15"/>
  <c r="DM168" i="15"/>
  <c r="DP168" i="15"/>
  <c r="DM104" i="7"/>
  <c r="AU394" i="9"/>
  <c r="AV132" i="8"/>
  <c r="AV135" i="8" s="1"/>
  <c r="CU241" i="15" l="1"/>
  <c r="CU192" i="15" s="1"/>
  <c r="CV240" i="15"/>
  <c r="CS191" i="15"/>
  <c r="CS193" i="15" s="1"/>
  <c r="CT238" i="15"/>
  <c r="CU237" i="15"/>
  <c r="E168" i="15"/>
  <c r="V197" i="7"/>
  <c r="X197" i="7"/>
  <c r="W197" i="7"/>
  <c r="W102" i="8" s="1"/>
  <c r="W206" i="9" s="1"/>
  <c r="W285" i="9" s="1"/>
  <c r="W190" i="7"/>
  <c r="DM92" i="7"/>
  <c r="X190" i="7"/>
  <c r="U207" i="9"/>
  <c r="DL226" i="7"/>
  <c r="DH16" i="13" s="1"/>
  <c r="DJ61" i="7"/>
  <c r="DJ62" i="7" s="1"/>
  <c r="DJ64" i="7"/>
  <c r="D53" i="7"/>
  <c r="G35" i="6" s="1"/>
  <c r="DM227" i="7"/>
  <c r="V202" i="7"/>
  <c r="DK110" i="7"/>
  <c r="DK111" i="7" s="1"/>
  <c r="CY222" i="15"/>
  <c r="CY162" i="15"/>
  <c r="DJ67" i="7"/>
  <c r="U161" i="7" s="1"/>
  <c r="U200" i="9" s="1"/>
  <c r="U291" i="9" s="1"/>
  <c r="U59" i="12" s="1"/>
  <c r="M205" i="12" s="1"/>
  <c r="Z306" i="12"/>
  <c r="AU556" i="9"/>
  <c r="AQ52" i="13" s="1"/>
  <c r="AV394" i="9"/>
  <c r="AV556" i="9" s="1"/>
  <c r="AR52" i="13" s="1"/>
  <c r="AW132" i="8"/>
  <c r="AW135" i="8" s="1"/>
  <c r="CV241" i="15" l="1"/>
  <c r="CV192" i="15" s="1"/>
  <c r="CW240" i="15"/>
  <c r="CT191" i="15"/>
  <c r="CT193" i="15" s="1"/>
  <c r="CU238" i="15"/>
  <c r="CV237" i="15"/>
  <c r="CZ169" i="15"/>
  <c r="DK54" i="7"/>
  <c r="DK113" i="7"/>
  <c r="CY200" i="15"/>
  <c r="DD167" i="15"/>
  <c r="DT167" i="15"/>
  <c r="DK167" i="15"/>
  <c r="DM167" i="15"/>
  <c r="DJ167" i="15"/>
  <c r="DH167" i="15"/>
  <c r="DS167" i="15"/>
  <c r="DR167" i="15"/>
  <c r="DM52" i="7"/>
  <c r="DL167" i="15"/>
  <c r="DE167" i="15"/>
  <c r="DG167" i="15"/>
  <c r="DP167" i="15"/>
  <c r="DC167" i="15"/>
  <c r="DI167" i="15"/>
  <c r="DB167" i="15"/>
  <c r="DO167" i="15"/>
  <c r="DF167" i="15"/>
  <c r="DQ167" i="15"/>
  <c r="DN167" i="15"/>
  <c r="DU167" i="15"/>
  <c r="DM95" i="7"/>
  <c r="D92" i="7"/>
  <c r="U160" i="7"/>
  <c r="U180" i="9" s="1"/>
  <c r="U193" i="9" s="1"/>
  <c r="U286" i="9"/>
  <c r="X102" i="8"/>
  <c r="X206" i="9" s="1"/>
  <c r="X285" i="9" s="1"/>
  <c r="BP102" i="8"/>
  <c r="BP206" i="9" s="1"/>
  <c r="BP285" i="9" s="1"/>
  <c r="BM102" i="8"/>
  <c r="BM206" i="9" s="1"/>
  <c r="BM285" i="9" s="1"/>
  <c r="AJ102" i="8"/>
  <c r="AJ206" i="9" s="1"/>
  <c r="AJ285" i="9" s="1"/>
  <c r="AB102" i="8"/>
  <c r="AB206" i="9" s="1"/>
  <c r="AB285" i="9" s="1"/>
  <c r="BU102" i="8"/>
  <c r="BU206" i="9" s="1"/>
  <c r="BU285" i="9" s="1"/>
  <c r="CD102" i="8"/>
  <c r="CD206" i="9" s="1"/>
  <c r="CD285" i="9" s="1"/>
  <c r="BY102" i="8"/>
  <c r="BY206" i="9" s="1"/>
  <c r="BY285" i="9" s="1"/>
  <c r="AX102" i="8"/>
  <c r="AX206" i="9" s="1"/>
  <c r="AX285" i="9" s="1"/>
  <c r="BO102" i="8"/>
  <c r="BO206" i="9" s="1"/>
  <c r="BO285" i="9" s="1"/>
  <c r="BG102" i="8"/>
  <c r="BG206" i="9" s="1"/>
  <c r="BG285" i="9" s="1"/>
  <c r="AE102" i="8"/>
  <c r="AE206" i="9" s="1"/>
  <c r="AE285" i="9" s="1"/>
  <c r="BL102" i="8"/>
  <c r="BL206" i="9" s="1"/>
  <c r="BL285" i="9" s="1"/>
  <c r="AU102" i="8"/>
  <c r="AU206" i="9" s="1"/>
  <c r="AU285" i="9" s="1"/>
  <c r="BC102" i="8"/>
  <c r="BC206" i="9" s="1"/>
  <c r="BC285" i="9" s="1"/>
  <c r="CA102" i="8"/>
  <c r="CA206" i="9" s="1"/>
  <c r="CA285" i="9" s="1"/>
  <c r="AA102" i="8"/>
  <c r="AA206" i="9" s="1"/>
  <c r="AA285" i="9" s="1"/>
  <c r="BA102" i="8"/>
  <c r="BA206" i="9" s="1"/>
  <c r="BA285" i="9" s="1"/>
  <c r="BS102" i="8"/>
  <c r="BS206" i="9" s="1"/>
  <c r="BS285" i="9" s="1"/>
  <c r="BV102" i="8"/>
  <c r="BV206" i="9" s="1"/>
  <c r="BV285" i="9" s="1"/>
  <c r="BH102" i="8"/>
  <c r="BH206" i="9" s="1"/>
  <c r="BH285" i="9" s="1"/>
  <c r="BX102" i="8"/>
  <c r="BX206" i="9" s="1"/>
  <c r="BX285" i="9" s="1"/>
  <c r="BJ102" i="8"/>
  <c r="BJ206" i="9" s="1"/>
  <c r="BJ285" i="9" s="1"/>
  <c r="AM102" i="8"/>
  <c r="AM206" i="9" s="1"/>
  <c r="AM285" i="9" s="1"/>
  <c r="AS102" i="8"/>
  <c r="AS206" i="9" s="1"/>
  <c r="AS285" i="9" s="1"/>
  <c r="AZ102" i="8"/>
  <c r="AZ206" i="9" s="1"/>
  <c r="AZ285" i="9" s="1"/>
  <c r="AT102" i="8"/>
  <c r="AT206" i="9" s="1"/>
  <c r="AT285" i="9" s="1"/>
  <c r="Z102" i="8"/>
  <c r="Z206" i="9" s="1"/>
  <c r="Z285" i="9" s="1"/>
  <c r="BW102" i="8"/>
  <c r="BW206" i="9" s="1"/>
  <c r="BW285" i="9" s="1"/>
  <c r="AD102" i="8"/>
  <c r="AD206" i="9" s="1"/>
  <c r="AD285" i="9" s="1"/>
  <c r="AR102" i="8"/>
  <c r="AR206" i="9" s="1"/>
  <c r="AR285" i="9" s="1"/>
  <c r="AN102" i="8"/>
  <c r="AN206" i="9" s="1"/>
  <c r="AN285" i="9" s="1"/>
  <c r="AN53" i="12" s="1"/>
  <c r="BT102" i="8"/>
  <c r="BT206" i="9" s="1"/>
  <c r="BT285" i="9" s="1"/>
  <c r="AW102" i="8"/>
  <c r="AW206" i="9" s="1"/>
  <c r="AW285" i="9" s="1"/>
  <c r="BI102" i="8"/>
  <c r="BI206" i="9" s="1"/>
  <c r="BI285" i="9" s="1"/>
  <c r="Y102" i="8"/>
  <c r="Y206" i="9" s="1"/>
  <c r="Y285" i="9" s="1"/>
  <c r="BN102" i="8"/>
  <c r="BN206" i="9" s="1"/>
  <c r="BN285" i="9" s="1"/>
  <c r="BD102" i="8"/>
  <c r="BD206" i="9" s="1"/>
  <c r="BD285" i="9" s="1"/>
  <c r="AG102" i="8"/>
  <c r="AG206" i="9" s="1"/>
  <c r="AG285" i="9" s="1"/>
  <c r="AO102" i="8"/>
  <c r="AO206" i="9" s="1"/>
  <c r="AO285" i="9" s="1"/>
  <c r="AO53" i="12" s="1"/>
  <c r="BR102" i="8"/>
  <c r="BR206" i="9" s="1"/>
  <c r="BR285" i="9" s="1"/>
  <c r="BK102" i="8"/>
  <c r="BK206" i="9" s="1"/>
  <c r="BK285" i="9" s="1"/>
  <c r="CG102" i="8"/>
  <c r="CG206" i="9" s="1"/>
  <c r="CG285" i="9" s="1"/>
  <c r="AI102" i="8"/>
  <c r="AI206" i="9" s="1"/>
  <c r="AI285" i="9" s="1"/>
  <c r="BF102" i="8"/>
  <c r="BF206" i="9" s="1"/>
  <c r="BF285" i="9" s="1"/>
  <c r="AF102" i="8"/>
  <c r="AF206" i="9" s="1"/>
  <c r="AF285" i="9" s="1"/>
  <c r="CC102" i="8"/>
  <c r="CC206" i="9" s="1"/>
  <c r="CC285" i="9" s="1"/>
  <c r="CE102" i="8"/>
  <c r="CE206" i="9" s="1"/>
  <c r="CE285" i="9" s="1"/>
  <c r="AV102" i="8"/>
  <c r="AV206" i="9" s="1"/>
  <c r="AV285" i="9" s="1"/>
  <c r="AH102" i="8"/>
  <c r="AH206" i="9" s="1"/>
  <c r="AH285" i="9" s="1"/>
  <c r="AK102" i="8"/>
  <c r="AK206" i="9" s="1"/>
  <c r="AK285" i="9" s="1"/>
  <c r="AP102" i="8"/>
  <c r="AP206" i="9" s="1"/>
  <c r="AP285" i="9" s="1"/>
  <c r="AP53" i="12" s="1"/>
  <c r="AY102" i="8"/>
  <c r="AY206" i="9" s="1"/>
  <c r="AY285" i="9" s="1"/>
  <c r="AY53" i="12" s="1"/>
  <c r="AC102" i="8"/>
  <c r="AC206" i="9" s="1"/>
  <c r="AC285" i="9" s="1"/>
  <c r="BE102" i="8"/>
  <c r="BE206" i="9" s="1"/>
  <c r="BE285" i="9" s="1"/>
  <c r="AL102" i="8"/>
  <c r="AL206" i="9" s="1"/>
  <c r="AL285" i="9" s="1"/>
  <c r="CB102" i="8"/>
  <c r="CB206" i="9" s="1"/>
  <c r="CB285" i="9" s="1"/>
  <c r="BZ102" i="8"/>
  <c r="BZ206" i="9" s="1"/>
  <c r="BZ285" i="9" s="1"/>
  <c r="CF102" i="8"/>
  <c r="CF206" i="9" s="1"/>
  <c r="CF285" i="9" s="1"/>
  <c r="BB102" i="8"/>
  <c r="BB206" i="9" s="1"/>
  <c r="BB285" i="9" s="1"/>
  <c r="AQ102" i="8"/>
  <c r="AQ206" i="9" s="1"/>
  <c r="AQ285" i="9" s="1"/>
  <c r="BQ102" i="8"/>
  <c r="BQ206" i="9" s="1"/>
  <c r="BQ285" i="9" s="1"/>
  <c r="BQ53" i="12" s="1"/>
  <c r="CY172" i="15"/>
  <c r="DL108" i="7"/>
  <c r="DK60" i="7"/>
  <c r="U162" i="7"/>
  <c r="DM93" i="7"/>
  <c r="D197" i="7"/>
  <c r="V102" i="8"/>
  <c r="V107" i="8" s="1"/>
  <c r="AW394" i="9"/>
  <c r="AX132" i="8"/>
  <c r="AX135" i="8" s="1"/>
  <c r="CW241" i="15" l="1"/>
  <c r="CW192" i="15" s="1"/>
  <c r="CX240" i="15"/>
  <c r="CX241" i="15" s="1"/>
  <c r="CX192" i="15" s="1"/>
  <c r="CU191" i="15"/>
  <c r="CU193" i="15" s="1"/>
  <c r="CW237" i="15"/>
  <c r="CV238" i="15"/>
  <c r="V111" i="8"/>
  <c r="V110" i="8"/>
  <c r="AL53" i="12"/>
  <c r="AJ53" i="12"/>
  <c r="AM53" i="12"/>
  <c r="V199" i="12" s="1"/>
  <c r="AQ53" i="12"/>
  <c r="X199" i="12" s="1"/>
  <c r="CB53" i="12"/>
  <c r="BW53" i="12"/>
  <c r="AN199" i="12" s="1"/>
  <c r="AA53" i="12"/>
  <c r="P199" i="12" s="1"/>
  <c r="Y53" i="12"/>
  <c r="O199" i="12" s="1"/>
  <c r="Z53" i="12"/>
  <c r="CC53" i="12"/>
  <c r="AQ199" i="12" s="1"/>
  <c r="AK53" i="12"/>
  <c r="U199" i="12" s="1"/>
  <c r="BZ53" i="12"/>
  <c r="AC53" i="12"/>
  <c r="Q199" i="12" s="1"/>
  <c r="AI53" i="12"/>
  <c r="T199" i="12" s="1"/>
  <c r="AF53" i="12"/>
  <c r="BL53" i="12"/>
  <c r="AW53" i="12"/>
  <c r="AA199" i="12" s="1"/>
  <c r="AE53" i="12"/>
  <c r="R199" i="12" s="1"/>
  <c r="AZ53" i="12"/>
  <c r="BY53" i="12"/>
  <c r="AO199" i="12" s="1"/>
  <c r="BO53" i="12"/>
  <c r="AJ199" i="12" s="1"/>
  <c r="BV53" i="12"/>
  <c r="CF53" i="12"/>
  <c r="X53" i="12"/>
  <c r="AV53" i="12"/>
  <c r="AB53" i="12"/>
  <c r="CA53" i="12"/>
  <c r="AP199" i="12" s="1"/>
  <c r="AD53" i="12"/>
  <c r="BE53" i="12"/>
  <c r="AE199" i="12" s="1"/>
  <c r="AG53" i="12"/>
  <c r="S199" i="12" s="1"/>
  <c r="BI53" i="12"/>
  <c r="AG199" i="12" s="1"/>
  <c r="AS53" i="12"/>
  <c r="Y199" i="12" s="1"/>
  <c r="AT53" i="12"/>
  <c r="BJ53" i="12"/>
  <c r="BS53" i="12"/>
  <c r="AL199" i="12" s="1"/>
  <c r="BC53" i="12"/>
  <c r="AD199" i="12" s="1"/>
  <c r="BG53" i="12"/>
  <c r="AF199" i="12" s="1"/>
  <c r="CE53" i="12"/>
  <c r="AR199" i="12" s="1"/>
  <c r="BM53" i="12"/>
  <c r="AI199" i="12" s="1"/>
  <c r="BU53" i="12"/>
  <c r="AM199" i="12" s="1"/>
  <c r="CG53" i="12"/>
  <c r="AS199" i="12" s="1"/>
  <c r="BF53" i="12"/>
  <c r="AH53" i="12"/>
  <c r="BA53" i="12"/>
  <c r="AC199" i="12" s="1"/>
  <c r="AU53" i="12"/>
  <c r="Z199" i="12" s="1"/>
  <c r="BP53" i="12"/>
  <c r="BT53" i="12"/>
  <c r="AX53" i="12"/>
  <c r="BD53" i="12"/>
  <c r="BR53" i="12"/>
  <c r="U54" i="12"/>
  <c r="U288" i="9"/>
  <c r="D102" i="8"/>
  <c r="V206" i="9"/>
  <c r="U492" i="9"/>
  <c r="U191" i="9"/>
  <c r="U491" i="9" s="1"/>
  <c r="U432" i="9"/>
  <c r="U273" i="9"/>
  <c r="U210" i="9"/>
  <c r="BX53" i="12"/>
  <c r="BN53" i="12"/>
  <c r="BH53" i="12"/>
  <c r="AR53" i="12"/>
  <c r="BB53" i="12"/>
  <c r="BK53" i="12"/>
  <c r="AH199" i="12" s="1"/>
  <c r="V192" i="7"/>
  <c r="X192" i="7"/>
  <c r="W192" i="7"/>
  <c r="D96" i="7"/>
  <c r="D30" i="6" s="1"/>
  <c r="V159" i="7"/>
  <c r="E167" i="15"/>
  <c r="CD53" i="12"/>
  <c r="X191" i="7"/>
  <c r="W191" i="7"/>
  <c r="W71" i="8" s="1"/>
  <c r="W205" i="9" s="1"/>
  <c r="W284" i="9" s="1"/>
  <c r="V191" i="7"/>
  <c r="DL110" i="7"/>
  <c r="DL111" i="7" s="1"/>
  <c r="DM226" i="7"/>
  <c r="D52" i="7"/>
  <c r="G34" i="6" s="1"/>
  <c r="DK228" i="7"/>
  <c r="DG18" i="13" s="1"/>
  <c r="DK57" i="7"/>
  <c r="DK66" i="7"/>
  <c r="AK199" i="12"/>
  <c r="W199" i="12"/>
  <c r="AA306" i="12"/>
  <c r="AW556" i="9"/>
  <c r="AS52" i="13" s="1"/>
  <c r="AB199" i="12"/>
  <c r="AX394" i="9"/>
  <c r="AX556" i="9" s="1"/>
  <c r="AT52" i="13" s="1"/>
  <c r="AY132" i="8"/>
  <c r="AY135" i="8" s="1"/>
  <c r="V112" i="8" l="1"/>
  <c r="V103" i="8" s="1"/>
  <c r="V230" i="9" s="1"/>
  <c r="V300" i="9" s="1"/>
  <c r="CV191" i="15"/>
  <c r="CV193" i="15" s="1"/>
  <c r="V229" i="9"/>
  <c r="V360" i="9"/>
  <c r="V124" i="12" s="1"/>
  <c r="CW238" i="15"/>
  <c r="CX237" i="15"/>
  <c r="CX238" i="15" s="1"/>
  <c r="U496" i="9"/>
  <c r="DM108" i="7"/>
  <c r="V71" i="8"/>
  <c r="D191" i="7"/>
  <c r="M200" i="12"/>
  <c r="M202" i="12" s="1"/>
  <c r="U56" i="12"/>
  <c r="DK55" i="7"/>
  <c r="U41" i="12"/>
  <c r="U277" i="9"/>
  <c r="U489" i="9"/>
  <c r="U515" i="9"/>
  <c r="U573" i="9"/>
  <c r="DE234" i="15"/>
  <c r="DA169" i="15"/>
  <c r="DL54" i="7"/>
  <c r="DL113" i="7"/>
  <c r="V285" i="9"/>
  <c r="D206" i="9"/>
  <c r="CZ162" i="15"/>
  <c r="DK67" i="7"/>
  <c r="AJ71" i="8"/>
  <c r="AJ205" i="9" s="1"/>
  <c r="AJ284" i="9" s="1"/>
  <c r="AK71" i="8"/>
  <c r="AK205" i="9" s="1"/>
  <c r="AK284" i="9" s="1"/>
  <c r="AP71" i="8"/>
  <c r="AP205" i="9" s="1"/>
  <c r="AP284" i="9" s="1"/>
  <c r="AC71" i="8"/>
  <c r="AC205" i="9" s="1"/>
  <c r="AC284" i="9" s="1"/>
  <c r="BP71" i="8"/>
  <c r="BP205" i="9" s="1"/>
  <c r="BP284" i="9" s="1"/>
  <c r="BY71" i="8"/>
  <c r="BY205" i="9" s="1"/>
  <c r="BY284" i="9" s="1"/>
  <c r="BV71" i="8"/>
  <c r="BV205" i="9" s="1"/>
  <c r="BV284" i="9" s="1"/>
  <c r="AL71" i="8"/>
  <c r="AL205" i="9" s="1"/>
  <c r="AL284" i="9" s="1"/>
  <c r="BG71" i="8"/>
  <c r="BG205" i="9" s="1"/>
  <c r="BG284" i="9" s="1"/>
  <c r="BQ71" i="8"/>
  <c r="BQ205" i="9" s="1"/>
  <c r="BQ284" i="9" s="1"/>
  <c r="CC71" i="8"/>
  <c r="CC205" i="9" s="1"/>
  <c r="CC284" i="9" s="1"/>
  <c r="BT71" i="8"/>
  <c r="BT205" i="9" s="1"/>
  <c r="BT284" i="9" s="1"/>
  <c r="AG71" i="8"/>
  <c r="AG205" i="9" s="1"/>
  <c r="AG284" i="9" s="1"/>
  <c r="AE71" i="8"/>
  <c r="AE205" i="9" s="1"/>
  <c r="AE284" i="9" s="1"/>
  <c r="Z71" i="8"/>
  <c r="Z205" i="9" s="1"/>
  <c r="Z284" i="9" s="1"/>
  <c r="AW71" i="8"/>
  <c r="AW205" i="9" s="1"/>
  <c r="AW284" i="9" s="1"/>
  <c r="AO71" i="8"/>
  <c r="AO205" i="9" s="1"/>
  <c r="AO284" i="9" s="1"/>
  <c r="AX71" i="8"/>
  <c r="AX205" i="9" s="1"/>
  <c r="AX284" i="9" s="1"/>
  <c r="CA71" i="8"/>
  <c r="CA205" i="9" s="1"/>
  <c r="CA284" i="9" s="1"/>
  <c r="AA71" i="8"/>
  <c r="AA205" i="9" s="1"/>
  <c r="AA284" i="9" s="1"/>
  <c r="CD71" i="8"/>
  <c r="CD205" i="9" s="1"/>
  <c r="CD284" i="9" s="1"/>
  <c r="AY71" i="8"/>
  <c r="AY205" i="9" s="1"/>
  <c r="AY284" i="9" s="1"/>
  <c r="Y71" i="8"/>
  <c r="Y205" i="9" s="1"/>
  <c r="Y284" i="9" s="1"/>
  <c r="BA71" i="8"/>
  <c r="BA205" i="9" s="1"/>
  <c r="BA284" i="9" s="1"/>
  <c r="CF71" i="8"/>
  <c r="CF205" i="9" s="1"/>
  <c r="CF284" i="9" s="1"/>
  <c r="AF71" i="8"/>
  <c r="AF205" i="9" s="1"/>
  <c r="AF284" i="9" s="1"/>
  <c r="BB71" i="8"/>
  <c r="BB205" i="9" s="1"/>
  <c r="BB284" i="9" s="1"/>
  <c r="BH71" i="8"/>
  <c r="BH205" i="9" s="1"/>
  <c r="BH284" i="9" s="1"/>
  <c r="AQ71" i="8"/>
  <c r="AQ205" i="9" s="1"/>
  <c r="AQ284" i="9" s="1"/>
  <c r="CB71" i="8"/>
  <c r="CB205" i="9" s="1"/>
  <c r="CB284" i="9" s="1"/>
  <c r="AR71" i="8"/>
  <c r="AR205" i="9" s="1"/>
  <c r="AR284" i="9" s="1"/>
  <c r="BR71" i="8"/>
  <c r="BR205" i="9" s="1"/>
  <c r="BR284" i="9" s="1"/>
  <c r="AB71" i="8"/>
  <c r="AB205" i="9" s="1"/>
  <c r="AB284" i="9" s="1"/>
  <c r="BZ71" i="8"/>
  <c r="BZ205" i="9" s="1"/>
  <c r="BZ284" i="9" s="1"/>
  <c r="BX71" i="8"/>
  <c r="BX205" i="9" s="1"/>
  <c r="BX284" i="9" s="1"/>
  <c r="AV71" i="8"/>
  <c r="AV205" i="9" s="1"/>
  <c r="AV284" i="9" s="1"/>
  <c r="BU71" i="8"/>
  <c r="BU205" i="9" s="1"/>
  <c r="BU284" i="9" s="1"/>
  <c r="CG71" i="8"/>
  <c r="CG205" i="9" s="1"/>
  <c r="CG284" i="9" s="1"/>
  <c r="AZ71" i="8"/>
  <c r="AZ205" i="9" s="1"/>
  <c r="AZ284" i="9" s="1"/>
  <c r="AN71" i="8"/>
  <c r="AN205" i="9" s="1"/>
  <c r="AN284" i="9" s="1"/>
  <c r="AH71" i="8"/>
  <c r="AH205" i="9" s="1"/>
  <c r="AH284" i="9" s="1"/>
  <c r="BD71" i="8"/>
  <c r="BD205" i="9" s="1"/>
  <c r="BD284" i="9" s="1"/>
  <c r="X71" i="8"/>
  <c r="X205" i="9" s="1"/>
  <c r="X284" i="9" s="1"/>
  <c r="BL71" i="8"/>
  <c r="BL205" i="9" s="1"/>
  <c r="BL284" i="9" s="1"/>
  <c r="BN71" i="8"/>
  <c r="BN205" i="9" s="1"/>
  <c r="BN284" i="9" s="1"/>
  <c r="BJ71" i="8"/>
  <c r="BJ205" i="9" s="1"/>
  <c r="BJ284" i="9" s="1"/>
  <c r="BW71" i="8"/>
  <c r="BW205" i="9" s="1"/>
  <c r="BW284" i="9" s="1"/>
  <c r="BO71" i="8"/>
  <c r="BO205" i="9" s="1"/>
  <c r="BO284" i="9" s="1"/>
  <c r="BF71" i="8"/>
  <c r="BF205" i="9" s="1"/>
  <c r="BF284" i="9" s="1"/>
  <c r="BK71" i="8"/>
  <c r="BK205" i="9" s="1"/>
  <c r="BK284" i="9" s="1"/>
  <c r="AS71" i="8"/>
  <c r="AS205" i="9" s="1"/>
  <c r="AS284" i="9" s="1"/>
  <c r="AI71" i="8"/>
  <c r="AI205" i="9" s="1"/>
  <c r="AI284" i="9" s="1"/>
  <c r="BE71" i="8"/>
  <c r="BE205" i="9" s="1"/>
  <c r="BE284" i="9" s="1"/>
  <c r="BM71" i="8"/>
  <c r="BM205" i="9" s="1"/>
  <c r="BM284" i="9" s="1"/>
  <c r="AU71" i="8"/>
  <c r="AU205" i="9" s="1"/>
  <c r="AU284" i="9" s="1"/>
  <c r="AM71" i="8"/>
  <c r="AM205" i="9" s="1"/>
  <c r="AM284" i="9" s="1"/>
  <c r="BC71" i="8"/>
  <c r="BC205" i="9" s="1"/>
  <c r="BC284" i="9" s="1"/>
  <c r="BI71" i="8"/>
  <c r="BI205" i="9" s="1"/>
  <c r="BI284" i="9" s="1"/>
  <c r="CE71" i="8"/>
  <c r="CE205" i="9" s="1"/>
  <c r="CE284" i="9" s="1"/>
  <c r="BS71" i="8"/>
  <c r="BS205" i="9" s="1"/>
  <c r="BS284" i="9" s="1"/>
  <c r="AT71" i="8"/>
  <c r="AT205" i="9" s="1"/>
  <c r="AT284" i="9" s="1"/>
  <c r="AD71" i="8"/>
  <c r="AD205" i="9" s="1"/>
  <c r="AD284" i="9" s="1"/>
  <c r="AY394" i="9"/>
  <c r="AZ132" i="8"/>
  <c r="AZ135" i="8" s="1"/>
  <c r="DD234" i="15" l="1"/>
  <c r="CY240" i="15" s="1"/>
  <c r="CY241" i="15" s="1"/>
  <c r="CY192" i="15" s="1"/>
  <c r="V104" i="8"/>
  <c r="W101" i="8" s="1"/>
  <c r="W107" i="8" s="1"/>
  <c r="V231" i="9"/>
  <c r="CW191" i="15"/>
  <c r="CW193" i="15" s="1"/>
  <c r="CX191" i="15"/>
  <c r="CX193" i="15" s="1"/>
  <c r="DD233" i="15"/>
  <c r="CY237" i="15" s="1"/>
  <c r="V299" i="9"/>
  <c r="V67" i="12" s="1"/>
  <c r="U497" i="9"/>
  <c r="AU52" i="12"/>
  <c r="BW52" i="12"/>
  <c r="AZ52" i="12"/>
  <c r="AR52" i="12"/>
  <c r="Y52" i="12"/>
  <c r="CA52" i="12"/>
  <c r="BV52" i="12"/>
  <c r="Q25" i="13"/>
  <c r="Q29" i="13" s="1"/>
  <c r="Q33" i="13" s="1"/>
  <c r="Q44" i="13" s="1"/>
  <c r="Q55" i="13" s="1"/>
  <c r="Q72" i="13" s="1"/>
  <c r="Q20" i="13"/>
  <c r="BS52" i="12"/>
  <c r="AM52" i="12"/>
  <c r="AI52" i="12"/>
  <c r="BO52" i="12"/>
  <c r="BL52" i="12"/>
  <c r="AN52" i="12"/>
  <c r="AV52" i="12"/>
  <c r="BR52" i="12"/>
  <c r="BH52" i="12"/>
  <c r="BA52" i="12"/>
  <c r="AA52" i="12"/>
  <c r="AW52" i="12"/>
  <c r="BT52" i="12"/>
  <c r="AL52" i="12"/>
  <c r="AC52" i="12"/>
  <c r="CE52" i="12"/>
  <c r="AS52" i="12"/>
  <c r="X52" i="12"/>
  <c r="BX52" i="12"/>
  <c r="BB52" i="12"/>
  <c r="Z52" i="12"/>
  <c r="CC52" i="12"/>
  <c r="AP52" i="12"/>
  <c r="V68" i="12"/>
  <c r="AT52" i="12"/>
  <c r="BC52" i="12"/>
  <c r="BE52" i="12"/>
  <c r="BF52" i="12"/>
  <c r="BN52" i="12"/>
  <c r="AH52" i="12"/>
  <c r="BU52" i="12"/>
  <c r="AB52" i="12"/>
  <c r="AQ52" i="12"/>
  <c r="CF52" i="12"/>
  <c r="CD52" i="12"/>
  <c r="AO52" i="12"/>
  <c r="AG52" i="12"/>
  <c r="BG52" i="12"/>
  <c r="BP52" i="12"/>
  <c r="AJ52" i="12"/>
  <c r="V53" i="12"/>
  <c r="W53" i="12"/>
  <c r="N199" i="12" s="1"/>
  <c r="D199" i="12" s="1"/>
  <c r="D285" i="9"/>
  <c r="DL228" i="7"/>
  <c r="DH18" i="13" s="1"/>
  <c r="DL57" i="7"/>
  <c r="DL66" i="7"/>
  <c r="DE235" i="15"/>
  <c r="DK61" i="7"/>
  <c r="DK64" i="7"/>
  <c r="M187" i="12"/>
  <c r="M191" i="12" s="1"/>
  <c r="M141" i="12" s="1"/>
  <c r="M142" i="12" s="1"/>
  <c r="U45" i="12"/>
  <c r="V205" i="9"/>
  <c r="D71" i="8"/>
  <c r="AD52" i="12"/>
  <c r="BI52" i="12"/>
  <c r="BM52" i="12"/>
  <c r="BK52" i="12"/>
  <c r="BJ52" i="12"/>
  <c r="BD52" i="12"/>
  <c r="CG52" i="12"/>
  <c r="BZ52" i="12"/>
  <c r="CB52" i="12"/>
  <c r="AF52" i="12"/>
  <c r="AY52" i="12"/>
  <c r="AX52" i="12"/>
  <c r="AE52" i="12"/>
  <c r="BQ52" i="12"/>
  <c r="BY52" i="12"/>
  <c r="AK52" i="12"/>
  <c r="CZ172" i="15"/>
  <c r="CZ174" i="15"/>
  <c r="Q21" i="13"/>
  <c r="U569" i="9"/>
  <c r="U559" i="9"/>
  <c r="Q34" i="13" s="1"/>
  <c r="U521" i="9"/>
  <c r="Q56" i="13" s="1"/>
  <c r="Q73" i="13" s="1"/>
  <c r="U549" i="9"/>
  <c r="Q45" i="13" s="1"/>
  <c r="DM110" i="7"/>
  <c r="DM111" i="7" s="1"/>
  <c r="X202" i="7"/>
  <c r="W202" i="7"/>
  <c r="AZ394" i="9"/>
  <c r="AZ556" i="9" s="1"/>
  <c r="AV52" i="13" s="1"/>
  <c r="BA132" i="8"/>
  <c r="BA135" i="8" s="1"/>
  <c r="AB306" i="12"/>
  <c r="AY556" i="9"/>
  <c r="AU52" i="13" s="1"/>
  <c r="V392" i="9" l="1"/>
  <c r="V554" i="9" s="1"/>
  <c r="R50" i="13" s="1"/>
  <c r="CZ240" i="15"/>
  <c r="DA240" i="15" s="1"/>
  <c r="DA241" i="15" s="1"/>
  <c r="H80" i="8"/>
  <c r="V69" i="12"/>
  <c r="V301" i="9"/>
  <c r="V527" i="9" s="1"/>
  <c r="R62" i="13" s="1"/>
  <c r="DD235" i="15"/>
  <c r="CY238" i="15"/>
  <c r="CZ237" i="15"/>
  <c r="Y198" i="12"/>
  <c r="U198" i="12"/>
  <c r="AH198" i="12"/>
  <c r="AF198" i="12"/>
  <c r="AD198" i="12"/>
  <c r="AC198" i="12"/>
  <c r="V198" i="12"/>
  <c r="AP198" i="12"/>
  <c r="AN198" i="12"/>
  <c r="W204" i="7"/>
  <c r="X204" i="7"/>
  <c r="V204" i="7"/>
  <c r="D114" i="7"/>
  <c r="D32" i="6" s="1"/>
  <c r="D38" i="6" s="1"/>
  <c r="AK198" i="12"/>
  <c r="AG198" i="12"/>
  <c r="W198" i="12"/>
  <c r="AA198" i="12"/>
  <c r="AJ198" i="12"/>
  <c r="DB169" i="15"/>
  <c r="DR169" i="15"/>
  <c r="DQ169" i="15"/>
  <c r="DO169" i="15"/>
  <c r="DT169" i="15"/>
  <c r="DF169" i="15"/>
  <c r="DC169" i="15"/>
  <c r="DE169" i="15"/>
  <c r="DJ169" i="15"/>
  <c r="DG169" i="15"/>
  <c r="DM169" i="15"/>
  <c r="DM54" i="7"/>
  <c r="DN169" i="15"/>
  <c r="DI169" i="15"/>
  <c r="DK169" i="15"/>
  <c r="DL169" i="15"/>
  <c r="DU169" i="15"/>
  <c r="DH169" i="15"/>
  <c r="DS169" i="15"/>
  <c r="DP169" i="15"/>
  <c r="DD169" i="15"/>
  <c r="D110" i="7"/>
  <c r="DM113" i="7"/>
  <c r="Q26" i="13"/>
  <c r="Q30" i="13"/>
  <c r="DK62" i="7"/>
  <c r="DL60" i="7" s="1"/>
  <c r="DA162" i="15"/>
  <c r="DL67" i="7"/>
  <c r="W111" i="8"/>
  <c r="W110" i="8"/>
  <c r="AO198" i="12"/>
  <c r="R198" i="12"/>
  <c r="AB198" i="12"/>
  <c r="AS198" i="12"/>
  <c r="AI198" i="12"/>
  <c r="V284" i="9"/>
  <c r="D205" i="9"/>
  <c r="DL55" i="7"/>
  <c r="S198" i="12"/>
  <c r="X198" i="12"/>
  <c r="AM198" i="12"/>
  <c r="AE198" i="12"/>
  <c r="AQ198" i="12"/>
  <c r="AR198" i="12"/>
  <c r="Q198" i="12"/>
  <c r="P198" i="12"/>
  <c r="T198" i="12"/>
  <c r="AL198" i="12"/>
  <c r="O198" i="12"/>
  <c r="Z198" i="12"/>
  <c r="BA394" i="9"/>
  <c r="BB132" i="8"/>
  <c r="BB135" i="8" s="1"/>
  <c r="DB240" i="15" l="1"/>
  <c r="DB241" i="15" s="1"/>
  <c r="CZ241" i="15"/>
  <c r="CZ192" i="15" s="1"/>
  <c r="W112" i="8"/>
  <c r="W103" i="8" s="1"/>
  <c r="W104" i="8" s="1"/>
  <c r="G93" i="8"/>
  <c r="H82" i="8"/>
  <c r="H72" i="8" s="1"/>
  <c r="CY191" i="15"/>
  <c r="CY193" i="15" s="1"/>
  <c r="CZ238" i="15"/>
  <c r="DA237" i="15"/>
  <c r="W360" i="9"/>
  <c r="W124" i="12" s="1"/>
  <c r="N273" i="12" s="1"/>
  <c r="W229" i="9"/>
  <c r="DL61" i="7"/>
  <c r="DL64" i="7"/>
  <c r="D284" i="9"/>
  <c r="V52" i="12"/>
  <c r="W52" i="12"/>
  <c r="V203" i="7"/>
  <c r="W203" i="7"/>
  <c r="W117" i="8" s="1"/>
  <c r="W207" i="9" s="1"/>
  <c r="W286" i="9" s="1"/>
  <c r="X203" i="7"/>
  <c r="DA172" i="15"/>
  <c r="DA174" i="15"/>
  <c r="E169" i="15"/>
  <c r="DM228" i="7"/>
  <c r="DM66" i="7"/>
  <c r="DM57" i="7"/>
  <c r="D54" i="7"/>
  <c r="G36" i="6" s="1"/>
  <c r="G38" i="6" s="1"/>
  <c r="AC306" i="12"/>
  <c r="BA556" i="9"/>
  <c r="AW52" i="13" s="1"/>
  <c r="BC132" i="8"/>
  <c r="BC135" i="8" s="1"/>
  <c r="BB394" i="9"/>
  <c r="BB556" i="9" s="1"/>
  <c r="AX52" i="13" s="1"/>
  <c r="DC240" i="15" l="1"/>
  <c r="DC241" i="15" s="1"/>
  <c r="W230" i="9"/>
  <c r="DJ234" i="15" s="1"/>
  <c r="H221" i="9"/>
  <c r="H74" i="8"/>
  <c r="CZ191" i="15"/>
  <c r="CZ193" i="15" s="1"/>
  <c r="DA238" i="15"/>
  <c r="DA191" i="15" s="1"/>
  <c r="DB237" i="15"/>
  <c r="DA192" i="15"/>
  <c r="DK234" i="15"/>
  <c r="DB192" i="15"/>
  <c r="DC162" i="15"/>
  <c r="DG162" i="15"/>
  <c r="DK162" i="15"/>
  <c r="DO162" i="15"/>
  <c r="DS162" i="15"/>
  <c r="DI162" i="15"/>
  <c r="DQ162" i="15"/>
  <c r="DF162" i="15"/>
  <c r="DN162" i="15"/>
  <c r="DR162" i="15"/>
  <c r="DD162" i="15"/>
  <c r="DH162" i="15"/>
  <c r="DL162" i="15"/>
  <c r="DP162" i="15"/>
  <c r="DT162" i="15"/>
  <c r="DE162" i="15"/>
  <c r="DM162" i="15"/>
  <c r="DU162" i="15"/>
  <c r="DB162" i="15"/>
  <c r="DJ162" i="15"/>
  <c r="DM67" i="7"/>
  <c r="D66" i="7"/>
  <c r="DE220" i="15"/>
  <c r="BR117" i="8"/>
  <c r="BR207" i="9" s="1"/>
  <c r="BR286" i="9" s="1"/>
  <c r="BS117" i="8"/>
  <c r="BS207" i="9" s="1"/>
  <c r="BS286" i="9" s="1"/>
  <c r="AX117" i="8"/>
  <c r="AX207" i="9" s="1"/>
  <c r="AX286" i="9" s="1"/>
  <c r="CA117" i="8"/>
  <c r="CA207" i="9" s="1"/>
  <c r="CA286" i="9" s="1"/>
  <c r="BJ117" i="8"/>
  <c r="BJ207" i="9" s="1"/>
  <c r="BJ286" i="9" s="1"/>
  <c r="AO117" i="8"/>
  <c r="AO207" i="9" s="1"/>
  <c r="AO286" i="9" s="1"/>
  <c r="BI117" i="8"/>
  <c r="BI207" i="9" s="1"/>
  <c r="BI286" i="9" s="1"/>
  <c r="CE117" i="8"/>
  <c r="CE207" i="9" s="1"/>
  <c r="CE286" i="9" s="1"/>
  <c r="AL117" i="8"/>
  <c r="AL207" i="9" s="1"/>
  <c r="AL286" i="9" s="1"/>
  <c r="BZ117" i="8"/>
  <c r="BZ207" i="9" s="1"/>
  <c r="BZ286" i="9" s="1"/>
  <c r="BH117" i="8"/>
  <c r="BH207" i="9" s="1"/>
  <c r="BH286" i="9" s="1"/>
  <c r="BE117" i="8"/>
  <c r="BE207" i="9" s="1"/>
  <c r="BE286" i="9" s="1"/>
  <c r="BX117" i="8"/>
  <c r="BX207" i="9" s="1"/>
  <c r="BX286" i="9" s="1"/>
  <c r="AI117" i="8"/>
  <c r="AI207" i="9" s="1"/>
  <c r="AI286" i="9" s="1"/>
  <c r="BB117" i="8"/>
  <c r="BB207" i="9" s="1"/>
  <c r="BB286" i="9" s="1"/>
  <c r="AK117" i="8"/>
  <c r="AK207" i="9" s="1"/>
  <c r="AK286" i="9" s="1"/>
  <c r="Z117" i="8"/>
  <c r="Z207" i="9" s="1"/>
  <c r="Z286" i="9" s="1"/>
  <c r="AG117" i="8"/>
  <c r="AG207" i="9" s="1"/>
  <c r="AG286" i="9" s="1"/>
  <c r="X117" i="8"/>
  <c r="X207" i="9" s="1"/>
  <c r="X286" i="9" s="1"/>
  <c r="BA117" i="8"/>
  <c r="BA207" i="9" s="1"/>
  <c r="BA286" i="9" s="1"/>
  <c r="BD117" i="8"/>
  <c r="BD207" i="9" s="1"/>
  <c r="BD286" i="9" s="1"/>
  <c r="AQ117" i="8"/>
  <c r="AQ207" i="9" s="1"/>
  <c r="AQ286" i="9" s="1"/>
  <c r="BQ117" i="8"/>
  <c r="BQ207" i="9" s="1"/>
  <c r="BQ286" i="9" s="1"/>
  <c r="BM117" i="8"/>
  <c r="BM207" i="9" s="1"/>
  <c r="BM286" i="9" s="1"/>
  <c r="BO117" i="8"/>
  <c r="BO207" i="9" s="1"/>
  <c r="BO286" i="9" s="1"/>
  <c r="BV117" i="8"/>
  <c r="BV207" i="9" s="1"/>
  <c r="BV286" i="9" s="1"/>
  <c r="AZ117" i="8"/>
  <c r="AZ207" i="9" s="1"/>
  <c r="AZ286" i="9" s="1"/>
  <c r="AA117" i="8"/>
  <c r="AA207" i="9" s="1"/>
  <c r="AA286" i="9" s="1"/>
  <c r="BU117" i="8"/>
  <c r="BU207" i="9" s="1"/>
  <c r="BU286" i="9" s="1"/>
  <c r="AW117" i="8"/>
  <c r="AW207" i="9" s="1"/>
  <c r="AW286" i="9" s="1"/>
  <c r="AF117" i="8"/>
  <c r="AF207" i="9" s="1"/>
  <c r="AF286" i="9" s="1"/>
  <c r="BG117" i="8"/>
  <c r="BG207" i="9" s="1"/>
  <c r="BG286" i="9" s="1"/>
  <c r="Y117" i="8"/>
  <c r="Y207" i="9" s="1"/>
  <c r="Y286" i="9" s="1"/>
  <c r="CC117" i="8"/>
  <c r="CC207" i="9" s="1"/>
  <c r="CC286" i="9" s="1"/>
  <c r="AC117" i="8"/>
  <c r="AC207" i="9" s="1"/>
  <c r="AC286" i="9" s="1"/>
  <c r="AV117" i="8"/>
  <c r="AV207" i="9" s="1"/>
  <c r="AV286" i="9" s="1"/>
  <c r="AE117" i="8"/>
  <c r="AE207" i="9" s="1"/>
  <c r="AE286" i="9" s="1"/>
  <c r="AS117" i="8"/>
  <c r="AS207" i="9" s="1"/>
  <c r="AS286" i="9" s="1"/>
  <c r="BN117" i="8"/>
  <c r="BN207" i="9" s="1"/>
  <c r="BN286" i="9" s="1"/>
  <c r="AJ117" i="8"/>
  <c r="AJ207" i="9" s="1"/>
  <c r="AJ286" i="9" s="1"/>
  <c r="AT117" i="8"/>
  <c r="AT207" i="9" s="1"/>
  <c r="AT286" i="9" s="1"/>
  <c r="BK117" i="8"/>
  <c r="BK207" i="9" s="1"/>
  <c r="BK286" i="9" s="1"/>
  <c r="BL117" i="8"/>
  <c r="BL207" i="9" s="1"/>
  <c r="BL286" i="9" s="1"/>
  <c r="CF117" i="8"/>
  <c r="CF207" i="9" s="1"/>
  <c r="CF286" i="9" s="1"/>
  <c r="AU117" i="8"/>
  <c r="AU207" i="9" s="1"/>
  <c r="AU286" i="9" s="1"/>
  <c r="CB117" i="8"/>
  <c r="CB207" i="9" s="1"/>
  <c r="CB286" i="9" s="1"/>
  <c r="BP117" i="8"/>
  <c r="BP207" i="9" s="1"/>
  <c r="BP286" i="9" s="1"/>
  <c r="AN117" i="8"/>
  <c r="AN207" i="9" s="1"/>
  <c r="AN286" i="9" s="1"/>
  <c r="AY117" i="8"/>
  <c r="AY207" i="9" s="1"/>
  <c r="AY286" i="9" s="1"/>
  <c r="AP117" i="8"/>
  <c r="AP207" i="9" s="1"/>
  <c r="AP286" i="9" s="1"/>
  <c r="BY117" i="8"/>
  <c r="BY207" i="9" s="1"/>
  <c r="BY286" i="9" s="1"/>
  <c r="BF117" i="8"/>
  <c r="BF207" i="9" s="1"/>
  <c r="BF286" i="9" s="1"/>
  <c r="BT117" i="8"/>
  <c r="BT207" i="9" s="1"/>
  <c r="BT286" i="9" s="1"/>
  <c r="AB117" i="8"/>
  <c r="AB207" i="9" s="1"/>
  <c r="AB286" i="9" s="1"/>
  <c r="AD117" i="8"/>
  <c r="AD207" i="9" s="1"/>
  <c r="AD286" i="9" s="1"/>
  <c r="AM117" i="8"/>
  <c r="AM207" i="9" s="1"/>
  <c r="AM286" i="9" s="1"/>
  <c r="AH117" i="8"/>
  <c r="AH207" i="9" s="1"/>
  <c r="AH286" i="9" s="1"/>
  <c r="AR117" i="8"/>
  <c r="AR207" i="9" s="1"/>
  <c r="AR286" i="9" s="1"/>
  <c r="CG117" i="8"/>
  <c r="CG207" i="9" s="1"/>
  <c r="CG286" i="9" s="1"/>
  <c r="BW117" i="8"/>
  <c r="BW207" i="9" s="1"/>
  <c r="BW286" i="9" s="1"/>
  <c r="BC117" i="8"/>
  <c r="BC207" i="9" s="1"/>
  <c r="BC286" i="9" s="1"/>
  <c r="CD117" i="8"/>
  <c r="CD207" i="9" s="1"/>
  <c r="CD286" i="9" s="1"/>
  <c r="N198" i="12"/>
  <c r="DJ233" i="15"/>
  <c r="DK233" i="15"/>
  <c r="W299" i="9"/>
  <c r="W67" i="12" s="1"/>
  <c r="N213" i="12" s="1"/>
  <c r="W288" i="9"/>
  <c r="DL62" i="7"/>
  <c r="DM60" i="7" s="1"/>
  <c r="DM55" i="7"/>
  <c r="D57" i="7"/>
  <c r="V117" i="8"/>
  <c r="D203" i="7"/>
  <c r="W300" i="9"/>
  <c r="BC394" i="9"/>
  <c r="BD132" i="8"/>
  <c r="BD135" i="8" s="1"/>
  <c r="W392" i="9"/>
  <c r="X101" i="8"/>
  <c r="X107" i="8" s="1"/>
  <c r="W231" i="9" l="1"/>
  <c r="DD240" i="15"/>
  <c r="DD241" i="15" s="1"/>
  <c r="H391" i="9"/>
  <c r="H553" i="9" s="1"/>
  <c r="D49" i="13" s="1"/>
  <c r="I70" i="8"/>
  <c r="X221" i="15"/>
  <c r="H295" i="9"/>
  <c r="H222" i="9"/>
  <c r="H517" i="9" s="1"/>
  <c r="D23" i="13" s="1"/>
  <c r="DA193" i="15"/>
  <c r="DB238" i="15"/>
  <c r="DC237" i="15"/>
  <c r="D10" i="11"/>
  <c r="BC54" i="12"/>
  <c r="BC288" i="9"/>
  <c r="AH54" i="12"/>
  <c r="AH56" i="12" s="1"/>
  <c r="AH288" i="9"/>
  <c r="BT54" i="12"/>
  <c r="BT56" i="12" s="1"/>
  <c r="BT288" i="9"/>
  <c r="AY54" i="12"/>
  <c r="AY288" i="9"/>
  <c r="AU54" i="12"/>
  <c r="AU288" i="9"/>
  <c r="AT54" i="12"/>
  <c r="AT56" i="12" s="1"/>
  <c r="AT288" i="9"/>
  <c r="AE54" i="12"/>
  <c r="AE288" i="9"/>
  <c r="Y54" i="12"/>
  <c r="Y288" i="9"/>
  <c r="BU54" i="12"/>
  <c r="BU288" i="9"/>
  <c r="BO54" i="12"/>
  <c r="BO288" i="9"/>
  <c r="BD54" i="12"/>
  <c r="BD56" i="12" s="1"/>
  <c r="BD288" i="9"/>
  <c r="Z54" i="12"/>
  <c r="Z56" i="12" s="1"/>
  <c r="Z288" i="9"/>
  <c r="BX54" i="12"/>
  <c r="BX56" i="12" s="1"/>
  <c r="BX288" i="9"/>
  <c r="AL54" i="12"/>
  <c r="AL56" i="12" s="1"/>
  <c r="AL288" i="9"/>
  <c r="BJ54" i="12"/>
  <c r="BJ56" i="12" s="1"/>
  <c r="BJ288" i="9"/>
  <c r="BR54" i="12"/>
  <c r="BR56" i="12" s="1"/>
  <c r="BR288" i="9"/>
  <c r="DB172" i="15"/>
  <c r="E162" i="15"/>
  <c r="DB174" i="15"/>
  <c r="DT172" i="15"/>
  <c r="DT174" i="15"/>
  <c r="DD172" i="15"/>
  <c r="DQ172" i="15"/>
  <c r="DK172" i="15"/>
  <c r="DC192" i="15"/>
  <c r="V207" i="9"/>
  <c r="D117" i="8"/>
  <c r="DM61" i="7"/>
  <c r="D61" i="7" s="1"/>
  <c r="DM64" i="7"/>
  <c r="D55" i="7"/>
  <c r="BW54" i="12"/>
  <c r="BW288" i="9"/>
  <c r="AM54" i="12"/>
  <c r="AM288" i="9"/>
  <c r="BF54" i="12"/>
  <c r="BF56" i="12" s="1"/>
  <c r="BF288" i="9"/>
  <c r="AN54" i="12"/>
  <c r="AN56" i="12" s="1"/>
  <c r="AN288" i="9"/>
  <c r="CF54" i="12"/>
  <c r="CF56" i="12" s="1"/>
  <c r="CF288" i="9"/>
  <c r="AJ54" i="12"/>
  <c r="AJ56" i="12" s="1"/>
  <c r="AJ288" i="9"/>
  <c r="AV54" i="12"/>
  <c r="AV56" i="12" s="1"/>
  <c r="AV288" i="9"/>
  <c r="BG54" i="12"/>
  <c r="BG288" i="9"/>
  <c r="AA54" i="12"/>
  <c r="AA288" i="9"/>
  <c r="BM54" i="12"/>
  <c r="BM288" i="9"/>
  <c r="BA54" i="12"/>
  <c r="BA288" i="9"/>
  <c r="AK54" i="12"/>
  <c r="AK288" i="9"/>
  <c r="BE54" i="12"/>
  <c r="BE288" i="9"/>
  <c r="CE54" i="12"/>
  <c r="CE288" i="9"/>
  <c r="CA54" i="12"/>
  <c r="CA288" i="9"/>
  <c r="DU172" i="15"/>
  <c r="DU174" i="15"/>
  <c r="DP172" i="15"/>
  <c r="DR172" i="15"/>
  <c r="DR174" i="15"/>
  <c r="DI172" i="15"/>
  <c r="DI174" i="15"/>
  <c r="DG172" i="15"/>
  <c r="DG174" i="15"/>
  <c r="D198" i="12"/>
  <c r="CG54" i="12"/>
  <c r="CG288" i="9"/>
  <c r="AD54" i="12"/>
  <c r="AD56" i="12" s="1"/>
  <c r="AD288" i="9"/>
  <c r="BY54" i="12"/>
  <c r="BY288" i="9"/>
  <c r="BP54" i="12"/>
  <c r="BP56" i="12" s="1"/>
  <c r="BP288" i="9"/>
  <c r="BL54" i="12"/>
  <c r="BL56" i="12" s="1"/>
  <c r="BL288" i="9"/>
  <c r="BN54" i="12"/>
  <c r="BN56" i="12" s="1"/>
  <c r="BN288" i="9"/>
  <c r="AC54" i="12"/>
  <c r="AC288" i="9"/>
  <c r="AF54" i="12"/>
  <c r="AF56" i="12" s="1"/>
  <c r="AF288" i="9"/>
  <c r="AZ54" i="12"/>
  <c r="AZ56" i="12" s="1"/>
  <c r="AZ288" i="9"/>
  <c r="BQ54" i="12"/>
  <c r="BQ288" i="9"/>
  <c r="X54" i="12"/>
  <c r="X56" i="12" s="1"/>
  <c r="X288" i="9"/>
  <c r="BB54" i="12"/>
  <c r="BB56" i="12" s="1"/>
  <c r="BB288" i="9"/>
  <c r="BH54" i="12"/>
  <c r="BH56" i="12" s="1"/>
  <c r="BH288" i="9"/>
  <c r="BI54" i="12"/>
  <c r="BI288" i="9"/>
  <c r="AX54" i="12"/>
  <c r="AX56" i="12" s="1"/>
  <c r="AX288" i="9"/>
  <c r="X161" i="7"/>
  <c r="W161" i="7"/>
  <c r="W200" i="9" s="1"/>
  <c r="W291" i="9" s="1"/>
  <c r="V161" i="7"/>
  <c r="DM172" i="15"/>
  <c r="DM174" i="15"/>
  <c r="DL172" i="15"/>
  <c r="DL174" i="15"/>
  <c r="DN172" i="15"/>
  <c r="DN174" i="15"/>
  <c r="DS172" i="15"/>
  <c r="DS174" i="15"/>
  <c r="DC172" i="15"/>
  <c r="DC174" i="15"/>
  <c r="DJ235" i="15"/>
  <c r="DE221" i="15"/>
  <c r="X159" i="7"/>
  <c r="W159" i="7"/>
  <c r="DK235" i="15"/>
  <c r="CD54" i="12"/>
  <c r="CD56" i="12" s="1"/>
  <c r="CD288" i="9"/>
  <c r="AR54" i="12"/>
  <c r="AR56" i="12" s="1"/>
  <c r="AR288" i="9"/>
  <c r="AB54" i="12"/>
  <c r="AB56" i="12" s="1"/>
  <c r="AB288" i="9"/>
  <c r="AP54" i="12"/>
  <c r="AP56" i="12" s="1"/>
  <c r="AP288" i="9"/>
  <c r="CB54" i="12"/>
  <c r="CB56" i="12" s="1"/>
  <c r="CB288" i="9"/>
  <c r="BK54" i="12"/>
  <c r="BK288" i="9"/>
  <c r="AS54" i="12"/>
  <c r="AS288" i="9"/>
  <c r="CC54" i="12"/>
  <c r="CC288" i="9"/>
  <c r="AW54" i="12"/>
  <c r="AW288" i="9"/>
  <c r="BV54" i="12"/>
  <c r="BV56" i="12" s="1"/>
  <c r="BV288" i="9"/>
  <c r="AQ54" i="12"/>
  <c r="AQ288" i="9"/>
  <c r="AG54" i="12"/>
  <c r="AG288" i="9"/>
  <c r="AI54" i="12"/>
  <c r="AI288" i="9"/>
  <c r="BZ54" i="12"/>
  <c r="BZ56" i="12" s="1"/>
  <c r="BZ288" i="9"/>
  <c r="AO54" i="12"/>
  <c r="AO288" i="9"/>
  <c r="BS54" i="12"/>
  <c r="BS288" i="9"/>
  <c r="DJ172" i="15"/>
  <c r="DE172" i="15"/>
  <c r="DH172" i="15"/>
  <c r="DH174" i="15"/>
  <c r="DF172" i="15"/>
  <c r="DF174" i="15"/>
  <c r="DO172" i="15"/>
  <c r="DO174" i="15"/>
  <c r="W68" i="12"/>
  <c r="W301" i="9"/>
  <c r="W527" i="9" s="1"/>
  <c r="S62" i="13" s="1"/>
  <c r="AD306" i="12"/>
  <c r="BC556" i="9"/>
  <c r="AY52" i="13" s="1"/>
  <c r="N304" i="12"/>
  <c r="W554" i="9"/>
  <c r="S50" i="13" s="1"/>
  <c r="BD394" i="9"/>
  <c r="BD556" i="9" s="1"/>
  <c r="AZ52" i="13" s="1"/>
  <c r="BE132" i="8"/>
  <c r="BE135" i="8" s="1"/>
  <c r="DE240" i="15" l="1"/>
  <c r="DE241" i="15" s="1"/>
  <c r="H63" i="12"/>
  <c r="H64" i="12" s="1"/>
  <c r="H296" i="9"/>
  <c r="H526" i="9" s="1"/>
  <c r="D61" i="13" s="1"/>
  <c r="S227" i="15"/>
  <c r="X222" i="15"/>
  <c r="I77" i="8"/>
  <c r="DB191" i="15"/>
  <c r="DB193" i="15" s="1"/>
  <c r="DC238" i="15"/>
  <c r="DD237" i="15"/>
  <c r="S200" i="12"/>
  <c r="S202" i="12" s="1"/>
  <c r="AG56" i="12"/>
  <c r="AQ200" i="12"/>
  <c r="AQ202" i="12" s="1"/>
  <c r="CC56" i="12"/>
  <c r="DM62" i="7"/>
  <c r="AA200" i="9"/>
  <c r="AA291" i="9" s="1"/>
  <c r="AQ200" i="9"/>
  <c r="AQ291" i="9" s="1"/>
  <c r="BG200" i="9"/>
  <c r="BG291" i="9" s="1"/>
  <c r="BW200" i="9"/>
  <c r="BW291" i="9" s="1"/>
  <c r="AG200" i="9"/>
  <c r="AG291" i="9" s="1"/>
  <c r="BM200" i="9"/>
  <c r="BM291" i="9" s="1"/>
  <c r="AH200" i="9"/>
  <c r="AH291" i="9" s="1"/>
  <c r="BN200" i="9"/>
  <c r="BN291" i="9" s="1"/>
  <c r="AB200" i="9"/>
  <c r="AB291" i="9" s="1"/>
  <c r="AR200" i="9"/>
  <c r="AR291" i="9" s="1"/>
  <c r="BH200" i="9"/>
  <c r="BH291" i="9" s="1"/>
  <c r="BH59" i="12" s="1"/>
  <c r="BX200" i="9"/>
  <c r="BX291" i="9" s="1"/>
  <c r="BX59" i="12" s="1"/>
  <c r="AK200" i="9"/>
  <c r="AK291" i="9" s="1"/>
  <c r="BQ200" i="9"/>
  <c r="BQ291" i="9" s="1"/>
  <c r="AL200" i="9"/>
  <c r="AL291" i="9" s="1"/>
  <c r="BR200" i="9"/>
  <c r="BR291" i="9" s="1"/>
  <c r="AU200" i="9"/>
  <c r="AU291" i="9" s="1"/>
  <c r="CA200" i="9"/>
  <c r="CA291" i="9" s="1"/>
  <c r="BU200" i="9"/>
  <c r="BU291" i="9" s="1"/>
  <c r="BV200" i="9"/>
  <c r="BV291" i="9" s="1"/>
  <c r="AV200" i="9"/>
  <c r="AV291" i="9" s="1"/>
  <c r="CB200" i="9"/>
  <c r="CB291" i="9" s="1"/>
  <c r="BY200" i="9"/>
  <c r="BY291" i="9" s="1"/>
  <c r="BZ200" i="9"/>
  <c r="BZ291" i="9" s="1"/>
  <c r="AY200" i="9"/>
  <c r="AY291" i="9" s="1"/>
  <c r="CE200" i="9"/>
  <c r="CE291" i="9" s="1"/>
  <c r="CC200" i="9"/>
  <c r="CC291" i="9" s="1"/>
  <c r="CD200" i="9"/>
  <c r="CD291" i="9" s="1"/>
  <c r="AZ200" i="9"/>
  <c r="AZ291" i="9" s="1"/>
  <c r="CF200" i="9"/>
  <c r="CF291" i="9" s="1"/>
  <c r="CG200" i="9"/>
  <c r="CG291" i="9" s="1"/>
  <c r="AM200" i="9"/>
  <c r="AM291" i="9" s="1"/>
  <c r="BC200" i="9"/>
  <c r="BC291" i="9" s="1"/>
  <c r="BS200" i="9"/>
  <c r="BS291" i="9" s="1"/>
  <c r="Y200" i="9"/>
  <c r="Y291" i="9" s="1"/>
  <c r="BE200" i="9"/>
  <c r="BE291" i="9" s="1"/>
  <c r="Z200" i="9"/>
  <c r="Z291" i="9" s="1"/>
  <c r="BF200" i="9"/>
  <c r="BF291" i="9" s="1"/>
  <c r="X200" i="9"/>
  <c r="X291" i="9" s="1"/>
  <c r="X59" i="12" s="1"/>
  <c r="AN200" i="9"/>
  <c r="AN291" i="9" s="1"/>
  <c r="AN59" i="12" s="1"/>
  <c r="BD200" i="9"/>
  <c r="BD291" i="9" s="1"/>
  <c r="BT200" i="9"/>
  <c r="BT291" i="9" s="1"/>
  <c r="BT59" i="12" s="1"/>
  <c r="AC200" i="9"/>
  <c r="AC291" i="9" s="1"/>
  <c r="BI200" i="9"/>
  <c r="BI291" i="9" s="1"/>
  <c r="AD200" i="9"/>
  <c r="AD291" i="9" s="1"/>
  <c r="BJ200" i="9"/>
  <c r="BJ291" i="9" s="1"/>
  <c r="AE200" i="9"/>
  <c r="AE291" i="9" s="1"/>
  <c r="BK200" i="9"/>
  <c r="BK291" i="9" s="1"/>
  <c r="AO200" i="9"/>
  <c r="AO291" i="9" s="1"/>
  <c r="AP200" i="9"/>
  <c r="AP291" i="9" s="1"/>
  <c r="AF200" i="9"/>
  <c r="AF291" i="9" s="1"/>
  <c r="AF59" i="12" s="1"/>
  <c r="BL200" i="9"/>
  <c r="BL291" i="9" s="1"/>
  <c r="AS200" i="9"/>
  <c r="AS291" i="9" s="1"/>
  <c r="AT200" i="9"/>
  <c r="AT291" i="9" s="1"/>
  <c r="AI200" i="9"/>
  <c r="AI291" i="9" s="1"/>
  <c r="AI59" i="12" s="1"/>
  <c r="T205" i="12" s="1"/>
  <c r="BO200" i="9"/>
  <c r="BO291" i="9" s="1"/>
  <c r="BO59" i="12" s="1"/>
  <c r="AJ205" i="12" s="1"/>
  <c r="AW200" i="9"/>
  <c r="AW291" i="9" s="1"/>
  <c r="AW59" i="12" s="1"/>
  <c r="AA205" i="12" s="1"/>
  <c r="AX200" i="9"/>
  <c r="AX291" i="9" s="1"/>
  <c r="AJ200" i="9"/>
  <c r="AJ291" i="9" s="1"/>
  <c r="AJ59" i="12" s="1"/>
  <c r="BP200" i="9"/>
  <c r="BP291" i="9" s="1"/>
  <c r="BP59" i="12" s="1"/>
  <c r="BA200" i="9"/>
  <c r="BA291" i="9" s="1"/>
  <c r="BA59" i="12" s="1"/>
  <c r="AC205" i="12" s="1"/>
  <c r="BB200" i="9"/>
  <c r="BB291" i="9" s="1"/>
  <c r="Q200" i="12"/>
  <c r="Q202" i="12" s="1"/>
  <c r="AC56" i="12"/>
  <c r="AO200" i="12"/>
  <c r="AO202" i="12" s="1"/>
  <c r="BY56" i="12"/>
  <c r="AS200" i="12"/>
  <c r="AS202" i="12" s="1"/>
  <c r="CG56" i="12"/>
  <c r="AE200" i="12"/>
  <c r="AE202" i="12" s="1"/>
  <c r="BE56" i="12"/>
  <c r="P200" i="12"/>
  <c r="P202" i="12" s="1"/>
  <c r="AA56" i="12"/>
  <c r="DE200" i="15"/>
  <c r="DD192" i="15"/>
  <c r="DE222" i="15"/>
  <c r="W200" i="12"/>
  <c r="W202" i="12" s="1"/>
  <c r="AO56" i="12"/>
  <c r="T200" i="12"/>
  <c r="T202" i="12" s="1"/>
  <c r="AI56" i="12"/>
  <c r="X200" i="12"/>
  <c r="X202" i="12" s="1"/>
  <c r="AQ56" i="12"/>
  <c r="AA200" i="12"/>
  <c r="AA202" i="12" s="1"/>
  <c r="AW56" i="12"/>
  <c r="Y200" i="12"/>
  <c r="Y202" i="12" s="1"/>
  <c r="AS56" i="12"/>
  <c r="AL200" i="12"/>
  <c r="AL202" i="12" s="1"/>
  <c r="BS56" i="12"/>
  <c r="AH200" i="12"/>
  <c r="AH202" i="12" s="1"/>
  <c r="BK56" i="12"/>
  <c r="V286" i="9"/>
  <c r="D207" i="9"/>
  <c r="AP200" i="12"/>
  <c r="AP202" i="12" s="1"/>
  <c r="CA56" i="12"/>
  <c r="AC200" i="12"/>
  <c r="AC202" i="12" s="1"/>
  <c r="BA56" i="12"/>
  <c r="AN200" i="12"/>
  <c r="AN202" i="12" s="1"/>
  <c r="BW56" i="12"/>
  <c r="AM200" i="12"/>
  <c r="AM202" i="12" s="1"/>
  <c r="BU56" i="12"/>
  <c r="R200" i="12"/>
  <c r="R202" i="12" s="1"/>
  <c r="AE56" i="12"/>
  <c r="Z200" i="12"/>
  <c r="Z202" i="12" s="1"/>
  <c r="AU56" i="12"/>
  <c r="AD200" i="12"/>
  <c r="AD202" i="12" s="1"/>
  <c r="BC56" i="12"/>
  <c r="V200" i="9"/>
  <c r="D161" i="7"/>
  <c r="AG200" i="12"/>
  <c r="AG202" i="12" s="1"/>
  <c r="BI56" i="12"/>
  <c r="AK200" i="12"/>
  <c r="AK202" i="12" s="1"/>
  <c r="BQ56" i="12"/>
  <c r="AR200" i="12"/>
  <c r="AR202" i="12" s="1"/>
  <c r="CE56" i="12"/>
  <c r="U200" i="12"/>
  <c r="U202" i="12" s="1"/>
  <c r="AK56" i="12"/>
  <c r="AI200" i="12"/>
  <c r="AI202" i="12" s="1"/>
  <c r="BM56" i="12"/>
  <c r="AF200" i="12"/>
  <c r="AF202" i="12" s="1"/>
  <c r="BG56" i="12"/>
  <c r="V200" i="12"/>
  <c r="V202" i="12" s="1"/>
  <c r="AM56" i="12"/>
  <c r="W160" i="7"/>
  <c r="W180" i="9" s="1"/>
  <c r="W193" i="9" s="1"/>
  <c r="X160" i="7"/>
  <c r="V160" i="7"/>
  <c r="AJ200" i="12"/>
  <c r="AJ202" i="12" s="1"/>
  <c r="BO56" i="12"/>
  <c r="O200" i="12"/>
  <c r="O202" i="12" s="1"/>
  <c r="Y56" i="12"/>
  <c r="AB200" i="12"/>
  <c r="AB202" i="12" s="1"/>
  <c r="AY56" i="12"/>
  <c r="N214" i="12"/>
  <c r="N215" i="12" s="1"/>
  <c r="W69" i="12"/>
  <c r="X110" i="8"/>
  <c r="X111" i="8"/>
  <c r="BF132" i="8"/>
  <c r="BF135" i="8" s="1"/>
  <c r="BE394" i="9"/>
  <c r="CB59" i="12" l="1"/>
  <c r="AV59" i="12"/>
  <c r="DF240" i="15"/>
  <c r="DG240" i="15" s="1"/>
  <c r="DG241" i="15" s="1"/>
  <c r="I81" i="8"/>
  <c r="I359" i="9" s="1"/>
  <c r="I123" i="12" s="1"/>
  <c r="G272" i="12" s="1"/>
  <c r="I80" i="8"/>
  <c r="H93" i="8" s="1"/>
  <c r="S228" i="15"/>
  <c r="S183" i="15" s="1"/>
  <c r="S184" i="15" s="1"/>
  <c r="T227" i="15"/>
  <c r="DC191" i="15"/>
  <c r="DC193" i="15" s="1"/>
  <c r="BL59" i="12"/>
  <c r="DD238" i="15"/>
  <c r="DE237" i="15"/>
  <c r="AB59" i="12"/>
  <c r="AZ59" i="12"/>
  <c r="CF59" i="12"/>
  <c r="BD59" i="12"/>
  <c r="AR59" i="12"/>
  <c r="AD59" i="12"/>
  <c r="Z59" i="12"/>
  <c r="AO59" i="12"/>
  <c r="W205" i="12" s="1"/>
  <c r="AK59" i="12"/>
  <c r="U205" i="12" s="1"/>
  <c r="AG59" i="12"/>
  <c r="S205" i="12" s="1"/>
  <c r="BI59" i="12"/>
  <c r="AG205" i="12" s="1"/>
  <c r="AM59" i="12"/>
  <c r="V205" i="12" s="1"/>
  <c r="CD59" i="12"/>
  <c r="AS59" i="12"/>
  <c r="Y205" i="12" s="1"/>
  <c r="BK59" i="12"/>
  <c r="AH205" i="12" s="1"/>
  <c r="BZ59" i="12"/>
  <c r="BV59" i="12"/>
  <c r="BR59" i="12"/>
  <c r="BN59" i="12"/>
  <c r="BC59" i="12"/>
  <c r="AD205" i="12" s="1"/>
  <c r="AY59" i="12"/>
  <c r="AB205" i="12" s="1"/>
  <c r="AU59" i="12"/>
  <c r="Z205" i="12" s="1"/>
  <c r="W210" i="9"/>
  <c r="W273" i="9"/>
  <c r="W277" i="9" s="1"/>
  <c r="W191" i="9"/>
  <c r="W491" i="9" s="1"/>
  <c r="W432" i="9"/>
  <c r="V180" i="9"/>
  <c r="V193" i="9" s="1"/>
  <c r="D160" i="7"/>
  <c r="AE59" i="12"/>
  <c r="R205" i="12" s="1"/>
  <c r="AC59" i="12"/>
  <c r="Q205" i="12" s="1"/>
  <c r="Y59" i="12"/>
  <c r="O205" i="12" s="1"/>
  <c r="CG59" i="12"/>
  <c r="AS205" i="12" s="1"/>
  <c r="CC59" i="12"/>
  <c r="AQ205" i="12" s="1"/>
  <c r="BY59" i="12"/>
  <c r="AO205" i="12" s="1"/>
  <c r="BU59" i="12"/>
  <c r="AM205" i="12" s="1"/>
  <c r="AL59" i="12"/>
  <c r="AH59" i="12"/>
  <c r="BG59" i="12"/>
  <c r="AF205" i="12" s="1"/>
  <c r="AA59" i="12"/>
  <c r="P205" i="12" s="1"/>
  <c r="V291" i="9"/>
  <c r="D200" i="9"/>
  <c r="BE59" i="12"/>
  <c r="AE205" i="12" s="1"/>
  <c r="BW59" i="12"/>
  <c r="AN205" i="12" s="1"/>
  <c r="X162" i="7"/>
  <c r="V162" i="7"/>
  <c r="W162" i="7"/>
  <c r="AE180" i="9"/>
  <c r="AE193" i="9" s="1"/>
  <c r="CA180" i="9"/>
  <c r="CA193" i="9" s="1"/>
  <c r="AS180" i="9"/>
  <c r="AS193" i="9" s="1"/>
  <c r="AH180" i="9"/>
  <c r="AH193" i="9" s="1"/>
  <c r="BN180" i="9"/>
  <c r="BN193" i="9" s="1"/>
  <c r="AZ180" i="9"/>
  <c r="AZ193" i="9" s="1"/>
  <c r="AW180" i="9"/>
  <c r="AW193" i="9" s="1"/>
  <c r="AY180" i="9"/>
  <c r="AY193" i="9" s="1"/>
  <c r="CE180" i="9"/>
  <c r="CE193" i="9" s="1"/>
  <c r="CB180" i="9"/>
  <c r="CB193" i="9" s="1"/>
  <c r="CG180" i="9"/>
  <c r="CG193" i="9" s="1"/>
  <c r="BB180" i="9"/>
  <c r="BB193" i="9" s="1"/>
  <c r="AB180" i="9"/>
  <c r="AB193" i="9" s="1"/>
  <c r="Y180" i="9"/>
  <c r="Y193" i="9" s="1"/>
  <c r="BC180" i="9"/>
  <c r="BC193" i="9" s="1"/>
  <c r="X180" i="9"/>
  <c r="X193" i="9" s="1"/>
  <c r="AC180" i="9"/>
  <c r="AC193" i="9" s="1"/>
  <c r="Z180" i="9"/>
  <c r="Z193" i="9" s="1"/>
  <c r="BF180" i="9"/>
  <c r="BF193" i="9" s="1"/>
  <c r="AJ180" i="9"/>
  <c r="AJ193" i="9" s="1"/>
  <c r="AG180" i="9"/>
  <c r="AG193" i="9" s="1"/>
  <c r="AA180" i="9"/>
  <c r="AA193" i="9" s="1"/>
  <c r="AQ180" i="9"/>
  <c r="AQ193" i="9" s="1"/>
  <c r="BG180" i="9"/>
  <c r="BG193" i="9" s="1"/>
  <c r="BW180" i="9"/>
  <c r="BW193" i="9" s="1"/>
  <c r="AF180" i="9"/>
  <c r="AF193" i="9" s="1"/>
  <c r="BL180" i="9"/>
  <c r="BL193" i="9" s="1"/>
  <c r="AK180" i="9"/>
  <c r="AK193" i="9" s="1"/>
  <c r="BQ180" i="9"/>
  <c r="BQ193" i="9" s="1"/>
  <c r="AD180" i="9"/>
  <c r="AD193" i="9" s="1"/>
  <c r="AT180" i="9"/>
  <c r="AT193" i="9" s="1"/>
  <c r="BJ180" i="9"/>
  <c r="BJ193" i="9" s="1"/>
  <c r="BZ180" i="9"/>
  <c r="BZ193" i="9" s="1"/>
  <c r="AR180" i="9"/>
  <c r="AR193" i="9" s="1"/>
  <c r="BX180" i="9"/>
  <c r="BX193" i="9" s="1"/>
  <c r="AO180" i="9"/>
  <c r="AO193" i="9" s="1"/>
  <c r="BU180" i="9"/>
  <c r="BU193" i="9" s="1"/>
  <c r="AU180" i="9"/>
  <c r="AU193" i="9" s="1"/>
  <c r="BK180" i="9"/>
  <c r="BK193" i="9" s="1"/>
  <c r="AN180" i="9"/>
  <c r="AN193" i="9" s="1"/>
  <c r="BT180" i="9"/>
  <c r="BT193" i="9" s="1"/>
  <c r="BY180" i="9"/>
  <c r="BY193" i="9" s="1"/>
  <c r="AX180" i="9"/>
  <c r="AX193" i="9" s="1"/>
  <c r="CD180" i="9"/>
  <c r="CD193" i="9" s="1"/>
  <c r="CF180" i="9"/>
  <c r="CF193" i="9" s="1"/>
  <c r="CC180" i="9"/>
  <c r="CC193" i="9" s="1"/>
  <c r="AI180" i="9"/>
  <c r="AI193" i="9" s="1"/>
  <c r="BO180" i="9"/>
  <c r="BO193" i="9" s="1"/>
  <c r="AV180" i="9"/>
  <c r="AV193" i="9" s="1"/>
  <c r="BA180" i="9"/>
  <c r="BA193" i="9" s="1"/>
  <c r="AL180" i="9"/>
  <c r="AL193" i="9" s="1"/>
  <c r="BR180" i="9"/>
  <c r="BR193" i="9" s="1"/>
  <c r="BH180" i="9"/>
  <c r="BH193" i="9" s="1"/>
  <c r="BE180" i="9"/>
  <c r="BE193" i="9" s="1"/>
  <c r="AM180" i="9"/>
  <c r="AM193" i="9" s="1"/>
  <c r="BS180" i="9"/>
  <c r="BS193" i="9" s="1"/>
  <c r="BD180" i="9"/>
  <c r="BD193" i="9" s="1"/>
  <c r="BI180" i="9"/>
  <c r="BI193" i="9" s="1"/>
  <c r="AP180" i="9"/>
  <c r="AP193" i="9" s="1"/>
  <c r="BV180" i="9"/>
  <c r="BV193" i="9" s="1"/>
  <c r="BP180" i="9"/>
  <c r="BP193" i="9" s="1"/>
  <c r="BM180" i="9"/>
  <c r="BM193" i="9" s="1"/>
  <c r="V54" i="12"/>
  <c r="V56" i="12" s="1"/>
  <c r="D286" i="9"/>
  <c r="V288" i="9"/>
  <c r="D288" i="9" s="1"/>
  <c r="W54" i="12"/>
  <c r="DE192" i="15"/>
  <c r="BB59" i="12"/>
  <c r="AX59" i="12"/>
  <c r="AT59" i="12"/>
  <c r="AP59" i="12"/>
  <c r="BJ59" i="12"/>
  <c r="BF59" i="12"/>
  <c r="BS59" i="12"/>
  <c r="AL205" i="12" s="1"/>
  <c r="CE59" i="12"/>
  <c r="AR205" i="12" s="1"/>
  <c r="CA59" i="12"/>
  <c r="AP205" i="12" s="1"/>
  <c r="BQ59" i="12"/>
  <c r="AK205" i="12" s="1"/>
  <c r="BM59" i="12"/>
  <c r="AI205" i="12" s="1"/>
  <c r="AQ59" i="12"/>
  <c r="X205" i="12" s="1"/>
  <c r="AE306" i="12"/>
  <c r="BE556" i="9"/>
  <c r="BA52" i="13" s="1"/>
  <c r="X360" i="9"/>
  <c r="X229" i="9"/>
  <c r="X112" i="8"/>
  <c r="BF394" i="9"/>
  <c r="BF556" i="9" s="1"/>
  <c r="BB52" i="13" s="1"/>
  <c r="BG132" i="8"/>
  <c r="BG135" i="8" s="1"/>
  <c r="I220" i="9" l="1"/>
  <c r="AD220" i="15" s="1"/>
  <c r="DH240" i="15"/>
  <c r="DH241" i="15" s="1"/>
  <c r="DF241" i="15"/>
  <c r="DF192" i="15" s="1"/>
  <c r="I82" i="8"/>
  <c r="I72" i="8" s="1"/>
  <c r="I221" i="9" s="1"/>
  <c r="I294" i="9"/>
  <c r="T228" i="15"/>
  <c r="T183" i="15" s="1"/>
  <c r="T184" i="15" s="1"/>
  <c r="U227" i="15"/>
  <c r="DD191" i="15"/>
  <c r="DD193" i="15" s="1"/>
  <c r="DE238" i="15"/>
  <c r="DF237" i="15"/>
  <c r="N200" i="12"/>
  <c r="W56" i="12"/>
  <c r="BI273" i="9"/>
  <c r="BI432" i="9"/>
  <c r="BI492" i="9"/>
  <c r="BI191" i="9"/>
  <c r="BI491" i="9" s="1"/>
  <c r="BI210" i="9"/>
  <c r="BA191" i="9"/>
  <c r="BA491" i="9" s="1"/>
  <c r="BA273" i="9"/>
  <c r="BA492" i="9"/>
  <c r="BA210" i="9"/>
  <c r="BA432" i="9"/>
  <c r="BY210" i="9"/>
  <c r="BY492" i="9"/>
  <c r="BY432" i="9"/>
  <c r="BY191" i="9"/>
  <c r="BY491" i="9" s="1"/>
  <c r="BY273" i="9"/>
  <c r="AU432" i="9"/>
  <c r="AU210" i="9"/>
  <c r="AU492" i="9"/>
  <c r="AU273" i="9"/>
  <c r="AU191" i="9"/>
  <c r="AU491" i="9" s="1"/>
  <c r="AD210" i="9"/>
  <c r="AD432" i="9"/>
  <c r="AD191" i="9"/>
  <c r="AD491" i="9" s="1"/>
  <c r="AD492" i="9"/>
  <c r="AD273" i="9"/>
  <c r="AA273" i="9"/>
  <c r="AA492" i="9"/>
  <c r="AA432" i="9"/>
  <c r="AA210" i="9"/>
  <c r="AA191" i="9"/>
  <c r="AA491" i="9" s="1"/>
  <c r="Y273" i="9"/>
  <c r="Y492" i="9"/>
  <c r="Y210" i="9"/>
  <c r="Y191" i="9"/>
  <c r="Y491" i="9" s="1"/>
  <c r="Y432" i="9"/>
  <c r="AZ432" i="9"/>
  <c r="AZ191" i="9"/>
  <c r="AZ491" i="9" s="1"/>
  <c r="AZ210" i="9"/>
  <c r="AZ273" i="9"/>
  <c r="AZ492" i="9"/>
  <c r="W59" i="12"/>
  <c r="N205" i="12" s="1"/>
  <c r="D205" i="12" s="1"/>
  <c r="V59" i="12"/>
  <c r="D291" i="9"/>
  <c r="W515" i="9"/>
  <c r="W489" i="9"/>
  <c r="W573" i="9"/>
  <c r="BD191" i="9"/>
  <c r="BD491" i="9" s="1"/>
  <c r="BD210" i="9"/>
  <c r="BD432" i="9"/>
  <c r="BD273" i="9"/>
  <c r="BD492" i="9"/>
  <c r="AV273" i="9"/>
  <c r="AV210" i="9"/>
  <c r="AV492" i="9"/>
  <c r="AV191" i="9"/>
  <c r="AV491" i="9" s="1"/>
  <c r="AV432" i="9"/>
  <c r="BT191" i="9"/>
  <c r="BT491" i="9" s="1"/>
  <c r="BT210" i="9"/>
  <c r="BT492" i="9"/>
  <c r="BT432" i="9"/>
  <c r="BT273" i="9"/>
  <c r="BZ492" i="9"/>
  <c r="BZ191" i="9"/>
  <c r="BZ491" i="9" s="1"/>
  <c r="BZ273" i="9"/>
  <c r="BZ210" i="9"/>
  <c r="BZ432" i="9"/>
  <c r="BW273" i="9"/>
  <c r="BW210" i="9"/>
  <c r="BW191" i="9"/>
  <c r="BW491" i="9" s="1"/>
  <c r="BW432" i="9"/>
  <c r="BW492" i="9"/>
  <c r="AC210" i="9"/>
  <c r="AC492" i="9"/>
  <c r="AC273" i="9"/>
  <c r="AC191" i="9"/>
  <c r="AC491" i="9" s="1"/>
  <c r="AC432" i="9"/>
  <c r="CE210" i="9"/>
  <c r="CE492" i="9"/>
  <c r="CE273" i="9"/>
  <c r="CE191" i="9"/>
  <c r="CE491" i="9" s="1"/>
  <c r="CE432" i="9"/>
  <c r="AE210" i="9"/>
  <c r="AE492" i="9"/>
  <c r="AE273" i="9"/>
  <c r="AE432" i="9"/>
  <c r="AE191" i="9"/>
  <c r="AE491" i="9" s="1"/>
  <c r="V210" i="9"/>
  <c r="D180" i="9"/>
  <c r="V432" i="9"/>
  <c r="V191" i="9"/>
  <c r="V273" i="9"/>
  <c r="DP233" i="15"/>
  <c r="DQ233" i="15"/>
  <c r="BV210" i="9"/>
  <c r="BV432" i="9"/>
  <c r="BV492" i="9"/>
  <c r="BV191" i="9"/>
  <c r="BV491" i="9" s="1"/>
  <c r="BV273" i="9"/>
  <c r="BS273" i="9"/>
  <c r="BS191" i="9"/>
  <c r="BS491" i="9" s="1"/>
  <c r="BS432" i="9"/>
  <c r="BS210" i="9"/>
  <c r="BS492" i="9"/>
  <c r="BR273" i="9"/>
  <c r="BR432" i="9"/>
  <c r="BR492" i="9"/>
  <c r="BR191" i="9"/>
  <c r="BR491" i="9" s="1"/>
  <c r="BR210" i="9"/>
  <c r="BO492" i="9"/>
  <c r="BO432" i="9"/>
  <c r="BO191" i="9"/>
  <c r="BO491" i="9" s="1"/>
  <c r="BO210" i="9"/>
  <c r="BO273" i="9"/>
  <c r="CD191" i="9"/>
  <c r="CD491" i="9" s="1"/>
  <c r="CD492" i="9"/>
  <c r="CD273" i="9"/>
  <c r="CD432" i="9"/>
  <c r="CD210" i="9"/>
  <c r="AN432" i="9"/>
  <c r="AN273" i="9"/>
  <c r="AN492" i="9"/>
  <c r="AN191" i="9"/>
  <c r="AN491" i="9" s="1"/>
  <c r="AN210" i="9"/>
  <c r="AO492" i="9"/>
  <c r="AO432" i="9"/>
  <c r="AO210" i="9"/>
  <c r="AO273" i="9"/>
  <c r="AO191" i="9"/>
  <c r="AO491" i="9" s="1"/>
  <c r="BJ432" i="9"/>
  <c r="BJ492" i="9"/>
  <c r="BJ273" i="9"/>
  <c r="BJ210" i="9"/>
  <c r="BJ191" i="9"/>
  <c r="BJ491" i="9" s="1"/>
  <c r="AK273" i="9"/>
  <c r="AK210" i="9"/>
  <c r="AK492" i="9"/>
  <c r="AK191" i="9"/>
  <c r="AK491" i="9" s="1"/>
  <c r="AK432" i="9"/>
  <c r="BG432" i="9"/>
  <c r="BG191" i="9"/>
  <c r="BG491" i="9" s="1"/>
  <c r="BG273" i="9"/>
  <c r="BG210" i="9"/>
  <c r="BG492" i="9"/>
  <c r="AJ273" i="9"/>
  <c r="AJ432" i="9"/>
  <c r="AJ492" i="9"/>
  <c r="AJ191" i="9"/>
  <c r="AJ491" i="9" s="1"/>
  <c r="AJ210" i="9"/>
  <c r="X210" i="9"/>
  <c r="X191" i="9"/>
  <c r="X491" i="9" s="1"/>
  <c r="X273" i="9"/>
  <c r="X432" i="9"/>
  <c r="X492" i="9"/>
  <c r="BB432" i="9"/>
  <c r="BB191" i="9"/>
  <c r="BB491" i="9" s="1"/>
  <c r="BB273" i="9"/>
  <c r="BB210" i="9"/>
  <c r="BB492" i="9"/>
  <c r="AY273" i="9"/>
  <c r="AY432" i="9"/>
  <c r="AY210" i="9"/>
  <c r="AY492" i="9"/>
  <c r="AY191" i="9"/>
  <c r="AY491" i="9" s="1"/>
  <c r="AH492" i="9"/>
  <c r="AH432" i="9"/>
  <c r="AH210" i="9"/>
  <c r="AH191" i="9"/>
  <c r="AH491" i="9" s="1"/>
  <c r="AH273" i="9"/>
  <c r="W492" i="9"/>
  <c r="BM492" i="9"/>
  <c r="BM210" i="9"/>
  <c r="BM191" i="9"/>
  <c r="BM491" i="9" s="1"/>
  <c r="BM273" i="9"/>
  <c r="BM432" i="9"/>
  <c r="BE191" i="9"/>
  <c r="BE491" i="9" s="1"/>
  <c r="BE492" i="9"/>
  <c r="BE273" i="9"/>
  <c r="BE432" i="9"/>
  <c r="BE210" i="9"/>
  <c r="CC492" i="9"/>
  <c r="CC432" i="9"/>
  <c r="CC273" i="9"/>
  <c r="CC191" i="9"/>
  <c r="CC491" i="9" s="1"/>
  <c r="CC210" i="9"/>
  <c r="AR191" i="9"/>
  <c r="AR491" i="9" s="1"/>
  <c r="AR492" i="9"/>
  <c r="AR432" i="9"/>
  <c r="AR210" i="9"/>
  <c r="AR273" i="9"/>
  <c r="AF273" i="9"/>
  <c r="AF210" i="9"/>
  <c r="AF432" i="9"/>
  <c r="AF492" i="9"/>
  <c r="AF191" i="9"/>
  <c r="AF491" i="9" s="1"/>
  <c r="Z191" i="9"/>
  <c r="Z491" i="9" s="1"/>
  <c r="Z432" i="9"/>
  <c r="Z492" i="9"/>
  <c r="Z273" i="9"/>
  <c r="Z210" i="9"/>
  <c r="CB191" i="9"/>
  <c r="CB491" i="9" s="1"/>
  <c r="CB492" i="9"/>
  <c r="CB432" i="9"/>
  <c r="CB273" i="9"/>
  <c r="CB210" i="9"/>
  <c r="CA191" i="9"/>
  <c r="CA491" i="9" s="1"/>
  <c r="CA273" i="9"/>
  <c r="CA210" i="9"/>
  <c r="CA432" i="9"/>
  <c r="CA492" i="9"/>
  <c r="BP432" i="9"/>
  <c r="BP273" i="9"/>
  <c r="BP492" i="9"/>
  <c r="BP210" i="9"/>
  <c r="BP191" i="9"/>
  <c r="BP491" i="9" s="1"/>
  <c r="BH492" i="9"/>
  <c r="BH432" i="9"/>
  <c r="BH191" i="9"/>
  <c r="BH491" i="9" s="1"/>
  <c r="BH273" i="9"/>
  <c r="BH210" i="9"/>
  <c r="CF492" i="9"/>
  <c r="CF273" i="9"/>
  <c r="CF191" i="9"/>
  <c r="CF491" i="9" s="1"/>
  <c r="CF210" i="9"/>
  <c r="CF432" i="9"/>
  <c r="BU191" i="9"/>
  <c r="BU491" i="9" s="1"/>
  <c r="BU273" i="9"/>
  <c r="BU432" i="9"/>
  <c r="BU210" i="9"/>
  <c r="BU492" i="9"/>
  <c r="BQ273" i="9"/>
  <c r="BQ492" i="9"/>
  <c r="BQ191" i="9"/>
  <c r="BQ491" i="9" s="1"/>
  <c r="BQ432" i="9"/>
  <c r="BQ210" i="9"/>
  <c r="AG210" i="9"/>
  <c r="AG191" i="9"/>
  <c r="AG491" i="9" s="1"/>
  <c r="AG273" i="9"/>
  <c r="AG432" i="9"/>
  <c r="AG492" i="9"/>
  <c r="AB273" i="9"/>
  <c r="AB210" i="9"/>
  <c r="AB191" i="9"/>
  <c r="AB491" i="9" s="1"/>
  <c r="AB432" i="9"/>
  <c r="AB492" i="9"/>
  <c r="BN492" i="9"/>
  <c r="BN432" i="9"/>
  <c r="BN210" i="9"/>
  <c r="BN191" i="9"/>
  <c r="BN491" i="9" s="1"/>
  <c r="BN273" i="9"/>
  <c r="AP273" i="9"/>
  <c r="AP210" i="9"/>
  <c r="AP492" i="9"/>
  <c r="AP432" i="9"/>
  <c r="AP191" i="9"/>
  <c r="AP491" i="9" s="1"/>
  <c r="AM492" i="9"/>
  <c r="AM210" i="9"/>
  <c r="AM191" i="9"/>
  <c r="AM491" i="9" s="1"/>
  <c r="AM273" i="9"/>
  <c r="AM432" i="9"/>
  <c r="AL492" i="9"/>
  <c r="AL273" i="9"/>
  <c r="AL432" i="9"/>
  <c r="AL210" i="9"/>
  <c r="AL191" i="9"/>
  <c r="AL491" i="9" s="1"/>
  <c r="AI432" i="9"/>
  <c r="AI191" i="9"/>
  <c r="AI491" i="9" s="1"/>
  <c r="AI492" i="9"/>
  <c r="AI210" i="9"/>
  <c r="AI273" i="9"/>
  <c r="AX191" i="9"/>
  <c r="AX491" i="9" s="1"/>
  <c r="AX210" i="9"/>
  <c r="AX273" i="9"/>
  <c r="AX432" i="9"/>
  <c r="AX492" i="9"/>
  <c r="BK191" i="9"/>
  <c r="BK491" i="9" s="1"/>
  <c r="BK492" i="9"/>
  <c r="BK273" i="9"/>
  <c r="BK432" i="9"/>
  <c r="BK210" i="9"/>
  <c r="BX492" i="9"/>
  <c r="BX432" i="9"/>
  <c r="BX210" i="9"/>
  <c r="BX191" i="9"/>
  <c r="BX491" i="9" s="1"/>
  <c r="BX273" i="9"/>
  <c r="AT432" i="9"/>
  <c r="AT210" i="9"/>
  <c r="AT191" i="9"/>
  <c r="AT491" i="9" s="1"/>
  <c r="AT492" i="9"/>
  <c r="AT273" i="9"/>
  <c r="BL191" i="9"/>
  <c r="BL491" i="9" s="1"/>
  <c r="BL210" i="9"/>
  <c r="BL273" i="9"/>
  <c r="BL492" i="9"/>
  <c r="BL432" i="9"/>
  <c r="AQ432" i="9"/>
  <c r="AQ492" i="9"/>
  <c r="AQ273" i="9"/>
  <c r="AQ210" i="9"/>
  <c r="AQ191" i="9"/>
  <c r="AQ491" i="9" s="1"/>
  <c r="BF432" i="9"/>
  <c r="BF492" i="9"/>
  <c r="BF210" i="9"/>
  <c r="BF273" i="9"/>
  <c r="BF191" i="9"/>
  <c r="BF491" i="9" s="1"/>
  <c r="BC432" i="9"/>
  <c r="BC273" i="9"/>
  <c r="BC191" i="9"/>
  <c r="BC491" i="9" s="1"/>
  <c r="BC492" i="9"/>
  <c r="BC210" i="9"/>
  <c r="CG492" i="9"/>
  <c r="CG432" i="9"/>
  <c r="CG210" i="9"/>
  <c r="CG191" i="9"/>
  <c r="CG491" i="9" s="1"/>
  <c r="CG273" i="9"/>
  <c r="AW273" i="9"/>
  <c r="AW191" i="9"/>
  <c r="AW491" i="9" s="1"/>
  <c r="AW210" i="9"/>
  <c r="AW492" i="9"/>
  <c r="AW432" i="9"/>
  <c r="AS432" i="9"/>
  <c r="AS273" i="9"/>
  <c r="AS210" i="9"/>
  <c r="AS492" i="9"/>
  <c r="AS191" i="9"/>
  <c r="AS491" i="9" s="1"/>
  <c r="X103" i="8"/>
  <c r="BH132" i="8"/>
  <c r="BH135" i="8" s="1"/>
  <c r="BG394" i="9"/>
  <c r="X124" i="12"/>
  <c r="X299" i="9"/>
  <c r="I222" i="9" l="1"/>
  <c r="I517" i="9" s="1"/>
  <c r="E23" i="13" s="1"/>
  <c r="DI240" i="15"/>
  <c r="DI241" i="15" s="1"/>
  <c r="I74" i="8"/>
  <c r="I391" i="9" s="1"/>
  <c r="I295" i="9"/>
  <c r="I63" i="12" s="1"/>
  <c r="G209" i="12" s="1"/>
  <c r="AD221" i="15"/>
  <c r="Y224" i="15"/>
  <c r="V227" i="15"/>
  <c r="U228" i="15"/>
  <c r="U183" i="15" s="1"/>
  <c r="U184" i="15" s="1"/>
  <c r="I62" i="12"/>
  <c r="DE191" i="15"/>
  <c r="DE193" i="15" s="1"/>
  <c r="DG237" i="15"/>
  <c r="DF238" i="15"/>
  <c r="AT515" i="9"/>
  <c r="AT573" i="9"/>
  <c r="AT489" i="9"/>
  <c r="AI277" i="9"/>
  <c r="AI41" i="12"/>
  <c r="AL489" i="9"/>
  <c r="AL515" i="9"/>
  <c r="AL573" i="9"/>
  <c r="DG192" i="15"/>
  <c r="AG41" i="12"/>
  <c r="AG277" i="9"/>
  <c r="CF41" i="12"/>
  <c r="CF45" i="12" s="1"/>
  <c r="CF277" i="9"/>
  <c r="BH277" i="9"/>
  <c r="BH41" i="12"/>
  <c r="BH45" i="12" s="1"/>
  <c r="BP277" i="9"/>
  <c r="BP41" i="12"/>
  <c r="BP45" i="12" s="1"/>
  <c r="AF489" i="9"/>
  <c r="AF573" i="9"/>
  <c r="AF515" i="9"/>
  <c r="BJ573" i="9"/>
  <c r="BJ515" i="9"/>
  <c r="BJ489" i="9"/>
  <c r="BS41" i="12"/>
  <c r="BS277" i="9"/>
  <c r="AC277" i="9"/>
  <c r="AC41" i="12"/>
  <c r="W569" i="9"/>
  <c r="S21" i="13"/>
  <c r="W521" i="9"/>
  <c r="S56" i="13" s="1"/>
  <c r="S73" i="13" s="1"/>
  <c r="W559" i="9"/>
  <c r="S34" i="13" s="1"/>
  <c r="W549" i="9"/>
  <c r="S45" i="13" s="1"/>
  <c r="AZ573" i="9"/>
  <c r="AZ489" i="9"/>
  <c r="AZ515" i="9"/>
  <c r="BY489" i="9"/>
  <c r="BZ489" i="9" s="1"/>
  <c r="BY515" i="9"/>
  <c r="BY573" i="9"/>
  <c r="BA515" i="9"/>
  <c r="BA573" i="9"/>
  <c r="BA489" i="9"/>
  <c r="AS573" i="9"/>
  <c r="AS515" i="9"/>
  <c r="AS489" i="9"/>
  <c r="AT277" i="9"/>
  <c r="AT41" i="12"/>
  <c r="AT45" i="12" s="1"/>
  <c r="BK515" i="9"/>
  <c r="BK573" i="9"/>
  <c r="BK489" i="9"/>
  <c r="AM489" i="9"/>
  <c r="AM515" i="9"/>
  <c r="AM573" i="9"/>
  <c r="AB41" i="12"/>
  <c r="AB45" i="12" s="1"/>
  <c r="AB277" i="9"/>
  <c r="BP573" i="9"/>
  <c r="BP489" i="9"/>
  <c r="BP515" i="9"/>
  <c r="CA41" i="12"/>
  <c r="CA277" i="9"/>
  <c r="AF277" i="9"/>
  <c r="AF41" i="12"/>
  <c r="AF45" i="12" s="1"/>
  <c r="BE277" i="9"/>
  <c r="BE41" i="12"/>
  <c r="BM41" i="12"/>
  <c r="BM277" i="9"/>
  <c r="AH573" i="9"/>
  <c r="AH489" i="9"/>
  <c r="AH515" i="9"/>
  <c r="AE277" i="9"/>
  <c r="AE41" i="12"/>
  <c r="BW573" i="9"/>
  <c r="BW489" i="9"/>
  <c r="BW515" i="9"/>
  <c r="AV515" i="9"/>
  <c r="AV573" i="9"/>
  <c r="BD277" i="9"/>
  <c r="BD41" i="12"/>
  <c r="BD45" i="12" s="1"/>
  <c r="Y41" i="12"/>
  <c r="Y277" i="9"/>
  <c r="AD515" i="9"/>
  <c r="AD573" i="9"/>
  <c r="AD489" i="9"/>
  <c r="BY277" i="9"/>
  <c r="BY41" i="12"/>
  <c r="BI277" i="9"/>
  <c r="BI41" i="12"/>
  <c r="E233" i="15"/>
  <c r="AS41" i="12"/>
  <c r="AS277" i="9"/>
  <c r="AW515" i="9"/>
  <c r="AW573" i="9"/>
  <c r="CG277" i="9"/>
  <c r="CG41" i="12"/>
  <c r="AQ515" i="9"/>
  <c r="AQ573" i="9"/>
  <c r="AQ489" i="9"/>
  <c r="BX41" i="12"/>
  <c r="BX45" i="12" s="1"/>
  <c r="BX277" i="9"/>
  <c r="BX489" i="9"/>
  <c r="BX515" i="9"/>
  <c r="BX573" i="9"/>
  <c r="AX573" i="9"/>
  <c r="AX489" i="9"/>
  <c r="AX515" i="9"/>
  <c r="AL277" i="9"/>
  <c r="AL41" i="12"/>
  <c r="AL45" i="12" s="1"/>
  <c r="AM41" i="12"/>
  <c r="AM277" i="9"/>
  <c r="AP489" i="9"/>
  <c r="AP573" i="9"/>
  <c r="AP515" i="9"/>
  <c r="BN41" i="12"/>
  <c r="BN45" i="12" s="1"/>
  <c r="BN277" i="9"/>
  <c r="BU277" i="9"/>
  <c r="BU41" i="12"/>
  <c r="BH489" i="9"/>
  <c r="BH515" i="9"/>
  <c r="BH573" i="9"/>
  <c r="CB489" i="9"/>
  <c r="CB515" i="9"/>
  <c r="CB573" i="9"/>
  <c r="AR277" i="9"/>
  <c r="AR41" i="12"/>
  <c r="AR45" i="12" s="1"/>
  <c r="CC41" i="12"/>
  <c r="CC277" i="9"/>
  <c r="BE515" i="9"/>
  <c r="BE573" i="9"/>
  <c r="BE489" i="9"/>
  <c r="DK220" i="15"/>
  <c r="AH41" i="12"/>
  <c r="AH45" i="12" s="1"/>
  <c r="AH277" i="9"/>
  <c r="BB515" i="9"/>
  <c r="BB573" i="9"/>
  <c r="BB489" i="9"/>
  <c r="X277" i="9"/>
  <c r="X41" i="12"/>
  <c r="X45" i="12" s="1"/>
  <c r="AJ515" i="9"/>
  <c r="AJ573" i="9"/>
  <c r="AJ489" i="9"/>
  <c r="AJ41" i="12"/>
  <c r="AJ45" i="12" s="1"/>
  <c r="AJ277" i="9"/>
  <c r="AK515" i="9"/>
  <c r="AK489" i="9"/>
  <c r="AK573" i="9"/>
  <c r="AK277" i="9"/>
  <c r="AK41" i="12"/>
  <c r="BJ277" i="9"/>
  <c r="BJ41" i="12"/>
  <c r="BJ45" i="12" s="1"/>
  <c r="AO41" i="12"/>
  <c r="AO277" i="9"/>
  <c r="AN489" i="9"/>
  <c r="AN573" i="9"/>
  <c r="AN515" i="9"/>
  <c r="CD573" i="9"/>
  <c r="CD489" i="9"/>
  <c r="CD515" i="9"/>
  <c r="BR41" i="12"/>
  <c r="BR45" i="12" s="1"/>
  <c r="BR277" i="9"/>
  <c r="BV573" i="9"/>
  <c r="BV489" i="9"/>
  <c r="BV515" i="9"/>
  <c r="V491" i="9"/>
  <c r="D191" i="9"/>
  <c r="AE489" i="9"/>
  <c r="AE573" i="9"/>
  <c r="AE515" i="9"/>
  <c r="CE489" i="9"/>
  <c r="CE573" i="9"/>
  <c r="CE515" i="9"/>
  <c r="AC489" i="9"/>
  <c r="AC515" i="9"/>
  <c r="AC573" i="9"/>
  <c r="BT489" i="9"/>
  <c r="BT515" i="9"/>
  <c r="BT573" i="9"/>
  <c r="S20" i="13"/>
  <c r="S25" i="13"/>
  <c r="S29" i="13" s="1"/>
  <c r="S33" i="13" s="1"/>
  <c r="S44" i="13" s="1"/>
  <c r="S55" i="13" s="1"/>
  <c r="S72" i="13" s="1"/>
  <c r="BA41" i="12"/>
  <c r="BA277" i="9"/>
  <c r="BC277" i="9"/>
  <c r="BC41" i="12"/>
  <c r="BL41" i="12"/>
  <c r="BL45" i="12" s="1"/>
  <c r="BL277" i="9"/>
  <c r="AX41" i="12"/>
  <c r="AX45" i="12" s="1"/>
  <c r="AX277" i="9"/>
  <c r="AI489" i="9"/>
  <c r="AI515" i="9"/>
  <c r="AI573" i="9"/>
  <c r="BQ489" i="9"/>
  <c r="BQ515" i="9"/>
  <c r="BQ573" i="9"/>
  <c r="AY489" i="9"/>
  <c r="AY573" i="9"/>
  <c r="AY515" i="9"/>
  <c r="BO277" i="9"/>
  <c r="BO41" i="12"/>
  <c r="D193" i="9"/>
  <c r="V492" i="9"/>
  <c r="D492" i="9" s="1"/>
  <c r="BW277" i="9"/>
  <c r="BW41" i="12"/>
  <c r="BZ277" i="9"/>
  <c r="BZ41" i="12"/>
  <c r="BZ45" i="12" s="1"/>
  <c r="BT41" i="12"/>
  <c r="BT45" i="12" s="1"/>
  <c r="BT277" i="9"/>
  <c r="Y515" i="9"/>
  <c r="Y573" i="9"/>
  <c r="Y489" i="9"/>
  <c r="AD277" i="9"/>
  <c r="AD41" i="12"/>
  <c r="AD45" i="12" s="1"/>
  <c r="AU515" i="9"/>
  <c r="AU573" i="9"/>
  <c r="AU489" i="9"/>
  <c r="AV489" i="9" s="1"/>
  <c r="AW489" i="9" s="1"/>
  <c r="AW41" i="12"/>
  <c r="AW277" i="9"/>
  <c r="BF573" i="9"/>
  <c r="BF515" i="9"/>
  <c r="BF489" i="9"/>
  <c r="BG489" i="9" s="1"/>
  <c r="BL515" i="9"/>
  <c r="BL573" i="9"/>
  <c r="BL489" i="9"/>
  <c r="AG515" i="9"/>
  <c r="AG489" i="9"/>
  <c r="AG573" i="9"/>
  <c r="BQ277" i="9"/>
  <c r="BQ41" i="12"/>
  <c r="CB277" i="9"/>
  <c r="CB41" i="12"/>
  <c r="CB45" i="12" s="1"/>
  <c r="BM573" i="9"/>
  <c r="BM515" i="9"/>
  <c r="BM489" i="9"/>
  <c r="BG41" i="12"/>
  <c r="BG277" i="9"/>
  <c r="BR489" i="9"/>
  <c r="BR573" i="9"/>
  <c r="BR515" i="9"/>
  <c r="BV41" i="12"/>
  <c r="BV45" i="12" s="1"/>
  <c r="BV277" i="9"/>
  <c r="W41" i="12"/>
  <c r="D273" i="9"/>
  <c r="V277" i="9"/>
  <c r="V41" i="12"/>
  <c r="V45" i="12" s="1"/>
  <c r="CG489" i="9"/>
  <c r="CG573" i="9"/>
  <c r="CG515" i="9"/>
  <c r="BC573" i="9"/>
  <c r="BC515" i="9"/>
  <c r="BC489" i="9"/>
  <c r="BF41" i="12"/>
  <c r="BF45" i="12" s="1"/>
  <c r="BF277" i="9"/>
  <c r="AQ41" i="12"/>
  <c r="AQ277" i="9"/>
  <c r="BK277" i="9"/>
  <c r="BK41" i="12"/>
  <c r="AP277" i="9"/>
  <c r="AP41" i="12"/>
  <c r="AP45" i="12" s="1"/>
  <c r="BN489" i="9"/>
  <c r="BN573" i="9"/>
  <c r="BN515" i="9"/>
  <c r="AB515" i="9"/>
  <c r="AB489" i="9"/>
  <c r="AB573" i="9"/>
  <c r="BU489" i="9"/>
  <c r="BU515" i="9"/>
  <c r="BU573" i="9"/>
  <c r="CF573" i="9"/>
  <c r="CF489" i="9"/>
  <c r="CF515" i="9"/>
  <c r="CA515" i="9"/>
  <c r="CA489" i="9"/>
  <c r="CA573" i="9"/>
  <c r="Z277" i="9"/>
  <c r="Z41" i="12"/>
  <c r="Z45" i="12" s="1"/>
  <c r="Z573" i="9"/>
  <c r="Z515" i="9"/>
  <c r="Z489" i="9"/>
  <c r="AR515" i="9"/>
  <c r="AR489" i="9"/>
  <c r="AR573" i="9"/>
  <c r="CC573" i="9"/>
  <c r="CC515" i="9"/>
  <c r="CC489" i="9"/>
  <c r="AY41" i="12"/>
  <c r="AY277" i="9"/>
  <c r="BB277" i="9"/>
  <c r="BB41" i="12"/>
  <c r="BB45" i="12" s="1"/>
  <c r="X573" i="9"/>
  <c r="X515" i="9"/>
  <c r="X489" i="9"/>
  <c r="BG515" i="9"/>
  <c r="BG573" i="9"/>
  <c r="AO515" i="9"/>
  <c r="AO573" i="9"/>
  <c r="AO489" i="9"/>
  <c r="AN277" i="9"/>
  <c r="AN41" i="12"/>
  <c r="AN45" i="12" s="1"/>
  <c r="CD277" i="9"/>
  <c r="CD41" i="12"/>
  <c r="CD45" i="12" s="1"/>
  <c r="BO515" i="9"/>
  <c r="BO573" i="9"/>
  <c r="BO489" i="9"/>
  <c r="BS515" i="9"/>
  <c r="BS489" i="9"/>
  <c r="BS573" i="9"/>
  <c r="V489" i="9"/>
  <c r="V573" i="9"/>
  <c r="V515" i="9"/>
  <c r="D432" i="9"/>
  <c r="CE277" i="9"/>
  <c r="CE41" i="12"/>
  <c r="BZ515" i="9"/>
  <c r="BZ573" i="9"/>
  <c r="AV277" i="9"/>
  <c r="AV41" i="12"/>
  <c r="AV45" i="12" s="1"/>
  <c r="BD573" i="9"/>
  <c r="BD489" i="9"/>
  <c r="BD515" i="9"/>
  <c r="AZ277" i="9"/>
  <c r="AZ41" i="12"/>
  <c r="AZ45" i="12" s="1"/>
  <c r="AA573" i="9"/>
  <c r="AA515" i="9"/>
  <c r="AA489" i="9"/>
  <c r="AA41" i="12"/>
  <c r="AA277" i="9"/>
  <c r="AU277" i="9"/>
  <c r="AU41" i="12"/>
  <c r="BI489" i="9"/>
  <c r="BI515" i="9"/>
  <c r="BI573" i="9"/>
  <c r="D200" i="12"/>
  <c r="N202" i="12"/>
  <c r="D202" i="12" s="1"/>
  <c r="X67" i="12"/>
  <c r="BI132" i="8"/>
  <c r="BI135" i="8" s="1"/>
  <c r="BH394" i="9"/>
  <c r="BH556" i="9" s="1"/>
  <c r="BD52" i="13" s="1"/>
  <c r="X230" i="9"/>
  <c r="X104" i="8"/>
  <c r="BG556" i="9"/>
  <c r="BC52" i="13" s="1"/>
  <c r="AF306" i="12"/>
  <c r="G174" i="15"/>
  <c r="D493" i="9" l="1"/>
  <c r="G75" i="6" s="1"/>
  <c r="D16" i="11" s="1"/>
  <c r="DJ240" i="15"/>
  <c r="DJ241" i="15" s="1"/>
  <c r="J70" i="8"/>
  <c r="W227" i="15"/>
  <c r="V228" i="15"/>
  <c r="V183" i="15" s="1"/>
  <c r="V184" i="15" s="1"/>
  <c r="I296" i="9"/>
  <c r="I526" i="9" s="1"/>
  <c r="E61" i="13" s="1"/>
  <c r="AD222" i="15"/>
  <c r="G208" i="12"/>
  <c r="G210" i="12" s="1"/>
  <c r="I64" i="12"/>
  <c r="Y225" i="15"/>
  <c r="Y182" i="15" s="1"/>
  <c r="Z224" i="15"/>
  <c r="G303" i="12"/>
  <c r="I553" i="9"/>
  <c r="E49" i="13" s="1"/>
  <c r="DF191" i="15"/>
  <c r="DF193" i="15" s="1"/>
  <c r="DH237" i="15"/>
  <c r="DG238" i="15"/>
  <c r="BI21" i="13"/>
  <c r="BM521" i="9"/>
  <c r="BI56" i="13" s="1"/>
  <c r="BI73" i="13" s="1"/>
  <c r="BM549" i="9"/>
  <c r="BI45" i="13" s="1"/>
  <c r="BM559" i="9"/>
  <c r="BI34" i="13" s="1"/>
  <c r="BM569" i="9"/>
  <c r="AC20" i="13"/>
  <c r="AC25" i="13"/>
  <c r="AC29" i="13" s="1"/>
  <c r="AC33" i="13" s="1"/>
  <c r="AC44" i="13" s="1"/>
  <c r="AC55" i="13" s="1"/>
  <c r="AC72" i="13" s="1"/>
  <c r="BF549" i="9"/>
  <c r="BB45" i="13" s="1"/>
  <c r="BF559" i="9"/>
  <c r="BB34" i="13" s="1"/>
  <c r="BF521" i="9"/>
  <c r="BB56" i="13" s="1"/>
  <c r="BB73" i="13" s="1"/>
  <c r="BB21" i="13"/>
  <c r="BF569" i="9"/>
  <c r="AN187" i="12"/>
  <c r="AN191" i="12" s="1"/>
  <c r="AN141" i="12" s="1"/>
  <c r="AN142" i="12" s="1"/>
  <c r="BW45" i="12"/>
  <c r="AY549" i="9"/>
  <c r="AU45" i="13" s="1"/>
  <c r="AU21" i="13"/>
  <c r="AY521" i="9"/>
  <c r="AU56" i="13" s="1"/>
  <c r="AU73" i="13" s="1"/>
  <c r="AY559" i="9"/>
  <c r="AU34" i="13" s="1"/>
  <c r="AY569" i="9"/>
  <c r="BQ549" i="9"/>
  <c r="BM45" i="13" s="1"/>
  <c r="BQ559" i="9"/>
  <c r="BM34" i="13" s="1"/>
  <c r="BQ521" i="9"/>
  <c r="BM56" i="13" s="1"/>
  <c r="BM73" i="13" s="1"/>
  <c r="BQ569" i="9"/>
  <c r="BM21" i="13"/>
  <c r="BT549" i="9"/>
  <c r="BP45" i="13" s="1"/>
  <c r="BP21" i="13"/>
  <c r="BT569" i="9"/>
  <c r="BT559" i="9"/>
  <c r="BP34" i="13" s="1"/>
  <c r="BT521" i="9"/>
  <c r="BP56" i="13" s="1"/>
  <c r="BP73" i="13" s="1"/>
  <c r="AE569" i="9"/>
  <c r="AE559" i="9"/>
  <c r="AA34" i="13" s="1"/>
  <c r="AA21" i="13"/>
  <c r="AE549" i="9"/>
  <c r="AA45" i="13" s="1"/>
  <c r="AE521" i="9"/>
  <c r="AA56" i="13" s="1"/>
  <c r="AA73" i="13" s="1"/>
  <c r="V496" i="9"/>
  <c r="D494" i="9"/>
  <c r="D491" i="9"/>
  <c r="BZ20" i="13"/>
  <c r="BZ25" i="13"/>
  <c r="BZ29" i="13" s="1"/>
  <c r="BZ33" i="13" s="1"/>
  <c r="BZ44" i="13" s="1"/>
  <c r="BZ55" i="13" s="1"/>
  <c r="BZ72" i="13" s="1"/>
  <c r="AK45" i="12"/>
  <c r="U187" i="12"/>
  <c r="U191" i="12" s="1"/>
  <c r="U141" i="12" s="1"/>
  <c r="U142" i="12" s="1"/>
  <c r="AK569" i="9"/>
  <c r="AK559" i="9"/>
  <c r="AG34" i="13" s="1"/>
  <c r="AK549" i="9"/>
  <c r="AG45" i="13" s="1"/>
  <c r="AG21" i="13"/>
  <c r="AK521" i="9"/>
  <c r="AG56" i="13" s="1"/>
  <c r="AG73" i="13" s="1"/>
  <c r="AF20" i="13"/>
  <c r="AF25" i="13"/>
  <c r="AF29" i="13" s="1"/>
  <c r="AF33" i="13" s="1"/>
  <c r="AF44" i="13" s="1"/>
  <c r="AF55" i="13" s="1"/>
  <c r="AF72" i="13" s="1"/>
  <c r="AT21" i="13"/>
  <c r="AX569" i="9"/>
  <c r="AX559" i="9"/>
  <c r="AT34" i="13" s="1"/>
  <c r="AX549" i="9"/>
  <c r="AT45" i="13" s="1"/>
  <c r="AX521" i="9"/>
  <c r="AT56" i="13" s="1"/>
  <c r="AT73" i="13" s="1"/>
  <c r="BX569" i="9"/>
  <c r="BT21" i="13"/>
  <c r="BX559" i="9"/>
  <c r="BT34" i="13" s="1"/>
  <c r="BX521" i="9"/>
  <c r="BT56" i="13" s="1"/>
  <c r="BT73" i="13" s="1"/>
  <c r="BX549" i="9"/>
  <c r="BT45" i="13" s="1"/>
  <c r="AS45" i="12"/>
  <c r="Y187" i="12"/>
  <c r="Y191" i="12" s="1"/>
  <c r="Y141" i="12" s="1"/>
  <c r="Y142" i="12" s="1"/>
  <c r="BY45" i="12"/>
  <c r="AO187" i="12"/>
  <c r="AO191" i="12" s="1"/>
  <c r="AO141" i="12" s="1"/>
  <c r="AO142" i="12" s="1"/>
  <c r="AD569" i="9"/>
  <c r="AD549" i="9"/>
  <c r="Z45" i="13" s="1"/>
  <c r="AD521" i="9"/>
  <c r="Z56" i="13" s="1"/>
  <c r="Z73" i="13" s="1"/>
  <c r="Z21" i="13"/>
  <c r="AD559" i="9"/>
  <c r="Z34" i="13" s="1"/>
  <c r="AV569" i="9"/>
  <c r="AV559" i="9"/>
  <c r="AR34" i="13" s="1"/>
  <c r="AV549" i="9"/>
  <c r="AR45" i="13" s="1"/>
  <c r="AV521" i="9"/>
  <c r="AR56" i="13" s="1"/>
  <c r="AR73" i="13" s="1"/>
  <c r="AR21" i="13"/>
  <c r="BS20" i="13"/>
  <c r="BS25" i="13"/>
  <c r="BS29" i="13" s="1"/>
  <c r="BS33" i="13" s="1"/>
  <c r="BS44" i="13" s="1"/>
  <c r="BS55" i="13" s="1"/>
  <c r="BS72" i="13" s="1"/>
  <c r="AE187" i="12"/>
  <c r="AE191" i="12" s="1"/>
  <c r="AE141" i="12" s="1"/>
  <c r="AE142" i="12" s="1"/>
  <c r="BE45" i="12"/>
  <c r="BL25" i="13"/>
  <c r="BL29" i="13" s="1"/>
  <c r="BL33" i="13" s="1"/>
  <c r="BL44" i="13" s="1"/>
  <c r="BL55" i="13" s="1"/>
  <c r="BL72" i="13" s="1"/>
  <c r="BL20" i="13"/>
  <c r="AI21" i="13"/>
  <c r="AM559" i="9"/>
  <c r="AI34" i="13" s="1"/>
  <c r="AM521" i="9"/>
  <c r="AI56" i="13" s="1"/>
  <c r="AI73" i="13" s="1"/>
  <c r="AM549" i="9"/>
  <c r="AI45" i="13" s="1"/>
  <c r="AM569" i="9"/>
  <c r="BG21" i="13"/>
  <c r="BK559" i="9"/>
  <c r="BG34" i="13" s="1"/>
  <c r="BK569" i="9"/>
  <c r="BK549" i="9"/>
  <c r="BG45" i="13" s="1"/>
  <c r="BK521" i="9"/>
  <c r="BG56" i="13" s="1"/>
  <c r="BG73" i="13" s="1"/>
  <c r="AS569" i="9"/>
  <c r="AO21" i="13"/>
  <c r="AS549" i="9"/>
  <c r="AO45" i="13" s="1"/>
  <c r="AS559" i="9"/>
  <c r="AO34" i="13" s="1"/>
  <c r="AS521" i="9"/>
  <c r="AO56" i="13" s="1"/>
  <c r="AO73" i="13" s="1"/>
  <c r="BA569" i="9"/>
  <c r="BA559" i="9"/>
  <c r="AW34" i="13" s="1"/>
  <c r="AW21" i="13"/>
  <c r="BA549" i="9"/>
  <c r="AW45" i="13" s="1"/>
  <c r="BA521" i="9"/>
  <c r="AW56" i="13" s="1"/>
  <c r="AW73" i="13" s="1"/>
  <c r="AZ521" i="9"/>
  <c r="AV56" i="13" s="1"/>
  <c r="AV73" i="13" s="1"/>
  <c r="AZ559" i="9"/>
  <c r="AV34" i="13" s="1"/>
  <c r="AZ549" i="9"/>
  <c r="AV45" i="13" s="1"/>
  <c r="AV21" i="13"/>
  <c r="AZ569" i="9"/>
  <c r="Q187" i="12"/>
  <c r="Q191" i="12" s="1"/>
  <c r="Q141" i="12" s="1"/>
  <c r="Q142" i="12" s="1"/>
  <c r="AC45" i="12"/>
  <c r="AB25" i="13"/>
  <c r="AB29" i="13" s="1"/>
  <c r="AB33" i="13" s="1"/>
  <c r="AB44" i="13" s="1"/>
  <c r="AB55" i="13" s="1"/>
  <c r="AB72" i="13" s="1"/>
  <c r="AB20" i="13"/>
  <c r="AH20" i="13"/>
  <c r="AH25" i="13"/>
  <c r="AH29" i="13" s="1"/>
  <c r="AH33" i="13" s="1"/>
  <c r="AH44" i="13" s="1"/>
  <c r="AH55" i="13" s="1"/>
  <c r="AH72" i="13" s="1"/>
  <c r="DP234" i="15"/>
  <c r="DQ234" i="15"/>
  <c r="BE21" i="13"/>
  <c r="BI569" i="9"/>
  <c r="BI549" i="9"/>
  <c r="BE45" i="13" s="1"/>
  <c r="BI521" i="9"/>
  <c r="BE56" i="13" s="1"/>
  <c r="BE73" i="13" s="1"/>
  <c r="BI559" i="9"/>
  <c r="BE34" i="13" s="1"/>
  <c r="W25" i="13"/>
  <c r="W29" i="13" s="1"/>
  <c r="W33" i="13" s="1"/>
  <c r="W44" i="13" s="1"/>
  <c r="W55" i="13" s="1"/>
  <c r="W72" i="13" s="1"/>
  <c r="W20" i="13"/>
  <c r="BV25" i="13"/>
  <c r="BV29" i="13" s="1"/>
  <c r="BV33" i="13" s="1"/>
  <c r="BV44" i="13" s="1"/>
  <c r="BV55" i="13" s="1"/>
  <c r="BV72" i="13" s="1"/>
  <c r="BV20" i="13"/>
  <c r="AK25" i="13"/>
  <c r="AK29" i="13" s="1"/>
  <c r="AK33" i="13" s="1"/>
  <c r="AK44" i="13" s="1"/>
  <c r="AK55" i="13" s="1"/>
  <c r="AK72" i="13" s="1"/>
  <c r="AK20" i="13"/>
  <c r="T25" i="13"/>
  <c r="T29" i="13" s="1"/>
  <c r="T33" i="13" s="1"/>
  <c r="T44" i="13" s="1"/>
  <c r="T55" i="13" s="1"/>
  <c r="T72" i="13" s="1"/>
  <c r="T20" i="13"/>
  <c r="AY45" i="12"/>
  <c r="AB187" i="12"/>
  <c r="AB191" i="12" s="1"/>
  <c r="AB141" i="12" s="1"/>
  <c r="AB142" i="12" s="1"/>
  <c r="AN20" i="13"/>
  <c r="AN25" i="13"/>
  <c r="AN29" i="13" s="1"/>
  <c r="AN33" i="13" s="1"/>
  <c r="AN44" i="13" s="1"/>
  <c r="AN55" i="13" s="1"/>
  <c r="AN72" i="13" s="1"/>
  <c r="Z569" i="9"/>
  <c r="Z559" i="9"/>
  <c r="V34" i="13" s="1"/>
  <c r="Z549" i="9"/>
  <c r="V45" i="13" s="1"/>
  <c r="Z521" i="9"/>
  <c r="V56" i="13" s="1"/>
  <c r="V73" i="13" s="1"/>
  <c r="V21" i="13"/>
  <c r="BW20" i="13"/>
  <c r="BW25" i="13"/>
  <c r="BW29" i="13" s="1"/>
  <c r="BW33" i="13" s="1"/>
  <c r="BW44" i="13" s="1"/>
  <c r="BW55" i="13" s="1"/>
  <c r="BW72" i="13" s="1"/>
  <c r="BJ21" i="13"/>
  <c r="BN521" i="9"/>
  <c r="BJ56" i="13" s="1"/>
  <c r="BJ73" i="13" s="1"/>
  <c r="BN569" i="9"/>
  <c r="BN559" i="9"/>
  <c r="BJ34" i="13" s="1"/>
  <c r="BN549" i="9"/>
  <c r="BJ45" i="13" s="1"/>
  <c r="X187" i="12"/>
  <c r="X191" i="12" s="1"/>
  <c r="X141" i="12" s="1"/>
  <c r="X142" i="12" s="1"/>
  <c r="AQ45" i="12"/>
  <c r="BC521" i="9"/>
  <c r="AY56" i="13" s="1"/>
  <c r="AY73" i="13" s="1"/>
  <c r="BC549" i="9"/>
  <c r="AY45" i="13" s="1"/>
  <c r="BC569" i="9"/>
  <c r="AY21" i="13"/>
  <c r="BC559" i="9"/>
  <c r="AY34" i="13" s="1"/>
  <c r="CC20" i="13"/>
  <c r="CC25" i="13"/>
  <c r="CC29" i="13" s="1"/>
  <c r="CC33" i="13" s="1"/>
  <c r="CC44" i="13" s="1"/>
  <c r="CC55" i="13" s="1"/>
  <c r="CC72" i="13" s="1"/>
  <c r="BN21" i="13"/>
  <c r="BR569" i="9"/>
  <c r="BR549" i="9"/>
  <c r="BN45" i="13" s="1"/>
  <c r="BR521" i="9"/>
  <c r="BN56" i="13" s="1"/>
  <c r="BN73" i="13" s="1"/>
  <c r="BR559" i="9"/>
  <c r="BN34" i="13" s="1"/>
  <c r="BG45" i="12"/>
  <c r="AF187" i="12"/>
  <c r="AF191" i="12" s="1"/>
  <c r="AF141" i="12" s="1"/>
  <c r="AF142" i="12" s="1"/>
  <c r="BQ45" i="12"/>
  <c r="AK187" i="12"/>
  <c r="AK191" i="12" s="1"/>
  <c r="AK141" i="12" s="1"/>
  <c r="AK142" i="12" s="1"/>
  <c r="AG549" i="9"/>
  <c r="AC45" i="13" s="1"/>
  <c r="AG569" i="9"/>
  <c r="AG559" i="9"/>
  <c r="AC34" i="13" s="1"/>
  <c r="AC21" i="13"/>
  <c r="AG521" i="9"/>
  <c r="AC56" i="13" s="1"/>
  <c r="AC73" i="13" s="1"/>
  <c r="BL559" i="9"/>
  <c r="BH34" i="13" s="1"/>
  <c r="BL521" i="9"/>
  <c r="BH56" i="13" s="1"/>
  <c r="BH73" i="13" s="1"/>
  <c r="BL549" i="9"/>
  <c r="BH45" i="13" s="1"/>
  <c r="BH21" i="13"/>
  <c r="BL569" i="9"/>
  <c r="AQ21" i="13"/>
  <c r="AU521" i="9"/>
  <c r="AQ56" i="13" s="1"/>
  <c r="AQ73" i="13" s="1"/>
  <c r="AU559" i="9"/>
  <c r="AQ34" i="13" s="1"/>
  <c r="AU549" i="9"/>
  <c r="AQ45" i="13" s="1"/>
  <c r="AU569" i="9"/>
  <c r="U25" i="13"/>
  <c r="U29" i="13" s="1"/>
  <c r="U33" i="13" s="1"/>
  <c r="U44" i="13" s="1"/>
  <c r="U55" i="13" s="1"/>
  <c r="U72" i="13" s="1"/>
  <c r="U20" i="13"/>
  <c r="AJ187" i="12"/>
  <c r="AJ191" i="12" s="1"/>
  <c r="AJ141" i="12" s="1"/>
  <c r="AJ142" i="12" s="1"/>
  <c r="BO45" i="12"/>
  <c r="AE20" i="13"/>
  <c r="AE25" i="13"/>
  <c r="AE29" i="13" s="1"/>
  <c r="AE33" i="13" s="1"/>
  <c r="AE44" i="13" s="1"/>
  <c r="AE55" i="13" s="1"/>
  <c r="AE72" i="13" s="1"/>
  <c r="AC187" i="12"/>
  <c r="AC191" i="12" s="1"/>
  <c r="AC141" i="12" s="1"/>
  <c r="AC142" i="12" s="1"/>
  <c r="BA45" i="12"/>
  <c r="Y25" i="13"/>
  <c r="Y29" i="13" s="1"/>
  <c r="Y33" i="13" s="1"/>
  <c r="Y44" i="13" s="1"/>
  <c r="Y55" i="13" s="1"/>
  <c r="Y72" i="13" s="1"/>
  <c r="Y20" i="13"/>
  <c r="CA20" i="13"/>
  <c r="CA25" i="13"/>
  <c r="CA29" i="13" s="1"/>
  <c r="CA33" i="13" s="1"/>
  <c r="CA44" i="13" s="1"/>
  <c r="CA55" i="13" s="1"/>
  <c r="CA72" i="13" s="1"/>
  <c r="CD569" i="9"/>
  <c r="CD559" i="9"/>
  <c r="BZ34" i="13" s="1"/>
  <c r="CD549" i="9"/>
  <c r="BZ45" i="13" s="1"/>
  <c r="CD521" i="9"/>
  <c r="BZ56" i="13" s="1"/>
  <c r="BZ73" i="13" s="1"/>
  <c r="BZ21" i="13"/>
  <c r="AJ20" i="13"/>
  <c r="AJ25" i="13"/>
  <c r="AJ29" i="13" s="1"/>
  <c r="AJ33" i="13" s="1"/>
  <c r="AJ44" i="13" s="1"/>
  <c r="AJ55" i="13" s="1"/>
  <c r="AJ72" i="13" s="1"/>
  <c r="AG20" i="13"/>
  <c r="AG25" i="13"/>
  <c r="AG29" i="13" s="1"/>
  <c r="AG33" i="13" s="1"/>
  <c r="AG44" i="13" s="1"/>
  <c r="AG55" i="13" s="1"/>
  <c r="AG72" i="13" s="1"/>
  <c r="AX21" i="13"/>
  <c r="BB569" i="9"/>
  <c r="BB521" i="9"/>
  <c r="AX56" i="13" s="1"/>
  <c r="AX73" i="13" s="1"/>
  <c r="BB549" i="9"/>
  <c r="AX45" i="13" s="1"/>
  <c r="BB559" i="9"/>
  <c r="AX34" i="13" s="1"/>
  <c r="BA25" i="13"/>
  <c r="BA29" i="13" s="1"/>
  <c r="BA33" i="13" s="1"/>
  <c r="BA44" i="13" s="1"/>
  <c r="BA55" i="13" s="1"/>
  <c r="BA72" i="13" s="1"/>
  <c r="BA20" i="13"/>
  <c r="CB521" i="9"/>
  <c r="BX56" i="13" s="1"/>
  <c r="BX73" i="13" s="1"/>
  <c r="CB559" i="9"/>
  <c r="BX34" i="13" s="1"/>
  <c r="CB549" i="9"/>
  <c r="BX45" i="13" s="1"/>
  <c r="BX21" i="13"/>
  <c r="CB569" i="9"/>
  <c r="BD20" i="13"/>
  <c r="BD25" i="13"/>
  <c r="BD29" i="13" s="1"/>
  <c r="BD33" i="13" s="1"/>
  <c r="BD44" i="13" s="1"/>
  <c r="BD55" i="13" s="1"/>
  <c r="BD72" i="13" s="1"/>
  <c r="AL25" i="13"/>
  <c r="AL29" i="13" s="1"/>
  <c r="AL33" i="13" s="1"/>
  <c r="AL44" i="13" s="1"/>
  <c r="AL55" i="13" s="1"/>
  <c r="AL72" i="13" s="1"/>
  <c r="AL20" i="13"/>
  <c r="AT25" i="13"/>
  <c r="AT29" i="13" s="1"/>
  <c r="AT33" i="13" s="1"/>
  <c r="AT44" i="13" s="1"/>
  <c r="AT55" i="13" s="1"/>
  <c r="AT72" i="13" s="1"/>
  <c r="AT20" i="13"/>
  <c r="AM21" i="13"/>
  <c r="AQ521" i="9"/>
  <c r="AM56" i="13" s="1"/>
  <c r="AM73" i="13" s="1"/>
  <c r="AQ549" i="9"/>
  <c r="AM45" i="13" s="1"/>
  <c r="AQ559" i="9"/>
  <c r="AM34" i="13" s="1"/>
  <c r="AQ569" i="9"/>
  <c r="AW549" i="9"/>
  <c r="AS45" i="13" s="1"/>
  <c r="AW559" i="9"/>
  <c r="AS34" i="13" s="1"/>
  <c r="AS21" i="13"/>
  <c r="AW569" i="9"/>
  <c r="AW521" i="9"/>
  <c r="AS56" i="13" s="1"/>
  <c r="AS73" i="13" s="1"/>
  <c r="BI45" i="12"/>
  <c r="AG187" i="12"/>
  <c r="AG191" i="12" s="1"/>
  <c r="AG141" i="12" s="1"/>
  <c r="AG142" i="12" s="1"/>
  <c r="O187" i="12"/>
  <c r="O191" i="12" s="1"/>
  <c r="O141" i="12" s="1"/>
  <c r="O142" i="12" s="1"/>
  <c r="Y45" i="12"/>
  <c r="BW569" i="9"/>
  <c r="BW521" i="9"/>
  <c r="BS56" i="13" s="1"/>
  <c r="BS73" i="13" s="1"/>
  <c r="BS21" i="13"/>
  <c r="BW549" i="9"/>
  <c r="BS45" i="13" s="1"/>
  <c r="BW559" i="9"/>
  <c r="BS34" i="13" s="1"/>
  <c r="BP569" i="9"/>
  <c r="BP559" i="9"/>
  <c r="BL34" i="13" s="1"/>
  <c r="BP549" i="9"/>
  <c r="BL45" i="13" s="1"/>
  <c r="BL21" i="13"/>
  <c r="BP521" i="9"/>
  <c r="BL56" i="13" s="1"/>
  <c r="BL73" i="13" s="1"/>
  <c r="BY569" i="9"/>
  <c r="BY521" i="9"/>
  <c r="BU56" i="13" s="1"/>
  <c r="BU73" i="13" s="1"/>
  <c r="BU21" i="13"/>
  <c r="BY559" i="9"/>
  <c r="BU34" i="13" s="1"/>
  <c r="BY549" i="9"/>
  <c r="BU45" i="13" s="1"/>
  <c r="AV20" i="13"/>
  <c r="AV25" i="13"/>
  <c r="AV29" i="13" s="1"/>
  <c r="AV33" i="13" s="1"/>
  <c r="AV44" i="13" s="1"/>
  <c r="AV55" i="13" s="1"/>
  <c r="AV72" i="13" s="1"/>
  <c r="BF20" i="13"/>
  <c r="BF25" i="13"/>
  <c r="BF29" i="13" s="1"/>
  <c r="BF33" i="13" s="1"/>
  <c r="BF44" i="13" s="1"/>
  <c r="BF55" i="13" s="1"/>
  <c r="BF72" i="13" s="1"/>
  <c r="DH192" i="15"/>
  <c r="AP20" i="13"/>
  <c r="AP25" i="13"/>
  <c r="AP29" i="13" s="1"/>
  <c r="AP33" i="13" s="1"/>
  <c r="AP44" i="13" s="1"/>
  <c r="AP55" i="13" s="1"/>
  <c r="AP72" i="13" s="1"/>
  <c r="AA45" i="12"/>
  <c r="P187" i="12"/>
  <c r="P191" i="12" s="1"/>
  <c r="P141" i="12" s="1"/>
  <c r="P142" i="12" s="1"/>
  <c r="AZ25" i="13"/>
  <c r="AZ29" i="13" s="1"/>
  <c r="AZ33" i="13" s="1"/>
  <c r="AZ44" i="13" s="1"/>
  <c r="AZ55" i="13" s="1"/>
  <c r="AZ72" i="13" s="1"/>
  <c r="AZ20" i="13"/>
  <c r="J433" i="9"/>
  <c r="J352" i="9" s="1"/>
  <c r="Z433" i="9"/>
  <c r="Z352" i="9" s="1"/>
  <c r="AP433" i="9"/>
  <c r="AP352" i="9" s="1"/>
  <c r="BF433" i="9"/>
  <c r="BF352" i="9" s="1"/>
  <c r="BV433" i="9"/>
  <c r="BV352" i="9" s="1"/>
  <c r="S433" i="9"/>
  <c r="S352" i="9" s="1"/>
  <c r="AU433" i="9"/>
  <c r="AU352" i="9" s="1"/>
  <c r="CA433" i="9"/>
  <c r="CA352" i="9" s="1"/>
  <c r="AJ433" i="9"/>
  <c r="AJ352" i="9" s="1"/>
  <c r="BP433" i="9"/>
  <c r="BP352" i="9" s="1"/>
  <c r="M433" i="9"/>
  <c r="M352" i="9" s="1"/>
  <c r="AC433" i="9"/>
  <c r="AC352" i="9" s="1"/>
  <c r="AS433" i="9"/>
  <c r="AS352" i="9" s="1"/>
  <c r="BI433" i="9"/>
  <c r="BI352" i="9" s="1"/>
  <c r="BY433" i="9"/>
  <c r="BY352" i="9" s="1"/>
  <c r="O433" i="9"/>
  <c r="O352" i="9" s="1"/>
  <c r="AY433" i="9"/>
  <c r="AY352" i="9" s="1"/>
  <c r="CE433" i="9"/>
  <c r="CE352" i="9" s="1"/>
  <c r="AF433" i="9"/>
  <c r="AF352" i="9" s="1"/>
  <c r="BL433" i="9"/>
  <c r="BL352" i="9" s="1"/>
  <c r="N433" i="9"/>
  <c r="N352" i="9" s="1"/>
  <c r="AD433" i="9"/>
  <c r="AD352" i="9" s="1"/>
  <c r="AT433" i="9"/>
  <c r="AT352" i="9" s="1"/>
  <c r="BJ433" i="9"/>
  <c r="BJ352" i="9" s="1"/>
  <c r="BZ433" i="9"/>
  <c r="BZ352" i="9" s="1"/>
  <c r="AA433" i="9"/>
  <c r="AA352" i="9" s="1"/>
  <c r="BC433" i="9"/>
  <c r="BC352" i="9" s="1"/>
  <c r="L433" i="9"/>
  <c r="L352" i="9" s="1"/>
  <c r="AR433" i="9"/>
  <c r="AR352" i="9" s="1"/>
  <c r="BX433" i="9"/>
  <c r="BX352" i="9" s="1"/>
  <c r="Q433" i="9"/>
  <c r="Q352" i="9" s="1"/>
  <c r="AG433" i="9"/>
  <c r="AG352" i="9" s="1"/>
  <c r="AW433" i="9"/>
  <c r="AW352" i="9" s="1"/>
  <c r="BM433" i="9"/>
  <c r="BM352" i="9" s="1"/>
  <c r="CC433" i="9"/>
  <c r="CC352" i="9" s="1"/>
  <c r="W433" i="9"/>
  <c r="W352" i="9" s="1"/>
  <c r="BG433" i="9"/>
  <c r="BG352" i="9" s="1"/>
  <c r="H433" i="9"/>
  <c r="AN433" i="9"/>
  <c r="AN352" i="9" s="1"/>
  <c r="BT433" i="9"/>
  <c r="BT352" i="9" s="1"/>
  <c r="AH433" i="9"/>
  <c r="AH352" i="9" s="1"/>
  <c r="BN433" i="9"/>
  <c r="BN352" i="9" s="1"/>
  <c r="AE433" i="9"/>
  <c r="AE352" i="9" s="1"/>
  <c r="T433" i="9"/>
  <c r="T352" i="9" s="1"/>
  <c r="CB433" i="9"/>
  <c r="CB352" i="9" s="1"/>
  <c r="AK433" i="9"/>
  <c r="AK352" i="9" s="1"/>
  <c r="BQ433" i="9"/>
  <c r="BQ352" i="9" s="1"/>
  <c r="AI433" i="9"/>
  <c r="AI352" i="9" s="1"/>
  <c r="P433" i="9"/>
  <c r="P352" i="9" s="1"/>
  <c r="CF433" i="9"/>
  <c r="CF352" i="9" s="1"/>
  <c r="AL433" i="9"/>
  <c r="AL352" i="9" s="1"/>
  <c r="AM433" i="9"/>
  <c r="AM352" i="9" s="1"/>
  <c r="I433" i="9"/>
  <c r="I352" i="9" s="1"/>
  <c r="I355" i="9" s="1"/>
  <c r="I357" i="9" s="1"/>
  <c r="I363" i="9" s="1"/>
  <c r="I365" i="9" s="1"/>
  <c r="BU433" i="9"/>
  <c r="BU352" i="9" s="1"/>
  <c r="X433" i="9"/>
  <c r="X352" i="9" s="1"/>
  <c r="AX433" i="9"/>
  <c r="AX352" i="9" s="1"/>
  <c r="AZ433" i="9"/>
  <c r="AZ352" i="9" s="1"/>
  <c r="BA433" i="9"/>
  <c r="BA352" i="9" s="1"/>
  <c r="BO433" i="9"/>
  <c r="BO352" i="9" s="1"/>
  <c r="AV433" i="9"/>
  <c r="AV352" i="9" s="1"/>
  <c r="V433" i="9"/>
  <c r="V352" i="9" s="1"/>
  <c r="BB433" i="9"/>
  <c r="BB352" i="9" s="1"/>
  <c r="K433" i="9"/>
  <c r="K352" i="9" s="1"/>
  <c r="BS433" i="9"/>
  <c r="BS352" i="9" s="1"/>
  <c r="BH433" i="9"/>
  <c r="BH352" i="9" s="1"/>
  <c r="Y433" i="9"/>
  <c r="Y352" i="9" s="1"/>
  <c r="BE433" i="9"/>
  <c r="BE352" i="9" s="1"/>
  <c r="G433" i="9"/>
  <c r="BW433" i="9"/>
  <c r="BW352" i="9" s="1"/>
  <c r="BD433" i="9"/>
  <c r="BD352" i="9" s="1"/>
  <c r="F433" i="9"/>
  <c r="BR433" i="9"/>
  <c r="BR352" i="9" s="1"/>
  <c r="AB433" i="9"/>
  <c r="AB352" i="9" s="1"/>
  <c r="AO433" i="9"/>
  <c r="AO352" i="9" s="1"/>
  <c r="AQ433" i="9"/>
  <c r="AQ352" i="9" s="1"/>
  <c r="R433" i="9"/>
  <c r="R352" i="9" s="1"/>
  <c r="CD433" i="9"/>
  <c r="CD352" i="9" s="1"/>
  <c r="BK433" i="9"/>
  <c r="BK352" i="9" s="1"/>
  <c r="U433" i="9"/>
  <c r="U352" i="9" s="1"/>
  <c r="CG433" i="9"/>
  <c r="CG352" i="9" s="1"/>
  <c r="BO20" i="13"/>
  <c r="BO25" i="13"/>
  <c r="BO29" i="13" s="1"/>
  <c r="BO33" i="13" s="1"/>
  <c r="BO44" i="13" s="1"/>
  <c r="BO55" i="13" s="1"/>
  <c r="BO72" i="13" s="1"/>
  <c r="BK20" i="13"/>
  <c r="BK25" i="13"/>
  <c r="BK29" i="13" s="1"/>
  <c r="BK33" i="13" s="1"/>
  <c r="BK44" i="13" s="1"/>
  <c r="BK55" i="13" s="1"/>
  <c r="BK72" i="13" s="1"/>
  <c r="AK21" i="13"/>
  <c r="AO549" i="9"/>
  <c r="AK45" i="13" s="1"/>
  <c r="AO569" i="9"/>
  <c r="AO559" i="9"/>
  <c r="AK34" i="13" s="1"/>
  <c r="AO521" i="9"/>
  <c r="AK56" i="13" s="1"/>
  <c r="AK73" i="13" s="1"/>
  <c r="V25" i="13"/>
  <c r="V29" i="13" s="1"/>
  <c r="V33" i="13" s="1"/>
  <c r="V44" i="13" s="1"/>
  <c r="V55" i="13" s="1"/>
  <c r="V72" i="13" s="1"/>
  <c r="V20" i="13"/>
  <c r="CB20" i="13"/>
  <c r="CB25" i="13"/>
  <c r="CB29" i="13" s="1"/>
  <c r="CB33" i="13" s="1"/>
  <c r="CB44" i="13" s="1"/>
  <c r="CB55" i="13" s="1"/>
  <c r="CB72" i="13" s="1"/>
  <c r="X20" i="13"/>
  <c r="X25" i="13"/>
  <c r="X29" i="13" s="1"/>
  <c r="X33" i="13" s="1"/>
  <c r="X44" i="13" s="1"/>
  <c r="X55" i="13" s="1"/>
  <c r="X72" i="13" s="1"/>
  <c r="BJ20" i="13"/>
  <c r="BJ25" i="13"/>
  <c r="BJ29" i="13" s="1"/>
  <c r="BJ33" i="13" s="1"/>
  <c r="BJ44" i="13" s="1"/>
  <c r="BJ55" i="13" s="1"/>
  <c r="BJ72" i="13" s="1"/>
  <c r="BK45" i="12"/>
  <c r="AH187" i="12"/>
  <c r="AH191" i="12" s="1"/>
  <c r="AH141" i="12" s="1"/>
  <c r="AH142" i="12" s="1"/>
  <c r="AY25" i="13"/>
  <c r="AY29" i="13" s="1"/>
  <c r="AY33" i="13" s="1"/>
  <c r="AY44" i="13" s="1"/>
  <c r="AY55" i="13" s="1"/>
  <c r="AY72" i="13" s="1"/>
  <c r="AY20" i="13"/>
  <c r="W45" i="12"/>
  <c r="N187" i="12"/>
  <c r="BN25" i="13"/>
  <c r="BN29" i="13" s="1"/>
  <c r="BN33" i="13" s="1"/>
  <c r="BN44" i="13" s="1"/>
  <c r="BN55" i="13" s="1"/>
  <c r="BN72" i="13" s="1"/>
  <c r="BN20" i="13"/>
  <c r="AA187" i="12"/>
  <c r="AA191" i="12" s="1"/>
  <c r="AA141" i="12" s="1"/>
  <c r="AA142" i="12" s="1"/>
  <c r="AW45" i="12"/>
  <c r="Y549" i="9"/>
  <c r="U45" i="13" s="1"/>
  <c r="U21" i="13"/>
  <c r="Y559" i="9"/>
  <c r="U34" i="13" s="1"/>
  <c r="Y569" i="9"/>
  <c r="Y521" i="9"/>
  <c r="U56" i="13" s="1"/>
  <c r="U73" i="13" s="1"/>
  <c r="BM25" i="13"/>
  <c r="BM29" i="13" s="1"/>
  <c r="BM33" i="13" s="1"/>
  <c r="BM44" i="13" s="1"/>
  <c r="BM55" i="13" s="1"/>
  <c r="BM72" i="13" s="1"/>
  <c r="BM20" i="13"/>
  <c r="AI549" i="9"/>
  <c r="AE45" i="13" s="1"/>
  <c r="AE21" i="13"/>
  <c r="AI559" i="9"/>
  <c r="AE34" i="13" s="1"/>
  <c r="AI521" i="9"/>
  <c r="AE56" i="13" s="1"/>
  <c r="AE73" i="13" s="1"/>
  <c r="AI569" i="9"/>
  <c r="BP25" i="13"/>
  <c r="BP29" i="13" s="1"/>
  <c r="BP33" i="13" s="1"/>
  <c r="BP44" i="13" s="1"/>
  <c r="BP55" i="13" s="1"/>
  <c r="BP72" i="13" s="1"/>
  <c r="BP20" i="13"/>
  <c r="AC549" i="9"/>
  <c r="Y45" i="13" s="1"/>
  <c r="AC521" i="9"/>
  <c r="Y56" i="13" s="1"/>
  <c r="Y73" i="13" s="1"/>
  <c r="AC569" i="9"/>
  <c r="Y21" i="13"/>
  <c r="AC559" i="9"/>
  <c r="Y34" i="13" s="1"/>
  <c r="BR25" i="13"/>
  <c r="BR29" i="13" s="1"/>
  <c r="BR33" i="13" s="1"/>
  <c r="BR44" i="13" s="1"/>
  <c r="BR55" i="13" s="1"/>
  <c r="BR72" i="13" s="1"/>
  <c r="BR20" i="13"/>
  <c r="BE521" i="9"/>
  <c r="BA56" i="13" s="1"/>
  <c r="BA73" i="13" s="1"/>
  <c r="BA21" i="13"/>
  <c r="BE559" i="9"/>
  <c r="BA34" i="13" s="1"/>
  <c r="BE549" i="9"/>
  <c r="BA45" i="13" s="1"/>
  <c r="BE569" i="9"/>
  <c r="BH521" i="9"/>
  <c r="BD56" i="13" s="1"/>
  <c r="BD73" i="13" s="1"/>
  <c r="BH569" i="9"/>
  <c r="BD21" i="13"/>
  <c r="BH559" i="9"/>
  <c r="BD34" i="13" s="1"/>
  <c r="BH549" i="9"/>
  <c r="BD45" i="13" s="1"/>
  <c r="BT25" i="13"/>
  <c r="BT29" i="13" s="1"/>
  <c r="BT33" i="13" s="1"/>
  <c r="BT44" i="13" s="1"/>
  <c r="BT55" i="13" s="1"/>
  <c r="BT72" i="13" s="1"/>
  <c r="BT20" i="13"/>
  <c r="AS187" i="12"/>
  <c r="AS191" i="12" s="1"/>
  <c r="AS141" i="12" s="1"/>
  <c r="AS142" i="12" s="1"/>
  <c r="CG45" i="12"/>
  <c r="Z20" i="13"/>
  <c r="Z25" i="13"/>
  <c r="Z29" i="13" s="1"/>
  <c r="Z33" i="13" s="1"/>
  <c r="Z44" i="13" s="1"/>
  <c r="Z55" i="13" s="1"/>
  <c r="Z72" i="13" s="1"/>
  <c r="AR20" i="13"/>
  <c r="AR25" i="13"/>
  <c r="AR29" i="13" s="1"/>
  <c r="AR33" i="13" s="1"/>
  <c r="AR44" i="13" s="1"/>
  <c r="AR55" i="13" s="1"/>
  <c r="AR72" i="13" s="1"/>
  <c r="AH559" i="9"/>
  <c r="AD34" i="13" s="1"/>
  <c r="AH549" i="9"/>
  <c r="AD45" i="13" s="1"/>
  <c r="AD21" i="13"/>
  <c r="AH521" i="9"/>
  <c r="AD56" i="13" s="1"/>
  <c r="AD73" i="13" s="1"/>
  <c r="AH569" i="9"/>
  <c r="BM45" i="12"/>
  <c r="AI187" i="12"/>
  <c r="AI191" i="12" s="1"/>
  <c r="AI141" i="12" s="1"/>
  <c r="AI142" i="12" s="1"/>
  <c r="AI20" i="13"/>
  <c r="AI25" i="13"/>
  <c r="AI29" i="13" s="1"/>
  <c r="AI33" i="13" s="1"/>
  <c r="AI44" i="13" s="1"/>
  <c r="AI55" i="13" s="1"/>
  <c r="AI72" i="13" s="1"/>
  <c r="BG20" i="13"/>
  <c r="BG25" i="13"/>
  <c r="BG29" i="13" s="1"/>
  <c r="BG33" i="13" s="1"/>
  <c r="BG44" i="13" s="1"/>
  <c r="BG55" i="13" s="1"/>
  <c r="BG72" i="13" s="1"/>
  <c r="AW25" i="13"/>
  <c r="AW29" i="13" s="1"/>
  <c r="AW33" i="13" s="1"/>
  <c r="AW44" i="13" s="1"/>
  <c r="AW55" i="13" s="1"/>
  <c r="AW72" i="13" s="1"/>
  <c r="AW20" i="13"/>
  <c r="S26" i="13"/>
  <c r="S30" i="13"/>
  <c r="AL187" i="12"/>
  <c r="AL191" i="12" s="1"/>
  <c r="AL141" i="12" s="1"/>
  <c r="AL142" i="12" s="1"/>
  <c r="BS45" i="12"/>
  <c r="AF559" i="9"/>
  <c r="AB34" i="13" s="1"/>
  <c r="AF549" i="9"/>
  <c r="AB45" i="13" s="1"/>
  <c r="AB21" i="13"/>
  <c r="AF569" i="9"/>
  <c r="AF521" i="9"/>
  <c r="AB56" i="13" s="1"/>
  <c r="AB73" i="13" s="1"/>
  <c r="T187" i="12"/>
  <c r="T191" i="12" s="1"/>
  <c r="T141" i="12" s="1"/>
  <c r="T142" i="12" s="1"/>
  <c r="AI45" i="12"/>
  <c r="AT559" i="9"/>
  <c r="AP34" i="13" s="1"/>
  <c r="AT549" i="9"/>
  <c r="AP45" i="13" s="1"/>
  <c r="AT521" i="9"/>
  <c r="AP56" i="13" s="1"/>
  <c r="AP73" i="13" s="1"/>
  <c r="AT569" i="9"/>
  <c r="AP21" i="13"/>
  <c r="Z187" i="12"/>
  <c r="Z191" i="12" s="1"/>
  <c r="Z141" i="12" s="1"/>
  <c r="Z142" i="12" s="1"/>
  <c r="AU45" i="12"/>
  <c r="BZ549" i="9"/>
  <c r="BV45" i="13" s="1"/>
  <c r="BV21" i="13"/>
  <c r="BZ569" i="9"/>
  <c r="BZ559" i="9"/>
  <c r="BV34" i="13" s="1"/>
  <c r="BZ521" i="9"/>
  <c r="BV56" i="13" s="1"/>
  <c r="BV73" i="13" s="1"/>
  <c r="V549" i="9"/>
  <c r="R45" i="13" s="1"/>
  <c r="V569" i="9"/>
  <c r="V521" i="9"/>
  <c r="R56" i="13" s="1"/>
  <c r="R73" i="13" s="1"/>
  <c r="R21" i="13"/>
  <c r="V559" i="9"/>
  <c r="R34" i="13" s="1"/>
  <c r="BK21" i="13"/>
  <c r="BO569" i="9"/>
  <c r="BO559" i="9"/>
  <c r="BK34" i="13" s="1"/>
  <c r="BO521" i="9"/>
  <c r="BK56" i="13" s="1"/>
  <c r="BK73" i="13" s="1"/>
  <c r="BO549" i="9"/>
  <c r="BK45" i="13" s="1"/>
  <c r="BC20" i="13"/>
  <c r="BC25" i="13"/>
  <c r="BC29" i="13" s="1"/>
  <c r="BC33" i="13" s="1"/>
  <c r="BC44" i="13" s="1"/>
  <c r="BC55" i="13" s="1"/>
  <c r="BC72" i="13" s="1"/>
  <c r="BY21" i="13"/>
  <c r="CC559" i="9"/>
  <c r="BY34" i="13" s="1"/>
  <c r="CC521" i="9"/>
  <c r="BY56" i="13" s="1"/>
  <c r="BY73" i="13" s="1"/>
  <c r="CC569" i="9"/>
  <c r="CC549" i="9"/>
  <c r="BY45" i="13" s="1"/>
  <c r="AN21" i="13"/>
  <c r="AR569" i="9"/>
  <c r="AR521" i="9"/>
  <c r="AN56" i="13" s="1"/>
  <c r="AN73" i="13" s="1"/>
  <c r="AR549" i="9"/>
  <c r="AN45" i="13" s="1"/>
  <c r="AR559" i="9"/>
  <c r="AN34" i="13" s="1"/>
  <c r="CA521" i="9"/>
  <c r="BW56" i="13" s="1"/>
  <c r="BW73" i="13" s="1"/>
  <c r="CA559" i="9"/>
  <c r="BW34" i="13" s="1"/>
  <c r="CA549" i="9"/>
  <c r="BW45" i="13" s="1"/>
  <c r="CA569" i="9"/>
  <c r="BW21" i="13"/>
  <c r="BQ25" i="13"/>
  <c r="BQ29" i="13" s="1"/>
  <c r="BQ33" i="13" s="1"/>
  <c r="BQ44" i="13" s="1"/>
  <c r="BQ55" i="13" s="1"/>
  <c r="BQ72" i="13" s="1"/>
  <c r="BQ20" i="13"/>
  <c r="BE25" i="13"/>
  <c r="BE29" i="13" s="1"/>
  <c r="BE33" i="13" s="1"/>
  <c r="BE44" i="13" s="1"/>
  <c r="BE55" i="13" s="1"/>
  <c r="BE72" i="13" s="1"/>
  <c r="BE20" i="13"/>
  <c r="AA569" i="9"/>
  <c r="AA549" i="9"/>
  <c r="W45" i="13" s="1"/>
  <c r="AA521" i="9"/>
  <c r="W56" i="13" s="1"/>
  <c r="W73" i="13" s="1"/>
  <c r="AA559" i="9"/>
  <c r="W34" i="13" s="1"/>
  <c r="W21" i="13"/>
  <c r="BD521" i="9"/>
  <c r="AZ56" i="13" s="1"/>
  <c r="AZ73" i="13" s="1"/>
  <c r="BD569" i="9"/>
  <c r="BD549" i="9"/>
  <c r="AZ45" i="13" s="1"/>
  <c r="AZ21" i="13"/>
  <c r="BD559" i="9"/>
  <c r="AZ34" i="13" s="1"/>
  <c r="CE45" i="12"/>
  <c r="AR187" i="12"/>
  <c r="AR191" i="12" s="1"/>
  <c r="AR141" i="12" s="1"/>
  <c r="AR142" i="12" s="1"/>
  <c r="R25" i="13"/>
  <c r="R29" i="13" s="1"/>
  <c r="R33" i="13" s="1"/>
  <c r="R44" i="13" s="1"/>
  <c r="R55" i="13" s="1"/>
  <c r="R72" i="13" s="1"/>
  <c r="R20" i="13"/>
  <c r="BS521" i="9"/>
  <c r="BO56" i="13" s="1"/>
  <c r="BO73" i="13" s="1"/>
  <c r="BS569" i="9"/>
  <c r="BO21" i="13"/>
  <c r="BS549" i="9"/>
  <c r="BO45" i="13" s="1"/>
  <c r="BS559" i="9"/>
  <c r="BO34" i="13" s="1"/>
  <c r="BG559" i="9"/>
  <c r="BC34" i="13" s="1"/>
  <c r="BG549" i="9"/>
  <c r="BC45" i="13" s="1"/>
  <c r="BG521" i="9"/>
  <c r="BC56" i="13" s="1"/>
  <c r="BC73" i="13" s="1"/>
  <c r="BG569" i="9"/>
  <c r="BC21" i="13"/>
  <c r="X559" i="9"/>
  <c r="T34" i="13" s="1"/>
  <c r="X521" i="9"/>
  <c r="T56" i="13" s="1"/>
  <c r="T73" i="13" s="1"/>
  <c r="X549" i="9"/>
  <c r="T45" i="13" s="1"/>
  <c r="X569" i="9"/>
  <c r="T21" i="13"/>
  <c r="BY25" i="13"/>
  <c r="BY29" i="13" s="1"/>
  <c r="BY33" i="13" s="1"/>
  <c r="BY44" i="13" s="1"/>
  <c r="BY55" i="13" s="1"/>
  <c r="BY72" i="13" s="1"/>
  <c r="BY20" i="13"/>
  <c r="CF559" i="9"/>
  <c r="CB34" i="13" s="1"/>
  <c r="CF549" i="9"/>
  <c r="CB45" i="13" s="1"/>
  <c r="CB21" i="13"/>
  <c r="CF569" i="9"/>
  <c r="CF521" i="9"/>
  <c r="CB56" i="13" s="1"/>
  <c r="CB73" i="13" s="1"/>
  <c r="BQ21" i="13"/>
  <c r="BU549" i="9"/>
  <c r="BQ45" i="13" s="1"/>
  <c r="BU559" i="9"/>
  <c r="BQ34" i="13" s="1"/>
  <c r="BU569" i="9"/>
  <c r="BU521" i="9"/>
  <c r="BQ56" i="13" s="1"/>
  <c r="BQ73" i="13" s="1"/>
  <c r="AB559" i="9"/>
  <c r="X34" i="13" s="1"/>
  <c r="X21" i="13"/>
  <c r="AB521" i="9"/>
  <c r="X56" i="13" s="1"/>
  <c r="X73" i="13" s="1"/>
  <c r="AB549" i="9"/>
  <c r="X45" i="13" s="1"/>
  <c r="AB569" i="9"/>
  <c r="CG521" i="9"/>
  <c r="CC56" i="13" s="1"/>
  <c r="CC73" i="13" s="1"/>
  <c r="CC21" i="13"/>
  <c r="CG559" i="9"/>
  <c r="CC34" i="13" s="1"/>
  <c r="CG549" i="9"/>
  <c r="CC45" i="13" s="1"/>
  <c r="CG569" i="9"/>
  <c r="D277" i="9"/>
  <c r="BI20" i="13"/>
  <c r="BI25" i="13"/>
  <c r="BI29" i="13" s="1"/>
  <c r="BI33" i="13" s="1"/>
  <c r="BI44" i="13" s="1"/>
  <c r="BI55" i="13" s="1"/>
  <c r="BI72" i="13" s="1"/>
  <c r="BH20" i="13"/>
  <c r="BH25" i="13"/>
  <c r="BH29" i="13" s="1"/>
  <c r="BH33" i="13" s="1"/>
  <c r="BH44" i="13" s="1"/>
  <c r="BH55" i="13" s="1"/>
  <c r="BH72" i="13" s="1"/>
  <c r="BB25" i="13"/>
  <c r="BB29" i="13" s="1"/>
  <c r="BB33" i="13" s="1"/>
  <c r="BB44" i="13" s="1"/>
  <c r="BB55" i="13" s="1"/>
  <c r="BB72" i="13" s="1"/>
  <c r="BB20" i="13"/>
  <c r="AQ25" i="13"/>
  <c r="AQ29" i="13" s="1"/>
  <c r="AQ33" i="13" s="1"/>
  <c r="AQ44" i="13" s="1"/>
  <c r="AQ55" i="13" s="1"/>
  <c r="AQ72" i="13" s="1"/>
  <c r="AQ20" i="13"/>
  <c r="AU20" i="13"/>
  <c r="AU25" i="13"/>
  <c r="AU29" i="13" s="1"/>
  <c r="AU33" i="13" s="1"/>
  <c r="AU44" i="13" s="1"/>
  <c r="AU55" i="13" s="1"/>
  <c r="AU72" i="13" s="1"/>
  <c r="BC45" i="12"/>
  <c r="AD187" i="12"/>
  <c r="AD191" i="12" s="1"/>
  <c r="AD141" i="12" s="1"/>
  <c r="AD142" i="12" s="1"/>
  <c r="CE521" i="9"/>
  <c r="CA56" i="13" s="1"/>
  <c r="CA73" i="13" s="1"/>
  <c r="CE559" i="9"/>
  <c r="CA34" i="13" s="1"/>
  <c r="CE549" i="9"/>
  <c r="CA45" i="13" s="1"/>
  <c r="CE569" i="9"/>
  <c r="CA21" i="13"/>
  <c r="AA25" i="13"/>
  <c r="AA29" i="13" s="1"/>
  <c r="AA33" i="13" s="1"/>
  <c r="AA44" i="13" s="1"/>
  <c r="AA55" i="13" s="1"/>
  <c r="AA72" i="13" s="1"/>
  <c r="AA20" i="13"/>
  <c r="BR21" i="13"/>
  <c r="BV569" i="9"/>
  <c r="BV559" i="9"/>
  <c r="BR34" i="13" s="1"/>
  <c r="BV521" i="9"/>
  <c r="BR56" i="13" s="1"/>
  <c r="BR73" i="13" s="1"/>
  <c r="BV549" i="9"/>
  <c r="BR45" i="13" s="1"/>
  <c r="AN549" i="9"/>
  <c r="AJ45" i="13" s="1"/>
  <c r="AN569" i="9"/>
  <c r="AJ21" i="13"/>
  <c r="AN559" i="9"/>
  <c r="AJ34" i="13" s="1"/>
  <c r="AN521" i="9"/>
  <c r="AJ56" i="13" s="1"/>
  <c r="AJ73" i="13" s="1"/>
  <c r="W187" i="12"/>
  <c r="W191" i="12" s="1"/>
  <c r="W141" i="12" s="1"/>
  <c r="W142" i="12" s="1"/>
  <c r="AO45" i="12"/>
  <c r="AF21" i="13"/>
  <c r="AJ569" i="9"/>
  <c r="AJ559" i="9"/>
  <c r="AF34" i="13" s="1"/>
  <c r="AJ549" i="9"/>
  <c r="AF45" i="13" s="1"/>
  <c r="AJ521" i="9"/>
  <c r="AF56" i="13" s="1"/>
  <c r="AF73" i="13" s="1"/>
  <c r="AX20" i="13"/>
  <c r="AX25" i="13"/>
  <c r="AX29" i="13" s="1"/>
  <c r="AX33" i="13" s="1"/>
  <c r="AX44" i="13" s="1"/>
  <c r="AX55" i="13" s="1"/>
  <c r="AX72" i="13" s="1"/>
  <c r="AQ187" i="12"/>
  <c r="AQ191" i="12" s="1"/>
  <c r="AQ141" i="12" s="1"/>
  <c r="AQ142" i="12" s="1"/>
  <c r="CC45" i="12"/>
  <c r="BX20" i="13"/>
  <c r="BX25" i="13"/>
  <c r="BX29" i="13" s="1"/>
  <c r="BX33" i="13" s="1"/>
  <c r="BX44" i="13" s="1"/>
  <c r="BX55" i="13" s="1"/>
  <c r="BX72" i="13" s="1"/>
  <c r="DK221" i="15"/>
  <c r="AM187" i="12"/>
  <c r="AM191" i="12" s="1"/>
  <c r="AM141" i="12" s="1"/>
  <c r="AM142" i="12" s="1"/>
  <c r="BU45" i="12"/>
  <c r="AP559" i="9"/>
  <c r="AL34" i="13" s="1"/>
  <c r="AP549" i="9"/>
  <c r="AL45" i="13" s="1"/>
  <c r="AP569" i="9"/>
  <c r="AP521" i="9"/>
  <c r="AL56" i="13" s="1"/>
  <c r="AL73" i="13" s="1"/>
  <c r="AL21" i="13"/>
  <c r="V187" i="12"/>
  <c r="V191" i="12" s="1"/>
  <c r="V141" i="12" s="1"/>
  <c r="V142" i="12" s="1"/>
  <c r="AM45" i="12"/>
  <c r="AM25" i="13"/>
  <c r="AM29" i="13" s="1"/>
  <c r="AM33" i="13" s="1"/>
  <c r="AM44" i="13" s="1"/>
  <c r="AM55" i="13" s="1"/>
  <c r="AM72" i="13" s="1"/>
  <c r="AM20" i="13"/>
  <c r="AS20" i="13"/>
  <c r="AS25" i="13"/>
  <c r="AS29" i="13" s="1"/>
  <c r="AS33" i="13" s="1"/>
  <c r="AS44" i="13" s="1"/>
  <c r="AS55" i="13" s="1"/>
  <c r="AS72" i="13" s="1"/>
  <c r="AE45" i="12"/>
  <c r="R187" i="12"/>
  <c r="R191" i="12" s="1"/>
  <c r="R141" i="12" s="1"/>
  <c r="R142" i="12" s="1"/>
  <c r="AD20" i="13"/>
  <c r="AD25" i="13"/>
  <c r="AD29" i="13" s="1"/>
  <c r="AD33" i="13" s="1"/>
  <c r="AD44" i="13" s="1"/>
  <c r="AD55" i="13" s="1"/>
  <c r="AD72" i="13" s="1"/>
  <c r="AP187" i="12"/>
  <c r="AP191" i="12" s="1"/>
  <c r="AP141" i="12" s="1"/>
  <c r="AP142" i="12" s="1"/>
  <c r="CA45" i="12"/>
  <c r="AO20" i="13"/>
  <c r="AO25" i="13"/>
  <c r="AO29" i="13" s="1"/>
  <c r="AO33" i="13" s="1"/>
  <c r="AO44" i="13" s="1"/>
  <c r="AO55" i="13" s="1"/>
  <c r="AO72" i="13" s="1"/>
  <c r="BU20" i="13"/>
  <c r="BU25" i="13"/>
  <c r="BU29" i="13" s="1"/>
  <c r="BU33" i="13" s="1"/>
  <c r="BU44" i="13" s="1"/>
  <c r="BU55" i="13" s="1"/>
  <c r="BU72" i="13" s="1"/>
  <c r="BJ569" i="9"/>
  <c r="BJ559" i="9"/>
  <c r="BF34" i="13" s="1"/>
  <c r="BJ549" i="9"/>
  <c r="BF45" i="13" s="1"/>
  <c r="BJ521" i="9"/>
  <c r="BF56" i="13" s="1"/>
  <c r="BF73" i="13" s="1"/>
  <c r="BF21" i="13"/>
  <c r="S187" i="12"/>
  <c r="S191" i="12" s="1"/>
  <c r="S141" i="12" s="1"/>
  <c r="S142" i="12" s="1"/>
  <c r="AG45" i="12"/>
  <c r="AL569" i="9"/>
  <c r="AL549" i="9"/>
  <c r="AH45" i="13" s="1"/>
  <c r="AH21" i="13"/>
  <c r="AL559" i="9"/>
  <c r="AH34" i="13" s="1"/>
  <c r="AL521" i="9"/>
  <c r="AH56" i="13" s="1"/>
  <c r="AH73" i="13" s="1"/>
  <c r="X300" i="9"/>
  <c r="X231" i="9"/>
  <c r="BJ132" i="8"/>
  <c r="BJ135" i="8" s="1"/>
  <c r="BI394" i="9"/>
  <c r="X392" i="9"/>
  <c r="X554" i="9" s="1"/>
  <c r="T50" i="13" s="1"/>
  <c r="Y101" i="8"/>
  <c r="Y107" i="8" s="1"/>
  <c r="DQ235" i="15" l="1"/>
  <c r="DP235" i="15"/>
  <c r="DK240" i="15"/>
  <c r="DK241" i="15" s="1"/>
  <c r="J77" i="8"/>
  <c r="J80" i="8" s="1"/>
  <c r="I93" i="8" s="1"/>
  <c r="X227" i="15"/>
  <c r="W228" i="15"/>
  <c r="W183" i="15" s="1"/>
  <c r="W184" i="15" s="1"/>
  <c r="Z225" i="15"/>
  <c r="Z182" i="15" s="1"/>
  <c r="AA224" i="15"/>
  <c r="DG191" i="15"/>
  <c r="DG193" i="15" s="1"/>
  <c r="DI237" i="15"/>
  <c r="DH238" i="15"/>
  <c r="E234" i="15"/>
  <c r="T26" i="13"/>
  <c r="T30" i="13"/>
  <c r="BK355" i="9"/>
  <c r="BK357" i="9" s="1"/>
  <c r="BK116" i="12"/>
  <c r="BD116" i="12"/>
  <c r="BD119" i="12" s="1"/>
  <c r="BD121" i="12" s="1"/>
  <c r="BD355" i="9"/>
  <c r="BD357" i="9" s="1"/>
  <c r="BB116" i="12"/>
  <c r="BB119" i="12" s="1"/>
  <c r="BB121" i="12" s="1"/>
  <c r="BB355" i="9"/>
  <c r="BB357" i="9" s="1"/>
  <c r="BU355" i="9"/>
  <c r="BU357" i="9" s="1"/>
  <c r="BU116" i="12"/>
  <c r="CF355" i="9"/>
  <c r="CF357" i="9" s="1"/>
  <c r="CF116" i="12"/>
  <c r="CF119" i="12" s="1"/>
  <c r="CF121" i="12" s="1"/>
  <c r="BN355" i="9"/>
  <c r="BN357" i="9" s="1"/>
  <c r="BN116" i="12"/>
  <c r="BN119" i="12" s="1"/>
  <c r="BN121" i="12" s="1"/>
  <c r="BM116" i="12"/>
  <c r="BM355" i="9"/>
  <c r="BM357" i="9" s="1"/>
  <c r="AA116" i="12"/>
  <c r="AA355" i="9"/>
  <c r="AA357" i="9" s="1"/>
  <c r="BI355" i="9"/>
  <c r="BI357" i="9" s="1"/>
  <c r="BI116" i="12"/>
  <c r="AY30" i="13"/>
  <c r="AY26" i="13"/>
  <c r="AG26" i="13"/>
  <c r="AG30" i="13"/>
  <c r="AA30" i="13"/>
  <c r="AA26" i="13"/>
  <c r="CB30" i="13"/>
  <c r="CB26" i="13"/>
  <c r="BC26" i="13"/>
  <c r="BC30" i="13"/>
  <c r="AZ30" i="13"/>
  <c r="AZ26" i="13"/>
  <c r="AP26" i="13"/>
  <c r="AP30" i="13"/>
  <c r="AB30" i="13"/>
  <c r="AB26" i="13"/>
  <c r="AD30" i="13"/>
  <c r="AD26" i="13"/>
  <c r="BA26" i="13"/>
  <c r="BA30" i="13"/>
  <c r="N191" i="12"/>
  <c r="D187" i="12"/>
  <c r="CD116" i="12"/>
  <c r="CD119" i="12" s="1"/>
  <c r="CD121" i="12" s="1"/>
  <c r="CD355" i="9"/>
  <c r="CD357" i="9" s="1"/>
  <c r="BW355" i="9"/>
  <c r="BW357" i="9" s="1"/>
  <c r="BW116" i="12"/>
  <c r="BH116" i="12"/>
  <c r="BH119" i="12" s="1"/>
  <c r="BH121" i="12" s="1"/>
  <c r="BH355" i="9"/>
  <c r="BH357" i="9" s="1"/>
  <c r="V116" i="12"/>
  <c r="V119" i="12" s="1"/>
  <c r="V121" i="12" s="1"/>
  <c r="V355" i="9"/>
  <c r="V357" i="9" s="1"/>
  <c r="AZ355" i="9"/>
  <c r="AZ357" i="9" s="1"/>
  <c r="AZ116" i="12"/>
  <c r="AZ119" i="12" s="1"/>
  <c r="AZ121" i="12" s="1"/>
  <c r="P116" i="12"/>
  <c r="P119" i="12" s="1"/>
  <c r="P121" i="12" s="1"/>
  <c r="P355" i="9"/>
  <c r="P357" i="9" s="1"/>
  <c r="AH116" i="12"/>
  <c r="AH119" i="12" s="1"/>
  <c r="AH121" i="12" s="1"/>
  <c r="AH355" i="9"/>
  <c r="AH357" i="9" s="1"/>
  <c r="AW355" i="9"/>
  <c r="AW357" i="9" s="1"/>
  <c r="AW116" i="12"/>
  <c r="BZ355" i="9"/>
  <c r="BZ357" i="9" s="1"/>
  <c r="BZ116" i="12"/>
  <c r="BZ119" i="12" s="1"/>
  <c r="BZ121" i="12" s="1"/>
  <c r="AY116" i="12"/>
  <c r="AY355" i="9"/>
  <c r="AY357" i="9" s="1"/>
  <c r="AJ116" i="12"/>
  <c r="AJ119" i="12" s="1"/>
  <c r="AJ121" i="12" s="1"/>
  <c r="AJ355" i="9"/>
  <c r="AJ357" i="9" s="1"/>
  <c r="J116" i="12"/>
  <c r="J119" i="12" s="1"/>
  <c r="J121" i="12" s="1"/>
  <c r="J355" i="9"/>
  <c r="J357" i="9" s="1"/>
  <c r="AX26" i="13"/>
  <c r="AX30" i="13"/>
  <c r="AC26" i="13"/>
  <c r="AC30" i="13"/>
  <c r="AR26" i="13"/>
  <c r="AR30" i="13"/>
  <c r="BI30" i="13"/>
  <c r="BI26" i="13"/>
  <c r="AH26" i="13"/>
  <c r="AH30" i="13"/>
  <c r="X26" i="13"/>
  <c r="X30" i="13"/>
  <c r="BK30" i="13"/>
  <c r="BK26" i="13"/>
  <c r="CG355" i="9"/>
  <c r="CG357" i="9" s="1"/>
  <c r="CG116" i="12"/>
  <c r="R355" i="9"/>
  <c r="R357" i="9" s="1"/>
  <c r="R116" i="12"/>
  <c r="R119" i="12" s="1"/>
  <c r="R121" i="12" s="1"/>
  <c r="BR355" i="9"/>
  <c r="BR357" i="9" s="1"/>
  <c r="BR116" i="12"/>
  <c r="BR119" i="12" s="1"/>
  <c r="BR121" i="12" s="1"/>
  <c r="G352" i="9"/>
  <c r="G434" i="9"/>
  <c r="BS355" i="9"/>
  <c r="BS357" i="9" s="1"/>
  <c r="BS116" i="12"/>
  <c r="AV355" i="9"/>
  <c r="AV357" i="9" s="1"/>
  <c r="AV116" i="12"/>
  <c r="AV119" i="12" s="1"/>
  <c r="AV121" i="12" s="1"/>
  <c r="AX355" i="9"/>
  <c r="AX357" i="9" s="1"/>
  <c r="AX116" i="12"/>
  <c r="AX119" i="12" s="1"/>
  <c r="AX121" i="12" s="1"/>
  <c r="AM355" i="9"/>
  <c r="AM357" i="9" s="1"/>
  <c r="AM116" i="12"/>
  <c r="AI116" i="12"/>
  <c r="AI355" i="9"/>
  <c r="AI357" i="9" s="1"/>
  <c r="T355" i="9"/>
  <c r="T357" i="9" s="1"/>
  <c r="T116" i="12"/>
  <c r="T119" i="12" s="1"/>
  <c r="T121" i="12" s="1"/>
  <c r="BT116" i="12"/>
  <c r="BT119" i="12" s="1"/>
  <c r="BT121" i="12" s="1"/>
  <c r="BT355" i="9"/>
  <c r="BT357" i="9" s="1"/>
  <c r="W116" i="12"/>
  <c r="W355" i="9"/>
  <c r="W357" i="9" s="1"/>
  <c r="AG355" i="9"/>
  <c r="AG357" i="9" s="1"/>
  <c r="AG116" i="12"/>
  <c r="L355" i="9"/>
  <c r="L357" i="9" s="1"/>
  <c r="L116" i="12"/>
  <c r="L119" i="12" s="1"/>
  <c r="L121" i="12" s="1"/>
  <c r="BJ355" i="9"/>
  <c r="BJ357" i="9" s="1"/>
  <c r="BJ116" i="12"/>
  <c r="BJ119" i="12" s="1"/>
  <c r="BJ121" i="12" s="1"/>
  <c r="BL116" i="12"/>
  <c r="BL119" i="12" s="1"/>
  <c r="BL121" i="12" s="1"/>
  <c r="BL355" i="9"/>
  <c r="BL357" i="9" s="1"/>
  <c r="O355" i="9"/>
  <c r="O357" i="9" s="1"/>
  <c r="O116" i="12"/>
  <c r="AC355" i="9"/>
  <c r="AC357" i="9" s="1"/>
  <c r="AC116" i="12"/>
  <c r="CA355" i="9"/>
  <c r="CA357" i="9" s="1"/>
  <c r="CA116" i="12"/>
  <c r="BF116" i="12"/>
  <c r="BF119" i="12" s="1"/>
  <c r="BF121" i="12" s="1"/>
  <c r="BF355" i="9"/>
  <c r="BF357" i="9" s="1"/>
  <c r="BU30" i="13"/>
  <c r="BU26" i="13"/>
  <c r="AS30" i="13"/>
  <c r="AS26" i="13"/>
  <c r="AM26" i="13"/>
  <c r="AM30" i="13"/>
  <c r="BN26" i="13"/>
  <c r="BN30" i="13"/>
  <c r="AV26" i="13"/>
  <c r="AV30" i="13"/>
  <c r="AI26" i="13"/>
  <c r="AI30" i="13"/>
  <c r="Z26" i="13"/>
  <c r="Z30" i="13"/>
  <c r="G76" i="6"/>
  <c r="D14" i="11"/>
  <c r="BB26" i="13"/>
  <c r="BB30" i="13"/>
  <c r="AL26" i="13"/>
  <c r="AL30" i="13"/>
  <c r="BQ30" i="13"/>
  <c r="BQ26" i="13"/>
  <c r="BO30" i="13"/>
  <c r="BO26" i="13"/>
  <c r="AN26" i="13"/>
  <c r="AN30" i="13"/>
  <c r="Y26" i="13"/>
  <c r="Y30" i="13"/>
  <c r="AO116" i="12"/>
  <c r="AO355" i="9"/>
  <c r="AO357" i="9" s="1"/>
  <c r="Y116" i="12"/>
  <c r="Y355" i="9"/>
  <c r="Y357" i="9" s="1"/>
  <c r="BA116" i="12"/>
  <c r="BA355" i="9"/>
  <c r="BA357" i="9" s="1"/>
  <c r="AK355" i="9"/>
  <c r="AK357" i="9" s="1"/>
  <c r="AK116" i="12"/>
  <c r="H352" i="9"/>
  <c r="BX116" i="12"/>
  <c r="BX119" i="12" s="1"/>
  <c r="BX121" i="12" s="1"/>
  <c r="BX355" i="9"/>
  <c r="BX357" i="9" s="1"/>
  <c r="AD116" i="12"/>
  <c r="AD119" i="12" s="1"/>
  <c r="AD121" i="12" s="1"/>
  <c r="AD355" i="9"/>
  <c r="AD357" i="9" s="1"/>
  <c r="CE355" i="9"/>
  <c r="CE357" i="9" s="1"/>
  <c r="CE116" i="12"/>
  <c r="BP116" i="12"/>
  <c r="BP119" i="12" s="1"/>
  <c r="BP121" i="12" s="1"/>
  <c r="BP355" i="9"/>
  <c r="BP357" i="9" s="1"/>
  <c r="S355" i="9"/>
  <c r="S357" i="9" s="1"/>
  <c r="S116" i="12"/>
  <c r="Z355" i="9"/>
  <c r="Z357" i="9" s="1"/>
  <c r="Z116" i="12"/>
  <c r="Z119" i="12" s="1"/>
  <c r="Z121" i="12" s="1"/>
  <c r="BS26" i="13"/>
  <c r="BS30" i="13"/>
  <c r="AQ26" i="13"/>
  <c r="AQ30" i="13"/>
  <c r="V26" i="13"/>
  <c r="V30" i="13"/>
  <c r="BE26" i="13"/>
  <c r="BE30" i="13"/>
  <c r="AO26" i="13"/>
  <c r="AO30" i="13"/>
  <c r="BF26" i="13"/>
  <c r="BF30" i="13"/>
  <c r="AJ30" i="13"/>
  <c r="AJ26" i="13"/>
  <c r="CC26" i="13"/>
  <c r="CC30" i="13"/>
  <c r="BW26" i="13"/>
  <c r="BW30" i="13"/>
  <c r="AE26" i="13"/>
  <c r="AE30" i="13"/>
  <c r="U30" i="13"/>
  <c r="U26" i="13"/>
  <c r="AB355" i="9"/>
  <c r="AB357" i="9" s="1"/>
  <c r="AB116" i="12"/>
  <c r="AB119" i="12" s="1"/>
  <c r="AB121" i="12" s="1"/>
  <c r="I367" i="9"/>
  <c r="I410" i="9" s="1"/>
  <c r="CB355" i="9"/>
  <c r="CB357" i="9" s="1"/>
  <c r="CB116" i="12"/>
  <c r="CB119" i="12" s="1"/>
  <c r="CB121" i="12" s="1"/>
  <c r="BG355" i="9"/>
  <c r="BG357" i="9" s="1"/>
  <c r="BG116" i="12"/>
  <c r="AR355" i="9"/>
  <c r="AR357" i="9" s="1"/>
  <c r="AR116" i="12"/>
  <c r="AR119" i="12" s="1"/>
  <c r="AR121" i="12" s="1"/>
  <c r="N355" i="9"/>
  <c r="N357" i="9" s="1"/>
  <c r="N116" i="12"/>
  <c r="N119" i="12" s="1"/>
  <c r="N121" i="12" s="1"/>
  <c r="AS355" i="9"/>
  <c r="AS357" i="9" s="1"/>
  <c r="AS116" i="12"/>
  <c r="BV116" i="12"/>
  <c r="BV119" i="12" s="1"/>
  <c r="BV121" i="12" s="1"/>
  <c r="BV355" i="9"/>
  <c r="BV357" i="9" s="1"/>
  <c r="DI192" i="15"/>
  <c r="BX26" i="13"/>
  <c r="BX30" i="13"/>
  <c r="BH30" i="13"/>
  <c r="BH26" i="13"/>
  <c r="AF26" i="13"/>
  <c r="AF30" i="13"/>
  <c r="BR26" i="13"/>
  <c r="BR30" i="13"/>
  <c r="CA26" i="13"/>
  <c r="CA30" i="13"/>
  <c r="W26" i="13"/>
  <c r="W30" i="13"/>
  <c r="BY26" i="13"/>
  <c r="BY30" i="13"/>
  <c r="R30" i="13"/>
  <c r="R26" i="13"/>
  <c r="BV30" i="13"/>
  <c r="BV26" i="13"/>
  <c r="BD30" i="13"/>
  <c r="BD26" i="13"/>
  <c r="DK222" i="15"/>
  <c r="AK26" i="13"/>
  <c r="AK30" i="13"/>
  <c r="U116" i="12"/>
  <c r="U355" i="9"/>
  <c r="U357" i="9" s="1"/>
  <c r="AQ116" i="12"/>
  <c r="AQ355" i="9"/>
  <c r="AQ357" i="9" s="1"/>
  <c r="F434" i="9"/>
  <c r="F384" i="9" s="1"/>
  <c r="F567" i="9" s="1"/>
  <c r="B42" i="13" s="1"/>
  <c r="F352" i="9"/>
  <c r="D433" i="9"/>
  <c r="BE355" i="9"/>
  <c r="BE357" i="9" s="1"/>
  <c r="BE116" i="12"/>
  <c r="K355" i="9"/>
  <c r="K357" i="9" s="1"/>
  <c r="K116" i="12"/>
  <c r="BO116" i="12"/>
  <c r="BO355" i="9"/>
  <c r="BO357" i="9" s="1"/>
  <c r="X116" i="12"/>
  <c r="X119" i="12" s="1"/>
  <c r="X121" i="12" s="1"/>
  <c r="X355" i="9"/>
  <c r="X357" i="9" s="1"/>
  <c r="AL116" i="12"/>
  <c r="AL119" i="12" s="1"/>
  <c r="AL121" i="12" s="1"/>
  <c r="AL355" i="9"/>
  <c r="AL357" i="9" s="1"/>
  <c r="BQ116" i="12"/>
  <c r="BQ355" i="9"/>
  <c r="BQ357" i="9" s="1"/>
  <c r="AE116" i="12"/>
  <c r="AE355" i="9"/>
  <c r="AE357" i="9" s="1"/>
  <c r="AN355" i="9"/>
  <c r="AN357" i="9" s="1"/>
  <c r="AN116" i="12"/>
  <c r="AN119" i="12" s="1"/>
  <c r="AN121" i="12" s="1"/>
  <c r="CC355" i="9"/>
  <c r="CC357" i="9" s="1"/>
  <c r="CC116" i="12"/>
  <c r="Q355" i="9"/>
  <c r="Q357" i="9" s="1"/>
  <c r="Q116" i="12"/>
  <c r="BC355" i="9"/>
  <c r="BC357" i="9" s="1"/>
  <c r="BC116" i="12"/>
  <c r="AT355" i="9"/>
  <c r="AT357" i="9" s="1"/>
  <c r="AT116" i="12"/>
  <c r="AT119" i="12" s="1"/>
  <c r="AT121" i="12" s="1"/>
  <c r="AF116" i="12"/>
  <c r="AF119" i="12" s="1"/>
  <c r="AF121" i="12" s="1"/>
  <c r="AF355" i="9"/>
  <c r="AF357" i="9" s="1"/>
  <c r="BY116" i="12"/>
  <c r="BY355" i="9"/>
  <c r="BY357" i="9" s="1"/>
  <c r="M355" i="9"/>
  <c r="M357" i="9" s="1"/>
  <c r="M116" i="12"/>
  <c r="AU116" i="12"/>
  <c r="AU355" i="9"/>
  <c r="AU357" i="9" s="1"/>
  <c r="AP116" i="12"/>
  <c r="AP119" i="12" s="1"/>
  <c r="AP121" i="12" s="1"/>
  <c r="AP355" i="9"/>
  <c r="AP357" i="9" s="1"/>
  <c r="BL26" i="13"/>
  <c r="BL30" i="13"/>
  <c r="BZ30" i="13"/>
  <c r="BZ26" i="13"/>
  <c r="BJ26" i="13"/>
  <c r="BJ30" i="13"/>
  <c r="AW26" i="13"/>
  <c r="AW30" i="13"/>
  <c r="BG30" i="13"/>
  <c r="BG26" i="13"/>
  <c r="BT26" i="13"/>
  <c r="BT30" i="13"/>
  <c r="AT30" i="13"/>
  <c r="AT26" i="13"/>
  <c r="V497" i="9"/>
  <c r="W496" i="9"/>
  <c r="BP30" i="13"/>
  <c r="BP26" i="13"/>
  <c r="BM26" i="13"/>
  <c r="BM30" i="13"/>
  <c r="AU30" i="13"/>
  <c r="AU26" i="13"/>
  <c r="BK132" i="8"/>
  <c r="BK135" i="8" s="1"/>
  <c r="BJ394" i="9"/>
  <c r="BJ556" i="9" s="1"/>
  <c r="BF52" i="13" s="1"/>
  <c r="BI556" i="9"/>
  <c r="BE52" i="13" s="1"/>
  <c r="AG306" i="12"/>
  <c r="X68" i="12"/>
  <c r="X69" i="12" s="1"/>
  <c r="X301" i="9"/>
  <c r="X527" i="9" s="1"/>
  <c r="T62" i="13" s="1"/>
  <c r="X228" i="15" l="1"/>
  <c r="X183" i="15" s="1"/>
  <c r="X184" i="15" s="1"/>
  <c r="Y227" i="15"/>
  <c r="J81" i="8"/>
  <c r="J82" i="8" s="1"/>
  <c r="J72" i="8" s="1"/>
  <c r="J73" i="8" s="1"/>
  <c r="E235" i="15"/>
  <c r="DL240" i="15"/>
  <c r="AA225" i="15"/>
  <c r="AA182" i="15" s="1"/>
  <c r="AB224" i="15"/>
  <c r="DH191" i="15"/>
  <c r="DH193" i="15" s="1"/>
  <c r="DJ237" i="15"/>
  <c r="DI238" i="15"/>
  <c r="G384" i="9"/>
  <c r="G567" i="9" s="1"/>
  <c r="C42" i="13" s="1"/>
  <c r="H431" i="9"/>
  <c r="H434" i="9" s="1"/>
  <c r="I431" i="9" s="1"/>
  <c r="I434" i="9" s="1"/>
  <c r="R265" i="12"/>
  <c r="R268" i="12" s="1"/>
  <c r="AE119" i="12"/>
  <c r="AE121" i="12" s="1"/>
  <c r="R270" i="12" s="1"/>
  <c r="BO119" i="12"/>
  <c r="BO121" i="12" s="1"/>
  <c r="AJ270" i="12" s="1"/>
  <c r="AJ265" i="12"/>
  <c r="AJ268" i="12" s="1"/>
  <c r="BG119" i="12"/>
  <c r="BG121" i="12" s="1"/>
  <c r="AF270" i="12" s="1"/>
  <c r="AF265" i="12"/>
  <c r="AF268" i="12" s="1"/>
  <c r="I116" i="12"/>
  <c r="H116" i="12"/>
  <c r="H119" i="12" s="1"/>
  <c r="H121" i="12" s="1"/>
  <c r="H127" i="12" s="1"/>
  <c r="H355" i="9"/>
  <c r="H357" i="9" s="1"/>
  <c r="H363" i="9" s="1"/>
  <c r="AO119" i="12"/>
  <c r="AO121" i="12" s="1"/>
  <c r="W270" i="12" s="1"/>
  <c r="W265" i="12"/>
  <c r="W268" i="12" s="1"/>
  <c r="AA265" i="12"/>
  <c r="AA268" i="12" s="1"/>
  <c r="AW119" i="12"/>
  <c r="AW121" i="12" s="1"/>
  <c r="AA270" i="12" s="1"/>
  <c r="BW119" i="12"/>
  <c r="BW121" i="12" s="1"/>
  <c r="AN270" i="12" s="1"/>
  <c r="AN265" i="12"/>
  <c r="AN268" i="12" s="1"/>
  <c r="BI119" i="12"/>
  <c r="BI121" i="12" s="1"/>
  <c r="AG270" i="12" s="1"/>
  <c r="AG265" i="12"/>
  <c r="AG268" i="12" s="1"/>
  <c r="BK119" i="12"/>
  <c r="BK121" i="12" s="1"/>
  <c r="AH270" i="12" s="1"/>
  <c r="AH265" i="12"/>
  <c r="AH268" i="12" s="1"/>
  <c r="I266" i="9"/>
  <c r="I195" i="9"/>
  <c r="CE119" i="12"/>
  <c r="CE121" i="12" s="1"/>
  <c r="AR270" i="12" s="1"/>
  <c r="AR265" i="12"/>
  <c r="AR268" i="12" s="1"/>
  <c r="U265" i="12"/>
  <c r="U268" i="12" s="1"/>
  <c r="AK119" i="12"/>
  <c r="AK121" i="12" s="1"/>
  <c r="U270" i="12" s="1"/>
  <c r="G116" i="12"/>
  <c r="G355" i="9"/>
  <c r="G357" i="9" s="1"/>
  <c r="G363" i="9" s="1"/>
  <c r="G365" i="9" s="1"/>
  <c r="D191" i="12"/>
  <c r="N141" i="12"/>
  <c r="BM119" i="12"/>
  <c r="BM121" i="12" s="1"/>
  <c r="AI270" i="12" s="1"/>
  <c r="AI265" i="12"/>
  <c r="AI268" i="12" s="1"/>
  <c r="W497" i="9"/>
  <c r="X496" i="9"/>
  <c r="I265" i="12"/>
  <c r="I268" i="12" s="1"/>
  <c r="M119" i="12"/>
  <c r="M121" i="12" s="1"/>
  <c r="BC119" i="12"/>
  <c r="BC121" i="12" s="1"/>
  <c r="AD270" i="12" s="1"/>
  <c r="AD265" i="12"/>
  <c r="AD268" i="12" s="1"/>
  <c r="CC119" i="12"/>
  <c r="CC121" i="12" s="1"/>
  <c r="AQ270" i="12" s="1"/>
  <c r="AQ265" i="12"/>
  <c r="AQ268" i="12" s="1"/>
  <c r="BE119" i="12"/>
  <c r="BE121" i="12" s="1"/>
  <c r="AE270" i="12" s="1"/>
  <c r="AE265" i="12"/>
  <c r="AE268" i="12" s="1"/>
  <c r="M265" i="12"/>
  <c r="M268" i="12" s="1"/>
  <c r="U119" i="12"/>
  <c r="U121" i="12" s="1"/>
  <c r="DJ192" i="15"/>
  <c r="AI119" i="12"/>
  <c r="AI121" i="12" s="1"/>
  <c r="T270" i="12" s="1"/>
  <c r="T265" i="12"/>
  <c r="T268" i="12" s="1"/>
  <c r="P265" i="12"/>
  <c r="P268" i="12" s="1"/>
  <c r="AA119" i="12"/>
  <c r="AA121" i="12" s="1"/>
  <c r="P270" i="12" s="1"/>
  <c r="DK200" i="15"/>
  <c r="BA119" i="12"/>
  <c r="BA121" i="12" s="1"/>
  <c r="AC270" i="12" s="1"/>
  <c r="AC265" i="12"/>
  <c r="AC268" i="12" s="1"/>
  <c r="Q265" i="12"/>
  <c r="Q268" i="12" s="1"/>
  <c r="AC119" i="12"/>
  <c r="AC121" i="12" s="1"/>
  <c r="Q270" i="12" s="1"/>
  <c r="V265" i="12"/>
  <c r="V268" i="12" s="1"/>
  <c r="AM119" i="12"/>
  <c r="AM121" i="12" s="1"/>
  <c r="V270" i="12" s="1"/>
  <c r="K265" i="12"/>
  <c r="K268" i="12" s="1"/>
  <c r="Q119" i="12"/>
  <c r="Q121" i="12" s="1"/>
  <c r="H265" i="12"/>
  <c r="H268" i="12" s="1"/>
  <c r="K119" i="12"/>
  <c r="K121" i="12" s="1"/>
  <c r="X265" i="12"/>
  <c r="X268" i="12" s="1"/>
  <c r="AQ119" i="12"/>
  <c r="AQ121" i="12" s="1"/>
  <c r="X270" i="12" s="1"/>
  <c r="L265" i="12"/>
  <c r="L268" i="12" s="1"/>
  <c r="S119" i="12"/>
  <c r="S121" i="12" s="1"/>
  <c r="N265" i="12"/>
  <c r="N268" i="12" s="1"/>
  <c r="W119" i="12"/>
  <c r="W121" i="12" s="1"/>
  <c r="AB265" i="12"/>
  <c r="AB268" i="12" s="1"/>
  <c r="AY119" i="12"/>
  <c r="AY121" i="12" s="1"/>
  <c r="AB270" i="12" s="1"/>
  <c r="AU119" i="12"/>
  <c r="AU121" i="12" s="1"/>
  <c r="Z270" i="12" s="1"/>
  <c r="Z265" i="12"/>
  <c r="Z268" i="12" s="1"/>
  <c r="BY119" i="12"/>
  <c r="BY121" i="12" s="1"/>
  <c r="AO270" i="12" s="1"/>
  <c r="AO265" i="12"/>
  <c r="AO268" i="12" s="1"/>
  <c r="AK265" i="12"/>
  <c r="AK268" i="12" s="1"/>
  <c r="BQ119" i="12"/>
  <c r="BQ121" i="12" s="1"/>
  <c r="AK270" i="12" s="1"/>
  <c r="D352" i="9"/>
  <c r="F116" i="12"/>
  <c r="F119" i="12" s="1"/>
  <c r="F121" i="12" s="1"/>
  <c r="F127" i="12" s="1"/>
  <c r="F355" i="9"/>
  <c r="AS119" i="12"/>
  <c r="AS121" i="12" s="1"/>
  <c r="Y270" i="12" s="1"/>
  <c r="Y265" i="12"/>
  <c r="Y268" i="12" s="1"/>
  <c r="O265" i="12"/>
  <c r="O268" i="12" s="1"/>
  <c r="Y119" i="12"/>
  <c r="Y121" i="12" s="1"/>
  <c r="O270" i="12" s="1"/>
  <c r="CA119" i="12"/>
  <c r="CA121" i="12" s="1"/>
  <c r="AP270" i="12" s="1"/>
  <c r="AP265" i="12"/>
  <c r="AP268" i="12" s="1"/>
  <c r="J265" i="12"/>
  <c r="J268" i="12" s="1"/>
  <c r="O119" i="12"/>
  <c r="O121" i="12" s="1"/>
  <c r="S265" i="12"/>
  <c r="S268" i="12" s="1"/>
  <c r="AG119" i="12"/>
  <c r="AG121" i="12" s="1"/>
  <c r="S270" i="12" s="1"/>
  <c r="BS119" i="12"/>
  <c r="BS121" i="12" s="1"/>
  <c r="AL270" i="12" s="1"/>
  <c r="AL265" i="12"/>
  <c r="AL268" i="12" s="1"/>
  <c r="CG119" i="12"/>
  <c r="CG121" i="12" s="1"/>
  <c r="AS270" i="12" s="1"/>
  <c r="AS265" i="12"/>
  <c r="AS268" i="12" s="1"/>
  <c r="BU119" i="12"/>
  <c r="BU121" i="12" s="1"/>
  <c r="AM270" i="12" s="1"/>
  <c r="AM265" i="12"/>
  <c r="AM268" i="12" s="1"/>
  <c r="Y111" i="8"/>
  <c r="Y110" i="8"/>
  <c r="BL132" i="8"/>
  <c r="BL135" i="8" s="1"/>
  <c r="BK394" i="9"/>
  <c r="Z227" i="15" l="1"/>
  <c r="Y228" i="15"/>
  <c r="Y183" i="15" s="1"/>
  <c r="Y184" i="15" s="1"/>
  <c r="J359" i="9"/>
  <c r="J123" i="12" s="1"/>
  <c r="J127" i="12" s="1"/>
  <c r="J220" i="9"/>
  <c r="AJ220" i="15" s="1"/>
  <c r="DL241" i="15"/>
  <c r="DM240" i="15"/>
  <c r="J215" i="9"/>
  <c r="J119" i="8"/>
  <c r="J221" i="9"/>
  <c r="J74" i="8"/>
  <c r="AB225" i="15"/>
  <c r="AB182" i="15" s="1"/>
  <c r="AC224" i="15"/>
  <c r="DI191" i="15"/>
  <c r="DI193" i="15" s="1"/>
  <c r="DJ238" i="15"/>
  <c r="DK237" i="15"/>
  <c r="F296" i="12"/>
  <c r="H384" i="9"/>
  <c r="H567" i="9" s="1"/>
  <c r="D42" i="13" s="1"/>
  <c r="H365" i="9"/>
  <c r="I129" i="12" s="1"/>
  <c r="G278" i="12" s="1"/>
  <c r="K270" i="12"/>
  <c r="J431" i="9"/>
  <c r="J434" i="9" s="1"/>
  <c r="I384" i="9"/>
  <c r="I270" i="12"/>
  <c r="J270" i="12"/>
  <c r="AQ157" i="15"/>
  <c r="AQ159" i="15" s="1"/>
  <c r="AQ174" i="15" s="1"/>
  <c r="N270" i="12"/>
  <c r="L270" i="12"/>
  <c r="H270" i="12"/>
  <c r="D355" i="9"/>
  <c r="F357" i="9"/>
  <c r="I268" i="9"/>
  <c r="I529" i="9"/>
  <c r="E64" i="13" s="1"/>
  <c r="DE157" i="15"/>
  <c r="DE159" i="15" s="1"/>
  <c r="DE174" i="15" s="1"/>
  <c r="M270" i="12"/>
  <c r="G265" i="12"/>
  <c r="G268" i="12" s="1"/>
  <c r="I119" i="12"/>
  <c r="I121" i="12" s="1"/>
  <c r="CY157" i="15"/>
  <c r="CY159" i="15" s="1"/>
  <c r="CY174" i="15" s="1"/>
  <c r="G367" i="9"/>
  <c r="G410" i="9" s="1"/>
  <c r="AK157" i="15"/>
  <c r="AK159" i="15" s="1"/>
  <c r="AK174" i="15" s="1"/>
  <c r="DK192" i="15"/>
  <c r="X497" i="9"/>
  <c r="Y496" i="9"/>
  <c r="N142" i="12"/>
  <c r="F265" i="12"/>
  <c r="G119" i="12"/>
  <c r="G121" i="12" s="1"/>
  <c r="AD157" i="15"/>
  <c r="AD159" i="15" s="1"/>
  <c r="AD174" i="15" s="1"/>
  <c r="AE157" i="15"/>
  <c r="AE159" i="15" s="1"/>
  <c r="AE174" i="15" s="1"/>
  <c r="I197" i="9"/>
  <c r="I212" i="9" s="1"/>
  <c r="BI157" i="15"/>
  <c r="BI159" i="15" s="1"/>
  <c r="BI174" i="15" s="1"/>
  <c r="AH306" i="12"/>
  <c r="BK556" i="9"/>
  <c r="BG52" i="13" s="1"/>
  <c r="Y112" i="8"/>
  <c r="Y229" i="9"/>
  <c r="Y360" i="9"/>
  <c r="BM132" i="8"/>
  <c r="BM135" i="8" s="1"/>
  <c r="BL394" i="9"/>
  <c r="BL556" i="9" s="1"/>
  <c r="BH52" i="13" s="1"/>
  <c r="Z228" i="15" l="1"/>
  <c r="Z183" i="15" s="1"/>
  <c r="Z184" i="15" s="1"/>
  <c r="AA227" i="15"/>
  <c r="J294" i="9"/>
  <c r="J62" i="12" s="1"/>
  <c r="J363" i="9"/>
  <c r="J365" i="9" s="1"/>
  <c r="J367" i="9" s="1"/>
  <c r="J410" i="9" s="1"/>
  <c r="J222" i="9"/>
  <c r="J517" i="9" s="1"/>
  <c r="F23" i="13" s="1"/>
  <c r="DM241" i="15"/>
  <c r="DN240" i="15"/>
  <c r="J216" i="9"/>
  <c r="J325" i="9" s="1"/>
  <c r="J120" i="8"/>
  <c r="J324" i="9"/>
  <c r="H367" i="9"/>
  <c r="H410" i="9" s="1"/>
  <c r="J391" i="9"/>
  <c r="J553" i="9" s="1"/>
  <c r="F49" i="13" s="1"/>
  <c r="K70" i="8"/>
  <c r="AC225" i="15"/>
  <c r="AC182" i="15" s="1"/>
  <c r="AD224" i="15"/>
  <c r="AD225" i="15" s="1"/>
  <c r="AD182" i="15" s="1"/>
  <c r="AJ221" i="15"/>
  <c r="J295" i="9"/>
  <c r="J63" i="12" s="1"/>
  <c r="DJ191" i="15"/>
  <c r="DJ193" i="15" s="1"/>
  <c r="DK238" i="15"/>
  <c r="DK191" i="15" s="1"/>
  <c r="DK193" i="15" s="1"/>
  <c r="DL237" i="15"/>
  <c r="H195" i="9"/>
  <c r="H197" i="9" s="1"/>
  <c r="H212" i="9" s="1"/>
  <c r="H266" i="9"/>
  <c r="I34" i="12" s="1"/>
  <c r="G180" i="12" s="1"/>
  <c r="G182" i="12" s="1"/>
  <c r="G143" i="12" s="1"/>
  <c r="H129" i="12"/>
  <c r="H131" i="12" s="1"/>
  <c r="BC157" i="15"/>
  <c r="BC159" i="15" s="1"/>
  <c r="BC174" i="15" s="1"/>
  <c r="BU157" i="15"/>
  <c r="BU159" i="15" s="1"/>
  <c r="BU174" i="15" s="1"/>
  <c r="DQ220" i="15"/>
  <c r="CS157" i="15"/>
  <c r="CS159" i="15" s="1"/>
  <c r="CS174" i="15" s="1"/>
  <c r="DK157" i="15"/>
  <c r="DK159" i="15" s="1"/>
  <c r="DK174" i="15" s="1"/>
  <c r="CA157" i="15"/>
  <c r="CA159" i="15" s="1"/>
  <c r="CA174" i="15" s="1"/>
  <c r="Y497" i="9"/>
  <c r="Z496" i="9"/>
  <c r="I483" i="9"/>
  <c r="I516" i="9" s="1"/>
  <c r="I96" i="8"/>
  <c r="F268" i="12"/>
  <c r="D268" i="12" s="1"/>
  <c r="D265" i="12"/>
  <c r="CG157" i="15"/>
  <c r="CG159" i="15" s="1"/>
  <c r="CG174" i="15" s="1"/>
  <c r="G195" i="9"/>
  <c r="G266" i="9"/>
  <c r="CM157" i="15"/>
  <c r="CM159" i="15" s="1"/>
  <c r="CM174" i="15" s="1"/>
  <c r="F363" i="9"/>
  <c r="F365" i="9" s="1"/>
  <c r="D357" i="9"/>
  <c r="I567" i="9"/>
  <c r="E42" i="13" s="1"/>
  <c r="G296" i="12"/>
  <c r="Y157" i="15"/>
  <c r="Y159" i="15" s="1"/>
  <c r="Y174" i="15" s="1"/>
  <c r="BO157" i="15"/>
  <c r="BO159" i="15" s="1"/>
  <c r="BO174" i="15" s="1"/>
  <c r="J384" i="9"/>
  <c r="J567" i="9" s="1"/>
  <c r="F42" i="13" s="1"/>
  <c r="K431" i="9"/>
  <c r="K434" i="9" s="1"/>
  <c r="G127" i="12"/>
  <c r="F270" i="12"/>
  <c r="DL192" i="15"/>
  <c r="I127" i="12"/>
  <c r="I131" i="12" s="1"/>
  <c r="G270" i="12"/>
  <c r="G276" i="12" s="1"/>
  <c r="G280" i="12" s="1"/>
  <c r="AW157" i="15"/>
  <c r="AW159" i="15" s="1"/>
  <c r="AW174" i="15" s="1"/>
  <c r="Y299" i="9"/>
  <c r="Y103" i="8"/>
  <c r="BM394" i="9"/>
  <c r="BN132" i="8"/>
  <c r="BN135" i="8" s="1"/>
  <c r="Y124" i="12"/>
  <c r="AB227" i="15" l="1"/>
  <c r="AA228" i="15"/>
  <c r="AA183" i="15" s="1"/>
  <c r="AA184" i="15" s="1"/>
  <c r="DN241" i="15"/>
  <c r="DO240" i="15"/>
  <c r="J92" i="12"/>
  <c r="K92" i="12"/>
  <c r="H238" i="12" s="1"/>
  <c r="J393" i="9"/>
  <c r="J555" i="9" s="1"/>
  <c r="F51" i="13" s="1"/>
  <c r="K116" i="8"/>
  <c r="J326" i="9"/>
  <c r="J93" i="12"/>
  <c r="K93" i="12"/>
  <c r="H239" i="12" s="1"/>
  <c r="J217" i="9"/>
  <c r="J64" i="12"/>
  <c r="J266" i="9"/>
  <c r="J195" i="9"/>
  <c r="J129" i="12"/>
  <c r="J131" i="12" s="1"/>
  <c r="K77" i="8"/>
  <c r="J296" i="9"/>
  <c r="J526" i="9" s="1"/>
  <c r="F61" i="13" s="1"/>
  <c r="AJ222" i="15"/>
  <c r="AE224" i="15"/>
  <c r="DL238" i="15"/>
  <c r="DL191" i="15" s="1"/>
  <c r="DL193" i="15" s="1"/>
  <c r="DM237" i="15"/>
  <c r="G151" i="12"/>
  <c r="G153" i="12"/>
  <c r="G149" i="12"/>
  <c r="X157" i="15"/>
  <c r="X159" i="15" s="1"/>
  <c r="X174" i="15" s="1"/>
  <c r="H268" i="9"/>
  <c r="I36" i="12"/>
  <c r="H34" i="12"/>
  <c r="H36" i="12" s="1"/>
  <c r="H529" i="9"/>
  <c r="D64" i="13" s="1"/>
  <c r="D270" i="12"/>
  <c r="F276" i="12"/>
  <c r="DQ221" i="15"/>
  <c r="E22" i="13"/>
  <c r="I519" i="9"/>
  <c r="F367" i="9"/>
  <c r="F410" i="9" s="1"/>
  <c r="DM192" i="15"/>
  <c r="L431" i="9"/>
  <c r="L434" i="9" s="1"/>
  <c r="K384" i="9"/>
  <c r="H96" i="8"/>
  <c r="H483" i="9"/>
  <c r="I19" i="12"/>
  <c r="G163" i="12" s="1"/>
  <c r="G268" i="9"/>
  <c r="G529" i="9"/>
  <c r="C64" i="13" s="1"/>
  <c r="Z497" i="9"/>
  <c r="AA496" i="9"/>
  <c r="R157" i="15"/>
  <c r="R159" i="15" s="1"/>
  <c r="R174" i="15" s="1"/>
  <c r="S157" i="15"/>
  <c r="S159" i="15" s="1"/>
  <c r="S174" i="15" s="1"/>
  <c r="G197" i="9"/>
  <c r="G212" i="9" s="1"/>
  <c r="O273" i="12"/>
  <c r="Y104" i="8"/>
  <c r="Y230" i="9"/>
  <c r="Y67" i="12"/>
  <c r="BN394" i="9"/>
  <c r="BN556" i="9" s="1"/>
  <c r="BJ52" i="13" s="1"/>
  <c r="BO132" i="8"/>
  <c r="BO135" i="8" s="1"/>
  <c r="AI306" i="12"/>
  <c r="BM556" i="9"/>
  <c r="BI52" i="13" s="1"/>
  <c r="H516" i="9" l="1"/>
  <c r="H519" i="9" s="1"/>
  <c r="AB228" i="15"/>
  <c r="AB183" i="15" s="1"/>
  <c r="AB184" i="15" s="1"/>
  <c r="AC227" i="15"/>
  <c r="H240" i="12"/>
  <c r="DO241" i="15"/>
  <c r="DP240" i="15"/>
  <c r="J94" i="12"/>
  <c r="K94" i="12"/>
  <c r="K123" i="8"/>
  <c r="AJ157" i="15"/>
  <c r="AJ159" i="15" s="1"/>
  <c r="AJ174" i="15" s="1"/>
  <c r="J197" i="9"/>
  <c r="J212" i="9" s="1"/>
  <c r="K81" i="8"/>
  <c r="K220" i="9" s="1"/>
  <c r="K80" i="8"/>
  <c r="J93" i="8" s="1"/>
  <c r="J34" i="12"/>
  <c r="J36" i="12" s="1"/>
  <c r="J529" i="9"/>
  <c r="F64" i="13" s="1"/>
  <c r="J268" i="9"/>
  <c r="AE225" i="15"/>
  <c r="AE182" i="15" s="1"/>
  <c r="AF224" i="15"/>
  <c r="DN237" i="15"/>
  <c r="DM238" i="15"/>
  <c r="DQ200" i="15"/>
  <c r="H296" i="12"/>
  <c r="K567" i="9"/>
  <c r="G42" i="13" s="1"/>
  <c r="DN192" i="15"/>
  <c r="F129" i="12"/>
  <c r="F131" i="12" s="1"/>
  <c r="F195" i="9"/>
  <c r="F266" i="9"/>
  <c r="G129" i="12"/>
  <c r="G96" i="8"/>
  <c r="H19" i="12"/>
  <c r="AB496" i="9"/>
  <c r="AA497" i="9"/>
  <c r="L384" i="9"/>
  <c r="L567" i="9" s="1"/>
  <c r="H42" i="13" s="1"/>
  <c r="M431" i="9"/>
  <c r="M434" i="9" s="1"/>
  <c r="DQ222" i="15"/>
  <c r="Y300" i="9"/>
  <c r="Y231" i="9"/>
  <c r="BP132" i="8"/>
  <c r="BP135" i="8" s="1"/>
  <c r="BO394" i="9"/>
  <c r="Y392" i="9"/>
  <c r="Z101" i="8"/>
  <c r="Z107" i="8" s="1"/>
  <c r="O213" i="12"/>
  <c r="D22" i="13" l="1"/>
  <c r="AC228" i="15"/>
  <c r="AC183" i="15" s="1"/>
  <c r="AC184" i="15" s="1"/>
  <c r="AD227" i="15"/>
  <c r="DP241" i="15"/>
  <c r="DQ240" i="15"/>
  <c r="K127" i="8"/>
  <c r="K126" i="8"/>
  <c r="K82" i="8"/>
  <c r="K72" i="8" s="1"/>
  <c r="K74" i="8" s="1"/>
  <c r="K359" i="9"/>
  <c r="K123" i="12" s="1"/>
  <c r="J483" i="9"/>
  <c r="J96" i="8"/>
  <c r="J19" i="12"/>
  <c r="AF225" i="15"/>
  <c r="AF182" i="15" s="1"/>
  <c r="AG224" i="15"/>
  <c r="K294" i="9"/>
  <c r="AP220" i="15"/>
  <c r="DM191" i="15"/>
  <c r="DM193" i="15" s="1"/>
  <c r="DO237" i="15"/>
  <c r="DN238" i="15"/>
  <c r="AB497" i="9"/>
  <c r="AC496" i="9"/>
  <c r="M384" i="9"/>
  <c r="N431" i="9"/>
  <c r="N434" i="9" s="1"/>
  <c r="F268" i="9"/>
  <c r="F34" i="12"/>
  <c r="F36" i="12" s="1"/>
  <c r="F529" i="9"/>
  <c r="B64" i="13" s="1"/>
  <c r="G34" i="12"/>
  <c r="DQ157" i="15"/>
  <c r="DQ159" i="15" s="1"/>
  <c r="DQ174" i="15" s="1"/>
  <c r="L157" i="15"/>
  <c r="M157" i="15"/>
  <c r="M159" i="15" s="1"/>
  <c r="M174" i="15" s="1"/>
  <c r="F197" i="9"/>
  <c r="F212" i="9" s="1"/>
  <c r="DO192" i="15"/>
  <c r="F278" i="12"/>
  <c r="F280" i="12" s="1"/>
  <c r="G131" i="12"/>
  <c r="AJ306" i="12"/>
  <c r="BO556" i="9"/>
  <c r="BK52" i="13" s="1"/>
  <c r="O304" i="12"/>
  <c r="Y554" i="9"/>
  <c r="U50" i="13" s="1"/>
  <c r="BQ132" i="8"/>
  <c r="BQ135" i="8" s="1"/>
  <c r="BP394" i="9"/>
  <c r="BP556" i="9" s="1"/>
  <c r="BL52" i="13" s="1"/>
  <c r="Y68" i="12"/>
  <c r="Y301" i="9"/>
  <c r="Y527" i="9" s="1"/>
  <c r="U62" i="13" s="1"/>
  <c r="J516" i="9" l="1"/>
  <c r="F22" i="13" s="1"/>
  <c r="AD228" i="15"/>
  <c r="AD183" i="15" s="1"/>
  <c r="AD184" i="15" s="1"/>
  <c r="AE227" i="15"/>
  <c r="K128" i="8"/>
  <c r="K118" i="8" s="1"/>
  <c r="K237" i="9" s="1"/>
  <c r="DR240" i="15"/>
  <c r="DQ241" i="15"/>
  <c r="K236" i="9"/>
  <c r="K361" i="9"/>
  <c r="K125" i="12" s="1"/>
  <c r="H274" i="12" s="1"/>
  <c r="K221" i="9"/>
  <c r="K222" i="9" s="1"/>
  <c r="AG225" i="15"/>
  <c r="AG182" i="15" s="1"/>
  <c r="AH224" i="15"/>
  <c r="K391" i="9"/>
  <c r="L70" i="8"/>
  <c r="K62" i="12"/>
  <c r="H272" i="12"/>
  <c r="DN191" i="15"/>
  <c r="DN193" i="15" s="1"/>
  <c r="DO238" i="15"/>
  <c r="DP237" i="15"/>
  <c r="L159" i="15"/>
  <c r="L174" i="15" s="1"/>
  <c r="AC497" i="9"/>
  <c r="AD496" i="9"/>
  <c r="DP192" i="15"/>
  <c r="O431" i="9"/>
  <c r="O434" i="9" s="1"/>
  <c r="N384" i="9"/>
  <c r="N567" i="9" s="1"/>
  <c r="J42" i="13" s="1"/>
  <c r="G19" i="12"/>
  <c r="F163" i="12" s="1"/>
  <c r="F96" i="8"/>
  <c r="F19" i="12"/>
  <c r="G36" i="12"/>
  <c r="F180" i="12"/>
  <c r="F182" i="12" s="1"/>
  <c r="F143" i="12" s="1"/>
  <c r="F153" i="12" s="1"/>
  <c r="I296" i="12"/>
  <c r="M567" i="9"/>
  <c r="I42" i="13" s="1"/>
  <c r="O214" i="12"/>
  <c r="O215" i="12" s="1"/>
  <c r="Y69" i="12"/>
  <c r="Z111" i="8"/>
  <c r="Z110" i="8"/>
  <c r="BR132" i="8"/>
  <c r="BR135" i="8" s="1"/>
  <c r="BQ394" i="9"/>
  <c r="J519" i="9" l="1"/>
  <c r="K127" i="12"/>
  <c r="AE228" i="15"/>
  <c r="AE183" i="15" s="1"/>
  <c r="AE184" i="15" s="1"/>
  <c r="AF227" i="15"/>
  <c r="K120" i="8"/>
  <c r="L116" i="8" s="1"/>
  <c r="L123" i="8" s="1"/>
  <c r="H276" i="12"/>
  <c r="DS240" i="15"/>
  <c r="DR241" i="15"/>
  <c r="K238" i="9"/>
  <c r="K304" i="9"/>
  <c r="AP198" i="15"/>
  <c r="K363" i="9"/>
  <c r="K365" i="9" s="1"/>
  <c r="K367" i="9" s="1"/>
  <c r="K410" i="9" s="1"/>
  <c r="K393" i="9"/>
  <c r="AP199" i="15"/>
  <c r="K305" i="9"/>
  <c r="K73" i="12" s="1"/>
  <c r="H219" i="12" s="1"/>
  <c r="K295" i="9"/>
  <c r="K63" i="12" s="1"/>
  <c r="H209" i="12" s="1"/>
  <c r="AP221" i="15"/>
  <c r="AP222" i="15" s="1"/>
  <c r="AH225" i="15"/>
  <c r="AH182" i="15" s="1"/>
  <c r="AI224" i="15"/>
  <c r="L77" i="8"/>
  <c r="H208" i="12"/>
  <c r="K517" i="9"/>
  <c r="G23" i="13" s="1"/>
  <c r="H303" i="12"/>
  <c r="K553" i="9"/>
  <c r="G49" i="13" s="1"/>
  <c r="DO191" i="15"/>
  <c r="DO193" i="15" s="1"/>
  <c r="DP238" i="15"/>
  <c r="DQ237" i="15"/>
  <c r="F149" i="12"/>
  <c r="F151" i="12"/>
  <c r="DQ192" i="15"/>
  <c r="AE496" i="9"/>
  <c r="AD497" i="9"/>
  <c r="F144" i="12"/>
  <c r="F88" i="8"/>
  <c r="F89" i="8" s="1"/>
  <c r="F94" i="8" s="1"/>
  <c r="F224" i="9" s="1"/>
  <c r="P431" i="9"/>
  <c r="P434" i="9" s="1"/>
  <c r="O384" i="9"/>
  <c r="Z229" i="9"/>
  <c r="Z360" i="9"/>
  <c r="Z112" i="8"/>
  <c r="AK306" i="12"/>
  <c r="BQ556" i="9"/>
  <c r="BM52" i="13" s="1"/>
  <c r="BR394" i="9"/>
  <c r="BR556" i="9" s="1"/>
  <c r="BN52" i="13" s="1"/>
  <c r="BS132" i="8"/>
  <c r="BS135" i="8" s="1"/>
  <c r="AG227" i="15" l="1"/>
  <c r="AF228" i="15"/>
  <c r="AF183" i="15" s="1"/>
  <c r="AF184" i="15" s="1"/>
  <c r="H210" i="12"/>
  <c r="K64" i="12"/>
  <c r="K296" i="9"/>
  <c r="K526" i="9" s="1"/>
  <c r="G61" i="13" s="1"/>
  <c r="DS241" i="15"/>
  <c r="DT240" i="15"/>
  <c r="K195" i="9"/>
  <c r="K197" i="9" s="1"/>
  <c r="K212" i="9" s="1"/>
  <c r="AP200" i="15"/>
  <c r="L127" i="8"/>
  <c r="L126" i="8"/>
  <c r="K72" i="12"/>
  <c r="K306" i="9"/>
  <c r="K528" i="9" s="1"/>
  <c r="G63" i="13" s="1"/>
  <c r="K129" i="12"/>
  <c r="H278" i="12" s="1"/>
  <c r="H280" i="12" s="1"/>
  <c r="K266" i="9"/>
  <c r="K268" i="9" s="1"/>
  <c r="K555" i="9"/>
  <c r="G51" i="13" s="1"/>
  <c r="H305" i="12"/>
  <c r="L81" i="8"/>
  <c r="L359" i="9" s="1"/>
  <c r="L80" i="8"/>
  <c r="K93" i="8" s="1"/>
  <c r="AJ224" i="15"/>
  <c r="AI225" i="15"/>
  <c r="AI182" i="15" s="1"/>
  <c r="DP191" i="15"/>
  <c r="DP193" i="15" s="1"/>
  <c r="DR237" i="15"/>
  <c r="DQ238" i="15"/>
  <c r="L186" i="15"/>
  <c r="M186" i="15"/>
  <c r="F310" i="9"/>
  <c r="F226" i="9"/>
  <c r="F233" i="9" s="1"/>
  <c r="F240" i="9" s="1"/>
  <c r="DR192" i="15"/>
  <c r="J296" i="12"/>
  <c r="O567" i="9"/>
  <c r="K42" i="13" s="1"/>
  <c r="D23" i="11"/>
  <c r="G144" i="12"/>
  <c r="AF496" i="9"/>
  <c r="AE497" i="9"/>
  <c r="P384" i="9"/>
  <c r="P567" i="9" s="1"/>
  <c r="L42" i="13" s="1"/>
  <c r="Q431" i="9"/>
  <c r="Q434" i="9" s="1"/>
  <c r="F91" i="8"/>
  <c r="BS394" i="9"/>
  <c r="BT132" i="8"/>
  <c r="BT135" i="8" s="1"/>
  <c r="Z124" i="12"/>
  <c r="Z103" i="8"/>
  <c r="Z299" i="9"/>
  <c r="AH227" i="15" l="1"/>
  <c r="AG228" i="15"/>
  <c r="AG183" i="15" s="1"/>
  <c r="AG184" i="15" s="1"/>
  <c r="K34" i="12"/>
  <c r="K36" i="12" s="1"/>
  <c r="AP157" i="15"/>
  <c r="AP159" i="15" s="1"/>
  <c r="AP174" i="15" s="1"/>
  <c r="K131" i="12"/>
  <c r="L128" i="8"/>
  <c r="L118" i="8" s="1"/>
  <c r="L237" i="9" s="1"/>
  <c r="L305" i="9" s="1"/>
  <c r="L73" i="12" s="1"/>
  <c r="DT241" i="15"/>
  <c r="DU240" i="15"/>
  <c r="DU241" i="15" s="1"/>
  <c r="K529" i="9"/>
  <c r="G64" i="13" s="1"/>
  <c r="L236" i="9"/>
  <c r="L361" i="9"/>
  <c r="L125" i="12" s="1"/>
  <c r="H218" i="12"/>
  <c r="H220" i="12" s="1"/>
  <c r="K74" i="12"/>
  <c r="L82" i="8"/>
  <c r="L72" i="8" s="1"/>
  <c r="L220" i="9"/>
  <c r="AV220" i="15" s="1"/>
  <c r="AJ225" i="15"/>
  <c r="AJ182" i="15" s="1"/>
  <c r="AK224" i="15"/>
  <c r="K96" i="8"/>
  <c r="K19" i="12"/>
  <c r="H163" i="12" s="1"/>
  <c r="K483" i="9"/>
  <c r="L123" i="12"/>
  <c r="DQ191" i="15"/>
  <c r="DQ193" i="15" s="1"/>
  <c r="DR238" i="15"/>
  <c r="DS237" i="15"/>
  <c r="E23" i="11"/>
  <c r="F311" i="9"/>
  <c r="F78" i="12"/>
  <c r="F79" i="12" s="1"/>
  <c r="F543" i="9"/>
  <c r="F532" i="9"/>
  <c r="D27" i="11"/>
  <c r="D32" i="11"/>
  <c r="D40" i="11"/>
  <c r="D52" i="11"/>
  <c r="D34" i="11"/>
  <c r="D46" i="11"/>
  <c r="D48" i="11" s="1"/>
  <c r="D25" i="11"/>
  <c r="D28" i="11"/>
  <c r="D39" i="11"/>
  <c r="D49" i="11"/>
  <c r="D50" i="11" s="1"/>
  <c r="D38" i="11"/>
  <c r="D33" i="11"/>
  <c r="D26" i="11"/>
  <c r="D51" i="11"/>
  <c r="D43" i="11"/>
  <c r="D31" i="11"/>
  <c r="D45" i="11"/>
  <c r="F381" i="9"/>
  <c r="F564" i="9" s="1"/>
  <c r="B39" i="13" s="1"/>
  <c r="G86" i="8"/>
  <c r="G88" i="8" s="1"/>
  <c r="AF497" i="9"/>
  <c r="AG496" i="9"/>
  <c r="F403" i="9"/>
  <c r="F404" i="9" s="1"/>
  <c r="R431" i="9"/>
  <c r="R434" i="9" s="1"/>
  <c r="Q384" i="9"/>
  <c r="DS192" i="15"/>
  <c r="BU132" i="8"/>
  <c r="BU135" i="8" s="1"/>
  <c r="BT394" i="9"/>
  <c r="BT556" i="9" s="1"/>
  <c r="BP52" i="13" s="1"/>
  <c r="Z104" i="8"/>
  <c r="Z230" i="9"/>
  <c r="BS556" i="9"/>
  <c r="BO52" i="13" s="1"/>
  <c r="AL306" i="12"/>
  <c r="Z67" i="12"/>
  <c r="K516" i="9" l="1"/>
  <c r="G22" i="13" s="1"/>
  <c r="AI227" i="15"/>
  <c r="AH228" i="15"/>
  <c r="AH183" i="15" s="1"/>
  <c r="AH184" i="15" s="1"/>
  <c r="H180" i="12"/>
  <c r="H182" i="12" s="1"/>
  <c r="H143" i="12" s="1"/>
  <c r="H144" i="12" s="1"/>
  <c r="F23" i="11" s="1"/>
  <c r="AV199" i="15"/>
  <c r="L363" i="9"/>
  <c r="L365" i="9" s="1"/>
  <c r="L367" i="9" s="1"/>
  <c r="L410" i="9" s="1"/>
  <c r="L127" i="12"/>
  <c r="AV198" i="15"/>
  <c r="L304" i="9"/>
  <c r="L238" i="9"/>
  <c r="L73" i="8"/>
  <c r="L221" i="9"/>
  <c r="AV221" i="15" s="1"/>
  <c r="AV222" i="15" s="1"/>
  <c r="L294" i="9"/>
  <c r="L62" i="12" s="1"/>
  <c r="AK225" i="15"/>
  <c r="AK182" i="15" s="1"/>
  <c r="AL224" i="15"/>
  <c r="DR191" i="15"/>
  <c r="DR193" i="15" s="1"/>
  <c r="DT237" i="15"/>
  <c r="DS238" i="15"/>
  <c r="D41" i="11"/>
  <c r="B78" i="13"/>
  <c r="AG497" i="9"/>
  <c r="AH496" i="9"/>
  <c r="Q567" i="9"/>
  <c r="M42" i="13" s="1"/>
  <c r="K296" i="12"/>
  <c r="F405" i="9"/>
  <c r="D47" i="11"/>
  <c r="DT192" i="15"/>
  <c r="DU192" i="15"/>
  <c r="R384" i="9"/>
  <c r="R567" i="9" s="1"/>
  <c r="N42" i="13" s="1"/>
  <c r="S431" i="9"/>
  <c r="S434" i="9" s="1"/>
  <c r="G89" i="8"/>
  <c r="G94" i="8" s="1"/>
  <c r="G224" i="9" s="1"/>
  <c r="D35" i="11"/>
  <c r="B67" i="13"/>
  <c r="Z300" i="9"/>
  <c r="Z231" i="9"/>
  <c r="Z392" i="9"/>
  <c r="Z554" i="9" s="1"/>
  <c r="V50" i="13" s="1"/>
  <c r="AA101" i="8"/>
  <c r="AA107" i="8" s="1"/>
  <c r="BU394" i="9"/>
  <c r="BV132" i="8"/>
  <c r="BV135" i="8" s="1"/>
  <c r="K519" i="9" l="1"/>
  <c r="AJ227" i="15"/>
  <c r="AI228" i="15"/>
  <c r="AI183" i="15" s="1"/>
  <c r="AI184" i="15" s="1"/>
  <c r="H149" i="12"/>
  <c r="H151" i="12"/>
  <c r="H153" i="12"/>
  <c r="H313" i="12"/>
  <c r="AV200" i="15"/>
  <c r="L72" i="12"/>
  <c r="L74" i="12" s="1"/>
  <c r="L306" i="9"/>
  <c r="L528" i="9" s="1"/>
  <c r="H63" i="13" s="1"/>
  <c r="L215" i="9"/>
  <c r="L119" i="8"/>
  <c r="L74" i="8"/>
  <c r="L295" i="9"/>
  <c r="L63" i="12" s="1"/>
  <c r="L64" i="12" s="1"/>
  <c r="L222" i="9"/>
  <c r="L517" i="9" s="1"/>
  <c r="H23" i="13" s="1"/>
  <c r="AL225" i="15"/>
  <c r="AL182" i="15" s="1"/>
  <c r="AM224" i="15"/>
  <c r="L129" i="12"/>
  <c r="L131" i="12" s="1"/>
  <c r="L266" i="9"/>
  <c r="L195" i="9"/>
  <c r="DS191" i="15"/>
  <c r="DS193" i="15" s="1"/>
  <c r="DU237" i="15"/>
  <c r="DU238" i="15" s="1"/>
  <c r="DT238" i="15"/>
  <c r="F244" i="9"/>
  <c r="L206" i="15" s="1"/>
  <c r="F411" i="9"/>
  <c r="F412" i="9" s="1"/>
  <c r="G91" i="8"/>
  <c r="F388" i="9"/>
  <c r="F377" i="9"/>
  <c r="G402" i="9"/>
  <c r="R186" i="15"/>
  <c r="S186" i="15"/>
  <c r="G310" i="9"/>
  <c r="G226" i="9"/>
  <c r="G233" i="9" s="1"/>
  <c r="G240" i="9" s="1"/>
  <c r="S384" i="9"/>
  <c r="T431" i="9"/>
  <c r="T434" i="9" s="1"/>
  <c r="AH497" i="9"/>
  <c r="AI496" i="9"/>
  <c r="BV394" i="9"/>
  <c r="BV556" i="9" s="1"/>
  <c r="BR52" i="13" s="1"/>
  <c r="BW132" i="8"/>
  <c r="BW135" i="8" s="1"/>
  <c r="AM306" i="12"/>
  <c r="BU556" i="9"/>
  <c r="BQ52" i="13" s="1"/>
  <c r="Z68" i="12"/>
  <c r="Z69" i="12" s="1"/>
  <c r="Z301" i="9"/>
  <c r="Z527" i="9" s="1"/>
  <c r="V62" i="13" s="1"/>
  <c r="AJ228" i="15" l="1"/>
  <c r="AJ183" i="15" s="1"/>
  <c r="AJ184" i="15" s="1"/>
  <c r="AK227" i="15"/>
  <c r="L391" i="9"/>
  <c r="L553" i="9" s="1"/>
  <c r="H49" i="13" s="1"/>
  <c r="M70" i="8"/>
  <c r="M77" i="8" s="1"/>
  <c r="M81" i="8" s="1"/>
  <c r="M359" i="9" s="1"/>
  <c r="L216" i="9"/>
  <c r="L325" i="9" s="1"/>
  <c r="L93" i="12" s="1"/>
  <c r="L120" i="8"/>
  <c r="L324" i="9"/>
  <c r="L296" i="9"/>
  <c r="L526" i="9" s="1"/>
  <c r="H61" i="13" s="1"/>
  <c r="L529" i="9"/>
  <c r="H64" i="13" s="1"/>
  <c r="L268" i="9"/>
  <c r="L34" i="12"/>
  <c r="L36" i="12" s="1"/>
  <c r="AM225" i="15"/>
  <c r="AM182" i="15" s="1"/>
  <c r="AN224" i="15"/>
  <c r="L197" i="9"/>
  <c r="L212" i="9" s="1"/>
  <c r="AV157" i="15"/>
  <c r="DT191" i="15"/>
  <c r="DT193" i="15" s="1"/>
  <c r="DU191" i="15"/>
  <c r="DU193" i="15" s="1"/>
  <c r="AJ496" i="9"/>
  <c r="AI497" i="9"/>
  <c r="G78" i="12"/>
  <c r="G532" i="9"/>
  <c r="G311" i="9"/>
  <c r="G543" i="9"/>
  <c r="T384" i="9"/>
  <c r="T567" i="9" s="1"/>
  <c r="P42" i="13" s="1"/>
  <c r="U431" i="9"/>
  <c r="U434" i="9" s="1"/>
  <c r="F395" i="9"/>
  <c r="F396" i="9" s="1"/>
  <c r="G409" i="9"/>
  <c r="G403" i="9"/>
  <c r="F385" i="9"/>
  <c r="F560" i="9"/>
  <c r="B35" i="13" s="1"/>
  <c r="F550" i="9"/>
  <c r="B46" i="13" s="1"/>
  <c r="G381" i="9"/>
  <c r="H86" i="8"/>
  <c r="L296" i="12"/>
  <c r="S567" i="9"/>
  <c r="O42" i="13" s="1"/>
  <c r="F320" i="9"/>
  <c r="F369" i="9"/>
  <c r="F246" i="9"/>
  <c r="BW394" i="9"/>
  <c r="BX132" i="8"/>
  <c r="BX135" i="8" s="1"/>
  <c r="AA110" i="8"/>
  <c r="AA111" i="8"/>
  <c r="G404" i="9" l="1"/>
  <c r="G405" i="9" s="1"/>
  <c r="AL227" i="15"/>
  <c r="AK228" i="15"/>
  <c r="AK183" i="15" s="1"/>
  <c r="AK184" i="15" s="1"/>
  <c r="AA112" i="8"/>
  <c r="AA103" i="8" s="1"/>
  <c r="AA104" i="8" s="1"/>
  <c r="L217" i="9"/>
  <c r="M80" i="8"/>
  <c r="L93" i="8" s="1"/>
  <c r="L326" i="9"/>
  <c r="L94" i="12" s="1"/>
  <c r="L92" i="12"/>
  <c r="L393" i="9"/>
  <c r="L555" i="9" s="1"/>
  <c r="H51" i="13" s="1"/>
  <c r="M116" i="8"/>
  <c r="M123" i="8" s="1"/>
  <c r="M220" i="9"/>
  <c r="M294" i="9" s="1"/>
  <c r="L96" i="8"/>
  <c r="L19" i="12"/>
  <c r="L483" i="9"/>
  <c r="L516" i="9" s="1"/>
  <c r="M123" i="12"/>
  <c r="AV159" i="15"/>
  <c r="AV174" i="15" s="1"/>
  <c r="AN225" i="15"/>
  <c r="AN182" i="15" s="1"/>
  <c r="AO224" i="15"/>
  <c r="C67" i="13"/>
  <c r="H88" i="8"/>
  <c r="H89" i="8" s="1"/>
  <c r="H94" i="8" s="1"/>
  <c r="H224" i="9" s="1"/>
  <c r="V431" i="9"/>
  <c r="V434" i="9" s="1"/>
  <c r="U384" i="9"/>
  <c r="C78" i="13"/>
  <c r="G79" i="12"/>
  <c r="F224" i="12"/>
  <c r="F225" i="12" s="1"/>
  <c r="F371" i="9"/>
  <c r="F133" i="12"/>
  <c r="F135" i="12" s="1"/>
  <c r="F502" i="9"/>
  <c r="F88" i="12"/>
  <c r="F89" i="12" s="1"/>
  <c r="F96" i="12" s="1"/>
  <c r="F98" i="12" s="1"/>
  <c r="F101" i="12" s="1"/>
  <c r="F534" i="9"/>
  <c r="F321" i="9"/>
  <c r="F328" i="9" s="1"/>
  <c r="F330" i="9" s="1"/>
  <c r="F333" i="9" s="1"/>
  <c r="F293" i="12"/>
  <c r="G564" i="9"/>
  <c r="C39" i="13" s="1"/>
  <c r="F398" i="9"/>
  <c r="F504" i="9"/>
  <c r="F557" i="9"/>
  <c r="B53" i="13" s="1"/>
  <c r="AJ497" i="9"/>
  <c r="AK496" i="9"/>
  <c r="AA360" i="9"/>
  <c r="AA229" i="9"/>
  <c r="BY132" i="8"/>
  <c r="BY135" i="8" s="1"/>
  <c r="BX394" i="9"/>
  <c r="BX556" i="9" s="1"/>
  <c r="BT52" i="13" s="1"/>
  <c r="BW556" i="9"/>
  <c r="BS52" i="13" s="1"/>
  <c r="AN306" i="12"/>
  <c r="AA230" i="9"/>
  <c r="AM227" i="15" l="1"/>
  <c r="AL228" i="15"/>
  <c r="AL183" i="15" s="1"/>
  <c r="AL184" i="15" s="1"/>
  <c r="M82" i="8"/>
  <c r="M72" i="8" s="1"/>
  <c r="M221" i="9" s="1"/>
  <c r="M127" i="8"/>
  <c r="M126" i="8"/>
  <c r="M73" i="8"/>
  <c r="BB220" i="15"/>
  <c r="I272" i="12"/>
  <c r="AO225" i="15"/>
  <c r="AO182" i="15" s="1"/>
  <c r="AP224" i="15"/>
  <c r="H22" i="13"/>
  <c r="L519" i="9"/>
  <c r="M62" i="12"/>
  <c r="G411" i="9"/>
  <c r="G412" i="9" s="1"/>
  <c r="G395" i="9" s="1"/>
  <c r="G244" i="9"/>
  <c r="R206" i="15" s="1"/>
  <c r="H91" i="8"/>
  <c r="I86" i="8" s="1"/>
  <c r="F335" i="9"/>
  <c r="F544" i="9"/>
  <c r="F535" i="9"/>
  <c r="B70" i="13" s="1"/>
  <c r="AL496" i="9"/>
  <c r="AK497" i="9"/>
  <c r="B69" i="13"/>
  <c r="X186" i="15"/>
  <c r="Y186" i="15"/>
  <c r="H310" i="9"/>
  <c r="H226" i="9"/>
  <c r="H233" i="9" s="1"/>
  <c r="H240" i="9" s="1"/>
  <c r="F505" i="9"/>
  <c r="V384" i="9"/>
  <c r="V567" i="9" s="1"/>
  <c r="R42" i="13" s="1"/>
  <c r="W431" i="9"/>
  <c r="W434" i="9" s="1"/>
  <c r="U567" i="9"/>
  <c r="Q42" i="13" s="1"/>
  <c r="M296" i="12"/>
  <c r="G377" i="9"/>
  <c r="G388" i="9"/>
  <c r="H402" i="9"/>
  <c r="AA392" i="9"/>
  <c r="AB101" i="8"/>
  <c r="AB107" i="8" s="1"/>
  <c r="AA299" i="9"/>
  <c r="AA231" i="9"/>
  <c r="AA300" i="9"/>
  <c r="AA68" i="12" s="1"/>
  <c r="P214" i="12" s="1"/>
  <c r="BY394" i="9"/>
  <c r="BZ132" i="8"/>
  <c r="BZ135" i="8" s="1"/>
  <c r="AA124" i="12"/>
  <c r="AN227" i="15" l="1"/>
  <c r="AM228" i="15"/>
  <c r="AM183" i="15" s="1"/>
  <c r="AM184" i="15" s="1"/>
  <c r="M74" i="8"/>
  <c r="M391" i="9" s="1"/>
  <c r="M553" i="9" s="1"/>
  <c r="I49" i="13" s="1"/>
  <c r="M222" i="9"/>
  <c r="M517" i="9" s="1"/>
  <c r="I23" i="13" s="1"/>
  <c r="BB221" i="15"/>
  <c r="M128" i="8"/>
  <c r="M118" i="8" s="1"/>
  <c r="M237" i="9" s="1"/>
  <c r="BB199" i="15" s="1"/>
  <c r="M295" i="9"/>
  <c r="M63" i="12" s="1"/>
  <c r="I209" i="12" s="1"/>
  <c r="M236" i="9"/>
  <c r="M361" i="9"/>
  <c r="M119" i="8"/>
  <c r="M215" i="9"/>
  <c r="D73" i="8"/>
  <c r="AP225" i="15"/>
  <c r="AP182" i="15" s="1"/>
  <c r="AQ224" i="15"/>
  <c r="I208" i="12"/>
  <c r="G320" i="9"/>
  <c r="G88" i="12" s="1"/>
  <c r="G369" i="9"/>
  <c r="G371" i="9" s="1"/>
  <c r="H409" i="9"/>
  <c r="H381" i="9"/>
  <c r="H564" i="9" s="1"/>
  <c r="D39" i="13" s="1"/>
  <c r="G246" i="9"/>
  <c r="F536" i="9"/>
  <c r="H403" i="9"/>
  <c r="H404" i="9" s="1"/>
  <c r="G557" i="9"/>
  <c r="C53" i="13" s="1"/>
  <c r="G504" i="9"/>
  <c r="F307" i="12"/>
  <c r="F509" i="9"/>
  <c r="F506" i="9"/>
  <c r="F571" i="9"/>
  <c r="B27" i="13" s="1"/>
  <c r="H78" i="12"/>
  <c r="H79" i="12" s="1"/>
  <c r="H311" i="9"/>
  <c r="H532" i="9"/>
  <c r="H543" i="9"/>
  <c r="AM496" i="9"/>
  <c r="AL497" i="9"/>
  <c r="B79" i="13"/>
  <c r="F545" i="9"/>
  <c r="G550" i="9"/>
  <c r="C46" i="13" s="1"/>
  <c r="F300" i="12"/>
  <c r="G396" i="9"/>
  <c r="I88" i="8"/>
  <c r="I89" i="8" s="1"/>
  <c r="G560" i="9"/>
  <c r="C35" i="13" s="1"/>
  <c r="G385" i="9"/>
  <c r="F289" i="12"/>
  <c r="F297" i="12" s="1"/>
  <c r="W384" i="9"/>
  <c r="X431" i="9"/>
  <c r="X434" i="9" s="1"/>
  <c r="BY556" i="9"/>
  <c r="BU52" i="13" s="1"/>
  <c r="AO306" i="12"/>
  <c r="AA67" i="12"/>
  <c r="AA301" i="9"/>
  <c r="AA527" i="9" s="1"/>
  <c r="W62" i="13" s="1"/>
  <c r="P304" i="12"/>
  <c r="AA554" i="9"/>
  <c r="W50" i="13" s="1"/>
  <c r="P273" i="12"/>
  <c r="CA132" i="8"/>
  <c r="CA135" i="8" s="1"/>
  <c r="BZ394" i="9"/>
  <c r="BZ556" i="9" s="1"/>
  <c r="BV52" i="13" s="1"/>
  <c r="I303" i="12" l="1"/>
  <c r="N70" i="8"/>
  <c r="N77" i="8" s="1"/>
  <c r="AO227" i="15"/>
  <c r="AN228" i="15"/>
  <c r="AN183" i="15" s="1"/>
  <c r="AN184" i="15" s="1"/>
  <c r="BB222" i="15"/>
  <c r="M64" i="12"/>
  <c r="I210" i="12"/>
  <c r="M305" i="9"/>
  <c r="M73" i="12" s="1"/>
  <c r="I219" i="12" s="1"/>
  <c r="M296" i="9"/>
  <c r="M526" i="9" s="1"/>
  <c r="I61" i="13" s="1"/>
  <c r="M304" i="9"/>
  <c r="M238" i="9"/>
  <c r="BB198" i="15"/>
  <c r="BB200" i="15" s="1"/>
  <c r="M125" i="12"/>
  <c r="M363" i="9"/>
  <c r="M365" i="9" s="1"/>
  <c r="M216" i="9"/>
  <c r="M217" i="9" s="1"/>
  <c r="D217" i="9" s="1"/>
  <c r="M120" i="8"/>
  <c r="D119" i="8"/>
  <c r="N177" i="15"/>
  <c r="N178" i="15" s="1"/>
  <c r="N179" i="15" s="1"/>
  <c r="N188" i="15" s="1"/>
  <c r="N195" i="15" s="1"/>
  <c r="N202" i="15" s="1"/>
  <c r="N208" i="15" s="1"/>
  <c r="N214" i="15" s="1"/>
  <c r="AD177" i="15"/>
  <c r="AD178" i="15" s="1"/>
  <c r="AD179" i="15" s="1"/>
  <c r="AT177" i="15"/>
  <c r="AT178" i="15" s="1"/>
  <c r="AT179" i="15" s="1"/>
  <c r="BJ177" i="15"/>
  <c r="BJ178" i="15" s="1"/>
  <c r="BJ179" i="15" s="1"/>
  <c r="BZ177" i="15"/>
  <c r="BZ178" i="15" s="1"/>
  <c r="BZ179" i="15" s="1"/>
  <c r="CP177" i="15"/>
  <c r="CP178" i="15" s="1"/>
  <c r="CP179" i="15" s="1"/>
  <c r="DF177" i="15"/>
  <c r="DF178" i="15" s="1"/>
  <c r="DF179" i="15" s="1"/>
  <c r="G177" i="15"/>
  <c r="AF177" i="15"/>
  <c r="AF178" i="15" s="1"/>
  <c r="AF179" i="15" s="1"/>
  <c r="AF188" i="15" s="1"/>
  <c r="AF195" i="15" s="1"/>
  <c r="AF202" i="15" s="1"/>
  <c r="AF208" i="15" s="1"/>
  <c r="AF214" i="15" s="1"/>
  <c r="BP177" i="15"/>
  <c r="BP178" i="15" s="1"/>
  <c r="BP179" i="15" s="1"/>
  <c r="CV177" i="15"/>
  <c r="CV178" i="15" s="1"/>
  <c r="CV179" i="15" s="1"/>
  <c r="M177" i="15"/>
  <c r="M178" i="15" s="1"/>
  <c r="M179" i="15" s="1"/>
  <c r="M188" i="15" s="1"/>
  <c r="M195" i="15" s="1"/>
  <c r="M202" i="15" s="1"/>
  <c r="M208" i="15" s="1"/>
  <c r="M214" i="15" s="1"/>
  <c r="AK177" i="15"/>
  <c r="AK178" i="15" s="1"/>
  <c r="AK179" i="15" s="1"/>
  <c r="BQ177" i="15"/>
  <c r="BQ178" i="15" s="1"/>
  <c r="BQ179" i="15" s="1"/>
  <c r="CW177" i="15"/>
  <c r="CW178" i="15" s="1"/>
  <c r="CW179" i="15" s="1"/>
  <c r="K177" i="15"/>
  <c r="K178" i="15" s="1"/>
  <c r="K179" i="15" s="1"/>
  <c r="K188" i="15" s="1"/>
  <c r="K195" i="15" s="1"/>
  <c r="K202" i="15" s="1"/>
  <c r="K208" i="15" s="1"/>
  <c r="K214" i="15" s="1"/>
  <c r="AA177" i="15"/>
  <c r="AA178" i="15" s="1"/>
  <c r="AA179" i="15" s="1"/>
  <c r="AA188" i="15" s="1"/>
  <c r="AA195" i="15" s="1"/>
  <c r="AA202" i="15" s="1"/>
  <c r="AA208" i="15" s="1"/>
  <c r="AA214" i="15" s="1"/>
  <c r="AQ177" i="15"/>
  <c r="AQ178" i="15" s="1"/>
  <c r="AQ179" i="15" s="1"/>
  <c r="BG177" i="15"/>
  <c r="BG178" i="15" s="1"/>
  <c r="BG179" i="15" s="1"/>
  <c r="BW177" i="15"/>
  <c r="BW178" i="15" s="1"/>
  <c r="BW179" i="15" s="1"/>
  <c r="CM177" i="15"/>
  <c r="CM178" i="15" s="1"/>
  <c r="CM179" i="15" s="1"/>
  <c r="DC177" i="15"/>
  <c r="DC178" i="15" s="1"/>
  <c r="DC179" i="15" s="1"/>
  <c r="DS177" i="15"/>
  <c r="DS178" i="15" s="1"/>
  <c r="DS179" i="15" s="1"/>
  <c r="AJ177" i="15"/>
  <c r="AJ178" i="15" s="1"/>
  <c r="AJ179" i="15" s="1"/>
  <c r="BL177" i="15"/>
  <c r="BL178" i="15" s="1"/>
  <c r="BL179" i="15" s="1"/>
  <c r="CR177" i="15"/>
  <c r="CR178" i="15" s="1"/>
  <c r="CR179" i="15" s="1"/>
  <c r="DT177" i="15"/>
  <c r="DT178" i="15" s="1"/>
  <c r="DT179" i="15" s="1"/>
  <c r="AW177" i="15"/>
  <c r="AW178" i="15" s="1"/>
  <c r="AW179" i="15" s="1"/>
  <c r="CC177" i="15"/>
  <c r="CC178" i="15" s="1"/>
  <c r="CC179" i="15" s="1"/>
  <c r="DI177" i="15"/>
  <c r="DI178" i="15" s="1"/>
  <c r="DI179" i="15" s="1"/>
  <c r="AL177" i="15"/>
  <c r="AL178" i="15" s="1"/>
  <c r="AL179" i="15" s="1"/>
  <c r="AL188" i="15" s="1"/>
  <c r="AL195" i="15" s="1"/>
  <c r="AL202" i="15" s="1"/>
  <c r="AL208" i="15" s="1"/>
  <c r="AL214" i="15" s="1"/>
  <c r="BR177" i="15"/>
  <c r="BR178" i="15" s="1"/>
  <c r="BR179" i="15" s="1"/>
  <c r="CX177" i="15"/>
  <c r="CX178" i="15" s="1"/>
  <c r="CX179" i="15" s="1"/>
  <c r="P177" i="15"/>
  <c r="P178" i="15" s="1"/>
  <c r="P179" i="15" s="1"/>
  <c r="P188" i="15" s="1"/>
  <c r="P195" i="15" s="1"/>
  <c r="P202" i="15" s="1"/>
  <c r="P208" i="15" s="1"/>
  <c r="P214" i="15" s="1"/>
  <c r="CF177" i="15"/>
  <c r="CF178" i="15" s="1"/>
  <c r="CF179" i="15" s="1"/>
  <c r="Y177" i="15"/>
  <c r="Y178" i="15" s="1"/>
  <c r="Y179" i="15" s="1"/>
  <c r="Y188" i="15" s="1"/>
  <c r="Y195" i="15" s="1"/>
  <c r="Y202" i="15" s="1"/>
  <c r="CG177" i="15"/>
  <c r="CG178" i="15" s="1"/>
  <c r="CG179" i="15" s="1"/>
  <c r="S177" i="15"/>
  <c r="S178" i="15" s="1"/>
  <c r="S179" i="15" s="1"/>
  <c r="S188" i="15" s="1"/>
  <c r="S195" i="15" s="1"/>
  <c r="S202" i="15" s="1"/>
  <c r="S208" i="15" s="1"/>
  <c r="S214" i="15" s="1"/>
  <c r="AY177" i="15"/>
  <c r="AY178" i="15" s="1"/>
  <c r="AY179" i="15" s="1"/>
  <c r="BO177" i="15"/>
  <c r="BO178" i="15" s="1"/>
  <c r="BO179" i="15" s="1"/>
  <c r="CU177" i="15"/>
  <c r="CU178" i="15" s="1"/>
  <c r="CU179" i="15" s="1"/>
  <c r="T177" i="15"/>
  <c r="T178" i="15" s="1"/>
  <c r="T179" i="15" s="1"/>
  <c r="T188" i="15" s="1"/>
  <c r="T195" i="15" s="1"/>
  <c r="T202" i="15" s="1"/>
  <c r="T208" i="15" s="1"/>
  <c r="T214" i="15" s="1"/>
  <c r="CB177" i="15"/>
  <c r="CB178" i="15" s="1"/>
  <c r="CB179" i="15" s="1"/>
  <c r="AG177" i="15"/>
  <c r="AG178" i="15" s="1"/>
  <c r="AG179" i="15" s="1"/>
  <c r="AG188" i="15" s="1"/>
  <c r="AG195" i="15" s="1"/>
  <c r="AG202" i="15" s="1"/>
  <c r="AG208" i="15" s="1"/>
  <c r="AG214" i="15" s="1"/>
  <c r="CS177" i="15"/>
  <c r="CS178" i="15" s="1"/>
  <c r="CS179" i="15" s="1"/>
  <c r="J177" i="15"/>
  <c r="J178" i="15" s="1"/>
  <c r="J179" i="15" s="1"/>
  <c r="J188" i="15" s="1"/>
  <c r="J195" i="15" s="1"/>
  <c r="J202" i="15" s="1"/>
  <c r="J208" i="15" s="1"/>
  <c r="J214" i="15" s="1"/>
  <c r="AP177" i="15"/>
  <c r="AP178" i="15" s="1"/>
  <c r="AP179" i="15" s="1"/>
  <c r="BV177" i="15"/>
  <c r="BV178" i="15" s="1"/>
  <c r="BV179" i="15" s="1"/>
  <c r="DB177" i="15"/>
  <c r="DB178" i="15" s="1"/>
  <c r="DB179" i="15" s="1"/>
  <c r="X177" i="15"/>
  <c r="X178" i="15" s="1"/>
  <c r="X179" i="15" s="1"/>
  <c r="X188" i="15" s="1"/>
  <c r="X195" i="15" s="1"/>
  <c r="X202" i="15" s="1"/>
  <c r="CN177" i="15"/>
  <c r="CN178" i="15" s="1"/>
  <c r="CN179" i="15" s="1"/>
  <c r="AC177" i="15"/>
  <c r="AC178" i="15" s="1"/>
  <c r="AC179" i="15" s="1"/>
  <c r="AC188" i="15" s="1"/>
  <c r="AC195" i="15" s="1"/>
  <c r="AC202" i="15" s="1"/>
  <c r="AC208" i="15" s="1"/>
  <c r="AC214" i="15" s="1"/>
  <c r="BI177" i="15"/>
  <c r="BI178" i="15" s="1"/>
  <c r="BI179" i="15" s="1"/>
  <c r="DU177" i="15"/>
  <c r="DU178" i="15" s="1"/>
  <c r="DU179" i="15" s="1"/>
  <c r="AM177" i="15"/>
  <c r="AM178" i="15" s="1"/>
  <c r="AM179" i="15" s="1"/>
  <c r="AM188" i="15" s="1"/>
  <c r="AM195" i="15" s="1"/>
  <c r="AM202" i="15" s="1"/>
  <c r="AM208" i="15" s="1"/>
  <c r="AM214" i="15" s="1"/>
  <c r="CI177" i="15"/>
  <c r="CI178" i="15" s="1"/>
  <c r="CI179" i="15" s="1"/>
  <c r="DO177" i="15"/>
  <c r="DO178" i="15" s="1"/>
  <c r="DO179" i="15" s="1"/>
  <c r="BD177" i="15"/>
  <c r="BD178" i="15" s="1"/>
  <c r="BD179" i="15" s="1"/>
  <c r="DL177" i="15"/>
  <c r="DL178" i="15" s="1"/>
  <c r="DL179" i="15" s="1"/>
  <c r="BU177" i="15"/>
  <c r="BU178" i="15" s="1"/>
  <c r="BU179" i="15" s="1"/>
  <c r="R177" i="15"/>
  <c r="R178" i="15" s="1"/>
  <c r="R179" i="15" s="1"/>
  <c r="R188" i="15" s="1"/>
  <c r="R195" i="15" s="1"/>
  <c r="R202" i="15" s="1"/>
  <c r="R208" i="15" s="1"/>
  <c r="R214" i="15" s="1"/>
  <c r="AH177" i="15"/>
  <c r="AH178" i="15" s="1"/>
  <c r="AH179" i="15" s="1"/>
  <c r="AH188" i="15" s="1"/>
  <c r="AH195" i="15" s="1"/>
  <c r="AH202" i="15" s="1"/>
  <c r="AH208" i="15" s="1"/>
  <c r="AH214" i="15" s="1"/>
  <c r="AX177" i="15"/>
  <c r="AX178" i="15" s="1"/>
  <c r="AX179" i="15" s="1"/>
  <c r="BN177" i="15"/>
  <c r="BN178" i="15" s="1"/>
  <c r="BN179" i="15" s="1"/>
  <c r="CD177" i="15"/>
  <c r="CD178" i="15" s="1"/>
  <c r="CD179" i="15" s="1"/>
  <c r="CT177" i="15"/>
  <c r="CT178" i="15" s="1"/>
  <c r="CT179" i="15" s="1"/>
  <c r="DJ177" i="15"/>
  <c r="DJ178" i="15" s="1"/>
  <c r="DJ179" i="15" s="1"/>
  <c r="H177" i="15"/>
  <c r="H178" i="15" s="1"/>
  <c r="H179" i="15" s="1"/>
  <c r="H188" i="15" s="1"/>
  <c r="H195" i="15" s="1"/>
  <c r="H202" i="15" s="1"/>
  <c r="H208" i="15" s="1"/>
  <c r="H214" i="15" s="1"/>
  <c r="AN177" i="15"/>
  <c r="AN178" i="15" s="1"/>
  <c r="AN179" i="15" s="1"/>
  <c r="BX177" i="15"/>
  <c r="BX178" i="15" s="1"/>
  <c r="BX179" i="15" s="1"/>
  <c r="DH177" i="15"/>
  <c r="DH178" i="15" s="1"/>
  <c r="DH179" i="15" s="1"/>
  <c r="Q177" i="15"/>
  <c r="Q178" i="15" s="1"/>
  <c r="Q179" i="15" s="1"/>
  <c r="Q188" i="15" s="1"/>
  <c r="Q195" i="15" s="1"/>
  <c r="Q202" i="15" s="1"/>
  <c r="Q208" i="15" s="1"/>
  <c r="Q214" i="15" s="1"/>
  <c r="AS177" i="15"/>
  <c r="AS178" i="15" s="1"/>
  <c r="AS179" i="15" s="1"/>
  <c r="BY177" i="15"/>
  <c r="BY178" i="15" s="1"/>
  <c r="BY179" i="15" s="1"/>
  <c r="DE177" i="15"/>
  <c r="DE178" i="15" s="1"/>
  <c r="DE179" i="15" s="1"/>
  <c r="O177" i="15"/>
  <c r="O178" i="15" s="1"/>
  <c r="O179" i="15" s="1"/>
  <c r="O188" i="15" s="1"/>
  <c r="O195" i="15" s="1"/>
  <c r="O202" i="15" s="1"/>
  <c r="O208" i="15" s="1"/>
  <c r="O214" i="15" s="1"/>
  <c r="AE177" i="15"/>
  <c r="AE178" i="15" s="1"/>
  <c r="AE179" i="15" s="1"/>
  <c r="AU177" i="15"/>
  <c r="AU178" i="15" s="1"/>
  <c r="AU179" i="15" s="1"/>
  <c r="BK177" i="15"/>
  <c r="BK178" i="15" s="1"/>
  <c r="BK179" i="15" s="1"/>
  <c r="CA177" i="15"/>
  <c r="CA178" i="15" s="1"/>
  <c r="CA179" i="15" s="1"/>
  <c r="CQ177" i="15"/>
  <c r="CQ178" i="15" s="1"/>
  <c r="CQ179" i="15" s="1"/>
  <c r="DG177" i="15"/>
  <c r="DG178" i="15" s="1"/>
  <c r="DG179" i="15" s="1"/>
  <c r="L177" i="15"/>
  <c r="L178" i="15" s="1"/>
  <c r="L179" i="15" s="1"/>
  <c r="L188" i="15" s="1"/>
  <c r="L195" i="15" s="1"/>
  <c r="L202" i="15" s="1"/>
  <c r="L208" i="15" s="1"/>
  <c r="L214" i="15" s="1"/>
  <c r="AR177" i="15"/>
  <c r="AR178" i="15" s="1"/>
  <c r="AR179" i="15" s="1"/>
  <c r="BT177" i="15"/>
  <c r="BT178" i="15" s="1"/>
  <c r="BT179" i="15" s="1"/>
  <c r="CZ177" i="15"/>
  <c r="CZ178" i="15" s="1"/>
  <c r="CZ179" i="15" s="1"/>
  <c r="U177" i="15"/>
  <c r="U178" i="15" s="1"/>
  <c r="U179" i="15" s="1"/>
  <c r="U188" i="15" s="1"/>
  <c r="U195" i="15" s="1"/>
  <c r="U202" i="15" s="1"/>
  <c r="U208" i="15" s="1"/>
  <c r="U214" i="15" s="1"/>
  <c r="BE177" i="15"/>
  <c r="BE178" i="15" s="1"/>
  <c r="BE179" i="15" s="1"/>
  <c r="CK177" i="15"/>
  <c r="CK178" i="15" s="1"/>
  <c r="CK179" i="15" s="1"/>
  <c r="DQ177" i="15"/>
  <c r="DQ178" i="15" s="1"/>
  <c r="DQ179" i="15" s="1"/>
  <c r="V177" i="15"/>
  <c r="V178" i="15" s="1"/>
  <c r="V179" i="15" s="1"/>
  <c r="V188" i="15" s="1"/>
  <c r="V195" i="15" s="1"/>
  <c r="V202" i="15" s="1"/>
  <c r="V208" i="15" s="1"/>
  <c r="V214" i="15" s="1"/>
  <c r="BB177" i="15"/>
  <c r="BB178" i="15" s="1"/>
  <c r="BB179" i="15" s="1"/>
  <c r="CH177" i="15"/>
  <c r="CH178" i="15" s="1"/>
  <c r="CH179" i="15" s="1"/>
  <c r="DN177" i="15"/>
  <c r="DN178" i="15" s="1"/>
  <c r="DN179" i="15" s="1"/>
  <c r="AZ177" i="15"/>
  <c r="AZ178" i="15" s="1"/>
  <c r="AZ179" i="15" s="1"/>
  <c r="DP177" i="15"/>
  <c r="DP178" i="15" s="1"/>
  <c r="DP179" i="15" s="1"/>
  <c r="BA177" i="15"/>
  <c r="BA178" i="15" s="1"/>
  <c r="BA179" i="15" s="1"/>
  <c r="DM177" i="15"/>
  <c r="DM178" i="15" s="1"/>
  <c r="DM179" i="15" s="1"/>
  <c r="AI177" i="15"/>
  <c r="AI178" i="15" s="1"/>
  <c r="AI179" i="15" s="1"/>
  <c r="AI188" i="15" s="1"/>
  <c r="AI195" i="15" s="1"/>
  <c r="AI202" i="15" s="1"/>
  <c r="AI208" i="15" s="1"/>
  <c r="AI214" i="15" s="1"/>
  <c r="CE177" i="15"/>
  <c r="CE178" i="15" s="1"/>
  <c r="CE179" i="15" s="1"/>
  <c r="DK177" i="15"/>
  <c r="DK178" i="15" s="1"/>
  <c r="DK179" i="15" s="1"/>
  <c r="AV177" i="15"/>
  <c r="AV178" i="15" s="1"/>
  <c r="AV179" i="15" s="1"/>
  <c r="DD177" i="15"/>
  <c r="DD178" i="15" s="1"/>
  <c r="DD179" i="15" s="1"/>
  <c r="BM177" i="15"/>
  <c r="BM178" i="15" s="1"/>
  <c r="BM179" i="15" s="1"/>
  <c r="Z177" i="15"/>
  <c r="Z178" i="15" s="1"/>
  <c r="Z179" i="15" s="1"/>
  <c r="Z188" i="15" s="1"/>
  <c r="Z195" i="15" s="1"/>
  <c r="Z202" i="15" s="1"/>
  <c r="Z208" i="15" s="1"/>
  <c r="Z214" i="15" s="1"/>
  <c r="BF177" i="15"/>
  <c r="BF178" i="15" s="1"/>
  <c r="BF179" i="15" s="1"/>
  <c r="CL177" i="15"/>
  <c r="CL178" i="15" s="1"/>
  <c r="CL179" i="15" s="1"/>
  <c r="DR177" i="15"/>
  <c r="DR178" i="15" s="1"/>
  <c r="DR179" i="15" s="1"/>
  <c r="BH177" i="15"/>
  <c r="BH178" i="15" s="1"/>
  <c r="BH179" i="15" s="1"/>
  <c r="I177" i="15"/>
  <c r="I178" i="15" s="1"/>
  <c r="I179" i="15" s="1"/>
  <c r="I188" i="15" s="1"/>
  <c r="I195" i="15" s="1"/>
  <c r="I202" i="15" s="1"/>
  <c r="I208" i="15" s="1"/>
  <c r="I214" i="15" s="1"/>
  <c r="CO177" i="15"/>
  <c r="CO178" i="15" s="1"/>
  <c r="CO179" i="15" s="1"/>
  <c r="W177" i="15"/>
  <c r="W178" i="15" s="1"/>
  <c r="W179" i="15" s="1"/>
  <c r="W188" i="15" s="1"/>
  <c r="W195" i="15" s="1"/>
  <c r="W202" i="15" s="1"/>
  <c r="W208" i="15" s="1"/>
  <c r="W214" i="15" s="1"/>
  <c r="BC177" i="15"/>
  <c r="BC178" i="15" s="1"/>
  <c r="BC179" i="15" s="1"/>
  <c r="BS177" i="15"/>
  <c r="BS178" i="15" s="1"/>
  <c r="BS179" i="15" s="1"/>
  <c r="CY177" i="15"/>
  <c r="CY178" i="15" s="1"/>
  <c r="CY179" i="15" s="1"/>
  <c r="AB177" i="15"/>
  <c r="AB178" i="15" s="1"/>
  <c r="AB179" i="15" s="1"/>
  <c r="AB188" i="15" s="1"/>
  <c r="AB195" i="15" s="1"/>
  <c r="AB202" i="15" s="1"/>
  <c r="AB208" i="15" s="1"/>
  <c r="AB214" i="15" s="1"/>
  <c r="CJ177" i="15"/>
  <c r="CJ178" i="15" s="1"/>
  <c r="CJ179" i="15" s="1"/>
  <c r="AO177" i="15"/>
  <c r="AO178" i="15" s="1"/>
  <c r="AO179" i="15" s="1"/>
  <c r="DA177" i="15"/>
  <c r="DA178" i="15" s="1"/>
  <c r="DA179" i="15" s="1"/>
  <c r="M324" i="9"/>
  <c r="D215" i="9"/>
  <c r="N81" i="8"/>
  <c r="N220" i="9" s="1"/>
  <c r="N80" i="8"/>
  <c r="M93" i="8" s="1"/>
  <c r="AQ225" i="15"/>
  <c r="AQ182" i="15" s="1"/>
  <c r="AR224" i="15"/>
  <c r="G321" i="9"/>
  <c r="G328" i="9" s="1"/>
  <c r="G330" i="9" s="1"/>
  <c r="G333" i="9" s="1"/>
  <c r="G335" i="9" s="1"/>
  <c r="G534" i="9"/>
  <c r="C69" i="13" s="1"/>
  <c r="F547" i="9"/>
  <c r="G502" i="9"/>
  <c r="G505" i="9" s="1"/>
  <c r="G571" i="9" s="1"/>
  <c r="C27" i="13" s="1"/>
  <c r="G133" i="12"/>
  <c r="F282" i="12" s="1"/>
  <c r="H411" i="9"/>
  <c r="H412" i="9" s="1"/>
  <c r="G398" i="9"/>
  <c r="F308" i="12"/>
  <c r="F310" i="12" s="1"/>
  <c r="I94" i="8"/>
  <c r="I224" i="9" s="1"/>
  <c r="I91" i="8"/>
  <c r="AN496" i="9"/>
  <c r="AM497" i="9"/>
  <c r="D78" i="13"/>
  <c r="F234" i="12"/>
  <c r="F235" i="12" s="1"/>
  <c r="F242" i="12" s="1"/>
  <c r="F244" i="12" s="1"/>
  <c r="F247" i="12" s="1"/>
  <c r="G89" i="12"/>
  <c r="G96" i="12" s="1"/>
  <c r="G98" i="12" s="1"/>
  <c r="G101" i="12" s="1"/>
  <c r="X384" i="9"/>
  <c r="X567" i="9" s="1"/>
  <c r="T42" i="13" s="1"/>
  <c r="Y431" i="9"/>
  <c r="Y434" i="9" s="1"/>
  <c r="D67" i="13"/>
  <c r="F570" i="9"/>
  <c r="B31" i="13" s="1"/>
  <c r="F510" i="9"/>
  <c r="N296" i="12"/>
  <c r="W567" i="9"/>
  <c r="S42" i="13" s="1"/>
  <c r="CA394" i="9"/>
  <c r="CB132" i="8"/>
  <c r="CB135" i="8" s="1"/>
  <c r="P213" i="12"/>
  <c r="P215" i="12" s="1"/>
  <c r="AA69" i="12"/>
  <c r="AB111" i="8"/>
  <c r="AB110" i="8"/>
  <c r="AN188" i="15" l="1"/>
  <c r="AN195" i="15" s="1"/>
  <c r="AN202" i="15" s="1"/>
  <c r="AN208" i="15" s="1"/>
  <c r="AN214" i="15" s="1"/>
  <c r="AO228" i="15"/>
  <c r="AO183" i="15" s="1"/>
  <c r="AO184" i="15" s="1"/>
  <c r="AO188" i="15" s="1"/>
  <c r="AO195" i="15" s="1"/>
  <c r="AO202" i="15" s="1"/>
  <c r="AO208" i="15" s="1"/>
  <c r="AP227" i="15"/>
  <c r="AB213" i="15"/>
  <c r="W213" i="15"/>
  <c r="O213" i="15"/>
  <c r="Q213" i="15"/>
  <c r="H213" i="15"/>
  <c r="AC213" i="15"/>
  <c r="AG213" i="15"/>
  <c r="K213" i="15"/>
  <c r="M213" i="15"/>
  <c r="AI213" i="15"/>
  <c r="V213" i="15"/>
  <c r="U213" i="15"/>
  <c r="L213" i="15"/>
  <c r="AM213" i="15"/>
  <c r="AL213" i="15"/>
  <c r="I213" i="15"/>
  <c r="AH213" i="15"/>
  <c r="J213" i="15"/>
  <c r="T213" i="15"/>
  <c r="S213" i="15"/>
  <c r="P213" i="15"/>
  <c r="Z213" i="15"/>
  <c r="R213" i="15"/>
  <c r="AA213" i="15"/>
  <c r="AF213" i="15"/>
  <c r="N213" i="15"/>
  <c r="M367" i="9"/>
  <c r="M410" i="9" s="1"/>
  <c r="M266" i="9"/>
  <c r="M129" i="12"/>
  <c r="I278" i="12" s="1"/>
  <c r="M195" i="9"/>
  <c r="I274" i="12"/>
  <c r="I276" i="12" s="1"/>
  <c r="M127" i="12"/>
  <c r="M72" i="12"/>
  <c r="M306" i="9"/>
  <c r="M528" i="9" s="1"/>
  <c r="I63" i="13" s="1"/>
  <c r="M92" i="12"/>
  <c r="I238" i="12" s="1"/>
  <c r="N92" i="12"/>
  <c r="D324" i="9"/>
  <c r="G178" i="15"/>
  <c r="E178" i="15" s="1"/>
  <c r="E177" i="15"/>
  <c r="N116" i="8"/>
  <c r="M393" i="9"/>
  <c r="M325" i="9"/>
  <c r="M326" i="9" s="1"/>
  <c r="D216" i="9"/>
  <c r="N359" i="9"/>
  <c r="N82" i="8"/>
  <c r="N72" i="8" s="1"/>
  <c r="N221" i="9" s="1"/>
  <c r="N222" i="9" s="1"/>
  <c r="AR225" i="15"/>
  <c r="AS224" i="15"/>
  <c r="BH220" i="15"/>
  <c r="N294" i="9"/>
  <c r="G535" i="9"/>
  <c r="C70" i="13" s="1"/>
  <c r="G135" i="12"/>
  <c r="F284" i="12" s="1"/>
  <c r="G544" i="9"/>
  <c r="G545" i="9" s="1"/>
  <c r="H244" i="9"/>
  <c r="X206" i="15" s="1"/>
  <c r="H405" i="9"/>
  <c r="I402" i="9" s="1"/>
  <c r="G506" i="9"/>
  <c r="G509" i="9"/>
  <c r="G570" i="9" s="1"/>
  <c r="C31" i="13" s="1"/>
  <c r="AN497" i="9"/>
  <c r="AO496" i="9"/>
  <c r="AD186" i="15"/>
  <c r="AD188" i="15" s="1"/>
  <c r="AD195" i="15" s="1"/>
  <c r="AD202" i="15" s="1"/>
  <c r="AE186" i="15"/>
  <c r="AE188" i="15" s="1"/>
  <c r="AE195" i="15" s="1"/>
  <c r="AE202" i="15" s="1"/>
  <c r="I310" i="9"/>
  <c r="I226" i="9"/>
  <c r="I233" i="9" s="1"/>
  <c r="I240" i="9" s="1"/>
  <c r="Y384" i="9"/>
  <c r="Z431" i="9"/>
  <c r="Z434" i="9" s="1"/>
  <c r="I409" i="9"/>
  <c r="H395" i="9"/>
  <c r="I381" i="9"/>
  <c r="J86" i="8"/>
  <c r="CC132" i="8"/>
  <c r="CC135" i="8" s="1"/>
  <c r="CB394" i="9"/>
  <c r="CB556" i="9" s="1"/>
  <c r="BX52" i="13" s="1"/>
  <c r="CA556" i="9"/>
  <c r="BW52" i="13" s="1"/>
  <c r="AP306" i="12"/>
  <c r="AB112" i="8"/>
  <c r="AB360" i="9"/>
  <c r="AB229" i="9"/>
  <c r="AN213" i="15" l="1"/>
  <c r="AO214" i="15"/>
  <c r="AO213" i="15"/>
  <c r="AP228" i="15"/>
  <c r="AP183" i="15" s="1"/>
  <c r="AP184" i="15" s="1"/>
  <c r="AQ227" i="15"/>
  <c r="M131" i="12"/>
  <c r="M529" i="9"/>
  <c r="I64" i="13" s="1"/>
  <c r="M268" i="9"/>
  <c r="M34" i="12"/>
  <c r="AR182" i="15"/>
  <c r="M197" i="9"/>
  <c r="M212" i="9" s="1"/>
  <c r="BB157" i="15"/>
  <c r="BB159" i="15" s="1"/>
  <c r="BB174" i="15" s="1"/>
  <c r="I218" i="12"/>
  <c r="I220" i="12" s="1"/>
  <c r="M74" i="12"/>
  <c r="I280" i="12"/>
  <c r="G179" i="15"/>
  <c r="G188" i="15" s="1"/>
  <c r="G195" i="15" s="1"/>
  <c r="G202" i="15" s="1"/>
  <c r="M94" i="12"/>
  <c r="N94" i="12"/>
  <c r="D326" i="9"/>
  <c r="M93" i="12"/>
  <c r="I239" i="12" s="1"/>
  <c r="D239" i="12" s="1"/>
  <c r="N93" i="12"/>
  <c r="D325" i="9"/>
  <c r="N123" i="8"/>
  <c r="I305" i="12"/>
  <c r="M555" i="9"/>
  <c r="I51" i="13" s="1"/>
  <c r="D238" i="12"/>
  <c r="N123" i="12"/>
  <c r="N74" i="8"/>
  <c r="N391" i="9" s="1"/>
  <c r="N553" i="9" s="1"/>
  <c r="J49" i="13" s="1"/>
  <c r="AS225" i="15"/>
  <c r="AT224" i="15"/>
  <c r="N517" i="9"/>
  <c r="J23" i="13" s="1"/>
  <c r="BH221" i="15"/>
  <c r="BH222" i="15" s="1"/>
  <c r="N295" i="9"/>
  <c r="N63" i="12" s="1"/>
  <c r="N62" i="12"/>
  <c r="G536" i="9"/>
  <c r="G547" i="9" s="1"/>
  <c r="C79" i="13"/>
  <c r="H246" i="9"/>
  <c r="H320" i="9"/>
  <c r="H534" i="9" s="1"/>
  <c r="H369" i="9"/>
  <c r="H133" i="12" s="1"/>
  <c r="H135" i="12" s="1"/>
  <c r="H377" i="9"/>
  <c r="H385" i="9" s="1"/>
  <c r="G510" i="9"/>
  <c r="H388" i="9"/>
  <c r="H550" i="9" s="1"/>
  <c r="D46" i="13" s="1"/>
  <c r="Z384" i="9"/>
  <c r="Z567" i="9" s="1"/>
  <c r="V42" i="13" s="1"/>
  <c r="AA431" i="9"/>
  <c r="AA434" i="9" s="1"/>
  <c r="Y208" i="15"/>
  <c r="Y214" i="15" s="1"/>
  <c r="J88" i="8"/>
  <c r="J89" i="8" s="1"/>
  <c r="J90" i="8" s="1"/>
  <c r="Y567" i="9"/>
  <c r="U42" i="13" s="1"/>
  <c r="O296" i="12"/>
  <c r="I403" i="9"/>
  <c r="I404" i="9" s="1"/>
  <c r="G293" i="12"/>
  <c r="I564" i="9"/>
  <c r="E39" i="13" s="1"/>
  <c r="I78" i="12"/>
  <c r="I311" i="9"/>
  <c r="I543" i="9"/>
  <c r="I532" i="9"/>
  <c r="H557" i="9"/>
  <c r="D53" i="13" s="1"/>
  <c r="H504" i="9"/>
  <c r="AO497" i="9"/>
  <c r="AP496" i="9"/>
  <c r="AB299" i="9"/>
  <c r="AB103" i="8"/>
  <c r="AB124" i="12"/>
  <c r="CC394" i="9"/>
  <c r="CD132" i="8"/>
  <c r="CD135" i="8" s="1"/>
  <c r="AQ228" i="15" l="1"/>
  <c r="AQ183" i="15" s="1"/>
  <c r="AQ184" i="15" s="1"/>
  <c r="AR227" i="15"/>
  <c r="Y213" i="15"/>
  <c r="G208" i="15"/>
  <c r="G214" i="15" s="1"/>
  <c r="AS182" i="15"/>
  <c r="M36" i="12"/>
  <c r="I180" i="12"/>
  <c r="I182" i="12" s="1"/>
  <c r="I143" i="12" s="1"/>
  <c r="M483" i="9"/>
  <c r="M516" i="9" s="1"/>
  <c r="M96" i="8"/>
  <c r="M19" i="12"/>
  <c r="I163" i="12" s="1"/>
  <c r="I240" i="12"/>
  <c r="D240" i="12" s="1"/>
  <c r="E179" i="15"/>
  <c r="N127" i="8"/>
  <c r="N126" i="8"/>
  <c r="O70" i="8"/>
  <c r="O77" i="8" s="1"/>
  <c r="N296" i="9"/>
  <c r="N526" i="9" s="1"/>
  <c r="J61" i="13" s="1"/>
  <c r="AT225" i="15"/>
  <c r="AU224" i="15"/>
  <c r="N64" i="12"/>
  <c r="X208" i="15"/>
  <c r="X214" i="15" s="1"/>
  <c r="H88" i="12"/>
  <c r="H89" i="12" s="1"/>
  <c r="H96" i="12" s="1"/>
  <c r="H98" i="12" s="1"/>
  <c r="H101" i="12" s="1"/>
  <c r="H321" i="9"/>
  <c r="H328" i="9" s="1"/>
  <c r="H330" i="9" s="1"/>
  <c r="H333" i="9" s="1"/>
  <c r="H335" i="9" s="1"/>
  <c r="H371" i="9"/>
  <c r="H502" i="9"/>
  <c r="H505" i="9" s="1"/>
  <c r="H560" i="9"/>
  <c r="D35" i="13" s="1"/>
  <c r="H396" i="9"/>
  <c r="H398" i="9" s="1"/>
  <c r="I405" i="9"/>
  <c r="I388" i="9" s="1"/>
  <c r="I244" i="9"/>
  <c r="AD206" i="15" s="1"/>
  <c r="I411" i="9"/>
  <c r="I412" i="9" s="1"/>
  <c r="AB431" i="9"/>
  <c r="AB434" i="9" s="1"/>
  <c r="AA384" i="9"/>
  <c r="J94" i="8"/>
  <c r="J224" i="9" s="1"/>
  <c r="AP497" i="9"/>
  <c r="AQ496" i="9"/>
  <c r="J91" i="8"/>
  <c r="I79" i="12"/>
  <c r="G224" i="12"/>
  <c r="G225" i="12" s="1"/>
  <c r="E67" i="13"/>
  <c r="D69" i="13"/>
  <c r="E78" i="13"/>
  <c r="CE132" i="8"/>
  <c r="CE135" i="8" s="1"/>
  <c r="CD394" i="9"/>
  <c r="CD556" i="9" s="1"/>
  <c r="BZ52" i="13" s="1"/>
  <c r="AB230" i="9"/>
  <c r="AB104" i="8"/>
  <c r="AB67" i="12"/>
  <c r="AQ306" i="12"/>
  <c r="CC556" i="9"/>
  <c r="BY52" i="13" s="1"/>
  <c r="AS227" i="15" l="1"/>
  <c r="AR228" i="15"/>
  <c r="AR183" i="15" s="1"/>
  <c r="AR184" i="15" s="1"/>
  <c r="AR188" i="15" s="1"/>
  <c r="AR195" i="15" s="1"/>
  <c r="AR202" i="15" s="1"/>
  <c r="AR208" i="15" s="1"/>
  <c r="N128" i="8"/>
  <c r="N118" i="8" s="1"/>
  <c r="N120" i="8" s="1"/>
  <c r="G213" i="15"/>
  <c r="X213" i="15"/>
  <c r="AT182" i="15"/>
  <c r="I153" i="12"/>
  <c r="I151" i="12"/>
  <c r="I313" i="12"/>
  <c r="I149" i="12"/>
  <c r="I144" i="12"/>
  <c r="G23" i="11" s="1"/>
  <c r="I22" i="13"/>
  <c r="M519" i="9"/>
  <c r="N361" i="9"/>
  <c r="N236" i="9"/>
  <c r="O81" i="8"/>
  <c r="O359" i="9" s="1"/>
  <c r="O80" i="8"/>
  <c r="N93" i="8" s="1"/>
  <c r="AU225" i="15"/>
  <c r="AV224" i="15"/>
  <c r="H544" i="9"/>
  <c r="H545" i="9" s="1"/>
  <c r="H535" i="9"/>
  <c r="D70" i="13" s="1"/>
  <c r="J402" i="9"/>
  <c r="I377" i="9"/>
  <c r="I385" i="9" s="1"/>
  <c r="AQ497" i="9"/>
  <c r="AR496" i="9"/>
  <c r="G300" i="12"/>
  <c r="I550" i="9"/>
  <c r="E46" i="13" s="1"/>
  <c r="H506" i="9"/>
  <c r="H571" i="9"/>
  <c r="D27" i="13" s="1"/>
  <c r="H509" i="9"/>
  <c r="AJ186" i="15"/>
  <c r="AJ188" i="15" s="1"/>
  <c r="AJ195" i="15" s="1"/>
  <c r="AK186" i="15"/>
  <c r="AK188" i="15" s="1"/>
  <c r="AK195" i="15" s="1"/>
  <c r="AK202" i="15" s="1"/>
  <c r="J226" i="9"/>
  <c r="J233" i="9" s="1"/>
  <c r="J240" i="9" s="1"/>
  <c r="J310" i="9"/>
  <c r="I369" i="9"/>
  <c r="I320" i="9"/>
  <c r="I246" i="9"/>
  <c r="K86" i="8"/>
  <c r="K88" i="8" s="1"/>
  <c r="J381" i="9"/>
  <c r="J564" i="9" s="1"/>
  <c r="F39" i="13" s="1"/>
  <c r="AA567" i="9"/>
  <c r="W42" i="13" s="1"/>
  <c r="P296" i="12"/>
  <c r="AB384" i="9"/>
  <c r="AB567" i="9" s="1"/>
  <c r="X42" i="13" s="1"/>
  <c r="AC431" i="9"/>
  <c r="AC434" i="9" s="1"/>
  <c r="J409" i="9"/>
  <c r="I395" i="9"/>
  <c r="I396" i="9" s="1"/>
  <c r="AB300" i="9"/>
  <c r="AB231" i="9"/>
  <c r="AC101" i="8"/>
  <c r="AB392" i="9"/>
  <c r="AB554" i="9" s="1"/>
  <c r="X50" i="13" s="1"/>
  <c r="CF132" i="8"/>
  <c r="CF135" i="8" s="1"/>
  <c r="CE394" i="9"/>
  <c r="N237" i="9" l="1"/>
  <c r="N238" i="9" s="1"/>
  <c r="AR214" i="15"/>
  <c r="AR213" i="15"/>
  <c r="AT227" i="15"/>
  <c r="AS228" i="15"/>
  <c r="AS183" i="15" s="1"/>
  <c r="AS184" i="15" s="1"/>
  <c r="AS188" i="15" s="1"/>
  <c r="AS195" i="15" s="1"/>
  <c r="AS202" i="15" s="1"/>
  <c r="AS208" i="15" s="1"/>
  <c r="G215" i="15"/>
  <c r="H212" i="15" s="1"/>
  <c r="H215" i="15" s="1"/>
  <c r="I212" i="15" s="1"/>
  <c r="I215" i="15" s="1"/>
  <c r="J212" i="15" s="1"/>
  <c r="J215" i="15" s="1"/>
  <c r="K212" i="15" s="1"/>
  <c r="K215" i="15" s="1"/>
  <c r="L212" i="15" s="1"/>
  <c r="L215" i="15" s="1"/>
  <c r="M212" i="15" s="1"/>
  <c r="M215" i="15" s="1"/>
  <c r="N212" i="15" s="1"/>
  <c r="N215" i="15" s="1"/>
  <c r="O212" i="15" s="1"/>
  <c r="AU182" i="15"/>
  <c r="BH198" i="15"/>
  <c r="N304" i="9"/>
  <c r="N125" i="12"/>
  <c r="N127" i="12" s="1"/>
  <c r="N363" i="9"/>
  <c r="N365" i="9" s="1"/>
  <c r="N393" i="9"/>
  <c r="N555" i="9" s="1"/>
  <c r="J51" i="13" s="1"/>
  <c r="O116" i="8"/>
  <c r="O82" i="8"/>
  <c r="O72" i="8" s="1"/>
  <c r="O74" i="8" s="1"/>
  <c r="O220" i="9"/>
  <c r="O294" i="9" s="1"/>
  <c r="O123" i="12"/>
  <c r="AV225" i="15"/>
  <c r="AV182" i="15" s="1"/>
  <c r="AW224" i="15"/>
  <c r="AD208" i="15"/>
  <c r="AD214" i="15" s="1"/>
  <c r="D79" i="13"/>
  <c r="H536" i="9"/>
  <c r="H547" i="9" s="1"/>
  <c r="I560" i="9"/>
  <c r="E35" i="13" s="1"/>
  <c r="G289" i="12"/>
  <c r="G297" i="12" s="1"/>
  <c r="AE208" i="15"/>
  <c r="AE214" i="15" s="1"/>
  <c r="J311" i="9"/>
  <c r="J543" i="9"/>
  <c r="J78" i="12"/>
  <c r="J79" i="12" s="1"/>
  <c r="J532" i="9"/>
  <c r="H570" i="9"/>
  <c r="D31" i="13" s="1"/>
  <c r="H510" i="9"/>
  <c r="AC384" i="9"/>
  <c r="AD431" i="9"/>
  <c r="AD434" i="9" s="1"/>
  <c r="J403" i="9"/>
  <c r="J404" i="9" s="1"/>
  <c r="I321" i="9"/>
  <c r="I328" i="9" s="1"/>
  <c r="I330" i="9" s="1"/>
  <c r="I333" i="9" s="1"/>
  <c r="I88" i="12"/>
  <c r="I534" i="9"/>
  <c r="I398" i="9"/>
  <c r="AS496" i="9"/>
  <c r="AR497" i="9"/>
  <c r="K89" i="8"/>
  <c r="K94" i="8" s="1"/>
  <c r="K224" i="9" s="1"/>
  <c r="I504" i="9"/>
  <c r="G307" i="12"/>
  <c r="G308" i="12" s="1"/>
  <c r="I557" i="9"/>
  <c r="E53" i="13" s="1"/>
  <c r="I502" i="9"/>
  <c r="I371" i="9"/>
  <c r="I133" i="12"/>
  <c r="AB68" i="12"/>
  <c r="AB69" i="12" s="1"/>
  <c r="AB301" i="9"/>
  <c r="AB527" i="9" s="1"/>
  <c r="X62" i="13" s="1"/>
  <c r="CG132" i="8"/>
  <c r="CG135" i="8" s="1"/>
  <c r="CG394" i="9" s="1"/>
  <c r="CF394" i="9"/>
  <c r="CF556" i="9" s="1"/>
  <c r="CB52" i="13" s="1"/>
  <c r="CE556" i="9"/>
  <c r="CA52" i="13" s="1"/>
  <c r="AR306" i="12"/>
  <c r="BH199" i="15" l="1"/>
  <c r="BH200" i="15" s="1"/>
  <c r="N305" i="9"/>
  <c r="N73" i="12" s="1"/>
  <c r="AU227" i="15"/>
  <c r="AT228" i="15"/>
  <c r="AT183" i="15" s="1"/>
  <c r="AT184" i="15" s="1"/>
  <c r="AT188" i="15" s="1"/>
  <c r="AT195" i="15" s="1"/>
  <c r="AT202" i="15" s="1"/>
  <c r="AT208" i="15" s="1"/>
  <c r="AS214" i="15"/>
  <c r="AS213" i="15"/>
  <c r="AD213" i="15"/>
  <c r="AE213" i="15"/>
  <c r="O123" i="8"/>
  <c r="N306" i="9"/>
  <c r="N528" i="9" s="1"/>
  <c r="J63" i="13" s="1"/>
  <c r="N72" i="12"/>
  <c r="N367" i="9"/>
  <c r="N410" i="9" s="1"/>
  <c r="N129" i="12"/>
  <c r="N131" i="12" s="1"/>
  <c r="N266" i="9"/>
  <c r="N195" i="9"/>
  <c r="BN220" i="15"/>
  <c r="O221" i="9"/>
  <c r="O222" i="9" s="1"/>
  <c r="AW225" i="15"/>
  <c r="AW182" i="15" s="1"/>
  <c r="AX224" i="15"/>
  <c r="O62" i="12"/>
  <c r="P70" i="8"/>
  <c r="O391" i="9"/>
  <c r="J272" i="12"/>
  <c r="AC111" i="8"/>
  <c r="AC360" i="9" s="1"/>
  <c r="AC110" i="8"/>
  <c r="I505" i="9"/>
  <c r="I509" i="9" s="1"/>
  <c r="G310" i="12"/>
  <c r="AP186" i="15"/>
  <c r="AP188" i="15" s="1"/>
  <c r="AP195" i="15" s="1"/>
  <c r="AP202" i="15" s="1"/>
  <c r="AQ186" i="15"/>
  <c r="AQ188" i="15" s="1"/>
  <c r="AQ195" i="15" s="1"/>
  <c r="AQ202" i="15" s="1"/>
  <c r="K310" i="9"/>
  <c r="K226" i="9"/>
  <c r="K233" i="9" s="1"/>
  <c r="K240" i="9" s="1"/>
  <c r="AE431" i="9"/>
  <c r="AE434" i="9" s="1"/>
  <c r="AD384" i="9"/>
  <c r="AD567" i="9" s="1"/>
  <c r="Z42" i="13" s="1"/>
  <c r="E69" i="13"/>
  <c r="AC567" i="9"/>
  <c r="Y42" i="13" s="1"/>
  <c r="Q296" i="12"/>
  <c r="AT496" i="9"/>
  <c r="AS497" i="9"/>
  <c r="G234" i="12"/>
  <c r="G235" i="12" s="1"/>
  <c r="G242" i="12" s="1"/>
  <c r="G244" i="12" s="1"/>
  <c r="G247" i="12" s="1"/>
  <c r="I89" i="12"/>
  <c r="I96" i="12" s="1"/>
  <c r="I98" i="12" s="1"/>
  <c r="I101" i="12" s="1"/>
  <c r="F78" i="13"/>
  <c r="F67" i="13"/>
  <c r="G282" i="12"/>
  <c r="I135" i="12"/>
  <c r="G284" i="12" s="1"/>
  <c r="K91" i="8"/>
  <c r="I335" i="9"/>
  <c r="I544" i="9"/>
  <c r="I535" i="9"/>
  <c r="E70" i="13" s="1"/>
  <c r="J405" i="9"/>
  <c r="CG556" i="9"/>
  <c r="CC52" i="13" s="1"/>
  <c r="AS306" i="12"/>
  <c r="N74" i="12" l="1"/>
  <c r="AT214" i="15"/>
  <c r="AT213" i="15"/>
  <c r="AU228" i="15"/>
  <c r="AU183" i="15" s="1"/>
  <c r="AU184" i="15" s="1"/>
  <c r="AU188" i="15" s="1"/>
  <c r="AU195" i="15" s="1"/>
  <c r="AU202" i="15" s="1"/>
  <c r="AU208" i="15" s="1"/>
  <c r="AV227" i="15"/>
  <c r="BH157" i="15"/>
  <c r="BH159" i="15" s="1"/>
  <c r="BH174" i="15" s="1"/>
  <c r="N197" i="9"/>
  <c r="N212" i="9" s="1"/>
  <c r="N268" i="9"/>
  <c r="N529" i="9"/>
  <c r="J64" i="13" s="1"/>
  <c r="N34" i="12"/>
  <c r="N36" i="12" s="1"/>
  <c r="O127" i="8"/>
  <c r="O126" i="8"/>
  <c r="O295" i="9"/>
  <c r="O63" i="12" s="1"/>
  <c r="J209" i="12" s="1"/>
  <c r="BN221" i="15"/>
  <c r="BN222" i="15" s="1"/>
  <c r="O553" i="9"/>
  <c r="K49" i="13" s="1"/>
  <c r="J303" i="12"/>
  <c r="J208" i="12"/>
  <c r="P77" i="8"/>
  <c r="AX225" i="15"/>
  <c r="AY224" i="15"/>
  <c r="O517" i="9"/>
  <c r="K23" i="13" s="1"/>
  <c r="AC229" i="9"/>
  <c r="AC299" i="9" s="1"/>
  <c r="AC112" i="8"/>
  <c r="D110" i="8"/>
  <c r="I506" i="9"/>
  <c r="I571" i="9"/>
  <c r="E27" i="13" s="1"/>
  <c r="K381" i="9"/>
  <c r="L86" i="8"/>
  <c r="L88" i="8" s="1"/>
  <c r="K311" i="9"/>
  <c r="K78" i="12"/>
  <c r="K543" i="9"/>
  <c r="K532" i="9"/>
  <c r="G67" i="13" s="1"/>
  <c r="E79" i="13"/>
  <c r="I545" i="9"/>
  <c r="AT497" i="9"/>
  <c r="AU496" i="9"/>
  <c r="J377" i="9"/>
  <c r="J388" i="9"/>
  <c r="K402" i="9"/>
  <c r="K403" i="9"/>
  <c r="J244" i="9"/>
  <c r="AJ206" i="15" s="1"/>
  <c r="J411" i="9"/>
  <c r="J412" i="9" s="1"/>
  <c r="I536" i="9"/>
  <c r="I570" i="9"/>
  <c r="E31" i="13" s="1"/>
  <c r="I510" i="9"/>
  <c r="AF431" i="9"/>
  <c r="AF434" i="9" s="1"/>
  <c r="AE384" i="9"/>
  <c r="O215" i="15"/>
  <c r="P212" i="15" s="1"/>
  <c r="AC124" i="12"/>
  <c r="AU214" i="15" l="1"/>
  <c r="AU213" i="15"/>
  <c r="AV228" i="15"/>
  <c r="AV183" i="15" s="1"/>
  <c r="AV184" i="15" s="1"/>
  <c r="AW227" i="15"/>
  <c r="AX182" i="15"/>
  <c r="O128" i="8"/>
  <c r="O118" i="8" s="1"/>
  <c r="O120" i="8" s="1"/>
  <c r="O361" i="9"/>
  <c r="O236" i="9"/>
  <c r="N19" i="12"/>
  <c r="N96" i="8"/>
  <c r="N483" i="9"/>
  <c r="N516" i="9" s="1"/>
  <c r="O64" i="12"/>
  <c r="J210" i="12"/>
  <c r="O296" i="9"/>
  <c r="O526" i="9" s="1"/>
  <c r="K61" i="13" s="1"/>
  <c r="P81" i="8"/>
  <c r="P80" i="8"/>
  <c r="O93" i="8" s="1"/>
  <c r="AY225" i="15"/>
  <c r="AZ224" i="15"/>
  <c r="D112" i="8"/>
  <c r="AC103" i="8"/>
  <c r="AE567" i="9"/>
  <c r="AA42" i="13" s="1"/>
  <c r="R296" i="12"/>
  <c r="J560" i="9"/>
  <c r="F35" i="13" s="1"/>
  <c r="J385" i="9"/>
  <c r="AG431" i="9"/>
  <c r="AG434" i="9" s="1"/>
  <c r="AF384" i="9"/>
  <c r="AF567" i="9" s="1"/>
  <c r="AB42" i="13" s="1"/>
  <c r="L89" i="8"/>
  <c r="L94" i="8" s="1"/>
  <c r="L224" i="9" s="1"/>
  <c r="K409" i="9"/>
  <c r="K404" i="9" s="1"/>
  <c r="J395" i="9"/>
  <c r="J396" i="9" s="1"/>
  <c r="AU497" i="9"/>
  <c r="AV496" i="9"/>
  <c r="I547" i="9"/>
  <c r="G78" i="13"/>
  <c r="H293" i="12"/>
  <c r="K564" i="9"/>
  <c r="G39" i="13" s="1"/>
  <c r="J320" i="9"/>
  <c r="J369" i="9"/>
  <c r="J246" i="9"/>
  <c r="J550" i="9"/>
  <c r="F46" i="13" s="1"/>
  <c r="K79" i="12"/>
  <c r="H224" i="12"/>
  <c r="H225" i="12" s="1"/>
  <c r="P215" i="15"/>
  <c r="Q212" i="15" s="1"/>
  <c r="Q273" i="12"/>
  <c r="AC67" i="12"/>
  <c r="AW228" i="15" l="1"/>
  <c r="AW183" i="15" s="1"/>
  <c r="AW184" i="15" s="1"/>
  <c r="AX227" i="15"/>
  <c r="O237" i="9"/>
  <c r="O305" i="9" s="1"/>
  <c r="O73" i="12" s="1"/>
  <c r="J219" i="12" s="1"/>
  <c r="AY182" i="15"/>
  <c r="BN198" i="15"/>
  <c r="O304" i="9"/>
  <c r="J22" i="13"/>
  <c r="N519" i="9"/>
  <c r="O125" i="12"/>
  <c r="O363" i="9"/>
  <c r="O365" i="9" s="1"/>
  <c r="O393" i="9"/>
  <c r="P116" i="8"/>
  <c r="P82" i="8"/>
  <c r="P72" i="8" s="1"/>
  <c r="P221" i="9" s="1"/>
  <c r="P220" i="9"/>
  <c r="BT220" i="15" s="1"/>
  <c r="P359" i="9"/>
  <c r="BA224" i="15"/>
  <c r="AZ225" i="15"/>
  <c r="AC230" i="9"/>
  <c r="AC104" i="8"/>
  <c r="J371" i="9"/>
  <c r="J133" i="12"/>
  <c r="J135" i="12" s="1"/>
  <c r="J502" i="9"/>
  <c r="K411" i="9"/>
  <c r="K412" i="9" s="1"/>
  <c r="K244" i="9"/>
  <c r="AP206" i="15" s="1"/>
  <c r="AH431" i="9"/>
  <c r="AH434" i="9" s="1"/>
  <c r="AG384" i="9"/>
  <c r="J557" i="9"/>
  <c r="F53" i="13" s="1"/>
  <c r="J504" i="9"/>
  <c r="K405" i="9"/>
  <c r="L91" i="8"/>
  <c r="J398" i="9"/>
  <c r="AV186" i="15"/>
  <c r="AV188" i="15" s="1"/>
  <c r="AV195" i="15" s="1"/>
  <c r="AV202" i="15" s="1"/>
  <c r="AW186" i="15"/>
  <c r="AW188" i="15" s="1"/>
  <c r="AW195" i="15" s="1"/>
  <c r="AW202" i="15" s="1"/>
  <c r="L226" i="9"/>
  <c r="L233" i="9" s="1"/>
  <c r="L240" i="9" s="1"/>
  <c r="L310" i="9"/>
  <c r="J88" i="12"/>
  <c r="J89" i="12" s="1"/>
  <c r="J96" i="12" s="1"/>
  <c r="J98" i="12" s="1"/>
  <c r="J101" i="12" s="1"/>
  <c r="J534" i="9"/>
  <c r="J321" i="9"/>
  <c r="J328" i="9" s="1"/>
  <c r="J330" i="9" s="1"/>
  <c r="J333" i="9" s="1"/>
  <c r="AV497" i="9"/>
  <c r="AW496" i="9"/>
  <c r="AK208" i="15"/>
  <c r="AK214" i="15" s="1"/>
  <c r="Q213" i="12"/>
  <c r="AX228" i="15" l="1"/>
  <c r="AX183" i="15" s="1"/>
  <c r="AX184" i="15" s="1"/>
  <c r="AX188" i="15" s="1"/>
  <c r="AX195" i="15" s="1"/>
  <c r="AX202" i="15" s="1"/>
  <c r="AX208" i="15" s="1"/>
  <c r="AY227" i="15"/>
  <c r="BN199" i="15"/>
  <c r="BN200" i="15" s="1"/>
  <c r="O238" i="9"/>
  <c r="AK213" i="15"/>
  <c r="AZ182" i="15"/>
  <c r="O555" i="9"/>
  <c r="K51" i="13" s="1"/>
  <c r="J305" i="12"/>
  <c r="O367" i="9"/>
  <c r="O410" i="9" s="1"/>
  <c r="O195" i="9"/>
  <c r="O129" i="12"/>
  <c r="J278" i="12" s="1"/>
  <c r="O266" i="9"/>
  <c r="O72" i="12"/>
  <c r="O306" i="9"/>
  <c r="O528" i="9" s="1"/>
  <c r="K63" i="13" s="1"/>
  <c r="J274" i="12"/>
  <c r="J276" i="12" s="1"/>
  <c r="O127" i="12"/>
  <c r="P123" i="8"/>
  <c r="P294" i="9"/>
  <c r="P62" i="12" s="1"/>
  <c r="P74" i="8"/>
  <c r="P391" i="9" s="1"/>
  <c r="P553" i="9" s="1"/>
  <c r="L49" i="13" s="1"/>
  <c r="P123" i="12"/>
  <c r="BB224" i="15"/>
  <c r="BA225" i="15"/>
  <c r="P222" i="9"/>
  <c r="BT221" i="15"/>
  <c r="P295" i="9"/>
  <c r="P63" i="12" s="1"/>
  <c r="AD101" i="8"/>
  <c r="AC392" i="9"/>
  <c r="AC300" i="9"/>
  <c r="AC231" i="9"/>
  <c r="AG567" i="9"/>
  <c r="AC42" i="13" s="1"/>
  <c r="S296" i="12"/>
  <c r="AX496" i="9"/>
  <c r="AW497" i="9"/>
  <c r="J544" i="9"/>
  <c r="J535" i="9"/>
  <c r="F70" i="13" s="1"/>
  <c r="J335" i="9"/>
  <c r="K388" i="9"/>
  <c r="L402" i="9"/>
  <c r="K377" i="9"/>
  <c r="L409" i="9"/>
  <c r="K395" i="9"/>
  <c r="L532" i="9"/>
  <c r="L78" i="12"/>
  <c r="L79" i="12" s="1"/>
  <c r="L311" i="9"/>
  <c r="L543" i="9"/>
  <c r="J505" i="9"/>
  <c r="L403" i="9"/>
  <c r="AI431" i="9"/>
  <c r="AI434" i="9" s="1"/>
  <c r="AH384" i="9"/>
  <c r="AH567" i="9" s="1"/>
  <c r="AD42" i="13" s="1"/>
  <c r="F69" i="13"/>
  <c r="L381" i="9"/>
  <c r="L564" i="9" s="1"/>
  <c r="H39" i="13" s="1"/>
  <c r="M86" i="8"/>
  <c r="M88" i="8" s="1"/>
  <c r="K320" i="9"/>
  <c r="K369" i="9"/>
  <c r="K246" i="9"/>
  <c r="Q215" i="15"/>
  <c r="R212" i="15" s="1"/>
  <c r="L404" i="9" l="1"/>
  <c r="AZ227" i="15"/>
  <c r="AY228" i="15"/>
  <c r="AY183" i="15" s="1"/>
  <c r="AY184" i="15" s="1"/>
  <c r="AY188" i="15" s="1"/>
  <c r="AY195" i="15" s="1"/>
  <c r="AY202" i="15" s="1"/>
  <c r="AY208" i="15" s="1"/>
  <c r="AX214" i="15"/>
  <c r="AX213" i="15"/>
  <c r="BA182" i="15"/>
  <c r="O131" i="12"/>
  <c r="J218" i="12"/>
  <c r="J220" i="12" s="1"/>
  <c r="O74" i="12"/>
  <c r="O268" i="9"/>
  <c r="O529" i="9"/>
  <c r="K64" i="13" s="1"/>
  <c r="O34" i="12"/>
  <c r="J280" i="12"/>
  <c r="P127" i="8"/>
  <c r="P126" i="8"/>
  <c r="BN157" i="15"/>
  <c r="BN159" i="15" s="1"/>
  <c r="BN174" i="15" s="1"/>
  <c r="O197" i="9"/>
  <c r="O212" i="9" s="1"/>
  <c r="Q70" i="8"/>
  <c r="Q77" i="8" s="1"/>
  <c r="BT222" i="15"/>
  <c r="P517" i="9"/>
  <c r="L23" i="13" s="1"/>
  <c r="P296" i="9"/>
  <c r="P526" i="9" s="1"/>
  <c r="L61" i="13" s="1"/>
  <c r="P64" i="12"/>
  <c r="BB225" i="15"/>
  <c r="BB182" i="15" s="1"/>
  <c r="BC224" i="15"/>
  <c r="AP208" i="15"/>
  <c r="AP214" i="15" s="1"/>
  <c r="AC68" i="12"/>
  <c r="AC301" i="9"/>
  <c r="AC527" i="9" s="1"/>
  <c r="Y62" i="13" s="1"/>
  <c r="Q304" i="12"/>
  <c r="AC554" i="9"/>
  <c r="Y50" i="13" s="1"/>
  <c r="AD103" i="8"/>
  <c r="AD230" i="9" s="1"/>
  <c r="AD300" i="9" s="1"/>
  <c r="AD68" i="12" s="1"/>
  <c r="AD111" i="8"/>
  <c r="J536" i="9"/>
  <c r="K88" i="12"/>
  <c r="K321" i="9"/>
  <c r="K328" i="9" s="1"/>
  <c r="K330" i="9" s="1"/>
  <c r="K333" i="9" s="1"/>
  <c r="K534" i="9"/>
  <c r="AI384" i="9"/>
  <c r="AJ431" i="9"/>
  <c r="AJ434" i="9" s="1"/>
  <c r="H300" i="12"/>
  <c r="K396" i="9"/>
  <c r="K550" i="9"/>
  <c r="G46" i="13" s="1"/>
  <c r="AQ208" i="15"/>
  <c r="AQ214" i="15" s="1"/>
  <c r="H67" i="13"/>
  <c r="H78" i="13"/>
  <c r="H307" i="12"/>
  <c r="K557" i="9"/>
  <c r="G53" i="13" s="1"/>
  <c r="K504" i="9"/>
  <c r="H289" i="12"/>
  <c r="H297" i="12" s="1"/>
  <c r="K385" i="9"/>
  <c r="K560" i="9"/>
  <c r="G35" i="13" s="1"/>
  <c r="M89" i="8"/>
  <c r="M94" i="8" s="1"/>
  <c r="M224" i="9" s="1"/>
  <c r="J506" i="9"/>
  <c r="J571" i="9"/>
  <c r="F27" i="13" s="1"/>
  <c r="J509" i="9"/>
  <c r="AX497" i="9"/>
  <c r="AY496" i="9"/>
  <c r="K133" i="12"/>
  <c r="K502" i="9"/>
  <c r="K371" i="9"/>
  <c r="F79" i="13"/>
  <c r="J545" i="9"/>
  <c r="AY214" i="15" l="1"/>
  <c r="AY213" i="15"/>
  <c r="AZ228" i="15"/>
  <c r="AZ183" i="15" s="1"/>
  <c r="AZ184" i="15" s="1"/>
  <c r="AZ188" i="15" s="1"/>
  <c r="AZ195" i="15" s="1"/>
  <c r="AZ202" i="15" s="1"/>
  <c r="AZ208" i="15" s="1"/>
  <c r="BA227" i="15"/>
  <c r="AQ213" i="15"/>
  <c r="AP213" i="15"/>
  <c r="P236" i="9"/>
  <c r="P361" i="9"/>
  <c r="O19" i="12"/>
  <c r="J163" i="12" s="1"/>
  <c r="O96" i="8"/>
  <c r="O88" i="8" s="1"/>
  <c r="O483" i="9"/>
  <c r="O516" i="9" s="1"/>
  <c r="P128" i="8"/>
  <c r="P118" i="8" s="1"/>
  <c r="O36" i="12"/>
  <c r="J180" i="12"/>
  <c r="J182" i="12" s="1"/>
  <c r="J143" i="12" s="1"/>
  <c r="Q81" i="8"/>
  <c r="Q220" i="9" s="1"/>
  <c r="Q80" i="8"/>
  <c r="P93" i="8" s="1"/>
  <c r="BC225" i="15"/>
  <c r="BC182" i="15" s="1"/>
  <c r="BD224" i="15"/>
  <c r="AD104" i="8"/>
  <c r="AE101" i="8" s="1"/>
  <c r="AD229" i="9"/>
  <c r="AD360" i="9"/>
  <c r="AD124" i="12" s="1"/>
  <c r="Q214" i="12"/>
  <c r="Q215" i="12" s="1"/>
  <c r="AC69" i="12"/>
  <c r="J547" i="9"/>
  <c r="H308" i="12"/>
  <c r="H310" i="12" s="1"/>
  <c r="K505" i="9"/>
  <c r="K506" i="9" s="1"/>
  <c r="M91" i="8"/>
  <c r="N86" i="8" s="1"/>
  <c r="N88" i="8" s="1"/>
  <c r="BB186" i="15"/>
  <c r="BC186" i="15"/>
  <c r="M310" i="9"/>
  <c r="M226" i="9"/>
  <c r="M233" i="9" s="1"/>
  <c r="M240" i="9" s="1"/>
  <c r="H282" i="12"/>
  <c r="K135" i="12"/>
  <c r="H284" i="12" s="1"/>
  <c r="K544" i="9"/>
  <c r="K535" i="9"/>
  <c r="G70" i="13" s="1"/>
  <c r="K335" i="9"/>
  <c r="T296" i="12"/>
  <c r="AI567" i="9"/>
  <c r="AE42" i="13" s="1"/>
  <c r="J510" i="9"/>
  <c r="J570" i="9"/>
  <c r="F31" i="13" s="1"/>
  <c r="G69" i="13"/>
  <c r="L405" i="9"/>
  <c r="L411" i="9"/>
  <c r="L412" i="9" s="1"/>
  <c r="L244" i="9"/>
  <c r="AV206" i="15" s="1"/>
  <c r="AY497" i="9"/>
  <c r="AZ496" i="9"/>
  <c r="K398" i="9"/>
  <c r="AJ384" i="9"/>
  <c r="AJ567" i="9" s="1"/>
  <c r="AF42" i="13" s="1"/>
  <c r="AK431" i="9"/>
  <c r="AK434" i="9" s="1"/>
  <c r="H234" i="12"/>
  <c r="H235" i="12" s="1"/>
  <c r="H242" i="12" s="1"/>
  <c r="H244" i="12" s="1"/>
  <c r="H247" i="12" s="1"/>
  <c r="K89" i="12"/>
  <c r="K96" i="12" s="1"/>
  <c r="K98" i="12" s="1"/>
  <c r="K101" i="12" s="1"/>
  <c r="AZ214" i="15" l="1"/>
  <c r="AZ213" i="15"/>
  <c r="BB227" i="15"/>
  <c r="BA228" i="15"/>
  <c r="BA183" i="15" s="1"/>
  <c r="BA184" i="15" s="1"/>
  <c r="BA188" i="15" s="1"/>
  <c r="BA195" i="15" s="1"/>
  <c r="BA202" i="15" s="1"/>
  <c r="BA208" i="15" s="1"/>
  <c r="J153" i="12"/>
  <c r="J144" i="12"/>
  <c r="H23" i="11" s="1"/>
  <c r="J151" i="12"/>
  <c r="J313" i="12"/>
  <c r="J149" i="12"/>
  <c r="P237" i="9"/>
  <c r="P120" i="8"/>
  <c r="P125" i="12"/>
  <c r="P127" i="12" s="1"/>
  <c r="P363" i="9"/>
  <c r="P365" i="9" s="1"/>
  <c r="K22" i="13"/>
  <c r="O519" i="9"/>
  <c r="BT198" i="15"/>
  <c r="P304" i="9"/>
  <c r="Q359" i="9"/>
  <c r="Q123" i="12" s="1"/>
  <c r="M381" i="9"/>
  <c r="M564" i="9" s="1"/>
  <c r="I39" i="13" s="1"/>
  <c r="Q82" i="8"/>
  <c r="Q72" i="8" s="1"/>
  <c r="Q221" i="9" s="1"/>
  <c r="Q222" i="9" s="1"/>
  <c r="BD225" i="15"/>
  <c r="BE224" i="15"/>
  <c r="BZ220" i="15"/>
  <c r="Q294" i="9"/>
  <c r="K509" i="9"/>
  <c r="K510" i="9" s="1"/>
  <c r="AD392" i="9"/>
  <c r="AD554" i="9" s="1"/>
  <c r="Z50" i="13" s="1"/>
  <c r="AD231" i="9"/>
  <c r="AD299" i="9"/>
  <c r="AE103" i="8"/>
  <c r="AE230" i="9" s="1"/>
  <c r="AE300" i="9" s="1"/>
  <c r="AE68" i="12" s="1"/>
  <c r="R214" i="12" s="1"/>
  <c r="AE111" i="8"/>
  <c r="K536" i="9"/>
  <c r="K571" i="9"/>
  <c r="G27" i="13" s="1"/>
  <c r="AZ497" i="9"/>
  <c r="BA496" i="9"/>
  <c r="AK384" i="9"/>
  <c r="AL431" i="9"/>
  <c r="AL434" i="9" s="1"/>
  <c r="L369" i="9"/>
  <c r="L320" i="9"/>
  <c r="L246" i="9"/>
  <c r="N89" i="8"/>
  <c r="N91" i="8" s="1"/>
  <c r="M403" i="9"/>
  <c r="L388" i="9"/>
  <c r="L550" i="9" s="1"/>
  <c r="H46" i="13" s="1"/>
  <c r="L377" i="9"/>
  <c r="M402" i="9"/>
  <c r="M409" i="9"/>
  <c r="L395" i="9"/>
  <c r="G79" i="13"/>
  <c r="K545" i="9"/>
  <c r="M78" i="12"/>
  <c r="M532" i="9"/>
  <c r="M543" i="9"/>
  <c r="M311" i="9"/>
  <c r="R215" i="15"/>
  <c r="S212" i="15" s="1"/>
  <c r="M404" i="9" l="1"/>
  <c r="M244" i="9" s="1"/>
  <c r="BB206" i="15" s="1"/>
  <c r="BA214" i="15"/>
  <c r="BA213" i="15"/>
  <c r="BB228" i="15"/>
  <c r="BB183" i="15" s="1"/>
  <c r="BB184" i="15" s="1"/>
  <c r="BB188" i="15" s="1"/>
  <c r="BB195" i="15" s="1"/>
  <c r="BB202" i="15" s="1"/>
  <c r="BC227" i="15"/>
  <c r="BD182" i="15"/>
  <c r="P393" i="9"/>
  <c r="P555" i="9" s="1"/>
  <c r="L51" i="13" s="1"/>
  <c r="Q116" i="8"/>
  <c r="P72" i="12"/>
  <c r="BT199" i="15"/>
  <c r="BT200" i="15" s="1"/>
  <c r="P305" i="9"/>
  <c r="P73" i="12" s="1"/>
  <c r="P238" i="9"/>
  <c r="P367" i="9"/>
  <c r="P410" i="9" s="1"/>
  <c r="P266" i="9"/>
  <c r="P195" i="9"/>
  <c r="P129" i="12"/>
  <c r="P131" i="12" s="1"/>
  <c r="Q74" i="8"/>
  <c r="Q391" i="9" s="1"/>
  <c r="I293" i="12"/>
  <c r="Q517" i="9"/>
  <c r="M23" i="13" s="1"/>
  <c r="K272" i="12"/>
  <c r="BZ221" i="15"/>
  <c r="Q295" i="9"/>
  <c r="Q63" i="12" s="1"/>
  <c r="K209" i="12" s="1"/>
  <c r="Q62" i="12"/>
  <c r="BF224" i="15"/>
  <c r="BE225" i="15"/>
  <c r="AV208" i="15"/>
  <c r="AV214" i="15" s="1"/>
  <c r="K570" i="9"/>
  <c r="G31" i="13" s="1"/>
  <c r="AE104" i="8"/>
  <c r="AE392" i="9" s="1"/>
  <c r="AD301" i="9"/>
  <c r="AD527" i="9" s="1"/>
  <c r="Z62" i="13" s="1"/>
  <c r="AD67" i="12"/>
  <c r="AD69" i="12" s="1"/>
  <c r="AE360" i="9"/>
  <c r="AE124" i="12" s="1"/>
  <c r="R273" i="12" s="1"/>
  <c r="AE229" i="9"/>
  <c r="K547" i="9"/>
  <c r="N94" i="8"/>
  <c r="N224" i="9" s="1"/>
  <c r="N226" i="9" s="1"/>
  <c r="N233" i="9" s="1"/>
  <c r="N240" i="9" s="1"/>
  <c r="L396" i="9"/>
  <c r="L504" i="9"/>
  <c r="L557" i="9"/>
  <c r="H53" i="13" s="1"/>
  <c r="BA497" i="9"/>
  <c r="BB496" i="9"/>
  <c r="AW208" i="15"/>
  <c r="AW214" i="15" s="1"/>
  <c r="AM431" i="9"/>
  <c r="AM434" i="9" s="1"/>
  <c r="AL384" i="9"/>
  <c r="AL567" i="9" s="1"/>
  <c r="AH42" i="13" s="1"/>
  <c r="I67" i="13"/>
  <c r="L385" i="9"/>
  <c r="L560" i="9"/>
  <c r="H35" i="13" s="1"/>
  <c r="BI186" i="15"/>
  <c r="L133" i="12"/>
  <c r="L135" i="12" s="1"/>
  <c r="L502" i="9"/>
  <c r="L371" i="9"/>
  <c r="I224" i="12"/>
  <c r="I225" i="12" s="1"/>
  <c r="M79" i="12"/>
  <c r="N381" i="9"/>
  <c r="N564" i="9" s="1"/>
  <c r="J39" i="13" s="1"/>
  <c r="O86" i="8"/>
  <c r="I78" i="13"/>
  <c r="L321" i="9"/>
  <c r="L328" i="9" s="1"/>
  <c r="L330" i="9" s="1"/>
  <c r="L333" i="9" s="1"/>
  <c r="L534" i="9"/>
  <c r="L88" i="12"/>
  <c r="L89" i="12" s="1"/>
  <c r="L96" i="12" s="1"/>
  <c r="L98" i="12" s="1"/>
  <c r="L101" i="12" s="1"/>
  <c r="U296" i="12"/>
  <c r="AK567" i="9"/>
  <c r="AG42" i="13" s="1"/>
  <c r="BC228" i="15" l="1"/>
  <c r="BC183" i="15" s="1"/>
  <c r="BC184" i="15" s="1"/>
  <c r="BC188" i="15" s="1"/>
  <c r="BC195" i="15" s="1"/>
  <c r="BC202" i="15" s="1"/>
  <c r="BD227" i="15"/>
  <c r="AV213" i="15"/>
  <c r="AW213" i="15"/>
  <c r="BE182" i="15"/>
  <c r="R70" i="8"/>
  <c r="R77" i="8" s="1"/>
  <c r="P306" i="9"/>
  <c r="P528" i="9" s="1"/>
  <c r="L63" i="13" s="1"/>
  <c r="P74" i="12"/>
  <c r="BT157" i="15"/>
  <c r="BT159" i="15" s="1"/>
  <c r="BT174" i="15" s="1"/>
  <c r="P197" i="9"/>
  <c r="P212" i="9" s="1"/>
  <c r="Q123" i="8"/>
  <c r="P529" i="9"/>
  <c r="L64" i="13" s="1"/>
  <c r="P268" i="9"/>
  <c r="P34" i="12"/>
  <c r="P36" i="12" s="1"/>
  <c r="BZ222" i="15"/>
  <c r="BF225" i="15"/>
  <c r="BG224" i="15"/>
  <c r="Q296" i="9"/>
  <c r="Q526" i="9" s="1"/>
  <c r="M61" i="13" s="1"/>
  <c r="K208" i="12"/>
  <c r="K210" i="12" s="1"/>
  <c r="Q64" i="12"/>
  <c r="K303" i="12"/>
  <c r="Q553" i="9"/>
  <c r="M49" i="13" s="1"/>
  <c r="AF101" i="8"/>
  <c r="AF111" i="8" s="1"/>
  <c r="AE299" i="9"/>
  <c r="AE231" i="9"/>
  <c r="R304" i="12"/>
  <c r="AE554" i="9"/>
  <c r="AA50" i="13" s="1"/>
  <c r="M405" i="9"/>
  <c r="N402" i="9" s="1"/>
  <c r="M411" i="9"/>
  <c r="M412" i="9" s="1"/>
  <c r="M395" i="9" s="1"/>
  <c r="N310" i="9"/>
  <c r="N543" i="9" s="1"/>
  <c r="L505" i="9"/>
  <c r="L571" i="9" s="1"/>
  <c r="H27" i="13" s="1"/>
  <c r="BH186" i="15"/>
  <c r="L398" i="9"/>
  <c r="L544" i="9"/>
  <c r="L535" i="9"/>
  <c r="H70" i="13" s="1"/>
  <c r="L335" i="9"/>
  <c r="BB497" i="9"/>
  <c r="BC496" i="9"/>
  <c r="AN431" i="9"/>
  <c r="AN434" i="9" s="1"/>
  <c r="AM384" i="9"/>
  <c r="H69" i="13"/>
  <c r="M320" i="9"/>
  <c r="M369" i="9"/>
  <c r="M246" i="9"/>
  <c r="O89" i="8"/>
  <c r="O94" i="8" s="1"/>
  <c r="O224" i="9" s="1"/>
  <c r="N403" i="9"/>
  <c r="S215" i="15"/>
  <c r="T212" i="15" s="1"/>
  <c r="BE227" i="15" l="1"/>
  <c r="BD228" i="15"/>
  <c r="BD183" i="15" s="1"/>
  <c r="BD184" i="15" s="1"/>
  <c r="BD188" i="15" s="1"/>
  <c r="BD195" i="15" s="1"/>
  <c r="BD202" i="15" s="1"/>
  <c r="BD208" i="15" s="1"/>
  <c r="BF182" i="15"/>
  <c r="P483" i="9"/>
  <c r="P516" i="9" s="1"/>
  <c r="P96" i="8"/>
  <c r="P88" i="8" s="1"/>
  <c r="P19" i="12"/>
  <c r="Q127" i="8"/>
  <c r="Q126" i="8"/>
  <c r="R81" i="8"/>
  <c r="R359" i="9" s="1"/>
  <c r="R80" i="8"/>
  <c r="Q93" i="8" s="1"/>
  <c r="BG225" i="15"/>
  <c r="BH224" i="15"/>
  <c r="BB208" i="15"/>
  <c r="BB214" i="15" s="1"/>
  <c r="AF103" i="8"/>
  <c r="AF104" i="8" s="1"/>
  <c r="AF229" i="9"/>
  <c r="AE67" i="12"/>
  <c r="AE301" i="9"/>
  <c r="AE527" i="9" s="1"/>
  <c r="AA62" i="13" s="1"/>
  <c r="M377" i="9"/>
  <c r="I289" i="12" s="1"/>
  <c r="I297" i="12" s="1"/>
  <c r="L506" i="9"/>
  <c r="M388" i="9"/>
  <c r="M550" i="9" s="1"/>
  <c r="I46" i="13" s="1"/>
  <c r="L536" i="9"/>
  <c r="L509" i="9"/>
  <c r="L510" i="9" s="1"/>
  <c r="N409" i="9"/>
  <c r="N404" i="9" s="1"/>
  <c r="N78" i="12"/>
  <c r="N79" i="12" s="1"/>
  <c r="N311" i="9"/>
  <c r="N532" i="9"/>
  <c r="J67" i="13" s="1"/>
  <c r="O91" i="8"/>
  <c r="P86" i="8" s="1"/>
  <c r="J78" i="13"/>
  <c r="BN186" i="15"/>
  <c r="BO186" i="15"/>
  <c r="O310" i="9"/>
  <c r="O226" i="9"/>
  <c r="O233" i="9" s="1"/>
  <c r="O240" i="9" s="1"/>
  <c r="M133" i="12"/>
  <c r="M502" i="9"/>
  <c r="M371" i="9"/>
  <c r="BD496" i="9"/>
  <c r="BC497" i="9"/>
  <c r="M557" i="9"/>
  <c r="I53" i="13" s="1"/>
  <c r="M504" i="9"/>
  <c r="I307" i="12"/>
  <c r="M534" i="9"/>
  <c r="M321" i="9"/>
  <c r="M328" i="9" s="1"/>
  <c r="M330" i="9" s="1"/>
  <c r="M333" i="9" s="1"/>
  <c r="M88" i="12"/>
  <c r="AM567" i="9"/>
  <c r="AI42" i="13" s="1"/>
  <c r="V296" i="12"/>
  <c r="H79" i="13"/>
  <c r="L545" i="9"/>
  <c r="BC208" i="15"/>
  <c r="BC214" i="15" s="1"/>
  <c r="AO431" i="9"/>
  <c r="AO434" i="9" s="1"/>
  <c r="AN384" i="9"/>
  <c r="AN567" i="9" s="1"/>
  <c r="AJ42" i="13" s="1"/>
  <c r="BD214" i="15" l="1"/>
  <c r="BD213" i="15"/>
  <c r="BF227" i="15"/>
  <c r="BE228" i="15"/>
  <c r="BE183" i="15" s="1"/>
  <c r="BE184" i="15" s="1"/>
  <c r="BE188" i="15" s="1"/>
  <c r="BE195" i="15" s="1"/>
  <c r="BE202" i="15" s="1"/>
  <c r="BE208" i="15" s="1"/>
  <c r="BB213" i="15"/>
  <c r="BC213" i="15"/>
  <c r="BG182" i="15"/>
  <c r="Q361" i="9"/>
  <c r="Q236" i="9"/>
  <c r="Q128" i="8"/>
  <c r="Q118" i="8" s="1"/>
  <c r="P519" i="9"/>
  <c r="L22" i="13"/>
  <c r="R220" i="9"/>
  <c r="R294" i="9" s="1"/>
  <c r="R82" i="8"/>
  <c r="R72" i="8" s="1"/>
  <c r="R221" i="9" s="1"/>
  <c r="BH225" i="15"/>
  <c r="BI224" i="15"/>
  <c r="R123" i="12"/>
  <c r="AF230" i="9"/>
  <c r="AF300" i="9" s="1"/>
  <c r="AF68" i="12" s="1"/>
  <c r="AF360" i="9"/>
  <c r="AF124" i="12" s="1"/>
  <c r="AF392" i="9"/>
  <c r="AF554" i="9" s="1"/>
  <c r="AB50" i="13" s="1"/>
  <c r="AG101" i="8"/>
  <c r="AE69" i="12"/>
  <c r="R213" i="12"/>
  <c r="R215" i="12" s="1"/>
  <c r="AF299" i="9"/>
  <c r="M560" i="9"/>
  <c r="I35" i="13" s="1"/>
  <c r="M385" i="9"/>
  <c r="I300" i="12"/>
  <c r="I308" i="12" s="1"/>
  <c r="I310" i="12" s="1"/>
  <c r="M396" i="9"/>
  <c r="L547" i="9"/>
  <c r="L570" i="9"/>
  <c r="H31" i="13" s="1"/>
  <c r="O381" i="9"/>
  <c r="O564" i="9" s="1"/>
  <c r="K39" i="13" s="1"/>
  <c r="BE496" i="9"/>
  <c r="BD497" i="9"/>
  <c r="AO384" i="9"/>
  <c r="AP431" i="9"/>
  <c r="AP434" i="9" s="1"/>
  <c r="I234" i="12"/>
  <c r="I235" i="12" s="1"/>
  <c r="I242" i="12" s="1"/>
  <c r="I244" i="12" s="1"/>
  <c r="I247" i="12" s="1"/>
  <c r="M89" i="12"/>
  <c r="M96" i="12" s="1"/>
  <c r="M98" i="12" s="1"/>
  <c r="M101" i="12" s="1"/>
  <c r="M505" i="9"/>
  <c r="N405" i="9"/>
  <c r="N411" i="9"/>
  <c r="N412" i="9" s="1"/>
  <c r="N244" i="9"/>
  <c r="BH206" i="15" s="1"/>
  <c r="P89" i="8"/>
  <c r="P94" i="8" s="1"/>
  <c r="P224" i="9" s="1"/>
  <c r="I69" i="13"/>
  <c r="O403" i="9"/>
  <c r="O78" i="12"/>
  <c r="O311" i="9"/>
  <c r="O532" i="9"/>
  <c r="O543" i="9"/>
  <c r="M544" i="9"/>
  <c r="M535" i="9"/>
  <c r="I70" i="13" s="1"/>
  <c r="M335" i="9"/>
  <c r="I282" i="12"/>
  <c r="M135" i="12"/>
  <c r="I284" i="12" s="1"/>
  <c r="BE214" i="15" l="1"/>
  <c r="BE213" i="15"/>
  <c r="BG227" i="15"/>
  <c r="BF228" i="15"/>
  <c r="BF183" i="15" s="1"/>
  <c r="BF184" i="15" s="1"/>
  <c r="BF188" i="15" s="1"/>
  <c r="BF195" i="15" s="1"/>
  <c r="BF202" i="15" s="1"/>
  <c r="BF208" i="15" s="1"/>
  <c r="BH182" i="15"/>
  <c r="Q237" i="9"/>
  <c r="Q238" i="9" s="1"/>
  <c r="Q120" i="8"/>
  <c r="BZ198" i="15"/>
  <c r="Q304" i="9"/>
  <c r="Q125" i="12"/>
  <c r="Q363" i="9"/>
  <c r="Q365" i="9" s="1"/>
  <c r="CF220" i="15"/>
  <c r="R74" i="8"/>
  <c r="S70" i="8" s="1"/>
  <c r="CF221" i="15"/>
  <c r="R295" i="9"/>
  <c r="R63" i="12" s="1"/>
  <c r="R222" i="9"/>
  <c r="BI225" i="15"/>
  <c r="BJ224" i="15"/>
  <c r="R62" i="12"/>
  <c r="AF231" i="9"/>
  <c r="AG111" i="8"/>
  <c r="AG103" i="8"/>
  <c r="AG230" i="9" s="1"/>
  <c r="AG300" i="9" s="1"/>
  <c r="AG68" i="12" s="1"/>
  <c r="S214" i="12" s="1"/>
  <c r="AF67" i="12"/>
  <c r="AF69" i="12" s="1"/>
  <c r="AF301" i="9"/>
  <c r="AF527" i="9" s="1"/>
  <c r="AB62" i="13" s="1"/>
  <c r="M398" i="9"/>
  <c r="J293" i="12"/>
  <c r="P91" i="8"/>
  <c r="P381" i="9" s="1"/>
  <c r="P564" i="9" s="1"/>
  <c r="L39" i="13" s="1"/>
  <c r="I79" i="13"/>
  <c r="M545" i="9"/>
  <c r="O79" i="12"/>
  <c r="J224" i="12"/>
  <c r="J225" i="12" s="1"/>
  <c r="O402" i="9"/>
  <c r="N388" i="9"/>
  <c r="N377" i="9"/>
  <c r="K78" i="13"/>
  <c r="BT186" i="15"/>
  <c r="BU186" i="15"/>
  <c r="P310" i="9"/>
  <c r="P226" i="9"/>
  <c r="P233" i="9" s="1"/>
  <c r="P240" i="9" s="1"/>
  <c r="AQ431" i="9"/>
  <c r="AQ434" i="9" s="1"/>
  <c r="AP384" i="9"/>
  <c r="AP567" i="9" s="1"/>
  <c r="AL42" i="13" s="1"/>
  <c r="N395" i="9"/>
  <c r="O409" i="9"/>
  <c r="K67" i="13"/>
  <c r="M536" i="9"/>
  <c r="N369" i="9"/>
  <c r="N320" i="9"/>
  <c r="N246" i="9"/>
  <c r="M506" i="9"/>
  <c r="M571" i="9"/>
  <c r="I27" i="13" s="1"/>
  <c r="M509" i="9"/>
  <c r="AO567" i="9"/>
  <c r="AK42" i="13" s="1"/>
  <c r="W296" i="12"/>
  <c r="BF496" i="9"/>
  <c r="BE497" i="9"/>
  <c r="T215" i="15"/>
  <c r="U212" i="15" s="1"/>
  <c r="O404" i="9" l="1"/>
  <c r="O405" i="9" s="1"/>
  <c r="BF214" i="15"/>
  <c r="BF213" i="15"/>
  <c r="BG228" i="15"/>
  <c r="BG183" i="15" s="1"/>
  <c r="BG184" i="15" s="1"/>
  <c r="BG188" i="15" s="1"/>
  <c r="BG195" i="15" s="1"/>
  <c r="BG202" i="15" s="1"/>
  <c r="BG208" i="15" s="1"/>
  <c r="BH227" i="15"/>
  <c r="BI182" i="15"/>
  <c r="Q367" i="9"/>
  <c r="Q410" i="9" s="1"/>
  <c r="Q129" i="12"/>
  <c r="K278" i="12" s="1"/>
  <c r="Q266" i="9"/>
  <c r="Q195" i="9"/>
  <c r="K274" i="12"/>
  <c r="K276" i="12" s="1"/>
  <c r="Q127" i="12"/>
  <c r="Q131" i="12" s="1"/>
  <c r="Q393" i="9"/>
  <c r="R116" i="8"/>
  <c r="Q72" i="12"/>
  <c r="Q305" i="9"/>
  <c r="Q73" i="12" s="1"/>
  <c r="K219" i="12" s="1"/>
  <c r="BZ199" i="15"/>
  <c r="BZ200" i="15" s="1"/>
  <c r="R391" i="9"/>
  <c r="R553" i="9" s="1"/>
  <c r="N49" i="13" s="1"/>
  <c r="R296" i="9"/>
  <c r="R526" i="9" s="1"/>
  <c r="N61" i="13" s="1"/>
  <c r="R517" i="9"/>
  <c r="N23" i="13" s="1"/>
  <c r="BK224" i="15"/>
  <c r="BJ225" i="15"/>
  <c r="S77" i="8"/>
  <c r="R64" i="12"/>
  <c r="CF222" i="15"/>
  <c r="AG360" i="9"/>
  <c r="AG124" i="12" s="1"/>
  <c r="S273" i="12" s="1"/>
  <c r="AG229" i="9"/>
  <c r="AG104" i="8"/>
  <c r="Q86" i="8"/>
  <c r="M510" i="9"/>
  <c r="M570" i="9"/>
  <c r="I31" i="13" s="1"/>
  <c r="N534" i="9"/>
  <c r="N88" i="12"/>
  <c r="N89" i="12" s="1"/>
  <c r="N96" i="12" s="1"/>
  <c r="N98" i="12" s="1"/>
  <c r="N101" i="12" s="1"/>
  <c r="N321" i="9"/>
  <c r="N328" i="9" s="1"/>
  <c r="N330" i="9" s="1"/>
  <c r="N333" i="9" s="1"/>
  <c r="P403" i="9"/>
  <c r="BG496" i="9"/>
  <c r="BF497" i="9"/>
  <c r="N502" i="9"/>
  <c r="N371" i="9"/>
  <c r="N133" i="12"/>
  <c r="N135" i="12" s="1"/>
  <c r="N504" i="9"/>
  <c r="N557" i="9"/>
  <c r="J53" i="13" s="1"/>
  <c r="P78" i="12"/>
  <c r="P79" i="12" s="1"/>
  <c r="P532" i="9"/>
  <c r="P311" i="9"/>
  <c r="P543" i="9"/>
  <c r="M547" i="9"/>
  <c r="AQ384" i="9"/>
  <c r="AR431" i="9"/>
  <c r="AR434" i="9" s="1"/>
  <c r="N550" i="9"/>
  <c r="J46" i="13" s="1"/>
  <c r="N396" i="9"/>
  <c r="N560" i="9"/>
  <c r="J35" i="13" s="1"/>
  <c r="N385" i="9"/>
  <c r="BH228" i="15" l="1"/>
  <c r="BH183" i="15" s="1"/>
  <c r="BH184" i="15" s="1"/>
  <c r="BH188" i="15" s="1"/>
  <c r="BH195" i="15" s="1"/>
  <c r="BH202" i="15" s="1"/>
  <c r="BH208" i="15" s="1"/>
  <c r="BH214" i="15" s="1"/>
  <c r="BI227" i="15"/>
  <c r="BG214" i="15"/>
  <c r="BG213" i="15"/>
  <c r="BJ182" i="15"/>
  <c r="Q197" i="9"/>
  <c r="Q212" i="9" s="1"/>
  <c r="BZ157" i="15"/>
  <c r="BZ159" i="15" s="1"/>
  <c r="BZ174" i="15" s="1"/>
  <c r="K218" i="12"/>
  <c r="K220" i="12" s="1"/>
  <c r="Q74" i="12"/>
  <c r="Q529" i="9"/>
  <c r="M64" i="13" s="1"/>
  <c r="Q34" i="12"/>
  <c r="Q268" i="9"/>
  <c r="Q306" i="9"/>
  <c r="Q528" i="9" s="1"/>
  <c r="M63" i="13" s="1"/>
  <c r="K280" i="12"/>
  <c r="Q555" i="9"/>
  <c r="M51" i="13" s="1"/>
  <c r="K305" i="12"/>
  <c r="R123" i="8"/>
  <c r="S81" i="8"/>
  <c r="S220" i="9" s="1"/>
  <c r="S80" i="8"/>
  <c r="R93" i="8" s="1"/>
  <c r="BK225" i="15"/>
  <c r="BL224" i="15"/>
  <c r="AG392" i="9"/>
  <c r="AH101" i="8"/>
  <c r="AG299" i="9"/>
  <c r="AG231" i="9"/>
  <c r="O244" i="9"/>
  <c r="BN206" i="15" s="1"/>
  <c r="O411" i="9"/>
  <c r="O412" i="9" s="1"/>
  <c r="P409" i="9" s="1"/>
  <c r="N398" i="9"/>
  <c r="CA186" i="15"/>
  <c r="N505" i="9"/>
  <c r="N544" i="9"/>
  <c r="N535" i="9"/>
  <c r="J70" i="13" s="1"/>
  <c r="N335" i="9"/>
  <c r="AR384" i="9"/>
  <c r="AR567" i="9" s="1"/>
  <c r="AN42" i="13" s="1"/>
  <c r="AS431" i="9"/>
  <c r="AS434" i="9" s="1"/>
  <c r="O377" i="9"/>
  <c r="P402" i="9"/>
  <c r="O388" i="9"/>
  <c r="AQ567" i="9"/>
  <c r="AM42" i="13" s="1"/>
  <c r="X296" i="12"/>
  <c r="L78" i="13"/>
  <c r="L67" i="13"/>
  <c r="BH496" i="9"/>
  <c r="BG497" i="9"/>
  <c r="J69" i="13"/>
  <c r="BH213" i="15" l="1"/>
  <c r="P404" i="9"/>
  <c r="P411" i="9" s="1"/>
  <c r="P412" i="9" s="1"/>
  <c r="BJ227" i="15"/>
  <c r="BI228" i="15"/>
  <c r="BI183" i="15" s="1"/>
  <c r="BI184" i="15" s="1"/>
  <c r="BI188" i="15" s="1"/>
  <c r="BI195" i="15" s="1"/>
  <c r="BI202" i="15" s="1"/>
  <c r="BI208" i="15" s="1"/>
  <c r="BK182" i="15"/>
  <c r="K180" i="12"/>
  <c r="K182" i="12" s="1"/>
  <c r="K143" i="12" s="1"/>
  <c r="Q36" i="12"/>
  <c r="R126" i="8"/>
  <c r="R127" i="8"/>
  <c r="Q19" i="12"/>
  <c r="K163" i="12" s="1"/>
  <c r="Q483" i="9"/>
  <c r="Q516" i="9" s="1"/>
  <c r="Q96" i="8"/>
  <c r="S82" i="8"/>
  <c r="S72" i="8" s="1"/>
  <c r="S221" i="9" s="1"/>
  <c r="S359" i="9"/>
  <c r="S123" i="12" s="1"/>
  <c r="BL225" i="15"/>
  <c r="BM224" i="15"/>
  <c r="CL220" i="15"/>
  <c r="S294" i="9"/>
  <c r="AG301" i="9"/>
  <c r="AG527" i="9" s="1"/>
  <c r="AC62" i="13" s="1"/>
  <c r="AG67" i="12"/>
  <c r="AH103" i="8"/>
  <c r="AH230" i="9" s="1"/>
  <c r="AH300" i="9" s="1"/>
  <c r="AH68" i="12" s="1"/>
  <c r="AH111" i="8"/>
  <c r="AG554" i="9"/>
  <c r="AC50" i="13" s="1"/>
  <c r="S304" i="12"/>
  <c r="O320" i="9"/>
  <c r="O534" i="9" s="1"/>
  <c r="O246" i="9"/>
  <c r="O369" i="9"/>
  <c r="O371" i="9" s="1"/>
  <c r="O395" i="9"/>
  <c r="O396" i="9" s="1"/>
  <c r="J289" i="12"/>
  <c r="J297" i="12" s="1"/>
  <c r="O385" i="9"/>
  <c r="O560" i="9"/>
  <c r="K35" i="13" s="1"/>
  <c r="AS384" i="9"/>
  <c r="AT431" i="9"/>
  <c r="AT434" i="9" s="1"/>
  <c r="J79" i="13"/>
  <c r="N545" i="9"/>
  <c r="BH497" i="9"/>
  <c r="BI496" i="9"/>
  <c r="O550" i="9"/>
  <c r="K46" i="13" s="1"/>
  <c r="J300" i="12"/>
  <c r="N571" i="9"/>
  <c r="J27" i="13" s="1"/>
  <c r="N506" i="9"/>
  <c r="N509" i="9"/>
  <c r="N536" i="9"/>
  <c r="U215" i="15"/>
  <c r="V212" i="15" s="1"/>
  <c r="BI214" i="15" l="1"/>
  <c r="BI213" i="15"/>
  <c r="BJ228" i="15"/>
  <c r="BJ183" i="15" s="1"/>
  <c r="BJ184" i="15" s="1"/>
  <c r="BJ188" i="15" s="1"/>
  <c r="BJ195" i="15" s="1"/>
  <c r="BJ202" i="15" s="1"/>
  <c r="BJ208" i="15" s="1"/>
  <c r="BK227" i="15"/>
  <c r="BL182" i="15"/>
  <c r="R361" i="9"/>
  <c r="R236" i="9"/>
  <c r="Q88" i="8"/>
  <c r="Q89" i="8" s="1"/>
  <c r="Q94" i="8" s="1"/>
  <c r="Q224" i="9" s="1"/>
  <c r="R128" i="8"/>
  <c r="R118" i="8" s="1"/>
  <c r="M22" i="13"/>
  <c r="Q519" i="9"/>
  <c r="K149" i="12"/>
  <c r="K144" i="12"/>
  <c r="K153" i="12"/>
  <c r="K313" i="12"/>
  <c r="K151" i="12"/>
  <c r="S74" i="8"/>
  <c r="T70" i="8" s="1"/>
  <c r="S62" i="12"/>
  <c r="BN224" i="15"/>
  <c r="BM225" i="15"/>
  <c r="CL221" i="15"/>
  <c r="S295" i="9"/>
  <c r="S63" i="12" s="1"/>
  <c r="L209" i="12" s="1"/>
  <c r="S222" i="9"/>
  <c r="L272" i="12"/>
  <c r="AH104" i="8"/>
  <c r="AH392" i="9" s="1"/>
  <c r="AH554" i="9" s="1"/>
  <c r="AD50" i="13" s="1"/>
  <c r="AH229" i="9"/>
  <c r="AH360" i="9"/>
  <c r="AH124" i="12" s="1"/>
  <c r="AG69" i="12"/>
  <c r="S213" i="12"/>
  <c r="S215" i="12" s="1"/>
  <c r="O88" i="12"/>
  <c r="O89" i="12" s="1"/>
  <c r="O96" i="12" s="1"/>
  <c r="O98" i="12" s="1"/>
  <c r="O101" i="12" s="1"/>
  <c r="O321" i="9"/>
  <c r="O328" i="9" s="1"/>
  <c r="O330" i="9" s="1"/>
  <c r="O333" i="9" s="1"/>
  <c r="O535" i="9" s="1"/>
  <c r="K70" i="13" s="1"/>
  <c r="O133" i="12"/>
  <c r="J282" i="12" s="1"/>
  <c r="O502" i="9"/>
  <c r="P405" i="9"/>
  <c r="P377" i="9" s="1"/>
  <c r="P244" i="9"/>
  <c r="BT206" i="15" s="1"/>
  <c r="J307" i="12"/>
  <c r="J308" i="12" s="1"/>
  <c r="J310" i="12" s="1"/>
  <c r="O504" i="9"/>
  <c r="O557" i="9"/>
  <c r="K53" i="13" s="1"/>
  <c r="N547" i="9"/>
  <c r="O398" i="9"/>
  <c r="K69" i="13"/>
  <c r="BI497" i="9"/>
  <c r="BJ496" i="9"/>
  <c r="N570" i="9"/>
  <c r="J31" i="13" s="1"/>
  <c r="N510" i="9"/>
  <c r="AT384" i="9"/>
  <c r="AT567" i="9" s="1"/>
  <c r="AP42" i="13" s="1"/>
  <c r="AU431" i="9"/>
  <c r="AU434" i="9" s="1"/>
  <c r="P395" i="9"/>
  <c r="Q409" i="9"/>
  <c r="AS567" i="9"/>
  <c r="AO42" i="13" s="1"/>
  <c r="Y296" i="12"/>
  <c r="BL227" i="15" l="1"/>
  <c r="BK228" i="15"/>
  <c r="BK183" i="15" s="1"/>
  <c r="BK184" i="15" s="1"/>
  <c r="BK188" i="15" s="1"/>
  <c r="BK195" i="15" s="1"/>
  <c r="BK202" i="15" s="1"/>
  <c r="BK208" i="15" s="1"/>
  <c r="BJ214" i="15"/>
  <c r="BJ213" i="15"/>
  <c r="BM182" i="15"/>
  <c r="Q226" i="9"/>
  <c r="Q233" i="9" s="1"/>
  <c r="Q240" i="9" s="1"/>
  <c r="Q403" i="9" s="1"/>
  <c r="BZ186" i="15"/>
  <c r="Q310" i="9"/>
  <c r="Q91" i="8"/>
  <c r="CF198" i="15"/>
  <c r="R304" i="9"/>
  <c r="R237" i="9"/>
  <c r="R238" i="9" s="1"/>
  <c r="R120" i="8"/>
  <c r="R125" i="12"/>
  <c r="R127" i="12" s="1"/>
  <c r="R363" i="9"/>
  <c r="R365" i="9" s="1"/>
  <c r="S391" i="9"/>
  <c r="L303" i="12" s="1"/>
  <c r="CL222" i="15"/>
  <c r="BN225" i="15"/>
  <c r="BO224" i="15"/>
  <c r="S296" i="9"/>
  <c r="S526" i="9" s="1"/>
  <c r="O61" i="13" s="1"/>
  <c r="T77" i="8"/>
  <c r="S517" i="9"/>
  <c r="O23" i="13" s="1"/>
  <c r="L208" i="12"/>
  <c r="L210" i="12" s="1"/>
  <c r="S64" i="12"/>
  <c r="AI101" i="8"/>
  <c r="AH231" i="9"/>
  <c r="AH299" i="9"/>
  <c r="O544" i="9"/>
  <c r="O545" i="9" s="1"/>
  <c r="J234" i="12"/>
  <c r="J235" i="12" s="1"/>
  <c r="J242" i="12" s="1"/>
  <c r="J244" i="12" s="1"/>
  <c r="J247" i="12" s="1"/>
  <c r="O335" i="9"/>
  <c r="O135" i="12"/>
  <c r="J284" i="12" s="1"/>
  <c r="P388" i="9"/>
  <c r="P550" i="9" s="1"/>
  <c r="L46" i="13" s="1"/>
  <c r="Q402" i="9"/>
  <c r="O505" i="9"/>
  <c r="O506" i="9" s="1"/>
  <c r="P369" i="9"/>
  <c r="P133" i="12" s="1"/>
  <c r="P135" i="12" s="1"/>
  <c r="P320" i="9"/>
  <c r="P88" i="12" s="1"/>
  <c r="P89" i="12" s="1"/>
  <c r="P96" i="12" s="1"/>
  <c r="P98" i="12" s="1"/>
  <c r="P101" i="12" s="1"/>
  <c r="P246" i="9"/>
  <c r="O536" i="9"/>
  <c r="AU384" i="9"/>
  <c r="AV431" i="9"/>
  <c r="AV434" i="9" s="1"/>
  <c r="CG186" i="15"/>
  <c r="BK496" i="9"/>
  <c r="BJ497" i="9"/>
  <c r="P504" i="9"/>
  <c r="P557" i="9"/>
  <c r="L53" i="13" s="1"/>
  <c r="P560" i="9"/>
  <c r="L35" i="13" s="1"/>
  <c r="P385" i="9"/>
  <c r="V215" i="15"/>
  <c r="W212" i="15" s="1"/>
  <c r="Q404" i="9" l="1"/>
  <c r="Q244" i="9" s="1"/>
  <c r="BZ206" i="15" s="1"/>
  <c r="BK214" i="15"/>
  <c r="BK213" i="15"/>
  <c r="BL228" i="15"/>
  <c r="BL183" i="15" s="1"/>
  <c r="BL184" i="15" s="1"/>
  <c r="BL188" i="15" s="1"/>
  <c r="BL195" i="15" s="1"/>
  <c r="BL202" i="15" s="1"/>
  <c r="BL208" i="15" s="1"/>
  <c r="BM227" i="15"/>
  <c r="BN182" i="15"/>
  <c r="Q78" i="12"/>
  <c r="Q543" i="9"/>
  <c r="M78" i="13" s="1"/>
  <c r="Q311" i="9"/>
  <c r="Q532" i="9"/>
  <c r="M67" i="13" s="1"/>
  <c r="R393" i="9"/>
  <c r="R555" i="9" s="1"/>
  <c r="N51" i="13" s="1"/>
  <c r="S116" i="8"/>
  <c r="R72" i="12"/>
  <c r="R367" i="9"/>
  <c r="R410" i="9" s="1"/>
  <c r="R129" i="12"/>
  <c r="R131" i="12" s="1"/>
  <c r="R266" i="9"/>
  <c r="R195" i="9"/>
  <c r="R86" i="8"/>
  <c r="Q381" i="9"/>
  <c r="CF199" i="15"/>
  <c r="CF200" i="15" s="1"/>
  <c r="R305" i="9"/>
  <c r="R73" i="12" s="1"/>
  <c r="S553" i="9"/>
  <c r="O49" i="13" s="1"/>
  <c r="T81" i="8"/>
  <c r="T220" i="9" s="1"/>
  <c r="T80" i="8"/>
  <c r="S93" i="8" s="1"/>
  <c r="BO225" i="15"/>
  <c r="BP224" i="15"/>
  <c r="AI103" i="8"/>
  <c r="AI230" i="9" s="1"/>
  <c r="AI300" i="9" s="1"/>
  <c r="AI68" i="12" s="1"/>
  <c r="T214" i="12" s="1"/>
  <c r="AI111" i="8"/>
  <c r="AI229" i="9" s="1"/>
  <c r="AH301" i="9"/>
  <c r="AH527" i="9" s="1"/>
  <c r="AD62" i="13" s="1"/>
  <c r="AH67" i="12"/>
  <c r="AH69" i="12" s="1"/>
  <c r="K79" i="13"/>
  <c r="P396" i="9"/>
  <c r="P398" i="9" s="1"/>
  <c r="O509" i="9"/>
  <c r="O510" i="9" s="1"/>
  <c r="O571" i="9"/>
  <c r="K27" i="13" s="1"/>
  <c r="P321" i="9"/>
  <c r="P328" i="9" s="1"/>
  <c r="P330" i="9" s="1"/>
  <c r="P333" i="9" s="1"/>
  <c r="P335" i="9" s="1"/>
  <c r="P371" i="9"/>
  <c r="P502" i="9"/>
  <c r="P505" i="9" s="1"/>
  <c r="P534" i="9"/>
  <c r="L69" i="13" s="1"/>
  <c r="O547" i="9"/>
  <c r="BK497" i="9"/>
  <c r="BL496" i="9"/>
  <c r="AW431" i="9"/>
  <c r="AW434" i="9" s="1"/>
  <c r="AV384" i="9"/>
  <c r="AV567" i="9" s="1"/>
  <c r="AR42" i="13" s="1"/>
  <c r="Z296" i="12"/>
  <c r="AU567" i="9"/>
  <c r="AQ42" i="13" s="1"/>
  <c r="BL214" i="15" l="1"/>
  <c r="BL213" i="15"/>
  <c r="BN227" i="15"/>
  <c r="BM228" i="15"/>
  <c r="BM183" i="15" s="1"/>
  <c r="BM184" i="15" s="1"/>
  <c r="BM188" i="15" s="1"/>
  <c r="BM195" i="15" s="1"/>
  <c r="BM202" i="15" s="1"/>
  <c r="BM208" i="15" s="1"/>
  <c r="Q405" i="9"/>
  <c r="Q377" i="9" s="1"/>
  <c r="Q560" i="9" s="1"/>
  <c r="M35" i="13" s="1"/>
  <c r="Q411" i="9"/>
  <c r="Q412" i="9" s="1"/>
  <c r="Q395" i="9" s="1"/>
  <c r="Q557" i="9" s="1"/>
  <c r="M53" i="13" s="1"/>
  <c r="Q246" i="9"/>
  <c r="Q369" i="9"/>
  <c r="Q133" i="12" s="1"/>
  <c r="Q320" i="9"/>
  <c r="Q88" i="12" s="1"/>
  <c r="BO182" i="15"/>
  <c r="R306" i="9"/>
  <c r="R528" i="9" s="1"/>
  <c r="N63" i="13" s="1"/>
  <c r="R197" i="9"/>
  <c r="R212" i="9" s="1"/>
  <c r="CF157" i="15"/>
  <c r="CF159" i="15" s="1"/>
  <c r="CF174" i="15" s="1"/>
  <c r="R529" i="9"/>
  <c r="N64" i="13" s="1"/>
  <c r="R268" i="9"/>
  <c r="R34" i="12"/>
  <c r="R36" i="12" s="1"/>
  <c r="R74" i="12"/>
  <c r="K293" i="12"/>
  <c r="Q564" i="9"/>
  <c r="M39" i="13" s="1"/>
  <c r="S123" i="8"/>
  <c r="K224" i="12"/>
  <c r="K225" i="12" s="1"/>
  <c r="Q79" i="12"/>
  <c r="T82" i="8"/>
  <c r="T72" i="8" s="1"/>
  <c r="T221" i="9" s="1"/>
  <c r="T359" i="9"/>
  <c r="T123" i="12" s="1"/>
  <c r="BQ224" i="15"/>
  <c r="BP225" i="15"/>
  <c r="CR220" i="15"/>
  <c r="T294" i="9"/>
  <c r="AI360" i="9"/>
  <c r="AI124" i="12" s="1"/>
  <c r="T273" i="12" s="1"/>
  <c r="AI104" i="8"/>
  <c r="AI392" i="9" s="1"/>
  <c r="AI554" i="9" s="1"/>
  <c r="AE50" i="13" s="1"/>
  <c r="AI231" i="9"/>
  <c r="AI299" i="9"/>
  <c r="P535" i="9"/>
  <c r="L70" i="13" s="1"/>
  <c r="P544" i="9"/>
  <c r="L79" i="13" s="1"/>
  <c r="O570" i="9"/>
  <c r="K31" i="13" s="1"/>
  <c r="AW384" i="9"/>
  <c r="AX431" i="9"/>
  <c r="AX434" i="9" s="1"/>
  <c r="CM186" i="15"/>
  <c r="BM496" i="9"/>
  <c r="BL497" i="9"/>
  <c r="P571" i="9"/>
  <c r="L27" i="13" s="1"/>
  <c r="P506" i="9"/>
  <c r="P509" i="9"/>
  <c r="W215" i="15"/>
  <c r="X212" i="15" s="1"/>
  <c r="BN228" i="15" l="1"/>
  <c r="BN183" i="15" s="1"/>
  <c r="BN184" i="15" s="1"/>
  <c r="BN188" i="15" s="1"/>
  <c r="BN195" i="15" s="1"/>
  <c r="BN202" i="15" s="1"/>
  <c r="BN208" i="15" s="1"/>
  <c r="BO227" i="15"/>
  <c r="BM214" i="15"/>
  <c r="BM213" i="15"/>
  <c r="K289" i="12"/>
  <c r="K297" i="12" s="1"/>
  <c r="K307" i="12"/>
  <c r="R402" i="9"/>
  <c r="Q388" i="9"/>
  <c r="K300" i="12" s="1"/>
  <c r="Q385" i="9"/>
  <c r="Q502" i="9"/>
  <c r="Q534" i="9"/>
  <c r="M69" i="13" s="1"/>
  <c r="Q321" i="9"/>
  <c r="Q328" i="9" s="1"/>
  <c r="Q330" i="9" s="1"/>
  <c r="Q333" i="9" s="1"/>
  <c r="Q335" i="9" s="1"/>
  <c r="Q504" i="9"/>
  <c r="R409" i="9"/>
  <c r="Q371" i="9"/>
  <c r="BP182" i="15"/>
  <c r="S127" i="8"/>
  <c r="S126" i="8"/>
  <c r="R96" i="8"/>
  <c r="R19" i="12"/>
  <c r="R483" i="9"/>
  <c r="R516" i="9" s="1"/>
  <c r="T74" i="8"/>
  <c r="U70" i="8" s="1"/>
  <c r="BR224" i="15"/>
  <c r="BQ225" i="15"/>
  <c r="T62" i="12"/>
  <c r="T222" i="9"/>
  <c r="T295" i="9"/>
  <c r="T63" i="12" s="1"/>
  <c r="CR221" i="15"/>
  <c r="T304" i="12"/>
  <c r="AJ101" i="8"/>
  <c r="AI67" i="12"/>
  <c r="AI301" i="9"/>
  <c r="AI527" i="9" s="1"/>
  <c r="AE62" i="13" s="1"/>
  <c r="P536" i="9"/>
  <c r="P545" i="9"/>
  <c r="K234" i="12"/>
  <c r="K235" i="12" s="1"/>
  <c r="K242" i="12" s="1"/>
  <c r="K244" i="12" s="1"/>
  <c r="K247" i="12" s="1"/>
  <c r="Q89" i="12"/>
  <c r="Q96" i="12" s="1"/>
  <c r="Q98" i="12" s="1"/>
  <c r="Q101" i="12" s="1"/>
  <c r="Q135" i="12"/>
  <c r="K284" i="12" s="1"/>
  <c r="K282" i="12"/>
  <c r="BM497" i="9"/>
  <c r="BN496" i="9"/>
  <c r="AY431" i="9"/>
  <c r="AY434" i="9" s="1"/>
  <c r="AX384" i="9"/>
  <c r="AX567" i="9" s="1"/>
  <c r="AT42" i="13" s="1"/>
  <c r="AW567" i="9"/>
  <c r="AS42" i="13" s="1"/>
  <c r="AA296" i="12"/>
  <c r="P510" i="9"/>
  <c r="P570" i="9"/>
  <c r="L31" i="13" s="1"/>
  <c r="BO228" i="15" l="1"/>
  <c r="BO183" i="15" s="1"/>
  <c r="BO184" i="15" s="1"/>
  <c r="BO188" i="15" s="1"/>
  <c r="BO195" i="15" s="1"/>
  <c r="BO202" i="15" s="1"/>
  <c r="BO208" i="15" s="1"/>
  <c r="BP227" i="15"/>
  <c r="BN214" i="15"/>
  <c r="BN213" i="15"/>
  <c r="Q396" i="9"/>
  <c r="Q398" i="9" s="1"/>
  <c r="Q550" i="9"/>
  <c r="M46" i="13" s="1"/>
  <c r="K308" i="12"/>
  <c r="K310" i="12" s="1"/>
  <c r="Q505" i="9"/>
  <c r="Q506" i="9" s="1"/>
  <c r="Q535" i="9"/>
  <c r="M70" i="13" s="1"/>
  <c r="Q544" i="9"/>
  <c r="M79" i="13" s="1"/>
  <c r="BQ182" i="15"/>
  <c r="S128" i="8"/>
  <c r="S118" i="8" s="1"/>
  <c r="S237" i="9" s="1"/>
  <c r="R88" i="8"/>
  <c r="R89" i="8" s="1"/>
  <c r="R94" i="8" s="1"/>
  <c r="R224" i="9" s="1"/>
  <c r="N22" i="13"/>
  <c r="R519" i="9"/>
  <c r="S361" i="9"/>
  <c r="S236" i="9"/>
  <c r="T391" i="9"/>
  <c r="T553" i="9" s="1"/>
  <c r="P49" i="13" s="1"/>
  <c r="T64" i="12"/>
  <c r="T517" i="9"/>
  <c r="P23" i="13" s="1"/>
  <c r="U77" i="8"/>
  <c r="BR225" i="15"/>
  <c r="BS224" i="15"/>
  <c r="CR222" i="15"/>
  <c r="T296" i="9"/>
  <c r="T526" i="9" s="1"/>
  <c r="P61" i="13" s="1"/>
  <c r="AJ111" i="8"/>
  <c r="AJ103" i="8"/>
  <c r="AJ230" i="9" s="1"/>
  <c r="AJ300" i="9" s="1"/>
  <c r="AJ68" i="12" s="1"/>
  <c r="T213" i="12"/>
  <c r="T215" i="12" s="1"/>
  <c r="AI69" i="12"/>
  <c r="P547" i="9"/>
  <c r="BO496" i="9"/>
  <c r="BN497" i="9"/>
  <c r="CS186" i="15"/>
  <c r="AZ431" i="9"/>
  <c r="AZ434" i="9" s="1"/>
  <c r="AY384" i="9"/>
  <c r="X215" i="15"/>
  <c r="Y212" i="15" s="1"/>
  <c r="BQ227" i="15" l="1"/>
  <c r="BP228" i="15"/>
  <c r="BP183" i="15" s="1"/>
  <c r="BP184" i="15" s="1"/>
  <c r="BP188" i="15" s="1"/>
  <c r="BP195" i="15" s="1"/>
  <c r="BP202" i="15" s="1"/>
  <c r="BP208" i="15" s="1"/>
  <c r="BO214" i="15"/>
  <c r="BO213" i="15"/>
  <c r="Q545" i="9"/>
  <c r="Q571" i="9"/>
  <c r="M27" i="13" s="1"/>
  <c r="Q509" i="9"/>
  <c r="Q570" i="9" s="1"/>
  <c r="M31" i="13" s="1"/>
  <c r="Q536" i="9"/>
  <c r="S120" i="8"/>
  <c r="T116" i="8" s="1"/>
  <c r="BR182" i="15"/>
  <c r="R310" i="9"/>
  <c r="CF186" i="15"/>
  <c r="R226" i="9"/>
  <c r="R233" i="9" s="1"/>
  <c r="R240" i="9" s="1"/>
  <c r="R403" i="9" s="1"/>
  <c r="R404" i="9" s="1"/>
  <c r="CL198" i="15"/>
  <c r="S304" i="9"/>
  <c r="S238" i="9"/>
  <c r="S393" i="9"/>
  <c r="S125" i="12"/>
  <c r="S363" i="9"/>
  <c r="S365" i="9" s="1"/>
  <c r="CL199" i="15"/>
  <c r="S305" i="9"/>
  <c r="S73" i="12" s="1"/>
  <c r="L219" i="12" s="1"/>
  <c r="R91" i="8"/>
  <c r="U81" i="8"/>
  <c r="U359" i="9" s="1"/>
  <c r="U80" i="8"/>
  <c r="T93" i="8" s="1"/>
  <c r="BT224" i="15"/>
  <c r="BS225" i="15"/>
  <c r="AJ229" i="9"/>
  <c r="AJ360" i="9"/>
  <c r="AJ124" i="12" s="1"/>
  <c r="AJ104" i="8"/>
  <c r="BO497" i="9"/>
  <c r="BP496" i="9"/>
  <c r="AB296" i="12"/>
  <c r="AY567" i="9"/>
  <c r="AU42" i="13" s="1"/>
  <c r="AZ384" i="9"/>
  <c r="AZ567" i="9" s="1"/>
  <c r="AV42" i="13" s="1"/>
  <c r="BA431" i="9"/>
  <c r="BA434" i="9" s="1"/>
  <c r="BP214" i="15" l="1"/>
  <c r="BP213" i="15"/>
  <c r="BR227" i="15"/>
  <c r="BQ228" i="15"/>
  <c r="BQ183" i="15" s="1"/>
  <c r="BQ184" i="15" s="1"/>
  <c r="BQ188" i="15" s="1"/>
  <c r="BQ195" i="15" s="1"/>
  <c r="BQ202" i="15" s="1"/>
  <c r="BQ208" i="15" s="1"/>
  <c r="Q510" i="9"/>
  <c r="Q547" i="9"/>
  <c r="CL200" i="15"/>
  <c r="BS182" i="15"/>
  <c r="S555" i="9"/>
  <c r="O51" i="13" s="1"/>
  <c r="L305" i="12"/>
  <c r="R405" i="9"/>
  <c r="R244" i="9"/>
  <c r="CF206" i="15" s="1"/>
  <c r="R411" i="9"/>
  <c r="R412" i="9" s="1"/>
  <c r="S367" i="9"/>
  <c r="S410" i="9" s="1"/>
  <c r="S129" i="12"/>
  <c r="L278" i="12" s="1"/>
  <c r="S266" i="9"/>
  <c r="S195" i="9"/>
  <c r="T123" i="8"/>
  <c r="R381" i="9"/>
  <c r="R564" i="9" s="1"/>
  <c r="N39" i="13" s="1"/>
  <c r="S86" i="8"/>
  <c r="L274" i="12"/>
  <c r="L276" i="12" s="1"/>
  <c r="S127" i="12"/>
  <c r="S72" i="12"/>
  <c r="S306" i="9"/>
  <c r="S528" i="9" s="1"/>
  <c r="O63" i="13" s="1"/>
  <c r="R532" i="9"/>
  <c r="N67" i="13" s="1"/>
  <c r="R78" i="12"/>
  <c r="R79" i="12" s="1"/>
  <c r="R311" i="9"/>
  <c r="R543" i="9"/>
  <c r="N78" i="13" s="1"/>
  <c r="U82" i="8"/>
  <c r="U72" i="8" s="1"/>
  <c r="U221" i="9" s="1"/>
  <c r="U220" i="9"/>
  <c r="U294" i="9" s="1"/>
  <c r="U123" i="12"/>
  <c r="BT225" i="15"/>
  <c r="BU224" i="15"/>
  <c r="AJ392" i="9"/>
  <c r="AJ554" i="9" s="1"/>
  <c r="AF50" i="13" s="1"/>
  <c r="AK101" i="8"/>
  <c r="AJ231" i="9"/>
  <c r="AJ299" i="9"/>
  <c r="BP497" i="9"/>
  <c r="BQ496" i="9"/>
  <c r="CY186" i="15"/>
  <c r="BA384" i="9"/>
  <c r="BB431" i="9"/>
  <c r="BB434" i="9" s="1"/>
  <c r="BS227" i="15" l="1"/>
  <c r="BR228" i="15"/>
  <c r="BR183" i="15" s="1"/>
  <c r="BR184" i="15" s="1"/>
  <c r="BR188" i="15" s="1"/>
  <c r="BR195" i="15" s="1"/>
  <c r="BR202" i="15" s="1"/>
  <c r="BR208" i="15" s="1"/>
  <c r="BQ214" i="15"/>
  <c r="BQ213" i="15"/>
  <c r="BT182" i="15"/>
  <c r="L280" i="12"/>
  <c r="S131" i="12"/>
  <c r="R377" i="9"/>
  <c r="S402" i="9"/>
  <c r="R388" i="9"/>
  <c r="R550" i="9" s="1"/>
  <c r="N46" i="13" s="1"/>
  <c r="T126" i="8"/>
  <c r="T127" i="8"/>
  <c r="S197" i="9"/>
  <c r="S212" i="9" s="1"/>
  <c r="CL157" i="15"/>
  <c r="CL159" i="15" s="1"/>
  <c r="CL174" i="15" s="1"/>
  <c r="S409" i="9"/>
  <c r="R395" i="9"/>
  <c r="L218" i="12"/>
  <c r="L220" i="12" s="1"/>
  <c r="S74" i="12"/>
  <c r="S34" i="12"/>
  <c r="S529" i="9"/>
  <c r="O64" i="13" s="1"/>
  <c r="S268" i="9"/>
  <c r="R369" i="9"/>
  <c r="R320" i="9"/>
  <c r="R246" i="9"/>
  <c r="CX220" i="15"/>
  <c r="U74" i="8"/>
  <c r="U391" i="9" s="1"/>
  <c r="U222" i="9"/>
  <c r="U517" i="9" s="1"/>
  <c r="Q23" i="13" s="1"/>
  <c r="BU225" i="15"/>
  <c r="BV224" i="15"/>
  <c r="U62" i="12"/>
  <c r="M272" i="12"/>
  <c r="CX221" i="15"/>
  <c r="U295" i="9"/>
  <c r="U63" i="12" s="1"/>
  <c r="M209" i="12" s="1"/>
  <c r="AK111" i="8"/>
  <c r="AK103" i="8"/>
  <c r="AJ67" i="12"/>
  <c r="AJ69" i="12" s="1"/>
  <c r="AJ301" i="9"/>
  <c r="AJ527" i="9" s="1"/>
  <c r="AF62" i="13" s="1"/>
  <c r="BC431" i="9"/>
  <c r="BC434" i="9" s="1"/>
  <c r="BB384" i="9"/>
  <c r="BB567" i="9" s="1"/>
  <c r="AX42" i="13" s="1"/>
  <c r="BR496" i="9"/>
  <c r="BQ497" i="9"/>
  <c r="BA567" i="9"/>
  <c r="AW42" i="13" s="1"/>
  <c r="AC296" i="12"/>
  <c r="Y215" i="15"/>
  <c r="Z212" i="15" s="1"/>
  <c r="BR214" i="15" l="1"/>
  <c r="BR213" i="15"/>
  <c r="BT227" i="15"/>
  <c r="BS228" i="15"/>
  <c r="BS183" i="15" s="1"/>
  <c r="BS184" i="15" s="1"/>
  <c r="BS188" i="15" s="1"/>
  <c r="BS195" i="15" s="1"/>
  <c r="BS202" i="15" s="1"/>
  <c r="BS208" i="15" s="1"/>
  <c r="BU182" i="15"/>
  <c r="T128" i="8"/>
  <c r="T118" i="8" s="1"/>
  <c r="T120" i="8" s="1"/>
  <c r="R502" i="9"/>
  <c r="R133" i="12"/>
  <c r="R135" i="12" s="1"/>
  <c r="R371" i="9"/>
  <c r="S19" i="12"/>
  <c r="L163" i="12" s="1"/>
  <c r="S96" i="8"/>
  <c r="S483" i="9"/>
  <c r="S516" i="9" s="1"/>
  <c r="R534" i="9"/>
  <c r="N69" i="13" s="1"/>
  <c r="R321" i="9"/>
  <c r="R328" i="9" s="1"/>
  <c r="R330" i="9" s="1"/>
  <c r="R333" i="9" s="1"/>
  <c r="R88" i="12"/>
  <c r="R89" i="12" s="1"/>
  <c r="R96" i="12" s="1"/>
  <c r="R98" i="12" s="1"/>
  <c r="R101" i="12" s="1"/>
  <c r="R396" i="9"/>
  <c r="R557" i="9"/>
  <c r="N53" i="13" s="1"/>
  <c r="R504" i="9"/>
  <c r="S36" i="12"/>
  <c r="L180" i="12"/>
  <c r="L182" i="12" s="1"/>
  <c r="L143" i="12" s="1"/>
  <c r="T361" i="9"/>
  <c r="T236" i="9"/>
  <c r="R385" i="9"/>
  <c r="R560" i="9"/>
  <c r="N35" i="13" s="1"/>
  <c r="V70" i="8"/>
  <c r="V77" i="8" s="1"/>
  <c r="M208" i="12"/>
  <c r="M210" i="12" s="1"/>
  <c r="U64" i="12"/>
  <c r="BW224" i="15"/>
  <c r="BV225" i="15"/>
  <c r="CX222" i="15"/>
  <c r="M303" i="12"/>
  <c r="U553" i="9"/>
  <c r="Q49" i="13" s="1"/>
  <c r="U296" i="9"/>
  <c r="U526" i="9" s="1"/>
  <c r="Q61" i="13" s="1"/>
  <c r="AK230" i="9"/>
  <c r="AK300" i="9" s="1"/>
  <c r="AK68" i="12" s="1"/>
  <c r="U214" i="12" s="1"/>
  <c r="AK104" i="8"/>
  <c r="AK229" i="9"/>
  <c r="AK360" i="9"/>
  <c r="AK124" i="12" s="1"/>
  <c r="U273" i="12" s="1"/>
  <c r="BD431" i="9"/>
  <c r="BD434" i="9" s="1"/>
  <c r="BC384" i="9"/>
  <c r="DE186" i="15"/>
  <c r="BS496" i="9"/>
  <c r="BR497" i="9"/>
  <c r="BS214" i="15" l="1"/>
  <c r="BS213" i="15"/>
  <c r="BT228" i="15"/>
  <c r="BT183" i="15" s="1"/>
  <c r="BT184" i="15" s="1"/>
  <c r="BT188" i="15" s="1"/>
  <c r="BT195" i="15" s="1"/>
  <c r="BT202" i="15" s="1"/>
  <c r="BT208" i="15" s="1"/>
  <c r="BU227" i="15"/>
  <c r="T237" i="9"/>
  <c r="T238" i="9" s="1"/>
  <c r="BV182" i="15"/>
  <c r="R505" i="9"/>
  <c r="R506" i="9" s="1"/>
  <c r="R398" i="9"/>
  <c r="L151" i="12"/>
  <c r="L313" i="12"/>
  <c r="L153" i="12"/>
  <c r="L144" i="12"/>
  <c r="L149" i="12"/>
  <c r="R544" i="9"/>
  <c r="R535" i="9"/>
  <c r="R335" i="9"/>
  <c r="O22" i="13"/>
  <c r="S519" i="9"/>
  <c r="T125" i="12"/>
  <c r="T127" i="12" s="1"/>
  <c r="T363" i="9"/>
  <c r="CR199" i="15"/>
  <c r="T304" i="9"/>
  <c r="CR198" i="15"/>
  <c r="T393" i="9"/>
  <c r="T555" i="9" s="1"/>
  <c r="P51" i="13" s="1"/>
  <c r="U116" i="8"/>
  <c r="S88" i="8"/>
  <c r="S89" i="8" s="1"/>
  <c r="V81" i="8"/>
  <c r="V359" i="9" s="1"/>
  <c r="V80" i="8"/>
  <c r="U93" i="8" s="1"/>
  <c r="BW225" i="15"/>
  <c r="BX224" i="15"/>
  <c r="AK299" i="9"/>
  <c r="AK231" i="9"/>
  <c r="AK392" i="9"/>
  <c r="AL101" i="8"/>
  <c r="BS497" i="9"/>
  <c r="BT496" i="9"/>
  <c r="BD384" i="9"/>
  <c r="BD567" i="9" s="1"/>
  <c r="AZ42" i="13" s="1"/>
  <c r="BE431" i="9"/>
  <c r="BE434" i="9" s="1"/>
  <c r="BC567" i="9"/>
  <c r="AY42" i="13" s="1"/>
  <c r="AD296" i="12"/>
  <c r="Z215" i="15"/>
  <c r="AA212" i="15" s="1"/>
  <c r="BT214" i="15" l="1"/>
  <c r="BT213" i="15"/>
  <c r="BU228" i="15"/>
  <c r="BU183" i="15" s="1"/>
  <c r="BU184" i="15" s="1"/>
  <c r="BU188" i="15" s="1"/>
  <c r="BU195" i="15" s="1"/>
  <c r="BU202" i="15" s="1"/>
  <c r="BU208" i="15" s="1"/>
  <c r="BV227" i="15"/>
  <c r="T305" i="9"/>
  <c r="T73" i="12" s="1"/>
  <c r="BW182" i="15"/>
  <c r="R571" i="9"/>
  <c r="N27" i="13" s="1"/>
  <c r="R509" i="9"/>
  <c r="R510" i="9" s="1"/>
  <c r="CR200" i="15"/>
  <c r="T72" i="12"/>
  <c r="T365" i="9"/>
  <c r="U123" i="8"/>
  <c r="N70" i="13"/>
  <c r="R536" i="9"/>
  <c r="S94" i="8"/>
  <c r="S224" i="9" s="1"/>
  <c r="S91" i="8"/>
  <c r="R545" i="9"/>
  <c r="N79" i="13"/>
  <c r="V220" i="9"/>
  <c r="V294" i="9" s="1"/>
  <c r="V82" i="8"/>
  <c r="V72" i="8" s="1"/>
  <c r="V221" i="9" s="1"/>
  <c r="V123" i="12"/>
  <c r="BY224" i="15"/>
  <c r="BX225" i="15"/>
  <c r="AL103" i="8"/>
  <c r="AL111" i="8"/>
  <c r="AK554" i="9"/>
  <c r="AG50" i="13" s="1"/>
  <c r="U304" i="12"/>
  <c r="AK67" i="12"/>
  <c r="AK301" i="9"/>
  <c r="AK527" i="9" s="1"/>
  <c r="AG62" i="13" s="1"/>
  <c r="BE384" i="9"/>
  <c r="BF431" i="9"/>
  <c r="BF434" i="9" s="1"/>
  <c r="BT497" i="9"/>
  <c r="BU496" i="9"/>
  <c r="AN81" i="8"/>
  <c r="AM93" i="8"/>
  <c r="BU214" i="15" l="1"/>
  <c r="BU213" i="15"/>
  <c r="BV228" i="15"/>
  <c r="BV183" i="15" s="1"/>
  <c r="BV184" i="15" s="1"/>
  <c r="BV188" i="15" s="1"/>
  <c r="BV195" i="15" s="1"/>
  <c r="BV202" i="15" s="1"/>
  <c r="BV208" i="15" s="1"/>
  <c r="BW227" i="15"/>
  <c r="T306" i="9"/>
  <c r="T528" i="9" s="1"/>
  <c r="P63" i="13" s="1"/>
  <c r="T74" i="12"/>
  <c r="BX182" i="15"/>
  <c r="R570" i="9"/>
  <c r="N31" i="13" s="1"/>
  <c r="R547" i="9"/>
  <c r="CL186" i="15"/>
  <c r="S310" i="9"/>
  <c r="S226" i="9"/>
  <c r="S233" i="9" s="1"/>
  <c r="S240" i="9" s="1"/>
  <c r="T195" i="9"/>
  <c r="T129" i="12"/>
  <c r="T131" i="12" s="1"/>
  <c r="T266" i="9"/>
  <c r="U126" i="8"/>
  <c r="U127" i="8"/>
  <c r="S381" i="9"/>
  <c r="T86" i="8"/>
  <c r="T367" i="9"/>
  <c r="T410" i="9" s="1"/>
  <c r="DD220" i="15"/>
  <c r="V74" i="8"/>
  <c r="W70" i="8" s="1"/>
  <c r="BY225" i="15"/>
  <c r="BZ224" i="15"/>
  <c r="V62" i="12"/>
  <c r="V222" i="9"/>
  <c r="V295" i="9"/>
  <c r="V63" i="12" s="1"/>
  <c r="DD221" i="15"/>
  <c r="AL229" i="9"/>
  <c r="AL360" i="9"/>
  <c r="AL124" i="12" s="1"/>
  <c r="AK69" i="12"/>
  <c r="U213" i="12"/>
  <c r="U215" i="12" s="1"/>
  <c r="AL230" i="9"/>
  <c r="AL300" i="9" s="1"/>
  <c r="AL68" i="12" s="1"/>
  <c r="AL104" i="8"/>
  <c r="BU497" i="9"/>
  <c r="BV496" i="9"/>
  <c r="BE567" i="9"/>
  <c r="BA42" i="13" s="1"/>
  <c r="AE296" i="12"/>
  <c r="DK186" i="15"/>
  <c r="BF384" i="9"/>
  <c r="BF567" i="9" s="1"/>
  <c r="BB42" i="13" s="1"/>
  <c r="BG431" i="9"/>
  <c r="BG434" i="9" s="1"/>
  <c r="AN220" i="9"/>
  <c r="AN359" i="9"/>
  <c r="AN82" i="8"/>
  <c r="BV214" i="15" l="1"/>
  <c r="BV213" i="15"/>
  <c r="BX227" i="15"/>
  <c r="BW228" i="15"/>
  <c r="BW183" i="15" s="1"/>
  <c r="BW184" i="15" s="1"/>
  <c r="BW188" i="15" s="1"/>
  <c r="BW195" i="15" s="1"/>
  <c r="BW202" i="15" s="1"/>
  <c r="BW208" i="15" s="1"/>
  <c r="BY182" i="15"/>
  <c r="U128" i="8"/>
  <c r="U118" i="8" s="1"/>
  <c r="U237" i="9" s="1"/>
  <c r="S403" i="9"/>
  <c r="S404" i="9" s="1"/>
  <c r="T34" i="12"/>
  <c r="T36" i="12" s="1"/>
  <c r="T529" i="9"/>
  <c r="P64" i="13" s="1"/>
  <c r="T268" i="9"/>
  <c r="S311" i="9"/>
  <c r="S78" i="12"/>
  <c r="S532" i="9"/>
  <c r="S543" i="9"/>
  <c r="S564" i="9"/>
  <c r="O39" i="13" s="1"/>
  <c r="L293" i="12"/>
  <c r="U361" i="9"/>
  <c r="U236" i="9"/>
  <c r="CR157" i="15"/>
  <c r="CR159" i="15" s="1"/>
  <c r="CR174" i="15" s="1"/>
  <c r="T197" i="9"/>
  <c r="T212" i="9" s="1"/>
  <c r="V391" i="9"/>
  <c r="V553" i="9" s="1"/>
  <c r="R49" i="13" s="1"/>
  <c r="DD222" i="15"/>
  <c r="V64" i="12"/>
  <c r="W77" i="8"/>
  <c r="V517" i="9"/>
  <c r="R23" i="13" s="1"/>
  <c r="V296" i="9"/>
  <c r="V526" i="9" s="1"/>
  <c r="R61" i="13" s="1"/>
  <c r="BZ225" i="15"/>
  <c r="CA224" i="15"/>
  <c r="AM101" i="8"/>
  <c r="AL392" i="9"/>
  <c r="AL554" i="9" s="1"/>
  <c r="AH50" i="13" s="1"/>
  <c r="AL299" i="9"/>
  <c r="AL231" i="9"/>
  <c r="BV497" i="9"/>
  <c r="BW496" i="9"/>
  <c r="BH431" i="9"/>
  <c r="BH434" i="9" s="1"/>
  <c r="BG384" i="9"/>
  <c r="AA215" i="15"/>
  <c r="AB212" i="15" s="1"/>
  <c r="AN294" i="9"/>
  <c r="BW214" i="15" l="1"/>
  <c r="BW213" i="15"/>
  <c r="BX228" i="15"/>
  <c r="BX183" i="15" s="1"/>
  <c r="BX184" i="15" s="1"/>
  <c r="BX188" i="15" s="1"/>
  <c r="BX195" i="15" s="1"/>
  <c r="BX202" i="15" s="1"/>
  <c r="BX208" i="15" s="1"/>
  <c r="BY227" i="15"/>
  <c r="U120" i="8"/>
  <c r="U393" i="9" s="1"/>
  <c r="BZ182" i="15"/>
  <c r="U238" i="9"/>
  <c r="CX198" i="15"/>
  <c r="U304" i="9"/>
  <c r="S79" i="12"/>
  <c r="L224" i="12"/>
  <c r="L225" i="12" s="1"/>
  <c r="U125" i="12"/>
  <c r="U363" i="9"/>
  <c r="T483" i="9"/>
  <c r="T516" i="9" s="1"/>
  <c r="T96" i="8"/>
  <c r="T88" i="8" s="1"/>
  <c r="T19" i="12"/>
  <c r="O78" i="13"/>
  <c r="CX199" i="15"/>
  <c r="U305" i="9"/>
  <c r="U73" i="12" s="1"/>
  <c r="M219" i="12" s="1"/>
  <c r="O67" i="13"/>
  <c r="S405" i="9"/>
  <c r="S411" i="9"/>
  <c r="S412" i="9" s="1"/>
  <c r="S244" i="9"/>
  <c r="CL206" i="15" s="1"/>
  <c r="W81" i="8"/>
  <c r="W220" i="9" s="1"/>
  <c r="W80" i="8"/>
  <c r="V93" i="8" s="1"/>
  <c r="CA225" i="15"/>
  <c r="CB224" i="15"/>
  <c r="AL301" i="9"/>
  <c r="AL527" i="9" s="1"/>
  <c r="AH62" i="13" s="1"/>
  <c r="AL67" i="12"/>
  <c r="AL69" i="12" s="1"/>
  <c r="AM111" i="8"/>
  <c r="AM103" i="8"/>
  <c r="AM230" i="9" s="1"/>
  <c r="AM300" i="9" s="1"/>
  <c r="AM68" i="12" s="1"/>
  <c r="V214" i="12" s="1"/>
  <c r="BG567" i="9"/>
  <c r="BC42" i="13" s="1"/>
  <c r="AF296" i="12"/>
  <c r="BH384" i="9"/>
  <c r="BH567" i="9" s="1"/>
  <c r="BD42" i="13" s="1"/>
  <c r="BI431" i="9"/>
  <c r="BI434" i="9" s="1"/>
  <c r="BW497" i="9"/>
  <c r="BX496" i="9"/>
  <c r="DQ186" i="15"/>
  <c r="BX214" i="15" l="1"/>
  <c r="BX213" i="15"/>
  <c r="BZ227" i="15"/>
  <c r="BY228" i="15"/>
  <c r="BY183" i="15" s="1"/>
  <c r="BY184" i="15" s="1"/>
  <c r="BY188" i="15" s="1"/>
  <c r="BY195" i="15" s="1"/>
  <c r="BY202" i="15" s="1"/>
  <c r="BY208" i="15" s="1"/>
  <c r="V116" i="8"/>
  <c r="V123" i="8" s="1"/>
  <c r="CA182" i="15"/>
  <c r="W359" i="9"/>
  <c r="W123" i="12" s="1"/>
  <c r="CX200" i="15"/>
  <c r="S395" i="9"/>
  <c r="T409" i="9"/>
  <c r="T519" i="9"/>
  <c r="P22" i="13"/>
  <c r="M274" i="12"/>
  <c r="M276" i="12" s="1"/>
  <c r="U127" i="12"/>
  <c r="S369" i="9"/>
  <c r="S320" i="9"/>
  <c r="S246" i="9"/>
  <c r="T89" i="8"/>
  <c r="T94" i="8" s="1"/>
  <c r="T224" i="9" s="1"/>
  <c r="S377" i="9"/>
  <c r="T402" i="9"/>
  <c r="S388" i="9"/>
  <c r="U365" i="9"/>
  <c r="U367" i="9" s="1"/>
  <c r="U410" i="9" s="1"/>
  <c r="U72" i="12"/>
  <c r="U306" i="9"/>
  <c r="U528" i="9" s="1"/>
  <c r="Q63" i="13" s="1"/>
  <c r="U555" i="9"/>
  <c r="Q51" i="13" s="1"/>
  <c r="M305" i="12"/>
  <c r="W82" i="8"/>
  <c r="W72" i="8" s="1"/>
  <c r="W74" i="8" s="1"/>
  <c r="CB225" i="15"/>
  <c r="CC224" i="15"/>
  <c r="W294" i="9"/>
  <c r="DJ220" i="15"/>
  <c r="AM104" i="8"/>
  <c r="AN101" i="8" s="1"/>
  <c r="AM360" i="9"/>
  <c r="AM124" i="12" s="1"/>
  <c r="V273" i="12" s="1"/>
  <c r="AM229" i="9"/>
  <c r="BI384" i="9"/>
  <c r="BJ431" i="9"/>
  <c r="BJ434" i="9" s="1"/>
  <c r="BX497" i="9"/>
  <c r="BY496" i="9"/>
  <c r="AO81" i="8"/>
  <c r="AN93" i="8"/>
  <c r="BZ228" i="15" l="1"/>
  <c r="BZ183" i="15" s="1"/>
  <c r="BZ184" i="15" s="1"/>
  <c r="BZ188" i="15" s="1"/>
  <c r="BZ195" i="15" s="1"/>
  <c r="BZ202" i="15" s="1"/>
  <c r="BZ208" i="15" s="1"/>
  <c r="CA227" i="15"/>
  <c r="BY214" i="15"/>
  <c r="BY213" i="15"/>
  <c r="CB182" i="15"/>
  <c r="T91" i="8"/>
  <c r="U86" i="8" s="1"/>
  <c r="L289" i="12"/>
  <c r="L297" i="12" s="1"/>
  <c r="S560" i="9"/>
  <c r="O35" i="13" s="1"/>
  <c r="S385" i="9"/>
  <c r="U266" i="9"/>
  <c r="U129" i="12"/>
  <c r="M278" i="12" s="1"/>
  <c r="M280" i="12" s="1"/>
  <c r="U195" i="9"/>
  <c r="S534" i="9"/>
  <c r="S321" i="9"/>
  <c r="S328" i="9" s="1"/>
  <c r="S330" i="9" s="1"/>
  <c r="S333" i="9" s="1"/>
  <c r="S88" i="12"/>
  <c r="L300" i="12"/>
  <c r="S550" i="9"/>
  <c r="O46" i="13" s="1"/>
  <c r="S396" i="9"/>
  <c r="M218" i="12"/>
  <c r="M220" i="12" s="1"/>
  <c r="U74" i="12"/>
  <c r="T310" i="9"/>
  <c r="CR186" i="15"/>
  <c r="T226" i="9"/>
  <c r="T233" i="9" s="1"/>
  <c r="T240" i="9" s="1"/>
  <c r="S133" i="12"/>
  <c r="S371" i="9"/>
  <c r="S502" i="9"/>
  <c r="V126" i="8"/>
  <c r="V127" i="8"/>
  <c r="S557" i="9"/>
  <c r="O53" i="13" s="1"/>
  <c r="L307" i="12"/>
  <c r="S504" i="9"/>
  <c r="W221" i="9"/>
  <c r="W222" i="9" s="1"/>
  <c r="W517" i="9" s="1"/>
  <c r="S23" i="13" s="1"/>
  <c r="CC225" i="15"/>
  <c r="CD224" i="15"/>
  <c r="W391" i="9"/>
  <c r="X70" i="8"/>
  <c r="W62" i="12"/>
  <c r="N272" i="12"/>
  <c r="AM392" i="9"/>
  <c r="AM554" i="9" s="1"/>
  <c r="AI50" i="13" s="1"/>
  <c r="AN111" i="8"/>
  <c r="AN103" i="8"/>
  <c r="AN230" i="9" s="1"/>
  <c r="AN300" i="9" s="1"/>
  <c r="AN68" i="12" s="1"/>
  <c r="AM231" i="9"/>
  <c r="AM299" i="9"/>
  <c r="BI567" i="9"/>
  <c r="BE42" i="13" s="1"/>
  <c r="AG296" i="12"/>
  <c r="BK431" i="9"/>
  <c r="BK434" i="9" s="1"/>
  <c r="BJ384" i="9"/>
  <c r="BJ567" i="9" s="1"/>
  <c r="BF42" i="13" s="1"/>
  <c r="BZ496" i="9"/>
  <c r="BY497" i="9"/>
  <c r="AB215" i="15"/>
  <c r="AC212" i="15" s="1"/>
  <c r="AO220" i="9"/>
  <c r="AO82" i="8"/>
  <c r="AO359" i="9"/>
  <c r="CA228" i="15" l="1"/>
  <c r="CA183" i="15" s="1"/>
  <c r="CA184" i="15" s="1"/>
  <c r="CA188" i="15" s="1"/>
  <c r="CA195" i="15" s="1"/>
  <c r="CA202" i="15" s="1"/>
  <c r="CA208" i="15" s="1"/>
  <c r="CB227" i="15"/>
  <c r="BZ214" i="15"/>
  <c r="BZ213" i="15"/>
  <c r="CC182" i="15"/>
  <c r="T381" i="9"/>
  <c r="T564" i="9" s="1"/>
  <c r="P39" i="13" s="1"/>
  <c r="V236" i="9"/>
  <c r="V361" i="9"/>
  <c r="S89" i="12"/>
  <c r="S96" i="12" s="1"/>
  <c r="S98" i="12" s="1"/>
  <c r="S101" i="12" s="1"/>
  <c r="L234" i="12"/>
  <c r="L235" i="12" s="1"/>
  <c r="L242" i="12" s="1"/>
  <c r="L244" i="12" s="1"/>
  <c r="L247" i="12" s="1"/>
  <c r="S505" i="9"/>
  <c r="O69" i="13"/>
  <c r="U131" i="12"/>
  <c r="T532" i="9"/>
  <c r="T311" i="9"/>
  <c r="T78" i="12"/>
  <c r="T79" i="12" s="1"/>
  <c r="T543" i="9"/>
  <c r="L308" i="12"/>
  <c r="L310" i="12" s="1"/>
  <c r="CX157" i="15"/>
  <c r="CX159" i="15" s="1"/>
  <c r="CX174" i="15" s="1"/>
  <c r="U197" i="9"/>
  <c r="U212" i="9" s="1"/>
  <c r="S398" i="9"/>
  <c r="L282" i="12"/>
  <c r="S135" i="12"/>
  <c r="L284" i="12" s="1"/>
  <c r="V128" i="8"/>
  <c r="V118" i="8" s="1"/>
  <c r="T403" i="9"/>
  <c r="T404" i="9" s="1"/>
  <c r="S535" i="9"/>
  <c r="O70" i="13" s="1"/>
  <c r="S544" i="9"/>
  <c r="S335" i="9"/>
  <c r="U529" i="9"/>
  <c r="Q64" i="13" s="1"/>
  <c r="U34" i="12"/>
  <c r="U268" i="9"/>
  <c r="W295" i="9"/>
  <c r="W63" i="12" s="1"/>
  <c r="N209" i="12" s="1"/>
  <c r="DJ221" i="15"/>
  <c r="W553" i="9"/>
  <c r="S49" i="13" s="1"/>
  <c r="N303" i="12"/>
  <c r="N208" i="12"/>
  <c r="X77" i="8"/>
  <c r="CD225" i="15"/>
  <c r="CE224" i="15"/>
  <c r="V304" i="12"/>
  <c r="AM67" i="12"/>
  <c r="AM301" i="9"/>
  <c r="AM527" i="9" s="1"/>
  <c r="AI62" i="13" s="1"/>
  <c r="AN229" i="9"/>
  <c r="AN360" i="9"/>
  <c r="AN124" i="12" s="1"/>
  <c r="AN104" i="8"/>
  <c r="BL431" i="9"/>
  <c r="BL434" i="9" s="1"/>
  <c r="BK384" i="9"/>
  <c r="BZ497" i="9"/>
  <c r="CA496" i="9"/>
  <c r="AO123" i="12"/>
  <c r="W272" i="12" s="1"/>
  <c r="AO294" i="9"/>
  <c r="CB228" i="15" l="1"/>
  <c r="CB183" i="15" s="1"/>
  <c r="CB184" i="15" s="1"/>
  <c r="CB188" i="15" s="1"/>
  <c r="CB195" i="15" s="1"/>
  <c r="CB202" i="15" s="1"/>
  <c r="CB208" i="15" s="1"/>
  <c r="CC227" i="15"/>
  <c r="CA214" i="15"/>
  <c r="CA213" i="15"/>
  <c r="CD182" i="15"/>
  <c r="S536" i="9"/>
  <c r="V237" i="9"/>
  <c r="V238" i="9" s="1"/>
  <c r="V120" i="8"/>
  <c r="P67" i="13"/>
  <c r="S509" i="9"/>
  <c r="S506" i="9"/>
  <c r="S571" i="9"/>
  <c r="O27" i="13" s="1"/>
  <c r="V125" i="12"/>
  <c r="V127" i="12" s="1"/>
  <c r="V363" i="9"/>
  <c r="V365" i="9" s="1"/>
  <c r="O79" i="13"/>
  <c r="S545" i="9"/>
  <c r="U96" i="8"/>
  <c r="U483" i="9"/>
  <c r="U516" i="9" s="1"/>
  <c r="U19" i="12"/>
  <c r="M163" i="12" s="1"/>
  <c r="M180" i="12"/>
  <c r="M182" i="12" s="1"/>
  <c r="M143" i="12" s="1"/>
  <c r="U36" i="12"/>
  <c r="T405" i="9"/>
  <c r="P78" i="13"/>
  <c r="V304" i="9"/>
  <c r="DD198" i="15"/>
  <c r="W296" i="9"/>
  <c r="W526" i="9" s="1"/>
  <c r="S61" i="13" s="1"/>
  <c r="W64" i="12"/>
  <c r="DJ222" i="15"/>
  <c r="N210" i="12"/>
  <c r="X81" i="8"/>
  <c r="X359" i="9" s="1"/>
  <c r="X80" i="8"/>
  <c r="W93" i="8" s="1"/>
  <c r="CE225" i="15"/>
  <c r="CF224" i="15"/>
  <c r="AN231" i="9"/>
  <c r="AN299" i="9"/>
  <c r="AO101" i="8"/>
  <c r="AN392" i="9"/>
  <c r="AN554" i="9" s="1"/>
  <c r="AJ50" i="13" s="1"/>
  <c r="AM69" i="12"/>
  <c r="V213" i="12"/>
  <c r="V215" i="12" s="1"/>
  <c r="CB496" i="9"/>
  <c r="CA497" i="9"/>
  <c r="BM431" i="9"/>
  <c r="BM434" i="9" s="1"/>
  <c r="BL384" i="9"/>
  <c r="BL567" i="9" s="1"/>
  <c r="BH42" i="13" s="1"/>
  <c r="AH296" i="12"/>
  <c r="BK567" i="9"/>
  <c r="BG42" i="13" s="1"/>
  <c r="AO62" i="12"/>
  <c r="W208" i="12" s="1"/>
  <c r="CD227" i="15" l="1"/>
  <c r="CC228" i="15"/>
  <c r="CC183" i="15" s="1"/>
  <c r="CC184" i="15" s="1"/>
  <c r="CC188" i="15" s="1"/>
  <c r="CC195" i="15" s="1"/>
  <c r="CC202" i="15" s="1"/>
  <c r="CC208" i="15" s="1"/>
  <c r="CB214" i="15"/>
  <c r="CB213" i="15"/>
  <c r="CE182" i="15"/>
  <c r="S547" i="9"/>
  <c r="V72" i="12"/>
  <c r="T388" i="9"/>
  <c r="U402" i="9"/>
  <c r="T377" i="9"/>
  <c r="T411" i="9"/>
  <c r="T412" i="9" s="1"/>
  <c r="T244" i="9"/>
  <c r="CR206" i="15" s="1"/>
  <c r="V393" i="9"/>
  <c r="V555" i="9" s="1"/>
  <c r="R51" i="13" s="1"/>
  <c r="W116" i="8"/>
  <c r="U88" i="8"/>
  <c r="U89" i="8" s="1"/>
  <c r="U91" i="8" s="1"/>
  <c r="M153" i="12"/>
  <c r="M144" i="12"/>
  <c r="M313" i="12"/>
  <c r="M151" i="12"/>
  <c r="M149" i="12"/>
  <c r="Q22" i="13"/>
  <c r="U519" i="9"/>
  <c r="V367" i="9"/>
  <c r="V410" i="9" s="1"/>
  <c r="V195" i="9"/>
  <c r="V266" i="9"/>
  <c r="V129" i="12"/>
  <c r="V131" i="12" s="1"/>
  <c r="S510" i="9"/>
  <c r="S570" i="9"/>
  <c r="O31" i="13" s="1"/>
  <c r="DD199" i="15"/>
  <c r="DD200" i="15" s="1"/>
  <c r="V305" i="9"/>
  <c r="V73" i="12" s="1"/>
  <c r="X220" i="9"/>
  <c r="X294" i="9" s="1"/>
  <c r="X82" i="8"/>
  <c r="X72" i="8" s="1"/>
  <c r="X221" i="9" s="1"/>
  <c r="CF225" i="15"/>
  <c r="CG224" i="15"/>
  <c r="X123" i="12"/>
  <c r="AO111" i="8"/>
  <c r="AO103" i="8"/>
  <c r="AN301" i="9"/>
  <c r="AN527" i="9" s="1"/>
  <c r="AJ62" i="13" s="1"/>
  <c r="AN67" i="12"/>
  <c r="AN69" i="12" s="1"/>
  <c r="BN431" i="9"/>
  <c r="BN434" i="9" s="1"/>
  <c r="BM384" i="9"/>
  <c r="CB497" i="9"/>
  <c r="CC496" i="9"/>
  <c r="AC215" i="15"/>
  <c r="AD212" i="15" s="1"/>
  <c r="AO93" i="8"/>
  <c r="AP81" i="8"/>
  <c r="CC214" i="15" l="1"/>
  <c r="CC213" i="15"/>
  <c r="CE227" i="15"/>
  <c r="CD228" i="15"/>
  <c r="CD183" i="15" s="1"/>
  <c r="CD184" i="15" s="1"/>
  <c r="CD188" i="15" s="1"/>
  <c r="CD195" i="15" s="1"/>
  <c r="CD202" i="15" s="1"/>
  <c r="CD208" i="15" s="1"/>
  <c r="CF182" i="15"/>
  <c r="U381" i="9"/>
  <c r="V86" i="8"/>
  <c r="T369" i="9"/>
  <c r="T320" i="9"/>
  <c r="T246" i="9"/>
  <c r="T550" i="9"/>
  <c r="P46" i="13" s="1"/>
  <c r="V529" i="9"/>
  <c r="R64" i="13" s="1"/>
  <c r="V34" i="12"/>
  <c r="V36" i="12" s="1"/>
  <c r="V268" i="9"/>
  <c r="U94" i="8"/>
  <c r="U224" i="9" s="1"/>
  <c r="T395" i="9"/>
  <c r="U409" i="9"/>
  <c r="V306" i="9"/>
  <c r="V528" i="9" s="1"/>
  <c r="R63" i="13" s="1"/>
  <c r="DD157" i="15"/>
  <c r="DD159" i="15" s="1"/>
  <c r="DD174" i="15" s="1"/>
  <c r="V197" i="9"/>
  <c r="V212" i="9" s="1"/>
  <c r="W123" i="8"/>
  <c r="T560" i="9"/>
  <c r="P35" i="13" s="1"/>
  <c r="T385" i="9"/>
  <c r="V74" i="12"/>
  <c r="DP220" i="15"/>
  <c r="E220" i="15" s="1"/>
  <c r="X74" i="8"/>
  <c r="Y70" i="8" s="1"/>
  <c r="X222" i="9"/>
  <c r="X517" i="9" s="1"/>
  <c r="T23" i="13" s="1"/>
  <c r="CG225" i="15"/>
  <c r="CH224" i="15"/>
  <c r="DP221" i="15"/>
  <c r="X295" i="9"/>
  <c r="X63" i="12" s="1"/>
  <c r="X62" i="12"/>
  <c r="AO230" i="9"/>
  <c r="AO300" i="9" s="1"/>
  <c r="AO68" i="12" s="1"/>
  <c r="W214" i="12" s="1"/>
  <c r="AO104" i="8"/>
  <c r="AO360" i="9"/>
  <c r="AO124" i="12" s="1"/>
  <c r="W273" i="12" s="1"/>
  <c r="AO229" i="9"/>
  <c r="BM567" i="9"/>
  <c r="BI42" i="13" s="1"/>
  <c r="AI296" i="12"/>
  <c r="CC497" i="9"/>
  <c r="CD496" i="9"/>
  <c r="BN384" i="9"/>
  <c r="BN567" i="9" s="1"/>
  <c r="BJ42" i="13" s="1"/>
  <c r="BO431" i="9"/>
  <c r="BO434" i="9" s="1"/>
  <c r="AP82" i="8"/>
  <c r="AP220" i="9"/>
  <c r="AP359" i="9"/>
  <c r="CF227" i="15" l="1"/>
  <c r="CE228" i="15"/>
  <c r="CE183" i="15" s="1"/>
  <c r="CE184" i="15" s="1"/>
  <c r="CE188" i="15" s="1"/>
  <c r="CE195" i="15" s="1"/>
  <c r="CE202" i="15" s="1"/>
  <c r="CE208" i="15" s="1"/>
  <c r="CD214" i="15"/>
  <c r="CD213" i="15"/>
  <c r="CG182" i="15"/>
  <c r="X391" i="9"/>
  <c r="X553" i="9" s="1"/>
  <c r="T49" i="13" s="1"/>
  <c r="W126" i="8"/>
  <c r="W127" i="8"/>
  <c r="V483" i="9"/>
  <c r="V516" i="9" s="1"/>
  <c r="V96" i="8"/>
  <c r="V88" i="8" s="1"/>
  <c r="V89" i="8" s="1"/>
  <c r="V94" i="8" s="1"/>
  <c r="V224" i="9" s="1"/>
  <c r="V226" i="9" s="1"/>
  <c r="V233" i="9" s="1"/>
  <c r="V240" i="9" s="1"/>
  <c r="V19" i="12"/>
  <c r="T557" i="9"/>
  <c r="P53" i="13" s="1"/>
  <c r="T504" i="9"/>
  <c r="T88" i="12"/>
  <c r="T89" i="12" s="1"/>
  <c r="T96" i="12" s="1"/>
  <c r="T98" i="12" s="1"/>
  <c r="T101" i="12" s="1"/>
  <c r="T321" i="9"/>
  <c r="T328" i="9" s="1"/>
  <c r="T330" i="9" s="1"/>
  <c r="T333" i="9" s="1"/>
  <c r="T534" i="9"/>
  <c r="U310" i="9"/>
  <c r="CX186" i="15"/>
  <c r="U226" i="9"/>
  <c r="U233" i="9" s="1"/>
  <c r="U240" i="9" s="1"/>
  <c r="T396" i="9"/>
  <c r="T398" i="9" s="1"/>
  <c r="T502" i="9"/>
  <c r="T133" i="12"/>
  <c r="T135" i="12" s="1"/>
  <c r="T371" i="9"/>
  <c r="M293" i="12"/>
  <c r="U564" i="9"/>
  <c r="Q39" i="13" s="1"/>
  <c r="X64" i="12"/>
  <c r="DP222" i="15"/>
  <c r="E222" i="15" s="1"/>
  <c r="E221" i="15"/>
  <c r="Y77" i="8"/>
  <c r="X296" i="9"/>
  <c r="X526" i="9" s="1"/>
  <c r="T61" i="13" s="1"/>
  <c r="CH225" i="15"/>
  <c r="CI224" i="15"/>
  <c r="AO392" i="9"/>
  <c r="AP101" i="8"/>
  <c r="AO299" i="9"/>
  <c r="AO231" i="9"/>
  <c r="BO384" i="9"/>
  <c r="BP431" i="9"/>
  <c r="BP434" i="9" s="1"/>
  <c r="CE496" i="9"/>
  <c r="CD497" i="9"/>
  <c r="AP123" i="12"/>
  <c r="AP294" i="9"/>
  <c r="CE214" i="15" l="1"/>
  <c r="CE213" i="15"/>
  <c r="CF228" i="15"/>
  <c r="CF183" i="15" s="1"/>
  <c r="CF184" i="15" s="1"/>
  <c r="CF188" i="15" s="1"/>
  <c r="CF195" i="15" s="1"/>
  <c r="CF202" i="15" s="1"/>
  <c r="CF208" i="15" s="1"/>
  <c r="CG227" i="15"/>
  <c r="W128" i="8"/>
  <c r="W118" i="8" s="1"/>
  <c r="W120" i="8" s="1"/>
  <c r="CH182" i="15"/>
  <c r="T505" i="9"/>
  <c r="T571" i="9" s="1"/>
  <c r="P27" i="13" s="1"/>
  <c r="V403" i="9"/>
  <c r="T335" i="9"/>
  <c r="T544" i="9"/>
  <c r="T535" i="9"/>
  <c r="P70" i="13" s="1"/>
  <c r="V519" i="9"/>
  <c r="R22" i="13"/>
  <c r="U311" i="9"/>
  <c r="U78" i="12"/>
  <c r="U532" i="9"/>
  <c r="U543" i="9"/>
  <c r="V91" i="8"/>
  <c r="W236" i="9"/>
  <c r="W361" i="9"/>
  <c r="U403" i="9"/>
  <c r="U404" i="9" s="1"/>
  <c r="P69" i="13"/>
  <c r="DD186" i="15"/>
  <c r="V310" i="9"/>
  <c r="W237" i="9"/>
  <c r="Y81" i="8"/>
  <c r="Y359" i="9" s="1"/>
  <c r="Y80" i="8"/>
  <c r="X93" i="8" s="1"/>
  <c r="CI225" i="15"/>
  <c r="CJ224" i="15"/>
  <c r="AP111" i="8"/>
  <c r="AP103" i="8"/>
  <c r="AP230" i="9" s="1"/>
  <c r="AP300" i="9" s="1"/>
  <c r="AP68" i="12" s="1"/>
  <c r="AO301" i="9"/>
  <c r="AO527" i="9" s="1"/>
  <c r="AK62" i="13" s="1"/>
  <c r="AO67" i="12"/>
  <c r="AO554" i="9"/>
  <c r="AK50" i="13" s="1"/>
  <c r="W304" i="12"/>
  <c r="CF496" i="9"/>
  <c r="CE497" i="9"/>
  <c r="BQ431" i="9"/>
  <c r="BQ434" i="9" s="1"/>
  <c r="BP384" i="9"/>
  <c r="BP567" i="9" s="1"/>
  <c r="BL42" i="13" s="1"/>
  <c r="BO567" i="9"/>
  <c r="BK42" i="13" s="1"/>
  <c r="AJ296" i="12"/>
  <c r="AD215" i="15"/>
  <c r="AE212" i="15" s="1"/>
  <c r="AP62" i="12"/>
  <c r="CF214" i="15" l="1"/>
  <c r="CF213" i="15"/>
  <c r="CH227" i="15"/>
  <c r="CG228" i="15"/>
  <c r="CG183" i="15" s="1"/>
  <c r="CG184" i="15" s="1"/>
  <c r="CG188" i="15" s="1"/>
  <c r="CG195" i="15" s="1"/>
  <c r="CG202" i="15" s="1"/>
  <c r="CG208" i="15" s="1"/>
  <c r="CI182" i="15"/>
  <c r="T509" i="9"/>
  <c r="T510" i="9" s="1"/>
  <c r="T506" i="9"/>
  <c r="T536" i="9"/>
  <c r="DJ199" i="15"/>
  <c r="W305" i="9"/>
  <c r="W73" i="12" s="1"/>
  <c r="N219" i="12" s="1"/>
  <c r="DJ198" i="15"/>
  <c r="W238" i="9"/>
  <c r="W304" i="9"/>
  <c r="U79" i="12"/>
  <c r="M224" i="12"/>
  <c r="M225" i="12" s="1"/>
  <c r="P79" i="13"/>
  <c r="T545" i="9"/>
  <c r="V532" i="9"/>
  <c r="R67" i="13" s="1"/>
  <c r="V543" i="9"/>
  <c r="R78" i="13" s="1"/>
  <c r="V311" i="9"/>
  <c r="V78" i="12"/>
  <c r="V79" i="12" s="1"/>
  <c r="W86" i="8"/>
  <c r="V381" i="9"/>
  <c r="V564" i="9" s="1"/>
  <c r="R39" i="13" s="1"/>
  <c r="U405" i="9"/>
  <c r="U411" i="9"/>
  <c r="U412" i="9" s="1"/>
  <c r="U244" i="9"/>
  <c r="CX206" i="15" s="1"/>
  <c r="Q78" i="13"/>
  <c r="X116" i="8"/>
  <c r="X123" i="8" s="1"/>
  <c r="W393" i="9"/>
  <c r="W125" i="12"/>
  <c r="W363" i="9"/>
  <c r="W365" i="9" s="1"/>
  <c r="Q67" i="13"/>
  <c r="Y220" i="9"/>
  <c r="Y294" i="9" s="1"/>
  <c r="Y82" i="8"/>
  <c r="Y72" i="8" s="1"/>
  <c r="Y74" i="8" s="1"/>
  <c r="Y123" i="12"/>
  <c r="CK224" i="15"/>
  <c r="CJ225" i="15"/>
  <c r="AP360" i="9"/>
  <c r="AP124" i="12" s="1"/>
  <c r="AP104" i="8"/>
  <c r="AP229" i="9"/>
  <c r="AO69" i="12"/>
  <c r="W213" i="12"/>
  <c r="W215" i="12" s="1"/>
  <c r="BR431" i="9"/>
  <c r="BR434" i="9" s="1"/>
  <c r="BQ384" i="9"/>
  <c r="CG496" i="9"/>
  <c r="CG497" i="9" s="1"/>
  <c r="CF497" i="9"/>
  <c r="AQ81" i="8"/>
  <c r="AP93" i="8"/>
  <c r="CI227" i="15" l="1"/>
  <c r="CH228" i="15"/>
  <c r="CH183" i="15" s="1"/>
  <c r="CH184" i="15" s="1"/>
  <c r="CH188" i="15" s="1"/>
  <c r="CH195" i="15" s="1"/>
  <c r="CH202" i="15" s="1"/>
  <c r="CH208" i="15" s="1"/>
  <c r="CG214" i="15"/>
  <c r="CG213" i="15"/>
  <c r="CJ182" i="15"/>
  <c r="T570" i="9"/>
  <c r="P31" i="13" s="1"/>
  <c r="T547" i="9"/>
  <c r="X126" i="8"/>
  <c r="X127" i="8"/>
  <c r="U388" i="9"/>
  <c r="V402" i="9"/>
  <c r="U377" i="9"/>
  <c r="W367" i="9"/>
  <c r="W410" i="9" s="1"/>
  <c r="W195" i="9"/>
  <c r="W266" i="9"/>
  <c r="W129" i="12"/>
  <c r="N278" i="12" s="1"/>
  <c r="DJ200" i="15"/>
  <c r="N274" i="12"/>
  <c r="N276" i="12" s="1"/>
  <c r="W127" i="12"/>
  <c r="U369" i="9"/>
  <c r="U320" i="9"/>
  <c r="U246" i="9"/>
  <c r="W555" i="9"/>
  <c r="S51" i="13" s="1"/>
  <c r="N305" i="12"/>
  <c r="V409" i="9"/>
  <c r="U395" i="9"/>
  <c r="W306" i="9"/>
  <c r="W528" i="9" s="1"/>
  <c r="S63" i="13" s="1"/>
  <c r="W72" i="12"/>
  <c r="Y221" i="9"/>
  <c r="Y295" i="9" s="1"/>
  <c r="Y63" i="12" s="1"/>
  <c r="O209" i="12" s="1"/>
  <c r="O272" i="12"/>
  <c r="CK225" i="15"/>
  <c r="CL224" i="15"/>
  <c r="Y62" i="12"/>
  <c r="Y391" i="9"/>
  <c r="Z70" i="8"/>
  <c r="AP231" i="9"/>
  <c r="AP299" i="9"/>
  <c r="AQ101" i="8"/>
  <c r="AP392" i="9"/>
  <c r="AP554" i="9" s="1"/>
  <c r="AL50" i="13" s="1"/>
  <c r="D497" i="9"/>
  <c r="G77" i="6" s="1"/>
  <c r="BQ567" i="9"/>
  <c r="BM42" i="13" s="1"/>
  <c r="AK296" i="12"/>
  <c r="BS431" i="9"/>
  <c r="BS434" i="9" s="1"/>
  <c r="BR384" i="9"/>
  <c r="BR567" i="9" s="1"/>
  <c r="BN42" i="13" s="1"/>
  <c r="AQ359" i="9"/>
  <c r="AQ82" i="8"/>
  <c r="AQ220" i="9"/>
  <c r="V404" i="9" l="1"/>
  <c r="V405" i="9" s="1"/>
  <c r="CH214" i="15"/>
  <c r="CH213" i="15"/>
  <c r="CI228" i="15"/>
  <c r="CI183" i="15" s="1"/>
  <c r="CI184" i="15" s="1"/>
  <c r="CI188" i="15" s="1"/>
  <c r="CI195" i="15" s="1"/>
  <c r="CI202" i="15" s="1"/>
  <c r="CI208" i="15" s="1"/>
  <c r="CJ227" i="15"/>
  <c r="CK182" i="15"/>
  <c r="N280" i="12"/>
  <c r="W74" i="12"/>
  <c r="N218" i="12"/>
  <c r="N220" i="12" s="1"/>
  <c r="X236" i="9"/>
  <c r="X361" i="9"/>
  <c r="U133" i="12"/>
  <c r="U371" i="9"/>
  <c r="U502" i="9"/>
  <c r="X128" i="8"/>
  <c r="X118" i="8" s="1"/>
  <c r="U396" i="9"/>
  <c r="U557" i="9"/>
  <c r="Q53" i="13" s="1"/>
  <c r="U504" i="9"/>
  <c r="M307" i="12"/>
  <c r="W131" i="12"/>
  <c r="W34" i="12"/>
  <c r="W268" i="9"/>
  <c r="W529" i="9"/>
  <c r="S64" i="13" s="1"/>
  <c r="M289" i="12"/>
  <c r="M297" i="12" s="1"/>
  <c r="U560" i="9"/>
  <c r="Q35" i="13" s="1"/>
  <c r="U385" i="9"/>
  <c r="U534" i="9"/>
  <c r="U321" i="9"/>
  <c r="U328" i="9" s="1"/>
  <c r="U330" i="9" s="1"/>
  <c r="U333" i="9" s="1"/>
  <c r="U88" i="12"/>
  <c r="W197" i="9"/>
  <c r="W212" i="9" s="1"/>
  <c r="DJ157" i="15"/>
  <c r="M300" i="12"/>
  <c r="U550" i="9"/>
  <c r="Q46" i="13" s="1"/>
  <c r="Y222" i="9"/>
  <c r="Y517" i="9" s="1"/>
  <c r="U23" i="13" s="1"/>
  <c r="Y296" i="9"/>
  <c r="Y526" i="9" s="1"/>
  <c r="U61" i="13" s="1"/>
  <c r="O208" i="12"/>
  <c r="O210" i="12" s="1"/>
  <c r="Y64" i="12"/>
  <c r="Z77" i="8"/>
  <c r="CL225" i="15"/>
  <c r="CM224" i="15"/>
  <c r="O303" i="12"/>
  <c r="Y553" i="9"/>
  <c r="U49" i="13" s="1"/>
  <c r="AQ103" i="8"/>
  <c r="AQ230" i="9" s="1"/>
  <c r="AQ300" i="9" s="1"/>
  <c r="AQ68" i="12" s="1"/>
  <c r="X214" i="12" s="1"/>
  <c r="AQ111" i="8"/>
  <c r="AP67" i="12"/>
  <c r="AP69" i="12" s="1"/>
  <c r="AP301" i="9"/>
  <c r="AP527" i="9" s="1"/>
  <c r="AL62" i="13" s="1"/>
  <c r="BT431" i="9"/>
  <c r="BT434" i="9" s="1"/>
  <c r="BS384" i="9"/>
  <c r="AE215" i="15"/>
  <c r="AF212" i="15" s="1"/>
  <c r="AQ123" i="12"/>
  <c r="X272" i="12" s="1"/>
  <c r="AQ294" i="9"/>
  <c r="CI214" i="15" l="1"/>
  <c r="CI213" i="15"/>
  <c r="CK227" i="15"/>
  <c r="CJ228" i="15"/>
  <c r="CJ183" i="15" s="1"/>
  <c r="CJ184" i="15" s="1"/>
  <c r="CJ188" i="15" s="1"/>
  <c r="CJ195" i="15" s="1"/>
  <c r="CJ202" i="15" s="1"/>
  <c r="CJ208" i="15" s="1"/>
  <c r="CL182" i="15"/>
  <c r="U398" i="9"/>
  <c r="U535" i="9"/>
  <c r="Q70" i="13" s="1"/>
  <c r="U544" i="9"/>
  <c r="U335" i="9"/>
  <c r="U505" i="9"/>
  <c r="DP198" i="15"/>
  <c r="X304" i="9"/>
  <c r="DJ159" i="15"/>
  <c r="DJ174" i="15" s="1"/>
  <c r="Q69" i="13"/>
  <c r="V244" i="9"/>
  <c r="DD206" i="15" s="1"/>
  <c r="V411" i="9"/>
  <c r="V412" i="9" s="1"/>
  <c r="N180" i="12"/>
  <c r="N182" i="12" s="1"/>
  <c r="N143" i="12" s="1"/>
  <c r="W36" i="12"/>
  <c r="W483" i="9"/>
  <c r="W516" i="9" s="1"/>
  <c r="W96" i="8"/>
  <c r="W19" i="12"/>
  <c r="N163" i="12" s="1"/>
  <c r="V388" i="9"/>
  <c r="V377" i="9"/>
  <c r="W402" i="9"/>
  <c r="U135" i="12"/>
  <c r="M284" i="12" s="1"/>
  <c r="M282" i="12"/>
  <c r="M234" i="12"/>
  <c r="M235" i="12" s="1"/>
  <c r="M242" i="12" s="1"/>
  <c r="M244" i="12" s="1"/>
  <c r="M247" i="12" s="1"/>
  <c r="U89" i="12"/>
  <c r="U96" i="12" s="1"/>
  <c r="U98" i="12" s="1"/>
  <c r="U101" i="12" s="1"/>
  <c r="M308" i="12"/>
  <c r="M310" i="12" s="1"/>
  <c r="X120" i="8"/>
  <c r="X237" i="9"/>
  <c r="X238" i="9" s="1"/>
  <c r="X125" i="12"/>
  <c r="X127" i="12" s="1"/>
  <c r="X363" i="9"/>
  <c r="Z81" i="8"/>
  <c r="Z220" i="9" s="1"/>
  <c r="Z80" i="8"/>
  <c r="Y93" i="8" s="1"/>
  <c r="CM225" i="15"/>
  <c r="CN224" i="15"/>
  <c r="Z359" i="9"/>
  <c r="AQ104" i="8"/>
  <c r="AR101" i="8" s="1"/>
  <c r="AQ360" i="9"/>
  <c r="AQ124" i="12" s="1"/>
  <c r="X273" i="12" s="1"/>
  <c r="AQ229" i="9"/>
  <c r="AL296" i="12"/>
  <c r="BS567" i="9"/>
  <c r="BO42" i="13" s="1"/>
  <c r="BT384" i="9"/>
  <c r="BT567" i="9" s="1"/>
  <c r="BP42" i="13" s="1"/>
  <c r="BU431" i="9"/>
  <c r="BU434" i="9" s="1"/>
  <c r="AQ62" i="12"/>
  <c r="X208" i="12" s="1"/>
  <c r="CL227" i="15" l="1"/>
  <c r="CK228" i="15"/>
  <c r="CK183" i="15" s="1"/>
  <c r="CK184" i="15" s="1"/>
  <c r="CK188" i="15" s="1"/>
  <c r="CK195" i="15" s="1"/>
  <c r="CK202" i="15" s="1"/>
  <c r="CK208" i="15" s="1"/>
  <c r="CJ214" i="15"/>
  <c r="CJ213" i="15"/>
  <c r="CM182" i="15"/>
  <c r="X365" i="9"/>
  <c r="X367" i="9" s="1"/>
  <c r="X410" i="9" s="1"/>
  <c r="W519" i="9"/>
  <c r="S22" i="13"/>
  <c r="V320" i="9"/>
  <c r="V369" i="9"/>
  <c r="V246" i="9"/>
  <c r="U506" i="9"/>
  <c r="U571" i="9"/>
  <c r="Q27" i="13" s="1"/>
  <c r="U509" i="9"/>
  <c r="U536" i="9"/>
  <c r="DP199" i="15"/>
  <c r="DP200" i="15" s="1"/>
  <c r="X305" i="9"/>
  <c r="X73" i="12" s="1"/>
  <c r="V385" i="9"/>
  <c r="V560" i="9"/>
  <c r="R35" i="13" s="1"/>
  <c r="N153" i="12"/>
  <c r="N151" i="12"/>
  <c r="N149" i="12"/>
  <c r="N313" i="12"/>
  <c r="N144" i="12"/>
  <c r="X72" i="12"/>
  <c r="X74" i="12" s="1"/>
  <c r="Q79" i="13"/>
  <c r="U545" i="9"/>
  <c r="X393" i="9"/>
  <c r="X555" i="9" s="1"/>
  <c r="T51" i="13" s="1"/>
  <c r="Y116" i="8"/>
  <c r="V550" i="9"/>
  <c r="R46" i="13" s="1"/>
  <c r="W88" i="8"/>
  <c r="W89" i="8" s="1"/>
  <c r="W94" i="8" s="1"/>
  <c r="W224" i="9" s="1"/>
  <c r="W409" i="9"/>
  <c r="V395" i="9"/>
  <c r="Z82" i="8"/>
  <c r="Z72" i="8" s="1"/>
  <c r="Z221" i="9" s="1"/>
  <c r="Z294" i="9"/>
  <c r="Z123" i="12"/>
  <c r="CO224" i="15"/>
  <c r="CN225" i="15"/>
  <c r="AQ392" i="9"/>
  <c r="X304" i="12" s="1"/>
  <c r="AQ231" i="9"/>
  <c r="AQ299" i="9"/>
  <c r="AR111" i="8"/>
  <c r="AR103" i="8"/>
  <c r="AR230" i="9" s="1"/>
  <c r="AR300" i="9" s="1"/>
  <c r="AR68" i="12" s="1"/>
  <c r="BU384" i="9"/>
  <c r="BV431" i="9"/>
  <c r="BV434" i="9" s="1"/>
  <c r="AR81" i="8"/>
  <c r="AQ93" i="8"/>
  <c r="CK214" i="15" l="1"/>
  <c r="CK213" i="15"/>
  <c r="CL228" i="15"/>
  <c r="CL183" i="15" s="1"/>
  <c r="CL184" i="15" s="1"/>
  <c r="CL188" i="15" s="1"/>
  <c r="CL195" i="15" s="1"/>
  <c r="CL202" i="15" s="1"/>
  <c r="CL208" i="15" s="1"/>
  <c r="CM227" i="15"/>
  <c r="X306" i="9"/>
  <c r="X528" i="9" s="1"/>
  <c r="T63" i="13" s="1"/>
  <c r="CN182" i="15"/>
  <c r="Y123" i="8"/>
  <c r="U570" i="9"/>
  <c r="Q31" i="13" s="1"/>
  <c r="U510" i="9"/>
  <c r="V133" i="12"/>
  <c r="V135" i="12" s="1"/>
  <c r="V371" i="9"/>
  <c r="V502" i="9"/>
  <c r="V504" i="9"/>
  <c r="V557" i="9"/>
  <c r="R53" i="13" s="1"/>
  <c r="V396" i="9"/>
  <c r="V398" i="9" s="1"/>
  <c r="U547" i="9"/>
  <c r="V534" i="9"/>
  <c r="V321" i="9"/>
  <c r="V328" i="9" s="1"/>
  <c r="V330" i="9" s="1"/>
  <c r="V333" i="9" s="1"/>
  <c r="V88" i="12"/>
  <c r="V89" i="12" s="1"/>
  <c r="V96" i="12" s="1"/>
  <c r="V98" i="12" s="1"/>
  <c r="V101" i="12" s="1"/>
  <c r="DJ186" i="15"/>
  <c r="W310" i="9"/>
  <c r="W226" i="9"/>
  <c r="W233" i="9" s="1"/>
  <c r="W240" i="9" s="1"/>
  <c r="W91" i="8"/>
  <c r="X266" i="9"/>
  <c r="X195" i="9"/>
  <c r="X129" i="12"/>
  <c r="X131" i="12" s="1"/>
  <c r="Z74" i="8"/>
  <c r="Z391" i="9" s="1"/>
  <c r="Z553" i="9" s="1"/>
  <c r="V49" i="13" s="1"/>
  <c r="Z295" i="9"/>
  <c r="Z63" i="12" s="1"/>
  <c r="Z222" i="9"/>
  <c r="Z517" i="9" s="1"/>
  <c r="V23" i="13" s="1"/>
  <c r="Z62" i="12"/>
  <c r="CP224" i="15"/>
  <c r="CO225" i="15"/>
  <c r="AQ554" i="9"/>
  <c r="AM50" i="13" s="1"/>
  <c r="AR360" i="9"/>
  <c r="AR124" i="12" s="1"/>
  <c r="AR229" i="9"/>
  <c r="AQ301" i="9"/>
  <c r="AQ527" i="9" s="1"/>
  <c r="AM62" i="13" s="1"/>
  <c r="AQ67" i="12"/>
  <c r="AR104" i="8"/>
  <c r="BU567" i="9"/>
  <c r="BQ42" i="13" s="1"/>
  <c r="AM296" i="12"/>
  <c r="BW431" i="9"/>
  <c r="BW434" i="9" s="1"/>
  <c r="BV384" i="9"/>
  <c r="BV567" i="9" s="1"/>
  <c r="BR42" i="13" s="1"/>
  <c r="AF215" i="15"/>
  <c r="AG212" i="15" s="1"/>
  <c r="AR359" i="9"/>
  <c r="AR82" i="8"/>
  <c r="AR220" i="9"/>
  <c r="CL214" i="15" l="1"/>
  <c r="CL213" i="15"/>
  <c r="CM228" i="15"/>
  <c r="CM183" i="15" s="1"/>
  <c r="CM184" i="15" s="1"/>
  <c r="CM188" i="15" s="1"/>
  <c r="CM195" i="15" s="1"/>
  <c r="CM202" i="15" s="1"/>
  <c r="CM208" i="15" s="1"/>
  <c r="CN227" i="15"/>
  <c r="CO182" i="15"/>
  <c r="V505" i="9"/>
  <c r="V509" i="9" s="1"/>
  <c r="V510" i="9" s="1"/>
  <c r="Y127" i="8"/>
  <c r="Y126" i="8"/>
  <c r="W403" i="9"/>
  <c r="W404" i="9" s="1"/>
  <c r="V335" i="9"/>
  <c r="V535" i="9"/>
  <c r="R70" i="13" s="1"/>
  <c r="V544" i="9"/>
  <c r="X529" i="9"/>
  <c r="T64" i="13" s="1"/>
  <c r="X268" i="9"/>
  <c r="X34" i="12"/>
  <c r="X36" i="12" s="1"/>
  <c r="X86" i="8"/>
  <c r="W381" i="9"/>
  <c r="DP157" i="15"/>
  <c r="X197" i="9"/>
  <c r="X212" i="9" s="1"/>
  <c r="W532" i="9"/>
  <c r="W78" i="12"/>
  <c r="W311" i="9"/>
  <c r="W543" i="9"/>
  <c r="R69" i="13"/>
  <c r="Z64" i="12"/>
  <c r="AA70" i="8"/>
  <c r="AA77" i="8" s="1"/>
  <c r="Z296" i="9"/>
  <c r="Z526" i="9" s="1"/>
  <c r="V61" i="13" s="1"/>
  <c r="CP225" i="15"/>
  <c r="CQ224" i="15"/>
  <c r="AR299" i="9"/>
  <c r="AR231" i="9"/>
  <c r="AQ69" i="12"/>
  <c r="X213" i="12"/>
  <c r="X215" i="12" s="1"/>
  <c r="AS101" i="8"/>
  <c r="AR392" i="9"/>
  <c r="AR554" i="9" s="1"/>
  <c r="AN50" i="13" s="1"/>
  <c r="BW384" i="9"/>
  <c r="BX431" i="9"/>
  <c r="BX434" i="9" s="1"/>
  <c r="AR294" i="9"/>
  <c r="AR123" i="12"/>
  <c r="CM214" i="15" l="1"/>
  <c r="CM213" i="15"/>
  <c r="CO227" i="15"/>
  <c r="CN228" i="15"/>
  <c r="CN183" i="15" s="1"/>
  <c r="CN184" i="15" s="1"/>
  <c r="CN188" i="15" s="1"/>
  <c r="CN195" i="15" s="1"/>
  <c r="CN202" i="15" s="1"/>
  <c r="CN208" i="15" s="1"/>
  <c r="CP182" i="15"/>
  <c r="Y128" i="8"/>
  <c r="Y118" i="8" s="1"/>
  <c r="Y120" i="8" s="1"/>
  <c r="V570" i="9"/>
  <c r="R31" i="13" s="1"/>
  <c r="V536" i="9"/>
  <c r="V506" i="9"/>
  <c r="V571" i="9"/>
  <c r="R27" i="13" s="1"/>
  <c r="W405" i="9"/>
  <c r="N224" i="12"/>
  <c r="N225" i="12" s="1"/>
  <c r="W79" i="12"/>
  <c r="S67" i="13"/>
  <c r="Y236" i="9"/>
  <c r="Y361" i="9"/>
  <c r="DP159" i="15"/>
  <c r="DP174" i="15" s="1"/>
  <c r="E157" i="15"/>
  <c r="V545" i="9"/>
  <c r="R79" i="13"/>
  <c r="W564" i="9"/>
  <c r="S39" i="13" s="1"/>
  <c r="N293" i="12"/>
  <c r="S78" i="13"/>
  <c r="X483" i="9"/>
  <c r="X516" i="9" s="1"/>
  <c r="X96" i="8"/>
  <c r="X88" i="8" s="1"/>
  <c r="X89" i="8" s="1"/>
  <c r="X94" i="8" s="1"/>
  <c r="X224" i="9" s="1"/>
  <c r="X226" i="9" s="1"/>
  <c r="X233" i="9" s="1"/>
  <c r="X240" i="9" s="1"/>
  <c r="X19" i="12"/>
  <c r="AA81" i="8"/>
  <c r="AA359" i="9" s="1"/>
  <c r="AA80" i="8"/>
  <c r="Z93" i="8" s="1"/>
  <c r="CR224" i="15"/>
  <c r="CQ225" i="15"/>
  <c r="AS103" i="8"/>
  <c r="AS111" i="8"/>
  <c r="AR301" i="9"/>
  <c r="AR527" i="9" s="1"/>
  <c r="AN62" i="13" s="1"/>
  <c r="AR67" i="12"/>
  <c r="AR69" i="12" s="1"/>
  <c r="AN296" i="12"/>
  <c r="BW567" i="9"/>
  <c r="BS42" i="13" s="1"/>
  <c r="BY431" i="9"/>
  <c r="BY434" i="9" s="1"/>
  <c r="BX384" i="9"/>
  <c r="BX567" i="9" s="1"/>
  <c r="BT42" i="13" s="1"/>
  <c r="AR62" i="12"/>
  <c r="CO228" i="15" l="1"/>
  <c r="CO183" i="15" s="1"/>
  <c r="CO184" i="15" s="1"/>
  <c r="CO188" i="15" s="1"/>
  <c r="CO195" i="15" s="1"/>
  <c r="CO202" i="15" s="1"/>
  <c r="CO208" i="15" s="1"/>
  <c r="CP227" i="15"/>
  <c r="CN214" i="15"/>
  <c r="CN213" i="15"/>
  <c r="Y237" i="9"/>
  <c r="Y305" i="9" s="1"/>
  <c r="Y73" i="12" s="1"/>
  <c r="O219" i="12" s="1"/>
  <c r="CQ182" i="15"/>
  <c r="V547" i="9"/>
  <c r="X403" i="9"/>
  <c r="Y304" i="9"/>
  <c r="W377" i="9"/>
  <c r="X402" i="9"/>
  <c r="W388" i="9"/>
  <c r="X310" i="9"/>
  <c r="DP186" i="15"/>
  <c r="W411" i="9"/>
  <c r="W412" i="9" s="1"/>
  <c r="W244" i="9"/>
  <c r="DJ206" i="15" s="1"/>
  <c r="X519" i="9"/>
  <c r="T22" i="13"/>
  <c r="Z116" i="8"/>
  <c r="Z123" i="8" s="1"/>
  <c r="Y393" i="9"/>
  <c r="X91" i="8"/>
  <c r="Y125" i="12"/>
  <c r="Y363" i="9"/>
  <c r="Y365" i="9" s="1"/>
  <c r="AA220" i="9"/>
  <c r="AA294" i="9" s="1"/>
  <c r="AA82" i="8"/>
  <c r="AA72" i="8" s="1"/>
  <c r="AA221" i="9" s="1"/>
  <c r="AA295" i="9" s="1"/>
  <c r="AA63" i="12" s="1"/>
  <c r="P209" i="12" s="1"/>
  <c r="CR225" i="15"/>
  <c r="CS224" i="15"/>
  <c r="AA123" i="12"/>
  <c r="AS229" i="9"/>
  <c r="AS360" i="9"/>
  <c r="AS124" i="12" s="1"/>
  <c r="Y273" i="12" s="1"/>
  <c r="AS230" i="9"/>
  <c r="AS300" i="9" s="1"/>
  <c r="AS68" i="12" s="1"/>
  <c r="Y214" i="12" s="1"/>
  <c r="AS104" i="8"/>
  <c r="AL77" i="8"/>
  <c r="BY384" i="9"/>
  <c r="BZ431" i="9"/>
  <c r="BZ434" i="9" s="1"/>
  <c r="AG215" i="15"/>
  <c r="AH212" i="15" s="1"/>
  <c r="AR93" i="8"/>
  <c r="AS81" i="8"/>
  <c r="CP228" i="15" l="1"/>
  <c r="CP183" i="15" s="1"/>
  <c r="CP184" i="15" s="1"/>
  <c r="CP188" i="15" s="1"/>
  <c r="CP195" i="15" s="1"/>
  <c r="CP202" i="15" s="1"/>
  <c r="CP208" i="15" s="1"/>
  <c r="CQ227" i="15"/>
  <c r="CO214" i="15"/>
  <c r="CO213" i="15"/>
  <c r="Y238" i="9"/>
  <c r="CR182" i="15"/>
  <c r="Z127" i="8"/>
  <c r="Z126" i="8"/>
  <c r="O274" i="12"/>
  <c r="O276" i="12" s="1"/>
  <c r="Y127" i="12"/>
  <c r="N289" i="12"/>
  <c r="N297" i="12" s="1"/>
  <c r="W385" i="9"/>
  <c r="W560" i="9"/>
  <c r="S35" i="13" s="1"/>
  <c r="Y86" i="8"/>
  <c r="X381" i="9"/>
  <c r="X564" i="9" s="1"/>
  <c r="T39" i="13" s="1"/>
  <c r="X311" i="9"/>
  <c r="X532" i="9"/>
  <c r="X78" i="12"/>
  <c r="X79" i="12" s="1"/>
  <c r="X543" i="9"/>
  <c r="Y72" i="12"/>
  <c r="Y306" i="9"/>
  <c r="Y528" i="9" s="1"/>
  <c r="U63" i="13" s="1"/>
  <c r="Y367" i="9"/>
  <c r="Y410" i="9" s="1"/>
  <c r="Y195" i="9"/>
  <c r="Y197" i="9" s="1"/>
  <c r="Y212" i="9" s="1"/>
  <c r="Y129" i="12"/>
  <c r="O278" i="12" s="1"/>
  <c r="Y266" i="9"/>
  <c r="W395" i="9"/>
  <c r="X409" i="9"/>
  <c r="X404" i="9" s="1"/>
  <c r="O305" i="12"/>
  <c r="Y555" i="9"/>
  <c r="U51" i="13" s="1"/>
  <c r="W320" i="9"/>
  <c r="W369" i="9"/>
  <c r="W246" i="9"/>
  <c r="N300" i="12"/>
  <c r="W550" i="9"/>
  <c r="S46" i="13" s="1"/>
  <c r="AA74" i="8"/>
  <c r="AA391" i="9" s="1"/>
  <c r="AA62" i="12"/>
  <c r="AA296" i="9"/>
  <c r="AA526" i="9" s="1"/>
  <c r="CS225" i="15"/>
  <c r="CT224" i="15"/>
  <c r="P272" i="12"/>
  <c r="AA222" i="9"/>
  <c r="AT101" i="8"/>
  <c r="AS392" i="9"/>
  <c r="AS231" i="9"/>
  <c r="AS299" i="9"/>
  <c r="CA431" i="9"/>
  <c r="CA434" i="9" s="1"/>
  <c r="BZ384" i="9"/>
  <c r="BZ567" i="9" s="1"/>
  <c r="BV42" i="13" s="1"/>
  <c r="AO296" i="12"/>
  <c r="BY567" i="9"/>
  <c r="BU42" i="13" s="1"/>
  <c r="AL81" i="8"/>
  <c r="AL80" i="8"/>
  <c r="AS359" i="9"/>
  <c r="AS220" i="9"/>
  <c r="AS82" i="8"/>
  <c r="CR227" i="15" l="1"/>
  <c r="CQ228" i="15"/>
  <c r="CQ183" i="15" s="1"/>
  <c r="CQ184" i="15" s="1"/>
  <c r="CQ188" i="15" s="1"/>
  <c r="CQ195" i="15" s="1"/>
  <c r="CQ202" i="15" s="1"/>
  <c r="CQ208" i="15" s="1"/>
  <c r="CP214" i="15"/>
  <c r="CP213" i="15"/>
  <c r="O280" i="12"/>
  <c r="Z128" i="8"/>
  <c r="Z118" i="8" s="1"/>
  <c r="Z120" i="8" s="1"/>
  <c r="CS182" i="15"/>
  <c r="AB70" i="8"/>
  <c r="AB77" i="8" s="1"/>
  <c r="Y131" i="12"/>
  <c r="X411" i="9"/>
  <c r="X412" i="9" s="1"/>
  <c r="X244" i="9"/>
  <c r="DP206" i="15" s="1"/>
  <c r="X405" i="9"/>
  <c r="W557" i="9"/>
  <c r="S53" i="13" s="1"/>
  <c r="W504" i="9"/>
  <c r="N307" i="12"/>
  <c r="N308" i="12" s="1"/>
  <c r="N310" i="12" s="1"/>
  <c r="Z236" i="9"/>
  <c r="Z304" i="9" s="1"/>
  <c r="Z361" i="9"/>
  <c r="W371" i="9"/>
  <c r="W502" i="9"/>
  <c r="W133" i="12"/>
  <c r="Y268" i="9"/>
  <c r="Y34" i="12"/>
  <c r="Y529" i="9"/>
  <c r="U64" i="13" s="1"/>
  <c r="T67" i="13"/>
  <c r="Y483" i="9"/>
  <c r="Y516" i="9" s="1"/>
  <c r="Y96" i="8"/>
  <c r="Y19" i="12"/>
  <c r="O163" i="12" s="1"/>
  <c r="T78" i="13"/>
  <c r="W396" i="9"/>
  <c r="W398" i="9" s="1"/>
  <c r="W534" i="9"/>
  <c r="W88" i="12"/>
  <c r="W321" i="9"/>
  <c r="W328" i="9" s="1"/>
  <c r="W330" i="9" s="1"/>
  <c r="W333" i="9" s="1"/>
  <c r="Y74" i="12"/>
  <c r="O218" i="12"/>
  <c r="O220" i="12" s="1"/>
  <c r="AA517" i="9"/>
  <c r="W23" i="13" s="1"/>
  <c r="AA64" i="12"/>
  <c r="P208" i="12"/>
  <c r="P210" i="12" s="1"/>
  <c r="P303" i="12"/>
  <c r="AA553" i="9"/>
  <c r="W49" i="13" s="1"/>
  <c r="CT225" i="15"/>
  <c r="CU224" i="15"/>
  <c r="W61" i="13"/>
  <c r="AS554" i="9"/>
  <c r="AO50" i="13" s="1"/>
  <c r="Y304" i="12"/>
  <c r="AS67" i="12"/>
  <c r="AS301" i="9"/>
  <c r="AS527" i="9" s="1"/>
  <c r="AO62" i="13" s="1"/>
  <c r="AT103" i="8"/>
  <c r="AT230" i="9" s="1"/>
  <c r="AT300" i="9" s="1"/>
  <c r="AT68" i="12" s="1"/>
  <c r="AT111" i="8"/>
  <c r="CA384" i="9"/>
  <c r="CB431" i="9"/>
  <c r="CB434" i="9" s="1"/>
  <c r="AK93" i="8"/>
  <c r="AL82" i="8"/>
  <c r="AL220" i="9"/>
  <c r="AL294" i="9" s="1"/>
  <c r="AL359" i="9"/>
  <c r="AH215" i="15"/>
  <c r="AI212" i="15" s="1"/>
  <c r="AS294" i="9"/>
  <c r="AS123" i="12"/>
  <c r="Y272" i="12" s="1"/>
  <c r="CQ214" i="15" l="1"/>
  <c r="CQ213" i="15"/>
  <c r="CR228" i="15"/>
  <c r="CR183" i="15" s="1"/>
  <c r="CR184" i="15" s="1"/>
  <c r="CR188" i="15" s="1"/>
  <c r="CR195" i="15" s="1"/>
  <c r="CR202" i="15" s="1"/>
  <c r="CR208" i="15" s="1"/>
  <c r="CS227" i="15"/>
  <c r="Z237" i="9"/>
  <c r="Z238" i="9" s="1"/>
  <c r="CT182" i="15"/>
  <c r="N234" i="12"/>
  <c r="N235" i="12" s="1"/>
  <c r="N242" i="12" s="1"/>
  <c r="N244" i="12" s="1"/>
  <c r="N247" i="12" s="1"/>
  <c r="W89" i="12"/>
  <c r="W96" i="12" s="1"/>
  <c r="W98" i="12" s="1"/>
  <c r="W101" i="12" s="1"/>
  <c r="X369" i="9"/>
  <c r="X320" i="9"/>
  <c r="X246" i="9"/>
  <c r="S69" i="13"/>
  <c r="X395" i="9"/>
  <c r="Y409" i="9"/>
  <c r="Y88" i="8"/>
  <c r="Y89" i="8" s="1"/>
  <c r="Y94" i="8" s="1"/>
  <c r="Y224" i="9" s="1"/>
  <c r="N282" i="12"/>
  <c r="W135" i="12"/>
  <c r="N284" i="12" s="1"/>
  <c r="Z72" i="12"/>
  <c r="Y36" i="12"/>
  <c r="O180" i="12"/>
  <c r="O182" i="12" s="1"/>
  <c r="O143" i="12" s="1"/>
  <c r="AA116" i="8"/>
  <c r="AA123" i="8" s="1"/>
  <c r="Z393" i="9"/>
  <c r="Z555" i="9" s="1"/>
  <c r="V51" i="13" s="1"/>
  <c r="Z125" i="12"/>
  <c r="Z127" i="12" s="1"/>
  <c r="Z363" i="9"/>
  <c r="Z365" i="9" s="1"/>
  <c r="W535" i="9"/>
  <c r="S70" i="13" s="1"/>
  <c r="W544" i="9"/>
  <c r="W335" i="9"/>
  <c r="Y519" i="9"/>
  <c r="U22" i="13"/>
  <c r="W505" i="9"/>
  <c r="X388" i="9"/>
  <c r="X377" i="9"/>
  <c r="Y402" i="9"/>
  <c r="AB81" i="8"/>
  <c r="AB359" i="9" s="1"/>
  <c r="AB80" i="8"/>
  <c r="AA93" i="8" s="1"/>
  <c r="CU225" i="15"/>
  <c r="CV224" i="15"/>
  <c r="AT104" i="8"/>
  <c r="AU101" i="8" s="1"/>
  <c r="AT229" i="9"/>
  <c r="AT360" i="9"/>
  <c r="AT124" i="12" s="1"/>
  <c r="AS69" i="12"/>
  <c r="Y213" i="12"/>
  <c r="Y215" i="12" s="1"/>
  <c r="CA567" i="9"/>
  <c r="BW42" i="13" s="1"/>
  <c r="AP296" i="12"/>
  <c r="CB384" i="9"/>
  <c r="CB567" i="9" s="1"/>
  <c r="BX42" i="13" s="1"/>
  <c r="CC431" i="9"/>
  <c r="CC434" i="9" s="1"/>
  <c r="AS62" i="12"/>
  <c r="Y208" i="12" s="1"/>
  <c r="Z305" i="9" l="1"/>
  <c r="Z73" i="12" s="1"/>
  <c r="Z74" i="12" s="1"/>
  <c r="CS228" i="15"/>
  <c r="CS183" i="15" s="1"/>
  <c r="CS184" i="15" s="1"/>
  <c r="CS188" i="15" s="1"/>
  <c r="CS195" i="15" s="1"/>
  <c r="CS202" i="15" s="1"/>
  <c r="CS208" i="15" s="1"/>
  <c r="CT227" i="15"/>
  <c r="CR214" i="15"/>
  <c r="CR213" i="15"/>
  <c r="CU182" i="15"/>
  <c r="Y310" i="9"/>
  <c r="Y226" i="9"/>
  <c r="Y233" i="9" s="1"/>
  <c r="Y240" i="9" s="1"/>
  <c r="O151" i="12"/>
  <c r="O144" i="12"/>
  <c r="O313" i="12"/>
  <c r="O153" i="12"/>
  <c r="O149" i="12"/>
  <c r="X504" i="9"/>
  <c r="X557" i="9"/>
  <c r="T53" i="13" s="1"/>
  <c r="X321" i="9"/>
  <c r="X328" i="9" s="1"/>
  <c r="X330" i="9" s="1"/>
  <c r="X333" i="9" s="1"/>
  <c r="X534" i="9"/>
  <c r="X88" i="12"/>
  <c r="X89" i="12" s="1"/>
  <c r="X96" i="12" s="1"/>
  <c r="X98" i="12" s="1"/>
  <c r="X101" i="12" s="1"/>
  <c r="X560" i="9"/>
  <c r="T35" i="13" s="1"/>
  <c r="X385" i="9"/>
  <c r="W571" i="9"/>
  <c r="S27" i="13" s="1"/>
  <c r="W506" i="9"/>
  <c r="W509" i="9"/>
  <c r="S79" i="13"/>
  <c r="W545" i="9"/>
  <c r="W536" i="9"/>
  <c r="X133" i="12"/>
  <c r="X135" i="12" s="1"/>
  <c r="X371" i="9"/>
  <c r="X502" i="9"/>
  <c r="Z367" i="9"/>
  <c r="Z410" i="9" s="1"/>
  <c r="Z195" i="9"/>
  <c r="Z197" i="9" s="1"/>
  <c r="Z212" i="9" s="1"/>
  <c r="Z129" i="12"/>
  <c r="Z131" i="12" s="1"/>
  <c r="Z266" i="9"/>
  <c r="X550" i="9"/>
  <c r="T46" i="13" s="1"/>
  <c r="X396" i="9"/>
  <c r="AA126" i="8"/>
  <c r="AA127" i="8"/>
  <c r="Y91" i="8"/>
  <c r="E206" i="15"/>
  <c r="AB220" i="9"/>
  <c r="AB294" i="9" s="1"/>
  <c r="AB82" i="8"/>
  <c r="AB72" i="8" s="1"/>
  <c r="AB221" i="9" s="1"/>
  <c r="AB295" i="9" s="1"/>
  <c r="AB63" i="12" s="1"/>
  <c r="AB123" i="12"/>
  <c r="CW224" i="15"/>
  <c r="CV225" i="15"/>
  <c r="AT392" i="9"/>
  <c r="AT554" i="9" s="1"/>
  <c r="AP50" i="13" s="1"/>
  <c r="AT299" i="9"/>
  <c r="AT231" i="9"/>
  <c r="AU103" i="8"/>
  <c r="AU230" i="9" s="1"/>
  <c r="AU300" i="9" s="1"/>
  <c r="AU68" i="12" s="1"/>
  <c r="Z214" i="12" s="1"/>
  <c r="AU111" i="8"/>
  <c r="CC384" i="9"/>
  <c r="CD431" i="9"/>
  <c r="CD434" i="9" s="1"/>
  <c r="AI215" i="15"/>
  <c r="AJ212" i="15" s="1"/>
  <c r="AS93" i="8"/>
  <c r="AT81" i="8"/>
  <c r="Z306" i="9" l="1"/>
  <c r="Z528" i="9" s="1"/>
  <c r="V63" i="13" s="1"/>
  <c r="CS214" i="15"/>
  <c r="CS213" i="15"/>
  <c r="CT228" i="15"/>
  <c r="CT183" i="15" s="1"/>
  <c r="CT184" i="15" s="1"/>
  <c r="CT188" i="15" s="1"/>
  <c r="CT195" i="15" s="1"/>
  <c r="CT202" i="15" s="1"/>
  <c r="CT208" i="15" s="1"/>
  <c r="CU227" i="15"/>
  <c r="CV182" i="15"/>
  <c r="X505" i="9"/>
  <c r="X509" i="9" s="1"/>
  <c r="AB74" i="8"/>
  <c r="AC70" i="8" s="1"/>
  <c r="Y381" i="9"/>
  <c r="Z86" i="8"/>
  <c r="W570" i="9"/>
  <c r="S31" i="13" s="1"/>
  <c r="W510" i="9"/>
  <c r="Y403" i="9"/>
  <c r="Y404" i="9" s="1"/>
  <c r="AA361" i="9"/>
  <c r="AA236" i="9"/>
  <c r="Z34" i="12"/>
  <c r="Z36" i="12" s="1"/>
  <c r="Z268" i="9"/>
  <c r="Z529" i="9"/>
  <c r="V64" i="13" s="1"/>
  <c r="Y532" i="9"/>
  <c r="Y543" i="9"/>
  <c r="Y78" i="12"/>
  <c r="Y311" i="9"/>
  <c r="AA128" i="8"/>
  <c r="AA118" i="8" s="1"/>
  <c r="W547" i="9"/>
  <c r="T69" i="13"/>
  <c r="Z96" i="8"/>
  <c r="Z483" i="9"/>
  <c r="Z516" i="9" s="1"/>
  <c r="Z19" i="12"/>
  <c r="X398" i="9"/>
  <c r="X335" i="9"/>
  <c r="X544" i="9"/>
  <c r="X535" i="9"/>
  <c r="T70" i="13" s="1"/>
  <c r="AB222" i="9"/>
  <c r="AB517" i="9" s="1"/>
  <c r="X23" i="13" s="1"/>
  <c r="CX224" i="15"/>
  <c r="CW225" i="15"/>
  <c r="AB62" i="12"/>
  <c r="AB64" i="12" s="1"/>
  <c r="AB296" i="9"/>
  <c r="AB526" i="9" s="1"/>
  <c r="AU104" i="8"/>
  <c r="AU229" i="9"/>
  <c r="AU360" i="9"/>
  <c r="AU124" i="12" s="1"/>
  <c r="Z273" i="12" s="1"/>
  <c r="AT67" i="12"/>
  <c r="AT69" i="12" s="1"/>
  <c r="AT301" i="9"/>
  <c r="AT527" i="9" s="1"/>
  <c r="AP62" i="13" s="1"/>
  <c r="AM80" i="8"/>
  <c r="CE431" i="9"/>
  <c r="CE434" i="9" s="1"/>
  <c r="CD384" i="9"/>
  <c r="CD567" i="9" s="1"/>
  <c r="BZ42" i="13" s="1"/>
  <c r="CC567" i="9"/>
  <c r="BY42" i="13" s="1"/>
  <c r="AQ296" i="12"/>
  <c r="AT220" i="9"/>
  <c r="AT359" i="9"/>
  <c r="AT82" i="8"/>
  <c r="CT214" i="15" l="1"/>
  <c r="CT213" i="15"/>
  <c r="CU228" i="15"/>
  <c r="CU183" i="15" s="1"/>
  <c r="CU184" i="15" s="1"/>
  <c r="CU188" i="15" s="1"/>
  <c r="CU195" i="15" s="1"/>
  <c r="CU202" i="15" s="1"/>
  <c r="CU208" i="15" s="1"/>
  <c r="CV227" i="15"/>
  <c r="AB391" i="9"/>
  <c r="AB553" i="9" s="1"/>
  <c r="X49" i="13" s="1"/>
  <c r="CW182" i="15"/>
  <c r="X571" i="9"/>
  <c r="T27" i="13" s="1"/>
  <c r="X506" i="9"/>
  <c r="O224" i="12"/>
  <c r="O225" i="12" s="1"/>
  <c r="Y79" i="12"/>
  <c r="AA125" i="12"/>
  <c r="AA363" i="9"/>
  <c r="AA365" i="9" s="1"/>
  <c r="O293" i="12"/>
  <c r="Y564" i="9"/>
  <c r="U39" i="13" s="1"/>
  <c r="Z88" i="8"/>
  <c r="Z89" i="8" s="1"/>
  <c r="Z94" i="8" s="1"/>
  <c r="Z224" i="9" s="1"/>
  <c r="AA120" i="8"/>
  <c r="AA237" i="9"/>
  <c r="AA305" i="9" s="1"/>
  <c r="AA73" i="12" s="1"/>
  <c r="P219" i="12" s="1"/>
  <c r="U67" i="13"/>
  <c r="AA304" i="9"/>
  <c r="Y405" i="9"/>
  <c r="V22" i="13"/>
  <c r="Z519" i="9"/>
  <c r="U78" i="13"/>
  <c r="X510" i="9"/>
  <c r="X570" i="9"/>
  <c r="T31" i="13" s="1"/>
  <c r="T79" i="13"/>
  <c r="X545" i="9"/>
  <c r="X536" i="9"/>
  <c r="CX225" i="15"/>
  <c r="CY224" i="15"/>
  <c r="X61" i="13"/>
  <c r="AC77" i="8"/>
  <c r="AU231" i="9"/>
  <c r="AU299" i="9"/>
  <c r="AV101" i="8"/>
  <c r="AU392" i="9"/>
  <c r="AL93" i="8"/>
  <c r="CE384" i="9"/>
  <c r="CF431" i="9"/>
  <c r="CF434" i="9" s="1"/>
  <c r="AT123" i="12"/>
  <c r="AT294" i="9"/>
  <c r="CU214" i="15" l="1"/>
  <c r="CU213" i="15"/>
  <c r="CV228" i="15"/>
  <c r="CV183" i="15" s="1"/>
  <c r="CV184" i="15" s="1"/>
  <c r="CV188" i="15" s="1"/>
  <c r="CV195" i="15" s="1"/>
  <c r="CV202" i="15" s="1"/>
  <c r="CV208" i="15" s="1"/>
  <c r="CW227" i="15"/>
  <c r="CX182" i="15"/>
  <c r="X547" i="9"/>
  <c r="Z91" i="8"/>
  <c r="Z381" i="9" s="1"/>
  <c r="Z564" i="9" s="1"/>
  <c r="V39" i="13" s="1"/>
  <c r="AA238" i="9"/>
  <c r="AA72" i="12"/>
  <c r="AA306" i="9"/>
  <c r="AA528" i="9" s="1"/>
  <c r="W63" i="13" s="1"/>
  <c r="Z310" i="9"/>
  <c r="Z226" i="9"/>
  <c r="Z233" i="9" s="1"/>
  <c r="Z240" i="9" s="1"/>
  <c r="AA367" i="9"/>
  <c r="AA410" i="9" s="1"/>
  <c r="AA195" i="9"/>
  <c r="AA197" i="9" s="1"/>
  <c r="AA212" i="9" s="1"/>
  <c r="AA129" i="12"/>
  <c r="P278" i="12" s="1"/>
  <c r="AA266" i="9"/>
  <c r="Y411" i="9"/>
  <c r="Y412" i="9" s="1"/>
  <c r="Y244" i="9"/>
  <c r="P274" i="12"/>
  <c r="P276" i="12" s="1"/>
  <c r="AA127" i="12"/>
  <c r="AB116" i="8"/>
  <c r="AB123" i="8" s="1"/>
  <c r="AA393" i="9"/>
  <c r="Y377" i="9"/>
  <c r="Z402" i="9"/>
  <c r="Y388" i="9"/>
  <c r="AC81" i="8"/>
  <c r="AC220" i="9" s="1"/>
  <c r="AC80" i="8"/>
  <c r="CY225" i="15"/>
  <c r="CZ224" i="15"/>
  <c r="AU554" i="9"/>
  <c r="AQ50" i="13" s="1"/>
  <c r="Z304" i="12"/>
  <c r="AV103" i="8"/>
  <c r="AV230" i="9" s="1"/>
  <c r="AV300" i="9" s="1"/>
  <c r="AV68" i="12" s="1"/>
  <c r="AV111" i="8"/>
  <c r="AU67" i="12"/>
  <c r="AU301" i="9"/>
  <c r="AU527" i="9" s="1"/>
  <c r="AQ62" i="13" s="1"/>
  <c r="AR296" i="12"/>
  <c r="CE567" i="9"/>
  <c r="CA42" i="13" s="1"/>
  <c r="CF384" i="9"/>
  <c r="CF567" i="9" s="1"/>
  <c r="CB42" i="13" s="1"/>
  <c r="CG431" i="9"/>
  <c r="CG434" i="9" s="1"/>
  <c r="CG384" i="9" s="1"/>
  <c r="AT62" i="12"/>
  <c r="CV214" i="15" l="1"/>
  <c r="CV213" i="15"/>
  <c r="CW228" i="15"/>
  <c r="CW183" i="15" s="1"/>
  <c r="CW184" i="15" s="1"/>
  <c r="CW188" i="15" s="1"/>
  <c r="CW195" i="15" s="1"/>
  <c r="CW202" i="15" s="1"/>
  <c r="CW208" i="15" s="1"/>
  <c r="CX227" i="15"/>
  <c r="CY182" i="15"/>
  <c r="AA131" i="12"/>
  <c r="AA86" i="8"/>
  <c r="P305" i="12"/>
  <c r="AA555" i="9"/>
  <c r="W51" i="13" s="1"/>
  <c r="Y320" i="9"/>
  <c r="Y369" i="9"/>
  <c r="Y246" i="9"/>
  <c r="AA483" i="9"/>
  <c r="AA516" i="9" s="1"/>
  <c r="AA96" i="8"/>
  <c r="AA19" i="12"/>
  <c r="P163" i="12" s="1"/>
  <c r="AA34" i="12"/>
  <c r="AA268" i="9"/>
  <c r="AA529" i="9"/>
  <c r="W64" i="13" s="1"/>
  <c r="Z403" i="9"/>
  <c r="Y560" i="9"/>
  <c r="U35" i="13" s="1"/>
  <c r="Y385" i="9"/>
  <c r="O289" i="12"/>
  <c r="O297" i="12" s="1"/>
  <c r="P280" i="12"/>
  <c r="Z311" i="9"/>
  <c r="Z78" i="12"/>
  <c r="Z79" i="12" s="1"/>
  <c r="Z543" i="9"/>
  <c r="Z532" i="9"/>
  <c r="O300" i="12"/>
  <c r="Y550" i="9"/>
  <c r="U46" i="13" s="1"/>
  <c r="AB126" i="8"/>
  <c r="AB127" i="8"/>
  <c r="Z409" i="9"/>
  <c r="Y395" i="9"/>
  <c r="P218" i="12"/>
  <c r="P220" i="12" s="1"/>
  <c r="AA74" i="12"/>
  <c r="AC82" i="8"/>
  <c r="AC72" i="8" s="1"/>
  <c r="AC221" i="9" s="1"/>
  <c r="AC295" i="9" s="1"/>
  <c r="AC63" i="12" s="1"/>
  <c r="Q209" i="12" s="1"/>
  <c r="AC359" i="9"/>
  <c r="AC123" i="12" s="1"/>
  <c r="AB93" i="8"/>
  <c r="AC294" i="9"/>
  <c r="DA224" i="15"/>
  <c r="CZ225" i="15"/>
  <c r="AV104" i="8"/>
  <c r="AW101" i="8" s="1"/>
  <c r="AV360" i="9"/>
  <c r="AV124" i="12" s="1"/>
  <c r="AV229" i="9"/>
  <c r="Z213" i="12"/>
  <c r="Z215" i="12" s="1"/>
  <c r="AU69" i="12"/>
  <c r="CG567" i="9"/>
  <c r="CC42" i="13" s="1"/>
  <c r="AS296" i="12"/>
  <c r="AT93" i="8"/>
  <c r="AU81" i="8"/>
  <c r="Z404" i="9" l="1"/>
  <c r="Z405" i="9" s="1"/>
  <c r="CW214" i="15"/>
  <c r="CW213" i="15"/>
  <c r="CX228" i="15"/>
  <c r="CX183" i="15" s="1"/>
  <c r="CX184" i="15" s="1"/>
  <c r="CX188" i="15" s="1"/>
  <c r="CX195" i="15" s="1"/>
  <c r="CX202" i="15" s="1"/>
  <c r="CX208" i="15" s="1"/>
  <c r="CY227" i="15"/>
  <c r="AA88" i="8"/>
  <c r="AA89" i="8" s="1"/>
  <c r="AA91" i="8" s="1"/>
  <c r="CZ182" i="15"/>
  <c r="V78" i="13"/>
  <c r="W22" i="13"/>
  <c r="AA519" i="9"/>
  <c r="AB361" i="9"/>
  <c r="AB236" i="9"/>
  <c r="AB128" i="8"/>
  <c r="AB118" i="8" s="1"/>
  <c r="Y133" i="12"/>
  <c r="Y371" i="9"/>
  <c r="Y502" i="9"/>
  <c r="Y504" i="9"/>
  <c r="O307" i="12"/>
  <c r="O308" i="12" s="1"/>
  <c r="O310" i="12" s="1"/>
  <c r="Y557" i="9"/>
  <c r="U53" i="13" s="1"/>
  <c r="Y396" i="9"/>
  <c r="Y398" i="9" s="1"/>
  <c r="V67" i="13"/>
  <c r="P180" i="12"/>
  <c r="P182" i="12" s="1"/>
  <c r="P143" i="12" s="1"/>
  <c r="AA36" i="12"/>
  <c r="Y534" i="9"/>
  <c r="Y321" i="9"/>
  <c r="Y328" i="9" s="1"/>
  <c r="Y330" i="9" s="1"/>
  <c r="Y333" i="9" s="1"/>
  <c r="Y88" i="12"/>
  <c r="AC74" i="8"/>
  <c r="AC391" i="9" s="1"/>
  <c r="AC62" i="12"/>
  <c r="AC296" i="9"/>
  <c r="AC526" i="9" s="1"/>
  <c r="DA225" i="15"/>
  <c r="DB224" i="15"/>
  <c r="Q272" i="12"/>
  <c r="AC222" i="9"/>
  <c r="AV392" i="9"/>
  <c r="AV554" i="9" s="1"/>
  <c r="AR50" i="13" s="1"/>
  <c r="AV299" i="9"/>
  <c r="AV231" i="9"/>
  <c r="AW111" i="8"/>
  <c r="AW103" i="8"/>
  <c r="AW230" i="9" s="1"/>
  <c r="AW300" i="9" s="1"/>
  <c r="AW68" i="12" s="1"/>
  <c r="AA214" i="12" s="1"/>
  <c r="AU220" i="9"/>
  <c r="AU359" i="9"/>
  <c r="AU82" i="8"/>
  <c r="CX214" i="15" l="1"/>
  <c r="CX213" i="15"/>
  <c r="CZ227" i="15"/>
  <c r="CY228" i="15"/>
  <c r="CY183" i="15" s="1"/>
  <c r="CY184" i="15" s="1"/>
  <c r="CY188" i="15" s="1"/>
  <c r="CY195" i="15" s="1"/>
  <c r="CY202" i="15" s="1"/>
  <c r="CY208" i="15" s="1"/>
  <c r="DA182" i="15"/>
  <c r="AA94" i="8"/>
  <c r="AA224" i="9" s="1"/>
  <c r="AA310" i="9" s="1"/>
  <c r="U69" i="13"/>
  <c r="P144" i="12"/>
  <c r="P313" i="12"/>
  <c r="P151" i="12"/>
  <c r="P153" i="12"/>
  <c r="P149" i="12"/>
  <c r="O282" i="12"/>
  <c r="Y135" i="12"/>
  <c r="O284" i="12" s="1"/>
  <c r="AB304" i="9"/>
  <c r="Y89" i="12"/>
  <c r="Y96" i="12" s="1"/>
  <c r="Y98" i="12" s="1"/>
  <c r="Y101" i="12" s="1"/>
  <c r="O234" i="12"/>
  <c r="O235" i="12" s="1"/>
  <c r="O242" i="12" s="1"/>
  <c r="O244" i="12" s="1"/>
  <c r="O247" i="12" s="1"/>
  <c r="AA381" i="9"/>
  <c r="AB86" i="8"/>
  <c r="AB120" i="8"/>
  <c r="AB237" i="9"/>
  <c r="AB305" i="9" s="1"/>
  <c r="AB73" i="12" s="1"/>
  <c r="AB125" i="12"/>
  <c r="AB127" i="12" s="1"/>
  <c r="AB363" i="9"/>
  <c r="AB365" i="9" s="1"/>
  <c r="Z377" i="9"/>
  <c r="AA402" i="9"/>
  <c r="Z388" i="9"/>
  <c r="Y335" i="9"/>
  <c r="Y544" i="9"/>
  <c r="Y535" i="9"/>
  <c r="U70" i="13" s="1"/>
  <c r="Y505" i="9"/>
  <c r="Z244" i="9"/>
  <c r="Z411" i="9"/>
  <c r="Z412" i="9" s="1"/>
  <c r="AD70" i="8"/>
  <c r="AD77" i="8" s="1"/>
  <c r="Q208" i="12"/>
  <c r="Q210" i="12" s="1"/>
  <c r="AC64" i="12"/>
  <c r="AC517" i="9"/>
  <c r="Y23" i="13" s="1"/>
  <c r="DB225" i="15"/>
  <c r="DC224" i="15"/>
  <c r="AC553" i="9"/>
  <c r="Y49" i="13" s="1"/>
  <c r="Q303" i="12"/>
  <c r="Y61" i="13"/>
  <c r="AW229" i="9"/>
  <c r="AW360" i="9"/>
  <c r="AW124" i="12" s="1"/>
  <c r="AA273" i="12" s="1"/>
  <c r="AW104" i="8"/>
  <c r="AV67" i="12"/>
  <c r="AV69" i="12" s="1"/>
  <c r="AV301" i="9"/>
  <c r="AV527" i="9" s="1"/>
  <c r="AR62" i="13" s="1"/>
  <c r="AU123" i="12"/>
  <c r="AU294" i="9"/>
  <c r="CZ228" i="15" l="1"/>
  <c r="CZ183" i="15" s="1"/>
  <c r="CZ184" i="15" s="1"/>
  <c r="CZ188" i="15" s="1"/>
  <c r="CZ195" i="15" s="1"/>
  <c r="CZ202" i="15" s="1"/>
  <c r="CZ208" i="15" s="1"/>
  <c r="DA227" i="15"/>
  <c r="CY214" i="15"/>
  <c r="CY213" i="15"/>
  <c r="DB182" i="15"/>
  <c r="AB238" i="9"/>
  <c r="AA226" i="9"/>
  <c r="AA233" i="9" s="1"/>
  <c r="AA240" i="9" s="1"/>
  <c r="AA403" i="9" s="1"/>
  <c r="Y536" i="9"/>
  <c r="Z320" i="9"/>
  <c r="Z369" i="9"/>
  <c r="Z246" i="9"/>
  <c r="AB367" i="9"/>
  <c r="AB410" i="9" s="1"/>
  <c r="AB195" i="9"/>
  <c r="AB197" i="9" s="1"/>
  <c r="AB212" i="9" s="1"/>
  <c r="AB129" i="12"/>
  <c r="AB131" i="12" s="1"/>
  <c r="AB266" i="9"/>
  <c r="Y506" i="9"/>
  <c r="Y571" i="9"/>
  <c r="U27" i="13" s="1"/>
  <c r="Y509" i="9"/>
  <c r="Z550" i="9"/>
  <c r="V46" i="13" s="1"/>
  <c r="P293" i="12"/>
  <c r="AA564" i="9"/>
  <c r="W39" i="13" s="1"/>
  <c r="AB306" i="9"/>
  <c r="AB528" i="9" s="1"/>
  <c r="X63" i="13" s="1"/>
  <c r="AB72" i="12"/>
  <c r="AB74" i="12" s="1"/>
  <c r="AA532" i="9"/>
  <c r="W67" i="13" s="1"/>
  <c r="AA543" i="9"/>
  <c r="W78" i="13" s="1"/>
  <c r="AA78" i="12"/>
  <c r="AA311" i="9"/>
  <c r="AA409" i="9"/>
  <c r="Z395" i="9"/>
  <c r="U79" i="13"/>
  <c r="Y545" i="9"/>
  <c r="Z385" i="9"/>
  <c r="Z560" i="9"/>
  <c r="V35" i="13" s="1"/>
  <c r="AB393" i="9"/>
  <c r="AB555" i="9" s="1"/>
  <c r="X51" i="13" s="1"/>
  <c r="AC116" i="8"/>
  <c r="AD81" i="8"/>
  <c r="AD80" i="8"/>
  <c r="DD224" i="15"/>
  <c r="DC225" i="15"/>
  <c r="AW392" i="9"/>
  <c r="AX101" i="8"/>
  <c r="AW299" i="9"/>
  <c r="AW231" i="9"/>
  <c r="Z272" i="12"/>
  <c r="AU62" i="12"/>
  <c r="AA404" i="9" l="1"/>
  <c r="AA405" i="9" s="1"/>
  <c r="DA228" i="15"/>
  <c r="DA183" i="15" s="1"/>
  <c r="DA184" i="15" s="1"/>
  <c r="DA188" i="15" s="1"/>
  <c r="DA195" i="15" s="1"/>
  <c r="DA202" i="15" s="1"/>
  <c r="DA208" i="15" s="1"/>
  <c r="DB227" i="15"/>
  <c r="CZ214" i="15"/>
  <c r="CZ213" i="15"/>
  <c r="DC182" i="15"/>
  <c r="Y547" i="9"/>
  <c r="AC123" i="8"/>
  <c r="Y510" i="9"/>
  <c r="Y570" i="9"/>
  <c r="U31" i="13" s="1"/>
  <c r="Z371" i="9"/>
  <c r="Z133" i="12"/>
  <c r="Z135" i="12" s="1"/>
  <c r="Z502" i="9"/>
  <c r="AA79" i="12"/>
  <c r="P224" i="12"/>
  <c r="P225" i="12" s="1"/>
  <c r="AB96" i="8"/>
  <c r="AB19" i="12"/>
  <c r="AB483" i="9"/>
  <c r="AB516" i="9" s="1"/>
  <c r="Z88" i="12"/>
  <c r="Z89" i="12" s="1"/>
  <c r="Z96" i="12" s="1"/>
  <c r="Z98" i="12" s="1"/>
  <c r="Z101" i="12" s="1"/>
  <c r="Z321" i="9"/>
  <c r="Z328" i="9" s="1"/>
  <c r="Z330" i="9" s="1"/>
  <c r="Z333" i="9" s="1"/>
  <c r="Z534" i="9"/>
  <c r="Z504" i="9"/>
  <c r="Z557" i="9"/>
  <c r="V53" i="13" s="1"/>
  <c r="Z396" i="9"/>
  <c r="Z398" i="9" s="1"/>
  <c r="AB268" i="9"/>
  <c r="AB529" i="9"/>
  <c r="X64" i="13" s="1"/>
  <c r="AB34" i="12"/>
  <c r="AB36" i="12" s="1"/>
  <c r="AD82" i="8"/>
  <c r="AD72" i="8" s="1"/>
  <c r="AD221" i="9" s="1"/>
  <c r="AD295" i="9" s="1"/>
  <c r="AD63" i="12" s="1"/>
  <c r="AD359" i="9"/>
  <c r="AD220" i="9"/>
  <c r="AD294" i="9" s="1"/>
  <c r="AC93" i="8"/>
  <c r="DD225" i="15"/>
  <c r="DE224" i="15"/>
  <c r="AW67" i="12"/>
  <c r="AW301" i="9"/>
  <c r="AW527" i="9" s="1"/>
  <c r="AS62" i="13" s="1"/>
  <c r="AX103" i="8"/>
  <c r="AX230" i="9" s="1"/>
  <c r="AX300" i="9" s="1"/>
  <c r="AX68" i="12" s="1"/>
  <c r="AX111" i="8"/>
  <c r="AA304" i="12"/>
  <c r="AW554" i="9"/>
  <c r="AS50" i="13" s="1"/>
  <c r="Z208" i="12"/>
  <c r="AU93" i="8"/>
  <c r="AV81" i="8"/>
  <c r="DC227" i="15" l="1"/>
  <c r="DB228" i="15"/>
  <c r="DB183" i="15" s="1"/>
  <c r="DB184" i="15" s="1"/>
  <c r="DB188" i="15" s="1"/>
  <c r="DB195" i="15" s="1"/>
  <c r="DB202" i="15" s="1"/>
  <c r="DB208" i="15" s="1"/>
  <c r="DA214" i="15"/>
  <c r="DA213" i="15"/>
  <c r="DD182" i="15"/>
  <c r="AA244" i="9"/>
  <c r="AA369" i="9" s="1"/>
  <c r="AA411" i="9"/>
  <c r="AA412" i="9" s="1"/>
  <c r="AA395" i="9" s="1"/>
  <c r="V69" i="13"/>
  <c r="AB519" i="9"/>
  <c r="X22" i="13"/>
  <c r="AC126" i="8"/>
  <c r="AC127" i="8"/>
  <c r="AA377" i="9"/>
  <c r="AA388" i="9"/>
  <c r="AB402" i="9"/>
  <c r="Z335" i="9"/>
  <c r="Z535" i="9"/>
  <c r="V70" i="13" s="1"/>
  <c r="Z544" i="9"/>
  <c r="Z505" i="9"/>
  <c r="AB88" i="8"/>
  <c r="AB89" i="8" s="1"/>
  <c r="AB91" i="8" s="1"/>
  <c r="AD74" i="8"/>
  <c r="AE70" i="8" s="1"/>
  <c r="AD123" i="12"/>
  <c r="AD222" i="9"/>
  <c r="AD517" i="9" s="1"/>
  <c r="Z23" i="13" s="1"/>
  <c r="DE225" i="15"/>
  <c r="DF224" i="15"/>
  <c r="AD62" i="12"/>
  <c r="AD64" i="12" s="1"/>
  <c r="AD296" i="9"/>
  <c r="AD526" i="9" s="1"/>
  <c r="AX229" i="9"/>
  <c r="AX360" i="9"/>
  <c r="AX124" i="12" s="1"/>
  <c r="AX104" i="8"/>
  <c r="AA213" i="12"/>
  <c r="AA215" i="12" s="1"/>
  <c r="AW69" i="12"/>
  <c r="AV359" i="9"/>
  <c r="AV220" i="9"/>
  <c r="AV82" i="8"/>
  <c r="DB214" i="15" l="1"/>
  <c r="DB213" i="15"/>
  <c r="DC228" i="15"/>
  <c r="DC183" i="15" s="1"/>
  <c r="DC184" i="15" s="1"/>
  <c r="DC188" i="15" s="1"/>
  <c r="DC195" i="15" s="1"/>
  <c r="DC202" i="15" s="1"/>
  <c r="DC208" i="15" s="1"/>
  <c r="DD227" i="15"/>
  <c r="AD391" i="9"/>
  <c r="AD553" i="9" s="1"/>
  <c r="Z49" i="13" s="1"/>
  <c r="DE182" i="15"/>
  <c r="AB409" i="9"/>
  <c r="AA246" i="9"/>
  <c r="AA320" i="9"/>
  <c r="AA534" i="9" s="1"/>
  <c r="V79" i="13"/>
  <c r="Z545" i="9"/>
  <c r="AA550" i="9"/>
  <c r="W46" i="13" s="1"/>
  <c r="P300" i="12"/>
  <c r="AC86" i="8"/>
  <c r="AB381" i="9"/>
  <c r="AB564" i="9" s="1"/>
  <c r="X39" i="13" s="1"/>
  <c r="AA385" i="9"/>
  <c r="P289" i="12"/>
  <c r="P297" i="12" s="1"/>
  <c r="AA560" i="9"/>
  <c r="W35" i="13" s="1"/>
  <c r="AA396" i="9"/>
  <c r="P307" i="12"/>
  <c r="AA504" i="9"/>
  <c r="AA557" i="9"/>
  <c r="W53" i="13" s="1"/>
  <c r="AA371" i="9"/>
  <c r="AA133" i="12"/>
  <c r="AA502" i="9"/>
  <c r="AB94" i="8"/>
  <c r="AB224" i="9" s="1"/>
  <c r="AC361" i="9"/>
  <c r="AC236" i="9"/>
  <c r="Z536" i="9"/>
  <c r="Z506" i="9"/>
  <c r="Z571" i="9"/>
  <c r="V27" i="13" s="1"/>
  <c r="Z509" i="9"/>
  <c r="AC128" i="8"/>
  <c r="AC118" i="8" s="1"/>
  <c r="AE77" i="8"/>
  <c r="Z61" i="13"/>
  <c r="DF225" i="15"/>
  <c r="DG224" i="15"/>
  <c r="AX392" i="9"/>
  <c r="AX554" i="9" s="1"/>
  <c r="AT50" i="13" s="1"/>
  <c r="AY101" i="8"/>
  <c r="AX231" i="9"/>
  <c r="AX299" i="9"/>
  <c r="AV123" i="12"/>
  <c r="AV294" i="9"/>
  <c r="AV62" i="12" s="1"/>
  <c r="DC214" i="15" l="1"/>
  <c r="DC213" i="15"/>
  <c r="DD228" i="15"/>
  <c r="DD183" i="15" s="1"/>
  <c r="DD184" i="15" s="1"/>
  <c r="DD188" i="15" s="1"/>
  <c r="DD195" i="15" s="1"/>
  <c r="DD202" i="15" s="1"/>
  <c r="DD208" i="15" s="1"/>
  <c r="DE227" i="15"/>
  <c r="DF182" i="15"/>
  <c r="AA88" i="12"/>
  <c r="P234" i="12" s="1"/>
  <c r="P235" i="12" s="1"/>
  <c r="P242" i="12" s="1"/>
  <c r="P244" i="12" s="1"/>
  <c r="P247" i="12" s="1"/>
  <c r="AA321" i="9"/>
  <c r="AA328" i="9" s="1"/>
  <c r="AA330" i="9" s="1"/>
  <c r="AA333" i="9" s="1"/>
  <c r="AA535" i="9" s="1"/>
  <c r="W70" i="13" s="1"/>
  <c r="P308" i="12"/>
  <c r="P310" i="12" s="1"/>
  <c r="AA398" i="9"/>
  <c r="Z547" i="9"/>
  <c r="AA505" i="9"/>
  <c r="AA506" i="9" s="1"/>
  <c r="AC304" i="9"/>
  <c r="AA135" i="12"/>
  <c r="P284" i="12" s="1"/>
  <c r="P282" i="12"/>
  <c r="W69" i="13"/>
  <c r="AC237" i="9"/>
  <c r="AC305" i="9" s="1"/>
  <c r="AC73" i="12" s="1"/>
  <c r="Q219" i="12" s="1"/>
  <c r="AC120" i="8"/>
  <c r="AC125" i="12"/>
  <c r="AC363" i="9"/>
  <c r="AC365" i="9" s="1"/>
  <c r="AB310" i="9"/>
  <c r="AB226" i="9"/>
  <c r="AB233" i="9" s="1"/>
  <c r="AB240" i="9" s="1"/>
  <c r="Z570" i="9"/>
  <c r="V31" i="13" s="1"/>
  <c r="Z510" i="9"/>
  <c r="AE81" i="8"/>
  <c r="AE220" i="9" s="1"/>
  <c r="AE80" i="8"/>
  <c r="DH224" i="15"/>
  <c r="DG225" i="15"/>
  <c r="AY111" i="8"/>
  <c r="AY103" i="8"/>
  <c r="AY230" i="9" s="1"/>
  <c r="AY300" i="9" s="1"/>
  <c r="AY68" i="12" s="1"/>
  <c r="AB214" i="12" s="1"/>
  <c r="AX301" i="9"/>
  <c r="AX527" i="9" s="1"/>
  <c r="AT62" i="13" s="1"/>
  <c r="AX67" i="12"/>
  <c r="AX69" i="12" s="1"/>
  <c r="DD214" i="15" l="1"/>
  <c r="DD213" i="15"/>
  <c r="DE228" i="15"/>
  <c r="DE183" i="15" s="1"/>
  <c r="DE184" i="15" s="1"/>
  <c r="DE188" i="15" s="1"/>
  <c r="DE195" i="15" s="1"/>
  <c r="DE202" i="15" s="1"/>
  <c r="DE208" i="15" s="1"/>
  <c r="DF227" i="15"/>
  <c r="DG182" i="15"/>
  <c r="AA544" i="9"/>
  <c r="W79" i="13" s="1"/>
  <c r="AA89" i="12"/>
  <c r="AA96" i="12" s="1"/>
  <c r="AA98" i="12" s="1"/>
  <c r="AA101" i="12" s="1"/>
  <c r="AA335" i="9"/>
  <c r="AE359" i="9"/>
  <c r="AE123" i="12" s="1"/>
  <c r="AA571" i="9"/>
  <c r="W27" i="13" s="1"/>
  <c r="AA509" i="9"/>
  <c r="AA570" i="9" s="1"/>
  <c r="W31" i="13" s="1"/>
  <c r="AC238" i="9"/>
  <c r="AC393" i="9"/>
  <c r="AD116" i="8"/>
  <c r="AB403" i="9"/>
  <c r="AB404" i="9" s="1"/>
  <c r="AC367" i="9"/>
  <c r="AC410" i="9" s="1"/>
  <c r="AC195" i="9"/>
  <c r="AC197" i="9" s="1"/>
  <c r="AC212" i="9" s="1"/>
  <c r="AC266" i="9"/>
  <c r="AC129" i="12"/>
  <c r="Q278" i="12" s="1"/>
  <c r="AA536" i="9"/>
  <c r="AB532" i="9"/>
  <c r="X67" i="13" s="1"/>
  <c r="AB78" i="12"/>
  <c r="AB79" i="12" s="1"/>
  <c r="AB543" i="9"/>
  <c r="X78" i="13" s="1"/>
  <c r="AB311" i="9"/>
  <c r="Q274" i="12"/>
  <c r="Q276" i="12" s="1"/>
  <c r="AC127" i="12"/>
  <c r="AC72" i="12"/>
  <c r="AC306" i="9"/>
  <c r="AC528" i="9" s="1"/>
  <c r="Y63" i="13" s="1"/>
  <c r="AE82" i="8"/>
  <c r="AE72" i="8" s="1"/>
  <c r="AE221" i="9" s="1"/>
  <c r="AE295" i="9" s="1"/>
  <c r="AE63" i="12" s="1"/>
  <c r="R209" i="12" s="1"/>
  <c r="AD93" i="8"/>
  <c r="AE294" i="9"/>
  <c r="DH225" i="15"/>
  <c r="DI224" i="15"/>
  <c r="AY104" i="8"/>
  <c r="AY392" i="9" s="1"/>
  <c r="AY360" i="9"/>
  <c r="AY124" i="12" s="1"/>
  <c r="AB273" i="12" s="1"/>
  <c r="AY229" i="9"/>
  <c r="AW81" i="8"/>
  <c r="AV93" i="8"/>
  <c r="DE214" i="15" l="1"/>
  <c r="DE213" i="15"/>
  <c r="DF228" i="15"/>
  <c r="DF183" i="15" s="1"/>
  <c r="DF184" i="15" s="1"/>
  <c r="DF188" i="15" s="1"/>
  <c r="DF195" i="15" s="1"/>
  <c r="DF202" i="15" s="1"/>
  <c r="DF208" i="15" s="1"/>
  <c r="DG227" i="15"/>
  <c r="AE74" i="8"/>
  <c r="AE391" i="9" s="1"/>
  <c r="DH182" i="15"/>
  <c r="AA545" i="9"/>
  <c r="AA547" i="9" s="1"/>
  <c r="AA510" i="9"/>
  <c r="Q280" i="12"/>
  <c r="AC131" i="12"/>
  <c r="AC268" i="9"/>
  <c r="AC529" i="9"/>
  <c r="Y64" i="13" s="1"/>
  <c r="AC34" i="12"/>
  <c r="AB405" i="9"/>
  <c r="AC555" i="9"/>
  <c r="Y51" i="13" s="1"/>
  <c r="Q305" i="12"/>
  <c r="AC74" i="12"/>
  <c r="Q218" i="12"/>
  <c r="Q220" i="12" s="1"/>
  <c r="AC96" i="8"/>
  <c r="AC19" i="12"/>
  <c r="Q163" i="12" s="1"/>
  <c r="AC483" i="9"/>
  <c r="AC516" i="9" s="1"/>
  <c r="AD123" i="8"/>
  <c r="AE222" i="9"/>
  <c r="AE517" i="9" s="1"/>
  <c r="AA23" i="13" s="1"/>
  <c r="AE62" i="12"/>
  <c r="AE296" i="9"/>
  <c r="AE526" i="9" s="1"/>
  <c r="DJ224" i="15"/>
  <c r="DI225" i="15"/>
  <c r="R272" i="12"/>
  <c r="AZ101" i="8"/>
  <c r="AZ103" i="8" s="1"/>
  <c r="AZ230" i="9" s="1"/>
  <c r="AZ300" i="9" s="1"/>
  <c r="AZ68" i="12" s="1"/>
  <c r="AY231" i="9"/>
  <c r="AY299" i="9"/>
  <c r="AB304" i="12"/>
  <c r="AY554" i="9"/>
  <c r="AU50" i="13" s="1"/>
  <c r="AW359" i="9"/>
  <c r="AW82" i="8"/>
  <c r="AW220" i="9"/>
  <c r="DF214" i="15" l="1"/>
  <c r="DF213" i="15"/>
  <c r="DG228" i="15"/>
  <c r="DG183" i="15" s="1"/>
  <c r="DG184" i="15" s="1"/>
  <c r="DG188" i="15" s="1"/>
  <c r="DG195" i="15" s="1"/>
  <c r="DG202" i="15" s="1"/>
  <c r="DG208" i="15" s="1"/>
  <c r="DH227" i="15"/>
  <c r="DI182" i="15"/>
  <c r="AF70" i="8"/>
  <c r="AF77" i="8" s="1"/>
  <c r="AC519" i="9"/>
  <c r="Y22" i="13"/>
  <c r="AB377" i="9"/>
  <c r="AB388" i="9"/>
  <c r="AC402" i="9"/>
  <c r="AD127" i="8"/>
  <c r="AD126" i="8"/>
  <c r="AC36" i="12"/>
  <c r="Q180" i="12"/>
  <c r="Q182" i="12" s="1"/>
  <c r="Q143" i="12" s="1"/>
  <c r="AC88" i="8"/>
  <c r="AC89" i="8" s="1"/>
  <c r="AC94" i="8" s="1"/>
  <c r="AC224" i="9" s="1"/>
  <c r="AB244" i="9"/>
  <c r="AB411" i="9"/>
  <c r="AB412" i="9" s="1"/>
  <c r="DJ225" i="15"/>
  <c r="DK224" i="15"/>
  <c r="AA61" i="13"/>
  <c r="R303" i="12"/>
  <c r="AE553" i="9"/>
  <c r="AA49" i="13" s="1"/>
  <c r="R208" i="12"/>
  <c r="R210" i="12" s="1"/>
  <c r="AE64" i="12"/>
  <c r="AZ111" i="8"/>
  <c r="AZ104" i="8"/>
  <c r="BA101" i="8" s="1"/>
  <c r="AY67" i="12"/>
  <c r="AY301" i="9"/>
  <c r="AY527" i="9" s="1"/>
  <c r="AU62" i="13" s="1"/>
  <c r="AW123" i="12"/>
  <c r="AW294" i="9"/>
  <c r="AW62" i="12" s="1"/>
  <c r="AA208" i="12" s="1"/>
  <c r="DG214" i="15" l="1"/>
  <c r="DG213" i="15"/>
  <c r="DH228" i="15"/>
  <c r="DH183" i="15" s="1"/>
  <c r="DH184" i="15" s="1"/>
  <c r="DH188" i="15" s="1"/>
  <c r="DH195" i="15" s="1"/>
  <c r="DH202" i="15" s="1"/>
  <c r="DH208" i="15" s="1"/>
  <c r="DI227" i="15"/>
  <c r="DJ182" i="15"/>
  <c r="AD128" i="8"/>
  <c r="AD118" i="8" s="1"/>
  <c r="AD120" i="8" s="1"/>
  <c r="Q144" i="12"/>
  <c r="Q149" i="12"/>
  <c r="Q153" i="12"/>
  <c r="Q151" i="12"/>
  <c r="Q313" i="12"/>
  <c r="AC310" i="9"/>
  <c r="AC226" i="9"/>
  <c r="AC233" i="9" s="1"/>
  <c r="AC240" i="9" s="1"/>
  <c r="AB550" i="9"/>
  <c r="X46" i="13" s="1"/>
  <c r="AC409" i="9"/>
  <c r="AB395" i="9"/>
  <c r="AB396" i="9" s="1"/>
  <c r="AB320" i="9"/>
  <c r="AB369" i="9"/>
  <c r="AB246" i="9"/>
  <c r="AC91" i="8"/>
  <c r="AD361" i="9"/>
  <c r="AD236" i="9"/>
  <c r="AB385" i="9"/>
  <c r="AB560" i="9"/>
  <c r="X35" i="13" s="1"/>
  <c r="AF81" i="8"/>
  <c r="AF220" i="9" s="1"/>
  <c r="AF80" i="8"/>
  <c r="DK225" i="15"/>
  <c r="DL224" i="15"/>
  <c r="AZ360" i="9"/>
  <c r="AZ124" i="12" s="1"/>
  <c r="AZ229" i="9"/>
  <c r="AZ231" i="9" s="1"/>
  <c r="AZ392" i="9"/>
  <c r="AZ554" i="9" s="1"/>
  <c r="AV50" i="13" s="1"/>
  <c r="AY69" i="12"/>
  <c r="AB213" i="12"/>
  <c r="AB215" i="12" s="1"/>
  <c r="BA111" i="8"/>
  <c r="BA103" i="8"/>
  <c r="BA230" i="9" s="1"/>
  <c r="BA300" i="9" s="1"/>
  <c r="BA68" i="12" s="1"/>
  <c r="AC214" i="12" s="1"/>
  <c r="AA272" i="12"/>
  <c r="DH214" i="15" l="1"/>
  <c r="DH213" i="15"/>
  <c r="DJ227" i="15"/>
  <c r="DI228" i="15"/>
  <c r="DI183" i="15" s="1"/>
  <c r="DI184" i="15" s="1"/>
  <c r="DI188" i="15" s="1"/>
  <c r="DI195" i="15" s="1"/>
  <c r="DI202" i="15" s="1"/>
  <c r="DI208" i="15" s="1"/>
  <c r="AD237" i="9"/>
  <c r="AD305" i="9" s="1"/>
  <c r="AD73" i="12" s="1"/>
  <c r="DK182" i="15"/>
  <c r="AB398" i="9"/>
  <c r="AB133" i="12"/>
  <c r="AB135" i="12" s="1"/>
  <c r="AB502" i="9"/>
  <c r="AB371" i="9"/>
  <c r="AC403" i="9"/>
  <c r="AC404" i="9" s="1"/>
  <c r="AD125" i="12"/>
  <c r="AD127" i="12" s="1"/>
  <c r="AD363" i="9"/>
  <c r="AB88" i="12"/>
  <c r="AB89" i="12" s="1"/>
  <c r="AB96" i="12" s="1"/>
  <c r="AB98" i="12" s="1"/>
  <c r="AB101" i="12" s="1"/>
  <c r="AB534" i="9"/>
  <c r="AB321" i="9"/>
  <c r="AB328" i="9" s="1"/>
  <c r="AB330" i="9" s="1"/>
  <c r="AB333" i="9" s="1"/>
  <c r="AC532" i="9"/>
  <c r="Y67" i="13" s="1"/>
  <c r="AC311" i="9"/>
  <c r="AC543" i="9"/>
  <c r="Y78" i="13" s="1"/>
  <c r="AC78" i="12"/>
  <c r="AD304" i="9"/>
  <c r="AD86" i="8"/>
  <c r="AC381" i="9"/>
  <c r="AB557" i="9"/>
  <c r="X53" i="13" s="1"/>
  <c r="AB504" i="9"/>
  <c r="AD393" i="9"/>
  <c r="AD555" i="9" s="1"/>
  <c r="Z51" i="13" s="1"/>
  <c r="AE116" i="8"/>
  <c r="AE123" i="8" s="1"/>
  <c r="AZ299" i="9"/>
  <c r="AZ67" i="12" s="1"/>
  <c r="AZ69" i="12" s="1"/>
  <c r="AF82" i="8"/>
  <c r="AF72" i="8" s="1"/>
  <c r="AF221" i="9" s="1"/>
  <c r="AF295" i="9" s="1"/>
  <c r="AF63" i="12" s="1"/>
  <c r="AF359" i="9"/>
  <c r="AE93" i="8"/>
  <c r="DL225" i="15"/>
  <c r="DM224" i="15"/>
  <c r="AF294" i="9"/>
  <c r="BA104" i="8"/>
  <c r="BA392" i="9" s="1"/>
  <c r="BA360" i="9"/>
  <c r="BA124" i="12" s="1"/>
  <c r="AC273" i="12" s="1"/>
  <c r="BA229" i="9"/>
  <c r="AX81" i="8"/>
  <c r="AW93" i="8"/>
  <c r="DJ228" i="15" l="1"/>
  <c r="DJ183" i="15" s="1"/>
  <c r="DJ184" i="15" s="1"/>
  <c r="DJ188" i="15" s="1"/>
  <c r="DJ195" i="15" s="1"/>
  <c r="DJ202" i="15" s="1"/>
  <c r="DJ208" i="15" s="1"/>
  <c r="DK227" i="15"/>
  <c r="DI214" i="15"/>
  <c r="DI213" i="15"/>
  <c r="AD238" i="9"/>
  <c r="DL182" i="15"/>
  <c r="AB505" i="9"/>
  <c r="AB506" i="9" s="1"/>
  <c r="AE126" i="8"/>
  <c r="AE127" i="8"/>
  <c r="Q293" i="12"/>
  <c r="AC564" i="9"/>
  <c r="Y39" i="13" s="1"/>
  <c r="AC79" i="12"/>
  <c r="Q224" i="12"/>
  <c r="Q225" i="12" s="1"/>
  <c r="X69" i="13"/>
  <c r="AD306" i="9"/>
  <c r="AD528" i="9" s="1"/>
  <c r="Z63" i="13" s="1"/>
  <c r="AD72" i="12"/>
  <c r="AD74" i="12" s="1"/>
  <c r="AC405" i="9"/>
  <c r="AB544" i="9"/>
  <c r="AB535" i="9"/>
  <c r="X70" i="13" s="1"/>
  <c r="AB335" i="9"/>
  <c r="AD365" i="9"/>
  <c r="AD367" i="9" s="1"/>
  <c r="AD410" i="9" s="1"/>
  <c r="AZ301" i="9"/>
  <c r="AZ527" i="9" s="1"/>
  <c r="AV62" i="13" s="1"/>
  <c r="AF123" i="12"/>
  <c r="AF74" i="8"/>
  <c r="AG70" i="8" s="1"/>
  <c r="AF222" i="9"/>
  <c r="AF517" i="9" s="1"/>
  <c r="AB23" i="13" s="1"/>
  <c r="DN224" i="15"/>
  <c r="DM225" i="15"/>
  <c r="AF62" i="12"/>
  <c r="AF64" i="12" s="1"/>
  <c r="AF296" i="9"/>
  <c r="AF526" i="9" s="1"/>
  <c r="BB101" i="8"/>
  <c r="BA231" i="9"/>
  <c r="BA299" i="9"/>
  <c r="BA554" i="9"/>
  <c r="AW50" i="13" s="1"/>
  <c r="AC304" i="12"/>
  <c r="AX220" i="9"/>
  <c r="AX82" i="8"/>
  <c r="AX359" i="9"/>
  <c r="DL227" i="15" l="1"/>
  <c r="DK228" i="15"/>
  <c r="DK183" i="15" s="1"/>
  <c r="DK184" i="15" s="1"/>
  <c r="DK188" i="15" s="1"/>
  <c r="DK195" i="15" s="1"/>
  <c r="DK202" i="15" s="1"/>
  <c r="DK208" i="15" s="1"/>
  <c r="DJ214" i="15"/>
  <c r="DJ213" i="15"/>
  <c r="DM182" i="15"/>
  <c r="AB509" i="9"/>
  <c r="AB570" i="9" s="1"/>
  <c r="X31" i="13" s="1"/>
  <c r="AB571" i="9"/>
  <c r="X27" i="13" s="1"/>
  <c r="AE128" i="8"/>
  <c r="AE118" i="8" s="1"/>
  <c r="AB545" i="9"/>
  <c r="X79" i="13"/>
  <c r="AC377" i="9"/>
  <c r="AD402" i="9"/>
  <c r="AC388" i="9"/>
  <c r="AE236" i="9"/>
  <c r="AE361" i="9"/>
  <c r="AD129" i="12"/>
  <c r="AD131" i="12" s="1"/>
  <c r="AD266" i="9"/>
  <c r="AD195" i="9"/>
  <c r="AD197" i="9" s="1"/>
  <c r="AD212" i="9" s="1"/>
  <c r="AC411" i="9"/>
  <c r="AC412" i="9" s="1"/>
  <c r="AC244" i="9"/>
  <c r="AB536" i="9"/>
  <c r="AF391" i="9"/>
  <c r="AF553" i="9" s="1"/>
  <c r="AB49" i="13" s="1"/>
  <c r="AG77" i="8"/>
  <c r="AB61" i="13"/>
  <c r="DN225" i="15"/>
  <c r="DO224" i="15"/>
  <c r="BB103" i="8"/>
  <c r="BB230" i="9" s="1"/>
  <c r="BB300" i="9" s="1"/>
  <c r="BB68" i="12" s="1"/>
  <c r="BB111" i="8"/>
  <c r="BB229" i="9" s="1"/>
  <c r="BA67" i="12"/>
  <c r="BA301" i="9"/>
  <c r="BA527" i="9" s="1"/>
  <c r="AW62" i="13" s="1"/>
  <c r="AX123" i="12"/>
  <c r="AX294" i="9"/>
  <c r="AX62" i="12" s="1"/>
  <c r="DK214" i="15" l="1"/>
  <c r="DK213" i="15"/>
  <c r="DM227" i="15"/>
  <c r="DL228" i="15"/>
  <c r="DL183" i="15" s="1"/>
  <c r="DL184" i="15" s="1"/>
  <c r="DL188" i="15" s="1"/>
  <c r="DL195" i="15" s="1"/>
  <c r="DL202" i="15" s="1"/>
  <c r="DL208" i="15" s="1"/>
  <c r="DN182" i="15"/>
  <c r="AB510" i="9"/>
  <c r="AD268" i="9"/>
  <c r="AD529" i="9"/>
  <c r="Z64" i="13" s="1"/>
  <c r="AD34" i="12"/>
  <c r="AD36" i="12" s="1"/>
  <c r="AE120" i="8"/>
  <c r="AE237" i="9"/>
  <c r="AE305" i="9" s="1"/>
  <c r="AE73" i="12" s="1"/>
  <c r="R219" i="12" s="1"/>
  <c r="AC395" i="9"/>
  <c r="AC396" i="9" s="1"/>
  <c r="AD409" i="9"/>
  <c r="AE125" i="12"/>
  <c r="AE363" i="9"/>
  <c r="AE365" i="9" s="1"/>
  <c r="AC385" i="9"/>
  <c r="AC560" i="9"/>
  <c r="Y35" i="13" s="1"/>
  <c r="Q289" i="12"/>
  <c r="Q297" i="12" s="1"/>
  <c r="AC550" i="9"/>
  <c r="Y46" i="13" s="1"/>
  <c r="Q300" i="12"/>
  <c r="AC320" i="9"/>
  <c r="AC369" i="9"/>
  <c r="AC246" i="9"/>
  <c r="AD483" i="9"/>
  <c r="AD516" i="9" s="1"/>
  <c r="AD96" i="8"/>
  <c r="AD19" i="12"/>
  <c r="AE304" i="9"/>
  <c r="AB547" i="9"/>
  <c r="AG81" i="8"/>
  <c r="AG359" i="9" s="1"/>
  <c r="AG80" i="8"/>
  <c r="DO225" i="15"/>
  <c r="DP224" i="15"/>
  <c r="BB360" i="9"/>
  <c r="BB124" i="12" s="1"/>
  <c r="BB104" i="8"/>
  <c r="BC101" i="8" s="1"/>
  <c r="BC111" i="8" s="1"/>
  <c r="BB299" i="9"/>
  <c r="BB231" i="9"/>
  <c r="BA69" i="12"/>
  <c r="AC213" i="12"/>
  <c r="AC215" i="12" s="1"/>
  <c r="DM228" i="15" l="1"/>
  <c r="DM183" i="15" s="1"/>
  <c r="DM184" i="15" s="1"/>
  <c r="DM188" i="15" s="1"/>
  <c r="DM195" i="15" s="1"/>
  <c r="DM202" i="15" s="1"/>
  <c r="DM208" i="15" s="1"/>
  <c r="DN227" i="15"/>
  <c r="DL214" i="15"/>
  <c r="DL213" i="15"/>
  <c r="DO182" i="15"/>
  <c r="AC398" i="9"/>
  <c r="AE238" i="9"/>
  <c r="R274" i="12"/>
  <c r="R276" i="12" s="1"/>
  <c r="AE127" i="12"/>
  <c r="AE393" i="9"/>
  <c r="AF116" i="8"/>
  <c r="AE306" i="9"/>
  <c r="AE528" i="9" s="1"/>
  <c r="AA63" i="13" s="1"/>
  <c r="AE72" i="12"/>
  <c r="Z22" i="13"/>
  <c r="AD519" i="9"/>
  <c r="AC371" i="9"/>
  <c r="AC502" i="9"/>
  <c r="AC133" i="12"/>
  <c r="AE367" i="9"/>
  <c r="AE410" i="9" s="1"/>
  <c r="AE129" i="12"/>
  <c r="R278" i="12" s="1"/>
  <c r="AE266" i="9"/>
  <c r="AE195" i="9"/>
  <c r="AE197" i="9" s="1"/>
  <c r="AE212" i="9" s="1"/>
  <c r="AD88" i="8"/>
  <c r="AD89" i="8" s="1"/>
  <c r="AD91" i="8" s="1"/>
  <c r="AC321" i="9"/>
  <c r="AC328" i="9" s="1"/>
  <c r="AC330" i="9" s="1"/>
  <c r="AC333" i="9" s="1"/>
  <c r="AC88" i="12"/>
  <c r="AC534" i="9"/>
  <c r="AC557" i="9"/>
  <c r="Y53" i="13" s="1"/>
  <c r="AC504" i="9"/>
  <c r="Q307" i="12"/>
  <c r="Q308" i="12" s="1"/>
  <c r="Q310" i="12" s="1"/>
  <c r="AG82" i="8"/>
  <c r="AG72" i="8" s="1"/>
  <c r="AG74" i="8" s="1"/>
  <c r="AG220" i="9"/>
  <c r="AG294" i="9" s="1"/>
  <c r="AF93" i="8"/>
  <c r="AG123" i="12"/>
  <c r="DQ224" i="15"/>
  <c r="DP225" i="15"/>
  <c r="BB392" i="9"/>
  <c r="BB554" i="9" s="1"/>
  <c r="AX50" i="13" s="1"/>
  <c r="BC103" i="8"/>
  <c r="BC104" i="8" s="1"/>
  <c r="BC229" i="9"/>
  <c r="BB67" i="12"/>
  <c r="BB69" i="12" s="1"/>
  <c r="BB301" i="9"/>
  <c r="BB527" i="9" s="1"/>
  <c r="AX62" i="13" s="1"/>
  <c r="AX93" i="8"/>
  <c r="AY81" i="8"/>
  <c r="DN228" i="15" l="1"/>
  <c r="DN183" i="15" s="1"/>
  <c r="DN184" i="15" s="1"/>
  <c r="DN188" i="15" s="1"/>
  <c r="DN195" i="15" s="1"/>
  <c r="DN202" i="15" s="1"/>
  <c r="DN208" i="15" s="1"/>
  <c r="DO227" i="15"/>
  <c r="DM214" i="15"/>
  <c r="DM213" i="15"/>
  <c r="R280" i="12"/>
  <c r="DP182" i="15"/>
  <c r="AC505" i="9"/>
  <c r="AC509" i="9" s="1"/>
  <c r="AE131" i="12"/>
  <c r="AC544" i="9"/>
  <c r="AC535" i="9"/>
  <c r="Y70" i="13" s="1"/>
  <c r="AC335" i="9"/>
  <c r="AE268" i="9"/>
  <c r="AE34" i="12"/>
  <c r="AE529" i="9"/>
  <c r="AA64" i="13" s="1"/>
  <c r="AD381" i="9"/>
  <c r="AD564" i="9" s="1"/>
  <c r="Z39" i="13" s="1"/>
  <c r="AE86" i="8"/>
  <c r="AC89" i="12"/>
  <c r="AC96" i="12" s="1"/>
  <c r="AC98" i="12" s="1"/>
  <c r="AC101" i="12" s="1"/>
  <c r="Q234" i="12"/>
  <c r="Q235" i="12" s="1"/>
  <c r="Q242" i="12" s="1"/>
  <c r="Q244" i="12" s="1"/>
  <c r="Q247" i="12" s="1"/>
  <c r="AE483" i="9"/>
  <c r="AE516" i="9" s="1"/>
  <c r="AE96" i="8"/>
  <c r="AE19" i="12"/>
  <c r="R163" i="12" s="1"/>
  <c r="AC135" i="12"/>
  <c r="Q284" i="12" s="1"/>
  <c r="Q282" i="12"/>
  <c r="R305" i="12"/>
  <c r="AE555" i="9"/>
  <c r="AA51" i="13" s="1"/>
  <c r="R218" i="12"/>
  <c r="R220" i="12" s="1"/>
  <c r="AE74" i="12"/>
  <c r="Y69" i="13"/>
  <c r="AD94" i="8"/>
  <c r="AD224" i="9" s="1"/>
  <c r="AF123" i="8"/>
  <c r="AG221" i="9"/>
  <c r="AG295" i="9" s="1"/>
  <c r="AG63" i="12" s="1"/>
  <c r="S209" i="12" s="1"/>
  <c r="AG391" i="9"/>
  <c r="AH70" i="8"/>
  <c r="S272" i="12"/>
  <c r="DR224" i="15"/>
  <c r="DQ225" i="15"/>
  <c r="AG62" i="12"/>
  <c r="BC230" i="9"/>
  <c r="BC300" i="9" s="1"/>
  <c r="BC68" i="12" s="1"/>
  <c r="AD214" i="12" s="1"/>
  <c r="BC360" i="9"/>
  <c r="BC124" i="12" s="1"/>
  <c r="AD273" i="12" s="1"/>
  <c r="BD101" i="8"/>
  <c r="BC392" i="9"/>
  <c r="BC299" i="9"/>
  <c r="AY220" i="9"/>
  <c r="AY359" i="9"/>
  <c r="AY82" i="8"/>
  <c r="DP227" i="15" l="1"/>
  <c r="DO228" i="15"/>
  <c r="DO183" i="15" s="1"/>
  <c r="DO184" i="15" s="1"/>
  <c r="DO188" i="15" s="1"/>
  <c r="DO195" i="15" s="1"/>
  <c r="DO202" i="15" s="1"/>
  <c r="DO208" i="15" s="1"/>
  <c r="DN214" i="15"/>
  <c r="DN213" i="15"/>
  <c r="DQ182" i="15"/>
  <c r="AC506" i="9"/>
  <c r="AC571" i="9"/>
  <c r="Y27" i="13" s="1"/>
  <c r="AC536" i="9"/>
  <c r="AC510" i="9"/>
  <c r="AC570" i="9"/>
  <c r="Y31" i="13" s="1"/>
  <c r="R180" i="12"/>
  <c r="R182" i="12" s="1"/>
  <c r="R143" i="12" s="1"/>
  <c r="AE36" i="12"/>
  <c r="Y79" i="13"/>
  <c r="AC545" i="9"/>
  <c r="AF126" i="8"/>
  <c r="AF127" i="8"/>
  <c r="AE88" i="8"/>
  <c r="AE89" i="8" s="1"/>
  <c r="AE94" i="8" s="1"/>
  <c r="AE224" i="9" s="1"/>
  <c r="AD226" i="9"/>
  <c r="AD233" i="9" s="1"/>
  <c r="AD240" i="9" s="1"/>
  <c r="AD310" i="9"/>
  <c r="AE519" i="9"/>
  <c r="AA22" i="13"/>
  <c r="AG296" i="9"/>
  <c r="AG526" i="9" s="1"/>
  <c r="AC61" i="13" s="1"/>
  <c r="AG222" i="9"/>
  <c r="AG517" i="9" s="1"/>
  <c r="AC23" i="13" s="1"/>
  <c r="S208" i="12"/>
  <c r="S210" i="12" s="1"/>
  <c r="AG64" i="12"/>
  <c r="DR225" i="15"/>
  <c r="DS224" i="15"/>
  <c r="AH77" i="8"/>
  <c r="AG553" i="9"/>
  <c r="AC49" i="13" s="1"/>
  <c r="S303" i="12"/>
  <c r="BC231" i="9"/>
  <c r="BC67" i="12"/>
  <c r="BC301" i="9"/>
  <c r="BC527" i="9" s="1"/>
  <c r="AY62" i="13" s="1"/>
  <c r="AD304" i="12"/>
  <c r="BC554" i="9"/>
  <c r="AY50" i="13" s="1"/>
  <c r="BD111" i="8"/>
  <c r="BD103" i="8"/>
  <c r="AY123" i="12"/>
  <c r="AY294" i="9"/>
  <c r="DO214" i="15" l="1"/>
  <c r="DO213" i="15"/>
  <c r="DQ227" i="15"/>
  <c r="DP228" i="15"/>
  <c r="DP183" i="15" s="1"/>
  <c r="DP184" i="15" s="1"/>
  <c r="DP188" i="15" s="1"/>
  <c r="DP195" i="15" s="1"/>
  <c r="DP202" i="15" s="1"/>
  <c r="DP208" i="15" s="1"/>
  <c r="DR182" i="15"/>
  <c r="AC547" i="9"/>
  <c r="AE91" i="8"/>
  <c r="AF86" i="8" s="1"/>
  <c r="AD403" i="9"/>
  <c r="AD404" i="9" s="1"/>
  <c r="AF236" i="9"/>
  <c r="AF361" i="9"/>
  <c r="AE310" i="9"/>
  <c r="AE226" i="9"/>
  <c r="AE233" i="9" s="1"/>
  <c r="AE240" i="9" s="1"/>
  <c r="R144" i="12"/>
  <c r="R153" i="12"/>
  <c r="R149" i="12"/>
  <c r="R313" i="12"/>
  <c r="R151" i="12"/>
  <c r="AF128" i="8"/>
  <c r="AF118" i="8" s="1"/>
  <c r="AD78" i="12"/>
  <c r="AD79" i="12" s="1"/>
  <c r="AD532" i="9"/>
  <c r="AD311" i="9"/>
  <c r="AD543" i="9"/>
  <c r="AH81" i="8"/>
  <c r="AH359" i="9" s="1"/>
  <c r="AH80" i="8"/>
  <c r="AG93" i="8" s="1"/>
  <c r="DT224" i="15"/>
  <c r="DS225" i="15"/>
  <c r="BD230" i="9"/>
  <c r="BD300" i="9" s="1"/>
  <c r="BD68" i="12" s="1"/>
  <c r="BD104" i="8"/>
  <c r="BD360" i="9"/>
  <c r="BD124" i="12" s="1"/>
  <c r="BD229" i="9"/>
  <c r="AD213" i="12"/>
  <c r="AD215" i="12" s="1"/>
  <c r="BC69" i="12"/>
  <c r="AB272" i="12"/>
  <c r="AY62" i="12"/>
  <c r="DQ228" i="15" l="1"/>
  <c r="DQ183" i="15" s="1"/>
  <c r="DQ184" i="15" s="1"/>
  <c r="DQ188" i="15" s="1"/>
  <c r="DQ195" i="15" s="1"/>
  <c r="DQ202" i="15" s="1"/>
  <c r="DQ208" i="15" s="1"/>
  <c r="DR227" i="15"/>
  <c r="DP214" i="15"/>
  <c r="DP213" i="15"/>
  <c r="AH220" i="9"/>
  <c r="AH294" i="9" s="1"/>
  <c r="DS182" i="15"/>
  <c r="AE381" i="9"/>
  <c r="R293" i="12" s="1"/>
  <c r="AF237" i="9"/>
  <c r="AF305" i="9" s="1"/>
  <c r="AF73" i="12" s="1"/>
  <c r="AF120" i="8"/>
  <c r="AD405" i="9"/>
  <c r="Z67" i="13"/>
  <c r="AE403" i="9"/>
  <c r="AF125" i="12"/>
  <c r="AF127" i="12" s="1"/>
  <c r="AF363" i="9"/>
  <c r="AF365" i="9" s="1"/>
  <c r="Z78" i="13"/>
  <c r="AE311" i="9"/>
  <c r="AE532" i="9"/>
  <c r="AA67" i="13" s="1"/>
  <c r="AE78" i="12"/>
  <c r="AE543" i="9"/>
  <c r="AA78" i="13" s="1"/>
  <c r="AF304" i="9"/>
  <c r="AH82" i="8"/>
  <c r="AH72" i="8" s="1"/>
  <c r="AH74" i="8" s="1"/>
  <c r="AH123" i="12"/>
  <c r="DU224" i="15"/>
  <c r="DU225" i="15" s="1"/>
  <c r="DT225" i="15"/>
  <c r="BD231" i="9"/>
  <c r="BD299" i="9"/>
  <c r="BE101" i="8"/>
  <c r="BD392" i="9"/>
  <c r="BD554" i="9" s="1"/>
  <c r="AZ50" i="13" s="1"/>
  <c r="AB208" i="12"/>
  <c r="AY93" i="8"/>
  <c r="AZ81" i="8"/>
  <c r="DR228" i="15" l="1"/>
  <c r="DR183" i="15" s="1"/>
  <c r="DR184" i="15" s="1"/>
  <c r="DR188" i="15" s="1"/>
  <c r="DR195" i="15" s="1"/>
  <c r="DR202" i="15" s="1"/>
  <c r="DR208" i="15" s="1"/>
  <c r="DS227" i="15"/>
  <c r="DQ214" i="15"/>
  <c r="DQ213" i="15"/>
  <c r="DU182" i="15"/>
  <c r="DT182" i="15"/>
  <c r="AE564" i="9"/>
  <c r="AA39" i="13" s="1"/>
  <c r="AH221" i="9"/>
  <c r="AH295" i="9" s="1"/>
  <c r="AH63" i="12" s="1"/>
  <c r="AD377" i="9"/>
  <c r="AD388" i="9"/>
  <c r="AE402" i="9"/>
  <c r="AE79" i="12"/>
  <c r="R224" i="12"/>
  <c r="R225" i="12" s="1"/>
  <c r="AF238" i="9"/>
  <c r="AF367" i="9"/>
  <c r="AF410" i="9" s="1"/>
  <c r="AF129" i="12"/>
  <c r="AF131" i="12" s="1"/>
  <c r="AF195" i="9"/>
  <c r="AF197" i="9" s="1"/>
  <c r="AF212" i="9" s="1"/>
  <c r="AF266" i="9"/>
  <c r="AF393" i="9"/>
  <c r="AF555" i="9" s="1"/>
  <c r="AB51" i="13" s="1"/>
  <c r="AG116" i="8"/>
  <c r="AF72" i="12"/>
  <c r="AF74" i="12" s="1"/>
  <c r="AF306" i="9"/>
  <c r="AF528" i="9" s="1"/>
  <c r="AB63" i="13" s="1"/>
  <c r="AD411" i="9"/>
  <c r="AD412" i="9" s="1"/>
  <c r="AD244" i="9"/>
  <c r="AH62" i="12"/>
  <c r="AH391" i="9"/>
  <c r="AH553" i="9" s="1"/>
  <c r="AD49" i="13" s="1"/>
  <c r="AI70" i="8"/>
  <c r="BE111" i="8"/>
  <c r="BE103" i="8"/>
  <c r="BE230" i="9" s="1"/>
  <c r="BE300" i="9" s="1"/>
  <c r="BE68" i="12" s="1"/>
  <c r="AE214" i="12" s="1"/>
  <c r="BD67" i="12"/>
  <c r="BD69" i="12" s="1"/>
  <c r="BD301" i="9"/>
  <c r="BD527" i="9" s="1"/>
  <c r="AZ62" i="13" s="1"/>
  <c r="AZ82" i="8"/>
  <c r="AZ220" i="9"/>
  <c r="AZ359" i="9"/>
  <c r="DT227" i="15" l="1"/>
  <c r="DS228" i="15"/>
  <c r="DS183" i="15" s="1"/>
  <c r="DS184" i="15" s="1"/>
  <c r="DS188" i="15" s="1"/>
  <c r="DS195" i="15" s="1"/>
  <c r="DS202" i="15" s="1"/>
  <c r="DS208" i="15" s="1"/>
  <c r="DR214" i="15"/>
  <c r="DR213" i="15"/>
  <c r="AH296" i="9"/>
  <c r="AH526" i="9" s="1"/>
  <c r="AD61" i="13" s="1"/>
  <c r="AH64" i="12"/>
  <c r="AH222" i="9"/>
  <c r="AH517" i="9" s="1"/>
  <c r="AD23" i="13" s="1"/>
  <c r="AD320" i="9"/>
  <c r="AD369" i="9"/>
  <c r="AD246" i="9"/>
  <c r="AD560" i="9"/>
  <c r="Z35" i="13" s="1"/>
  <c r="AD385" i="9"/>
  <c r="AE409" i="9"/>
  <c r="AE404" i="9" s="1"/>
  <c r="AD395" i="9"/>
  <c r="AD396" i="9" s="1"/>
  <c r="AG123" i="8"/>
  <c r="AF529" i="9"/>
  <c r="AB64" i="13" s="1"/>
  <c r="AF268" i="9"/>
  <c r="AF34" i="12"/>
  <c r="AF36" i="12" s="1"/>
  <c r="AD550" i="9"/>
  <c r="Z46" i="13" s="1"/>
  <c r="AF483" i="9"/>
  <c r="AF516" i="9" s="1"/>
  <c r="AF96" i="8"/>
  <c r="AF19" i="12"/>
  <c r="AI77" i="8"/>
  <c r="BE104" i="8"/>
  <c r="BE392" i="9" s="1"/>
  <c r="BE229" i="9"/>
  <c r="BE360" i="9"/>
  <c r="BE124" i="12" s="1"/>
  <c r="AE273" i="12" s="1"/>
  <c r="AZ123" i="12"/>
  <c r="AZ294" i="9"/>
  <c r="AZ62" i="12" s="1"/>
  <c r="DS214" i="15" l="1"/>
  <c r="DS213" i="15"/>
  <c r="DT228" i="15"/>
  <c r="DT183" i="15" s="1"/>
  <c r="DT184" i="15" s="1"/>
  <c r="DT188" i="15" s="1"/>
  <c r="DT195" i="15" s="1"/>
  <c r="DT202" i="15" s="1"/>
  <c r="DT208" i="15" s="1"/>
  <c r="DU227" i="15"/>
  <c r="DU228" i="15" s="1"/>
  <c r="DU183" i="15" s="1"/>
  <c r="DU184" i="15" s="1"/>
  <c r="DU188" i="15" s="1"/>
  <c r="DU195" i="15" s="1"/>
  <c r="DU202" i="15" s="1"/>
  <c r="DU208" i="15" s="1"/>
  <c r="AE411" i="9"/>
  <c r="AE412" i="9" s="1"/>
  <c r="AE244" i="9"/>
  <c r="AE405" i="9"/>
  <c r="AD398" i="9"/>
  <c r="AF88" i="8"/>
  <c r="AF89" i="8" s="1"/>
  <c r="AF91" i="8" s="1"/>
  <c r="AG126" i="8"/>
  <c r="AG127" i="8"/>
  <c r="AD133" i="12"/>
  <c r="AD135" i="12" s="1"/>
  <c r="AD371" i="9"/>
  <c r="AD502" i="9"/>
  <c r="AD534" i="9"/>
  <c r="AD321" i="9"/>
  <c r="AD328" i="9" s="1"/>
  <c r="AD330" i="9" s="1"/>
  <c r="AD333" i="9" s="1"/>
  <c r="AD88" i="12"/>
  <c r="AD89" i="12" s="1"/>
  <c r="AD96" i="12" s="1"/>
  <c r="AD98" i="12" s="1"/>
  <c r="AD101" i="12" s="1"/>
  <c r="AB22" i="13"/>
  <c r="AF519" i="9"/>
  <c r="AD557" i="9"/>
  <c r="Z53" i="13" s="1"/>
  <c r="AD504" i="9"/>
  <c r="AI81" i="8"/>
  <c r="AI359" i="9" s="1"/>
  <c r="AI80" i="8"/>
  <c r="AH93" i="8" s="1"/>
  <c r="BF101" i="8"/>
  <c r="BF103" i="8" s="1"/>
  <c r="BF230" i="9" s="1"/>
  <c r="BF300" i="9" s="1"/>
  <c r="BF68" i="12" s="1"/>
  <c r="BE231" i="9"/>
  <c r="BE299" i="9"/>
  <c r="BE554" i="9"/>
  <c r="BA50" i="13" s="1"/>
  <c r="AE304" i="12"/>
  <c r="DU214" i="15" l="1"/>
  <c r="DU213" i="15"/>
  <c r="DT214" i="15"/>
  <c r="DT213" i="15"/>
  <c r="AG128" i="8"/>
  <c r="AG118" i="8" s="1"/>
  <c r="AG120" i="8" s="1"/>
  <c r="AG86" i="8"/>
  <c r="AF381" i="9"/>
  <c r="AF564" i="9" s="1"/>
  <c r="AB39" i="13" s="1"/>
  <c r="AE369" i="9"/>
  <c r="AE320" i="9"/>
  <c r="AE246" i="9"/>
  <c r="AF94" i="8"/>
  <c r="AF224" i="9" s="1"/>
  <c r="Z69" i="13"/>
  <c r="AG361" i="9"/>
  <c r="AG236" i="9"/>
  <c r="AD335" i="9"/>
  <c r="AD544" i="9"/>
  <c r="AD535" i="9"/>
  <c r="Z70" i="13" s="1"/>
  <c r="AF409" i="9"/>
  <c r="AE395" i="9"/>
  <c r="AD505" i="9"/>
  <c r="AG237" i="9"/>
  <c r="AG305" i="9" s="1"/>
  <c r="AG73" i="12" s="1"/>
  <c r="S219" i="12" s="1"/>
  <c r="AE388" i="9"/>
  <c r="AE377" i="9"/>
  <c r="AF402" i="9"/>
  <c r="AI220" i="9"/>
  <c r="AI294" i="9" s="1"/>
  <c r="AI82" i="8"/>
  <c r="AI72" i="8" s="1"/>
  <c r="AI74" i="8" s="1"/>
  <c r="AI123" i="12"/>
  <c r="BF111" i="8"/>
  <c r="BE301" i="9"/>
  <c r="BE527" i="9" s="1"/>
  <c r="BA62" i="13" s="1"/>
  <c r="BE67" i="12"/>
  <c r="BF104" i="8"/>
  <c r="BA81" i="8"/>
  <c r="AZ93" i="8"/>
  <c r="AF310" i="9" l="1"/>
  <c r="AF226" i="9"/>
  <c r="AF233" i="9" s="1"/>
  <c r="AF240" i="9" s="1"/>
  <c r="AG125" i="12"/>
  <c r="AG363" i="9"/>
  <c r="AE560" i="9"/>
  <c r="AA35" i="13" s="1"/>
  <c r="R289" i="12"/>
  <c r="R297" i="12" s="1"/>
  <c r="AE385" i="9"/>
  <c r="AD506" i="9"/>
  <c r="AD571" i="9"/>
  <c r="Z27" i="13" s="1"/>
  <c r="AD509" i="9"/>
  <c r="Z79" i="13"/>
  <c r="AD545" i="9"/>
  <c r="AD536" i="9"/>
  <c r="AE534" i="9"/>
  <c r="AE321" i="9"/>
  <c r="AE328" i="9" s="1"/>
  <c r="AE330" i="9" s="1"/>
  <c r="AE333" i="9" s="1"/>
  <c r="AE88" i="12"/>
  <c r="AG393" i="9"/>
  <c r="AH116" i="8"/>
  <c r="AH123" i="8" s="1"/>
  <c r="AG304" i="9"/>
  <c r="AG238" i="9"/>
  <c r="AE396" i="9"/>
  <c r="AE550" i="9"/>
  <c r="AA46" i="13" s="1"/>
  <c r="R300" i="12"/>
  <c r="R307" i="12"/>
  <c r="AE557" i="9"/>
  <c r="AA53" i="13" s="1"/>
  <c r="AE504" i="9"/>
  <c r="AE371" i="9"/>
  <c r="AE133" i="12"/>
  <c r="AE502" i="9"/>
  <c r="AI221" i="9"/>
  <c r="AI295" i="9" s="1"/>
  <c r="AI63" i="12" s="1"/>
  <c r="T209" i="12" s="1"/>
  <c r="AI391" i="9"/>
  <c r="AJ70" i="8"/>
  <c r="T272" i="12"/>
  <c r="AI62" i="12"/>
  <c r="BF229" i="9"/>
  <c r="BF299" i="9" s="1"/>
  <c r="BF360" i="9"/>
  <c r="BF124" i="12" s="1"/>
  <c r="AE213" i="12"/>
  <c r="AE215" i="12" s="1"/>
  <c r="BE69" i="12"/>
  <c r="BF392" i="9"/>
  <c r="BF554" i="9" s="1"/>
  <c r="BB50" i="13" s="1"/>
  <c r="BG101" i="8"/>
  <c r="BA220" i="9"/>
  <c r="BA359" i="9"/>
  <c r="BA82" i="8"/>
  <c r="AE505" i="9" l="1"/>
  <c r="AE506" i="9" s="1"/>
  <c r="AH126" i="8"/>
  <c r="AH127" i="8"/>
  <c r="AA69" i="13"/>
  <c r="AD570" i="9"/>
  <c r="Z31" i="13" s="1"/>
  <c r="AD510" i="9"/>
  <c r="AF403" i="9"/>
  <c r="AF404" i="9" s="1"/>
  <c r="AG555" i="9"/>
  <c r="AC51" i="13" s="1"/>
  <c r="S305" i="12"/>
  <c r="AF311" i="9"/>
  <c r="AF78" i="12"/>
  <c r="AF79" i="12" s="1"/>
  <c r="AF532" i="9"/>
  <c r="AF543" i="9"/>
  <c r="R308" i="12"/>
  <c r="R310" i="12" s="1"/>
  <c r="R234" i="12"/>
  <c r="R235" i="12" s="1"/>
  <c r="R242" i="12" s="1"/>
  <c r="R244" i="12" s="1"/>
  <c r="R247" i="12" s="1"/>
  <c r="AE89" i="12"/>
  <c r="AE96" i="12" s="1"/>
  <c r="AE98" i="12" s="1"/>
  <c r="AE101" i="12" s="1"/>
  <c r="AD547" i="9"/>
  <c r="AG365" i="9"/>
  <c r="AG367" i="9" s="1"/>
  <c r="AG410" i="9" s="1"/>
  <c r="R282" i="12"/>
  <c r="AE135" i="12"/>
  <c r="R284" i="12" s="1"/>
  <c r="AG72" i="12"/>
  <c r="AG306" i="9"/>
  <c r="AG528" i="9" s="1"/>
  <c r="AC63" i="13" s="1"/>
  <c r="AE335" i="9"/>
  <c r="AE535" i="9"/>
  <c r="AA70" i="13" s="1"/>
  <c r="AE544" i="9"/>
  <c r="AE398" i="9"/>
  <c r="S274" i="12"/>
  <c r="S276" i="12" s="1"/>
  <c r="AG127" i="12"/>
  <c r="AI296" i="9"/>
  <c r="AI526" i="9" s="1"/>
  <c r="AE61" i="13" s="1"/>
  <c r="AI222" i="9"/>
  <c r="AI517" i="9" s="1"/>
  <c r="AE23" i="13" s="1"/>
  <c r="AJ77" i="8"/>
  <c r="T208" i="12"/>
  <c r="T210" i="12" s="1"/>
  <c r="AI64" i="12"/>
  <c r="T303" i="12"/>
  <c r="AI553" i="9"/>
  <c r="AE49" i="13" s="1"/>
  <c r="BF231" i="9"/>
  <c r="BG103" i="8"/>
  <c r="BG230" i="9" s="1"/>
  <c r="BG300" i="9" s="1"/>
  <c r="BG68" i="12" s="1"/>
  <c r="AF214" i="12" s="1"/>
  <c r="BG111" i="8"/>
  <c r="BF301" i="9"/>
  <c r="BF527" i="9" s="1"/>
  <c r="BB62" i="13" s="1"/>
  <c r="BF67" i="12"/>
  <c r="BF69" i="12" s="1"/>
  <c r="BA123" i="12"/>
  <c r="BA294" i="9"/>
  <c r="BA62" i="12" s="1"/>
  <c r="AC208" i="12" s="1"/>
  <c r="AE571" i="9" l="1"/>
  <c r="AA27" i="13" s="1"/>
  <c r="AE509" i="9"/>
  <c r="AE510" i="9" s="1"/>
  <c r="AH128" i="8"/>
  <c r="AH118" i="8" s="1"/>
  <c r="AF405" i="9"/>
  <c r="AF411" i="9"/>
  <c r="AF412" i="9" s="1"/>
  <c r="AF244" i="9"/>
  <c r="AE536" i="9"/>
  <c r="AB67" i="13"/>
  <c r="AH361" i="9"/>
  <c r="AH236" i="9"/>
  <c r="AG195" i="9"/>
  <c r="AG197" i="9" s="1"/>
  <c r="AG212" i="9" s="1"/>
  <c r="AG129" i="12"/>
  <c r="S278" i="12" s="1"/>
  <c r="S280" i="12" s="1"/>
  <c r="AG266" i="9"/>
  <c r="AA79" i="13"/>
  <c r="AE545" i="9"/>
  <c r="S218" i="12"/>
  <c r="S220" i="12" s="1"/>
  <c r="AG74" i="12"/>
  <c r="AB78" i="13"/>
  <c r="AJ81" i="8"/>
  <c r="AJ359" i="9" s="1"/>
  <c r="AJ80" i="8"/>
  <c r="AI93" i="8" s="1"/>
  <c r="BG360" i="9"/>
  <c r="BG124" i="12" s="1"/>
  <c r="AF273" i="12" s="1"/>
  <c r="BG104" i="8"/>
  <c r="BG392" i="9" s="1"/>
  <c r="BG229" i="9"/>
  <c r="AC272" i="12"/>
  <c r="AG131" i="12" l="1"/>
  <c r="AE570" i="9"/>
  <c r="AA31" i="13" s="1"/>
  <c r="AH120" i="8"/>
  <c r="AH237" i="9"/>
  <c r="AH305" i="9" s="1"/>
  <c r="AH73" i="12" s="1"/>
  <c r="AG529" i="9"/>
  <c r="AC64" i="13" s="1"/>
  <c r="AG268" i="9"/>
  <c r="AG34" i="12"/>
  <c r="AF369" i="9"/>
  <c r="AF320" i="9"/>
  <c r="AF246" i="9"/>
  <c r="AF395" i="9"/>
  <c r="AG409" i="9"/>
  <c r="AH304" i="9"/>
  <c r="AH125" i="12"/>
  <c r="AH127" i="12" s="1"/>
  <c r="AH363" i="9"/>
  <c r="AE547" i="9"/>
  <c r="AG96" i="8"/>
  <c r="AG88" i="8" s="1"/>
  <c r="AG483" i="9"/>
  <c r="AG516" i="9" s="1"/>
  <c r="AG19" i="12"/>
  <c r="S163" i="12" s="1"/>
  <c r="AG402" i="9"/>
  <c r="AF377" i="9"/>
  <c r="AF388" i="9"/>
  <c r="AF550" i="9" s="1"/>
  <c r="AB46" i="13" s="1"/>
  <c r="AJ220" i="9"/>
  <c r="AJ294" i="9" s="1"/>
  <c r="AJ82" i="8"/>
  <c r="AJ72" i="8" s="1"/>
  <c r="AJ221" i="9" s="1"/>
  <c r="AJ295" i="9" s="1"/>
  <c r="AJ63" i="12" s="1"/>
  <c r="AJ123" i="12"/>
  <c r="BH101" i="8"/>
  <c r="BH111" i="8" s="1"/>
  <c r="AF304" i="12"/>
  <c r="BG554" i="9"/>
  <c r="BC50" i="13" s="1"/>
  <c r="BG299" i="9"/>
  <c r="BG231" i="9"/>
  <c r="BB81" i="8"/>
  <c r="BA93" i="8"/>
  <c r="AC22" i="13" l="1"/>
  <c r="AG519" i="9"/>
  <c r="AG36" i="12"/>
  <c r="S180" i="12"/>
  <c r="S182" i="12" s="1"/>
  <c r="S143" i="12" s="1"/>
  <c r="AG89" i="8"/>
  <c r="AG94" i="8" s="1"/>
  <c r="AG224" i="9" s="1"/>
  <c r="AH238" i="9"/>
  <c r="AF385" i="9"/>
  <c r="AF560" i="9"/>
  <c r="AB35" i="13" s="1"/>
  <c r="AH365" i="9"/>
  <c r="AH367" i="9" s="1"/>
  <c r="AH410" i="9" s="1"/>
  <c r="AF371" i="9"/>
  <c r="AF502" i="9"/>
  <c r="AF133" i="12"/>
  <c r="AF135" i="12" s="1"/>
  <c r="AF396" i="9"/>
  <c r="AF557" i="9"/>
  <c r="AB53" i="13" s="1"/>
  <c r="AF504" i="9"/>
  <c r="AI116" i="8"/>
  <c r="AH393" i="9"/>
  <c r="AH555" i="9" s="1"/>
  <c r="AD51" i="13" s="1"/>
  <c r="AH72" i="12"/>
  <c r="AH74" i="12" s="1"/>
  <c r="AH306" i="9"/>
  <c r="AH528" i="9" s="1"/>
  <c r="AD63" i="13" s="1"/>
  <c r="AF321" i="9"/>
  <c r="AF328" i="9" s="1"/>
  <c r="AF330" i="9" s="1"/>
  <c r="AF333" i="9" s="1"/>
  <c r="AF534" i="9"/>
  <c r="AF88" i="12"/>
  <c r="AF89" i="12" s="1"/>
  <c r="AF96" i="12" s="1"/>
  <c r="AF98" i="12" s="1"/>
  <c r="AF101" i="12" s="1"/>
  <c r="AJ74" i="8"/>
  <c r="AK70" i="8" s="1"/>
  <c r="AJ222" i="9"/>
  <c r="AJ62" i="12"/>
  <c r="AJ64" i="12" s="1"/>
  <c r="AJ296" i="9"/>
  <c r="AJ526" i="9" s="1"/>
  <c r="BH229" i="9"/>
  <c r="BH103" i="8"/>
  <c r="BH230" i="9" s="1"/>
  <c r="BH300" i="9" s="1"/>
  <c r="BH68" i="12" s="1"/>
  <c r="BG67" i="12"/>
  <c r="BG301" i="9"/>
  <c r="BG527" i="9" s="1"/>
  <c r="BC62" i="13" s="1"/>
  <c r="BB82" i="8"/>
  <c r="BB359" i="9"/>
  <c r="BB220" i="9"/>
  <c r="AJ391" i="9" l="1"/>
  <c r="AJ553" i="9" s="1"/>
  <c r="AF49" i="13" s="1"/>
  <c r="AG310" i="9"/>
  <c r="AG226" i="9"/>
  <c r="AG233" i="9" s="1"/>
  <c r="AG240" i="9" s="1"/>
  <c r="AF398" i="9"/>
  <c r="AF544" i="9"/>
  <c r="AF335" i="9"/>
  <c r="AF535" i="9"/>
  <c r="AB70" i="13" s="1"/>
  <c r="S149" i="12"/>
  <c r="S151" i="12"/>
  <c r="S153" i="12"/>
  <c r="S144" i="12"/>
  <c r="S313" i="12"/>
  <c r="AH195" i="9"/>
  <c r="AH197" i="9" s="1"/>
  <c r="AH212" i="9" s="1"/>
  <c r="AH266" i="9"/>
  <c r="AH129" i="12"/>
  <c r="AH131" i="12" s="1"/>
  <c r="AG91" i="8"/>
  <c r="AB69" i="13"/>
  <c r="AI123" i="8"/>
  <c r="AF505" i="9"/>
  <c r="AJ517" i="9"/>
  <c r="AF23" i="13" s="1"/>
  <c r="AF61" i="13"/>
  <c r="AK77" i="8"/>
  <c r="BH104" i="8"/>
  <c r="BH392" i="9" s="1"/>
  <c r="BH554" i="9" s="1"/>
  <c r="BD50" i="13" s="1"/>
  <c r="BH360" i="9"/>
  <c r="BH124" i="12" s="1"/>
  <c r="BH231" i="9"/>
  <c r="BH299" i="9"/>
  <c r="BG69" i="12"/>
  <c r="AF213" i="12"/>
  <c r="AF215" i="12" s="1"/>
  <c r="BB123" i="12"/>
  <c r="BB294" i="9"/>
  <c r="BB62" i="12" s="1"/>
  <c r="AF536" i="9" l="1"/>
  <c r="AG403" i="9"/>
  <c r="AG404" i="9" s="1"/>
  <c r="AH483" i="9"/>
  <c r="AH516" i="9" s="1"/>
  <c r="AH96" i="8"/>
  <c r="AH19" i="12"/>
  <c r="AG543" i="9"/>
  <c r="AG532" i="9"/>
  <c r="AG311" i="9"/>
  <c r="AG78" i="12"/>
  <c r="AH86" i="8"/>
  <c r="AG381" i="9"/>
  <c r="AB79" i="13"/>
  <c r="AF545" i="9"/>
  <c r="AH268" i="9"/>
  <c r="AH529" i="9"/>
  <c r="AD64" i="13" s="1"/>
  <c r="AH34" i="12"/>
  <c r="AH36" i="12" s="1"/>
  <c r="AF571" i="9"/>
  <c r="AB27" i="13" s="1"/>
  <c r="AF506" i="9"/>
  <c r="AF509" i="9"/>
  <c r="AI127" i="8"/>
  <c r="AI126" i="8"/>
  <c r="AK81" i="8"/>
  <c r="AK220" i="9" s="1"/>
  <c r="AK80" i="8"/>
  <c r="BI101" i="8"/>
  <c r="BI111" i="8" s="1"/>
  <c r="BH67" i="12"/>
  <c r="BH69" i="12" s="1"/>
  <c r="BH301" i="9"/>
  <c r="BH527" i="9" s="1"/>
  <c r="BD62" i="13" s="1"/>
  <c r="AF547" i="9" l="1"/>
  <c r="AH88" i="8"/>
  <c r="AH89" i="8" s="1"/>
  <c r="AH94" i="8" s="1"/>
  <c r="AH224" i="9" s="1"/>
  <c r="AK359" i="9"/>
  <c r="AK123" i="12" s="1"/>
  <c r="AF510" i="9"/>
  <c r="AF570" i="9"/>
  <c r="AB31" i="13" s="1"/>
  <c r="AG564" i="9"/>
  <c r="AC39" i="13" s="1"/>
  <c r="S293" i="12"/>
  <c r="AG405" i="9"/>
  <c r="AG411" i="9"/>
  <c r="AG412" i="9" s="1"/>
  <c r="AG244" i="9"/>
  <c r="AC78" i="13"/>
  <c r="AI236" i="9"/>
  <c r="AI361" i="9"/>
  <c r="AC67" i="13"/>
  <c r="AI128" i="8"/>
  <c r="AI118" i="8" s="1"/>
  <c r="S224" i="12"/>
  <c r="S225" i="12" s="1"/>
  <c r="AG79" i="12"/>
  <c r="AH519" i="9"/>
  <c r="AD22" i="13"/>
  <c r="AJ93" i="8"/>
  <c r="D80" i="8"/>
  <c r="AK82" i="8"/>
  <c r="AK72" i="8" s="1"/>
  <c r="AK221" i="9" s="1"/>
  <c r="AK295" i="9" s="1"/>
  <c r="AK63" i="12" s="1"/>
  <c r="U209" i="12" s="1"/>
  <c r="AK294" i="9"/>
  <c r="BI103" i="8"/>
  <c r="BI230" i="9" s="1"/>
  <c r="BI300" i="9" s="1"/>
  <c r="BI68" i="12" s="1"/>
  <c r="AG214" i="12" s="1"/>
  <c r="BC81" i="8"/>
  <c r="BB93" i="8"/>
  <c r="AL123" i="12" l="1"/>
  <c r="AH91" i="8"/>
  <c r="AH381" i="9" s="1"/>
  <c r="AH564" i="9" s="1"/>
  <c r="AD39" i="13" s="1"/>
  <c r="AI125" i="12"/>
  <c r="AI363" i="9"/>
  <c r="AI365" i="9" s="1"/>
  <c r="AH402" i="9"/>
  <c r="AG388" i="9"/>
  <c r="AG377" i="9"/>
  <c r="AI237" i="9"/>
  <c r="AI305" i="9" s="1"/>
  <c r="AI73" i="12" s="1"/>
  <c r="T219" i="12" s="1"/>
  <c r="AI120" i="8"/>
  <c r="AI304" i="9"/>
  <c r="AH310" i="9"/>
  <c r="AH226" i="9"/>
  <c r="AH233" i="9" s="1"/>
  <c r="AH240" i="9" s="1"/>
  <c r="AH403" i="9" s="1"/>
  <c r="AG320" i="9"/>
  <c r="AG369" i="9"/>
  <c r="AG246" i="9"/>
  <c r="AG395" i="9"/>
  <c r="AH409" i="9"/>
  <c r="AK74" i="8"/>
  <c r="AK391" i="9" s="1"/>
  <c r="AK222" i="9"/>
  <c r="U272" i="12"/>
  <c r="AK62" i="12"/>
  <c r="AK296" i="9"/>
  <c r="AK526" i="9" s="1"/>
  <c r="AL62" i="12"/>
  <c r="BI229" i="9"/>
  <c r="BI360" i="9"/>
  <c r="BI124" i="12" s="1"/>
  <c r="AG273" i="12" s="1"/>
  <c r="BI104" i="8"/>
  <c r="BI392" i="9" s="1"/>
  <c r="BI554" i="9" s="1"/>
  <c r="BE50" i="13" s="1"/>
  <c r="BC82" i="8"/>
  <c r="BC220" i="9"/>
  <c r="BC359" i="9"/>
  <c r="AH404" i="9" l="1"/>
  <c r="AI86" i="8"/>
  <c r="AH532" i="9"/>
  <c r="AH311" i="9"/>
  <c r="AH78" i="12"/>
  <c r="AH79" i="12" s="1"/>
  <c r="AH543" i="9"/>
  <c r="AI306" i="9"/>
  <c r="AI528" i="9" s="1"/>
  <c r="AE63" i="13" s="1"/>
  <c r="AI72" i="12"/>
  <c r="AG385" i="9"/>
  <c r="AG560" i="9"/>
  <c r="AC35" i="13" s="1"/>
  <c r="S289" i="12"/>
  <c r="S297" i="12" s="1"/>
  <c r="T274" i="12"/>
  <c r="T276" i="12" s="1"/>
  <c r="AI127" i="12"/>
  <c r="AG371" i="9"/>
  <c r="AG133" i="12"/>
  <c r="AG502" i="9"/>
  <c r="AI238" i="9"/>
  <c r="AG550" i="9"/>
  <c r="AC46" i="13" s="1"/>
  <c r="S300" i="12"/>
  <c r="AI367" i="9"/>
  <c r="AI410" i="9" s="1"/>
  <c r="AI195" i="9"/>
  <c r="AI197" i="9" s="1"/>
  <c r="AI212" i="9" s="1"/>
  <c r="AI129" i="12"/>
  <c r="T278" i="12" s="1"/>
  <c r="AI266" i="9"/>
  <c r="AG396" i="9"/>
  <c r="S307" i="12"/>
  <c r="AG504" i="9"/>
  <c r="AG557" i="9"/>
  <c r="AC53" i="13" s="1"/>
  <c r="AG88" i="12"/>
  <c r="AG534" i="9"/>
  <c r="AG321" i="9"/>
  <c r="AG328" i="9" s="1"/>
  <c r="AG330" i="9" s="1"/>
  <c r="AG333" i="9" s="1"/>
  <c r="AJ116" i="8"/>
  <c r="AJ123" i="8" s="1"/>
  <c r="AI393" i="9"/>
  <c r="AL70" i="8"/>
  <c r="AL72" i="8" s="1"/>
  <c r="AL221" i="9" s="1"/>
  <c r="U303" i="12"/>
  <c r="AK553" i="9"/>
  <c r="AG49" i="13" s="1"/>
  <c r="AG61" i="13"/>
  <c r="AK64" i="12"/>
  <c r="U208" i="12"/>
  <c r="U210" i="12" s="1"/>
  <c r="AK517" i="9"/>
  <c r="AG23" i="13" s="1"/>
  <c r="AG304" i="12"/>
  <c r="BJ101" i="8"/>
  <c r="BI231" i="9"/>
  <c r="BI299" i="9"/>
  <c r="BC123" i="12"/>
  <c r="BC294" i="9"/>
  <c r="T280" i="12" l="1"/>
  <c r="S308" i="12"/>
  <c r="S310" i="12" s="1"/>
  <c r="AG535" i="9"/>
  <c r="AC70" i="13" s="1"/>
  <c r="AG544" i="9"/>
  <c r="AG335" i="9"/>
  <c r="AI483" i="9"/>
  <c r="AI516" i="9" s="1"/>
  <c r="AI96" i="8"/>
  <c r="AI88" i="8" s="1"/>
  <c r="AI19" i="12"/>
  <c r="T163" i="12" s="1"/>
  <c r="AD78" i="13"/>
  <c r="T305" i="12"/>
  <c r="AI555" i="9"/>
  <c r="AE51" i="13" s="1"/>
  <c r="S234" i="12"/>
  <c r="S235" i="12" s="1"/>
  <c r="S242" i="12" s="1"/>
  <c r="S244" i="12" s="1"/>
  <c r="S247" i="12" s="1"/>
  <c r="AG89" i="12"/>
  <c r="AG96" i="12" s="1"/>
  <c r="AG98" i="12" s="1"/>
  <c r="AG101" i="12" s="1"/>
  <c r="AG505" i="9"/>
  <c r="AI131" i="12"/>
  <c r="AG398" i="9"/>
  <c r="AD67" i="13"/>
  <c r="AH405" i="9"/>
  <c r="AH411" i="9"/>
  <c r="AH412" i="9" s="1"/>
  <c r="AH244" i="9"/>
  <c r="AC69" i="13"/>
  <c r="AJ127" i="8"/>
  <c r="AJ126" i="8"/>
  <c r="AI529" i="9"/>
  <c r="AE64" i="13" s="1"/>
  <c r="AI34" i="12"/>
  <c r="AI268" i="9"/>
  <c r="AG135" i="12"/>
  <c r="S284" i="12" s="1"/>
  <c r="S282" i="12"/>
  <c r="T218" i="12"/>
  <c r="T220" i="12" s="1"/>
  <c r="AI74" i="12"/>
  <c r="AL222" i="9"/>
  <c r="AL295" i="9"/>
  <c r="AL74" i="8"/>
  <c r="BJ111" i="8"/>
  <c r="BJ229" i="9" s="1"/>
  <c r="BJ103" i="8"/>
  <c r="BJ230" i="9" s="1"/>
  <c r="BJ300" i="9" s="1"/>
  <c r="BJ68" i="12" s="1"/>
  <c r="BI301" i="9"/>
  <c r="BI527" i="9" s="1"/>
  <c r="BE62" i="13" s="1"/>
  <c r="BI67" i="12"/>
  <c r="AD272" i="12"/>
  <c r="BC62" i="12"/>
  <c r="AD208" i="12" s="1"/>
  <c r="AG536" i="9" l="1"/>
  <c r="AI409" i="9"/>
  <c r="AH395" i="9"/>
  <c r="AC79" i="13"/>
  <c r="AG545" i="9"/>
  <c r="AI36" i="12"/>
  <c r="T180" i="12"/>
  <c r="T182" i="12" s="1"/>
  <c r="T143" i="12" s="1"/>
  <c r="AH388" i="9"/>
  <c r="AH550" i="9" s="1"/>
  <c r="AD46" i="13" s="1"/>
  <c r="AI402" i="9"/>
  <c r="AH377" i="9"/>
  <c r="AE22" i="13"/>
  <c r="AI519" i="9"/>
  <c r="AG506" i="9"/>
  <c r="AG571" i="9"/>
  <c r="AC27" i="13" s="1"/>
  <c r="AG509" i="9"/>
  <c r="AJ236" i="9"/>
  <c r="AJ361" i="9"/>
  <c r="AI89" i="8"/>
  <c r="AI91" i="8" s="1"/>
  <c r="AJ128" i="8"/>
  <c r="AJ118" i="8" s="1"/>
  <c r="AH246" i="9"/>
  <c r="AH320" i="9"/>
  <c r="AH369" i="9"/>
  <c r="AL63" i="12"/>
  <c r="AL64" i="12" s="1"/>
  <c r="AL296" i="9"/>
  <c r="AL526" i="9" s="1"/>
  <c r="AM70" i="8"/>
  <c r="AL391" i="9"/>
  <c r="AL553" i="9" s="1"/>
  <c r="AH49" i="13" s="1"/>
  <c r="AL517" i="9"/>
  <c r="AH23" i="13" s="1"/>
  <c r="AL483" i="9"/>
  <c r="AL516" i="9" s="1"/>
  <c r="BJ231" i="9"/>
  <c r="BJ299" i="9"/>
  <c r="BJ67" i="12" s="1"/>
  <c r="BJ69" i="12" s="1"/>
  <c r="BJ360" i="9"/>
  <c r="BJ124" i="12" s="1"/>
  <c r="BJ104" i="8"/>
  <c r="AG213" i="12"/>
  <c r="AG215" i="12" s="1"/>
  <c r="BI69" i="12"/>
  <c r="BC93" i="8"/>
  <c r="BD81" i="8"/>
  <c r="AG547" i="9" l="1"/>
  <c r="AI94" i="8"/>
  <c r="AI224" i="9" s="1"/>
  <c r="AI310" i="9" s="1"/>
  <c r="AI381" i="9"/>
  <c r="AJ86" i="8"/>
  <c r="AH534" i="9"/>
  <c r="AH88" i="12"/>
  <c r="AH89" i="12" s="1"/>
  <c r="AH96" i="12" s="1"/>
  <c r="AH98" i="12" s="1"/>
  <c r="AH101" i="12" s="1"/>
  <c r="AH321" i="9"/>
  <c r="AH328" i="9" s="1"/>
  <c r="AH330" i="9" s="1"/>
  <c r="AH333" i="9" s="1"/>
  <c r="AG570" i="9"/>
  <c r="AC31" i="13" s="1"/>
  <c r="AG510" i="9"/>
  <c r="AH396" i="9"/>
  <c r="AH557" i="9"/>
  <c r="AD53" i="13" s="1"/>
  <c r="AH504" i="9"/>
  <c r="AH560" i="9"/>
  <c r="AD35" i="13" s="1"/>
  <c r="AH385" i="9"/>
  <c r="AJ120" i="8"/>
  <c r="AJ237" i="9"/>
  <c r="AJ305" i="9" s="1"/>
  <c r="AJ73" i="12" s="1"/>
  <c r="AJ125" i="12"/>
  <c r="AJ127" i="12" s="1"/>
  <c r="AJ363" i="9"/>
  <c r="T153" i="12"/>
  <c r="T144" i="12"/>
  <c r="T151" i="12"/>
  <c r="T149" i="12"/>
  <c r="T313" i="12"/>
  <c r="AH502" i="9"/>
  <c r="AH133" i="12"/>
  <c r="AH135" i="12" s="1"/>
  <c r="AH371" i="9"/>
  <c r="AJ304" i="9"/>
  <c r="AJ238" i="9"/>
  <c r="AL519" i="9"/>
  <c r="AH22" i="13"/>
  <c r="AM77" i="8"/>
  <c r="AM81" i="8" s="1"/>
  <c r="AH61" i="13"/>
  <c r="BJ301" i="9"/>
  <c r="BJ527" i="9" s="1"/>
  <c r="BF62" i="13" s="1"/>
  <c r="BJ392" i="9"/>
  <c r="BJ554" i="9" s="1"/>
  <c r="BF50" i="13" s="1"/>
  <c r="BK101" i="8"/>
  <c r="BD220" i="9"/>
  <c r="BD82" i="8"/>
  <c r="BD359" i="9"/>
  <c r="AH398" i="9" l="1"/>
  <c r="AI226" i="9"/>
  <c r="AI233" i="9" s="1"/>
  <c r="AI240" i="9" s="1"/>
  <c r="AI403" i="9" s="1"/>
  <c r="AI404" i="9" s="1"/>
  <c r="AJ365" i="9"/>
  <c r="AJ367" i="9" s="1"/>
  <c r="AJ410" i="9" s="1"/>
  <c r="AI78" i="12"/>
  <c r="AI311" i="9"/>
  <c r="AI543" i="9"/>
  <c r="AI532" i="9"/>
  <c r="T293" i="12"/>
  <c r="AI564" i="9"/>
  <c r="AE39" i="13" s="1"/>
  <c r="AH505" i="9"/>
  <c r="AJ306" i="9"/>
  <c r="AJ528" i="9" s="1"/>
  <c r="AF63" i="13" s="1"/>
  <c r="AJ72" i="12"/>
  <c r="AJ74" i="12" s="1"/>
  <c r="AH544" i="9"/>
  <c r="AH335" i="9"/>
  <c r="AH535" i="9"/>
  <c r="AD70" i="13" s="1"/>
  <c r="AJ393" i="9"/>
  <c r="AJ555" i="9" s="1"/>
  <c r="AF51" i="13" s="1"/>
  <c r="AK116" i="8"/>
  <c r="AK123" i="8" s="1"/>
  <c r="AD69" i="13"/>
  <c r="AM220" i="9"/>
  <c r="AM82" i="8"/>
  <c r="AM72" i="8" s="1"/>
  <c r="AM359" i="9"/>
  <c r="BK103" i="8"/>
  <c r="BK111" i="8"/>
  <c r="BD123" i="12"/>
  <c r="BD294" i="9"/>
  <c r="AE67" i="13" l="1"/>
  <c r="AH509" i="9"/>
  <c r="AH571" i="9"/>
  <c r="AD27" i="13" s="1"/>
  <c r="AH506" i="9"/>
  <c r="AJ195" i="9"/>
  <c r="AJ197" i="9" s="1"/>
  <c r="AJ212" i="9" s="1"/>
  <c r="AJ129" i="12"/>
  <c r="AJ131" i="12" s="1"/>
  <c r="AJ266" i="9"/>
  <c r="AH536" i="9"/>
  <c r="AK126" i="8"/>
  <c r="AK127" i="8"/>
  <c r="AD79" i="13"/>
  <c r="AH545" i="9"/>
  <c r="AE78" i="13"/>
  <c r="T224" i="12"/>
  <c r="T225" i="12" s="1"/>
  <c r="AI79" i="12"/>
  <c r="AM123" i="12"/>
  <c r="AN123" i="12"/>
  <c r="AM221" i="9"/>
  <c r="AM295" i="9" s="1"/>
  <c r="AM63" i="12" s="1"/>
  <c r="V209" i="12" s="1"/>
  <c r="AM74" i="8"/>
  <c r="AM294" i="9"/>
  <c r="BK360" i="9"/>
  <c r="BK124" i="12" s="1"/>
  <c r="AH273" i="12" s="1"/>
  <c r="BK229" i="9"/>
  <c r="BK230" i="9"/>
  <c r="BK300" i="9" s="1"/>
  <c r="BK68" i="12" s="1"/>
  <c r="AH214" i="12" s="1"/>
  <c r="BK104" i="8"/>
  <c r="BD62" i="12"/>
  <c r="AK128" i="8" l="1"/>
  <c r="AK118" i="8" s="1"/>
  <c r="AK237" i="9" s="1"/>
  <c r="AK305" i="9" s="1"/>
  <c r="AK73" i="12" s="1"/>
  <c r="U219" i="12" s="1"/>
  <c r="AH547" i="9"/>
  <c r="AJ268" i="9"/>
  <c r="AJ34" i="12"/>
  <c r="AJ36" i="12" s="1"/>
  <c r="AJ529" i="9"/>
  <c r="AI244" i="9"/>
  <c r="AI411" i="9"/>
  <c r="AI412" i="9" s="1"/>
  <c r="AJ483" i="9"/>
  <c r="AJ516" i="9" s="1"/>
  <c r="AJ96" i="8"/>
  <c r="AJ19" i="12"/>
  <c r="AI405" i="9"/>
  <c r="AK361" i="9"/>
  <c r="AK236" i="9"/>
  <c r="AH570" i="9"/>
  <c r="AD31" i="13" s="1"/>
  <c r="AH510" i="9"/>
  <c r="AM222" i="9"/>
  <c r="AM483" i="9" s="1"/>
  <c r="AM516" i="9" s="1"/>
  <c r="V272" i="12"/>
  <c r="AN62" i="12"/>
  <c r="AM296" i="9"/>
  <c r="AM526" i="9" s="1"/>
  <c r="AM62" i="12"/>
  <c r="AL90" i="8"/>
  <c r="AM391" i="9"/>
  <c r="AN70" i="8"/>
  <c r="BL101" i="8"/>
  <c r="BK392" i="9"/>
  <c r="BK299" i="9"/>
  <c r="BK231" i="9"/>
  <c r="BD93" i="8"/>
  <c r="BE81" i="8"/>
  <c r="AK120" i="8" l="1"/>
  <c r="AK393" i="9" s="1"/>
  <c r="AJ88" i="8"/>
  <c r="AJ89" i="8" s="1"/>
  <c r="AJ91" i="8" s="1"/>
  <c r="AF64" i="13"/>
  <c r="AK304" i="9"/>
  <c r="AK238" i="9"/>
  <c r="AJ519" i="9"/>
  <c r="AF22" i="13"/>
  <c r="AK125" i="12"/>
  <c r="AK363" i="9"/>
  <c r="AK365" i="9" s="1"/>
  <c r="AI395" i="9"/>
  <c r="AJ409" i="9"/>
  <c r="AI377" i="9"/>
  <c r="AI388" i="9"/>
  <c r="AJ402" i="9"/>
  <c r="AI369" i="9"/>
  <c r="AI320" i="9"/>
  <c r="AI246" i="9"/>
  <c r="AM517" i="9"/>
  <c r="AI23" i="13" s="1"/>
  <c r="AI61" i="13"/>
  <c r="AN72" i="8"/>
  <c r="AN221" i="9" s="1"/>
  <c r="AM519" i="9"/>
  <c r="AI22" i="13"/>
  <c r="V303" i="12"/>
  <c r="AM553" i="9"/>
  <c r="AI49" i="13" s="1"/>
  <c r="V208" i="12"/>
  <c r="V210" i="12" s="1"/>
  <c r="AM64" i="12"/>
  <c r="BK301" i="9"/>
  <c r="BK527" i="9" s="1"/>
  <c r="BG62" i="13" s="1"/>
  <c r="BK67" i="12"/>
  <c r="AH304" i="12"/>
  <c r="BK554" i="9"/>
  <c r="BG50" i="13" s="1"/>
  <c r="BL111" i="8"/>
  <c r="BL103" i="8"/>
  <c r="BL230" i="9" s="1"/>
  <c r="BL300" i="9" s="1"/>
  <c r="BL68" i="12" s="1"/>
  <c r="BE82" i="8"/>
  <c r="BE359" i="9"/>
  <c r="BE220" i="9"/>
  <c r="AL116" i="8" l="1"/>
  <c r="AL123" i="8" s="1"/>
  <c r="AL127" i="8" s="1"/>
  <c r="AI550" i="9"/>
  <c r="AE46" i="13" s="1"/>
  <c r="AI396" i="9"/>
  <c r="T300" i="12"/>
  <c r="AJ381" i="9"/>
  <c r="AJ564" i="9" s="1"/>
  <c r="AF39" i="13" s="1"/>
  <c r="AK86" i="8"/>
  <c r="AI88" i="12"/>
  <c r="AI534" i="9"/>
  <c r="AI321" i="9"/>
  <c r="AI328" i="9" s="1"/>
  <c r="AI330" i="9" s="1"/>
  <c r="AI333" i="9" s="1"/>
  <c r="AI560" i="9"/>
  <c r="AE35" i="13" s="1"/>
  <c r="T289" i="12"/>
  <c r="T297" i="12" s="1"/>
  <c r="AI385" i="9"/>
  <c r="T307" i="12"/>
  <c r="AI504" i="9"/>
  <c r="AI557" i="9"/>
  <c r="AE53" i="13" s="1"/>
  <c r="U305" i="12"/>
  <c r="AK555" i="9"/>
  <c r="AG51" i="13" s="1"/>
  <c r="AK72" i="12"/>
  <c r="AK306" i="9"/>
  <c r="AK528" i="9" s="1"/>
  <c r="AG63" i="13" s="1"/>
  <c r="AJ94" i="8"/>
  <c r="AJ224" i="9" s="1"/>
  <c r="AI133" i="12"/>
  <c r="AI502" i="9"/>
  <c r="AI371" i="9"/>
  <c r="AK367" i="9"/>
  <c r="AK410" i="9" s="1"/>
  <c r="AK129" i="12"/>
  <c r="U278" i="12" s="1"/>
  <c r="AK195" i="9"/>
  <c r="AK197" i="9" s="1"/>
  <c r="AK212" i="9" s="1"/>
  <c r="AK266" i="9"/>
  <c r="U274" i="12"/>
  <c r="U276" i="12" s="1"/>
  <c r="AK127" i="12"/>
  <c r="AN74" i="8"/>
  <c r="AN295" i="9"/>
  <c r="AN222" i="9"/>
  <c r="BL229" i="9"/>
  <c r="BL360" i="9"/>
  <c r="BL124" i="12" s="1"/>
  <c r="AH213" i="12"/>
  <c r="AH215" i="12" s="1"/>
  <c r="BK69" i="12"/>
  <c r="BL104" i="8"/>
  <c r="BE123" i="12"/>
  <c r="BE294" i="9"/>
  <c r="BE62" i="12" s="1"/>
  <c r="AE208" i="12" s="1"/>
  <c r="AL126" i="8" l="1"/>
  <c r="AL128" i="8" s="1"/>
  <c r="AL118" i="8" s="1"/>
  <c r="AL120" i="8" s="1"/>
  <c r="AK131" i="12"/>
  <c r="AK268" i="9"/>
  <c r="AK34" i="12"/>
  <c r="AK529" i="9"/>
  <c r="AG64" i="13" s="1"/>
  <c r="U280" i="12"/>
  <c r="T282" i="12"/>
  <c r="AI135" i="12"/>
  <c r="T284" i="12" s="1"/>
  <c r="AI544" i="9"/>
  <c r="AI335" i="9"/>
  <c r="AI535" i="9"/>
  <c r="AE70" i="13" s="1"/>
  <c r="AI89" i="12"/>
  <c r="AI96" i="12" s="1"/>
  <c r="AI98" i="12" s="1"/>
  <c r="AI101" i="12" s="1"/>
  <c r="T234" i="12"/>
  <c r="T235" i="12" s="1"/>
  <c r="T242" i="12" s="1"/>
  <c r="T244" i="12" s="1"/>
  <c r="T247" i="12" s="1"/>
  <c r="AK483" i="9"/>
  <c r="AK96" i="8"/>
  <c r="AK88" i="8" s="1"/>
  <c r="AK89" i="8" s="1"/>
  <c r="AK19" i="12"/>
  <c r="U163" i="12" s="1"/>
  <c r="AI505" i="9"/>
  <c r="AK74" i="12"/>
  <c r="U218" i="12"/>
  <c r="U220" i="12" s="1"/>
  <c r="AL361" i="9"/>
  <c r="AL236" i="9"/>
  <c r="AJ310" i="9"/>
  <c r="AJ226" i="9"/>
  <c r="AJ233" i="9" s="1"/>
  <c r="AJ240" i="9" s="1"/>
  <c r="AI398" i="9"/>
  <c r="AE69" i="13"/>
  <c r="T308" i="12"/>
  <c r="T310" i="12" s="1"/>
  <c r="AN391" i="9"/>
  <c r="AN553" i="9" s="1"/>
  <c r="AJ49" i="13" s="1"/>
  <c r="AO70" i="8"/>
  <c r="AN517" i="9"/>
  <c r="AJ23" i="13" s="1"/>
  <c r="AN483" i="9"/>
  <c r="AN516" i="9" s="1"/>
  <c r="AN63" i="12"/>
  <c r="AN64" i="12" s="1"/>
  <c r="AN296" i="9"/>
  <c r="AN526" i="9" s="1"/>
  <c r="BL392" i="9"/>
  <c r="BL554" i="9" s="1"/>
  <c r="BH50" i="13" s="1"/>
  <c r="BM101" i="8"/>
  <c r="BL231" i="9"/>
  <c r="BL299" i="9"/>
  <c r="AE272" i="12"/>
  <c r="AK516" i="9" l="1"/>
  <c r="AK519" i="9" s="1"/>
  <c r="AL237" i="9"/>
  <c r="AL305" i="9" s="1"/>
  <c r="AL73" i="12" s="1"/>
  <c r="AI536" i="9"/>
  <c r="AK90" i="8"/>
  <c r="AK94" i="8" s="1"/>
  <c r="AK224" i="9" s="1"/>
  <c r="AK310" i="9" s="1"/>
  <c r="AK78" i="12" s="1"/>
  <c r="AJ543" i="9"/>
  <c r="AJ78" i="12"/>
  <c r="AJ79" i="12" s="1"/>
  <c r="AJ311" i="9"/>
  <c r="AJ532" i="9"/>
  <c r="AK36" i="12"/>
  <c r="U180" i="12"/>
  <c r="U182" i="12" s="1"/>
  <c r="U143" i="12" s="1"/>
  <c r="AL304" i="9"/>
  <c r="AE79" i="13"/>
  <c r="AI545" i="9"/>
  <c r="AL125" i="12"/>
  <c r="AL127" i="12" s="1"/>
  <c r="AL363" i="9"/>
  <c r="AM116" i="8"/>
  <c r="AL393" i="9"/>
  <c r="AL555" i="9" s="1"/>
  <c r="AH51" i="13" s="1"/>
  <c r="AJ403" i="9"/>
  <c r="AJ404" i="9" s="1"/>
  <c r="AI571" i="9"/>
  <c r="AE27" i="13" s="1"/>
  <c r="AI506" i="9"/>
  <c r="AI509" i="9"/>
  <c r="AN519" i="9"/>
  <c r="AJ22" i="13"/>
  <c r="AJ61" i="13"/>
  <c r="AO72" i="8"/>
  <c r="AO221" i="9" s="1"/>
  <c r="BL67" i="12"/>
  <c r="BL69" i="12" s="1"/>
  <c r="BL301" i="9"/>
  <c r="BL527" i="9" s="1"/>
  <c r="BH62" i="13" s="1"/>
  <c r="BM103" i="8"/>
  <c r="BM111" i="8"/>
  <c r="BF81" i="8"/>
  <c r="BE93" i="8"/>
  <c r="AG22" i="13" l="1"/>
  <c r="AL238" i="9"/>
  <c r="AI547" i="9"/>
  <c r="AK543" i="9"/>
  <c r="AG78" i="13" s="1"/>
  <c r="AK311" i="9"/>
  <c r="AK532" i="9"/>
  <c r="AG67" i="13" s="1"/>
  <c r="AK226" i="9"/>
  <c r="AK233" i="9" s="1"/>
  <c r="AK240" i="9" s="1"/>
  <c r="AK403" i="9" s="1"/>
  <c r="AK91" i="8"/>
  <c r="AK381" i="9" s="1"/>
  <c r="U149" i="12"/>
  <c r="U313" i="12"/>
  <c r="U151" i="12"/>
  <c r="U153" i="12"/>
  <c r="U144" i="12"/>
  <c r="AL365" i="9"/>
  <c r="AL367" i="9" s="1"/>
  <c r="AL410" i="9" s="1"/>
  <c r="AF78" i="13"/>
  <c r="AF67" i="13"/>
  <c r="AJ405" i="9"/>
  <c r="AM123" i="8"/>
  <c r="AI570" i="9"/>
  <c r="AE31" i="13" s="1"/>
  <c r="AI510" i="9"/>
  <c r="U224" i="12"/>
  <c r="U225" i="12" s="1"/>
  <c r="AK79" i="12"/>
  <c r="AL306" i="9"/>
  <c r="AL528" i="9" s="1"/>
  <c r="AH63" i="13" s="1"/>
  <c r="AL72" i="12"/>
  <c r="AL74" i="12" s="1"/>
  <c r="AO74" i="8"/>
  <c r="AO295" i="9"/>
  <c r="AO222" i="9"/>
  <c r="BM230" i="9"/>
  <c r="BM300" i="9" s="1"/>
  <c r="BM68" i="12" s="1"/>
  <c r="AI214" i="12" s="1"/>
  <c r="BM104" i="8"/>
  <c r="BM360" i="9"/>
  <c r="BM124" i="12" s="1"/>
  <c r="AI273" i="12" s="1"/>
  <c r="BM229" i="9"/>
  <c r="BF220" i="9"/>
  <c r="BF82" i="8"/>
  <c r="BF359" i="9"/>
  <c r="AL86" i="8" l="1"/>
  <c r="AJ377" i="9"/>
  <c r="AK402" i="9"/>
  <c r="AJ388" i="9"/>
  <c r="U293" i="12"/>
  <c r="AK564" i="9"/>
  <c r="AG39" i="13" s="1"/>
  <c r="AM127" i="8"/>
  <c r="AM126" i="8"/>
  <c r="AL266" i="9"/>
  <c r="AL195" i="9"/>
  <c r="AL197" i="9" s="1"/>
  <c r="AL212" i="9" s="1"/>
  <c r="AL129" i="12"/>
  <c r="AL131" i="12" s="1"/>
  <c r="AJ244" i="9"/>
  <c r="AJ411" i="9"/>
  <c r="AJ412" i="9" s="1"/>
  <c r="AO391" i="9"/>
  <c r="AP70" i="8"/>
  <c r="AO517" i="9"/>
  <c r="AK23" i="13" s="1"/>
  <c r="AO483" i="9"/>
  <c r="AO63" i="12"/>
  <c r="AO296" i="9"/>
  <c r="AO526" i="9" s="1"/>
  <c r="BM231" i="9"/>
  <c r="BM299" i="9"/>
  <c r="BM392" i="9"/>
  <c r="BN101" i="8"/>
  <c r="BF123" i="12"/>
  <c r="BF294" i="9"/>
  <c r="AO516" i="9" l="1"/>
  <c r="AK22" i="13" s="1"/>
  <c r="AM236" i="9"/>
  <c r="AM361" i="9"/>
  <c r="AK409" i="9"/>
  <c r="AK404" i="9" s="1"/>
  <c r="AJ395" i="9"/>
  <c r="AJ396" i="9" s="1"/>
  <c r="AL96" i="8"/>
  <c r="AL19" i="12"/>
  <c r="AJ385" i="9"/>
  <c r="AJ560" i="9"/>
  <c r="AF35" i="13" s="1"/>
  <c r="AJ320" i="9"/>
  <c r="AJ369" i="9"/>
  <c r="AJ246" i="9"/>
  <c r="AL268" i="9"/>
  <c r="AL529" i="9"/>
  <c r="AL34" i="12"/>
  <c r="AL36" i="12" s="1"/>
  <c r="AM128" i="8"/>
  <c r="AM118" i="8" s="1"/>
  <c r="AJ550" i="9"/>
  <c r="AF46" i="13" s="1"/>
  <c r="AO64" i="12"/>
  <c r="W209" i="12"/>
  <c r="W210" i="12" s="1"/>
  <c r="AP72" i="8"/>
  <c r="AP221" i="9" s="1"/>
  <c r="AO553" i="9"/>
  <c r="AK49" i="13" s="1"/>
  <c r="W303" i="12"/>
  <c r="AK61" i="13"/>
  <c r="BM554" i="9"/>
  <c r="BI50" i="13" s="1"/>
  <c r="AI304" i="12"/>
  <c r="BM301" i="9"/>
  <c r="BM527" i="9" s="1"/>
  <c r="BI62" i="13" s="1"/>
  <c r="BM67" i="12"/>
  <c r="BN111" i="8"/>
  <c r="BN103" i="8"/>
  <c r="BN230" i="9" s="1"/>
  <c r="BN300" i="9" s="1"/>
  <c r="BN68" i="12" s="1"/>
  <c r="BF62" i="12"/>
  <c r="AO519" i="9" l="1"/>
  <c r="AJ398" i="9"/>
  <c r="AK244" i="9"/>
  <c r="AK411" i="9"/>
  <c r="AK412" i="9" s="1"/>
  <c r="AK405" i="9"/>
  <c r="AM304" i="9"/>
  <c r="AJ371" i="9"/>
  <c r="AJ133" i="12"/>
  <c r="AJ135" i="12" s="1"/>
  <c r="AJ502" i="9"/>
  <c r="AJ504" i="9"/>
  <c r="AJ557" i="9"/>
  <c r="AF53" i="13" s="1"/>
  <c r="AM125" i="12"/>
  <c r="AM363" i="9"/>
  <c r="AL88" i="8"/>
  <c r="AL89" i="8" s="1"/>
  <c r="AM237" i="9"/>
  <c r="AM305" i="9" s="1"/>
  <c r="AM73" i="12" s="1"/>
  <c r="V219" i="12" s="1"/>
  <c r="AM120" i="8"/>
  <c r="AH64" i="13"/>
  <c r="AJ534" i="9"/>
  <c r="AJ88" i="12"/>
  <c r="AJ89" i="12" s="1"/>
  <c r="AJ96" i="12" s="1"/>
  <c r="AJ98" i="12" s="1"/>
  <c r="AJ101" i="12" s="1"/>
  <c r="AJ321" i="9"/>
  <c r="AJ328" i="9" s="1"/>
  <c r="AJ330" i="9" s="1"/>
  <c r="AJ333" i="9" s="1"/>
  <c r="AP74" i="8"/>
  <c r="AP391" i="9" s="1"/>
  <c r="AP553" i="9" s="1"/>
  <c r="AL49" i="13" s="1"/>
  <c r="AP295" i="9"/>
  <c r="AP222" i="9"/>
  <c r="BN104" i="8"/>
  <c r="BO101" i="8" s="1"/>
  <c r="BM69" i="12"/>
  <c r="AI213" i="12"/>
  <c r="AI215" i="12" s="1"/>
  <c r="BN360" i="9"/>
  <c r="BN124" i="12" s="1"/>
  <c r="BN229" i="9"/>
  <c r="BG81" i="8"/>
  <c r="BF93" i="8"/>
  <c r="AQ70" i="8" l="1"/>
  <c r="AQ72" i="8" s="1"/>
  <c r="AQ221" i="9" s="1"/>
  <c r="AL409" i="9"/>
  <c r="AK395" i="9"/>
  <c r="AL94" i="8"/>
  <c r="AL224" i="9" s="1"/>
  <c r="AL91" i="8"/>
  <c r="AM306" i="9"/>
  <c r="AM528" i="9" s="1"/>
  <c r="AI63" i="13" s="1"/>
  <c r="AM72" i="12"/>
  <c r="AK320" i="9"/>
  <c r="AK369" i="9"/>
  <c r="AK246" i="9"/>
  <c r="AN116" i="8"/>
  <c r="AM393" i="9"/>
  <c r="AM365" i="9"/>
  <c r="AM367" i="9" s="1"/>
  <c r="AM410" i="9" s="1"/>
  <c r="AJ505" i="9"/>
  <c r="AM238" i="9"/>
  <c r="AJ335" i="9"/>
  <c r="AJ535" i="9"/>
  <c r="AF70" i="13" s="1"/>
  <c r="AJ544" i="9"/>
  <c r="AF69" i="13"/>
  <c r="V274" i="12"/>
  <c r="V276" i="12" s="1"/>
  <c r="AM127" i="12"/>
  <c r="AK377" i="9"/>
  <c r="AL402" i="9"/>
  <c r="AK388" i="9"/>
  <c r="AP517" i="9"/>
  <c r="AL23" i="13" s="1"/>
  <c r="AP483" i="9"/>
  <c r="AP63" i="12"/>
  <c r="AP64" i="12" s="1"/>
  <c r="AP296" i="9"/>
  <c r="AP526" i="9" s="1"/>
  <c r="BN392" i="9"/>
  <c r="BN554" i="9" s="1"/>
  <c r="BJ50" i="13" s="1"/>
  <c r="BN299" i="9"/>
  <c r="BN231" i="9"/>
  <c r="BO103" i="8"/>
  <c r="BO111" i="8"/>
  <c r="BG359" i="9"/>
  <c r="BG82" i="8"/>
  <c r="BG220" i="9"/>
  <c r="AP516" i="9" l="1"/>
  <c r="AL22" i="13" s="1"/>
  <c r="AF79" i="13"/>
  <c r="AJ545" i="9"/>
  <c r="AJ571" i="9"/>
  <c r="AF27" i="13" s="1"/>
  <c r="AJ506" i="9"/>
  <c r="AJ509" i="9"/>
  <c r="AM74" i="12"/>
  <c r="V218" i="12"/>
  <c r="V220" i="12" s="1"/>
  <c r="AJ536" i="9"/>
  <c r="AM266" i="9"/>
  <c r="AM129" i="12"/>
  <c r="V278" i="12" s="1"/>
  <c r="V280" i="12" s="1"/>
  <c r="AM195" i="9"/>
  <c r="AM197" i="9" s="1"/>
  <c r="AM212" i="9" s="1"/>
  <c r="AK133" i="12"/>
  <c r="AK502" i="9"/>
  <c r="AK371" i="9"/>
  <c r="AL381" i="9"/>
  <c r="AL564" i="9" s="1"/>
  <c r="AH39" i="13" s="1"/>
  <c r="AM86" i="8"/>
  <c r="AN123" i="8"/>
  <c r="AK557" i="9"/>
  <c r="AG53" i="13" s="1"/>
  <c r="U307" i="12"/>
  <c r="AK504" i="9"/>
  <c r="U300" i="12"/>
  <c r="AK396" i="9"/>
  <c r="AK550" i="9"/>
  <c r="AG46" i="13" s="1"/>
  <c r="U289" i="12"/>
  <c r="U297" i="12" s="1"/>
  <c r="AK560" i="9"/>
  <c r="AG35" i="13" s="1"/>
  <c r="AK385" i="9"/>
  <c r="AM555" i="9"/>
  <c r="AI51" i="13" s="1"/>
  <c r="V305" i="12"/>
  <c r="AK88" i="12"/>
  <c r="AK321" i="9"/>
  <c r="AK328" i="9" s="1"/>
  <c r="AK330" i="9" s="1"/>
  <c r="AK333" i="9" s="1"/>
  <c r="AK534" i="9"/>
  <c r="AL310" i="9"/>
  <c r="AL226" i="9"/>
  <c r="AL233" i="9" s="1"/>
  <c r="AL240" i="9" s="1"/>
  <c r="AQ74" i="8"/>
  <c r="AR70" i="8" s="1"/>
  <c r="AL61" i="13"/>
  <c r="AQ295" i="9"/>
  <c r="AQ222" i="9"/>
  <c r="BO230" i="9"/>
  <c r="BO300" i="9" s="1"/>
  <c r="BO68" i="12" s="1"/>
  <c r="AJ214" i="12" s="1"/>
  <c r="BO104" i="8"/>
  <c r="BO229" i="9"/>
  <c r="BO360" i="9"/>
  <c r="BO124" i="12" s="1"/>
  <c r="AJ273" i="12" s="1"/>
  <c r="BN67" i="12"/>
  <c r="BN69" i="12" s="1"/>
  <c r="BN301" i="9"/>
  <c r="BN527" i="9" s="1"/>
  <c r="BJ62" i="13" s="1"/>
  <c r="BG123" i="12"/>
  <c r="BG294" i="9"/>
  <c r="BG62" i="12" s="1"/>
  <c r="AF208" i="12" s="1"/>
  <c r="AP519" i="9" l="1"/>
  <c r="AK398" i="9"/>
  <c r="U308" i="12"/>
  <c r="U310" i="12" s="1"/>
  <c r="AK335" i="9"/>
  <c r="AK535" i="9"/>
  <c r="AG70" i="13" s="1"/>
  <c r="AK544" i="9"/>
  <c r="AM96" i="8"/>
  <c r="AM19" i="12"/>
  <c r="V163" i="12" s="1"/>
  <c r="AL403" i="9"/>
  <c r="AL404" i="9" s="1"/>
  <c r="U234" i="12"/>
  <c r="U235" i="12" s="1"/>
  <c r="U242" i="12" s="1"/>
  <c r="U244" i="12" s="1"/>
  <c r="U247" i="12" s="1"/>
  <c r="AK89" i="12"/>
  <c r="AK96" i="12" s="1"/>
  <c r="AK98" i="12" s="1"/>
  <c r="AK101" i="12" s="1"/>
  <c r="AM131" i="12"/>
  <c r="AL532" i="9"/>
  <c r="AL311" i="9"/>
  <c r="AL78" i="12"/>
  <c r="AL79" i="12" s="1"/>
  <c r="AL543" i="9"/>
  <c r="AN127" i="8"/>
  <c r="AN126" i="8"/>
  <c r="AK505" i="9"/>
  <c r="AK509" i="9" s="1"/>
  <c r="AM529" i="9"/>
  <c r="AI64" i="13" s="1"/>
  <c r="AM34" i="12"/>
  <c r="AM268" i="9"/>
  <c r="AJ570" i="9"/>
  <c r="AF31" i="13" s="1"/>
  <c r="AJ510" i="9"/>
  <c r="AG69" i="13"/>
  <c r="U282" i="12"/>
  <c r="AK135" i="12"/>
  <c r="U284" i="12" s="1"/>
  <c r="AJ547" i="9"/>
  <c r="AQ391" i="9"/>
  <c r="AQ553" i="9" s="1"/>
  <c r="AM49" i="13" s="1"/>
  <c r="AQ296" i="9"/>
  <c r="AQ526" i="9" s="1"/>
  <c r="AQ63" i="12"/>
  <c r="AR72" i="8"/>
  <c r="AR221" i="9" s="1"/>
  <c r="AQ517" i="9"/>
  <c r="AM23" i="13" s="1"/>
  <c r="AQ483" i="9"/>
  <c r="BO299" i="9"/>
  <c r="BO231" i="9"/>
  <c r="BO392" i="9"/>
  <c r="BP101" i="8"/>
  <c r="AF272" i="12"/>
  <c r="AQ516" i="9" l="1"/>
  <c r="AQ519" i="9" s="1"/>
  <c r="AN128" i="8"/>
  <c r="AN118" i="8" s="1"/>
  <c r="AN237" i="9" s="1"/>
  <c r="AN305" i="9" s="1"/>
  <c r="AN73" i="12" s="1"/>
  <c r="AK570" i="9"/>
  <c r="AG31" i="13" s="1"/>
  <c r="AK510" i="9"/>
  <c r="AM36" i="12"/>
  <c r="V180" i="12"/>
  <c r="V182" i="12" s="1"/>
  <c r="V143" i="12" s="1"/>
  <c r="AN236" i="9"/>
  <c r="AN361" i="9"/>
  <c r="AH67" i="13"/>
  <c r="AM88" i="8"/>
  <c r="AM89" i="8" s="1"/>
  <c r="AM90" i="8" s="1"/>
  <c r="D90" i="8" s="1"/>
  <c r="AH78" i="13"/>
  <c r="AL405" i="9"/>
  <c r="AK536" i="9"/>
  <c r="AK571" i="9"/>
  <c r="AG27" i="13" s="1"/>
  <c r="AK506" i="9"/>
  <c r="AG79" i="13"/>
  <c r="AK545" i="9"/>
  <c r="X303" i="12"/>
  <c r="AR74" i="8"/>
  <c r="AS70" i="8" s="1"/>
  <c r="AQ64" i="12"/>
  <c r="X209" i="12"/>
  <c r="X210" i="12" s="1"/>
  <c r="AR222" i="9"/>
  <c r="AR295" i="9"/>
  <c r="AM61" i="13"/>
  <c r="BP111" i="8"/>
  <c r="BP103" i="8"/>
  <c r="BP230" i="9" s="1"/>
  <c r="BP300" i="9" s="1"/>
  <c r="BP68" i="12" s="1"/>
  <c r="BO554" i="9"/>
  <c r="BK50" i="13" s="1"/>
  <c r="AJ304" i="12"/>
  <c r="BO301" i="9"/>
  <c r="BO527" i="9" s="1"/>
  <c r="BK62" i="13" s="1"/>
  <c r="BO67" i="12"/>
  <c r="BG93" i="8"/>
  <c r="BH81" i="8"/>
  <c r="AM22" i="13" l="1"/>
  <c r="AN120" i="8"/>
  <c r="AN393" i="9" s="1"/>
  <c r="AN555" i="9" s="1"/>
  <c r="AJ51" i="13" s="1"/>
  <c r="AK547" i="9"/>
  <c r="AM402" i="9"/>
  <c r="AL377" i="9"/>
  <c r="AL388" i="9"/>
  <c r="AN363" i="9"/>
  <c r="AN125" i="12"/>
  <c r="AN127" i="12" s="1"/>
  <c r="AL244" i="9"/>
  <c r="AL411" i="9"/>
  <c r="AL412" i="9" s="1"/>
  <c r="AM94" i="8"/>
  <c r="AM224" i="9" s="1"/>
  <c r="AM91" i="8"/>
  <c r="AN304" i="9"/>
  <c r="AN238" i="9"/>
  <c r="V149" i="12"/>
  <c r="V151" i="12"/>
  <c r="V144" i="12"/>
  <c r="V153" i="12"/>
  <c r="V313" i="12"/>
  <c r="AR391" i="9"/>
  <c r="AR553" i="9" s="1"/>
  <c r="AN49" i="13" s="1"/>
  <c r="AR517" i="9"/>
  <c r="AN23" i="13" s="1"/>
  <c r="AR483" i="9"/>
  <c r="AS72" i="8"/>
  <c r="AS221" i="9" s="1"/>
  <c r="AR63" i="12"/>
  <c r="AR64" i="12" s="1"/>
  <c r="AR296" i="9"/>
  <c r="AR526" i="9" s="1"/>
  <c r="BO69" i="12"/>
  <c r="AJ213" i="12"/>
  <c r="AJ215" i="12" s="1"/>
  <c r="BP104" i="8"/>
  <c r="BP229" i="9"/>
  <c r="BP360" i="9"/>
  <c r="BP124" i="12" s="1"/>
  <c r="BH82" i="8"/>
  <c r="BH220" i="9"/>
  <c r="BH359" i="9"/>
  <c r="AR516" i="9" l="1"/>
  <c r="AR519" i="9" s="1"/>
  <c r="AO116" i="8"/>
  <c r="AO123" i="8" s="1"/>
  <c r="AM310" i="9"/>
  <c r="AM226" i="9"/>
  <c r="AM233" i="9" s="1"/>
  <c r="AM240" i="9" s="1"/>
  <c r="AL550" i="9"/>
  <c r="AH46" i="13" s="1"/>
  <c r="AN72" i="12"/>
  <c r="AN74" i="12" s="1"/>
  <c r="AN306" i="9"/>
  <c r="AN528" i="9" s="1"/>
  <c r="AJ63" i="13" s="1"/>
  <c r="AL369" i="9"/>
  <c r="AL320" i="9"/>
  <c r="AL246" i="9"/>
  <c r="AL560" i="9"/>
  <c r="AH35" i="13" s="1"/>
  <c r="AL385" i="9"/>
  <c r="AN365" i="9"/>
  <c r="AN367" i="9" s="1"/>
  <c r="AN410" i="9" s="1"/>
  <c r="AL395" i="9"/>
  <c r="AL396" i="9" s="1"/>
  <c r="AM409" i="9"/>
  <c r="AN86" i="8"/>
  <c r="AM381" i="9"/>
  <c r="AS74" i="8"/>
  <c r="AS391" i="9" s="1"/>
  <c r="AN61" i="13"/>
  <c r="AS222" i="9"/>
  <c r="AS295" i="9"/>
  <c r="BQ101" i="8"/>
  <c r="BP392" i="9"/>
  <c r="BP554" i="9" s="1"/>
  <c r="BL50" i="13" s="1"/>
  <c r="BP299" i="9"/>
  <c r="BP231" i="9"/>
  <c r="BH123" i="12"/>
  <c r="BH294" i="9"/>
  <c r="AN22" i="13" l="1"/>
  <c r="AL398" i="9"/>
  <c r="AT70" i="8"/>
  <c r="AT72" i="8" s="1"/>
  <c r="AT221" i="9" s="1"/>
  <c r="AL371" i="9"/>
  <c r="AL502" i="9"/>
  <c r="AL133" i="12"/>
  <c r="AL135" i="12" s="1"/>
  <c r="AL504" i="9"/>
  <c r="AL557" i="9"/>
  <c r="AH53" i="13" s="1"/>
  <c r="AM78" i="12"/>
  <c r="AM543" i="9"/>
  <c r="AM311" i="9"/>
  <c r="AM532" i="9"/>
  <c r="AM564" i="9"/>
  <c r="AI39" i="13" s="1"/>
  <c r="V293" i="12"/>
  <c r="AM403" i="9"/>
  <c r="AM404" i="9" s="1"/>
  <c r="AN266" i="9"/>
  <c r="AN195" i="9"/>
  <c r="AN197" i="9" s="1"/>
  <c r="AN212" i="9" s="1"/>
  <c r="AN129" i="12"/>
  <c r="AN131" i="12" s="1"/>
  <c r="AL88" i="12"/>
  <c r="AL89" i="12" s="1"/>
  <c r="AL96" i="12" s="1"/>
  <c r="AL98" i="12" s="1"/>
  <c r="AL101" i="12" s="1"/>
  <c r="AL321" i="9"/>
  <c r="AL328" i="9" s="1"/>
  <c r="AL330" i="9" s="1"/>
  <c r="AL333" i="9" s="1"/>
  <c r="AL534" i="9"/>
  <c r="AO127" i="8"/>
  <c r="AO126" i="8"/>
  <c r="AS63" i="12"/>
  <c r="AS296" i="9"/>
  <c r="AS526" i="9" s="1"/>
  <c r="AS483" i="9"/>
  <c r="AS517" i="9"/>
  <c r="AO23" i="13" s="1"/>
  <c r="AS553" i="9"/>
  <c r="AO49" i="13" s="1"/>
  <c r="Y303" i="12"/>
  <c r="BP301" i="9"/>
  <c r="BP527" i="9" s="1"/>
  <c r="BL62" i="13" s="1"/>
  <c r="BP67" i="12"/>
  <c r="BP69" i="12" s="1"/>
  <c r="BQ103" i="8"/>
  <c r="BQ230" i="9" s="1"/>
  <c r="BQ300" i="9" s="1"/>
  <c r="BQ68" i="12" s="1"/>
  <c r="AK214" i="12" s="1"/>
  <c r="BQ111" i="8"/>
  <c r="BH62" i="12"/>
  <c r="AS516" i="9" l="1"/>
  <c r="AO22" i="13" s="1"/>
  <c r="AO128" i="8"/>
  <c r="AO118" i="8" s="1"/>
  <c r="AO237" i="9" s="1"/>
  <c r="AO305" i="9" s="1"/>
  <c r="AO73" i="12" s="1"/>
  <c r="W219" i="12" s="1"/>
  <c r="AL505" i="9"/>
  <c r="AL509" i="9" s="1"/>
  <c r="AI67" i="13"/>
  <c r="AH69" i="13"/>
  <c r="AN96" i="8"/>
  <c r="AN19" i="12"/>
  <c r="AM405" i="9"/>
  <c r="AM244" i="9"/>
  <c r="AM411" i="9"/>
  <c r="AM412" i="9" s="1"/>
  <c r="V224" i="12"/>
  <c r="V225" i="12" s="1"/>
  <c r="AM79" i="12"/>
  <c r="AO236" i="9"/>
  <c r="AO361" i="9"/>
  <c r="AL535" i="9"/>
  <c r="AH70" i="13" s="1"/>
  <c r="AL544" i="9"/>
  <c r="AL335" i="9"/>
  <c r="AN268" i="9"/>
  <c r="AN529" i="9"/>
  <c r="AN34" i="12"/>
  <c r="AN36" i="12" s="1"/>
  <c r="AI78" i="13"/>
  <c r="AT74" i="8"/>
  <c r="AU70" i="8" s="1"/>
  <c r="AO61" i="13"/>
  <c r="AT222" i="9"/>
  <c r="AT295" i="9"/>
  <c r="AS64" i="12"/>
  <c r="Y209" i="12"/>
  <c r="Y210" i="12" s="1"/>
  <c r="BQ104" i="8"/>
  <c r="BQ360" i="9"/>
  <c r="BQ124" i="12" s="1"/>
  <c r="AK273" i="12" s="1"/>
  <c r="BQ229" i="9"/>
  <c r="BH93" i="8"/>
  <c r="BI81" i="8"/>
  <c r="AS519" i="9" l="1"/>
  <c r="AO120" i="8"/>
  <c r="AO393" i="9" s="1"/>
  <c r="AL571" i="9"/>
  <c r="AH27" i="13" s="1"/>
  <c r="AL506" i="9"/>
  <c r="AJ64" i="13"/>
  <c r="AL536" i="9"/>
  <c r="AL510" i="9"/>
  <c r="AL570" i="9"/>
  <c r="AH31" i="13" s="1"/>
  <c r="AO363" i="9"/>
  <c r="AO125" i="12"/>
  <c r="AM395" i="9"/>
  <c r="AN409" i="9"/>
  <c r="AH79" i="13"/>
  <c r="AL545" i="9"/>
  <c r="AM377" i="9"/>
  <c r="AM388" i="9"/>
  <c r="AN402" i="9"/>
  <c r="AP116" i="8"/>
  <c r="AO238" i="9"/>
  <c r="AO304" i="9"/>
  <c r="AM320" i="9"/>
  <c r="AM369" i="9"/>
  <c r="AM246" i="9"/>
  <c r="AN88" i="8"/>
  <c r="AN89" i="8" s="1"/>
  <c r="AN94" i="8" s="1"/>
  <c r="AN224" i="9" s="1"/>
  <c r="AT391" i="9"/>
  <c r="AT553" i="9" s="1"/>
  <c r="AP49" i="13" s="1"/>
  <c r="AT483" i="9"/>
  <c r="AT516" i="9" s="1"/>
  <c r="AT517" i="9"/>
  <c r="AP23" i="13" s="1"/>
  <c r="AU72" i="8"/>
  <c r="AU221" i="9" s="1"/>
  <c r="AT296" i="9"/>
  <c r="AT526" i="9" s="1"/>
  <c r="AT63" i="12"/>
  <c r="AT64" i="12" s="1"/>
  <c r="BQ231" i="9"/>
  <c r="BQ299" i="9"/>
  <c r="BQ392" i="9"/>
  <c r="BR101" i="8"/>
  <c r="BI82" i="8"/>
  <c r="BI359" i="9"/>
  <c r="BI220" i="9"/>
  <c r="AL547" i="9" l="1"/>
  <c r="AM550" i="9"/>
  <c r="AI46" i="13" s="1"/>
  <c r="V300" i="12"/>
  <c r="AM502" i="9"/>
  <c r="AM133" i="12"/>
  <c r="AM371" i="9"/>
  <c r="AO555" i="9"/>
  <c r="AK51" i="13" s="1"/>
  <c r="W305" i="12"/>
  <c r="AM560" i="9"/>
  <c r="AI35" i="13" s="1"/>
  <c r="AM385" i="9"/>
  <c r="V289" i="12"/>
  <c r="V297" i="12" s="1"/>
  <c r="AM396" i="9"/>
  <c r="AM504" i="9"/>
  <c r="V307" i="12"/>
  <c r="AM557" i="9"/>
  <c r="AI53" i="13" s="1"/>
  <c r="AN310" i="9"/>
  <c r="AN226" i="9"/>
  <c r="AN233" i="9" s="1"/>
  <c r="AN240" i="9" s="1"/>
  <c r="AM534" i="9"/>
  <c r="AM88" i="12"/>
  <c r="AM321" i="9"/>
  <c r="AM328" i="9" s="1"/>
  <c r="AM330" i="9" s="1"/>
  <c r="AM333" i="9" s="1"/>
  <c r="AP123" i="8"/>
  <c r="AO127" i="12"/>
  <c r="W274" i="12"/>
  <c r="W276" i="12" s="1"/>
  <c r="AN91" i="8"/>
  <c r="AO72" i="12"/>
  <c r="AO306" i="9"/>
  <c r="AO528" i="9" s="1"/>
  <c r="AO365" i="9"/>
  <c r="AO367" i="9" s="1"/>
  <c r="AO410" i="9" s="1"/>
  <c r="AP61" i="13"/>
  <c r="AU74" i="8"/>
  <c r="AU295" i="9"/>
  <c r="AU222" i="9"/>
  <c r="AP22" i="13"/>
  <c r="AT519" i="9"/>
  <c r="BQ554" i="9"/>
  <c r="BM50" i="13" s="1"/>
  <c r="AK304" i="12"/>
  <c r="BQ67" i="12"/>
  <c r="BQ301" i="9"/>
  <c r="BQ527" i="9" s="1"/>
  <c r="BM62" i="13" s="1"/>
  <c r="BR111" i="8"/>
  <c r="BR103" i="8"/>
  <c r="BR230" i="9" s="1"/>
  <c r="BR300" i="9" s="1"/>
  <c r="BR68" i="12" s="1"/>
  <c r="BI123" i="12"/>
  <c r="BI294" i="9"/>
  <c r="BI62" i="12" s="1"/>
  <c r="AG208" i="12" s="1"/>
  <c r="AM398" i="9" l="1"/>
  <c r="AK63" i="13"/>
  <c r="AO266" i="9"/>
  <c r="AO129" i="12"/>
  <c r="W278" i="12" s="1"/>
  <c r="W280" i="12" s="1"/>
  <c r="AO195" i="9"/>
  <c r="AO197" i="9" s="1"/>
  <c r="AO212" i="9" s="1"/>
  <c r="W218" i="12"/>
  <c r="W220" i="12" s="1"/>
  <c r="AO74" i="12"/>
  <c r="AI69" i="13"/>
  <c r="V308" i="12"/>
  <c r="V310" i="12" s="1"/>
  <c r="AN381" i="9"/>
  <c r="AN564" i="9" s="1"/>
  <c r="AJ39" i="13" s="1"/>
  <c r="AO86" i="8"/>
  <c r="AP127" i="8"/>
  <c r="AP126" i="8"/>
  <c r="AN403" i="9"/>
  <c r="AN404" i="9" s="1"/>
  <c r="AM135" i="12"/>
  <c r="V284" i="12" s="1"/>
  <c r="V282" i="12"/>
  <c r="V234" i="12"/>
  <c r="V235" i="12" s="1"/>
  <c r="V242" i="12" s="1"/>
  <c r="V244" i="12" s="1"/>
  <c r="V247" i="12" s="1"/>
  <c r="AM89" i="12"/>
  <c r="AM96" i="12" s="1"/>
  <c r="AM98" i="12" s="1"/>
  <c r="AM101" i="12" s="1"/>
  <c r="AM535" i="9"/>
  <c r="AI70" i="13" s="1"/>
  <c r="AM544" i="9"/>
  <c r="AM335" i="9"/>
  <c r="AN311" i="9"/>
  <c r="AN78" i="12"/>
  <c r="AN79" i="12" s="1"/>
  <c r="AN543" i="9"/>
  <c r="AN532" i="9"/>
  <c r="AM505" i="9"/>
  <c r="AU483" i="9"/>
  <c r="AU516" i="9" s="1"/>
  <c r="AU517" i="9"/>
  <c r="AQ23" i="13" s="1"/>
  <c r="AU296" i="9"/>
  <c r="AU526" i="9" s="1"/>
  <c r="AU63" i="12"/>
  <c r="AV70" i="8"/>
  <c r="AU391" i="9"/>
  <c r="BR104" i="8"/>
  <c r="BR392" i="9" s="1"/>
  <c r="BR554" i="9" s="1"/>
  <c r="BN50" i="13" s="1"/>
  <c r="BQ69" i="12"/>
  <c r="AK213" i="12"/>
  <c r="AK215" i="12" s="1"/>
  <c r="BR229" i="9"/>
  <c r="BR360" i="9"/>
  <c r="BR124" i="12" s="1"/>
  <c r="AG272" i="12"/>
  <c r="AO131" i="12" l="1"/>
  <c r="AP128" i="8"/>
  <c r="AP118" i="8" s="1"/>
  <c r="AP120" i="8" s="1"/>
  <c r="AM536" i="9"/>
  <c r="AO96" i="8"/>
  <c r="AO88" i="8" s="1"/>
  <c r="AO19" i="12"/>
  <c r="W163" i="12" s="1"/>
  <c r="AJ78" i="13"/>
  <c r="AI79" i="13"/>
  <c r="AM545" i="9"/>
  <c r="AM506" i="9"/>
  <c r="AM571" i="9"/>
  <c r="AI27" i="13" s="1"/>
  <c r="AM509" i="9"/>
  <c r="AJ67" i="13"/>
  <c r="AP361" i="9"/>
  <c r="AP236" i="9"/>
  <c r="AN405" i="9"/>
  <c r="AO34" i="12"/>
  <c r="AO268" i="9"/>
  <c r="AO529" i="9"/>
  <c r="AV72" i="8"/>
  <c r="AV221" i="9" s="1"/>
  <c r="AU64" i="12"/>
  <c r="Z209" i="12"/>
  <c r="Z210" i="12" s="1"/>
  <c r="Z303" i="12"/>
  <c r="AU553" i="9"/>
  <c r="AQ49" i="13" s="1"/>
  <c r="AQ61" i="13"/>
  <c r="AU519" i="9"/>
  <c r="AQ22" i="13"/>
  <c r="BS101" i="8"/>
  <c r="BR231" i="9"/>
  <c r="BR299" i="9"/>
  <c r="BI93" i="8"/>
  <c r="BJ81" i="8"/>
  <c r="AP237" i="9" l="1"/>
  <c r="AP305" i="9" s="1"/>
  <c r="AP73" i="12" s="1"/>
  <c r="AM547" i="9"/>
  <c r="AO36" i="12"/>
  <c r="W180" i="12"/>
  <c r="W182" i="12" s="1"/>
  <c r="W143" i="12" s="1"/>
  <c r="AP393" i="9"/>
  <c r="AP555" i="9" s="1"/>
  <c r="AL51" i="13" s="1"/>
  <c r="AQ116" i="8"/>
  <c r="AO402" i="9"/>
  <c r="AN388" i="9"/>
  <c r="AN377" i="9"/>
  <c r="AK64" i="13"/>
  <c r="AN244" i="9"/>
  <c r="AN411" i="9"/>
  <c r="AN412" i="9" s="1"/>
  <c r="AP125" i="12"/>
  <c r="AP127" i="12" s="1"/>
  <c r="AP363" i="9"/>
  <c r="AP304" i="9"/>
  <c r="AM510" i="9"/>
  <c r="AM570" i="9"/>
  <c r="AI31" i="13" s="1"/>
  <c r="AO89" i="8"/>
  <c r="AO91" i="8" s="1"/>
  <c r="AV222" i="9"/>
  <c r="AV295" i="9"/>
  <c r="AV74" i="8"/>
  <c r="BS103" i="8"/>
  <c r="BS230" i="9" s="1"/>
  <c r="BS300" i="9" s="1"/>
  <c r="BS68" i="12" s="1"/>
  <c r="AL214" i="12" s="1"/>
  <c r="BS111" i="8"/>
  <c r="BS360" i="9" s="1"/>
  <c r="BS124" i="12" s="1"/>
  <c r="AL273" i="12" s="1"/>
  <c r="BR301" i="9"/>
  <c r="BR527" i="9" s="1"/>
  <c r="BN62" i="13" s="1"/>
  <c r="BR67" i="12"/>
  <c r="BR69" i="12" s="1"/>
  <c r="BJ220" i="9"/>
  <c r="BJ82" i="8"/>
  <c r="BJ359" i="9"/>
  <c r="AP238" i="9" l="1"/>
  <c r="AP365" i="9"/>
  <c r="AP367" i="9" s="1"/>
  <c r="AP410" i="9" s="1"/>
  <c r="AN320" i="9"/>
  <c r="AN369" i="9"/>
  <c r="AN246" i="9"/>
  <c r="AN550" i="9"/>
  <c r="AJ46" i="13" s="1"/>
  <c r="AP306" i="9"/>
  <c r="AP528" i="9" s="1"/>
  <c r="AP72" i="12"/>
  <c r="AP74" i="12" s="1"/>
  <c r="AO94" i="8"/>
  <c r="AO224" i="9" s="1"/>
  <c r="AQ123" i="8"/>
  <c r="W149" i="12"/>
  <c r="W151" i="12"/>
  <c r="W153" i="12"/>
  <c r="W313" i="12"/>
  <c r="W144" i="12"/>
  <c r="AO381" i="9"/>
  <c r="AP86" i="8"/>
  <c r="AN395" i="9"/>
  <c r="AO409" i="9"/>
  <c r="AN560" i="9"/>
  <c r="AJ35" i="13" s="1"/>
  <c r="AN385" i="9"/>
  <c r="AV517" i="9"/>
  <c r="AR23" i="13" s="1"/>
  <c r="AV483" i="9"/>
  <c r="AV516" i="9" s="1"/>
  <c r="AV391" i="9"/>
  <c r="AV553" i="9" s="1"/>
  <c r="AR49" i="13" s="1"/>
  <c r="AW70" i="8"/>
  <c r="AV63" i="12"/>
  <c r="AV64" i="12" s="1"/>
  <c r="AV296" i="9"/>
  <c r="AV526" i="9" s="1"/>
  <c r="BS229" i="9"/>
  <c r="BS299" i="9" s="1"/>
  <c r="BS104" i="8"/>
  <c r="BT101" i="8" s="1"/>
  <c r="BT103" i="8" s="1"/>
  <c r="BT230" i="9" s="1"/>
  <c r="BT300" i="9" s="1"/>
  <c r="BT68" i="12" s="1"/>
  <c r="BT111" i="8"/>
  <c r="BJ123" i="12"/>
  <c r="BJ294" i="9"/>
  <c r="BJ62" i="12" s="1"/>
  <c r="AL63" i="13" l="1"/>
  <c r="AQ126" i="8"/>
  <c r="AQ127" i="8"/>
  <c r="AP266" i="9"/>
  <c r="AP195" i="9"/>
  <c r="AP197" i="9" s="1"/>
  <c r="AP212" i="9" s="1"/>
  <c r="AP129" i="12"/>
  <c r="AP131" i="12" s="1"/>
  <c r="AN557" i="9"/>
  <c r="AJ53" i="13" s="1"/>
  <c r="AN504" i="9"/>
  <c r="AO310" i="9"/>
  <c r="AO226" i="9"/>
  <c r="AO233" i="9" s="1"/>
  <c r="AO240" i="9" s="1"/>
  <c r="AN502" i="9"/>
  <c r="AN133" i="12"/>
  <c r="AN135" i="12" s="1"/>
  <c r="AN371" i="9"/>
  <c r="AO564" i="9"/>
  <c r="AK39" i="13" s="1"/>
  <c r="W293" i="12"/>
  <c r="AN396" i="9"/>
  <c r="AN398" i="9" s="1"/>
  <c r="AN88" i="12"/>
  <c r="AN89" i="12" s="1"/>
  <c r="AN96" i="12" s="1"/>
  <c r="AN98" i="12" s="1"/>
  <c r="AN101" i="12" s="1"/>
  <c r="AN321" i="9"/>
  <c r="AN328" i="9" s="1"/>
  <c r="AN330" i="9" s="1"/>
  <c r="AN333" i="9" s="1"/>
  <c r="AN534" i="9"/>
  <c r="AW72" i="8"/>
  <c r="AW221" i="9" s="1"/>
  <c r="AR22" i="13"/>
  <c r="AV519" i="9"/>
  <c r="AR61" i="13"/>
  <c r="BS231" i="9"/>
  <c r="BS392" i="9"/>
  <c r="BT104" i="8"/>
  <c r="BT392" i="9" s="1"/>
  <c r="BT554" i="9" s="1"/>
  <c r="BP50" i="13" s="1"/>
  <c r="BT229" i="9"/>
  <c r="BT360" i="9"/>
  <c r="BT124" i="12" s="1"/>
  <c r="BS301" i="9"/>
  <c r="BS527" i="9" s="1"/>
  <c r="BO62" i="13" s="1"/>
  <c r="BS67" i="12"/>
  <c r="AN535" i="9" l="1"/>
  <c r="AJ70" i="13" s="1"/>
  <c r="AN544" i="9"/>
  <c r="AN335" i="9"/>
  <c r="AN505" i="9"/>
  <c r="AQ128" i="8"/>
  <c r="AQ118" i="8" s="1"/>
  <c r="AQ361" i="9"/>
  <c r="AQ236" i="9"/>
  <c r="AO403" i="9"/>
  <c r="AO404" i="9" s="1"/>
  <c r="AP268" i="9"/>
  <c r="AP529" i="9"/>
  <c r="AP34" i="12"/>
  <c r="AP36" i="12" s="1"/>
  <c r="AJ69" i="13"/>
  <c r="AO311" i="9"/>
  <c r="AO543" i="9"/>
  <c r="AO532" i="9"/>
  <c r="AO78" i="12"/>
  <c r="AP96" i="8"/>
  <c r="AP19" i="12"/>
  <c r="AW74" i="8"/>
  <c r="AW295" i="9"/>
  <c r="AW222" i="9"/>
  <c r="AL304" i="12"/>
  <c r="BS554" i="9"/>
  <c r="BO50" i="13" s="1"/>
  <c r="BU101" i="8"/>
  <c r="AL213" i="12"/>
  <c r="AL215" i="12" s="1"/>
  <c r="BS69" i="12"/>
  <c r="BT299" i="9"/>
  <c r="BT231" i="9"/>
  <c r="BK81" i="8"/>
  <c r="BJ93" i="8"/>
  <c r="AN536" i="9" l="1"/>
  <c r="W224" i="12"/>
  <c r="W225" i="12" s="1"/>
  <c r="AO79" i="12"/>
  <c r="AJ79" i="13"/>
  <c r="AN545" i="9"/>
  <c r="AK67" i="13"/>
  <c r="AQ237" i="9"/>
  <c r="AQ305" i="9" s="1"/>
  <c r="AQ73" i="12" s="1"/>
  <c r="X219" i="12" s="1"/>
  <c r="AQ120" i="8"/>
  <c r="AP88" i="8"/>
  <c r="AP89" i="8" s="1"/>
  <c r="AP94" i="8" s="1"/>
  <c r="AP224" i="9" s="1"/>
  <c r="AK78" i="13"/>
  <c r="AO405" i="9"/>
  <c r="AN509" i="9"/>
  <c r="AN571" i="9"/>
  <c r="AJ27" i="13" s="1"/>
  <c r="AN506" i="9"/>
  <c r="AQ363" i="9"/>
  <c r="AQ125" i="12"/>
  <c r="AL64" i="13"/>
  <c r="AQ304" i="9"/>
  <c r="AQ238" i="9"/>
  <c r="AW391" i="9"/>
  <c r="AX70" i="8"/>
  <c r="AW296" i="9"/>
  <c r="AW526" i="9" s="1"/>
  <c r="AW63" i="12"/>
  <c r="AW517" i="9"/>
  <c r="AS23" i="13" s="1"/>
  <c r="AW483" i="9"/>
  <c r="AW516" i="9" s="1"/>
  <c r="BU111" i="8"/>
  <c r="BU360" i="9" s="1"/>
  <c r="BU124" i="12" s="1"/>
  <c r="AM273" i="12" s="1"/>
  <c r="BU103" i="8"/>
  <c r="BU230" i="9" s="1"/>
  <c r="BU300" i="9" s="1"/>
  <c r="BU68" i="12" s="1"/>
  <c r="AM214" i="12" s="1"/>
  <c r="BT67" i="12"/>
  <c r="BT69" i="12" s="1"/>
  <c r="BT301" i="9"/>
  <c r="BT527" i="9" s="1"/>
  <c r="BP62" i="13" s="1"/>
  <c r="BK220" i="9"/>
  <c r="BK359" i="9"/>
  <c r="BK82" i="8"/>
  <c r="AN547" i="9" l="1"/>
  <c r="AQ306" i="9"/>
  <c r="AQ528" i="9" s="1"/>
  <c r="AQ72" i="12"/>
  <c r="AQ365" i="9"/>
  <c r="AQ367" i="9" s="1"/>
  <c r="AQ410" i="9" s="1"/>
  <c r="AP402" i="9"/>
  <c r="AO388" i="9"/>
  <c r="AO377" i="9"/>
  <c r="AO244" i="9"/>
  <c r="AO411" i="9"/>
  <c r="AO412" i="9" s="1"/>
  <c r="AP91" i="8"/>
  <c r="AQ393" i="9"/>
  <c r="AR116" i="8"/>
  <c r="AR123" i="8" s="1"/>
  <c r="AP310" i="9"/>
  <c r="AP226" i="9"/>
  <c r="AP233" i="9" s="1"/>
  <c r="AP240" i="9" s="1"/>
  <c r="X274" i="12"/>
  <c r="X276" i="12" s="1"/>
  <c r="AQ127" i="12"/>
  <c r="AN510" i="9"/>
  <c r="AN570" i="9"/>
  <c r="AJ31" i="13" s="1"/>
  <c r="AS61" i="13"/>
  <c r="AX72" i="8"/>
  <c r="AX221" i="9" s="1"/>
  <c r="AW519" i="9"/>
  <c r="AS22" i="13"/>
  <c r="AA209" i="12"/>
  <c r="AA210" i="12" s="1"/>
  <c r="AW64" i="12"/>
  <c r="AW553" i="9"/>
  <c r="AS49" i="13" s="1"/>
  <c r="AA303" i="12"/>
  <c r="BU229" i="9"/>
  <c r="BU231" i="9" s="1"/>
  <c r="BU104" i="8"/>
  <c r="BU392" i="9" s="1"/>
  <c r="BU554" i="9" s="1"/>
  <c r="BQ50" i="13" s="1"/>
  <c r="BK123" i="12"/>
  <c r="BK294" i="9"/>
  <c r="AP403" i="9" l="1"/>
  <c r="AO550" i="9"/>
  <c r="AK46" i="13" s="1"/>
  <c r="W300" i="12"/>
  <c r="AP532" i="9"/>
  <c r="AP543" i="9"/>
  <c r="AP78" i="12"/>
  <c r="AP79" i="12" s="1"/>
  <c r="AP311" i="9"/>
  <c r="AP409" i="9"/>
  <c r="AO395" i="9"/>
  <c r="AO396" i="9" s="1"/>
  <c r="AM63" i="13"/>
  <c r="AR127" i="8"/>
  <c r="AR126" i="8"/>
  <c r="AO320" i="9"/>
  <c r="AO369" i="9"/>
  <c r="AO246" i="9"/>
  <c r="AP381" i="9"/>
  <c r="AP564" i="9" s="1"/>
  <c r="AL39" i="13" s="1"/>
  <c r="AQ86" i="8"/>
  <c r="X218" i="12"/>
  <c r="X220" i="12" s="1"/>
  <c r="AQ74" i="12"/>
  <c r="AQ555" i="9"/>
  <c r="AM51" i="13" s="1"/>
  <c r="X305" i="12"/>
  <c r="AO560" i="9"/>
  <c r="AK35" i="13" s="1"/>
  <c r="AO385" i="9"/>
  <c r="W289" i="12"/>
  <c r="W297" i="12" s="1"/>
  <c r="AQ266" i="9"/>
  <c r="AQ129" i="12"/>
  <c r="X278" i="12" s="1"/>
  <c r="X280" i="12" s="1"/>
  <c r="AQ195" i="9"/>
  <c r="AQ197" i="9" s="1"/>
  <c r="AQ212" i="9" s="1"/>
  <c r="AX74" i="8"/>
  <c r="AX391" i="9" s="1"/>
  <c r="AX553" i="9" s="1"/>
  <c r="AT49" i="13" s="1"/>
  <c r="AX222" i="9"/>
  <c r="AX295" i="9"/>
  <c r="BU299" i="9"/>
  <c r="BU301" i="9" s="1"/>
  <c r="BU527" i="9" s="1"/>
  <c r="BQ62" i="13" s="1"/>
  <c r="AM304" i="12"/>
  <c r="BV101" i="8"/>
  <c r="AH272" i="12"/>
  <c r="BK62" i="12"/>
  <c r="AP404" i="9" l="1"/>
  <c r="AP244" i="9" s="1"/>
  <c r="AY70" i="8"/>
  <c r="AY72" i="8" s="1"/>
  <c r="AY221" i="9" s="1"/>
  <c r="AO398" i="9"/>
  <c r="AR128" i="8"/>
  <c r="AR118" i="8" s="1"/>
  <c r="AR237" i="9" s="1"/>
  <c r="AR305" i="9" s="1"/>
  <c r="AR73" i="12" s="1"/>
  <c r="AQ96" i="8"/>
  <c r="AQ88" i="8" s="1"/>
  <c r="AQ19" i="12"/>
  <c r="X163" i="12" s="1"/>
  <c r="AL67" i="13"/>
  <c r="AR361" i="9"/>
  <c r="AR236" i="9"/>
  <c r="AQ34" i="12"/>
  <c r="AQ529" i="9"/>
  <c r="AQ268" i="9"/>
  <c r="AO502" i="9"/>
  <c r="AO133" i="12"/>
  <c r="AO371" i="9"/>
  <c r="AQ131" i="12"/>
  <c r="AO534" i="9"/>
  <c r="AO88" i="12"/>
  <c r="AO321" i="9"/>
  <c r="AO328" i="9" s="1"/>
  <c r="AO330" i="9" s="1"/>
  <c r="AO333" i="9" s="1"/>
  <c r="AO557" i="9"/>
  <c r="AK53" i="13" s="1"/>
  <c r="AO504" i="9"/>
  <c r="W307" i="12"/>
  <c r="W308" i="12" s="1"/>
  <c r="W310" i="12" s="1"/>
  <c r="AL78" i="13"/>
  <c r="BU67" i="12"/>
  <c r="AM213" i="12" s="1"/>
  <c r="AM215" i="12" s="1"/>
  <c r="AX517" i="9"/>
  <c r="AT23" i="13" s="1"/>
  <c r="AX483" i="9"/>
  <c r="AX516" i="9" s="1"/>
  <c r="AX63" i="12"/>
  <c r="AX64" i="12" s="1"/>
  <c r="AX296" i="9"/>
  <c r="AX526" i="9" s="1"/>
  <c r="BV111" i="8"/>
  <c r="BV360" i="9" s="1"/>
  <c r="BV124" i="12" s="1"/>
  <c r="BV103" i="8"/>
  <c r="AH208" i="12"/>
  <c r="BK93" i="8"/>
  <c r="BL81" i="8"/>
  <c r="AR120" i="8" l="1"/>
  <c r="AS116" i="8" s="1"/>
  <c r="AS123" i="8" s="1"/>
  <c r="BU69" i="12"/>
  <c r="AP411" i="9"/>
  <c r="AP412" i="9" s="1"/>
  <c r="AQ409" i="9" s="1"/>
  <c r="AP405" i="9"/>
  <c r="AP377" i="9" s="1"/>
  <c r="AQ89" i="8"/>
  <c r="AQ91" i="8" s="1"/>
  <c r="AQ381" i="9" s="1"/>
  <c r="X180" i="12"/>
  <c r="X182" i="12" s="1"/>
  <c r="X143" i="12" s="1"/>
  <c r="AQ36" i="12"/>
  <c r="AO335" i="9"/>
  <c r="AO535" i="9"/>
  <c r="AK70" i="13" s="1"/>
  <c r="AO544" i="9"/>
  <c r="AO505" i="9"/>
  <c r="AR304" i="9"/>
  <c r="AR238" i="9"/>
  <c r="AK69" i="13"/>
  <c r="AM64" i="13"/>
  <c r="AP320" i="9"/>
  <c r="AP369" i="9"/>
  <c r="AP246" i="9"/>
  <c r="W282" i="12"/>
  <c r="AO135" i="12"/>
  <c r="W284" i="12" s="1"/>
  <c r="W234" i="12"/>
  <c r="W235" i="12" s="1"/>
  <c r="W242" i="12" s="1"/>
  <c r="W244" i="12" s="1"/>
  <c r="W247" i="12" s="1"/>
  <c r="AO89" i="12"/>
  <c r="AO96" i="12" s="1"/>
  <c r="AO98" i="12" s="1"/>
  <c r="AO101" i="12" s="1"/>
  <c r="AR363" i="9"/>
  <c r="AR125" i="12"/>
  <c r="AR127" i="12" s="1"/>
  <c r="AR393" i="9"/>
  <c r="AR555" i="9" s="1"/>
  <c r="AN51" i="13" s="1"/>
  <c r="AT61" i="13"/>
  <c r="AY222" i="9"/>
  <c r="AY295" i="9"/>
  <c r="AT22" i="13"/>
  <c r="AX519" i="9"/>
  <c r="AY74" i="8"/>
  <c r="BV229" i="9"/>
  <c r="BV299" i="9" s="1"/>
  <c r="BV67" i="12" s="1"/>
  <c r="BV104" i="8"/>
  <c r="BV230" i="9"/>
  <c r="BV300" i="9" s="1"/>
  <c r="BV68" i="12" s="1"/>
  <c r="BL220" i="9"/>
  <c r="BL82" i="8"/>
  <c r="BL359" i="9"/>
  <c r="AR86" i="8" l="1"/>
  <c r="AP395" i="9"/>
  <c r="AP504" i="9" s="1"/>
  <c r="AP388" i="9"/>
  <c r="AP550" i="9" s="1"/>
  <c r="AL46" i="13" s="1"/>
  <c r="AQ402" i="9"/>
  <c r="AQ94" i="8"/>
  <c r="AQ224" i="9" s="1"/>
  <c r="AQ310" i="9" s="1"/>
  <c r="AP385" i="9"/>
  <c r="AP560" i="9"/>
  <c r="AL35" i="13" s="1"/>
  <c r="AR365" i="9"/>
  <c r="AR367" i="9" s="1"/>
  <c r="AR410" i="9" s="1"/>
  <c r="AQ564" i="9"/>
  <c r="AM39" i="13" s="1"/>
  <c r="X293" i="12"/>
  <c r="AS127" i="8"/>
  <c r="AS126" i="8"/>
  <c r="AR72" i="12"/>
  <c r="AR74" i="12" s="1"/>
  <c r="AR306" i="9"/>
  <c r="AR528" i="9" s="1"/>
  <c r="AP88" i="12"/>
  <c r="AP89" i="12" s="1"/>
  <c r="AP96" i="12" s="1"/>
  <c r="AP98" i="12" s="1"/>
  <c r="AP101" i="12" s="1"/>
  <c r="AP534" i="9"/>
  <c r="AP321" i="9"/>
  <c r="AP328" i="9" s="1"/>
  <c r="AP330" i="9" s="1"/>
  <c r="AP333" i="9" s="1"/>
  <c r="AK79" i="13"/>
  <c r="AO545" i="9"/>
  <c r="AP133" i="12"/>
  <c r="AP135" i="12" s="1"/>
  <c r="AP371" i="9"/>
  <c r="AP502" i="9"/>
  <c r="AO536" i="9"/>
  <c r="AO571" i="9"/>
  <c r="AK27" i="13" s="1"/>
  <c r="AO506" i="9"/>
  <c r="AO509" i="9"/>
  <c r="X151" i="12"/>
  <c r="X153" i="12"/>
  <c r="X149" i="12"/>
  <c r="X313" i="12"/>
  <c r="X144" i="12"/>
  <c r="AY517" i="9"/>
  <c r="AU23" i="13" s="1"/>
  <c r="AY483" i="9"/>
  <c r="AY516" i="9" s="1"/>
  <c r="AZ70" i="8"/>
  <c r="AY391" i="9"/>
  <c r="AY63" i="12"/>
  <c r="AY296" i="9"/>
  <c r="AY526" i="9" s="1"/>
  <c r="BV231" i="9"/>
  <c r="BV69" i="12"/>
  <c r="BV301" i="9"/>
  <c r="BV527" i="9" s="1"/>
  <c r="BR62" i="13" s="1"/>
  <c r="BW101" i="8"/>
  <c r="BV392" i="9"/>
  <c r="BV554" i="9" s="1"/>
  <c r="BR50" i="13" s="1"/>
  <c r="BL123" i="12"/>
  <c r="BL294" i="9"/>
  <c r="BL62" i="12" s="1"/>
  <c r="AP557" i="9" l="1"/>
  <c r="AL53" i="13" s="1"/>
  <c r="AP396" i="9"/>
  <c r="AP398" i="9" s="1"/>
  <c r="AQ226" i="9"/>
  <c r="AQ233" i="9" s="1"/>
  <c r="AQ240" i="9" s="1"/>
  <c r="AQ403" i="9" s="1"/>
  <c r="AQ404" i="9" s="1"/>
  <c r="AO547" i="9"/>
  <c r="AN63" i="13"/>
  <c r="AP544" i="9"/>
  <c r="AP335" i="9"/>
  <c r="AP535" i="9"/>
  <c r="AL70" i="13" s="1"/>
  <c r="AR195" i="9"/>
  <c r="AR197" i="9" s="1"/>
  <c r="AR212" i="9" s="1"/>
  <c r="AR129" i="12"/>
  <c r="AR131" i="12" s="1"/>
  <c r="AR266" i="9"/>
  <c r="AL69" i="13"/>
  <c r="AS128" i="8"/>
  <c r="AS118" i="8" s="1"/>
  <c r="AQ543" i="9"/>
  <c r="AQ78" i="12"/>
  <c r="AQ311" i="9"/>
  <c r="AQ532" i="9"/>
  <c r="AO570" i="9"/>
  <c r="AK31" i="13" s="1"/>
  <c r="AO510" i="9"/>
  <c r="AP505" i="9"/>
  <c r="AS236" i="9"/>
  <c r="AS361" i="9"/>
  <c r="AY553" i="9"/>
  <c r="AU49" i="13" s="1"/>
  <c r="AB303" i="12"/>
  <c r="AU22" i="13"/>
  <c r="AY519" i="9"/>
  <c r="AU61" i="13"/>
  <c r="AZ72" i="8"/>
  <c r="AZ221" i="9" s="1"/>
  <c r="AY64" i="12"/>
  <c r="AB209" i="12"/>
  <c r="AB210" i="12" s="1"/>
  <c r="BW103" i="8"/>
  <c r="BW230" i="9" s="1"/>
  <c r="BW300" i="9" s="1"/>
  <c r="BW68" i="12" s="1"/>
  <c r="AN214" i="12" s="1"/>
  <c r="BW111" i="8"/>
  <c r="AR96" i="8" l="1"/>
  <c r="AR19" i="12"/>
  <c r="AS363" i="9"/>
  <c r="AS125" i="12"/>
  <c r="AM78" i="13"/>
  <c r="AS304" i="9"/>
  <c r="AM67" i="13"/>
  <c r="AS120" i="8"/>
  <c r="AS237" i="9"/>
  <c r="AS305" i="9" s="1"/>
  <c r="AS73" i="12" s="1"/>
  <c r="Y219" i="12" s="1"/>
  <c r="AR268" i="9"/>
  <c r="AR34" i="12"/>
  <c r="AR36" i="12" s="1"/>
  <c r="AR529" i="9"/>
  <c r="AQ405" i="9"/>
  <c r="AQ411" i="9"/>
  <c r="AQ412" i="9" s="1"/>
  <c r="AQ244" i="9"/>
  <c r="AQ79" i="12"/>
  <c r="X224" i="12"/>
  <c r="X225" i="12" s="1"/>
  <c r="AP509" i="9"/>
  <c r="AP506" i="9"/>
  <c r="AP571" i="9"/>
  <c r="AL27" i="13" s="1"/>
  <c r="AP536" i="9"/>
  <c r="AL79" i="13"/>
  <c r="AP545" i="9"/>
  <c r="AZ74" i="8"/>
  <c r="BA70" i="8" s="1"/>
  <c r="AZ222" i="9"/>
  <c r="AZ295" i="9"/>
  <c r="BW229" i="9"/>
  <c r="BW360" i="9"/>
  <c r="BW124" i="12" s="1"/>
  <c r="AN273" i="12" s="1"/>
  <c r="BW104" i="8"/>
  <c r="BM81" i="8"/>
  <c r="BL93" i="8"/>
  <c r="AS238" i="9" l="1"/>
  <c r="AS127" i="12"/>
  <c r="Y274" i="12"/>
  <c r="Y276" i="12" s="1"/>
  <c r="AN64" i="13"/>
  <c r="AS393" i="9"/>
  <c r="AT116" i="8"/>
  <c r="AS72" i="12"/>
  <c r="AS306" i="9"/>
  <c r="AS528" i="9" s="1"/>
  <c r="AS365" i="9"/>
  <c r="AP547" i="9"/>
  <c r="AQ369" i="9"/>
  <c r="AQ320" i="9"/>
  <c r="AQ246" i="9"/>
  <c r="AQ377" i="9"/>
  <c r="AR402" i="9"/>
  <c r="AQ388" i="9"/>
  <c r="AR88" i="8"/>
  <c r="AR89" i="8" s="1"/>
  <c r="AR91" i="8" s="1"/>
  <c r="AP570" i="9"/>
  <c r="AL31" i="13" s="1"/>
  <c r="AP510" i="9"/>
  <c r="AQ395" i="9"/>
  <c r="AR409" i="9"/>
  <c r="AZ391" i="9"/>
  <c r="AZ553" i="9" s="1"/>
  <c r="AV49" i="13" s="1"/>
  <c r="BA72" i="8"/>
  <c r="BA221" i="9" s="1"/>
  <c r="AZ296" i="9"/>
  <c r="AZ526" i="9" s="1"/>
  <c r="AZ63" i="12"/>
  <c r="AZ64" i="12" s="1"/>
  <c r="AZ517" i="9"/>
  <c r="AV23" i="13" s="1"/>
  <c r="AZ483" i="9"/>
  <c r="AZ516" i="9" s="1"/>
  <c r="BX101" i="8"/>
  <c r="BW392" i="9"/>
  <c r="BW299" i="9"/>
  <c r="BW231" i="9"/>
  <c r="BM220" i="9"/>
  <c r="BM359" i="9"/>
  <c r="BM82" i="8"/>
  <c r="AR381" i="9" l="1"/>
  <c r="AR564" i="9" s="1"/>
  <c r="AN39" i="13" s="1"/>
  <c r="AS86" i="8"/>
  <c r="AS266" i="9"/>
  <c r="AS195" i="9"/>
  <c r="AS197" i="9" s="1"/>
  <c r="AS212" i="9" s="1"/>
  <c r="AS129" i="12"/>
  <c r="Y278" i="12" s="1"/>
  <c r="Y280" i="12" s="1"/>
  <c r="AQ371" i="9"/>
  <c r="AQ133" i="12"/>
  <c r="AQ502" i="9"/>
  <c r="AO63" i="13"/>
  <c r="AQ560" i="9"/>
  <c r="AM35" i="13" s="1"/>
  <c r="X289" i="12"/>
  <c r="X297" i="12" s="1"/>
  <c r="AQ385" i="9"/>
  <c r="Y218" i="12"/>
  <c r="Y220" i="12" s="1"/>
  <c r="AS74" i="12"/>
  <c r="X300" i="12"/>
  <c r="AQ550" i="9"/>
  <c r="AM46" i="13" s="1"/>
  <c r="AQ321" i="9"/>
  <c r="AQ328" i="9" s="1"/>
  <c r="AQ330" i="9" s="1"/>
  <c r="AQ333" i="9" s="1"/>
  <c r="AQ534" i="9"/>
  <c r="AQ88" i="12"/>
  <c r="AS555" i="9"/>
  <c r="AO51" i="13" s="1"/>
  <c r="Y305" i="12"/>
  <c r="AQ396" i="9"/>
  <c r="X307" i="12"/>
  <c r="AQ557" i="9"/>
  <c r="AM53" i="13" s="1"/>
  <c r="AQ504" i="9"/>
  <c r="AR94" i="8"/>
  <c r="AR224" i="9" s="1"/>
  <c r="AS367" i="9"/>
  <c r="AS410" i="9" s="1"/>
  <c r="AT123" i="8"/>
  <c r="BA74" i="8"/>
  <c r="BA391" i="9" s="1"/>
  <c r="AV61" i="13"/>
  <c r="BA295" i="9"/>
  <c r="BA222" i="9"/>
  <c r="AV22" i="13"/>
  <c r="AZ519" i="9"/>
  <c r="BW301" i="9"/>
  <c r="BW527" i="9" s="1"/>
  <c r="BS62" i="13" s="1"/>
  <c r="BW67" i="12"/>
  <c r="BW554" i="9"/>
  <c r="BS50" i="13" s="1"/>
  <c r="AN304" i="12"/>
  <c r="BX103" i="8"/>
  <c r="BX111" i="8"/>
  <c r="BM123" i="12"/>
  <c r="BM294" i="9"/>
  <c r="BM62" i="12" s="1"/>
  <c r="AI208" i="12" s="1"/>
  <c r="X308" i="12" l="1"/>
  <c r="X310" i="12" s="1"/>
  <c r="AS131" i="12"/>
  <c r="AQ505" i="9"/>
  <c r="AQ509" i="9" s="1"/>
  <c r="AT127" i="8"/>
  <c r="AT126" i="8"/>
  <c r="AQ398" i="9"/>
  <c r="AS96" i="8"/>
  <c r="AS88" i="8" s="1"/>
  <c r="AS19" i="12"/>
  <c r="Y163" i="12" s="1"/>
  <c r="X234" i="12"/>
  <c r="X235" i="12" s="1"/>
  <c r="X242" i="12" s="1"/>
  <c r="X244" i="12" s="1"/>
  <c r="X247" i="12" s="1"/>
  <c r="AQ89" i="12"/>
  <c r="AQ96" i="12" s="1"/>
  <c r="AQ98" i="12" s="1"/>
  <c r="AQ101" i="12" s="1"/>
  <c r="AS268" i="9"/>
  <c r="AS529" i="9"/>
  <c r="AS34" i="12"/>
  <c r="AR310" i="9"/>
  <c r="AR226" i="9"/>
  <c r="AR233" i="9" s="1"/>
  <c r="AR240" i="9" s="1"/>
  <c r="AM69" i="13"/>
  <c r="AQ535" i="9"/>
  <c r="AM70" i="13" s="1"/>
  <c r="AQ335" i="9"/>
  <c r="AQ544" i="9"/>
  <c r="X282" i="12"/>
  <c r="AQ135" i="12"/>
  <c r="X284" i="12" s="1"/>
  <c r="BB70" i="8"/>
  <c r="BB72" i="8" s="1"/>
  <c r="BB221" i="9" s="1"/>
  <c r="BA483" i="9"/>
  <c r="BA516" i="9" s="1"/>
  <c r="BA517" i="9"/>
  <c r="AW23" i="13" s="1"/>
  <c r="BA63" i="12"/>
  <c r="BA296" i="9"/>
  <c r="BA526" i="9" s="1"/>
  <c r="BA553" i="9"/>
  <c r="AW49" i="13" s="1"/>
  <c r="AC303" i="12"/>
  <c r="BW69" i="12"/>
  <c r="AN213" i="12"/>
  <c r="AN215" i="12" s="1"/>
  <c r="BX230" i="9"/>
  <c r="BX300" i="9" s="1"/>
  <c r="BX68" i="12" s="1"/>
  <c r="BX104" i="8"/>
  <c r="BX229" i="9"/>
  <c r="BX360" i="9"/>
  <c r="BX124" i="12" s="1"/>
  <c r="AI272" i="12"/>
  <c r="AQ571" i="9" l="1"/>
  <c r="AM27" i="13" s="1"/>
  <c r="AQ506" i="9"/>
  <c r="AR311" i="9"/>
  <c r="AR78" i="12"/>
  <c r="AR79" i="12" s="1"/>
  <c r="AR532" i="9"/>
  <c r="AR543" i="9"/>
  <c r="AT361" i="9"/>
  <c r="AT236" i="9"/>
  <c r="AM79" i="13"/>
  <c r="AQ545" i="9"/>
  <c r="AO64" i="13"/>
  <c r="AQ570" i="9"/>
  <c r="AM31" i="13" s="1"/>
  <c r="AQ510" i="9"/>
  <c r="AS89" i="8"/>
  <c r="AS94" i="8" s="1"/>
  <c r="AS224" i="9" s="1"/>
  <c r="AQ536" i="9"/>
  <c r="Y180" i="12"/>
  <c r="Y182" i="12" s="1"/>
  <c r="Y143" i="12" s="1"/>
  <c r="AS36" i="12"/>
  <c r="AR403" i="9"/>
  <c r="AR404" i="9" s="1"/>
  <c r="AT128" i="8"/>
  <c r="AT118" i="8" s="1"/>
  <c r="BB74" i="8"/>
  <c r="BB391" i="9" s="1"/>
  <c r="BB553" i="9" s="1"/>
  <c r="AX49" i="13" s="1"/>
  <c r="BA64" i="12"/>
  <c r="AC209" i="12"/>
  <c r="AC210" i="12" s="1"/>
  <c r="BB295" i="9"/>
  <c r="BB222" i="9"/>
  <c r="AW61" i="13"/>
  <c r="BA519" i="9"/>
  <c r="AW22" i="13"/>
  <c r="BX392" i="9"/>
  <c r="BX554" i="9" s="1"/>
  <c r="BT50" i="13" s="1"/>
  <c r="BY101" i="8"/>
  <c r="BX299" i="9"/>
  <c r="BX231" i="9"/>
  <c r="BM93" i="8"/>
  <c r="BN81" i="8"/>
  <c r="AS91" i="8" l="1"/>
  <c r="AT86" i="8" s="1"/>
  <c r="AS310" i="9"/>
  <c r="AS226" i="9"/>
  <c r="AS233" i="9" s="1"/>
  <c r="AS240" i="9" s="1"/>
  <c r="AN78" i="13"/>
  <c r="AN67" i="13"/>
  <c r="AT125" i="12"/>
  <c r="AT127" i="12" s="1"/>
  <c r="AT363" i="9"/>
  <c r="AR405" i="9"/>
  <c r="AQ547" i="9"/>
  <c r="AT237" i="9"/>
  <c r="AT305" i="9" s="1"/>
  <c r="AT73" i="12" s="1"/>
  <c r="AT120" i="8"/>
  <c r="Y151" i="12"/>
  <c r="Y153" i="12"/>
  <c r="Y149" i="12"/>
  <c r="Y313" i="12"/>
  <c r="Y144" i="12"/>
  <c r="AT304" i="9"/>
  <c r="BC70" i="8"/>
  <c r="BC72" i="8" s="1"/>
  <c r="BC221" i="9" s="1"/>
  <c r="BB483" i="9"/>
  <c r="BB516" i="9" s="1"/>
  <c r="BB517" i="9"/>
  <c r="AX23" i="13" s="1"/>
  <c r="BB63" i="12"/>
  <c r="BB64" i="12" s="1"/>
  <c r="BB296" i="9"/>
  <c r="BB526" i="9" s="1"/>
  <c r="BX67" i="12"/>
  <c r="BX69" i="12" s="1"/>
  <c r="BX301" i="9"/>
  <c r="BX527" i="9" s="1"/>
  <c r="BT62" i="13" s="1"/>
  <c r="BY111" i="8"/>
  <c r="BY103" i="8"/>
  <c r="BY230" i="9" s="1"/>
  <c r="BY300" i="9" s="1"/>
  <c r="BY68" i="12" s="1"/>
  <c r="AO214" i="12" s="1"/>
  <c r="BN359" i="9"/>
  <c r="BN220" i="9"/>
  <c r="BN82" i="8"/>
  <c r="AT238" i="9" l="1"/>
  <c r="AS381" i="9"/>
  <c r="AS564" i="9" s="1"/>
  <c r="AO39" i="13" s="1"/>
  <c r="AT393" i="9"/>
  <c r="AT555" i="9" s="1"/>
  <c r="AP51" i="13" s="1"/>
  <c r="AU116" i="8"/>
  <c r="AU123" i="8" s="1"/>
  <c r="AR411" i="9"/>
  <c r="AR412" i="9" s="1"/>
  <c r="AR244" i="9"/>
  <c r="AS311" i="9"/>
  <c r="AS532" i="9"/>
  <c r="AS78" i="12"/>
  <c r="AS543" i="9"/>
  <c r="AT306" i="9"/>
  <c r="AT528" i="9" s="1"/>
  <c r="AT72" i="12"/>
  <c r="AT74" i="12" s="1"/>
  <c r="AS402" i="9"/>
  <c r="AR377" i="9"/>
  <c r="AR388" i="9"/>
  <c r="F31" i="11"/>
  <c r="F38" i="11"/>
  <c r="F43" i="11"/>
  <c r="H38" i="11"/>
  <c r="F45" i="11"/>
  <c r="H31" i="11"/>
  <c r="H39" i="11"/>
  <c r="H51" i="11"/>
  <c r="G39" i="11"/>
  <c r="G38" i="11"/>
  <c r="G34" i="11"/>
  <c r="F33" i="11"/>
  <c r="F25" i="11"/>
  <c r="G28" i="11"/>
  <c r="H40" i="11"/>
  <c r="F34" i="11"/>
  <c r="H34" i="11"/>
  <c r="F26" i="11"/>
  <c r="F27" i="11"/>
  <c r="G25" i="11"/>
  <c r="G32" i="11"/>
  <c r="G45" i="11"/>
  <c r="G46" i="11"/>
  <c r="F46" i="11"/>
  <c r="H49" i="11"/>
  <c r="G26" i="11"/>
  <c r="F52" i="11"/>
  <c r="H26" i="11"/>
  <c r="F28" i="11"/>
  <c r="F51" i="11"/>
  <c r="H43" i="11"/>
  <c r="F49" i="11"/>
  <c r="H45" i="11"/>
  <c r="G43" i="11"/>
  <c r="G40" i="11"/>
  <c r="F40" i="11"/>
  <c r="G31" i="11"/>
  <c r="F32" i="11"/>
  <c r="G52" i="11"/>
  <c r="G49" i="11"/>
  <c r="H25" i="11"/>
  <c r="H28" i="11"/>
  <c r="G51" i="11"/>
  <c r="G27" i="11"/>
  <c r="H33" i="11"/>
  <c r="G33" i="11"/>
  <c r="H52" i="11"/>
  <c r="H27" i="11"/>
  <c r="H32" i="11"/>
  <c r="H46" i="11"/>
  <c r="F39" i="11"/>
  <c r="AT365" i="9"/>
  <c r="AT367" i="9" s="1"/>
  <c r="AT410" i="9" s="1"/>
  <c r="AS403" i="9"/>
  <c r="BC295" i="9"/>
  <c r="BC222" i="9"/>
  <c r="BC74" i="8"/>
  <c r="AX61" i="13"/>
  <c r="AX22" i="13"/>
  <c r="BB519" i="9"/>
  <c r="BY104" i="8"/>
  <c r="BZ101" i="8" s="1"/>
  <c r="BY360" i="9"/>
  <c r="BY124" i="12" s="1"/>
  <c r="AO273" i="12" s="1"/>
  <c r="BY229" i="9"/>
  <c r="BN123" i="12"/>
  <c r="BN294" i="9"/>
  <c r="Y293" i="12" l="1"/>
  <c r="H47" i="11"/>
  <c r="F47" i="11"/>
  <c r="G48" i="11"/>
  <c r="G35" i="11"/>
  <c r="F35" i="11"/>
  <c r="H41" i="11"/>
  <c r="AT195" i="9"/>
  <c r="AT197" i="9" s="1"/>
  <c r="AT212" i="9" s="1"/>
  <c r="AT129" i="12"/>
  <c r="AT131" i="12" s="1"/>
  <c r="AT266" i="9"/>
  <c r="F50" i="11"/>
  <c r="F48" i="11"/>
  <c r="AS79" i="12"/>
  <c r="Y224" i="12"/>
  <c r="Y225" i="12" s="1"/>
  <c r="AO67" i="13"/>
  <c r="AR395" i="9"/>
  <c r="AR396" i="9" s="1"/>
  <c r="AS409" i="9"/>
  <c r="AS404" i="9" s="1"/>
  <c r="H50" i="11"/>
  <c r="AR385" i="9"/>
  <c r="AR560" i="9"/>
  <c r="AN35" i="13" s="1"/>
  <c r="AO78" i="13"/>
  <c r="AR320" i="9"/>
  <c r="AR369" i="9"/>
  <c r="AR246" i="9"/>
  <c r="H48" i="11"/>
  <c r="G47" i="11"/>
  <c r="G50" i="11" s="1"/>
  <c r="G41" i="11"/>
  <c r="H35" i="11"/>
  <c r="F41" i="11"/>
  <c r="AR550" i="9"/>
  <c r="AN46" i="13" s="1"/>
  <c r="AP63" i="13"/>
  <c r="AU126" i="8"/>
  <c r="AU127" i="8"/>
  <c r="BY392" i="9"/>
  <c r="AO304" i="12" s="1"/>
  <c r="BC483" i="9"/>
  <c r="BC516" i="9" s="1"/>
  <c r="BC517" i="9"/>
  <c r="AY23" i="13" s="1"/>
  <c r="BC391" i="9"/>
  <c r="BD70" i="8"/>
  <c r="BC63" i="12"/>
  <c r="BC296" i="9"/>
  <c r="BC526" i="9" s="1"/>
  <c r="BZ103" i="8"/>
  <c r="BZ111" i="8"/>
  <c r="BY231" i="9"/>
  <c r="BY299" i="9"/>
  <c r="BN62" i="12"/>
  <c r="AR398" i="9" l="1"/>
  <c r="AS411" i="9"/>
  <c r="AS412" i="9" s="1"/>
  <c r="AS244" i="9"/>
  <c r="AU361" i="9"/>
  <c r="AU236" i="9"/>
  <c r="AU128" i="8"/>
  <c r="AU118" i="8" s="1"/>
  <c r="AR321" i="9"/>
  <c r="AR328" i="9" s="1"/>
  <c r="AR330" i="9" s="1"/>
  <c r="AR333" i="9" s="1"/>
  <c r="AR88" i="12"/>
  <c r="AR89" i="12" s="1"/>
  <c r="AR96" i="12" s="1"/>
  <c r="AR98" i="12" s="1"/>
  <c r="AR101" i="12" s="1"/>
  <c r="AR534" i="9"/>
  <c r="AT268" i="9"/>
  <c r="AT34" i="12"/>
  <c r="AT36" i="12" s="1"/>
  <c r="AT529" i="9"/>
  <c r="AT96" i="8"/>
  <c r="AT19" i="12"/>
  <c r="AR502" i="9"/>
  <c r="AR133" i="12"/>
  <c r="AR135" i="12" s="1"/>
  <c r="AR371" i="9"/>
  <c r="AS405" i="9"/>
  <c r="AR504" i="9"/>
  <c r="AR557" i="9"/>
  <c r="AN53" i="13" s="1"/>
  <c r="BY554" i="9"/>
  <c r="BU50" i="13" s="1"/>
  <c r="AD209" i="12"/>
  <c r="AD210" i="12" s="1"/>
  <c r="BC64" i="12"/>
  <c r="BC519" i="9"/>
  <c r="AY22" i="13"/>
  <c r="BD72" i="8"/>
  <c r="BD221" i="9" s="1"/>
  <c r="AY61" i="13"/>
  <c r="AD303" i="12"/>
  <c r="BC553" i="9"/>
  <c r="AY49" i="13" s="1"/>
  <c r="BY301" i="9"/>
  <c r="BY527" i="9" s="1"/>
  <c r="BU62" i="13" s="1"/>
  <c r="BY67" i="12"/>
  <c r="BZ230" i="9"/>
  <c r="BZ300" i="9" s="1"/>
  <c r="BZ68" i="12" s="1"/>
  <c r="BZ104" i="8"/>
  <c r="BZ360" i="9"/>
  <c r="BZ124" i="12" s="1"/>
  <c r="BZ229" i="9"/>
  <c r="BO81" i="8"/>
  <c r="BN93" i="8"/>
  <c r="AU120" i="8" l="1"/>
  <c r="AU237" i="9"/>
  <c r="AU305" i="9" s="1"/>
  <c r="AU73" i="12" s="1"/>
  <c r="Z219" i="12" s="1"/>
  <c r="AS395" i="9"/>
  <c r="AT409" i="9"/>
  <c r="AR505" i="9"/>
  <c r="AN69" i="13"/>
  <c r="AT402" i="9"/>
  <c r="AS388" i="9"/>
  <c r="AS377" i="9"/>
  <c r="AP64" i="13"/>
  <c r="AU125" i="12"/>
  <c r="AU363" i="9"/>
  <c r="AT88" i="8"/>
  <c r="AT89" i="8" s="1"/>
  <c r="AT94" i="8" s="1"/>
  <c r="AT224" i="9" s="1"/>
  <c r="AU304" i="9"/>
  <c r="AR535" i="9"/>
  <c r="AN70" i="13" s="1"/>
  <c r="AR335" i="9"/>
  <c r="AR544" i="9"/>
  <c r="AS369" i="9"/>
  <c r="AS320" i="9"/>
  <c r="AS246" i="9"/>
  <c r="BD74" i="8"/>
  <c r="BD391" i="9" s="1"/>
  <c r="BD553" i="9" s="1"/>
  <c r="AZ49" i="13" s="1"/>
  <c r="BD222" i="9"/>
  <c r="BD295" i="9"/>
  <c r="BZ392" i="9"/>
  <c r="BZ554" i="9" s="1"/>
  <c r="BV50" i="13" s="1"/>
  <c r="CA101" i="8"/>
  <c r="BZ231" i="9"/>
  <c r="BZ299" i="9"/>
  <c r="AO213" i="12"/>
  <c r="AO215" i="12" s="1"/>
  <c r="BY69" i="12"/>
  <c r="BO359" i="9"/>
  <c r="BO82" i="8"/>
  <c r="BO220" i="9"/>
  <c r="AU238" i="9" l="1"/>
  <c r="AN79" i="13"/>
  <c r="AR545" i="9"/>
  <c r="Z274" i="12"/>
  <c r="Z276" i="12" s="1"/>
  <c r="AU127" i="12"/>
  <c r="AV116" i="8"/>
  <c r="AU393" i="9"/>
  <c r="AT310" i="9"/>
  <c r="AT226" i="9"/>
  <c r="AT233" i="9" s="1"/>
  <c r="AT240" i="9" s="1"/>
  <c r="AT403" i="9" s="1"/>
  <c r="AT404" i="9" s="1"/>
  <c r="AS88" i="12"/>
  <c r="AS321" i="9"/>
  <c r="AS328" i="9" s="1"/>
  <c r="AS330" i="9" s="1"/>
  <c r="AS333" i="9" s="1"/>
  <c r="AS534" i="9"/>
  <c r="AT91" i="8"/>
  <c r="AR536" i="9"/>
  <c r="Y307" i="12"/>
  <c r="AS504" i="9"/>
  <c r="AS557" i="9"/>
  <c r="AO53" i="13" s="1"/>
  <c r="AU72" i="12"/>
  <c r="AU306" i="9"/>
  <c r="AU528" i="9" s="1"/>
  <c r="Y300" i="12"/>
  <c r="AS550" i="9"/>
  <c r="AO46" i="13" s="1"/>
  <c r="AS396" i="9"/>
  <c r="AR506" i="9"/>
  <c r="AR571" i="9"/>
  <c r="AN27" i="13" s="1"/>
  <c r="AR509" i="9"/>
  <c r="AS371" i="9"/>
  <c r="AS502" i="9"/>
  <c r="AS133" i="12"/>
  <c r="AU365" i="9"/>
  <c r="AU367" i="9" s="1"/>
  <c r="AU410" i="9" s="1"/>
  <c r="AS385" i="9"/>
  <c r="AS398" i="9" s="1"/>
  <c r="Y289" i="12"/>
  <c r="Y297" i="12" s="1"/>
  <c r="AS560" i="9"/>
  <c r="AO35" i="13" s="1"/>
  <c r="BE70" i="8"/>
  <c r="BE72" i="8" s="1"/>
  <c r="BE221" i="9" s="1"/>
  <c r="BD63" i="12"/>
  <c r="BD64" i="12" s="1"/>
  <c r="BD296" i="9"/>
  <c r="BD526" i="9" s="1"/>
  <c r="BD517" i="9"/>
  <c r="AZ23" i="13" s="1"/>
  <c r="BD483" i="9"/>
  <c r="BD516" i="9" s="1"/>
  <c r="BZ301" i="9"/>
  <c r="BZ527" i="9" s="1"/>
  <c r="BV62" i="13" s="1"/>
  <c r="BZ67" i="12"/>
  <c r="BZ69" i="12" s="1"/>
  <c r="CA111" i="8"/>
  <c r="CA103" i="8"/>
  <c r="CA230" i="9" s="1"/>
  <c r="CA300" i="9" s="1"/>
  <c r="CA68" i="12" s="1"/>
  <c r="AP214" i="12" s="1"/>
  <c r="BO123" i="12"/>
  <c r="BO294" i="9"/>
  <c r="BO62" i="12" s="1"/>
  <c r="AJ208" i="12" s="1"/>
  <c r="Y308" i="12" l="1"/>
  <c r="Y310" i="12" s="1"/>
  <c r="AT405" i="9"/>
  <c r="AU402" i="9" s="1"/>
  <c r="AT411" i="9"/>
  <c r="AT412" i="9" s="1"/>
  <c r="AT244" i="9"/>
  <c r="AS535" i="9"/>
  <c r="AO70" i="13" s="1"/>
  <c r="AS335" i="9"/>
  <c r="AS544" i="9"/>
  <c r="AU74" i="12"/>
  <c r="Z218" i="12"/>
  <c r="Z220" i="12" s="1"/>
  <c r="Y234" i="12"/>
  <c r="Y235" i="12" s="1"/>
  <c r="Y242" i="12" s="1"/>
  <c r="Y244" i="12" s="1"/>
  <c r="Y247" i="12" s="1"/>
  <c r="AS89" i="12"/>
  <c r="AS96" i="12" s="1"/>
  <c r="AS98" i="12" s="1"/>
  <c r="AS101" i="12" s="1"/>
  <c r="AT543" i="9"/>
  <c r="AT78" i="12"/>
  <c r="AT79" i="12" s="1"/>
  <c r="AT311" i="9"/>
  <c r="AT532" i="9"/>
  <c r="Y282" i="12"/>
  <c r="AS135" i="12"/>
  <c r="Y284" i="12" s="1"/>
  <c r="AO69" i="13"/>
  <c r="AV123" i="8"/>
  <c r="AS505" i="9"/>
  <c r="AS509" i="9" s="1"/>
  <c r="AQ63" i="13"/>
  <c r="AU195" i="9"/>
  <c r="AU197" i="9" s="1"/>
  <c r="AU212" i="9" s="1"/>
  <c r="AU266" i="9"/>
  <c r="AU129" i="12"/>
  <c r="Z278" i="12" s="1"/>
  <c r="Z280" i="12" s="1"/>
  <c r="AR510" i="9"/>
  <c r="AR570" i="9"/>
  <c r="AN31" i="13" s="1"/>
  <c r="AT381" i="9"/>
  <c r="AT564" i="9" s="1"/>
  <c r="AP39" i="13" s="1"/>
  <c r="AU86" i="8"/>
  <c r="AU555" i="9"/>
  <c r="AQ51" i="13" s="1"/>
  <c r="Z305" i="12"/>
  <c r="AR547" i="9"/>
  <c r="AZ61" i="13"/>
  <c r="BE295" i="9"/>
  <c r="BE222" i="9"/>
  <c r="BD519" i="9"/>
  <c r="AZ22" i="13"/>
  <c r="BE74" i="8"/>
  <c r="CA229" i="9"/>
  <c r="CA360" i="9"/>
  <c r="CA124" i="12" s="1"/>
  <c r="AP273" i="12" s="1"/>
  <c r="CA104" i="8"/>
  <c r="AJ272" i="12"/>
  <c r="AT377" i="9" l="1"/>
  <c r="AT385" i="9" s="1"/>
  <c r="AS536" i="9"/>
  <c r="AT388" i="9"/>
  <c r="AT550" i="9" s="1"/>
  <c r="AP46" i="13" s="1"/>
  <c r="AU96" i="8"/>
  <c r="AU88" i="8" s="1"/>
  <c r="AU19" i="12"/>
  <c r="Z163" i="12" s="1"/>
  <c r="AT395" i="9"/>
  <c r="AU409" i="9"/>
  <c r="AP78" i="13"/>
  <c r="AO79" i="13"/>
  <c r="AS545" i="9"/>
  <c r="AV127" i="8"/>
  <c r="AV126" i="8"/>
  <c r="AS570" i="9"/>
  <c r="AO31" i="13" s="1"/>
  <c r="AS510" i="9"/>
  <c r="AU34" i="12"/>
  <c r="AU529" i="9"/>
  <c r="AU268" i="9"/>
  <c r="AS571" i="9"/>
  <c r="AO27" i="13" s="1"/>
  <c r="AS506" i="9"/>
  <c r="AP67" i="13"/>
  <c r="AU131" i="12"/>
  <c r="AT246" i="9"/>
  <c r="AT320" i="9"/>
  <c r="AT369" i="9"/>
  <c r="BE391" i="9"/>
  <c r="BF70" i="8"/>
  <c r="BE517" i="9"/>
  <c r="BA23" i="13" s="1"/>
  <c r="BE483" i="9"/>
  <c r="BE516" i="9" s="1"/>
  <c r="BE63" i="12"/>
  <c r="BE296" i="9"/>
  <c r="BE526" i="9" s="1"/>
  <c r="CA392" i="9"/>
  <c r="CB101" i="8"/>
  <c r="CA299" i="9"/>
  <c r="CA231" i="9"/>
  <c r="BO93" i="8"/>
  <c r="BP81" i="8"/>
  <c r="AS547" i="9" l="1"/>
  <c r="AV128" i="8"/>
  <c r="AV118" i="8" s="1"/>
  <c r="AV237" i="9" s="1"/>
  <c r="AV305" i="9" s="1"/>
  <c r="AV73" i="12" s="1"/>
  <c r="AT560" i="9"/>
  <c r="AP35" i="13" s="1"/>
  <c r="AV236" i="9"/>
  <c r="AV361" i="9"/>
  <c r="AT502" i="9"/>
  <c r="AT371" i="9"/>
  <c r="AT133" i="12"/>
  <c r="AT135" i="12" s="1"/>
  <c r="AU89" i="8"/>
  <c r="AU36" i="12"/>
  <c r="Z180" i="12"/>
  <c r="Z182" i="12" s="1"/>
  <c r="Z143" i="12" s="1"/>
  <c r="AT504" i="9"/>
  <c r="AT557" i="9"/>
  <c r="AP53" i="13" s="1"/>
  <c r="AT321" i="9"/>
  <c r="AT328" i="9" s="1"/>
  <c r="AT330" i="9" s="1"/>
  <c r="AT333" i="9" s="1"/>
  <c r="AT534" i="9"/>
  <c r="AT88" i="12"/>
  <c r="AT89" i="12" s="1"/>
  <c r="AT96" i="12" s="1"/>
  <c r="AT98" i="12" s="1"/>
  <c r="AT101" i="12" s="1"/>
  <c r="AQ64" i="13"/>
  <c r="AT396" i="9"/>
  <c r="AT398" i="9" s="1"/>
  <c r="BE64" i="12"/>
  <c r="AE209" i="12"/>
  <c r="AE210" i="12" s="1"/>
  <c r="BA22" i="13"/>
  <c r="BE519" i="9"/>
  <c r="BF72" i="8"/>
  <c r="BF221" i="9" s="1"/>
  <c r="BA61" i="13"/>
  <c r="BE553" i="9"/>
  <c r="BA49" i="13" s="1"/>
  <c r="AE303" i="12"/>
  <c r="CA301" i="9"/>
  <c r="CA527" i="9" s="1"/>
  <c r="BW62" i="13" s="1"/>
  <c r="CA67" i="12"/>
  <c r="CB103" i="8"/>
  <c r="CB230" i="9" s="1"/>
  <c r="CB300" i="9" s="1"/>
  <c r="CB68" i="12" s="1"/>
  <c r="CB111" i="8"/>
  <c r="CA554" i="9"/>
  <c r="BW50" i="13" s="1"/>
  <c r="AP304" i="12"/>
  <c r="BP220" i="9"/>
  <c r="BP359" i="9"/>
  <c r="BP82" i="8"/>
  <c r="AV120" i="8" l="1"/>
  <c r="AV393" i="9" s="1"/>
  <c r="AV555" i="9" s="1"/>
  <c r="AR51" i="13" s="1"/>
  <c r="AT505" i="9"/>
  <c r="AT506" i="9" s="1"/>
  <c r="AV125" i="12"/>
  <c r="AV127" i="12" s="1"/>
  <c r="AV363" i="9"/>
  <c r="AP69" i="13"/>
  <c r="Z153" i="12"/>
  <c r="Z149" i="12"/>
  <c r="Z151" i="12"/>
  <c r="Z144" i="12"/>
  <c r="Z313" i="12"/>
  <c r="AV238" i="9"/>
  <c r="AV304" i="9"/>
  <c r="AU94" i="8"/>
  <c r="AU224" i="9" s="1"/>
  <c r="AU91" i="8"/>
  <c r="AT335" i="9"/>
  <c r="AT544" i="9"/>
  <c r="AT535" i="9"/>
  <c r="AP70" i="13" s="1"/>
  <c r="BF74" i="8"/>
  <c r="BF391" i="9" s="1"/>
  <c r="BF553" i="9" s="1"/>
  <c r="BB49" i="13" s="1"/>
  <c r="BF222" i="9"/>
  <c r="BF295" i="9"/>
  <c r="CB104" i="8"/>
  <c r="CC101" i="8" s="1"/>
  <c r="CA69" i="12"/>
  <c r="AP213" i="12"/>
  <c r="AP215" i="12" s="1"/>
  <c r="CB360" i="9"/>
  <c r="CB124" i="12" s="1"/>
  <c r="CB229" i="9"/>
  <c r="BP123" i="12"/>
  <c r="BP294" i="9"/>
  <c r="BP62" i="12" s="1"/>
  <c r="AW116" i="8" l="1"/>
  <c r="AT571" i="9"/>
  <c r="AP27" i="13" s="1"/>
  <c r="AT509" i="9"/>
  <c r="AT510" i="9" s="1"/>
  <c r="AV365" i="9"/>
  <c r="AT536" i="9"/>
  <c r="AU310" i="9"/>
  <c r="AU226" i="9"/>
  <c r="AU233" i="9" s="1"/>
  <c r="AU240" i="9" s="1"/>
  <c r="AP79" i="13"/>
  <c r="AT545" i="9"/>
  <c r="AV72" i="12"/>
  <c r="AV74" i="12" s="1"/>
  <c r="AV306" i="9"/>
  <c r="AV528" i="9" s="1"/>
  <c r="AW123" i="8"/>
  <c r="AV86" i="8"/>
  <c r="AU381" i="9"/>
  <c r="BG70" i="8"/>
  <c r="BG72" i="8" s="1"/>
  <c r="BG221" i="9" s="1"/>
  <c r="BF63" i="12"/>
  <c r="BF64" i="12" s="1"/>
  <c r="BF296" i="9"/>
  <c r="BF526" i="9" s="1"/>
  <c r="BF517" i="9"/>
  <c r="BB23" i="13" s="1"/>
  <c r="BF483" i="9"/>
  <c r="BF516" i="9" s="1"/>
  <c r="CB392" i="9"/>
  <c r="CB554" i="9" s="1"/>
  <c r="BX50" i="13" s="1"/>
  <c r="CB231" i="9"/>
  <c r="CB299" i="9"/>
  <c r="CC103" i="8"/>
  <c r="CC230" i="9" s="1"/>
  <c r="CC300" i="9" s="1"/>
  <c r="CC68" i="12" s="1"/>
  <c r="AQ214" i="12" s="1"/>
  <c r="CC111" i="8"/>
  <c r="AT570" i="9" l="1"/>
  <c r="AP31" i="13" s="1"/>
  <c r="AT547" i="9"/>
  <c r="AR63" i="13"/>
  <c r="AU403" i="9"/>
  <c r="AU404" i="9" s="1"/>
  <c r="AU532" i="9"/>
  <c r="AU311" i="9"/>
  <c r="AU78" i="12"/>
  <c r="AU543" i="9"/>
  <c r="Z293" i="12"/>
  <c r="AU564" i="9"/>
  <c r="AQ39" i="13" s="1"/>
  <c r="AV129" i="12"/>
  <c r="AV131" i="12" s="1"/>
  <c r="AV266" i="9"/>
  <c r="AV195" i="9"/>
  <c r="AV197" i="9" s="1"/>
  <c r="AV212" i="9" s="1"/>
  <c r="AW126" i="8"/>
  <c r="AW127" i="8"/>
  <c r="AV367" i="9"/>
  <c r="AV410" i="9" s="1"/>
  <c r="BG74" i="8"/>
  <c r="BH70" i="8" s="1"/>
  <c r="BB61" i="13"/>
  <c r="BF519" i="9"/>
  <c r="BB22" i="13"/>
  <c r="BG295" i="9"/>
  <c r="BG222" i="9"/>
  <c r="CB301" i="9"/>
  <c r="CB527" i="9" s="1"/>
  <c r="BX62" i="13" s="1"/>
  <c r="CB67" i="12"/>
  <c r="CB69" i="12" s="1"/>
  <c r="CC229" i="9"/>
  <c r="CC360" i="9"/>
  <c r="CC124" i="12" s="1"/>
  <c r="AQ273" i="12" s="1"/>
  <c r="CC104" i="8"/>
  <c r="BQ81" i="8"/>
  <c r="BP93" i="8"/>
  <c r="AQ78" i="13" l="1"/>
  <c r="AU405" i="9"/>
  <c r="AU244" i="9"/>
  <c r="AU411" i="9"/>
  <c r="AU412" i="9" s="1"/>
  <c r="AW128" i="8"/>
  <c r="AW118" i="8" s="1"/>
  <c r="AV34" i="12"/>
  <c r="AV36" i="12" s="1"/>
  <c r="AV529" i="9"/>
  <c r="AV268" i="9"/>
  <c r="AW361" i="9"/>
  <c r="AW236" i="9"/>
  <c r="AU79" i="12"/>
  <c r="Z224" i="12"/>
  <c r="Z225" i="12" s="1"/>
  <c r="AV96" i="8"/>
  <c r="AV19" i="12"/>
  <c r="AQ67" i="13"/>
  <c r="BG391" i="9"/>
  <c r="AF303" i="12" s="1"/>
  <c r="BG517" i="9"/>
  <c r="BC23" i="13" s="1"/>
  <c r="BG483" i="9"/>
  <c r="BG516" i="9" s="1"/>
  <c r="BG63" i="12"/>
  <c r="BG296" i="9"/>
  <c r="BG526" i="9" s="1"/>
  <c r="BH72" i="8"/>
  <c r="BH221" i="9" s="1"/>
  <c r="CC299" i="9"/>
  <c r="CC231" i="9"/>
  <c r="CC392" i="9"/>
  <c r="CD101" i="8"/>
  <c r="BQ82" i="8"/>
  <c r="BQ359" i="9"/>
  <c r="BQ220" i="9"/>
  <c r="AU320" i="9" l="1"/>
  <c r="AU369" i="9"/>
  <c r="AU246" i="9"/>
  <c r="AV88" i="8"/>
  <c r="AV89" i="8" s="1"/>
  <c r="AV94" i="8" s="1"/>
  <c r="AV224" i="9" s="1"/>
  <c r="AW304" i="9"/>
  <c r="AU388" i="9"/>
  <c r="AV402" i="9"/>
  <c r="AU377" i="9"/>
  <c r="AU395" i="9"/>
  <c r="AV409" i="9"/>
  <c r="AR64" i="13"/>
  <c r="AW125" i="12"/>
  <c r="AW363" i="9"/>
  <c r="AW237" i="9"/>
  <c r="AW305" i="9" s="1"/>
  <c r="AW73" i="12" s="1"/>
  <c r="AA219" i="12" s="1"/>
  <c r="AW120" i="8"/>
  <c r="BG553" i="9"/>
  <c r="BC49" i="13" s="1"/>
  <c r="BH222" i="9"/>
  <c r="BH295" i="9"/>
  <c r="AF209" i="12"/>
  <c r="AF210" i="12" s="1"/>
  <c r="BG64" i="12"/>
  <c r="BC22" i="13"/>
  <c r="BG519" i="9"/>
  <c r="BH74" i="8"/>
  <c r="BC61" i="13"/>
  <c r="CD111" i="8"/>
  <c r="CD103" i="8"/>
  <c r="CD230" i="9" s="1"/>
  <c r="CD300" i="9" s="1"/>
  <c r="CD68" i="12" s="1"/>
  <c r="AQ304" i="12"/>
  <c r="CC554" i="9"/>
  <c r="BY50" i="13" s="1"/>
  <c r="CC301" i="9"/>
  <c r="CC527" i="9" s="1"/>
  <c r="BY62" i="13" s="1"/>
  <c r="CC67" i="12"/>
  <c r="BQ123" i="12"/>
  <c r="BQ294" i="9"/>
  <c r="AW365" i="9" l="1"/>
  <c r="AW367" i="9" s="1"/>
  <c r="AW410" i="9" s="1"/>
  <c r="Z300" i="12"/>
  <c r="AU550" i="9"/>
  <c r="AQ46" i="13" s="1"/>
  <c r="AU396" i="9"/>
  <c r="AW127" i="12"/>
  <c r="AA274" i="12"/>
  <c r="AA276" i="12" s="1"/>
  <c r="AU504" i="9"/>
  <c r="Z307" i="12"/>
  <c r="AU557" i="9"/>
  <c r="AQ53" i="13" s="1"/>
  <c r="AW238" i="9"/>
  <c r="AV310" i="9"/>
  <c r="AV226" i="9"/>
  <c r="AV233" i="9" s="1"/>
  <c r="AV240" i="9" s="1"/>
  <c r="AU321" i="9"/>
  <c r="AU328" i="9" s="1"/>
  <c r="AU330" i="9" s="1"/>
  <c r="AU333" i="9" s="1"/>
  <c r="AU534" i="9"/>
  <c r="AU88" i="12"/>
  <c r="AV91" i="8"/>
  <c r="AX116" i="8"/>
  <c r="AW393" i="9"/>
  <c r="AU560" i="9"/>
  <c r="AQ35" i="13" s="1"/>
  <c r="AU385" i="9"/>
  <c r="Z289" i="12"/>
  <c r="Z297" i="12" s="1"/>
  <c r="AW72" i="12"/>
  <c r="AW306" i="9"/>
  <c r="AW528" i="9" s="1"/>
  <c r="AU371" i="9"/>
  <c r="AU502" i="9"/>
  <c r="AU133" i="12"/>
  <c r="BH63" i="12"/>
  <c r="BH64" i="12" s="1"/>
  <c r="BH296" i="9"/>
  <c r="BH526" i="9" s="1"/>
  <c r="BH483" i="9"/>
  <c r="BH516" i="9" s="1"/>
  <c r="BH517" i="9"/>
  <c r="BD23" i="13" s="1"/>
  <c r="BH391" i="9"/>
  <c r="BH553" i="9" s="1"/>
  <c r="BD49" i="13" s="1"/>
  <c r="BI70" i="8"/>
  <c r="AQ213" i="12"/>
  <c r="AQ215" i="12" s="1"/>
  <c r="CC69" i="12"/>
  <c r="CD104" i="8"/>
  <c r="CD229" i="9"/>
  <c r="CD360" i="9"/>
  <c r="CD124" i="12" s="1"/>
  <c r="AK272" i="12"/>
  <c r="BQ62" i="12"/>
  <c r="AU505" i="9" l="1"/>
  <c r="AU509" i="9" s="1"/>
  <c r="AU544" i="9"/>
  <c r="AU335" i="9"/>
  <c r="AU535" i="9"/>
  <c r="AQ70" i="13" s="1"/>
  <c r="AS63" i="13"/>
  <c r="AV403" i="9"/>
  <c r="AV404" i="9" s="1"/>
  <c r="AX123" i="8"/>
  <c r="AQ69" i="13"/>
  <c r="AV381" i="9"/>
  <c r="AV564" i="9" s="1"/>
  <c r="AR39" i="13" s="1"/>
  <c r="AW86" i="8"/>
  <c r="AU135" i="12"/>
  <c r="Z284" i="12" s="1"/>
  <c r="Z282" i="12"/>
  <c r="AA218" i="12"/>
  <c r="AA220" i="12" s="1"/>
  <c r="AW74" i="12"/>
  <c r="AW555" i="9"/>
  <c r="AS51" i="13" s="1"/>
  <c r="AA305" i="12"/>
  <c r="AU89" i="12"/>
  <c r="AU96" i="12" s="1"/>
  <c r="AU98" i="12" s="1"/>
  <c r="AU101" i="12" s="1"/>
  <c r="Z234" i="12"/>
  <c r="Z235" i="12" s="1"/>
  <c r="Z242" i="12" s="1"/>
  <c r="Z244" i="12" s="1"/>
  <c r="Z247" i="12" s="1"/>
  <c r="AV543" i="9"/>
  <c r="AV78" i="12"/>
  <c r="AV79" i="12" s="1"/>
  <c r="AV532" i="9"/>
  <c r="AV311" i="9"/>
  <c r="Z308" i="12"/>
  <c r="Z310" i="12" s="1"/>
  <c r="AU398" i="9"/>
  <c r="AW266" i="9"/>
  <c r="AW195" i="9"/>
  <c r="AW197" i="9" s="1"/>
  <c r="AW212" i="9" s="1"/>
  <c r="AW129" i="12"/>
  <c r="AA278" i="12" s="1"/>
  <c r="AA280" i="12" s="1"/>
  <c r="BI72" i="8"/>
  <c r="BI221" i="9" s="1"/>
  <c r="BH519" i="9"/>
  <c r="BD22" i="13"/>
  <c r="BD61" i="13"/>
  <c r="CD299" i="9"/>
  <c r="CD231" i="9"/>
  <c r="CD392" i="9"/>
  <c r="CD554" i="9" s="1"/>
  <c r="BZ50" i="13" s="1"/>
  <c r="CE101" i="8"/>
  <c r="AK208" i="12"/>
  <c r="BQ93" i="8"/>
  <c r="BR81" i="8"/>
  <c r="AU506" i="9" l="1"/>
  <c r="AU571" i="9"/>
  <c r="AQ27" i="13" s="1"/>
  <c r="AW131" i="12"/>
  <c r="AU536" i="9"/>
  <c r="AW268" i="9"/>
  <c r="AW529" i="9"/>
  <c r="AW34" i="12"/>
  <c r="AR67" i="13"/>
  <c r="AX127" i="8"/>
  <c r="AX126" i="8"/>
  <c r="AX128" i="8" s="1"/>
  <c r="AX118" i="8" s="1"/>
  <c r="AR78" i="13"/>
  <c r="AU510" i="9"/>
  <c r="AU570" i="9"/>
  <c r="AQ31" i="13" s="1"/>
  <c r="AQ79" i="13"/>
  <c r="AU545" i="9"/>
  <c r="AW96" i="8"/>
  <c r="AW19" i="12"/>
  <c r="AA163" i="12" s="1"/>
  <c r="AV405" i="9"/>
  <c r="BI74" i="8"/>
  <c r="BI295" i="9"/>
  <c r="BI222" i="9"/>
  <c r="CE111" i="8"/>
  <c r="CE103" i="8"/>
  <c r="CE230" i="9" s="1"/>
  <c r="CE300" i="9" s="1"/>
  <c r="CE68" i="12" s="1"/>
  <c r="AR214" i="12" s="1"/>
  <c r="CD67" i="12"/>
  <c r="CD69" i="12" s="1"/>
  <c r="CD301" i="9"/>
  <c r="CD527" i="9" s="1"/>
  <c r="BZ62" i="13" s="1"/>
  <c r="BR359" i="9"/>
  <c r="BR220" i="9"/>
  <c r="BR82" i="8"/>
  <c r="AU547" i="9" l="1"/>
  <c r="AW88" i="8"/>
  <c r="AX237" i="9"/>
  <c r="AX305" i="9" s="1"/>
  <c r="AX73" i="12" s="1"/>
  <c r="AX120" i="8"/>
  <c r="AX236" i="9"/>
  <c r="AX361" i="9"/>
  <c r="AW36" i="12"/>
  <c r="AA180" i="12"/>
  <c r="AA182" i="12" s="1"/>
  <c r="AA143" i="12" s="1"/>
  <c r="AV377" i="9"/>
  <c r="AV388" i="9"/>
  <c r="AW402" i="9"/>
  <c r="AV411" i="9"/>
  <c r="AV412" i="9" s="1"/>
  <c r="AV244" i="9"/>
  <c r="AS64" i="13"/>
  <c r="BI391" i="9"/>
  <c r="BJ70" i="8"/>
  <c r="BI296" i="9"/>
  <c r="BI526" i="9" s="1"/>
  <c r="BI63" i="12"/>
  <c r="BI517" i="9"/>
  <c r="BE23" i="13" s="1"/>
  <c r="BI483" i="9"/>
  <c r="BI516" i="9" s="1"/>
  <c r="CE104" i="8"/>
  <c r="CF101" i="8" s="1"/>
  <c r="CE229" i="9"/>
  <c r="CE299" i="9" s="1"/>
  <c r="CE67" i="12" s="1"/>
  <c r="CE360" i="9"/>
  <c r="CE124" i="12" s="1"/>
  <c r="AR273" i="12" s="1"/>
  <c r="E192" i="15"/>
  <c r="BR123" i="12"/>
  <c r="BR294" i="9"/>
  <c r="BR62" i="12" s="1"/>
  <c r="AV385" i="9" l="1"/>
  <c r="AV560" i="9"/>
  <c r="AR35" i="13" s="1"/>
  <c r="AW409" i="9"/>
  <c r="AV395" i="9"/>
  <c r="AV369" i="9"/>
  <c r="AV320" i="9"/>
  <c r="AV246" i="9"/>
  <c r="AX304" i="9"/>
  <c r="AX238" i="9"/>
  <c r="AA153" i="12"/>
  <c r="AA149" i="12"/>
  <c r="AA151" i="12"/>
  <c r="AA313" i="12"/>
  <c r="AA144" i="12"/>
  <c r="AX393" i="9"/>
  <c r="AX555" i="9" s="1"/>
  <c r="AT51" i="13" s="1"/>
  <c r="AY116" i="8"/>
  <c r="AV550" i="9"/>
  <c r="AR46" i="13" s="1"/>
  <c r="AX363" i="9"/>
  <c r="AX365" i="9" s="1"/>
  <c r="AX125" i="12"/>
  <c r="AX127" i="12" s="1"/>
  <c r="AW89" i="8"/>
  <c r="AW94" i="8" s="1"/>
  <c r="AW224" i="9" s="1"/>
  <c r="BI519" i="9"/>
  <c r="BE22" i="13"/>
  <c r="AG209" i="12"/>
  <c r="AG210" i="12" s="1"/>
  <c r="BI64" i="12"/>
  <c r="BJ72" i="8"/>
  <c r="BJ221" i="9" s="1"/>
  <c r="BE61" i="13"/>
  <c r="AG303" i="12"/>
  <c r="BI553" i="9"/>
  <c r="BE49" i="13" s="1"/>
  <c r="CE392" i="9"/>
  <c r="AR304" i="12" s="1"/>
  <c r="CE301" i="9"/>
  <c r="CE527" i="9" s="1"/>
  <c r="CA62" i="13" s="1"/>
  <c r="CE231" i="9"/>
  <c r="CF103" i="8"/>
  <c r="CF230" i="9" s="1"/>
  <c r="CF300" i="9" s="1"/>
  <c r="CF68" i="12" s="1"/>
  <c r="CF111" i="8"/>
  <c r="CE69" i="12"/>
  <c r="AR213" i="12"/>
  <c r="AR215" i="12" s="1"/>
  <c r="E191" i="15"/>
  <c r="AX367" i="9" l="1"/>
  <c r="AX410" i="9" s="1"/>
  <c r="AX195" i="9"/>
  <c r="AX197" i="9" s="1"/>
  <c r="AX212" i="9" s="1"/>
  <c r="AX129" i="12"/>
  <c r="AX131" i="12" s="1"/>
  <c r="AX266" i="9"/>
  <c r="AV371" i="9"/>
  <c r="AV502" i="9"/>
  <c r="AV133" i="12"/>
  <c r="AV135" i="12" s="1"/>
  <c r="AW91" i="8"/>
  <c r="AW310" i="9"/>
  <c r="AW226" i="9"/>
  <c r="AW233" i="9" s="1"/>
  <c r="AW240" i="9" s="1"/>
  <c r="AV504" i="9"/>
  <c r="AV557" i="9"/>
  <c r="AR53" i="13" s="1"/>
  <c r="AY123" i="8"/>
  <c r="AV534" i="9"/>
  <c r="AV88" i="12"/>
  <c r="AV89" i="12" s="1"/>
  <c r="AV96" i="12" s="1"/>
  <c r="AV98" i="12" s="1"/>
  <c r="AV101" i="12" s="1"/>
  <c r="AV321" i="9"/>
  <c r="AV328" i="9" s="1"/>
  <c r="AV330" i="9" s="1"/>
  <c r="AV333" i="9" s="1"/>
  <c r="AV396" i="9"/>
  <c r="AV398" i="9" s="1"/>
  <c r="AX72" i="12"/>
  <c r="AX74" i="12" s="1"/>
  <c r="AX306" i="9"/>
  <c r="AX528" i="9" s="1"/>
  <c r="CE554" i="9"/>
  <c r="CA50" i="13" s="1"/>
  <c r="BJ74" i="8"/>
  <c r="BJ391" i="9" s="1"/>
  <c r="BJ553" i="9" s="1"/>
  <c r="BF49" i="13" s="1"/>
  <c r="BJ295" i="9"/>
  <c r="BJ222" i="9"/>
  <c r="CF104" i="8"/>
  <c r="CF392" i="9" s="1"/>
  <c r="CF554" i="9" s="1"/>
  <c r="CB50" i="13" s="1"/>
  <c r="CF229" i="9"/>
  <c r="CF360" i="9"/>
  <c r="CF124" i="12" s="1"/>
  <c r="E193" i="15"/>
  <c r="BS81" i="8"/>
  <c r="BR93" i="8"/>
  <c r="AR69" i="13" l="1"/>
  <c r="AW403" i="9"/>
  <c r="AW404" i="9" s="1"/>
  <c r="AV505" i="9"/>
  <c r="AX96" i="8"/>
  <c r="AX88" i="8" s="1"/>
  <c r="AX19" i="12"/>
  <c r="AX86" i="8"/>
  <c r="AW381" i="9"/>
  <c r="AX34" i="12"/>
  <c r="AX36" i="12" s="1"/>
  <c r="AX529" i="9"/>
  <c r="AT64" i="13" s="1"/>
  <c r="AX268" i="9"/>
  <c r="AT63" i="13"/>
  <c r="AV544" i="9"/>
  <c r="AV335" i="9"/>
  <c r="AV535" i="9"/>
  <c r="AR70" i="13" s="1"/>
  <c r="AY126" i="8"/>
  <c r="AY127" i="8"/>
  <c r="AW543" i="9"/>
  <c r="AW532" i="9"/>
  <c r="AW311" i="9"/>
  <c r="AW78" i="12"/>
  <c r="BK70" i="8"/>
  <c r="BK72" i="8" s="1"/>
  <c r="BK221" i="9" s="1"/>
  <c r="BJ517" i="9"/>
  <c r="BF23" i="13" s="1"/>
  <c r="BJ483" i="9"/>
  <c r="BJ516" i="9" s="1"/>
  <c r="BJ63" i="12"/>
  <c r="BJ64" i="12" s="1"/>
  <c r="BJ296" i="9"/>
  <c r="BJ526" i="9" s="1"/>
  <c r="CG101" i="8"/>
  <c r="CG103" i="8" s="1"/>
  <c r="CF299" i="9"/>
  <c r="CF231" i="9"/>
  <c r="D106" i="8"/>
  <c r="BS359" i="9"/>
  <c r="BS82" i="8"/>
  <c r="BS220" i="9"/>
  <c r="AY236" i="9" l="1"/>
  <c r="AY361" i="9"/>
  <c r="AY128" i="8"/>
  <c r="AY118" i="8" s="1"/>
  <c r="AS67" i="13"/>
  <c r="AA293" i="12"/>
  <c r="AW564" i="9"/>
  <c r="AS39" i="13" s="1"/>
  <c r="AW405" i="9"/>
  <c r="AA224" i="12"/>
  <c r="AA225" i="12" s="1"/>
  <c r="AW79" i="12"/>
  <c r="AR79" i="13"/>
  <c r="AV545" i="9"/>
  <c r="AV506" i="9"/>
  <c r="AV571" i="9"/>
  <c r="AR27" i="13" s="1"/>
  <c r="AV509" i="9"/>
  <c r="AS78" i="13"/>
  <c r="AX89" i="8"/>
  <c r="AX91" i="8" s="1"/>
  <c r="AV536" i="9"/>
  <c r="BK74" i="8"/>
  <c r="BK391" i="9" s="1"/>
  <c r="BF22" i="13"/>
  <c r="BJ519" i="9"/>
  <c r="BK295" i="9"/>
  <c r="BK222" i="9"/>
  <c r="BF61" i="13"/>
  <c r="CG111" i="8"/>
  <c r="D107" i="8"/>
  <c r="CG104" i="8"/>
  <c r="CG392" i="9" s="1"/>
  <c r="D103" i="8"/>
  <c r="CG230" i="9"/>
  <c r="CF67" i="12"/>
  <c r="CF69" i="12" s="1"/>
  <c r="CF301" i="9"/>
  <c r="CF527" i="9" s="1"/>
  <c r="CB62" i="13" s="1"/>
  <c r="BS123" i="12"/>
  <c r="BS294" i="9"/>
  <c r="BS62" i="12" s="1"/>
  <c r="AL208" i="12" s="1"/>
  <c r="AX381" i="9" l="1"/>
  <c r="AX564" i="9" s="1"/>
  <c r="AT39" i="13" s="1"/>
  <c r="AY86" i="8"/>
  <c r="AY304" i="9"/>
  <c r="AV547" i="9"/>
  <c r="AW388" i="9"/>
  <c r="AW377" i="9"/>
  <c r="AX402" i="9"/>
  <c r="AY237" i="9"/>
  <c r="AY305" i="9" s="1"/>
  <c r="AY73" i="12" s="1"/>
  <c r="AB219" i="12" s="1"/>
  <c r="AY120" i="8"/>
  <c r="AX94" i="8"/>
  <c r="AX224" i="9" s="1"/>
  <c r="AV510" i="9"/>
  <c r="AV570" i="9"/>
  <c r="AR31" i="13" s="1"/>
  <c r="AW411" i="9"/>
  <c r="AW412" i="9" s="1"/>
  <c r="AW244" i="9"/>
  <c r="AY363" i="9"/>
  <c r="AY365" i="9" s="1"/>
  <c r="AY125" i="12"/>
  <c r="BL70" i="8"/>
  <c r="BL72" i="8" s="1"/>
  <c r="BL221" i="9" s="1"/>
  <c r="BK483" i="9"/>
  <c r="BK516" i="9" s="1"/>
  <c r="BK517" i="9"/>
  <c r="BG23" i="13" s="1"/>
  <c r="BK553" i="9"/>
  <c r="BG49" i="13" s="1"/>
  <c r="AH303" i="12"/>
  <c r="BK63" i="12"/>
  <c r="BK296" i="9"/>
  <c r="BK526" i="9" s="1"/>
  <c r="CG554" i="9"/>
  <c r="CC50" i="13" s="1"/>
  <c r="AS304" i="12"/>
  <c r="D230" i="9"/>
  <c r="CG300" i="9"/>
  <c r="D111" i="8"/>
  <c r="CG360" i="9"/>
  <c r="CG229" i="9"/>
  <c r="AL272" i="12"/>
  <c r="AY367" i="9" l="1"/>
  <c r="AY410" i="9" s="1"/>
  <c r="AY195" i="9"/>
  <c r="AY197" i="9" s="1"/>
  <c r="AY212" i="9" s="1"/>
  <c r="AY266" i="9"/>
  <c r="AY129" i="12"/>
  <c r="AB278" i="12" s="1"/>
  <c r="AX409" i="9"/>
  <c r="AW395" i="9"/>
  <c r="AW396" i="9" s="1"/>
  <c r="AX310" i="9"/>
  <c r="AX226" i="9"/>
  <c r="AX233" i="9" s="1"/>
  <c r="AX240" i="9" s="1"/>
  <c r="AA289" i="12"/>
  <c r="AA297" i="12" s="1"/>
  <c r="AW385" i="9"/>
  <c r="AW560" i="9"/>
  <c r="AS35" i="13" s="1"/>
  <c r="AY72" i="12"/>
  <c r="AY306" i="9"/>
  <c r="AY528" i="9" s="1"/>
  <c r="AW320" i="9"/>
  <c r="AW369" i="9"/>
  <c r="AW246" i="9"/>
  <c r="AY238" i="9"/>
  <c r="AB274" i="12"/>
  <c r="AB276" i="12" s="1"/>
  <c r="AY127" i="12"/>
  <c r="AY393" i="9"/>
  <c r="AZ116" i="8"/>
  <c r="AW550" i="9"/>
  <c r="AS46" i="13" s="1"/>
  <c r="AA300" i="12"/>
  <c r="BL74" i="8"/>
  <c r="BL391" i="9" s="1"/>
  <c r="BL553" i="9" s="1"/>
  <c r="BH49" i="13" s="1"/>
  <c r="AH209" i="12"/>
  <c r="AH210" i="12" s="1"/>
  <c r="BK64" i="12"/>
  <c r="BL222" i="9"/>
  <c r="BL295" i="9"/>
  <c r="BG61" i="13"/>
  <c r="BG22" i="13"/>
  <c r="BK519" i="9"/>
  <c r="CG231" i="9"/>
  <c r="D231" i="9" s="1"/>
  <c r="CG299" i="9"/>
  <c r="D229" i="9"/>
  <c r="CG124" i="12"/>
  <c r="AS273" i="12" s="1"/>
  <c r="D273" i="12" s="1"/>
  <c r="D360" i="9"/>
  <c r="D300" i="9"/>
  <c r="CG68" i="12"/>
  <c r="AS214" i="12" s="1"/>
  <c r="D214" i="12" s="1"/>
  <c r="BT81" i="8"/>
  <c r="BS93" i="8"/>
  <c r="AY131" i="12" l="1"/>
  <c r="AB280" i="12"/>
  <c r="AX403" i="9"/>
  <c r="AX404" i="9" s="1"/>
  <c r="AZ123" i="8"/>
  <c r="AW398" i="9"/>
  <c r="AA307" i="12"/>
  <c r="AA308" i="12" s="1"/>
  <c r="AA310" i="12" s="1"/>
  <c r="AW504" i="9"/>
  <c r="AW557" i="9"/>
  <c r="AS53" i="13" s="1"/>
  <c r="AY529" i="9"/>
  <c r="AU64" i="13" s="1"/>
  <c r="AY34" i="12"/>
  <c r="AY268" i="9"/>
  <c r="AW133" i="12"/>
  <c r="AW371" i="9"/>
  <c r="AW502" i="9"/>
  <c r="AB218" i="12"/>
  <c r="AB220" i="12" s="1"/>
  <c r="AY74" i="12"/>
  <c r="AW534" i="9"/>
  <c r="AW88" i="12"/>
  <c r="AW321" i="9"/>
  <c r="AW328" i="9" s="1"/>
  <c r="AW330" i="9" s="1"/>
  <c r="AW333" i="9" s="1"/>
  <c r="AX532" i="9"/>
  <c r="AX311" i="9"/>
  <c r="AX543" i="9"/>
  <c r="AX78" i="12"/>
  <c r="AX79" i="12" s="1"/>
  <c r="AB305" i="12"/>
  <c r="AY555" i="9"/>
  <c r="AU51" i="13" s="1"/>
  <c r="AU63" i="13"/>
  <c r="AY96" i="8"/>
  <c r="AY19" i="12"/>
  <c r="AB163" i="12" s="1"/>
  <c r="BM70" i="8"/>
  <c r="BM72" i="8" s="1"/>
  <c r="BM221" i="9" s="1"/>
  <c r="BL63" i="12"/>
  <c r="BL64" i="12" s="1"/>
  <c r="BL296" i="9"/>
  <c r="BL526" i="9" s="1"/>
  <c r="BL517" i="9"/>
  <c r="BH23" i="13" s="1"/>
  <c r="BL483" i="9"/>
  <c r="BL516" i="9" s="1"/>
  <c r="D299" i="9"/>
  <c r="CG67" i="12"/>
  <c r="CG301" i="9"/>
  <c r="BT82" i="8"/>
  <c r="BT220" i="9"/>
  <c r="BT359" i="9"/>
  <c r="AW505" i="9" l="1"/>
  <c r="AW571" i="9" s="1"/>
  <c r="AS27" i="13" s="1"/>
  <c r="AT67" i="13"/>
  <c r="AW135" i="12"/>
  <c r="AA284" i="12" s="1"/>
  <c r="AA282" i="12"/>
  <c r="AT78" i="13"/>
  <c r="AW89" i="12"/>
  <c r="AW96" i="12" s="1"/>
  <c r="AW98" i="12" s="1"/>
  <c r="AW101" i="12" s="1"/>
  <c r="AA234" i="12"/>
  <c r="AA235" i="12" s="1"/>
  <c r="AA242" i="12" s="1"/>
  <c r="AA244" i="12" s="1"/>
  <c r="AA247" i="12" s="1"/>
  <c r="AZ126" i="8"/>
  <c r="AZ127" i="8"/>
  <c r="AW335" i="9"/>
  <c r="AW544" i="9"/>
  <c r="AW535" i="9"/>
  <c r="AS70" i="13" s="1"/>
  <c r="AY88" i="8"/>
  <c r="AY89" i="8" s="1"/>
  <c r="AY94" i="8" s="1"/>
  <c r="AY224" i="9" s="1"/>
  <c r="AS69" i="13"/>
  <c r="AB180" i="12"/>
  <c r="AB182" i="12" s="1"/>
  <c r="AB143" i="12" s="1"/>
  <c r="AY36" i="12"/>
  <c r="BM74" i="8"/>
  <c r="BH22" i="13"/>
  <c r="BL519" i="9"/>
  <c r="BH61" i="13"/>
  <c r="BM222" i="9"/>
  <c r="BM295" i="9"/>
  <c r="D301" i="9"/>
  <c r="CG527" i="9"/>
  <c r="AS213" i="12"/>
  <c r="CG69" i="12"/>
  <c r="BT123" i="12"/>
  <c r="BT294" i="9"/>
  <c r="BT62" i="12" s="1"/>
  <c r="AW506" i="9" l="1"/>
  <c r="AW509" i="9"/>
  <c r="AW510" i="9" s="1"/>
  <c r="AW536" i="9"/>
  <c r="AZ128" i="8"/>
  <c r="AZ118" i="8" s="1"/>
  <c r="AZ120" i="8" s="1"/>
  <c r="AY310" i="9"/>
  <c r="AY226" i="9"/>
  <c r="AY233" i="9" s="1"/>
  <c r="AY240" i="9" s="1"/>
  <c r="AY91" i="8"/>
  <c r="AZ361" i="9"/>
  <c r="AZ236" i="9"/>
  <c r="AW570" i="9"/>
  <c r="AS31" i="13" s="1"/>
  <c r="AX411" i="9"/>
  <c r="AX412" i="9" s="1"/>
  <c r="AX244" i="9"/>
  <c r="AB151" i="12"/>
  <c r="AB149" i="12"/>
  <c r="AB153" i="12"/>
  <c r="AB313" i="12"/>
  <c r="AB144" i="12"/>
  <c r="AS79" i="13"/>
  <c r="AW545" i="9"/>
  <c r="AX405" i="9"/>
  <c r="BM483" i="9"/>
  <c r="BM516" i="9" s="1"/>
  <c r="BM517" i="9"/>
  <c r="BI23" i="13" s="1"/>
  <c r="BM296" i="9"/>
  <c r="BM526" i="9" s="1"/>
  <c r="BM63" i="12"/>
  <c r="BM391" i="9"/>
  <c r="BN70" i="8"/>
  <c r="D213" i="12"/>
  <c r="AS215" i="12"/>
  <c r="D215" i="12" s="1"/>
  <c r="CC62" i="13"/>
  <c r="D527" i="9"/>
  <c r="AZ237" i="9" l="1"/>
  <c r="AZ305" i="9" s="1"/>
  <c r="AZ73" i="12" s="1"/>
  <c r="AW547" i="9"/>
  <c r="BA116" i="8"/>
  <c r="AZ393" i="9"/>
  <c r="AZ555" i="9" s="1"/>
  <c r="AV51" i="13" s="1"/>
  <c r="AZ304" i="9"/>
  <c r="AZ238" i="9"/>
  <c r="AZ86" i="8"/>
  <c r="AY381" i="9"/>
  <c r="AX395" i="9"/>
  <c r="AY409" i="9"/>
  <c r="AY532" i="9"/>
  <c r="AY543" i="9"/>
  <c r="AY78" i="12"/>
  <c r="AY311" i="9"/>
  <c r="AZ125" i="12"/>
  <c r="AZ127" i="12" s="1"/>
  <c r="AZ363" i="9"/>
  <c r="AY402" i="9"/>
  <c r="AX388" i="9"/>
  <c r="AX377" i="9"/>
  <c r="AX369" i="9"/>
  <c r="AX320" i="9"/>
  <c r="AX246" i="9"/>
  <c r="AY403" i="9"/>
  <c r="AI209" i="12"/>
  <c r="AI210" i="12" s="1"/>
  <c r="BM64" i="12"/>
  <c r="BM553" i="9"/>
  <c r="BI49" i="13" s="1"/>
  <c r="AI303" i="12"/>
  <c r="BI61" i="13"/>
  <c r="BM519" i="9"/>
  <c r="BI22" i="13"/>
  <c r="BN72" i="8"/>
  <c r="BN221" i="9" s="1"/>
  <c r="BT93" i="8"/>
  <c r="BU81" i="8"/>
  <c r="AY404" i="9" l="1"/>
  <c r="AU67" i="13"/>
  <c r="BA123" i="8"/>
  <c r="AX534" i="9"/>
  <c r="AX321" i="9"/>
  <c r="AX328" i="9" s="1"/>
  <c r="AX330" i="9" s="1"/>
  <c r="AX333" i="9" s="1"/>
  <c r="AX88" i="12"/>
  <c r="AX89" i="12" s="1"/>
  <c r="AX96" i="12" s="1"/>
  <c r="AX98" i="12" s="1"/>
  <c r="AX101" i="12" s="1"/>
  <c r="AY79" i="12"/>
  <c r="AB224" i="12"/>
  <c r="AB225" i="12" s="1"/>
  <c r="AX557" i="9"/>
  <c r="AT53" i="13" s="1"/>
  <c r="AX504" i="9"/>
  <c r="AZ72" i="12"/>
  <c r="AZ74" i="12" s="1"/>
  <c r="AZ306" i="9"/>
  <c r="AZ528" i="9" s="1"/>
  <c r="AX560" i="9"/>
  <c r="AT35" i="13" s="1"/>
  <c r="AX385" i="9"/>
  <c r="AX550" i="9"/>
  <c r="AT46" i="13" s="1"/>
  <c r="AX396" i="9"/>
  <c r="AX133" i="12"/>
  <c r="AX135" i="12" s="1"/>
  <c r="AX502" i="9"/>
  <c r="AX371" i="9"/>
  <c r="AZ365" i="9"/>
  <c r="AZ367" i="9" s="1"/>
  <c r="AZ410" i="9" s="1"/>
  <c r="AU78" i="13"/>
  <c r="AB293" i="12"/>
  <c r="AY564" i="9"/>
  <c r="AU39" i="13" s="1"/>
  <c r="BN74" i="8"/>
  <c r="BN391" i="9" s="1"/>
  <c r="BN553" i="9" s="1"/>
  <c r="BJ49" i="13" s="1"/>
  <c r="BN295" i="9"/>
  <c r="BN222" i="9"/>
  <c r="BU220" i="9"/>
  <c r="BU359" i="9"/>
  <c r="BU82" i="8"/>
  <c r="AX505" i="9" l="1"/>
  <c r="AX509" i="9" s="1"/>
  <c r="AX398" i="9"/>
  <c r="AT69" i="13"/>
  <c r="AY405" i="9"/>
  <c r="AY411" i="9"/>
  <c r="AY412" i="9" s="1"/>
  <c r="AY244" i="9"/>
  <c r="AZ129" i="12"/>
  <c r="AZ131" i="12" s="1"/>
  <c r="AZ195" i="9"/>
  <c r="AZ197" i="9" s="1"/>
  <c r="AZ212" i="9" s="1"/>
  <c r="AZ266" i="9"/>
  <c r="BA126" i="8"/>
  <c r="BA127" i="8"/>
  <c r="AV63" i="13"/>
  <c r="AX335" i="9"/>
  <c r="AX544" i="9"/>
  <c r="AX535" i="9"/>
  <c r="AT70" i="13" s="1"/>
  <c r="BO70" i="8"/>
  <c r="BO72" i="8" s="1"/>
  <c r="BO221" i="9" s="1"/>
  <c r="BN517" i="9"/>
  <c r="BJ23" i="13" s="1"/>
  <c r="BN483" i="9"/>
  <c r="BN516" i="9" s="1"/>
  <c r="BN63" i="12"/>
  <c r="BN64" i="12" s="1"/>
  <c r="BN296" i="9"/>
  <c r="BN526" i="9" s="1"/>
  <c r="BU123" i="12"/>
  <c r="BU294" i="9"/>
  <c r="BU62" i="12" s="1"/>
  <c r="AM208" i="12" s="1"/>
  <c r="BA128" i="8" l="1"/>
  <c r="BA118" i="8" s="1"/>
  <c r="BA237" i="9" s="1"/>
  <c r="BA305" i="9" s="1"/>
  <c r="BA73" i="12" s="1"/>
  <c r="AC219" i="12" s="1"/>
  <c r="AX506" i="9"/>
  <c r="AX571" i="9"/>
  <c r="AT27" i="13" s="1"/>
  <c r="AZ34" i="12"/>
  <c r="AZ36" i="12" s="1"/>
  <c r="AZ268" i="9"/>
  <c r="AZ529" i="9"/>
  <c r="AZ96" i="8"/>
  <c r="AZ19" i="12"/>
  <c r="AY388" i="9"/>
  <c r="AZ402" i="9"/>
  <c r="AY377" i="9"/>
  <c r="AT79" i="13"/>
  <c r="AX545" i="9"/>
  <c r="AX570" i="9"/>
  <c r="AT31" i="13" s="1"/>
  <c r="AX510" i="9"/>
  <c r="AY320" i="9"/>
  <c r="AY369" i="9"/>
  <c r="AY246" i="9"/>
  <c r="AY395" i="9"/>
  <c r="AZ409" i="9"/>
  <c r="BA236" i="9"/>
  <c r="BA361" i="9"/>
  <c r="AX536" i="9"/>
  <c r="BO222" i="9"/>
  <c r="BO295" i="9"/>
  <c r="BO74" i="8"/>
  <c r="BJ61" i="13"/>
  <c r="BN519" i="9"/>
  <c r="BJ22" i="13"/>
  <c r="AM272" i="12"/>
  <c r="BA120" i="8" l="1"/>
  <c r="BB116" i="8" s="1"/>
  <c r="AY557" i="9"/>
  <c r="AU53" i="13" s="1"/>
  <c r="AY504" i="9"/>
  <c r="AB307" i="12"/>
  <c r="AV64" i="13"/>
  <c r="BA304" i="9"/>
  <c r="BA238" i="9"/>
  <c r="AY371" i="9"/>
  <c r="AY502" i="9"/>
  <c r="AY133" i="12"/>
  <c r="AZ88" i="8"/>
  <c r="BA363" i="9"/>
  <c r="BA365" i="9" s="1"/>
  <c r="BA125" i="12"/>
  <c r="AY385" i="9"/>
  <c r="AB289" i="12"/>
  <c r="AB297" i="12" s="1"/>
  <c r="AY560" i="9"/>
  <c r="AU35" i="13" s="1"/>
  <c r="AY321" i="9"/>
  <c r="AY328" i="9" s="1"/>
  <c r="AY330" i="9" s="1"/>
  <c r="AY333" i="9" s="1"/>
  <c r="AY534" i="9"/>
  <c r="AY88" i="12"/>
  <c r="AX547" i="9"/>
  <c r="AY550" i="9"/>
  <c r="AU46" i="13" s="1"/>
  <c r="AB300" i="12"/>
  <c r="AY396" i="9"/>
  <c r="BO391" i="9"/>
  <c r="BP70" i="8"/>
  <c r="BO296" i="9"/>
  <c r="BO526" i="9" s="1"/>
  <c r="BO63" i="12"/>
  <c r="BO517" i="9"/>
  <c r="BK23" i="13" s="1"/>
  <c r="BO483" i="9"/>
  <c r="BO516" i="9" s="1"/>
  <c r="BV81" i="8"/>
  <c r="BU93" i="8"/>
  <c r="BA393" i="9" l="1"/>
  <c r="BA555" i="9" s="1"/>
  <c r="AW51" i="13" s="1"/>
  <c r="AY505" i="9"/>
  <c r="AY506" i="9" s="1"/>
  <c r="AY398" i="9"/>
  <c r="AC274" i="12"/>
  <c r="AC276" i="12" s="1"/>
  <c r="BA127" i="12"/>
  <c r="BB123" i="8"/>
  <c r="AY89" i="12"/>
  <c r="AY96" i="12" s="1"/>
  <c r="AY98" i="12" s="1"/>
  <c r="AY101" i="12" s="1"/>
  <c r="AB234" i="12"/>
  <c r="AB235" i="12" s="1"/>
  <c r="AB242" i="12" s="1"/>
  <c r="AB244" i="12" s="1"/>
  <c r="AB247" i="12" s="1"/>
  <c r="AB308" i="12"/>
  <c r="AB310" i="12" s="1"/>
  <c r="AY544" i="9"/>
  <c r="AY335" i="9"/>
  <c r="AY535" i="9"/>
  <c r="AU70" i="13" s="1"/>
  <c r="BA367" i="9"/>
  <c r="BA410" i="9" s="1"/>
  <c r="BA195" i="9"/>
  <c r="BA197" i="9" s="1"/>
  <c r="BA212" i="9" s="1"/>
  <c r="BA266" i="9"/>
  <c r="BA129" i="12"/>
  <c r="AC278" i="12" s="1"/>
  <c r="AC280" i="12" s="1"/>
  <c r="AU69" i="13"/>
  <c r="AZ89" i="8"/>
  <c r="AZ94" i="8" s="1"/>
  <c r="AZ224" i="9" s="1"/>
  <c r="AB282" i="12"/>
  <c r="AY135" i="12"/>
  <c r="AB284" i="12" s="1"/>
  <c r="BA72" i="12"/>
  <c r="BA306" i="9"/>
  <c r="BA528" i="9" s="1"/>
  <c r="BP72" i="8"/>
  <c r="BP221" i="9" s="1"/>
  <c r="BO519" i="9"/>
  <c r="BK22" i="13"/>
  <c r="BK61" i="13"/>
  <c r="AJ209" i="12"/>
  <c r="AJ210" i="12" s="1"/>
  <c r="BO64" i="12"/>
  <c r="AJ303" i="12"/>
  <c r="BO553" i="9"/>
  <c r="BK49" i="13" s="1"/>
  <c r="BV359" i="9"/>
  <c r="BV220" i="9"/>
  <c r="BV82" i="8"/>
  <c r="AC305" i="12" l="1"/>
  <c r="AY509" i="9"/>
  <c r="AY510" i="9" s="1"/>
  <c r="AY571" i="9"/>
  <c r="AU27" i="13" s="1"/>
  <c r="AZ91" i="8"/>
  <c r="AZ381" i="9" s="1"/>
  <c r="AZ564" i="9" s="1"/>
  <c r="AV39" i="13" s="1"/>
  <c r="AU79" i="13"/>
  <c r="AY545" i="9"/>
  <c r="BB127" i="8"/>
  <c r="BB126" i="8"/>
  <c r="AW63" i="13"/>
  <c r="AZ310" i="9"/>
  <c r="AZ226" i="9"/>
  <c r="AZ233" i="9" s="1"/>
  <c r="AZ240" i="9" s="1"/>
  <c r="AZ403" i="9" s="1"/>
  <c r="AZ404" i="9" s="1"/>
  <c r="BA34" i="12"/>
  <c r="BA529" i="9"/>
  <c r="AW64" i="13" s="1"/>
  <c r="BA268" i="9"/>
  <c r="BA131" i="12"/>
  <c r="AC218" i="12"/>
  <c r="AC220" i="12" s="1"/>
  <c r="BA74" i="12"/>
  <c r="AY536" i="9"/>
  <c r="BA96" i="8"/>
  <c r="BA19" i="12"/>
  <c r="AC163" i="12" s="1"/>
  <c r="BP74" i="8"/>
  <c r="BQ70" i="8" s="1"/>
  <c r="BP222" i="9"/>
  <c r="BP295" i="9"/>
  <c r="BV123" i="12"/>
  <c r="BV294" i="9"/>
  <c r="AY570" i="9" l="1"/>
  <c r="AU31" i="13" s="1"/>
  <c r="BA86" i="8"/>
  <c r="BB361" i="9"/>
  <c r="BB236" i="9"/>
  <c r="BA36" i="12"/>
  <c r="AC180" i="12"/>
  <c r="AC182" i="12" s="1"/>
  <c r="AC143" i="12" s="1"/>
  <c r="AZ311" i="9"/>
  <c r="AZ543" i="9"/>
  <c r="AZ78" i="12"/>
  <c r="AZ79" i="12" s="1"/>
  <c r="AZ532" i="9"/>
  <c r="BA88" i="8"/>
  <c r="BB128" i="8"/>
  <c r="BB118" i="8" s="1"/>
  <c r="AY547" i="9"/>
  <c r="BP391" i="9"/>
  <c r="BP553" i="9" s="1"/>
  <c r="BL49" i="13" s="1"/>
  <c r="BP63" i="12"/>
  <c r="BP64" i="12" s="1"/>
  <c r="BP296" i="9"/>
  <c r="BP526" i="9" s="1"/>
  <c r="BP517" i="9"/>
  <c r="BL23" i="13" s="1"/>
  <c r="BP483" i="9"/>
  <c r="BP516" i="9" s="1"/>
  <c r="BQ72" i="8"/>
  <c r="BQ221" i="9" s="1"/>
  <c r="BV62" i="12"/>
  <c r="BA89" i="8" l="1"/>
  <c r="BA94" i="8" s="1"/>
  <c r="BA224" i="9" s="1"/>
  <c r="BA226" i="9" s="1"/>
  <c r="BA233" i="9" s="1"/>
  <c r="BA240" i="9" s="1"/>
  <c r="AC151" i="12"/>
  <c r="AC149" i="12"/>
  <c r="AC144" i="12"/>
  <c r="AC153" i="12"/>
  <c r="AC313" i="12"/>
  <c r="BB237" i="9"/>
  <c r="BB305" i="9" s="1"/>
  <c r="BB73" i="12" s="1"/>
  <c r="BB120" i="8"/>
  <c r="AV78" i="13"/>
  <c r="AZ411" i="9"/>
  <c r="AZ412" i="9" s="1"/>
  <c r="AZ244" i="9"/>
  <c r="AV67" i="13"/>
  <c r="BB125" i="12"/>
  <c r="BB127" i="12" s="1"/>
  <c r="BB363" i="9"/>
  <c r="AZ405" i="9"/>
  <c r="BB304" i="9"/>
  <c r="BQ222" i="9"/>
  <c r="BQ295" i="9"/>
  <c r="BP519" i="9"/>
  <c r="BL22" i="13"/>
  <c r="BL61" i="13"/>
  <c r="BQ74" i="8"/>
  <c r="BW81" i="8"/>
  <c r="BV93" i="8"/>
  <c r="BB238" i="9" l="1"/>
  <c r="BA310" i="9"/>
  <c r="BA543" i="9" s="1"/>
  <c r="BA91" i="8"/>
  <c r="BA409" i="9"/>
  <c r="AZ395" i="9"/>
  <c r="BB306" i="9"/>
  <c r="BB528" i="9" s="1"/>
  <c r="BB72" i="12"/>
  <c r="BB74" i="12" s="1"/>
  <c r="BA403" i="9"/>
  <c r="BB365" i="9"/>
  <c r="BB367" i="9" s="1"/>
  <c r="BB410" i="9" s="1"/>
  <c r="AZ246" i="9"/>
  <c r="AZ369" i="9"/>
  <c r="AZ320" i="9"/>
  <c r="BC116" i="8"/>
  <c r="BB393" i="9"/>
  <c r="BB555" i="9" s="1"/>
  <c r="AX51" i="13" s="1"/>
  <c r="BA402" i="9"/>
  <c r="AZ377" i="9"/>
  <c r="AZ388" i="9"/>
  <c r="BR70" i="8"/>
  <c r="BQ391" i="9"/>
  <c r="BQ63" i="12"/>
  <c r="BQ296" i="9"/>
  <c r="BQ526" i="9" s="1"/>
  <c r="BQ483" i="9"/>
  <c r="BQ516" i="9" s="1"/>
  <c r="BQ517" i="9"/>
  <c r="BM23" i="13" s="1"/>
  <c r="BW220" i="9"/>
  <c r="BW359" i="9"/>
  <c r="BW82" i="8"/>
  <c r="BA404" i="9" l="1"/>
  <c r="BA244" i="9" s="1"/>
  <c r="BA78" i="12"/>
  <c r="BA79" i="12" s="1"/>
  <c r="BA532" i="9"/>
  <c r="AW67" i="13" s="1"/>
  <c r="BA311" i="9"/>
  <c r="BB86" i="8"/>
  <c r="BA381" i="9"/>
  <c r="BC123" i="8"/>
  <c r="AZ560" i="9"/>
  <c r="AV35" i="13" s="1"/>
  <c r="AZ385" i="9"/>
  <c r="AZ88" i="12"/>
  <c r="AZ89" i="12" s="1"/>
  <c r="AZ96" i="12" s="1"/>
  <c r="AZ98" i="12" s="1"/>
  <c r="AZ101" i="12" s="1"/>
  <c r="AZ321" i="9"/>
  <c r="AZ328" i="9" s="1"/>
  <c r="AZ330" i="9" s="1"/>
  <c r="AZ333" i="9" s="1"/>
  <c r="AZ534" i="9"/>
  <c r="AX63" i="13"/>
  <c r="AW78" i="13"/>
  <c r="AZ371" i="9"/>
  <c r="AZ133" i="12"/>
  <c r="AZ135" i="12" s="1"/>
  <c r="AZ502" i="9"/>
  <c r="AZ557" i="9"/>
  <c r="AV53" i="13" s="1"/>
  <c r="AZ504" i="9"/>
  <c r="AZ550" i="9"/>
  <c r="AV46" i="13" s="1"/>
  <c r="AZ396" i="9"/>
  <c r="BB266" i="9"/>
  <c r="BB129" i="12"/>
  <c r="BB131" i="12" s="1"/>
  <c r="BB195" i="9"/>
  <c r="BB197" i="9" s="1"/>
  <c r="BB212" i="9" s="1"/>
  <c r="AK303" i="12"/>
  <c r="BQ553" i="9"/>
  <c r="BM49" i="13" s="1"/>
  <c r="BM61" i="13"/>
  <c r="BR72" i="8"/>
  <c r="BR221" i="9" s="1"/>
  <c r="BQ519" i="9"/>
  <c r="BM22" i="13"/>
  <c r="AK209" i="12"/>
  <c r="AK210" i="12" s="1"/>
  <c r="BQ64" i="12"/>
  <c r="BW123" i="12"/>
  <c r="BW294" i="9"/>
  <c r="BW62" i="12" s="1"/>
  <c r="AN208" i="12" s="1"/>
  <c r="BA411" i="9" l="1"/>
  <c r="BA412" i="9" s="1"/>
  <c r="BA395" i="9" s="1"/>
  <c r="BA405" i="9"/>
  <c r="BA377" i="9" s="1"/>
  <c r="AC224" i="12"/>
  <c r="AC225" i="12" s="1"/>
  <c r="AZ505" i="9"/>
  <c r="AZ571" i="9" s="1"/>
  <c r="AV27" i="13" s="1"/>
  <c r="AC293" i="12"/>
  <c r="BA564" i="9"/>
  <c r="AW39" i="13" s="1"/>
  <c r="AZ398" i="9"/>
  <c r="AV69" i="13"/>
  <c r="BA369" i="9"/>
  <c r="BA320" i="9"/>
  <c r="BA246" i="9"/>
  <c r="BC126" i="8"/>
  <c r="BC127" i="8"/>
  <c r="BB529" i="9"/>
  <c r="BB268" i="9"/>
  <c r="BB34" i="12"/>
  <c r="BB36" i="12" s="1"/>
  <c r="BB96" i="8"/>
  <c r="BB19" i="12"/>
  <c r="AZ544" i="9"/>
  <c r="AZ535" i="9"/>
  <c r="AV70" i="13" s="1"/>
  <c r="AZ335" i="9"/>
  <c r="BR222" i="9"/>
  <c r="BR295" i="9"/>
  <c r="BR74" i="8"/>
  <c r="AN272" i="12"/>
  <c r="BB409" i="9" l="1"/>
  <c r="BA388" i="9"/>
  <c r="BA396" i="9" s="1"/>
  <c r="AZ506" i="9"/>
  <c r="BB402" i="9"/>
  <c r="AZ509" i="9"/>
  <c r="AZ570" i="9" s="1"/>
  <c r="AV31" i="13" s="1"/>
  <c r="AZ536" i="9"/>
  <c r="BC128" i="8"/>
  <c r="BC118" i="8" s="1"/>
  <c r="AV79" i="13"/>
  <c r="AZ545" i="9"/>
  <c r="BA504" i="9"/>
  <c r="BA557" i="9"/>
  <c r="AW53" i="13" s="1"/>
  <c r="AC307" i="12"/>
  <c r="BC236" i="9"/>
  <c r="BC361" i="9"/>
  <c r="BA133" i="12"/>
  <c r="BA371" i="9"/>
  <c r="BA502" i="9"/>
  <c r="BB88" i="8"/>
  <c r="AX64" i="13"/>
  <c r="BA534" i="9"/>
  <c r="BA321" i="9"/>
  <c r="BA328" i="9" s="1"/>
  <c r="BA330" i="9" s="1"/>
  <c r="BA333" i="9" s="1"/>
  <c r="BA88" i="12"/>
  <c r="AC289" i="12"/>
  <c r="AC297" i="12" s="1"/>
  <c r="BA560" i="9"/>
  <c r="AW35" i="13" s="1"/>
  <c r="BA385" i="9"/>
  <c r="BR391" i="9"/>
  <c r="BR553" i="9" s="1"/>
  <c r="BN49" i="13" s="1"/>
  <c r="BS70" i="8"/>
  <c r="BR63" i="12"/>
  <c r="BR64" i="12" s="1"/>
  <c r="BR296" i="9"/>
  <c r="BR526" i="9" s="1"/>
  <c r="BR483" i="9"/>
  <c r="BR516" i="9" s="1"/>
  <c r="BR517" i="9"/>
  <c r="BN23" i="13" s="1"/>
  <c r="BX81" i="8"/>
  <c r="BW93" i="8"/>
  <c r="BA550" i="9" l="1"/>
  <c r="AW46" i="13" s="1"/>
  <c r="AC300" i="12"/>
  <c r="AC308" i="12" s="1"/>
  <c r="AC310" i="12" s="1"/>
  <c r="AZ510" i="9"/>
  <c r="AZ547" i="9"/>
  <c r="BA398" i="9"/>
  <c r="AW69" i="13"/>
  <c r="BC125" i="12"/>
  <c r="BC363" i="9"/>
  <c r="AC234" i="12"/>
  <c r="AC235" i="12" s="1"/>
  <c r="AC242" i="12" s="1"/>
  <c r="AC244" i="12" s="1"/>
  <c r="AC247" i="12" s="1"/>
  <c r="BA89" i="12"/>
  <c r="BA96" i="12" s="1"/>
  <c r="BA98" i="12" s="1"/>
  <c r="BA101" i="12" s="1"/>
  <c r="BA505" i="9"/>
  <c r="BC304" i="9"/>
  <c r="AC282" i="12"/>
  <c r="BA135" i="12"/>
  <c r="AC284" i="12" s="1"/>
  <c r="BA335" i="9"/>
  <c r="BA535" i="9"/>
  <c r="AW70" i="13" s="1"/>
  <c r="BA544" i="9"/>
  <c r="BB89" i="8"/>
  <c r="BB94" i="8" s="1"/>
  <c r="BB224" i="9" s="1"/>
  <c r="BC237" i="9"/>
  <c r="BC305" i="9" s="1"/>
  <c r="BC73" i="12" s="1"/>
  <c r="AD219" i="12" s="1"/>
  <c r="BC120" i="8"/>
  <c r="BR519" i="9"/>
  <c r="BN22" i="13"/>
  <c r="BN61" i="13"/>
  <c r="BS72" i="8"/>
  <c r="BS221" i="9" s="1"/>
  <c r="BX359" i="9"/>
  <c r="BX82" i="8"/>
  <c r="BX220" i="9"/>
  <c r="BC238" i="9" l="1"/>
  <c r="AW79" i="13"/>
  <c r="BA545" i="9"/>
  <c r="BC72" i="12"/>
  <c r="BC306" i="9"/>
  <c r="BC528" i="9" s="1"/>
  <c r="BD116" i="8"/>
  <c r="BC393" i="9"/>
  <c r="BB91" i="8"/>
  <c r="BA571" i="9"/>
  <c r="AW27" i="13" s="1"/>
  <c r="BA506" i="9"/>
  <c r="BA509" i="9"/>
  <c r="AD274" i="12"/>
  <c r="AD276" i="12" s="1"/>
  <c r="BC127" i="12"/>
  <c r="BB310" i="9"/>
  <c r="BB226" i="9"/>
  <c r="BB233" i="9" s="1"/>
  <c r="BB240" i="9" s="1"/>
  <c r="BC365" i="9"/>
  <c r="BC367" i="9" s="1"/>
  <c r="BC410" i="9" s="1"/>
  <c r="BA536" i="9"/>
  <c r="BS74" i="8"/>
  <c r="BT70" i="8" s="1"/>
  <c r="BS295" i="9"/>
  <c r="BS222" i="9"/>
  <c r="BX123" i="12"/>
  <c r="BX294" i="9"/>
  <c r="BX62" i="12" s="1"/>
  <c r="BD123" i="8" l="1"/>
  <c r="BC266" i="9"/>
  <c r="BC195" i="9"/>
  <c r="BC197" i="9" s="1"/>
  <c r="BC212" i="9" s="1"/>
  <c r="BC129" i="12"/>
  <c r="AD278" i="12" s="1"/>
  <c r="AD280" i="12" s="1"/>
  <c r="BC86" i="8"/>
  <c r="BB381" i="9"/>
  <c r="BB564" i="9" s="1"/>
  <c r="AX39" i="13" s="1"/>
  <c r="BC74" i="12"/>
  <c r="AD218" i="12"/>
  <c r="AD220" i="12" s="1"/>
  <c r="BB311" i="9"/>
  <c r="BB78" i="12"/>
  <c r="BB79" i="12" s="1"/>
  <c r="BB532" i="9"/>
  <c r="BB543" i="9"/>
  <c r="AY63" i="13"/>
  <c r="BB403" i="9"/>
  <c r="BB404" i="9" s="1"/>
  <c r="BA510" i="9"/>
  <c r="BA570" i="9"/>
  <c r="AW31" i="13" s="1"/>
  <c r="BC555" i="9"/>
  <c r="AY51" i="13" s="1"/>
  <c r="AD305" i="12"/>
  <c r="BA547" i="9"/>
  <c r="BS391" i="9"/>
  <c r="AL303" i="12" s="1"/>
  <c r="BS483" i="9"/>
  <c r="BS516" i="9" s="1"/>
  <c r="BS517" i="9"/>
  <c r="BO23" i="13" s="1"/>
  <c r="BS63" i="12"/>
  <c r="BS296" i="9"/>
  <c r="BS526" i="9" s="1"/>
  <c r="BT72" i="8"/>
  <c r="BT221" i="9" s="1"/>
  <c r="BD127" i="8" l="1"/>
  <c r="BD126" i="8"/>
  <c r="BC131" i="12"/>
  <c r="BC34" i="12"/>
  <c r="BC529" i="9"/>
  <c r="BC268" i="9"/>
  <c r="AX67" i="13"/>
  <c r="BC96" i="8"/>
  <c r="BC19" i="12"/>
  <c r="AD163" i="12" s="1"/>
  <c r="AX78" i="13"/>
  <c r="BS553" i="9"/>
  <c r="BO49" i="13" s="1"/>
  <c r="BT74" i="8"/>
  <c r="BU70" i="8" s="1"/>
  <c r="BS64" i="12"/>
  <c r="AL209" i="12"/>
  <c r="AL210" i="12" s="1"/>
  <c r="BS519" i="9"/>
  <c r="BO22" i="13"/>
  <c r="BT295" i="9"/>
  <c r="BT222" i="9"/>
  <c r="BO61" i="13"/>
  <c r="BX93" i="8"/>
  <c r="BY81" i="8"/>
  <c r="AD180" i="12" l="1"/>
  <c r="AD182" i="12" s="1"/>
  <c r="AD143" i="12" s="1"/>
  <c r="BC36" i="12"/>
  <c r="BB244" i="9"/>
  <c r="BB411" i="9"/>
  <c r="BB412" i="9" s="1"/>
  <c r="BC88" i="8"/>
  <c r="BD361" i="9"/>
  <c r="BD236" i="9"/>
  <c r="BB405" i="9"/>
  <c r="AY64" i="13"/>
  <c r="BD128" i="8"/>
  <c r="BD118" i="8" s="1"/>
  <c r="BT391" i="9"/>
  <c r="BT553" i="9" s="1"/>
  <c r="BP49" i="13" s="1"/>
  <c r="BT483" i="9"/>
  <c r="BT516" i="9" s="1"/>
  <c r="BT517" i="9"/>
  <c r="BP23" i="13" s="1"/>
  <c r="BT63" i="12"/>
  <c r="BT64" i="12" s="1"/>
  <c r="BT296" i="9"/>
  <c r="BT526" i="9" s="1"/>
  <c r="BU72" i="8"/>
  <c r="BU221" i="9" s="1"/>
  <c r="BY220" i="9"/>
  <c r="BY82" i="8"/>
  <c r="BY359" i="9"/>
  <c r="BC409" i="9" l="1"/>
  <c r="BB395" i="9"/>
  <c r="BD363" i="9"/>
  <c r="BD125" i="12"/>
  <c r="BD127" i="12" s="1"/>
  <c r="BB369" i="9"/>
  <c r="BB320" i="9"/>
  <c r="BB246" i="9"/>
  <c r="BB377" i="9"/>
  <c r="BB388" i="9"/>
  <c r="BC402" i="9"/>
  <c r="AD153" i="12"/>
  <c r="AD151" i="12"/>
  <c r="AD149" i="12"/>
  <c r="AD144" i="12"/>
  <c r="AD313" i="12"/>
  <c r="BD237" i="9"/>
  <c r="BD305" i="9" s="1"/>
  <c r="BD73" i="12" s="1"/>
  <c r="BD120" i="8"/>
  <c r="BD304" i="9"/>
  <c r="BC89" i="8"/>
  <c r="BC94" i="8" s="1"/>
  <c r="BC224" i="9" s="1"/>
  <c r="BU74" i="8"/>
  <c r="BV70" i="8" s="1"/>
  <c r="BU222" i="9"/>
  <c r="BU295" i="9"/>
  <c r="BP61" i="13"/>
  <c r="BP22" i="13"/>
  <c r="BT519" i="9"/>
  <c r="BY123" i="12"/>
  <c r="BY294" i="9"/>
  <c r="BY62" i="12" s="1"/>
  <c r="AO208" i="12" s="1"/>
  <c r="BD238" i="9" l="1"/>
  <c r="BC91" i="8"/>
  <c r="BD86" i="8" s="1"/>
  <c r="BB385" i="9"/>
  <c r="BB560" i="9"/>
  <c r="AX35" i="13" s="1"/>
  <c r="BC310" i="9"/>
  <c r="BC226" i="9"/>
  <c r="BC233" i="9" s="1"/>
  <c r="BC240" i="9" s="1"/>
  <c r="BB321" i="9"/>
  <c r="BB328" i="9" s="1"/>
  <c r="BB330" i="9" s="1"/>
  <c r="BB333" i="9" s="1"/>
  <c r="BB88" i="12"/>
  <c r="BB89" i="12" s="1"/>
  <c r="BB96" i="12" s="1"/>
  <c r="BB98" i="12" s="1"/>
  <c r="BB101" i="12" s="1"/>
  <c r="BB534" i="9"/>
  <c r="BB557" i="9"/>
  <c r="AX53" i="13" s="1"/>
  <c r="BB504" i="9"/>
  <c r="BD72" i="12"/>
  <c r="BD74" i="12" s="1"/>
  <c r="BD306" i="9"/>
  <c r="BD528" i="9" s="1"/>
  <c r="BD393" i="9"/>
  <c r="BD555" i="9" s="1"/>
  <c r="AZ51" i="13" s="1"/>
  <c r="BE116" i="8"/>
  <c r="BD365" i="9"/>
  <c r="BD367" i="9" s="1"/>
  <c r="BD410" i="9" s="1"/>
  <c r="BB550" i="9"/>
  <c r="AX46" i="13" s="1"/>
  <c r="BB396" i="9"/>
  <c r="BB371" i="9"/>
  <c r="BB502" i="9"/>
  <c r="BB133" i="12"/>
  <c r="BB135" i="12" s="1"/>
  <c r="BU391" i="9"/>
  <c r="BU553" i="9" s="1"/>
  <c r="BQ49" i="13" s="1"/>
  <c r="BU296" i="9"/>
  <c r="BU526" i="9" s="1"/>
  <c r="BQ61" i="13" s="1"/>
  <c r="BU63" i="12"/>
  <c r="BU517" i="9"/>
  <c r="BQ23" i="13" s="1"/>
  <c r="BU483" i="9"/>
  <c r="BU516" i="9" s="1"/>
  <c r="BV72" i="8"/>
  <c r="BV221" i="9" s="1"/>
  <c r="AO272" i="12"/>
  <c r="BC381" i="9" l="1"/>
  <c r="BC564" i="9" s="1"/>
  <c r="AY39" i="13" s="1"/>
  <c r="BE123" i="8"/>
  <c r="BB335" i="9"/>
  <c r="BB535" i="9"/>
  <c r="AX70" i="13" s="1"/>
  <c r="BB544" i="9"/>
  <c r="BC532" i="9"/>
  <c r="BC78" i="12"/>
  <c r="BC543" i="9"/>
  <c r="BC311" i="9"/>
  <c r="BB505" i="9"/>
  <c r="AZ63" i="13"/>
  <c r="AX69" i="13"/>
  <c r="BB398" i="9"/>
  <c r="BD129" i="12"/>
  <c r="BD131" i="12" s="1"/>
  <c r="BD266" i="9"/>
  <c r="BD195" i="9"/>
  <c r="BD197" i="9" s="1"/>
  <c r="BD212" i="9" s="1"/>
  <c r="BC403" i="9"/>
  <c r="BC404" i="9" s="1"/>
  <c r="AM303" i="12"/>
  <c r="BV295" i="9"/>
  <c r="BV222" i="9"/>
  <c r="AM209" i="12"/>
  <c r="AM210" i="12" s="1"/>
  <c r="BU64" i="12"/>
  <c r="BV74" i="8"/>
  <c r="BU519" i="9"/>
  <c r="BQ22" i="13"/>
  <c r="BY93" i="8"/>
  <c r="BZ81" i="8"/>
  <c r="AD293" i="12" l="1"/>
  <c r="BB536" i="9"/>
  <c r="BD96" i="8"/>
  <c r="BD19" i="12"/>
  <c r="BE126" i="8"/>
  <c r="BE127" i="8"/>
  <c r="AD224" i="12"/>
  <c r="AD225" i="12" s="1"/>
  <c r="BC79" i="12"/>
  <c r="AX79" i="13"/>
  <c r="BB545" i="9"/>
  <c r="BD529" i="9"/>
  <c r="BD268" i="9"/>
  <c r="BD34" i="12"/>
  <c r="BD36" i="12" s="1"/>
  <c r="BB571" i="9"/>
  <c r="AX27" i="13" s="1"/>
  <c r="BB506" i="9"/>
  <c r="BB509" i="9"/>
  <c r="AY78" i="13"/>
  <c r="AY67" i="13"/>
  <c r="BW70" i="8"/>
  <c r="BV391" i="9"/>
  <c r="BV553" i="9" s="1"/>
  <c r="BR49" i="13" s="1"/>
  <c r="BV483" i="9"/>
  <c r="BV516" i="9" s="1"/>
  <c r="BV517" i="9"/>
  <c r="BR23" i="13" s="1"/>
  <c r="BV63" i="12"/>
  <c r="BV64" i="12" s="1"/>
  <c r="BV296" i="9"/>
  <c r="BV526" i="9" s="1"/>
  <c r="BR61" i="13" s="1"/>
  <c r="BZ82" i="8"/>
  <c r="BZ359" i="9"/>
  <c r="BZ220" i="9"/>
  <c r="BB547" i="9" l="1"/>
  <c r="BE128" i="8"/>
  <c r="BE118" i="8" s="1"/>
  <c r="BE120" i="8" s="1"/>
  <c r="BC244" i="9"/>
  <c r="BC411" i="9"/>
  <c r="BC412" i="9" s="1"/>
  <c r="BC405" i="9"/>
  <c r="AZ64" i="13"/>
  <c r="BB570" i="9"/>
  <c r="AX31" i="13" s="1"/>
  <c r="BB510" i="9"/>
  <c r="BE236" i="9"/>
  <c r="BE361" i="9"/>
  <c r="BD88" i="8"/>
  <c r="BR22" i="13"/>
  <c r="BV519" i="9"/>
  <c r="BW72" i="8"/>
  <c r="BW221" i="9" s="1"/>
  <c r="BZ123" i="12"/>
  <c r="BZ294" i="9"/>
  <c r="BZ62" i="12" s="1"/>
  <c r="BE237" i="9" l="1"/>
  <c r="BE305" i="9" s="1"/>
  <c r="BE73" i="12" s="1"/>
  <c r="AE219" i="12" s="1"/>
  <c r="BE125" i="12"/>
  <c r="BE363" i="9"/>
  <c r="BE304" i="9"/>
  <c r="BF116" i="8"/>
  <c r="BE393" i="9"/>
  <c r="BD402" i="9"/>
  <c r="BC377" i="9"/>
  <c r="BC388" i="9"/>
  <c r="BC320" i="9"/>
  <c r="BC369" i="9"/>
  <c r="BC246" i="9"/>
  <c r="BD89" i="8"/>
  <c r="BD94" i="8" s="1"/>
  <c r="BD224" i="9" s="1"/>
  <c r="BD409" i="9"/>
  <c r="BC395" i="9"/>
  <c r="BW295" i="9"/>
  <c r="BW222" i="9"/>
  <c r="BW74" i="8"/>
  <c r="BZ126" i="8"/>
  <c r="BE238" i="9" l="1"/>
  <c r="BD91" i="8"/>
  <c r="BE86" i="8" s="1"/>
  <c r="AD289" i="12"/>
  <c r="AD297" i="12" s="1"/>
  <c r="BC385" i="9"/>
  <c r="BC560" i="9"/>
  <c r="AY35" i="13" s="1"/>
  <c r="BC321" i="9"/>
  <c r="BC328" i="9" s="1"/>
  <c r="BC330" i="9" s="1"/>
  <c r="BC333" i="9" s="1"/>
  <c r="BC534" i="9"/>
  <c r="BC88" i="12"/>
  <c r="AE305" i="12"/>
  <c r="BE555" i="9"/>
  <c r="BA51" i="13" s="1"/>
  <c r="BE365" i="9"/>
  <c r="BE367" i="9" s="1"/>
  <c r="BE410" i="9" s="1"/>
  <c r="BE72" i="12"/>
  <c r="BE306" i="9"/>
  <c r="BE528" i="9" s="1"/>
  <c r="BC557" i="9"/>
  <c r="AY53" i="13" s="1"/>
  <c r="BC504" i="9"/>
  <c r="AD307" i="12"/>
  <c r="BC502" i="9"/>
  <c r="BC371" i="9"/>
  <c r="BC133" i="12"/>
  <c r="BD310" i="9"/>
  <c r="BD226" i="9"/>
  <c r="BD233" i="9" s="1"/>
  <c r="BD240" i="9" s="1"/>
  <c r="AD300" i="12"/>
  <c r="BC396" i="9"/>
  <c r="BC550" i="9"/>
  <c r="AY46" i="13" s="1"/>
  <c r="BF123" i="8"/>
  <c r="BE127" i="12"/>
  <c r="AE274" i="12"/>
  <c r="AE276" i="12" s="1"/>
  <c r="BW483" i="9"/>
  <c r="BW516" i="9" s="1"/>
  <c r="BW517" i="9"/>
  <c r="BS23" i="13" s="1"/>
  <c r="BW391" i="9"/>
  <c r="BX70" i="8"/>
  <c r="BW296" i="9"/>
  <c r="BW526" i="9" s="1"/>
  <c r="BS61" i="13" s="1"/>
  <c r="BW63" i="12"/>
  <c r="BZ128" i="8"/>
  <c r="BZ127" i="8"/>
  <c r="CA81" i="8"/>
  <c r="BZ93" i="8"/>
  <c r="BD381" i="9" l="1"/>
  <c r="BD564" i="9" s="1"/>
  <c r="AZ39" i="13" s="1"/>
  <c r="BC398" i="9"/>
  <c r="BC505" i="9"/>
  <c r="BC509" i="9" s="1"/>
  <c r="BC89" i="12"/>
  <c r="BC96" i="12" s="1"/>
  <c r="BC98" i="12" s="1"/>
  <c r="BC101" i="12" s="1"/>
  <c r="AD234" i="12"/>
  <c r="AD235" i="12" s="1"/>
  <c r="AD242" i="12" s="1"/>
  <c r="AD244" i="12" s="1"/>
  <c r="AD247" i="12" s="1"/>
  <c r="BF127" i="8"/>
  <c r="BF126" i="8"/>
  <c r="BD403" i="9"/>
  <c r="BD404" i="9" s="1"/>
  <c r="BA63" i="13"/>
  <c r="BC535" i="9"/>
  <c r="AY70" i="13" s="1"/>
  <c r="BC335" i="9"/>
  <c r="BC544" i="9"/>
  <c r="BC135" i="12"/>
  <c r="AD284" i="12" s="1"/>
  <c r="AD282" i="12"/>
  <c r="BE195" i="9"/>
  <c r="BE197" i="9" s="1"/>
  <c r="BE212" i="9" s="1"/>
  <c r="BE266" i="9"/>
  <c r="BE129" i="12"/>
  <c r="AE278" i="12" s="1"/>
  <c r="AE280" i="12" s="1"/>
  <c r="AY69" i="13"/>
  <c r="BD532" i="9"/>
  <c r="BD311" i="9"/>
  <c r="BD543" i="9"/>
  <c r="BD78" i="12"/>
  <c r="BD79" i="12" s="1"/>
  <c r="AD308" i="12"/>
  <c r="AD310" i="12" s="1"/>
  <c r="BE74" i="12"/>
  <c r="AE218" i="12"/>
  <c r="AE220" i="12" s="1"/>
  <c r="BX72" i="8"/>
  <c r="BX221" i="9" s="1"/>
  <c r="BW553" i="9"/>
  <c r="BS49" i="13" s="1"/>
  <c r="AN303" i="12"/>
  <c r="BW64" i="12"/>
  <c r="AN209" i="12"/>
  <c r="AN210" i="12" s="1"/>
  <c r="BS22" i="13"/>
  <c r="BW519" i="9"/>
  <c r="BZ236" i="9"/>
  <c r="BZ361" i="9"/>
  <c r="CA359" i="9"/>
  <c r="CA82" i="8"/>
  <c r="CA220" i="9"/>
  <c r="BC506" i="9" l="1"/>
  <c r="BC571" i="9"/>
  <c r="AY27" i="13" s="1"/>
  <c r="BF128" i="8"/>
  <c r="BF118" i="8" s="1"/>
  <c r="BF237" i="9" s="1"/>
  <c r="BF305" i="9" s="1"/>
  <c r="BF73" i="12" s="1"/>
  <c r="BC536" i="9"/>
  <c r="BE96" i="8"/>
  <c r="BE19" i="12"/>
  <c r="AE163" i="12" s="1"/>
  <c r="BE131" i="12"/>
  <c r="BC570" i="9"/>
  <c r="AY31" i="13" s="1"/>
  <c r="BC510" i="9"/>
  <c r="AZ67" i="13"/>
  <c r="BE529" i="9"/>
  <c r="BE268" i="9"/>
  <c r="BE34" i="12"/>
  <c r="AZ78" i="13"/>
  <c r="AY79" i="13"/>
  <c r="BC545" i="9"/>
  <c r="BC547" i="9" s="1"/>
  <c r="BF361" i="9"/>
  <c r="BF236" i="9"/>
  <c r="BX74" i="8"/>
  <c r="BX391" i="9" s="1"/>
  <c r="BX553" i="9" s="1"/>
  <c r="BT49" i="13" s="1"/>
  <c r="BX222" i="9"/>
  <c r="BX295" i="9"/>
  <c r="BZ363" i="9"/>
  <c r="BZ365" i="9" s="1"/>
  <c r="BZ304" i="9"/>
  <c r="CA123" i="12"/>
  <c r="CA294" i="9"/>
  <c r="CA62" i="12" s="1"/>
  <c r="AP208" i="12" s="1"/>
  <c r="BF120" i="8" l="1"/>
  <c r="BG116" i="8" s="1"/>
  <c r="BE88" i="8"/>
  <c r="BF238" i="9"/>
  <c r="BF304" i="9"/>
  <c r="BF363" i="9"/>
  <c r="BF125" i="12"/>
  <c r="BF127" i="12" s="1"/>
  <c r="BD244" i="9"/>
  <c r="BD411" i="9"/>
  <c r="BD412" i="9" s="1"/>
  <c r="BA64" i="13"/>
  <c r="BE36" i="12"/>
  <c r="AE180" i="12"/>
  <c r="AE182" i="12" s="1"/>
  <c r="AE143" i="12" s="1"/>
  <c r="BD405" i="9"/>
  <c r="BY70" i="8"/>
  <c r="BY72" i="8" s="1"/>
  <c r="BY221" i="9" s="1"/>
  <c r="BX63" i="12"/>
  <c r="BX64" i="12" s="1"/>
  <c r="BX296" i="9"/>
  <c r="BX526" i="9" s="1"/>
  <c r="BT61" i="13" s="1"/>
  <c r="BX517" i="9"/>
  <c r="BT23" i="13" s="1"/>
  <c r="BX483" i="9"/>
  <c r="BX516" i="9" s="1"/>
  <c r="BZ367" i="9"/>
  <c r="BZ410" i="9" s="1"/>
  <c r="AP272" i="12"/>
  <c r="BF393" i="9" l="1"/>
  <c r="BF555" i="9" s="1"/>
  <c r="BB51" i="13" s="1"/>
  <c r="AE149" i="12"/>
  <c r="AE151" i="12"/>
  <c r="AE144" i="12"/>
  <c r="AE153" i="12"/>
  <c r="AE313" i="12"/>
  <c r="BF72" i="12"/>
  <c r="BF74" i="12" s="1"/>
  <c r="BF306" i="9"/>
  <c r="BF528" i="9" s="1"/>
  <c r="BD377" i="9"/>
  <c r="BD388" i="9"/>
  <c r="BE402" i="9"/>
  <c r="BD320" i="9"/>
  <c r="BD369" i="9"/>
  <c r="BD246" i="9"/>
  <c r="BG123" i="8"/>
  <c r="BF365" i="9"/>
  <c r="BF367" i="9" s="1"/>
  <c r="BF410" i="9" s="1"/>
  <c r="BE409" i="9"/>
  <c r="BD395" i="9"/>
  <c r="BE89" i="8"/>
  <c r="BE94" i="8" s="1"/>
  <c r="BE224" i="9" s="1"/>
  <c r="BY295" i="9"/>
  <c r="BY222" i="9"/>
  <c r="BX519" i="9"/>
  <c r="BT22" i="13"/>
  <c r="BY74" i="8"/>
  <c r="CA127" i="8"/>
  <c r="BZ266" i="9"/>
  <c r="BZ195" i="9"/>
  <c r="CB81" i="8"/>
  <c r="CA93" i="8"/>
  <c r="BE91" i="8" l="1"/>
  <c r="BF86" i="8" s="1"/>
  <c r="BB63" i="13"/>
  <c r="BG126" i="8"/>
  <c r="BG127" i="8"/>
  <c r="BE310" i="9"/>
  <c r="BE226" i="9"/>
  <c r="BE233" i="9" s="1"/>
  <c r="BE240" i="9" s="1"/>
  <c r="BD396" i="9"/>
  <c r="BD550" i="9"/>
  <c r="AZ46" i="13" s="1"/>
  <c r="BD88" i="12"/>
  <c r="BD89" i="12" s="1"/>
  <c r="BD96" i="12" s="1"/>
  <c r="BD98" i="12" s="1"/>
  <c r="BD101" i="12" s="1"/>
  <c r="BD321" i="9"/>
  <c r="BD328" i="9" s="1"/>
  <c r="BD330" i="9" s="1"/>
  <c r="BD333" i="9" s="1"/>
  <c r="BD534" i="9"/>
  <c r="BD504" i="9"/>
  <c r="BD557" i="9"/>
  <c r="AZ53" i="13" s="1"/>
  <c r="BF266" i="9"/>
  <c r="BF129" i="12"/>
  <c r="BF131" i="12" s="1"/>
  <c r="BF195" i="9"/>
  <c r="BF197" i="9" s="1"/>
  <c r="BF212" i="9" s="1"/>
  <c r="BD371" i="9"/>
  <c r="BD133" i="12"/>
  <c r="BD135" i="12" s="1"/>
  <c r="BD502" i="9"/>
  <c r="BD385" i="9"/>
  <c r="BD560" i="9"/>
  <c r="AZ35" i="13" s="1"/>
  <c r="BZ70" i="8"/>
  <c r="BY391" i="9"/>
  <c r="BY517" i="9"/>
  <c r="BU23" i="13" s="1"/>
  <c r="BY483" i="9"/>
  <c r="BY516" i="9" s="1"/>
  <c r="BY63" i="12"/>
  <c r="BY296" i="9"/>
  <c r="BY526" i="9" s="1"/>
  <c r="BU61" i="13" s="1"/>
  <c r="BZ197" i="9"/>
  <c r="CA236" i="9"/>
  <c r="CA361" i="9"/>
  <c r="BZ529" i="9"/>
  <c r="BV64" i="13" s="1"/>
  <c r="BZ268" i="9"/>
  <c r="CB359" i="9"/>
  <c r="CB220" i="9"/>
  <c r="CB82" i="8"/>
  <c r="BE381" i="9" l="1"/>
  <c r="BE564" i="9" s="1"/>
  <c r="BA39" i="13" s="1"/>
  <c r="BD398" i="9"/>
  <c r="BD505" i="9"/>
  <c r="AZ69" i="13"/>
  <c r="AE293" i="12"/>
  <c r="BE532" i="9"/>
  <c r="BE78" i="12"/>
  <c r="BE311" i="9"/>
  <c r="BE543" i="9"/>
  <c r="BF96" i="8"/>
  <c r="BF19" i="12"/>
  <c r="BG128" i="8"/>
  <c r="BG118" i="8" s="1"/>
  <c r="BG361" i="9"/>
  <c r="BG236" i="9"/>
  <c r="BF268" i="9"/>
  <c r="BF34" i="12"/>
  <c r="BF36" i="12" s="1"/>
  <c r="BF529" i="9"/>
  <c r="BD335" i="9"/>
  <c r="BD535" i="9"/>
  <c r="AZ70" i="13" s="1"/>
  <c r="BD544" i="9"/>
  <c r="BE403" i="9"/>
  <c r="BE404" i="9" s="1"/>
  <c r="BZ72" i="8"/>
  <c r="BZ221" i="9" s="1"/>
  <c r="BY64" i="12"/>
  <c r="AO209" i="12"/>
  <c r="AO210" i="12" s="1"/>
  <c r="BU22" i="13"/>
  <c r="BY519" i="9"/>
  <c r="BY553" i="9"/>
  <c r="BU49" i="13" s="1"/>
  <c r="AO303" i="12"/>
  <c r="BZ212" i="9"/>
  <c r="CA125" i="12"/>
  <c r="CA363" i="9"/>
  <c r="CA304" i="9"/>
  <c r="CB123" i="12"/>
  <c r="CB294" i="9"/>
  <c r="BB64" i="13" l="1"/>
  <c r="AZ79" i="13"/>
  <c r="BD545" i="9"/>
  <c r="BG237" i="9"/>
  <c r="BG305" i="9" s="1"/>
  <c r="BG73" i="12" s="1"/>
  <c r="AF219" i="12" s="1"/>
  <c r="BG120" i="8"/>
  <c r="BF88" i="8"/>
  <c r="AE224" i="12"/>
  <c r="AE225" i="12" s="1"/>
  <c r="BE79" i="12"/>
  <c r="BD536" i="9"/>
  <c r="BG304" i="9"/>
  <c r="BA78" i="13"/>
  <c r="BD506" i="9"/>
  <c r="BD571" i="9"/>
  <c r="AZ27" i="13" s="1"/>
  <c r="BD509" i="9"/>
  <c r="BG125" i="12"/>
  <c r="BG363" i="9"/>
  <c r="BA67" i="13"/>
  <c r="BZ295" i="9"/>
  <c r="BZ222" i="9"/>
  <c r="BZ96" i="8" s="1"/>
  <c r="BZ74" i="8"/>
  <c r="CA365" i="9"/>
  <c r="CA367" i="9" s="1"/>
  <c r="CA410" i="9" s="1"/>
  <c r="CA72" i="12"/>
  <c r="CB127" i="8"/>
  <c r="CA127" i="12"/>
  <c r="AP274" i="12"/>
  <c r="AP276" i="12" s="1"/>
  <c r="CB62" i="12"/>
  <c r="BG238" i="9" l="1"/>
  <c r="BE244" i="9"/>
  <c r="BE411" i="9"/>
  <c r="BE412" i="9" s="1"/>
  <c r="BD510" i="9"/>
  <c r="BD570" i="9"/>
  <c r="AZ31" i="13" s="1"/>
  <c r="BH116" i="8"/>
  <c r="BG393" i="9"/>
  <c r="BG306" i="9"/>
  <c r="BG528" i="9" s="1"/>
  <c r="BG72" i="12"/>
  <c r="BG127" i="12"/>
  <c r="AF274" i="12"/>
  <c r="AF276" i="12" s="1"/>
  <c r="BG365" i="9"/>
  <c r="BF89" i="8"/>
  <c r="BF94" i="8" s="1"/>
  <c r="BF224" i="9" s="1"/>
  <c r="BD547" i="9"/>
  <c r="BE405" i="9"/>
  <c r="CA70" i="8"/>
  <c r="BZ391" i="9"/>
  <c r="BZ553" i="9" s="1"/>
  <c r="BV49" i="13" s="1"/>
  <c r="BZ517" i="9"/>
  <c r="BV23" i="13" s="1"/>
  <c r="BZ483" i="9"/>
  <c r="BZ516" i="9" s="1"/>
  <c r="BZ63" i="12"/>
  <c r="BZ64" i="12" s="1"/>
  <c r="BZ296" i="9"/>
  <c r="BZ526" i="9" s="1"/>
  <c r="BV61" i="13" s="1"/>
  <c r="CA266" i="9"/>
  <c r="CA529" i="9" s="1"/>
  <c r="BW64" i="13" s="1"/>
  <c r="CA129" i="12"/>
  <c r="AP278" i="12" s="1"/>
  <c r="AP280" i="12" s="1"/>
  <c r="CA195" i="9"/>
  <c r="CA197" i="9" s="1"/>
  <c r="BZ88" i="8"/>
  <c r="AP218" i="12"/>
  <c r="CB361" i="9"/>
  <c r="CB236" i="9"/>
  <c r="CB93" i="8"/>
  <c r="CC81" i="8"/>
  <c r="BF91" i="8" l="1"/>
  <c r="BG86" i="8" s="1"/>
  <c r="BE388" i="9"/>
  <c r="BF402" i="9"/>
  <c r="BE377" i="9"/>
  <c r="AF218" i="12"/>
  <c r="AF220" i="12" s="1"/>
  <c r="BG74" i="12"/>
  <c r="BE320" i="9"/>
  <c r="BE369" i="9"/>
  <c r="BE246" i="9"/>
  <c r="BF310" i="9"/>
  <c r="BF226" i="9"/>
  <c r="BF233" i="9" s="1"/>
  <c r="BF240" i="9" s="1"/>
  <c r="BF403" i="9" s="1"/>
  <c r="AF305" i="12"/>
  <c r="BG555" i="9"/>
  <c r="BC51" i="13" s="1"/>
  <c r="BG195" i="9"/>
  <c r="BG197" i="9" s="1"/>
  <c r="BG212" i="9" s="1"/>
  <c r="BG129" i="12"/>
  <c r="AF278" i="12" s="1"/>
  <c r="AF280" i="12" s="1"/>
  <c r="BG266" i="9"/>
  <c r="BC63" i="13"/>
  <c r="BG367" i="9"/>
  <c r="BG410" i="9" s="1"/>
  <c r="BH123" i="8"/>
  <c r="BE395" i="9"/>
  <c r="BF409" i="9"/>
  <c r="BV22" i="13"/>
  <c r="BZ519" i="9"/>
  <c r="D519" i="9" s="1"/>
  <c r="F67" i="6" s="1"/>
  <c r="G67" i="6" s="1"/>
  <c r="CA72" i="8"/>
  <c r="CA221" i="9" s="1"/>
  <c r="CA268" i="9"/>
  <c r="CA34" i="12"/>
  <c r="CA36" i="12" s="1"/>
  <c r="CA131" i="12"/>
  <c r="CA212" i="9"/>
  <c r="CB304" i="9"/>
  <c r="CB363" i="9"/>
  <c r="CB365" i="9" s="1"/>
  <c r="CB125" i="12"/>
  <c r="CB127" i="12" s="1"/>
  <c r="CC220" i="9"/>
  <c r="CC359" i="9"/>
  <c r="CC82" i="8"/>
  <c r="BF404" i="9" l="1"/>
  <c r="BF381" i="9"/>
  <c r="BF564" i="9" s="1"/>
  <c r="BB39" i="13" s="1"/>
  <c r="BH126" i="8"/>
  <c r="BH127" i="8"/>
  <c r="BF532" i="9"/>
  <c r="BF311" i="9"/>
  <c r="BF543" i="9"/>
  <c r="BF78" i="12"/>
  <c r="BF79" i="12" s="1"/>
  <c r="BE133" i="12"/>
  <c r="BE502" i="9"/>
  <c r="BE371" i="9"/>
  <c r="BE385" i="9"/>
  <c r="BE560" i="9"/>
  <c r="BA35" i="13" s="1"/>
  <c r="AE289" i="12"/>
  <c r="AE297" i="12" s="1"/>
  <c r="AE307" i="12"/>
  <c r="BE504" i="9"/>
  <c r="BE557" i="9"/>
  <c r="BA53" i="13" s="1"/>
  <c r="AE300" i="12"/>
  <c r="BE396" i="9"/>
  <c r="BE550" i="9"/>
  <c r="BA46" i="13" s="1"/>
  <c r="BG96" i="8"/>
  <c r="BG88" i="8" s="1"/>
  <c r="BG19" i="12"/>
  <c r="AF163" i="12" s="1"/>
  <c r="BG131" i="12"/>
  <c r="BG34" i="12"/>
  <c r="BG268" i="9"/>
  <c r="BG529" i="9"/>
  <c r="BE321" i="9"/>
  <c r="BE328" i="9" s="1"/>
  <c r="BE330" i="9" s="1"/>
  <c r="BE333" i="9" s="1"/>
  <c r="BE534" i="9"/>
  <c r="BE88" i="12"/>
  <c r="CA74" i="8"/>
  <c r="CA391" i="9" s="1"/>
  <c r="CA222" i="9"/>
  <c r="CA96" i="8" s="1"/>
  <c r="CA88" i="8" s="1"/>
  <c r="CA295" i="9"/>
  <c r="AP180" i="12"/>
  <c r="AP182" i="12" s="1"/>
  <c r="AP143" i="12" s="1"/>
  <c r="CA19" i="12"/>
  <c r="AP163" i="12" s="1"/>
  <c r="CB367" i="9"/>
  <c r="CB410" i="9" s="1"/>
  <c r="CC127" i="8"/>
  <c r="CB72" i="12"/>
  <c r="CC123" i="12"/>
  <c r="CC294" i="9"/>
  <c r="CC62" i="12" s="1"/>
  <c r="AQ208" i="12" s="1"/>
  <c r="BE505" i="9" l="1"/>
  <c r="BE506" i="9" s="1"/>
  <c r="BG89" i="8"/>
  <c r="BG91" i="8" s="1"/>
  <c r="BF405" i="9"/>
  <c r="BF411" i="9"/>
  <c r="BF412" i="9" s="1"/>
  <c r="BF244" i="9"/>
  <c r="BC64" i="13"/>
  <c r="AE234" i="12"/>
  <c r="AE235" i="12" s="1"/>
  <c r="AE242" i="12" s="1"/>
  <c r="AE244" i="12" s="1"/>
  <c r="AE247" i="12" s="1"/>
  <c r="BE89" i="12"/>
  <c r="BE96" i="12" s="1"/>
  <c r="BE98" i="12" s="1"/>
  <c r="BE101" i="12" s="1"/>
  <c r="BE135" i="12"/>
  <c r="AE284" i="12" s="1"/>
  <c r="AE282" i="12"/>
  <c r="BB67" i="13"/>
  <c r="BE535" i="9"/>
  <c r="BA70" i="13" s="1"/>
  <c r="BE544" i="9"/>
  <c r="BE335" i="9"/>
  <c r="BB78" i="13"/>
  <c r="BA69" i="13"/>
  <c r="BG36" i="12"/>
  <c r="AF180" i="12"/>
  <c r="AF182" i="12" s="1"/>
  <c r="AF143" i="12" s="1"/>
  <c r="AE308" i="12"/>
  <c r="AE310" i="12" s="1"/>
  <c r="BE398" i="9"/>
  <c r="BH128" i="8"/>
  <c r="BH118" i="8" s="1"/>
  <c r="BH236" i="9"/>
  <c r="BH361" i="9"/>
  <c r="CB70" i="8"/>
  <c r="CB72" i="8" s="1"/>
  <c r="CB221" i="9" s="1"/>
  <c r="CA296" i="9"/>
  <c r="CA526" i="9" s="1"/>
  <c r="BW61" i="13" s="1"/>
  <c r="CA63" i="12"/>
  <c r="AP303" i="12"/>
  <c r="CA553" i="9"/>
  <c r="BW49" i="13" s="1"/>
  <c r="CA517" i="9"/>
  <c r="BW23" i="13" s="1"/>
  <c r="CA483" i="9"/>
  <c r="AP151" i="12"/>
  <c r="AP153" i="12"/>
  <c r="AP149" i="12"/>
  <c r="CC236" i="9"/>
  <c r="CC361" i="9"/>
  <c r="CB129" i="12"/>
  <c r="CB131" i="12" s="1"/>
  <c r="CB195" i="9"/>
  <c r="CB266" i="9"/>
  <c r="AQ272" i="12"/>
  <c r="BE509" i="9" l="1"/>
  <c r="BE570" i="9" s="1"/>
  <c r="BA31" i="13" s="1"/>
  <c r="BE571" i="9"/>
  <c r="BA27" i="13" s="1"/>
  <c r="BE536" i="9"/>
  <c r="BG381" i="9"/>
  <c r="AF293" i="12" s="1"/>
  <c r="BH86" i="8"/>
  <c r="BG94" i="8"/>
  <c r="BG224" i="9" s="1"/>
  <c r="BG310" i="9" s="1"/>
  <c r="AF153" i="12"/>
  <c r="AF151" i="12"/>
  <c r="AF144" i="12"/>
  <c r="AF149" i="12"/>
  <c r="AF313" i="12"/>
  <c r="BA79" i="13"/>
  <c r="BE545" i="9"/>
  <c r="BH125" i="12"/>
  <c r="BH127" i="12" s="1"/>
  <c r="BH363" i="9"/>
  <c r="BH365" i="9" s="1"/>
  <c r="BF246" i="9"/>
  <c r="BF320" i="9"/>
  <c r="BF369" i="9"/>
  <c r="BH237" i="9"/>
  <c r="BH305" i="9" s="1"/>
  <c r="BH73" i="12" s="1"/>
  <c r="BH120" i="8"/>
  <c r="BF377" i="9"/>
  <c r="BG402" i="9"/>
  <c r="BF388" i="9"/>
  <c r="BH304" i="9"/>
  <c r="BF395" i="9"/>
  <c r="BG409" i="9"/>
  <c r="CB74" i="8"/>
  <c r="AP209" i="12"/>
  <c r="AP210" i="12" s="1"/>
  <c r="CA64" i="12"/>
  <c r="CB222" i="9"/>
  <c r="CB295" i="9"/>
  <c r="CB197" i="9"/>
  <c r="CB34" i="12"/>
  <c r="CB36" i="12" s="1"/>
  <c r="CB529" i="9"/>
  <c r="BX64" i="13" s="1"/>
  <c r="CB268" i="9"/>
  <c r="CC304" i="9"/>
  <c r="CC125" i="12"/>
  <c r="CC363" i="9"/>
  <c r="CC365" i="9" s="1"/>
  <c r="CD81" i="8"/>
  <c r="CC93" i="8"/>
  <c r="BH238" i="9" l="1"/>
  <c r="BE510" i="9"/>
  <c r="BE547" i="9"/>
  <c r="BG226" i="9"/>
  <c r="BG233" i="9" s="1"/>
  <c r="BG240" i="9" s="1"/>
  <c r="BG403" i="9" s="1"/>
  <c r="BG404" i="9" s="1"/>
  <c r="BG564" i="9"/>
  <c r="BC39" i="13" s="1"/>
  <c r="BH72" i="12"/>
  <c r="BH74" i="12" s="1"/>
  <c r="BH306" i="9"/>
  <c r="BH528" i="9" s="1"/>
  <c r="BF534" i="9"/>
  <c r="BF88" i="12"/>
  <c r="BF89" i="12" s="1"/>
  <c r="BF96" i="12" s="1"/>
  <c r="BF98" i="12" s="1"/>
  <c r="BF101" i="12" s="1"/>
  <c r="BF321" i="9"/>
  <c r="BF328" i="9" s="1"/>
  <c r="BF330" i="9" s="1"/>
  <c r="BF333" i="9" s="1"/>
  <c r="BI116" i="8"/>
  <c r="BH393" i="9"/>
  <c r="BH555" i="9" s="1"/>
  <c r="BD51" i="13" s="1"/>
  <c r="BF550" i="9"/>
  <c r="BB46" i="13" s="1"/>
  <c r="BF396" i="9"/>
  <c r="BF560" i="9"/>
  <c r="BB35" i="13" s="1"/>
  <c r="BF385" i="9"/>
  <c r="BF557" i="9"/>
  <c r="BB53" i="13" s="1"/>
  <c r="BF504" i="9"/>
  <c r="BG543" i="9"/>
  <c r="BG78" i="12"/>
  <c r="BG532" i="9"/>
  <c r="BG311" i="9"/>
  <c r="BF502" i="9"/>
  <c r="BF133" i="12"/>
  <c r="BF135" i="12" s="1"/>
  <c r="BF371" i="9"/>
  <c r="BH367" i="9"/>
  <c r="BH410" i="9" s="1"/>
  <c r="BH129" i="12"/>
  <c r="BH131" i="12" s="1"/>
  <c r="BH266" i="9"/>
  <c r="BH195" i="9"/>
  <c r="BH197" i="9" s="1"/>
  <c r="BH212" i="9" s="1"/>
  <c r="CB63" i="12"/>
  <c r="CB64" i="12" s="1"/>
  <c r="CB296" i="9"/>
  <c r="CB526" i="9" s="1"/>
  <c r="BX61" i="13" s="1"/>
  <c r="CB517" i="9"/>
  <c r="BX23" i="13" s="1"/>
  <c r="CB483" i="9"/>
  <c r="CC70" i="8"/>
  <c r="CB391" i="9"/>
  <c r="CB553" i="9" s="1"/>
  <c r="BX49" i="13" s="1"/>
  <c r="CB212" i="9"/>
  <c r="CC367" i="9"/>
  <c r="CC410" i="9" s="1"/>
  <c r="AQ274" i="12"/>
  <c r="AQ276" i="12" s="1"/>
  <c r="CC127" i="12"/>
  <c r="CC72" i="12"/>
  <c r="CD359" i="9"/>
  <c r="CD220" i="9"/>
  <c r="CD82" i="8"/>
  <c r="BF398" i="9" l="1"/>
  <c r="BG244" i="9"/>
  <c r="BG411" i="9"/>
  <c r="BG412" i="9" s="1"/>
  <c r="BG405" i="9"/>
  <c r="BF535" i="9"/>
  <c r="BB70" i="13" s="1"/>
  <c r="BF544" i="9"/>
  <c r="BF335" i="9"/>
  <c r="BH96" i="8"/>
  <c r="BH19" i="12"/>
  <c r="BH529" i="9"/>
  <c r="BD64" i="13" s="1"/>
  <c r="BH268" i="9"/>
  <c r="BH34" i="12"/>
  <c r="BH36" i="12" s="1"/>
  <c r="BC67" i="13"/>
  <c r="BB69" i="13"/>
  <c r="BC78" i="13"/>
  <c r="BF505" i="9"/>
  <c r="AF224" i="12"/>
  <c r="AF225" i="12" s="1"/>
  <c r="BG79" i="12"/>
  <c r="BI123" i="8"/>
  <c r="BD63" i="13"/>
  <c r="CC72" i="8"/>
  <c r="CC221" i="9" s="1"/>
  <c r="CB19" i="12"/>
  <c r="CB96" i="8"/>
  <c r="CB88" i="8" s="1"/>
  <c r="AQ218" i="12"/>
  <c r="CC129" i="12"/>
  <c r="AQ278" i="12" s="1"/>
  <c r="AQ280" i="12" s="1"/>
  <c r="CC195" i="9"/>
  <c r="CC266" i="9"/>
  <c r="CD123" i="12"/>
  <c r="CD294" i="9"/>
  <c r="CD62" i="12" s="1"/>
  <c r="BF536" i="9" l="1"/>
  <c r="BG320" i="9"/>
  <c r="BG369" i="9"/>
  <c r="BG246" i="9"/>
  <c r="BF506" i="9"/>
  <c r="BF571" i="9"/>
  <c r="BB27" i="13" s="1"/>
  <c r="BF509" i="9"/>
  <c r="BI126" i="8"/>
  <c r="BI127" i="8"/>
  <c r="BG377" i="9"/>
  <c r="BH402" i="9"/>
  <c r="BG388" i="9"/>
  <c r="BB79" i="13"/>
  <c r="BF545" i="9"/>
  <c r="BH88" i="8"/>
  <c r="BH89" i="8" s="1"/>
  <c r="BH94" i="8" s="1"/>
  <c r="BH224" i="9" s="1"/>
  <c r="BG395" i="9"/>
  <c r="BH409" i="9"/>
  <c r="CC74" i="8"/>
  <c r="CC295" i="9"/>
  <c r="CC222" i="9"/>
  <c r="CC197" i="9"/>
  <c r="CC131" i="12"/>
  <c r="CC34" i="12"/>
  <c r="CC529" i="9"/>
  <c r="BY64" i="13" s="1"/>
  <c r="CC268" i="9"/>
  <c r="BF547" i="9" l="1"/>
  <c r="AF307" i="12"/>
  <c r="BG557" i="9"/>
  <c r="BC53" i="13" s="1"/>
  <c r="BG504" i="9"/>
  <c r="BH310" i="9"/>
  <c r="BH226" i="9"/>
  <c r="BH233" i="9" s="1"/>
  <c r="BH240" i="9" s="1"/>
  <c r="AF300" i="12"/>
  <c r="BG396" i="9"/>
  <c r="BG550" i="9"/>
  <c r="BC46" i="13" s="1"/>
  <c r="BG560" i="9"/>
  <c r="BC35" i="13" s="1"/>
  <c r="BG385" i="9"/>
  <c r="AF289" i="12"/>
  <c r="AF297" i="12" s="1"/>
  <c r="BG534" i="9"/>
  <c r="BG88" i="12"/>
  <c r="BG321" i="9"/>
  <c r="BG328" i="9" s="1"/>
  <c r="BG330" i="9" s="1"/>
  <c r="BG333" i="9" s="1"/>
  <c r="BI128" i="8"/>
  <c r="BI118" i="8" s="1"/>
  <c r="BI361" i="9"/>
  <c r="BI236" i="9"/>
  <c r="BH91" i="8"/>
  <c r="BF570" i="9"/>
  <c r="BB31" i="13" s="1"/>
  <c r="BF510" i="9"/>
  <c r="BG371" i="9"/>
  <c r="BG502" i="9"/>
  <c r="BG133" i="12"/>
  <c r="CC296" i="9"/>
  <c r="CC526" i="9" s="1"/>
  <c r="BY61" i="13" s="1"/>
  <c r="CC63" i="12"/>
  <c r="CC391" i="9"/>
  <c r="CD70" i="8"/>
  <c r="CC483" i="9"/>
  <c r="CC517" i="9"/>
  <c r="BY23" i="13" s="1"/>
  <c r="CC212" i="9"/>
  <c r="CE127" i="8"/>
  <c r="CC36" i="12"/>
  <c r="AQ180" i="12"/>
  <c r="AQ182" i="12" s="1"/>
  <c r="AQ143" i="12" s="1"/>
  <c r="CD93" i="8"/>
  <c r="CE81" i="8"/>
  <c r="BG398" i="9" l="1"/>
  <c r="BG505" i="9"/>
  <c r="BG571" i="9" s="1"/>
  <c r="BC27" i="13" s="1"/>
  <c r="AF282" i="12"/>
  <c r="BG135" i="12"/>
  <c r="AF284" i="12" s="1"/>
  <c r="BI304" i="9"/>
  <c r="BC69" i="13"/>
  <c r="BI237" i="9"/>
  <c r="BI305" i="9" s="1"/>
  <c r="BI73" i="12" s="1"/>
  <c r="AG219" i="12" s="1"/>
  <c r="BI120" i="8"/>
  <c r="BG89" i="12"/>
  <c r="BG96" i="12" s="1"/>
  <c r="BG98" i="12" s="1"/>
  <c r="BG101" i="12" s="1"/>
  <c r="AF234" i="12"/>
  <c r="AF235" i="12" s="1"/>
  <c r="AF242" i="12" s="1"/>
  <c r="AF244" i="12" s="1"/>
  <c r="AF247" i="12" s="1"/>
  <c r="BH403" i="9"/>
  <c r="BH404" i="9" s="1"/>
  <c r="BI363" i="9"/>
  <c r="BI365" i="9" s="1"/>
  <c r="BI125" i="12"/>
  <c r="BH532" i="9"/>
  <c r="BH78" i="12"/>
  <c r="BH79" i="12" s="1"/>
  <c r="BH543" i="9"/>
  <c r="BH311" i="9"/>
  <c r="BH381" i="9"/>
  <c r="BH564" i="9" s="1"/>
  <c r="BD39" i="13" s="1"/>
  <c r="BI86" i="8"/>
  <c r="BG535" i="9"/>
  <c r="BC70" i="13" s="1"/>
  <c r="BG544" i="9"/>
  <c r="BG335" i="9"/>
  <c r="AF308" i="12"/>
  <c r="AF310" i="12" s="1"/>
  <c r="CD72" i="8"/>
  <c r="CD221" i="9" s="1"/>
  <c r="AQ303" i="12"/>
  <c r="CC553" i="9"/>
  <c r="BY49" i="13" s="1"/>
  <c r="AQ209" i="12"/>
  <c r="AQ210" i="12" s="1"/>
  <c r="CC64" i="12"/>
  <c r="AQ151" i="12"/>
  <c r="AQ153" i="12"/>
  <c r="AQ149" i="12"/>
  <c r="CC96" i="8"/>
  <c r="CC88" i="8" s="1"/>
  <c r="CC19" i="12"/>
  <c r="AQ163" i="12" s="1"/>
  <c r="CE361" i="9"/>
  <c r="CE236" i="9"/>
  <c r="AQ144" i="12"/>
  <c r="CE220" i="9"/>
  <c r="CE359" i="9"/>
  <c r="CE82" i="8"/>
  <c r="BG509" i="9" l="1"/>
  <c r="BG510" i="9" s="1"/>
  <c r="BG506" i="9"/>
  <c r="BG536" i="9"/>
  <c r="BC79" i="13"/>
  <c r="BG545" i="9"/>
  <c r="AG274" i="12"/>
  <c r="AG276" i="12" s="1"/>
  <c r="BI127" i="12"/>
  <c r="BI367" i="9"/>
  <c r="BI410" i="9" s="1"/>
  <c r="BI195" i="9"/>
  <c r="BI197" i="9" s="1"/>
  <c r="BI212" i="9" s="1"/>
  <c r="BI266" i="9"/>
  <c r="BI129" i="12"/>
  <c r="AG278" i="12" s="1"/>
  <c r="BI393" i="9"/>
  <c r="BJ116" i="8"/>
  <c r="BI238" i="9"/>
  <c r="BD78" i="13"/>
  <c r="BI306" i="9"/>
  <c r="BI528" i="9" s="1"/>
  <c r="BI72" i="12"/>
  <c r="BD67" i="13"/>
  <c r="CD74" i="8"/>
  <c r="CE70" i="8" s="1"/>
  <c r="CE72" i="8" s="1"/>
  <c r="CD222" i="9"/>
  <c r="CD295" i="9"/>
  <c r="CE304" i="9"/>
  <c r="CE363" i="9"/>
  <c r="CE123" i="12"/>
  <c r="CE294" i="9"/>
  <c r="CE62" i="12" s="1"/>
  <c r="AR208" i="12" s="1"/>
  <c r="BG570" i="9" l="1"/>
  <c r="BC31" i="13" s="1"/>
  <c r="AG280" i="12"/>
  <c r="BG547" i="9"/>
  <c r="BI131" i="12"/>
  <c r="BH411" i="9"/>
  <c r="BH412" i="9" s="1"/>
  <c r="BH244" i="9"/>
  <c r="BJ123" i="8"/>
  <c r="BI34" i="12"/>
  <c r="BI268" i="9"/>
  <c r="BI529" i="9"/>
  <c r="BE64" i="13" s="1"/>
  <c r="AG218" i="12"/>
  <c r="AG220" i="12" s="1"/>
  <c r="BI74" i="12"/>
  <c r="BH405" i="9"/>
  <c r="BE63" i="13"/>
  <c r="AG305" i="12"/>
  <c r="BI555" i="9"/>
  <c r="BE51" i="13" s="1"/>
  <c r="BI96" i="8"/>
  <c r="BI19" i="12"/>
  <c r="AG163" i="12" s="1"/>
  <c r="CD391" i="9"/>
  <c r="CD553" i="9" s="1"/>
  <c r="BZ49" i="13" s="1"/>
  <c r="CE221" i="9"/>
  <c r="CE295" i="9" s="1"/>
  <c r="CE63" i="12" s="1"/>
  <c r="CE74" i="8"/>
  <c r="CF70" i="8" s="1"/>
  <c r="CD63" i="12"/>
  <c r="CD64" i="12" s="1"/>
  <c r="CD296" i="9"/>
  <c r="CD526" i="9" s="1"/>
  <c r="BZ61" i="13" s="1"/>
  <c r="CD517" i="9"/>
  <c r="BZ23" i="13" s="1"/>
  <c r="CD483" i="9"/>
  <c r="CE365" i="9"/>
  <c r="AR272" i="12"/>
  <c r="BI88" i="8" l="1"/>
  <c r="BJ126" i="8"/>
  <c r="BJ127" i="8"/>
  <c r="BI36" i="12"/>
  <c r="AG180" i="12"/>
  <c r="AG182" i="12" s="1"/>
  <c r="AG143" i="12" s="1"/>
  <c r="BH395" i="9"/>
  <c r="BI409" i="9"/>
  <c r="BH388" i="9"/>
  <c r="BH377" i="9"/>
  <c r="BI402" i="9"/>
  <c r="BH320" i="9"/>
  <c r="BH369" i="9"/>
  <c r="BH246" i="9"/>
  <c r="CE391" i="9"/>
  <c r="AR303" i="12" s="1"/>
  <c r="CE222" i="9"/>
  <c r="CE483" i="9" s="1"/>
  <c r="CE266" i="9"/>
  <c r="CE195" i="9"/>
  <c r="CE197" i="9" s="1"/>
  <c r="CE367" i="9"/>
  <c r="CE410" i="9" s="1"/>
  <c r="CE296" i="9"/>
  <c r="CE526" i="9" s="1"/>
  <c r="CA61" i="13" s="1"/>
  <c r="CE64" i="12"/>
  <c r="AR209" i="12"/>
  <c r="CE553" i="9"/>
  <c r="CA49" i="13" s="1"/>
  <c r="CE93" i="8"/>
  <c r="CF81" i="8"/>
  <c r="BH396" i="9" l="1"/>
  <c r="BH550" i="9"/>
  <c r="BD46" i="13" s="1"/>
  <c r="BH557" i="9"/>
  <c r="BD53" i="13" s="1"/>
  <c r="BH504" i="9"/>
  <c r="BJ128" i="8"/>
  <c r="BJ118" i="8" s="1"/>
  <c r="BH502" i="9"/>
  <c r="BH133" i="12"/>
  <c r="BH135" i="12" s="1"/>
  <c r="BH371" i="9"/>
  <c r="BH88" i="12"/>
  <c r="BH89" i="12" s="1"/>
  <c r="BH96" i="12" s="1"/>
  <c r="BH98" i="12" s="1"/>
  <c r="BH101" i="12" s="1"/>
  <c r="BH321" i="9"/>
  <c r="BH328" i="9" s="1"/>
  <c r="BH330" i="9" s="1"/>
  <c r="BH333" i="9" s="1"/>
  <c r="BH534" i="9"/>
  <c r="BJ236" i="9"/>
  <c r="BJ361" i="9"/>
  <c r="BH560" i="9"/>
  <c r="BD35" i="13" s="1"/>
  <c r="BH385" i="9"/>
  <c r="AG153" i="12"/>
  <c r="AG149" i="12"/>
  <c r="AG151" i="12"/>
  <c r="AG144" i="12"/>
  <c r="AG313" i="12"/>
  <c r="BI89" i="8"/>
  <c r="BI94" i="8" s="1"/>
  <c r="BI224" i="9" s="1"/>
  <c r="CE517" i="9"/>
  <c r="CA23" i="13" s="1"/>
  <c r="CE268" i="9"/>
  <c r="CE529" i="9"/>
  <c r="CA64" i="13" s="1"/>
  <c r="CE212" i="9"/>
  <c r="AR210" i="12"/>
  <c r="CF220" i="9"/>
  <c r="CF82" i="8"/>
  <c r="CF72" i="8" s="1"/>
  <c r="CF359" i="9"/>
  <c r="BH398" i="9" l="1"/>
  <c r="BI310" i="9"/>
  <c r="BI226" i="9"/>
  <c r="BI233" i="9" s="1"/>
  <c r="BI240" i="9" s="1"/>
  <c r="BD69" i="13"/>
  <c r="BH335" i="9"/>
  <c r="BH544" i="9"/>
  <c r="BH535" i="9"/>
  <c r="BD70" i="13" s="1"/>
  <c r="BJ125" i="12"/>
  <c r="BJ127" i="12" s="1"/>
  <c r="BJ363" i="9"/>
  <c r="BH505" i="9"/>
  <c r="BJ304" i="9"/>
  <c r="BI91" i="8"/>
  <c r="BJ237" i="9"/>
  <c r="BJ305" i="9" s="1"/>
  <c r="BJ73" i="12" s="1"/>
  <c r="BJ120" i="8"/>
  <c r="CE96" i="8"/>
  <c r="CG127" i="8"/>
  <c r="CF123" i="12"/>
  <c r="CF221" i="9"/>
  <c r="CF74" i="8"/>
  <c r="CF294" i="9"/>
  <c r="BH536" i="9" l="1"/>
  <c r="BJ238" i="9"/>
  <c r="BJ365" i="9"/>
  <c r="BI532" i="9"/>
  <c r="BI311" i="9"/>
  <c r="BI543" i="9"/>
  <c r="BI78" i="12"/>
  <c r="BJ393" i="9"/>
  <c r="BJ555" i="9" s="1"/>
  <c r="BF51" i="13" s="1"/>
  <c r="BK116" i="8"/>
  <c r="BJ72" i="12"/>
  <c r="BJ306" i="9"/>
  <c r="BJ528" i="9" s="1"/>
  <c r="BI381" i="9"/>
  <c r="BJ86" i="8"/>
  <c r="BJ74" i="12"/>
  <c r="BH571" i="9"/>
  <c r="BD27" i="13" s="1"/>
  <c r="BH506" i="9"/>
  <c r="BH509" i="9"/>
  <c r="BD79" i="13"/>
  <c r="BH545" i="9"/>
  <c r="BI403" i="9"/>
  <c r="BI404" i="9" s="1"/>
  <c r="CE88" i="8"/>
  <c r="CF295" i="9"/>
  <c r="CF63" i="12" s="1"/>
  <c r="CG236" i="9"/>
  <c r="AJ198" i="15" s="1"/>
  <c r="CG361" i="9"/>
  <c r="CF222" i="9"/>
  <c r="CF62" i="12"/>
  <c r="CF391" i="9"/>
  <c r="CF553" i="9" s="1"/>
  <c r="CB49" i="13" s="1"/>
  <c r="CG70" i="8"/>
  <c r="BH547" i="9" l="1"/>
  <c r="BJ195" i="9"/>
  <c r="BJ197" i="9" s="1"/>
  <c r="BJ212" i="9" s="1"/>
  <c r="BJ266" i="9"/>
  <c r="BJ129" i="12"/>
  <c r="BJ131" i="12" s="1"/>
  <c r="BH570" i="9"/>
  <c r="BD31" i="13" s="1"/>
  <c r="BH510" i="9"/>
  <c r="BK123" i="8"/>
  <c r="BI405" i="9"/>
  <c r="BI411" i="9"/>
  <c r="BI412" i="9" s="1"/>
  <c r="BI244" i="9"/>
  <c r="AG293" i="12"/>
  <c r="BI564" i="9"/>
  <c r="BE39" i="13" s="1"/>
  <c r="BE67" i="13"/>
  <c r="BE78" i="13"/>
  <c r="BF63" i="13"/>
  <c r="BI79" i="12"/>
  <c r="AG224" i="12"/>
  <c r="AG225" i="12" s="1"/>
  <c r="BJ367" i="9"/>
  <c r="BJ410" i="9" s="1"/>
  <c r="E198" i="15"/>
  <c r="CF296" i="9"/>
  <c r="CF526" i="9" s="1"/>
  <c r="CB61" i="13" s="1"/>
  <c r="CF64" i="12"/>
  <c r="CF517" i="9"/>
  <c r="CB23" i="13" s="1"/>
  <c r="CG304" i="9"/>
  <c r="CF483" i="9"/>
  <c r="BI320" i="9" l="1"/>
  <c r="BI369" i="9"/>
  <c r="BI246" i="9"/>
  <c r="BK126" i="8"/>
  <c r="BK127" i="8"/>
  <c r="BJ402" i="9"/>
  <c r="BI377" i="9"/>
  <c r="BI388" i="9"/>
  <c r="BJ96" i="8"/>
  <c r="BJ19" i="12"/>
  <c r="BJ409" i="9"/>
  <c r="BI395" i="9"/>
  <c r="BJ268" i="9"/>
  <c r="BJ34" i="12"/>
  <c r="BJ36" i="12" s="1"/>
  <c r="BJ529" i="9"/>
  <c r="CG81" i="8"/>
  <c r="D77" i="8"/>
  <c r="CF93" i="8"/>
  <c r="D76" i="8"/>
  <c r="AG300" i="12" l="1"/>
  <c r="BI550" i="9"/>
  <c r="BE46" i="13" s="1"/>
  <c r="BI534" i="9"/>
  <c r="BI321" i="9"/>
  <c r="BI328" i="9" s="1"/>
  <c r="BI330" i="9" s="1"/>
  <c r="BI333" i="9" s="1"/>
  <c r="BI88" i="12"/>
  <c r="BK128" i="8"/>
  <c r="BI396" i="9"/>
  <c r="BI504" i="9"/>
  <c r="AG307" i="12"/>
  <c r="BI557" i="9"/>
  <c r="BE53" i="13" s="1"/>
  <c r="BJ88" i="8"/>
  <c r="BJ89" i="8" s="1"/>
  <c r="BJ94" i="8" s="1"/>
  <c r="BJ224" i="9" s="1"/>
  <c r="BK236" i="9"/>
  <c r="BK361" i="9"/>
  <c r="BI560" i="9"/>
  <c r="BE35" i="13" s="1"/>
  <c r="AG289" i="12"/>
  <c r="AG297" i="12" s="1"/>
  <c r="BI385" i="9"/>
  <c r="BF64" i="13"/>
  <c r="BI371" i="9"/>
  <c r="BI502" i="9"/>
  <c r="BI133" i="12"/>
  <c r="CG220" i="9"/>
  <c r="E182" i="15" s="1"/>
  <c r="CG82" i="8"/>
  <c r="CG359" i="9"/>
  <c r="CG123" i="12" s="1"/>
  <c r="D81" i="8"/>
  <c r="BI505" i="9" l="1"/>
  <c r="BI571" i="9" s="1"/>
  <c r="BE27" i="13" s="1"/>
  <c r="BJ310" i="9"/>
  <c r="BJ226" i="9"/>
  <c r="BJ233" i="9" s="1"/>
  <c r="BJ240" i="9" s="1"/>
  <c r="BK363" i="9"/>
  <c r="BK125" i="12"/>
  <c r="BI335" i="9"/>
  <c r="BI544" i="9"/>
  <c r="BI535" i="9"/>
  <c r="BE70" i="13" s="1"/>
  <c r="BI398" i="9"/>
  <c r="BK304" i="9"/>
  <c r="BE69" i="13"/>
  <c r="BI506" i="9"/>
  <c r="AG234" i="12"/>
  <c r="AG235" i="12" s="1"/>
  <c r="AG242" i="12" s="1"/>
  <c r="AG244" i="12" s="1"/>
  <c r="AG247" i="12" s="1"/>
  <c r="BI89" i="12"/>
  <c r="BI96" i="12" s="1"/>
  <c r="BI98" i="12" s="1"/>
  <c r="BI101" i="12" s="1"/>
  <c r="BI135" i="12"/>
  <c r="AG284" i="12" s="1"/>
  <c r="AG282" i="12"/>
  <c r="BJ91" i="8"/>
  <c r="AG308" i="12"/>
  <c r="AG310" i="12" s="1"/>
  <c r="BK118" i="8"/>
  <c r="AS272" i="12"/>
  <c r="CG294" i="9"/>
  <c r="CG62" i="12" s="1"/>
  <c r="AS208" i="12" s="1"/>
  <c r="D220" i="9"/>
  <c r="CG363" i="9"/>
  <c r="CG365" i="9" s="1"/>
  <c r="D359" i="9"/>
  <c r="CG72" i="8"/>
  <c r="D82" i="8"/>
  <c r="BI536" i="9" l="1"/>
  <c r="BI509" i="9"/>
  <c r="BI570" i="9" s="1"/>
  <c r="BE31" i="13" s="1"/>
  <c r="BK72" i="12"/>
  <c r="BJ78" i="12"/>
  <c r="BJ79" i="12" s="1"/>
  <c r="BJ311" i="9"/>
  <c r="BJ543" i="9"/>
  <c r="BJ532" i="9"/>
  <c r="BK86" i="8"/>
  <c r="BJ381" i="9"/>
  <c r="BJ564" i="9" s="1"/>
  <c r="BF39" i="13" s="1"/>
  <c r="BK365" i="9"/>
  <c r="BK367" i="9" s="1"/>
  <c r="BK410" i="9" s="1"/>
  <c r="AH274" i="12"/>
  <c r="AH276" i="12" s="1"/>
  <c r="BK127" i="12"/>
  <c r="BK237" i="9"/>
  <c r="BK120" i="8"/>
  <c r="BE79" i="13"/>
  <c r="BI545" i="9"/>
  <c r="BI547" i="9" s="1"/>
  <c r="BJ403" i="9"/>
  <c r="BJ404" i="9" s="1"/>
  <c r="D272" i="12"/>
  <c r="D208" i="12"/>
  <c r="CG221" i="9"/>
  <c r="E183" i="15" s="1"/>
  <c r="D72" i="8"/>
  <c r="CG74" i="8"/>
  <c r="D294" i="9"/>
  <c r="BI510" i="9" l="1"/>
  <c r="BK393" i="9"/>
  <c r="BL116" i="8"/>
  <c r="BF78" i="13"/>
  <c r="AH218" i="12"/>
  <c r="BK305" i="9"/>
  <c r="BK238" i="9"/>
  <c r="BJ405" i="9"/>
  <c r="BK266" i="9"/>
  <c r="BK129" i="12"/>
  <c r="AH278" i="12" s="1"/>
  <c r="AH280" i="12" s="1"/>
  <c r="BK195" i="9"/>
  <c r="BK197" i="9" s="1"/>
  <c r="BK212" i="9" s="1"/>
  <c r="BF67" i="13"/>
  <c r="CG391" i="9"/>
  <c r="AS303" i="12" s="1"/>
  <c r="CG367" i="9"/>
  <c r="CG410" i="9" s="1"/>
  <c r="CG295" i="9"/>
  <c r="CG63" i="12" s="1"/>
  <c r="D221" i="9"/>
  <c r="CG222" i="9"/>
  <c r="E184" i="15" s="1"/>
  <c r="CG195" i="9"/>
  <c r="CG266" i="9"/>
  <c r="BK131" i="12" l="1"/>
  <c r="BJ377" i="9"/>
  <c r="BJ388" i="9"/>
  <c r="BK402" i="9"/>
  <c r="AH305" i="12"/>
  <c r="BK555" i="9"/>
  <c r="BG51" i="13" s="1"/>
  <c r="BJ411" i="9"/>
  <c r="BJ412" i="9" s="1"/>
  <c r="BJ244" i="9"/>
  <c r="BK73" i="12"/>
  <c r="BK306" i="9"/>
  <c r="BK528" i="9" s="1"/>
  <c r="BK96" i="8"/>
  <c r="BK19" i="12"/>
  <c r="AH163" i="12" s="1"/>
  <c r="BK529" i="9"/>
  <c r="BG64" i="13" s="1"/>
  <c r="BK268" i="9"/>
  <c r="BK34" i="12"/>
  <c r="BL123" i="8"/>
  <c r="CG553" i="9"/>
  <c r="CC49" i="13" s="1"/>
  <c r="CG64" i="12"/>
  <c r="AS209" i="12"/>
  <c r="CG197" i="9"/>
  <c r="E159" i="15" s="1"/>
  <c r="CG268" i="9"/>
  <c r="CG529" i="9"/>
  <c r="CG483" i="9"/>
  <c r="CG517" i="9"/>
  <c r="CC23" i="13" s="1"/>
  <c r="D222" i="9"/>
  <c r="D295" i="9"/>
  <c r="CG296" i="9"/>
  <c r="D81" i="6" l="1"/>
  <c r="D484" i="9"/>
  <c r="G81" i="6" s="1"/>
  <c r="AH219" i="12"/>
  <c r="AH220" i="12" s="1"/>
  <c r="BK74" i="12"/>
  <c r="BJ369" i="9"/>
  <c r="BJ320" i="9"/>
  <c r="BJ246" i="9"/>
  <c r="BK36" i="12"/>
  <c r="AH180" i="12"/>
  <c r="AH182" i="12" s="1"/>
  <c r="AH143" i="12" s="1"/>
  <c r="BG63" i="13"/>
  <c r="BJ385" i="9"/>
  <c r="BJ560" i="9"/>
  <c r="BF35" i="13" s="1"/>
  <c r="BK88" i="8"/>
  <c r="BK89" i="8" s="1"/>
  <c r="BL127" i="8"/>
  <c r="BL126" i="8"/>
  <c r="BK409" i="9"/>
  <c r="BJ395" i="9"/>
  <c r="BJ396" i="9" s="1"/>
  <c r="BJ550" i="9"/>
  <c r="BF46" i="13" s="1"/>
  <c r="D209" i="12"/>
  <c r="AS210" i="12"/>
  <c r="D210" i="12" s="1"/>
  <c r="CG526" i="9"/>
  <c r="D296" i="9"/>
  <c r="CC64" i="13"/>
  <c r="CG212" i="9"/>
  <c r="BK94" i="8" l="1"/>
  <c r="BK224" i="9" s="1"/>
  <c r="BK91" i="8"/>
  <c r="BL128" i="8"/>
  <c r="AH144" i="12"/>
  <c r="AH153" i="12"/>
  <c r="AH151" i="12"/>
  <c r="AH149" i="12"/>
  <c r="AH313" i="12"/>
  <c r="BJ502" i="9"/>
  <c r="BJ133" i="12"/>
  <c r="BJ135" i="12" s="1"/>
  <c r="BJ371" i="9"/>
  <c r="BJ321" i="9"/>
  <c r="BJ328" i="9" s="1"/>
  <c r="BJ330" i="9" s="1"/>
  <c r="BJ333" i="9" s="1"/>
  <c r="BJ534" i="9"/>
  <c r="BJ88" i="12"/>
  <c r="BJ89" i="12" s="1"/>
  <c r="BJ96" i="12" s="1"/>
  <c r="BJ98" i="12" s="1"/>
  <c r="BJ101" i="12" s="1"/>
  <c r="BJ504" i="9"/>
  <c r="BJ557" i="9"/>
  <c r="BF53" i="13" s="1"/>
  <c r="BL361" i="9"/>
  <c r="BL236" i="9"/>
  <c r="BJ398" i="9"/>
  <c r="E174" i="15"/>
  <c r="CG96" i="8"/>
  <c r="G63" i="6"/>
  <c r="D15" i="11"/>
  <c r="CC61" i="13"/>
  <c r="D526" i="9"/>
  <c r="BJ505" i="9" l="1"/>
  <c r="BJ571" i="9" s="1"/>
  <c r="BF27" i="13" s="1"/>
  <c r="BL304" i="9"/>
  <c r="BK310" i="9"/>
  <c r="BK226" i="9"/>
  <c r="BK233" i="9" s="1"/>
  <c r="BK240" i="9" s="1"/>
  <c r="BF69" i="13"/>
  <c r="BJ335" i="9"/>
  <c r="BJ544" i="9"/>
  <c r="BJ535" i="9"/>
  <c r="BF70" i="13" s="1"/>
  <c r="BL118" i="8"/>
  <c r="BL125" i="12"/>
  <c r="BL127" i="12" s="1"/>
  <c r="BL363" i="9"/>
  <c r="BL365" i="9" s="1"/>
  <c r="BK381" i="9"/>
  <c r="BL86" i="8"/>
  <c r="CG88" i="8"/>
  <c r="BJ509" i="9" l="1"/>
  <c r="BJ510" i="9" s="1"/>
  <c r="BJ506" i="9"/>
  <c r="BK564" i="9"/>
  <c r="BG39" i="13" s="1"/>
  <c r="AH293" i="12"/>
  <c r="BF79" i="13"/>
  <c r="BJ545" i="9"/>
  <c r="BK311" i="9"/>
  <c r="BK543" i="9"/>
  <c r="BK532" i="9"/>
  <c r="BK78" i="12"/>
  <c r="BL367" i="9"/>
  <c r="BL410" i="9" s="1"/>
  <c r="BL195" i="9"/>
  <c r="BL197" i="9" s="1"/>
  <c r="BL212" i="9" s="1"/>
  <c r="BL266" i="9"/>
  <c r="BL129" i="12"/>
  <c r="BL131" i="12" s="1"/>
  <c r="BK403" i="9"/>
  <c r="BK404" i="9" s="1"/>
  <c r="BL237" i="9"/>
  <c r="BL120" i="8"/>
  <c r="BJ536" i="9"/>
  <c r="BL72" i="12"/>
  <c r="E51" i="11"/>
  <c r="E27" i="11"/>
  <c r="E49" i="11"/>
  <c r="E45" i="11"/>
  <c r="E38" i="11"/>
  <c r="E32" i="11"/>
  <c r="E39" i="11"/>
  <c r="E28" i="11"/>
  <c r="E31" i="11"/>
  <c r="E33" i="11"/>
  <c r="E43" i="11"/>
  <c r="E26" i="11"/>
  <c r="E25" i="11"/>
  <c r="E34" i="11"/>
  <c r="E46" i="11"/>
  <c r="E40" i="11"/>
  <c r="BJ570" i="9" l="1"/>
  <c r="BF31" i="13" s="1"/>
  <c r="BJ547" i="9"/>
  <c r="BL393" i="9"/>
  <c r="BL555" i="9" s="1"/>
  <c r="BH51" i="13" s="1"/>
  <c r="BM116" i="8"/>
  <c r="BK405" i="9"/>
  <c r="BK411" i="9"/>
  <c r="BK412" i="9" s="1"/>
  <c r="BK244" i="9"/>
  <c r="BL268" i="9"/>
  <c r="BL529" i="9"/>
  <c r="BH64" i="13" s="1"/>
  <c r="BL34" i="12"/>
  <c r="BL36" i="12" s="1"/>
  <c r="BG67" i="13"/>
  <c r="AH224" i="12"/>
  <c r="AH225" i="12" s="1"/>
  <c r="BK79" i="12"/>
  <c r="BL305" i="9"/>
  <c r="BL238" i="9"/>
  <c r="BL96" i="8"/>
  <c r="BL19" i="12"/>
  <c r="BG78" i="13"/>
  <c r="E48" i="11"/>
  <c r="E35" i="11"/>
  <c r="E47" i="11"/>
  <c r="E50" i="11" s="1"/>
  <c r="E41" i="11"/>
  <c r="BL409" i="9" l="1"/>
  <c r="BK395" i="9"/>
  <c r="BK388" i="9"/>
  <c r="BK377" i="9"/>
  <c r="BL402" i="9"/>
  <c r="BL73" i="12"/>
  <c r="BL74" i="12" s="1"/>
  <c r="BL306" i="9"/>
  <c r="BL528" i="9" s="1"/>
  <c r="BM123" i="8"/>
  <c r="BL88" i="8"/>
  <c r="BL89" i="8" s="1"/>
  <c r="BL94" i="8" s="1"/>
  <c r="BL224" i="9" s="1"/>
  <c r="BK369" i="9"/>
  <c r="BK320" i="9"/>
  <c r="BK246" i="9"/>
  <c r="E186" i="15"/>
  <c r="BK133" i="12" l="1"/>
  <c r="BK502" i="9"/>
  <c r="BK371" i="9"/>
  <c r="BK560" i="9"/>
  <c r="BG35" i="13" s="1"/>
  <c r="AH289" i="12"/>
  <c r="AH297" i="12" s="1"/>
  <c r="BK385" i="9"/>
  <c r="BL310" i="9"/>
  <c r="BL226" i="9"/>
  <c r="BL233" i="9" s="1"/>
  <c r="BL240" i="9" s="1"/>
  <c r="BH63" i="13"/>
  <c r="AH300" i="12"/>
  <c r="BK550" i="9"/>
  <c r="BG46" i="13" s="1"/>
  <c r="BK396" i="9"/>
  <c r="BK534" i="9"/>
  <c r="BK88" i="12"/>
  <c r="BK321" i="9"/>
  <c r="BK328" i="9" s="1"/>
  <c r="BK330" i="9" s="1"/>
  <c r="BK333" i="9" s="1"/>
  <c r="BM126" i="8"/>
  <c r="BM127" i="8"/>
  <c r="BL91" i="8"/>
  <c r="BK557" i="9"/>
  <c r="BG53" i="13" s="1"/>
  <c r="BK504" i="9"/>
  <c r="AH307" i="12"/>
  <c r="CD127" i="8"/>
  <c r="E188" i="15"/>
  <c r="BK505" i="9" l="1"/>
  <c r="BK571" i="9" s="1"/>
  <c r="BG27" i="13" s="1"/>
  <c r="BK398" i="9"/>
  <c r="AH308" i="12"/>
  <c r="AH310" i="12" s="1"/>
  <c r="BK535" i="9"/>
  <c r="BG70" i="13" s="1"/>
  <c r="BK544" i="9"/>
  <c r="BK335" i="9"/>
  <c r="BL403" i="9"/>
  <c r="BL404" i="9" s="1"/>
  <c r="AH234" i="12"/>
  <c r="AH235" i="12" s="1"/>
  <c r="AH242" i="12" s="1"/>
  <c r="AH244" i="12" s="1"/>
  <c r="AH247" i="12" s="1"/>
  <c r="BK89" i="12"/>
  <c r="BK96" i="12" s="1"/>
  <c r="BK98" i="12" s="1"/>
  <c r="BK101" i="12" s="1"/>
  <c r="BL532" i="9"/>
  <c r="BL543" i="9"/>
  <c r="BL311" i="9"/>
  <c r="BL78" i="12"/>
  <c r="BL79" i="12" s="1"/>
  <c r="BM361" i="9"/>
  <c r="BM236" i="9"/>
  <c r="BG69" i="13"/>
  <c r="BL381" i="9"/>
  <c r="BL564" i="9" s="1"/>
  <c r="BH39" i="13" s="1"/>
  <c r="BM86" i="8"/>
  <c r="BM128" i="8"/>
  <c r="BK135" i="12"/>
  <c r="AH284" i="12" s="1"/>
  <c r="AH282" i="12"/>
  <c r="CD361" i="9"/>
  <c r="CD236" i="9"/>
  <c r="BK509" i="9" l="1"/>
  <c r="BK510" i="9" s="1"/>
  <c r="BK506" i="9"/>
  <c r="BM118" i="8"/>
  <c r="BH78" i="13"/>
  <c r="BH67" i="13"/>
  <c r="BM363" i="9"/>
  <c r="BM125" i="12"/>
  <c r="BM304" i="9"/>
  <c r="BL405" i="9"/>
  <c r="BL411" i="9"/>
  <c r="BL412" i="9" s="1"/>
  <c r="BL244" i="9"/>
  <c r="BK536" i="9"/>
  <c r="BG79" i="13"/>
  <c r="BK545" i="9"/>
  <c r="CD304" i="9"/>
  <c r="CD125" i="12"/>
  <c r="CD127" i="12" s="1"/>
  <c r="CD363" i="9"/>
  <c r="CE125" i="12"/>
  <c r="BK570" i="9" l="1"/>
  <c r="BG31" i="13" s="1"/>
  <c r="BK547" i="9"/>
  <c r="BL395" i="9"/>
  <c r="BM409" i="9"/>
  <c r="BM237" i="9"/>
  <c r="BM120" i="8"/>
  <c r="BL377" i="9"/>
  <c r="BM402" i="9"/>
  <c r="BL388" i="9"/>
  <c r="BM127" i="12"/>
  <c r="AI274" i="12"/>
  <c r="AI276" i="12" s="1"/>
  <c r="BM365" i="9"/>
  <c r="BM367" i="9" s="1"/>
  <c r="BM410" i="9" s="1"/>
  <c r="BL320" i="9"/>
  <c r="BL369" i="9"/>
  <c r="BL246" i="9"/>
  <c r="BM72" i="12"/>
  <c r="CD365" i="9"/>
  <c r="CD367" i="9" s="1"/>
  <c r="AR274" i="12"/>
  <c r="AR276" i="12" s="1"/>
  <c r="CE127" i="12"/>
  <c r="CD72" i="12"/>
  <c r="CE72" i="12"/>
  <c r="BL550" i="9" l="1"/>
  <c r="BH46" i="13" s="1"/>
  <c r="BL396" i="9"/>
  <c r="BM305" i="9"/>
  <c r="BM238" i="9"/>
  <c r="BL133" i="12"/>
  <c r="BL135" i="12" s="1"/>
  <c r="BL371" i="9"/>
  <c r="BL502" i="9"/>
  <c r="BL560" i="9"/>
  <c r="BH35" i="13" s="1"/>
  <c r="BL385" i="9"/>
  <c r="BL504" i="9"/>
  <c r="BL557" i="9"/>
  <c r="BH53" i="13" s="1"/>
  <c r="AI218" i="12"/>
  <c r="BL321" i="9"/>
  <c r="BL328" i="9" s="1"/>
  <c r="BL330" i="9" s="1"/>
  <c r="BL333" i="9" s="1"/>
  <c r="BL88" i="12"/>
  <c r="BL89" i="12" s="1"/>
  <c r="BL96" i="12" s="1"/>
  <c r="BL98" i="12" s="1"/>
  <c r="BL101" i="12" s="1"/>
  <c r="BL534" i="9"/>
  <c r="BN116" i="8"/>
  <c r="BM393" i="9"/>
  <c r="BM195" i="9"/>
  <c r="BM197" i="9" s="1"/>
  <c r="BM212" i="9" s="1"/>
  <c r="BM266" i="9"/>
  <c r="BM129" i="12"/>
  <c r="AI278" i="12" s="1"/>
  <c r="AI280" i="12" s="1"/>
  <c r="CD410" i="9"/>
  <c r="CF127" i="8"/>
  <c r="AR218" i="12"/>
  <c r="CD129" i="12"/>
  <c r="CD131" i="12" s="1"/>
  <c r="CD266" i="9"/>
  <c r="CD195" i="9"/>
  <c r="CE129" i="12"/>
  <c r="AR278" i="12" s="1"/>
  <c r="AR280" i="12" s="1"/>
  <c r="BL505" i="9" l="1"/>
  <c r="BL571" i="9" s="1"/>
  <c r="BH27" i="13" s="1"/>
  <c r="BM268" i="9"/>
  <c r="BM529" i="9"/>
  <c r="BI64" i="13" s="1"/>
  <c r="BM34" i="12"/>
  <c r="BN123" i="8"/>
  <c r="BL398" i="9"/>
  <c r="BM73" i="12"/>
  <c r="BM306" i="9"/>
  <c r="BM528" i="9" s="1"/>
  <c r="BM555" i="9"/>
  <c r="BI51" i="13" s="1"/>
  <c r="AI305" i="12"/>
  <c r="BL544" i="9"/>
  <c r="BL535" i="9"/>
  <c r="BH70" i="13" s="1"/>
  <c r="BL335" i="9"/>
  <c r="BM96" i="8"/>
  <c r="BM19" i="12"/>
  <c r="AI163" i="12" s="1"/>
  <c r="BH69" i="13"/>
  <c r="BM131" i="12"/>
  <c r="CE131" i="12"/>
  <c r="CD34" i="12"/>
  <c r="CD36" i="12" s="1"/>
  <c r="CD268" i="9"/>
  <c r="CD529" i="9"/>
  <c r="CE34" i="12"/>
  <c r="CF361" i="9"/>
  <c r="CF236" i="9"/>
  <c r="CD197" i="9"/>
  <c r="BL509" i="9" l="1"/>
  <c r="BL510" i="9" s="1"/>
  <c r="BL506" i="9"/>
  <c r="BI63" i="13"/>
  <c r="BL536" i="9"/>
  <c r="BM88" i="8"/>
  <c r="BM89" i="8" s="1"/>
  <c r="BM94" i="8" s="1"/>
  <c r="BM224" i="9" s="1"/>
  <c r="BH79" i="13"/>
  <c r="BL545" i="9"/>
  <c r="AI219" i="12"/>
  <c r="AI220" i="12" s="1"/>
  <c r="BM74" i="12"/>
  <c r="BN126" i="8"/>
  <c r="BN127" i="8"/>
  <c r="AI180" i="12"/>
  <c r="AI182" i="12" s="1"/>
  <c r="AI143" i="12" s="1"/>
  <c r="BM36" i="12"/>
  <c r="CD212" i="9"/>
  <c r="CE36" i="12"/>
  <c r="AR180" i="12"/>
  <c r="BZ64" i="13"/>
  <c r="CF304" i="9"/>
  <c r="D122" i="8"/>
  <c r="CF125" i="12"/>
  <c r="CF127" i="12" s="1"/>
  <c r="CF363" i="9"/>
  <c r="CG125" i="12"/>
  <c r="BL570" i="9" l="1"/>
  <c r="BH31" i="13" s="1"/>
  <c r="BL547" i="9"/>
  <c r="BM91" i="8"/>
  <c r="BN361" i="9"/>
  <c r="BN236" i="9"/>
  <c r="BM310" i="9"/>
  <c r="BM226" i="9"/>
  <c r="BM233" i="9" s="1"/>
  <c r="BM240" i="9" s="1"/>
  <c r="AI151" i="12"/>
  <c r="AI149" i="12"/>
  <c r="AI153" i="12"/>
  <c r="AI144" i="12"/>
  <c r="AI313" i="12"/>
  <c r="BN128" i="8"/>
  <c r="AR182" i="12"/>
  <c r="CF72" i="12"/>
  <c r="CG72" i="12"/>
  <c r="CF365" i="9"/>
  <c r="CF367" i="9" s="1"/>
  <c r="AS274" i="12"/>
  <c r="CG127" i="12"/>
  <c r="CD19" i="12"/>
  <c r="CD96" i="8"/>
  <c r="CE19" i="12"/>
  <c r="AR163" i="12" s="1"/>
  <c r="BN304" i="9" l="1"/>
  <c r="BM532" i="9"/>
  <c r="BM543" i="9"/>
  <c r="BM311" i="9"/>
  <c r="BM78" i="12"/>
  <c r="BN86" i="8"/>
  <c r="BM381" i="9"/>
  <c r="BN118" i="8"/>
  <c r="BM403" i="9"/>
  <c r="BM404" i="9" s="1"/>
  <c r="BN363" i="9"/>
  <c r="BN125" i="12"/>
  <c r="BN127" i="12" s="1"/>
  <c r="CD88" i="8"/>
  <c r="AJ199" i="15"/>
  <c r="AS218" i="12"/>
  <c r="CF129" i="12"/>
  <c r="CF131" i="12" s="1"/>
  <c r="CF266" i="9"/>
  <c r="CF195" i="9"/>
  <c r="CG129" i="12"/>
  <c r="AS278" i="12" s="1"/>
  <c r="CF410" i="9"/>
  <c r="AS276" i="12"/>
  <c r="AR143" i="12"/>
  <c r="BI67" i="13" l="1"/>
  <c r="BN365" i="9"/>
  <c r="BN367" i="9" s="1"/>
  <c r="BN237" i="9"/>
  <c r="BN120" i="8"/>
  <c r="AI224" i="12"/>
  <c r="AI225" i="12" s="1"/>
  <c r="BM79" i="12"/>
  <c r="BM405" i="9"/>
  <c r="BM564" i="9"/>
  <c r="BI39" i="13" s="1"/>
  <c r="AI293" i="12"/>
  <c r="BI78" i="13"/>
  <c r="BN72" i="12"/>
  <c r="CF34" i="12"/>
  <c r="CF36" i="12" s="1"/>
  <c r="CF529" i="9"/>
  <c r="CF268" i="9"/>
  <c r="CG34" i="12"/>
  <c r="AR149" i="12"/>
  <c r="AR151" i="12"/>
  <c r="AR313" i="12"/>
  <c r="AR144" i="12"/>
  <c r="AR153" i="12"/>
  <c r="AS280" i="12"/>
  <c r="CG131" i="12"/>
  <c r="E199" i="15"/>
  <c r="AJ200" i="15"/>
  <c r="CF197" i="9"/>
  <c r="BM388" i="9" l="1"/>
  <c r="BM377" i="9"/>
  <c r="BN402" i="9"/>
  <c r="BN410" i="9"/>
  <c r="BM244" i="9"/>
  <c r="BM411" i="9"/>
  <c r="BM412" i="9" s="1"/>
  <c r="BN393" i="9"/>
  <c r="BN555" i="9" s="1"/>
  <c r="BJ51" i="13" s="1"/>
  <c r="BO116" i="8"/>
  <c r="BN305" i="9"/>
  <c r="BN238" i="9"/>
  <c r="BN195" i="9"/>
  <c r="BN266" i="9"/>
  <c r="BN129" i="12"/>
  <c r="BN131" i="12" s="1"/>
  <c r="AJ202" i="15"/>
  <c r="E200" i="15"/>
  <c r="AS180" i="12"/>
  <c r="CG36" i="12"/>
  <c r="CF212" i="9"/>
  <c r="CB64" i="13"/>
  <c r="BN268" i="9" l="1"/>
  <c r="BN34" i="12"/>
  <c r="BN36" i="12" s="1"/>
  <c r="BN529" i="9"/>
  <c r="BN409" i="9"/>
  <c r="BM395" i="9"/>
  <c r="BM396" i="9" s="1"/>
  <c r="BO123" i="8"/>
  <c r="BM550" i="9"/>
  <c r="BI46" i="13" s="1"/>
  <c r="AI300" i="12"/>
  <c r="BN197" i="9"/>
  <c r="BN73" i="12"/>
  <c r="BN74" i="12" s="1"/>
  <c r="BN306" i="9"/>
  <c r="BM369" i="9"/>
  <c r="BM320" i="9"/>
  <c r="BM246" i="9"/>
  <c r="BM385" i="9"/>
  <c r="AI289" i="12"/>
  <c r="AI297" i="12" s="1"/>
  <c r="BM560" i="9"/>
  <c r="BI35" i="13" s="1"/>
  <c r="CF19" i="12"/>
  <c r="CF96" i="8"/>
  <c r="CG19" i="12"/>
  <c r="AS163" i="12" s="1"/>
  <c r="AS182" i="12"/>
  <c r="AJ208" i="15"/>
  <c r="AJ214" i="15" s="1"/>
  <c r="E202" i="15"/>
  <c r="AJ213" i="15" l="1"/>
  <c r="E213" i="15" s="1"/>
  <c r="E214" i="15"/>
  <c r="BM398" i="9"/>
  <c r="BO126" i="8"/>
  <c r="BO127" i="8"/>
  <c r="BM371" i="9"/>
  <c r="BM133" i="12"/>
  <c r="BM502" i="9"/>
  <c r="BJ64" i="13"/>
  <c r="BN212" i="9"/>
  <c r="BM88" i="12"/>
  <c r="BM321" i="9"/>
  <c r="BM328" i="9" s="1"/>
  <c r="BM330" i="9" s="1"/>
  <c r="BM333" i="9" s="1"/>
  <c r="BM534" i="9"/>
  <c r="BN528" i="9"/>
  <c r="AI307" i="12"/>
  <c r="AI308" i="12" s="1"/>
  <c r="AI310" i="12" s="1"/>
  <c r="BM557" i="9"/>
  <c r="BI53" i="13" s="1"/>
  <c r="BM504" i="9"/>
  <c r="E208" i="15"/>
  <c r="AS143" i="12"/>
  <c r="CF88" i="8"/>
  <c r="AJ215" i="15" l="1"/>
  <c r="AK212" i="15" s="1"/>
  <c r="AK215" i="15" s="1"/>
  <c r="AL212" i="15" s="1"/>
  <c r="AL215" i="15" s="1"/>
  <c r="AM212" i="15" s="1"/>
  <c r="AM215" i="15" s="1"/>
  <c r="AN212" i="15" s="1"/>
  <c r="AN215" i="15" s="1"/>
  <c r="AO212" i="15" s="1"/>
  <c r="AO215" i="15" s="1"/>
  <c r="AP212" i="15" s="1"/>
  <c r="AP215" i="15" s="1"/>
  <c r="AQ212" i="15" s="1"/>
  <c r="AQ215" i="15" s="1"/>
  <c r="AR212" i="15" s="1"/>
  <c r="AR215" i="15" s="1"/>
  <c r="AS212" i="15" s="1"/>
  <c r="AS215" i="15" s="1"/>
  <c r="AT212" i="15" s="1"/>
  <c r="AT215" i="15" s="1"/>
  <c r="AU212" i="15" s="1"/>
  <c r="AU215" i="15" s="1"/>
  <c r="AV212" i="15" s="1"/>
  <c r="AV215" i="15" s="1"/>
  <c r="AW212" i="15" s="1"/>
  <c r="AW215" i="15" s="1"/>
  <c r="AX212" i="15" s="1"/>
  <c r="AX215" i="15" s="1"/>
  <c r="AY212" i="15" s="1"/>
  <c r="AY215" i="15" s="1"/>
  <c r="AZ212" i="15" s="1"/>
  <c r="AZ215" i="15" s="1"/>
  <c r="BA212" i="15" s="1"/>
  <c r="BA215" i="15" s="1"/>
  <c r="BB212" i="15" s="1"/>
  <c r="BB215" i="15" s="1"/>
  <c r="BC212" i="15" s="1"/>
  <c r="BC215" i="15" s="1"/>
  <c r="BD212" i="15" s="1"/>
  <c r="BD215" i="15" s="1"/>
  <c r="BE212" i="15" s="1"/>
  <c r="BE215" i="15" s="1"/>
  <c r="BF212" i="15" s="1"/>
  <c r="BF215" i="15" s="1"/>
  <c r="BG212" i="15" s="1"/>
  <c r="BG215" i="15" s="1"/>
  <c r="BH212" i="15" s="1"/>
  <c r="BH215" i="15" s="1"/>
  <c r="BI212" i="15" s="1"/>
  <c r="BI215" i="15" s="1"/>
  <c r="BJ212" i="15" s="1"/>
  <c r="BJ215" i="15" s="1"/>
  <c r="BK212" i="15" s="1"/>
  <c r="BK215" i="15" s="1"/>
  <c r="BL212" i="15" s="1"/>
  <c r="BL215" i="15" s="1"/>
  <c r="BM212" i="15" s="1"/>
  <c r="BM215" i="15" s="1"/>
  <c r="BN212" i="15" s="1"/>
  <c r="BN215" i="15" s="1"/>
  <c r="BO212" i="15" s="1"/>
  <c r="BO215" i="15" s="1"/>
  <c r="BP212" i="15" s="1"/>
  <c r="BP215" i="15" s="1"/>
  <c r="BQ212" i="15" s="1"/>
  <c r="BQ215" i="15" s="1"/>
  <c r="BR212" i="15" s="1"/>
  <c r="BR215" i="15" s="1"/>
  <c r="BS212" i="15" s="1"/>
  <c r="BS215" i="15" s="1"/>
  <c r="BT212" i="15" s="1"/>
  <c r="BT215" i="15" s="1"/>
  <c r="BU212" i="15" s="1"/>
  <c r="BU215" i="15" s="1"/>
  <c r="BV212" i="15" s="1"/>
  <c r="BV215" i="15" s="1"/>
  <c r="BW212" i="15" s="1"/>
  <c r="BW215" i="15" s="1"/>
  <c r="BX212" i="15" s="1"/>
  <c r="BX215" i="15" s="1"/>
  <c r="BY212" i="15" s="1"/>
  <c r="BY215" i="15" s="1"/>
  <c r="BZ212" i="15" s="1"/>
  <c r="BZ215" i="15" s="1"/>
  <c r="CA212" i="15" s="1"/>
  <c r="CA215" i="15" s="1"/>
  <c r="CB212" i="15" s="1"/>
  <c r="CB215" i="15" s="1"/>
  <c r="CC212" i="15" s="1"/>
  <c r="CC215" i="15" s="1"/>
  <c r="CD212" i="15" s="1"/>
  <c r="CD215" i="15" s="1"/>
  <c r="CE212" i="15" s="1"/>
  <c r="CE215" i="15" s="1"/>
  <c r="CF212" i="15" s="1"/>
  <c r="CF215" i="15" s="1"/>
  <c r="CG212" i="15" s="1"/>
  <c r="CG215" i="15" s="1"/>
  <c r="CH212" i="15" s="1"/>
  <c r="CH215" i="15" s="1"/>
  <c r="CI212" i="15" s="1"/>
  <c r="CI215" i="15" s="1"/>
  <c r="CJ212" i="15" s="1"/>
  <c r="CJ215" i="15" s="1"/>
  <c r="CK212" i="15" s="1"/>
  <c r="CK215" i="15" s="1"/>
  <c r="CL212" i="15" s="1"/>
  <c r="CL215" i="15" s="1"/>
  <c r="CM212" i="15" s="1"/>
  <c r="CM215" i="15" s="1"/>
  <c r="CN212" i="15" s="1"/>
  <c r="CN215" i="15" s="1"/>
  <c r="CO212" i="15" s="1"/>
  <c r="CO215" i="15" s="1"/>
  <c r="CP212" i="15" s="1"/>
  <c r="CP215" i="15" s="1"/>
  <c r="CQ212" i="15" s="1"/>
  <c r="CQ215" i="15" s="1"/>
  <c r="CR212" i="15" s="1"/>
  <c r="CR215" i="15" s="1"/>
  <c r="CS212" i="15" s="1"/>
  <c r="CS215" i="15" s="1"/>
  <c r="CT212" i="15" s="1"/>
  <c r="CT215" i="15" s="1"/>
  <c r="CU212" i="15" s="1"/>
  <c r="CU215" i="15" s="1"/>
  <c r="CV212" i="15" s="1"/>
  <c r="CV215" i="15" s="1"/>
  <c r="BJ63" i="13"/>
  <c r="BI69" i="13"/>
  <c r="BN96" i="8"/>
  <c r="BN19" i="12"/>
  <c r="BM505" i="9"/>
  <c r="BM335" i="9"/>
  <c r="BM544" i="9"/>
  <c r="BM535" i="9"/>
  <c r="BI70" i="13" s="1"/>
  <c r="BM135" i="12"/>
  <c r="AI284" i="12" s="1"/>
  <c r="AI282" i="12"/>
  <c r="BO128" i="8"/>
  <c r="BO236" i="9"/>
  <c r="BO361" i="9"/>
  <c r="AI234" i="12"/>
  <c r="AI235" i="12" s="1"/>
  <c r="AI242" i="12" s="1"/>
  <c r="AI244" i="12" s="1"/>
  <c r="AI247" i="12" s="1"/>
  <c r="BM89" i="12"/>
  <c r="BM96" i="12" s="1"/>
  <c r="BM98" i="12" s="1"/>
  <c r="BM101" i="12" s="1"/>
  <c r="AS151" i="12"/>
  <c r="AS153" i="12"/>
  <c r="AS149" i="12"/>
  <c r="AS144" i="12"/>
  <c r="AS313" i="12"/>
  <c r="BN88" i="8" l="1"/>
  <c r="BO304" i="9"/>
  <c r="BO125" i="12"/>
  <c r="BO363" i="9"/>
  <c r="BM506" i="9"/>
  <c r="BM571" i="9"/>
  <c r="BI27" i="13" s="1"/>
  <c r="BM509" i="9"/>
  <c r="BO118" i="8"/>
  <c r="BI79" i="13"/>
  <c r="BM545" i="9"/>
  <c r="BM536" i="9"/>
  <c r="CW212" i="15"/>
  <c r="CW215" i="15" s="1"/>
  <c r="BO237" i="9" l="1"/>
  <c r="BO120" i="8"/>
  <c r="BM510" i="9"/>
  <c r="BM570" i="9"/>
  <c r="BI31" i="13" s="1"/>
  <c r="BO365" i="9"/>
  <c r="BO367" i="9" s="1"/>
  <c r="BO72" i="12"/>
  <c r="BO127" i="12"/>
  <c r="AJ274" i="12"/>
  <c r="BM547" i="9"/>
  <c r="BN89" i="8"/>
  <c r="BN94" i="8" s="1"/>
  <c r="BN224" i="9" s="1"/>
  <c r="CX212" i="15"/>
  <c r="CX215" i="15" s="1"/>
  <c r="BN91" i="8" l="1"/>
  <c r="BN381" i="9" s="1"/>
  <c r="BN564" i="9" s="1"/>
  <c r="BJ39" i="13" s="1"/>
  <c r="BO410" i="9"/>
  <c r="AJ276" i="12"/>
  <c r="BN310" i="9"/>
  <c r="BN226" i="9"/>
  <c r="BN233" i="9" s="1"/>
  <c r="BN240" i="9" s="1"/>
  <c r="BP116" i="8"/>
  <c r="BO393" i="9"/>
  <c r="AJ218" i="12"/>
  <c r="BO305" i="9"/>
  <c r="BO238" i="9"/>
  <c r="BO129" i="12"/>
  <c r="AJ278" i="12" s="1"/>
  <c r="BO195" i="9"/>
  <c r="BO266" i="9"/>
  <c r="CY212" i="15"/>
  <c r="CY215" i="15" s="1"/>
  <c r="BO86" i="8" l="1"/>
  <c r="BN403" i="9"/>
  <c r="BN404" i="9" s="1"/>
  <c r="BN78" i="12"/>
  <c r="BN79" i="12" s="1"/>
  <c r="BN311" i="9"/>
  <c r="BN543" i="9"/>
  <c r="BJ78" i="13" s="1"/>
  <c r="BN532" i="9"/>
  <c r="BO268" i="9"/>
  <c r="BO34" i="12"/>
  <c r="BO529" i="9"/>
  <c r="BO555" i="9"/>
  <c r="BK51" i="13" s="1"/>
  <c r="AJ305" i="12"/>
  <c r="BO131" i="12"/>
  <c r="AJ280" i="12"/>
  <c r="BO197" i="9"/>
  <c r="BO73" i="12"/>
  <c r="BO306" i="9"/>
  <c r="BP123" i="8"/>
  <c r="CZ212" i="15"/>
  <c r="CZ215" i="15" s="1"/>
  <c r="BP126" i="8" l="1"/>
  <c r="BP127" i="8"/>
  <c r="BN405" i="9"/>
  <c r="BN244" i="9"/>
  <c r="BN411" i="9"/>
  <c r="BN412" i="9" s="1"/>
  <c r="BK64" i="13"/>
  <c r="BO528" i="9"/>
  <c r="BO212" i="9"/>
  <c r="BO36" i="12"/>
  <c r="AJ180" i="12"/>
  <c r="AJ219" i="12"/>
  <c r="BO74" i="12"/>
  <c r="BJ67" i="13"/>
  <c r="DA212" i="15"/>
  <c r="DA215" i="15" s="1"/>
  <c r="BP128" i="8" l="1"/>
  <c r="BP118" i="8" s="1"/>
  <c r="BP120" i="8" s="1"/>
  <c r="BK63" i="13"/>
  <c r="BO409" i="9"/>
  <c r="BN395" i="9"/>
  <c r="BN369" i="9"/>
  <c r="BN320" i="9"/>
  <c r="BN246" i="9"/>
  <c r="AJ220" i="12"/>
  <c r="BO96" i="8"/>
  <c r="BO19" i="12"/>
  <c r="AJ163" i="12" s="1"/>
  <c r="BN377" i="9"/>
  <c r="BO402" i="9"/>
  <c r="BN388" i="9"/>
  <c r="BN550" i="9" s="1"/>
  <c r="BJ46" i="13" s="1"/>
  <c r="AJ182" i="12"/>
  <c r="BP236" i="9"/>
  <c r="BP361" i="9"/>
  <c r="DB212" i="15"/>
  <c r="DB215" i="15" s="1"/>
  <c r="BP237" i="9" l="1"/>
  <c r="BP238" i="9" s="1"/>
  <c r="BP363" i="9"/>
  <c r="BP125" i="12"/>
  <c r="BP127" i="12" s="1"/>
  <c r="BO88" i="8"/>
  <c r="BO89" i="8" s="1"/>
  <c r="BN88" i="12"/>
  <c r="BN89" i="12" s="1"/>
  <c r="BN96" i="12" s="1"/>
  <c r="BN98" i="12" s="1"/>
  <c r="BN101" i="12" s="1"/>
  <c r="BN321" i="9"/>
  <c r="BN328" i="9" s="1"/>
  <c r="BN330" i="9" s="1"/>
  <c r="BN333" i="9" s="1"/>
  <c r="BN534" i="9"/>
  <c r="BP393" i="9"/>
  <c r="BP555" i="9" s="1"/>
  <c r="BL51" i="13" s="1"/>
  <c r="BQ116" i="8"/>
  <c r="BQ123" i="8" s="1"/>
  <c r="BN396" i="9"/>
  <c r="BN504" i="9"/>
  <c r="BN557" i="9"/>
  <c r="BJ53" i="13" s="1"/>
  <c r="BP304" i="9"/>
  <c r="BN560" i="9"/>
  <c r="BJ35" i="13" s="1"/>
  <c r="BN385" i="9"/>
  <c r="AJ143" i="12"/>
  <c r="BN133" i="12"/>
  <c r="BN135" i="12" s="1"/>
  <c r="BN371" i="9"/>
  <c r="BN502" i="9"/>
  <c r="E195" i="15"/>
  <c r="DC212" i="15"/>
  <c r="DC215" i="15" s="1"/>
  <c r="BP305" i="9" l="1"/>
  <c r="BP73" i="12" s="1"/>
  <c r="BN398" i="9"/>
  <c r="BN505" i="9"/>
  <c r="BN571" i="9" s="1"/>
  <c r="BJ27" i="13" s="1"/>
  <c r="BP365" i="9"/>
  <c r="BO94" i="8"/>
  <c r="AJ153" i="12"/>
  <c r="AJ149" i="12"/>
  <c r="AJ144" i="12"/>
  <c r="AJ151" i="12"/>
  <c r="AJ313" i="12"/>
  <c r="BN335" i="9"/>
  <c r="BN535" i="9"/>
  <c r="BJ70" i="13" s="1"/>
  <c r="BN544" i="9"/>
  <c r="BO91" i="8"/>
  <c r="BJ69" i="13"/>
  <c r="BP72" i="12"/>
  <c r="BQ127" i="8"/>
  <c r="BQ126" i="8"/>
  <c r="DD212" i="15"/>
  <c r="DD215" i="15" s="1"/>
  <c r="BP306" i="9" l="1"/>
  <c r="BP528" i="9" s="1"/>
  <c r="BQ128" i="8"/>
  <c r="BQ118" i="8" s="1"/>
  <c r="BQ237" i="9" s="1"/>
  <c r="BP74" i="12"/>
  <c r="BN536" i="9"/>
  <c r="BN509" i="9"/>
  <c r="BN570" i="9" s="1"/>
  <c r="BJ31" i="13" s="1"/>
  <c r="BN506" i="9"/>
  <c r="BP129" i="12"/>
  <c r="BP131" i="12" s="1"/>
  <c r="BP195" i="9"/>
  <c r="BP266" i="9"/>
  <c r="BQ361" i="9"/>
  <c r="BQ236" i="9"/>
  <c r="BN545" i="9"/>
  <c r="BJ79" i="13"/>
  <c r="BP86" i="8"/>
  <c r="BO381" i="9"/>
  <c r="BO224" i="9"/>
  <c r="BP367" i="9"/>
  <c r="DE212" i="15"/>
  <c r="DE215" i="15" s="1"/>
  <c r="BQ120" i="8" l="1"/>
  <c r="BQ393" i="9" s="1"/>
  <c r="BN547" i="9"/>
  <c r="BN510" i="9"/>
  <c r="BP410" i="9"/>
  <c r="BL63" i="13"/>
  <c r="BQ363" i="9"/>
  <c r="BQ125" i="12"/>
  <c r="AJ293" i="12"/>
  <c r="BO564" i="9"/>
  <c r="BK39" i="13" s="1"/>
  <c r="BQ305" i="9"/>
  <c r="BP268" i="9"/>
  <c r="BP529" i="9"/>
  <c r="BP34" i="12"/>
  <c r="BP36" i="12" s="1"/>
  <c r="BO310" i="9"/>
  <c r="BO226" i="9"/>
  <c r="BQ304" i="9"/>
  <c r="BQ238" i="9"/>
  <c r="BP197" i="9"/>
  <c r="DF212" i="15"/>
  <c r="DF215" i="15" s="1"/>
  <c r="BR116" i="8" l="1"/>
  <c r="BO233" i="9"/>
  <c r="BQ73" i="12"/>
  <c r="AK219" i="12" s="1"/>
  <c r="BQ306" i="9"/>
  <c r="BQ72" i="12"/>
  <c r="BP212" i="9"/>
  <c r="BR123" i="8"/>
  <c r="BO78" i="12"/>
  <c r="BO543" i="9"/>
  <c r="BO311" i="9"/>
  <c r="BO532" i="9"/>
  <c r="AK274" i="12"/>
  <c r="BQ127" i="12"/>
  <c r="BL64" i="13"/>
  <c r="BQ555" i="9"/>
  <c r="BM51" i="13" s="1"/>
  <c r="AK305" i="12"/>
  <c r="BQ365" i="9"/>
  <c r="DG212" i="15"/>
  <c r="DG215" i="15" s="1"/>
  <c r="BP96" i="8" l="1"/>
  <c r="BP19" i="12"/>
  <c r="BQ367" i="9"/>
  <c r="BQ129" i="12"/>
  <c r="AK278" i="12" s="1"/>
  <c r="BQ266" i="9"/>
  <c r="BQ195" i="9"/>
  <c r="BR127" i="8"/>
  <c r="BR126" i="8"/>
  <c r="BR128" i="8" s="1"/>
  <c r="BR118" i="8" s="1"/>
  <c r="BQ74" i="12"/>
  <c r="AK218" i="12"/>
  <c r="AJ224" i="12"/>
  <c r="BO79" i="12"/>
  <c r="BK67" i="13"/>
  <c r="AK276" i="12"/>
  <c r="BK78" i="13"/>
  <c r="BQ528" i="9"/>
  <c r="BO240" i="9"/>
  <c r="DH212" i="15"/>
  <c r="DH215" i="15" s="1"/>
  <c r="BQ131" i="12" l="1"/>
  <c r="BO403" i="9"/>
  <c r="BO404" i="9" s="1"/>
  <c r="BR237" i="9"/>
  <c r="BR120" i="8"/>
  <c r="BQ197" i="9"/>
  <c r="AJ225" i="12"/>
  <c r="BR361" i="9"/>
  <c r="BR236" i="9"/>
  <c r="BQ34" i="12"/>
  <c r="BQ529" i="9"/>
  <c r="BQ268" i="9"/>
  <c r="BM63" i="13"/>
  <c r="AK220" i="12"/>
  <c r="AK280" i="12"/>
  <c r="BP88" i="8"/>
  <c r="BP89" i="8" s="1"/>
  <c r="BQ410" i="9"/>
  <c r="DI212" i="15"/>
  <c r="DI215" i="15" s="1"/>
  <c r="BO405" i="9" l="1"/>
  <c r="BO411" i="9"/>
  <c r="BO412" i="9" s="1"/>
  <c r="BO244" i="9"/>
  <c r="BM64" i="13"/>
  <c r="BR363" i="9"/>
  <c r="BR125" i="12"/>
  <c r="BR127" i="12" s="1"/>
  <c r="BQ212" i="9"/>
  <c r="BP94" i="8"/>
  <c r="BP91" i="8"/>
  <c r="BR304" i="9"/>
  <c r="BR238" i="9"/>
  <c r="BR305" i="9"/>
  <c r="BQ36" i="12"/>
  <c r="AK180" i="12"/>
  <c r="BS116" i="8"/>
  <c r="BR393" i="9"/>
  <c r="BR555" i="9" s="1"/>
  <c r="BN51" i="13" s="1"/>
  <c r="DJ212" i="15"/>
  <c r="DJ215" i="15" s="1"/>
  <c r="BR72" i="12" l="1"/>
  <c r="BR306" i="9"/>
  <c r="BS123" i="8"/>
  <c r="BR73" i="12"/>
  <c r="BQ96" i="8"/>
  <c r="BQ19" i="12"/>
  <c r="AK163" i="12" s="1"/>
  <c r="BO320" i="9"/>
  <c r="BO369" i="9"/>
  <c r="BO246" i="9"/>
  <c r="AK182" i="12"/>
  <c r="BO395" i="9"/>
  <c r="BP409" i="9"/>
  <c r="BR365" i="9"/>
  <c r="BP381" i="9"/>
  <c r="BP564" i="9" s="1"/>
  <c r="BL39" i="13" s="1"/>
  <c r="BQ86" i="8"/>
  <c r="BP224" i="9"/>
  <c r="BO377" i="9"/>
  <c r="BO388" i="9"/>
  <c r="BP402" i="9"/>
  <c r="DK212" i="15"/>
  <c r="DK215" i="15" s="1"/>
  <c r="BR74" i="12" l="1"/>
  <c r="AK143" i="12"/>
  <c r="BO557" i="9"/>
  <c r="BK53" i="13" s="1"/>
  <c r="AJ307" i="12"/>
  <c r="BO504" i="9"/>
  <c r="AJ300" i="12"/>
  <c r="BO550" i="9"/>
  <c r="BK46" i="13" s="1"/>
  <c r="BO396" i="9"/>
  <c r="BR195" i="9"/>
  <c r="BR266" i="9"/>
  <c r="BR129" i="12"/>
  <c r="BR131" i="12" s="1"/>
  <c r="BO321" i="9"/>
  <c r="BO534" i="9"/>
  <c r="BO88" i="12"/>
  <c r="BO385" i="9"/>
  <c r="BO560" i="9"/>
  <c r="BK35" i="13" s="1"/>
  <c r="AJ289" i="12"/>
  <c r="AJ297" i="12" s="1"/>
  <c r="BQ88" i="8"/>
  <c r="BS127" i="8"/>
  <c r="BS126" i="8"/>
  <c r="BP310" i="9"/>
  <c r="BP226" i="9"/>
  <c r="BR367" i="9"/>
  <c r="BO371" i="9"/>
  <c r="BO502" i="9"/>
  <c r="BO133" i="12"/>
  <c r="BR528" i="9"/>
  <c r="E52" i="11"/>
  <c r="DL212" i="15"/>
  <c r="DL215" i="15" s="1"/>
  <c r="BO398" i="9" l="1"/>
  <c r="AJ308" i="12"/>
  <c r="AJ310" i="12" s="1"/>
  <c r="BS128" i="8"/>
  <c r="BS118" i="8" s="1"/>
  <c r="BS237" i="9" s="1"/>
  <c r="BS305" i="9" s="1"/>
  <c r="BS73" i="12" s="1"/>
  <c r="AL219" i="12" s="1"/>
  <c r="BR410" i="9"/>
  <c r="BO328" i="9"/>
  <c r="BQ89" i="8"/>
  <c r="BQ91" i="8" s="1"/>
  <c r="BO135" i="12"/>
  <c r="AJ284" i="12" s="1"/>
  <c r="AJ282" i="12"/>
  <c r="BP233" i="9"/>
  <c r="BO505" i="9"/>
  <c r="AK149" i="12"/>
  <c r="AK153" i="12"/>
  <c r="AK144" i="12"/>
  <c r="AK151" i="12"/>
  <c r="AK313" i="12"/>
  <c r="BR197" i="9"/>
  <c r="BS361" i="9"/>
  <c r="BS236" i="9"/>
  <c r="AJ234" i="12"/>
  <c r="BO89" i="12"/>
  <c r="BO96" i="12" s="1"/>
  <c r="BO98" i="12" s="1"/>
  <c r="BO101" i="12" s="1"/>
  <c r="BN63" i="13"/>
  <c r="BP78" i="12"/>
  <c r="BP79" i="12" s="1"/>
  <c r="BP543" i="9"/>
  <c r="BP532" i="9"/>
  <c r="BP311" i="9"/>
  <c r="BK69" i="13"/>
  <c r="BR529" i="9"/>
  <c r="BR34" i="12"/>
  <c r="BR36" i="12" s="1"/>
  <c r="BR268" i="9"/>
  <c r="DM212" i="15"/>
  <c r="DM215" i="15" s="1"/>
  <c r="BS120" i="8" l="1"/>
  <c r="BT116" i="8" s="1"/>
  <c r="BR212" i="9"/>
  <c r="BO330" i="9"/>
  <c r="AJ235" i="12"/>
  <c r="BQ94" i="8"/>
  <c r="BL78" i="13"/>
  <c r="BS363" i="9"/>
  <c r="BS365" i="9" s="1"/>
  <c r="BS125" i="12"/>
  <c r="BQ381" i="9"/>
  <c r="BR86" i="8"/>
  <c r="BN64" i="13"/>
  <c r="BO509" i="9"/>
  <c r="BO571" i="9"/>
  <c r="BK27" i="13" s="1"/>
  <c r="BO506" i="9"/>
  <c r="BL67" i="13"/>
  <c r="BS304" i="9"/>
  <c r="BS238" i="9"/>
  <c r="BP240" i="9"/>
  <c r="DN212" i="15"/>
  <c r="DN215" i="15" s="1"/>
  <c r="BS393" i="9" l="1"/>
  <c r="AL305" i="12" s="1"/>
  <c r="BO570" i="9"/>
  <c r="BK31" i="13" s="1"/>
  <c r="BO510" i="9"/>
  <c r="BT123" i="8"/>
  <c r="AL274" i="12"/>
  <c r="BS127" i="12"/>
  <c r="BS367" i="9"/>
  <c r="BS410" i="9" s="1"/>
  <c r="BS129" i="12"/>
  <c r="AL278" i="12" s="1"/>
  <c r="BS266" i="9"/>
  <c r="BS195" i="9"/>
  <c r="BS197" i="9" s="1"/>
  <c r="BS212" i="9" s="1"/>
  <c r="BS19" i="12" s="1"/>
  <c r="AL163" i="12" s="1"/>
  <c r="BQ224" i="9"/>
  <c r="AJ242" i="12"/>
  <c r="BO333" i="9"/>
  <c r="BQ564" i="9"/>
  <c r="BM39" i="13" s="1"/>
  <c r="AK293" i="12"/>
  <c r="BR96" i="8"/>
  <c r="BR19" i="12"/>
  <c r="BS72" i="12"/>
  <c r="BS306" i="9"/>
  <c r="BS528" i="9" s="1"/>
  <c r="BP403" i="9"/>
  <c r="BP404" i="9" s="1"/>
  <c r="BS555" i="9"/>
  <c r="BO51" i="13" s="1"/>
  <c r="DO212" i="15"/>
  <c r="DO215" i="15" s="1"/>
  <c r="BR88" i="8" l="1"/>
  <c r="BQ310" i="9"/>
  <c r="BQ226" i="9"/>
  <c r="BP405" i="9"/>
  <c r="BS96" i="8"/>
  <c r="BS88" i="8" s="1"/>
  <c r="BS131" i="12"/>
  <c r="AL218" i="12"/>
  <c r="BS74" i="12"/>
  <c r="BO335" i="9"/>
  <c r="BO535" i="9"/>
  <c r="BO544" i="9"/>
  <c r="BT126" i="8"/>
  <c r="BT127" i="8"/>
  <c r="BO63" i="13"/>
  <c r="AJ244" i="12"/>
  <c r="BS34" i="12"/>
  <c r="BS268" i="9"/>
  <c r="BS529" i="9"/>
  <c r="BO64" i="13" s="1"/>
  <c r="AL276" i="12"/>
  <c r="AL280" i="12" s="1"/>
  <c r="DP212" i="15"/>
  <c r="DP215" i="15" s="1"/>
  <c r="BT128" i="8" l="1"/>
  <c r="BT118" i="8" s="1"/>
  <c r="BT120" i="8" s="1"/>
  <c r="AJ247" i="12"/>
  <c r="AL220" i="12"/>
  <c r="BQ233" i="9"/>
  <c r="BK79" i="13"/>
  <c r="BO545" i="9"/>
  <c r="BP244" i="9"/>
  <c r="BP411" i="9"/>
  <c r="BP412" i="9" s="1"/>
  <c r="BP388" i="9"/>
  <c r="BP377" i="9"/>
  <c r="BQ402" i="9"/>
  <c r="BQ543" i="9"/>
  <c r="BQ78" i="12"/>
  <c r="BQ311" i="9"/>
  <c r="BQ532" i="9"/>
  <c r="BS36" i="12"/>
  <c r="AL180" i="12"/>
  <c r="BT361" i="9"/>
  <c r="BT236" i="9"/>
  <c r="BK70" i="13"/>
  <c r="BO536" i="9"/>
  <c r="BR89" i="8"/>
  <c r="BR94" i="8" s="1"/>
  <c r="DQ212" i="15"/>
  <c r="DQ215" i="15" s="1"/>
  <c r="BT237" i="9" l="1"/>
  <c r="BT305" i="9" s="1"/>
  <c r="BT73" i="12" s="1"/>
  <c r="BR91" i="8"/>
  <c r="BR381" i="9" s="1"/>
  <c r="BR564" i="9" s="1"/>
  <c r="BN39" i="13" s="1"/>
  <c r="BT363" i="9"/>
  <c r="BT125" i="12"/>
  <c r="BT127" i="12" s="1"/>
  <c r="BQ240" i="9"/>
  <c r="AL182" i="12"/>
  <c r="BP385" i="9"/>
  <c r="BP560" i="9"/>
  <c r="BL35" i="13" s="1"/>
  <c r="BU116" i="8"/>
  <c r="BT393" i="9"/>
  <c r="BT555" i="9" s="1"/>
  <c r="BP51" i="13" s="1"/>
  <c r="BP369" i="9"/>
  <c r="BP320" i="9"/>
  <c r="BP246" i="9"/>
  <c r="BM78" i="13"/>
  <c r="BO547" i="9"/>
  <c r="BM67" i="13"/>
  <c r="BQ409" i="9"/>
  <c r="BP395" i="9"/>
  <c r="BP396" i="9" s="1"/>
  <c r="BR224" i="9"/>
  <c r="BT304" i="9"/>
  <c r="BT238" i="9"/>
  <c r="BQ79" i="12"/>
  <c r="AK224" i="12"/>
  <c r="BP550" i="9"/>
  <c r="BL46" i="13" s="1"/>
  <c r="DR212" i="15"/>
  <c r="DR215" i="15" s="1"/>
  <c r="BS86" i="8" l="1"/>
  <c r="BS89" i="8" s="1"/>
  <c r="BS94" i="8" s="1"/>
  <c r="BP502" i="9"/>
  <c r="BP371" i="9"/>
  <c r="BP133" i="12"/>
  <c r="BP135" i="12" s="1"/>
  <c r="BT365" i="9"/>
  <c r="BT306" i="9"/>
  <c r="BT528" i="9" s="1"/>
  <c r="BT72" i="12"/>
  <c r="BT74" i="12" s="1"/>
  <c r="BU123" i="8"/>
  <c r="AL143" i="12"/>
  <c r="BQ403" i="9"/>
  <c r="BQ404" i="9" s="1"/>
  <c r="BR310" i="9"/>
  <c r="BR226" i="9"/>
  <c r="BP398" i="9"/>
  <c r="BP557" i="9"/>
  <c r="BL53" i="13" s="1"/>
  <c r="BP504" i="9"/>
  <c r="AK225" i="12"/>
  <c r="BP88" i="12"/>
  <c r="BP89" i="12" s="1"/>
  <c r="BP96" i="12" s="1"/>
  <c r="BP98" i="12" s="1"/>
  <c r="BP101" i="12" s="1"/>
  <c r="BP534" i="9"/>
  <c r="BP321" i="9"/>
  <c r="DS212" i="15"/>
  <c r="DS215" i="15" s="1"/>
  <c r="BS91" i="8" l="1"/>
  <c r="BT86" i="8" s="1"/>
  <c r="AL151" i="12"/>
  <c r="AL149" i="12"/>
  <c r="AL153" i="12"/>
  <c r="AL144" i="12"/>
  <c r="AL313" i="12"/>
  <c r="BP63" i="13"/>
  <c r="BR233" i="9"/>
  <c r="BU127" i="8"/>
  <c r="BU126" i="8"/>
  <c r="BS224" i="9"/>
  <c r="BT266" i="9"/>
  <c r="BT195" i="9"/>
  <c r="BT197" i="9" s="1"/>
  <c r="BT212" i="9" s="1"/>
  <c r="BT129" i="12"/>
  <c r="BT131" i="12" s="1"/>
  <c r="BP505" i="9"/>
  <c r="BP328" i="9"/>
  <c r="BL69" i="13"/>
  <c r="BR543" i="9"/>
  <c r="BR78" i="12"/>
  <c r="BR79" i="12" s="1"/>
  <c r="BR311" i="9"/>
  <c r="BR532" i="9"/>
  <c r="BT367" i="9"/>
  <c r="BT410" i="9" s="1"/>
  <c r="DT212" i="15"/>
  <c r="DT215" i="15" s="1"/>
  <c r="BU128" i="8" l="1"/>
  <c r="BU118" i="8" s="1"/>
  <c r="BU237" i="9" s="1"/>
  <c r="BU305" i="9" s="1"/>
  <c r="BU73" i="12" s="1"/>
  <c r="AM219" i="12" s="1"/>
  <c r="BS381" i="9"/>
  <c r="BS564" i="9" s="1"/>
  <c r="BO39" i="13" s="1"/>
  <c r="BU361" i="9"/>
  <c r="BU236" i="9"/>
  <c r="BP571" i="9"/>
  <c r="BL27" i="13" s="1"/>
  <c r="BP506" i="9"/>
  <c r="BP509" i="9"/>
  <c r="BQ411" i="9"/>
  <c r="BQ412" i="9" s="1"/>
  <c r="BQ244" i="9"/>
  <c r="BN67" i="13"/>
  <c r="BP330" i="9"/>
  <c r="BT96" i="8"/>
  <c r="BT19" i="12"/>
  <c r="BT268" i="9"/>
  <c r="BT34" i="12"/>
  <c r="BT36" i="12" s="1"/>
  <c r="BT529" i="9"/>
  <c r="BR240" i="9"/>
  <c r="BN78" i="13"/>
  <c r="BS310" i="9"/>
  <c r="BS226" i="9"/>
  <c r="BQ405" i="9"/>
  <c r="DU212" i="15"/>
  <c r="DU215" i="15" s="1"/>
  <c r="BU120" i="8" l="1"/>
  <c r="BV116" i="8" s="1"/>
  <c r="AL293" i="12"/>
  <c r="BQ388" i="9"/>
  <c r="BR402" i="9"/>
  <c r="BQ377" i="9"/>
  <c r="BQ369" i="9"/>
  <c r="BQ320" i="9"/>
  <c r="BQ246" i="9"/>
  <c r="BU238" i="9"/>
  <c r="BU304" i="9"/>
  <c r="BS233" i="9"/>
  <c r="BP570" i="9"/>
  <c r="BL31" i="13" s="1"/>
  <c r="BP510" i="9"/>
  <c r="BU363" i="9"/>
  <c r="BU365" i="9" s="1"/>
  <c r="BU125" i="12"/>
  <c r="BR403" i="9"/>
  <c r="BP64" i="13"/>
  <c r="BP333" i="9"/>
  <c r="BQ395" i="9"/>
  <c r="BR409" i="9"/>
  <c r="BS532" i="9"/>
  <c r="BS311" i="9"/>
  <c r="BS543" i="9"/>
  <c r="BS78" i="12"/>
  <c r="BT88" i="8"/>
  <c r="BT89" i="8" s="1"/>
  <c r="BT94" i="8" s="1"/>
  <c r="BT224" i="9" s="1"/>
  <c r="BR404" i="9" l="1"/>
  <c r="BU393" i="9"/>
  <c r="BU555" i="9" s="1"/>
  <c r="BQ51" i="13" s="1"/>
  <c r="BT310" i="9"/>
  <c r="BT226" i="9"/>
  <c r="BT233" i="9" s="1"/>
  <c r="BT240" i="9" s="1"/>
  <c r="BV123" i="8"/>
  <c r="BO67" i="13"/>
  <c r="BQ321" i="9"/>
  <c r="BQ534" i="9"/>
  <c r="BQ88" i="12"/>
  <c r="AM305" i="12"/>
  <c r="BQ502" i="9"/>
  <c r="BQ371" i="9"/>
  <c r="BQ133" i="12"/>
  <c r="BO78" i="13"/>
  <c r="BQ504" i="9"/>
  <c r="AK307" i="12"/>
  <c r="BQ557" i="9"/>
  <c r="BM53" i="13" s="1"/>
  <c r="BU127" i="12"/>
  <c r="AM274" i="12"/>
  <c r="BQ560" i="9"/>
  <c r="BM35" i="13" s="1"/>
  <c r="BQ385" i="9"/>
  <c r="AK289" i="12"/>
  <c r="AK297" i="12" s="1"/>
  <c r="BP335" i="9"/>
  <c r="BP544" i="9"/>
  <c r="BP535" i="9"/>
  <c r="BU72" i="12"/>
  <c r="BU306" i="9"/>
  <c r="BU528" i="9" s="1"/>
  <c r="BQ396" i="9"/>
  <c r="AK300" i="12"/>
  <c r="BQ550" i="9"/>
  <c r="BM46" i="13" s="1"/>
  <c r="AL224" i="12"/>
  <c r="BS79" i="12"/>
  <c r="BT91" i="8"/>
  <c r="BU367" i="9"/>
  <c r="BU410" i="9" s="1"/>
  <c r="BU195" i="9"/>
  <c r="BU197" i="9" s="1"/>
  <c r="BU212" i="9" s="1"/>
  <c r="BU129" i="12"/>
  <c r="AM278" i="12" s="1"/>
  <c r="BU266" i="9"/>
  <c r="BS240" i="9"/>
  <c r="BU131" i="12" l="1"/>
  <c r="AK308" i="12"/>
  <c r="AK310" i="12" s="1"/>
  <c r="BU96" i="8"/>
  <c r="BU88" i="8" s="1"/>
  <c r="BU19" i="12"/>
  <c r="AM163" i="12" s="1"/>
  <c r="AL225" i="12"/>
  <c r="AK282" i="12"/>
  <c r="BQ135" i="12"/>
  <c r="AK284" i="12" s="1"/>
  <c r="BQ328" i="9"/>
  <c r="BS403" i="9"/>
  <c r="BL70" i="13"/>
  <c r="BP536" i="9"/>
  <c r="BQ398" i="9"/>
  <c r="BV127" i="8"/>
  <c r="BV126" i="8"/>
  <c r="BU529" i="9"/>
  <c r="BQ64" i="13" s="1"/>
  <c r="BU34" i="12"/>
  <c r="BU268" i="9"/>
  <c r="BT381" i="9"/>
  <c r="BT564" i="9" s="1"/>
  <c r="BP39" i="13" s="1"/>
  <c r="BU86" i="8"/>
  <c r="BQ63" i="13"/>
  <c r="BL79" i="13"/>
  <c r="BP545" i="9"/>
  <c r="BQ505" i="9"/>
  <c r="BQ89" i="12"/>
  <c r="BQ96" i="12" s="1"/>
  <c r="BQ98" i="12" s="1"/>
  <c r="BQ101" i="12" s="1"/>
  <c r="AK234" i="12"/>
  <c r="BT403" i="9"/>
  <c r="BR405" i="9"/>
  <c r="BR244" i="9"/>
  <c r="BR411" i="9"/>
  <c r="BR412" i="9" s="1"/>
  <c r="BU74" i="12"/>
  <c r="AM218" i="12"/>
  <c r="AM276" i="12"/>
  <c r="AM280" i="12" s="1"/>
  <c r="BM69" i="13"/>
  <c r="BT311" i="9"/>
  <c r="BT543" i="9"/>
  <c r="BT78" i="12"/>
  <c r="BT79" i="12" s="1"/>
  <c r="BT532" i="9"/>
  <c r="BV128" i="8" l="1"/>
  <c r="BV118" i="8" s="1"/>
  <c r="BV237" i="9" s="1"/>
  <c r="BV305" i="9" s="1"/>
  <c r="BV73" i="12" s="1"/>
  <c r="BP78" i="13"/>
  <c r="BQ330" i="9"/>
  <c r="BR388" i="9"/>
  <c r="BR377" i="9"/>
  <c r="BS402" i="9"/>
  <c r="BR320" i="9"/>
  <c r="BR369" i="9"/>
  <c r="BR246" i="9"/>
  <c r="AK235" i="12"/>
  <c r="AM180" i="12"/>
  <c r="BU36" i="12"/>
  <c r="BU89" i="8"/>
  <c r="BU91" i="8" s="1"/>
  <c r="BP547" i="9"/>
  <c r="BP67" i="13"/>
  <c r="AM220" i="12"/>
  <c r="BS409" i="9"/>
  <c r="BR395" i="9"/>
  <c r="BQ509" i="9"/>
  <c r="BQ571" i="9"/>
  <c r="BM27" i="13" s="1"/>
  <c r="BQ506" i="9"/>
  <c r="BV361" i="9"/>
  <c r="BV236" i="9"/>
  <c r="BS404" i="9" l="1"/>
  <c r="BS405" i="9" s="1"/>
  <c r="BV120" i="8"/>
  <c r="BW116" i="8" s="1"/>
  <c r="BU94" i="8"/>
  <c r="BU224" i="9" s="1"/>
  <c r="BU310" i="9" s="1"/>
  <c r="BV363" i="9"/>
  <c r="BV365" i="9" s="1"/>
  <c r="BV125" i="12"/>
  <c r="BV127" i="12" s="1"/>
  <c r="AM182" i="12"/>
  <c r="BR396" i="9"/>
  <c r="BR504" i="9"/>
  <c r="BR557" i="9"/>
  <c r="BN53" i="13" s="1"/>
  <c r="BR502" i="9"/>
  <c r="BR371" i="9"/>
  <c r="BR133" i="12"/>
  <c r="BR135" i="12" s="1"/>
  <c r="AK242" i="12"/>
  <c r="BR321" i="9"/>
  <c r="BR534" i="9"/>
  <c r="BR88" i="12"/>
  <c r="BR89" i="12" s="1"/>
  <c r="BR96" i="12" s="1"/>
  <c r="BR98" i="12" s="1"/>
  <c r="BR101" i="12" s="1"/>
  <c r="BQ333" i="9"/>
  <c r="BQ570" i="9"/>
  <c r="BM31" i="13" s="1"/>
  <c r="BQ510" i="9"/>
  <c r="BR550" i="9"/>
  <c r="BN46" i="13" s="1"/>
  <c r="BU381" i="9"/>
  <c r="BV86" i="8"/>
  <c r="BV304" i="9"/>
  <c r="BV238" i="9"/>
  <c r="BR560" i="9"/>
  <c r="BN35" i="13" s="1"/>
  <c r="BR385" i="9"/>
  <c r="BV393" i="9" l="1"/>
  <c r="BV555" i="9" s="1"/>
  <c r="BR51" i="13" s="1"/>
  <c r="BR398" i="9"/>
  <c r="BU226" i="9"/>
  <c r="BU233" i="9" s="1"/>
  <c r="BU240" i="9" s="1"/>
  <c r="BU403" i="9" s="1"/>
  <c r="BV72" i="12"/>
  <c r="BV74" i="12" s="1"/>
  <c r="BV306" i="9"/>
  <c r="BV528" i="9" s="1"/>
  <c r="BU543" i="9"/>
  <c r="BU311" i="9"/>
  <c r="BU532" i="9"/>
  <c r="BU78" i="12"/>
  <c r="BQ535" i="9"/>
  <c r="BQ335" i="9"/>
  <c r="BQ544" i="9"/>
  <c r="AK244" i="12"/>
  <c r="BS411" i="9"/>
  <c r="BS412" i="9" s="1"/>
  <c r="BS244" i="9"/>
  <c r="BR328" i="9"/>
  <c r="BR505" i="9"/>
  <c r="AM143" i="12"/>
  <c r="BV367" i="9"/>
  <c r="BV410" i="9" s="1"/>
  <c r="BV129" i="12"/>
  <c r="BV131" i="12" s="1"/>
  <c r="BV266" i="9"/>
  <c r="BV195" i="9"/>
  <c r="BV197" i="9" s="1"/>
  <c r="BV212" i="9" s="1"/>
  <c r="BW123" i="8"/>
  <c r="BS377" i="9"/>
  <c r="BT402" i="9"/>
  <c r="BS388" i="9"/>
  <c r="BN69" i="13"/>
  <c r="BU564" i="9"/>
  <c r="BQ39" i="13" s="1"/>
  <c r="AM293" i="12"/>
  <c r="AL289" i="12" l="1"/>
  <c r="AL297" i="12" s="1"/>
  <c r="BS560" i="9"/>
  <c r="BO35" i="13" s="1"/>
  <c r="BS385" i="9"/>
  <c r="BT409" i="9"/>
  <c r="BS395" i="9"/>
  <c r="BS396" i="9" s="1"/>
  <c r="BQ67" i="13"/>
  <c r="BS550" i="9"/>
  <c r="BO46" i="13" s="1"/>
  <c r="AL300" i="12"/>
  <c r="AM149" i="12"/>
  <c r="AM144" i="12"/>
  <c r="AM151" i="12"/>
  <c r="AM153" i="12"/>
  <c r="AM313" i="12"/>
  <c r="AK247" i="12"/>
  <c r="BM70" i="13"/>
  <c r="BQ536" i="9"/>
  <c r="BQ78" i="13"/>
  <c r="BV96" i="8"/>
  <c r="BV19" i="12"/>
  <c r="BM79" i="13"/>
  <c r="BQ545" i="9"/>
  <c r="BV529" i="9"/>
  <c r="BR64" i="13" s="1"/>
  <c r="BV34" i="12"/>
  <c r="BV36" i="12" s="1"/>
  <c r="BV268" i="9"/>
  <c r="BR330" i="9"/>
  <c r="BW126" i="8"/>
  <c r="BW127" i="8"/>
  <c r="BR571" i="9"/>
  <c r="BN27" i="13" s="1"/>
  <c r="BR506" i="9"/>
  <c r="BR509" i="9"/>
  <c r="BS320" i="9"/>
  <c r="BS369" i="9"/>
  <c r="BS246" i="9"/>
  <c r="BU79" i="12"/>
  <c r="AM224" i="12"/>
  <c r="BR63" i="13"/>
  <c r="BT404" i="9" l="1"/>
  <c r="BT405" i="9" s="1"/>
  <c r="BS371" i="9"/>
  <c r="BS502" i="9"/>
  <c r="BS133" i="12"/>
  <c r="BV88" i="8"/>
  <c r="BV89" i="8" s="1"/>
  <c r="BV94" i="8" s="1"/>
  <c r="BV224" i="9" s="1"/>
  <c r="BW361" i="9"/>
  <c r="BW236" i="9"/>
  <c r="BS398" i="9"/>
  <c r="BQ547" i="9"/>
  <c r="AL307" i="12"/>
  <c r="AL308" i="12" s="1"/>
  <c r="AL310" i="12" s="1"/>
  <c r="BS504" i="9"/>
  <c r="BS557" i="9"/>
  <c r="BO53" i="13" s="1"/>
  <c r="AM225" i="12"/>
  <c r="BS534" i="9"/>
  <c r="BS321" i="9"/>
  <c r="BS88" i="12"/>
  <c r="BR510" i="9"/>
  <c r="BR570" i="9"/>
  <c r="BN31" i="13" s="1"/>
  <c r="BW128" i="8"/>
  <c r="BW118" i="8" s="1"/>
  <c r="BR333" i="9"/>
  <c r="BT411" i="9" l="1"/>
  <c r="BT412" i="9" s="1"/>
  <c r="BT395" i="9" s="1"/>
  <c r="BT377" i="9"/>
  <c r="BT560" i="9" s="1"/>
  <c r="BP35" i="13" s="1"/>
  <c r="BU402" i="9"/>
  <c r="BT388" i="9"/>
  <c r="BT550" i="9" s="1"/>
  <c r="BP46" i="13" s="1"/>
  <c r="BT244" i="9"/>
  <c r="BT320" i="9" s="1"/>
  <c r="AL234" i="12"/>
  <c r="BS89" i="12"/>
  <c r="BS96" i="12" s="1"/>
  <c r="BS98" i="12" s="1"/>
  <c r="BS101" i="12" s="1"/>
  <c r="BS328" i="9"/>
  <c r="BW125" i="12"/>
  <c r="BW363" i="9"/>
  <c r="BW365" i="9" s="1"/>
  <c r="BS135" i="12"/>
  <c r="AL284" i="12" s="1"/>
  <c r="AL282" i="12"/>
  <c r="BW237" i="9"/>
  <c r="BW305" i="9" s="1"/>
  <c r="BW73" i="12" s="1"/>
  <c r="AN219" i="12" s="1"/>
  <c r="BW120" i="8"/>
  <c r="BV310" i="9"/>
  <c r="BV226" i="9"/>
  <c r="BV233" i="9" s="1"/>
  <c r="BV240" i="9" s="1"/>
  <c r="BW304" i="9"/>
  <c r="BR335" i="9"/>
  <c r="BR535" i="9"/>
  <c r="BR544" i="9"/>
  <c r="BO69" i="13"/>
  <c r="BV91" i="8"/>
  <c r="BS505" i="9"/>
  <c r="BU409" i="9" l="1"/>
  <c r="BU404" i="9" s="1"/>
  <c r="BU405" i="9" s="1"/>
  <c r="BT385" i="9"/>
  <c r="BT396" i="9"/>
  <c r="BT246" i="9"/>
  <c r="BT369" i="9"/>
  <c r="BT371" i="9" s="1"/>
  <c r="BW86" i="8"/>
  <c r="BV381" i="9"/>
  <c r="BV564" i="9" s="1"/>
  <c r="BR39" i="13" s="1"/>
  <c r="BX116" i="8"/>
  <c r="BW393" i="9"/>
  <c r="BT321" i="9"/>
  <c r="BT328" i="9" s="1"/>
  <c r="BT330" i="9" s="1"/>
  <c r="BT333" i="9" s="1"/>
  <c r="BT88" i="12"/>
  <c r="BT89" i="12" s="1"/>
  <c r="BT96" i="12" s="1"/>
  <c r="BT98" i="12" s="1"/>
  <c r="BT101" i="12" s="1"/>
  <c r="BT534" i="9"/>
  <c r="BS330" i="9"/>
  <c r="BW238" i="9"/>
  <c r="BV403" i="9"/>
  <c r="BN70" i="13"/>
  <c r="BR536" i="9"/>
  <c r="BW367" i="9"/>
  <c r="BW410" i="9" s="1"/>
  <c r="BW129" i="12"/>
  <c r="AN278" i="12" s="1"/>
  <c r="BW195" i="9"/>
  <c r="BW197" i="9" s="1"/>
  <c r="BW212" i="9" s="1"/>
  <c r="BW266" i="9"/>
  <c r="BW127" i="12"/>
  <c r="AN274" i="12"/>
  <c r="AL235" i="12"/>
  <c r="BS571" i="9"/>
  <c r="BO27" i="13" s="1"/>
  <c r="BS506" i="9"/>
  <c r="BS509" i="9"/>
  <c r="BN79" i="13"/>
  <c r="BR545" i="9"/>
  <c r="BW72" i="12"/>
  <c r="BW306" i="9"/>
  <c r="BW528" i="9" s="1"/>
  <c r="BV543" i="9"/>
  <c r="BV532" i="9"/>
  <c r="BV78" i="12"/>
  <c r="BV79" i="12" s="1"/>
  <c r="BV311" i="9"/>
  <c r="BT557" i="9"/>
  <c r="BP53" i="13" s="1"/>
  <c r="BT504" i="9"/>
  <c r="BT398" i="9" l="1"/>
  <c r="BT502" i="9"/>
  <c r="BT505" i="9" s="1"/>
  <c r="BT506" i="9" s="1"/>
  <c r="BT133" i="12"/>
  <c r="BT135" i="12" s="1"/>
  <c r="BU244" i="9"/>
  <c r="BU320" i="9" s="1"/>
  <c r="BU411" i="9"/>
  <c r="BU412" i="9" s="1"/>
  <c r="BV409" i="9" s="1"/>
  <c r="BW131" i="12"/>
  <c r="BR78" i="13"/>
  <c r="AN218" i="12"/>
  <c r="BW74" i="12"/>
  <c r="BS510" i="9"/>
  <c r="BS570" i="9"/>
  <c r="BO31" i="13" s="1"/>
  <c r="AL242" i="12"/>
  <c r="BW268" i="9"/>
  <c r="BW529" i="9"/>
  <c r="BS64" i="13" s="1"/>
  <c r="BW34" i="12"/>
  <c r="BS333" i="9"/>
  <c r="BT335" i="9"/>
  <c r="BT544" i="9"/>
  <c r="BT535" i="9"/>
  <c r="BP70" i="13" s="1"/>
  <c r="BR547" i="9"/>
  <c r="BP69" i="13"/>
  <c r="BX123" i="8"/>
  <c r="BS63" i="13"/>
  <c r="BR67" i="13"/>
  <c r="AN276" i="12"/>
  <c r="AN280" i="12" s="1"/>
  <c r="BW96" i="8"/>
  <c r="BW19" i="12"/>
  <c r="AN163" i="12" s="1"/>
  <c r="BU377" i="9"/>
  <c r="BU388" i="9"/>
  <c r="BV402" i="9"/>
  <c r="AN305" i="12"/>
  <c r="BW555" i="9"/>
  <c r="BS51" i="13" s="1"/>
  <c r="BU395" i="9" l="1"/>
  <c r="BU504" i="9" s="1"/>
  <c r="BU369" i="9"/>
  <c r="BU502" i="9" s="1"/>
  <c r="BU246" i="9"/>
  <c r="BV404" i="9"/>
  <c r="BV411" i="9" s="1"/>
  <c r="BV412" i="9" s="1"/>
  <c r="BT509" i="9"/>
  <c r="BT510" i="9" s="1"/>
  <c r="BT571" i="9"/>
  <c r="BP27" i="13" s="1"/>
  <c r="BU560" i="9"/>
  <c r="BQ35" i="13" s="1"/>
  <c r="BU385" i="9"/>
  <c r="AM289" i="12"/>
  <c r="AM297" i="12" s="1"/>
  <c r="BU133" i="12"/>
  <c r="BW88" i="8"/>
  <c r="BX127" i="8"/>
  <c r="BX126" i="8"/>
  <c r="BX128" i="8" s="1"/>
  <c r="BX118" i="8" s="1"/>
  <c r="BS335" i="9"/>
  <c r="BS544" i="9"/>
  <c r="BS535" i="9"/>
  <c r="BU557" i="9"/>
  <c r="BQ53" i="13" s="1"/>
  <c r="AM300" i="12"/>
  <c r="BU550" i="9"/>
  <c r="BQ46" i="13" s="1"/>
  <c r="BU321" i="9"/>
  <c r="BU328" i="9" s="1"/>
  <c r="BU330" i="9" s="1"/>
  <c r="BU333" i="9" s="1"/>
  <c r="BU534" i="9"/>
  <c r="BU88" i="12"/>
  <c r="AN220" i="12"/>
  <c r="BT536" i="9"/>
  <c r="BP79" i="13"/>
  <c r="BT545" i="9"/>
  <c r="BW36" i="12"/>
  <c r="AN180" i="12"/>
  <c r="AL244" i="12"/>
  <c r="AM307" i="12" l="1"/>
  <c r="AM308" i="12" s="1"/>
  <c r="AM310" i="12" s="1"/>
  <c r="BU396" i="9"/>
  <c r="BU398" i="9" s="1"/>
  <c r="BU371" i="9"/>
  <c r="BT570" i="9"/>
  <c r="BP31" i="13" s="1"/>
  <c r="BV244" i="9"/>
  <c r="BV369" i="9" s="1"/>
  <c r="BV405" i="9"/>
  <c r="BV388" i="9" s="1"/>
  <c r="BU505" i="9"/>
  <c r="BU509" i="9" s="1"/>
  <c r="BU570" i="9" s="1"/>
  <c r="BQ31" i="13" s="1"/>
  <c r="BQ69" i="13"/>
  <c r="BU335" i="9"/>
  <c r="BU535" i="9"/>
  <c r="BQ70" i="13" s="1"/>
  <c r="BU544" i="9"/>
  <c r="BO70" i="13"/>
  <c r="BS536" i="9"/>
  <c r="BX236" i="9"/>
  <c r="BX361" i="9"/>
  <c r="AN182" i="12"/>
  <c r="BU89" i="12"/>
  <c r="BU96" i="12" s="1"/>
  <c r="BU98" i="12" s="1"/>
  <c r="BU101" i="12" s="1"/>
  <c r="AM234" i="12"/>
  <c r="BX237" i="9"/>
  <c r="BX305" i="9" s="1"/>
  <c r="BX73" i="12" s="1"/>
  <c r="BX120" i="8"/>
  <c r="BT547" i="9"/>
  <c r="AL247" i="12"/>
  <c r="BO79" i="13"/>
  <c r="BS545" i="9"/>
  <c r="BW89" i="8"/>
  <c r="BW94" i="8" s="1"/>
  <c r="BW224" i="9" s="1"/>
  <c r="BU135" i="12"/>
  <c r="AM284" i="12" s="1"/>
  <c r="AM282" i="12"/>
  <c r="BV395" i="9"/>
  <c r="BW409" i="9"/>
  <c r="BV320" i="9" l="1"/>
  <c r="BV534" i="9" s="1"/>
  <c r="BV377" i="9"/>
  <c r="BV560" i="9" s="1"/>
  <c r="BR35" i="13" s="1"/>
  <c r="BV246" i="9"/>
  <c r="BW402" i="9"/>
  <c r="BU506" i="9"/>
  <c r="BU510" i="9"/>
  <c r="BU571" i="9"/>
  <c r="BQ27" i="13" s="1"/>
  <c r="BU536" i="9"/>
  <c r="BW310" i="9"/>
  <c r="BW226" i="9"/>
  <c r="BW233" i="9" s="1"/>
  <c r="BW240" i="9" s="1"/>
  <c r="BX304" i="9"/>
  <c r="BX238" i="9"/>
  <c r="AM235" i="12"/>
  <c r="BX363" i="9"/>
  <c r="BX365" i="9" s="1"/>
  <c r="BX125" i="12"/>
  <c r="BX127" i="12" s="1"/>
  <c r="BV504" i="9"/>
  <c r="BV557" i="9"/>
  <c r="BR53" i="13" s="1"/>
  <c r="BQ79" i="13"/>
  <c r="BU545" i="9"/>
  <c r="BV550" i="9"/>
  <c r="BR46" i="13" s="1"/>
  <c r="BV396" i="9"/>
  <c r="BS547" i="9"/>
  <c r="BW91" i="8"/>
  <c r="BX393" i="9"/>
  <c r="BX555" i="9" s="1"/>
  <c r="BT51" i="13" s="1"/>
  <c r="BY116" i="8"/>
  <c r="AN143" i="12"/>
  <c r="BV502" i="9"/>
  <c r="BV133" i="12"/>
  <c r="BV135" i="12" s="1"/>
  <c r="BV371" i="9"/>
  <c r="BV321" i="9" l="1"/>
  <c r="BV328" i="9" s="1"/>
  <c r="BV330" i="9" s="1"/>
  <c r="BV333" i="9" s="1"/>
  <c r="BV535" i="9" s="1"/>
  <c r="BR70" i="13" s="1"/>
  <c r="BV88" i="12"/>
  <c r="BV89" i="12" s="1"/>
  <c r="BV96" i="12" s="1"/>
  <c r="BV98" i="12" s="1"/>
  <c r="BV101" i="12" s="1"/>
  <c r="BU547" i="9"/>
  <c r="BV385" i="9"/>
  <c r="BV398" i="9" s="1"/>
  <c r="BV505" i="9"/>
  <c r="BV506" i="9" s="1"/>
  <c r="AM242" i="12"/>
  <c r="BX72" i="12"/>
  <c r="BX74" i="12" s="1"/>
  <c r="BX306" i="9"/>
  <c r="BX528" i="9" s="1"/>
  <c r="BW78" i="12"/>
  <c r="BW543" i="9"/>
  <c r="BW532" i="9"/>
  <c r="BW311" i="9"/>
  <c r="AN153" i="12"/>
  <c r="AN144" i="12"/>
  <c r="AN151" i="12"/>
  <c r="AN149" i="12"/>
  <c r="AN313" i="12"/>
  <c r="BR69" i="13"/>
  <c r="BX367" i="9"/>
  <c r="BX410" i="9" s="1"/>
  <c r="BX129" i="12"/>
  <c r="BX131" i="12" s="1"/>
  <c r="BX195" i="9"/>
  <c r="BX197" i="9" s="1"/>
  <c r="BX212" i="9" s="1"/>
  <c r="BX266" i="9"/>
  <c r="BW381" i="9"/>
  <c r="BX86" i="8"/>
  <c r="BY123" i="8"/>
  <c r="BW403" i="9"/>
  <c r="BW404" i="9" s="1"/>
  <c r="BV544" i="9" l="1"/>
  <c r="BR79" i="13" s="1"/>
  <c r="BV335" i="9"/>
  <c r="BV571" i="9"/>
  <c r="BR27" i="13" s="1"/>
  <c r="BV509" i="9"/>
  <c r="BV570" i="9" s="1"/>
  <c r="BR31" i="13" s="1"/>
  <c r="BV536" i="9"/>
  <c r="BS78" i="13"/>
  <c r="BY127" i="8"/>
  <c r="BY126" i="8"/>
  <c r="D123" i="8"/>
  <c r="AM244" i="12"/>
  <c r="BT63" i="13"/>
  <c r="BX268" i="9"/>
  <c r="BX34" i="12"/>
  <c r="BX36" i="12" s="1"/>
  <c r="BX529" i="9"/>
  <c r="BT64" i="13" s="1"/>
  <c r="BX96" i="8"/>
  <c r="BX88" i="8" s="1"/>
  <c r="BX89" i="8" s="1"/>
  <c r="BX94" i="8" s="1"/>
  <c r="BX224" i="9" s="1"/>
  <c r="BX310" i="9" s="1"/>
  <c r="BX19" i="12"/>
  <c r="AN224" i="12"/>
  <c r="BW79" i="12"/>
  <c r="AN293" i="12"/>
  <c r="BW564" i="9"/>
  <c r="BS39" i="13" s="1"/>
  <c r="BS67" i="13"/>
  <c r="BV545" i="9" l="1"/>
  <c r="BV547" i="9" s="1"/>
  <c r="BV510" i="9"/>
  <c r="BX226" i="9"/>
  <c r="BX233" i="9" s="1"/>
  <c r="BX240" i="9" s="1"/>
  <c r="BX403" i="9" s="1"/>
  <c r="BX78" i="12"/>
  <c r="BX79" i="12" s="1"/>
  <c r="BX543" i="9"/>
  <c r="BX532" i="9"/>
  <c r="BT67" i="13" s="1"/>
  <c r="BX311" i="9"/>
  <c r="BY128" i="8"/>
  <c r="D126" i="8"/>
  <c r="BY361" i="9"/>
  <c r="BY236" i="9"/>
  <c r="D127" i="8"/>
  <c r="BW411" i="9"/>
  <c r="BW412" i="9" s="1"/>
  <c r="BW244" i="9"/>
  <c r="AN225" i="12"/>
  <c r="BX91" i="8"/>
  <c r="BW405" i="9"/>
  <c r="AM247" i="12"/>
  <c r="BX381" i="9" l="1"/>
  <c r="BX564" i="9" s="1"/>
  <c r="BT39" i="13" s="1"/>
  <c r="BY86" i="8"/>
  <c r="BW320" i="9"/>
  <c r="BW369" i="9"/>
  <c r="BW246" i="9"/>
  <c r="BY118" i="8"/>
  <c r="D128" i="8"/>
  <c r="BX409" i="9"/>
  <c r="BW395" i="9"/>
  <c r="BY125" i="12"/>
  <c r="BZ125" i="12"/>
  <c r="BZ127" i="12" s="1"/>
  <c r="BY363" i="9"/>
  <c r="D361" i="9"/>
  <c r="BY304" i="9"/>
  <c r="D236" i="9"/>
  <c r="BW377" i="9"/>
  <c r="BX402" i="9"/>
  <c r="BW388" i="9"/>
  <c r="BT78" i="13"/>
  <c r="BX404" i="9" l="1"/>
  <c r="BX244" i="9" s="1"/>
  <c r="AN289" i="12"/>
  <c r="AN297" i="12" s="1"/>
  <c r="BW385" i="9"/>
  <c r="BW560" i="9"/>
  <c r="BS35" i="13" s="1"/>
  <c r="AN307" i="12"/>
  <c r="BW557" i="9"/>
  <c r="BS53" i="13" s="1"/>
  <c r="BW504" i="9"/>
  <c r="AN300" i="12"/>
  <c r="BW396" i="9"/>
  <c r="BW550" i="9"/>
  <c r="BS46" i="13" s="1"/>
  <c r="BW88" i="12"/>
  <c r="BW534" i="9"/>
  <c r="BW321" i="9"/>
  <c r="BW328" i="9" s="1"/>
  <c r="BW330" i="9" s="1"/>
  <c r="BW333" i="9" s="1"/>
  <c r="BY365" i="9"/>
  <c r="D363" i="9"/>
  <c r="BW371" i="9"/>
  <c r="BW502" i="9"/>
  <c r="BW133" i="12"/>
  <c r="BY72" i="12"/>
  <c r="BZ72" i="12"/>
  <c r="D304" i="9"/>
  <c r="AO274" i="12"/>
  <c r="BY127" i="12"/>
  <c r="BY237" i="9"/>
  <c r="BY120" i="8"/>
  <c r="BX405" i="9" l="1"/>
  <c r="BX388" i="9" s="1"/>
  <c r="BX411" i="9"/>
  <c r="BX412" i="9" s="1"/>
  <c r="BY409" i="9" s="1"/>
  <c r="BW505" i="9"/>
  <c r="BW571" i="9" s="1"/>
  <c r="BS27" i="13" s="1"/>
  <c r="AO218" i="12"/>
  <c r="D218" i="12" s="1"/>
  <c r="BZ116" i="8"/>
  <c r="BY393" i="9"/>
  <c r="AN282" i="12"/>
  <c r="BW135" i="12"/>
  <c r="AN284" i="12" s="1"/>
  <c r="BY367" i="9"/>
  <c r="BZ129" i="12"/>
  <c r="BZ131" i="12" s="1"/>
  <c r="BY195" i="9"/>
  <c r="BY129" i="12"/>
  <c r="AO278" i="12" s="1"/>
  <c r="BY266" i="9"/>
  <c r="D365" i="9"/>
  <c r="BS69" i="13"/>
  <c r="AN308" i="12"/>
  <c r="AN310" i="12" s="1"/>
  <c r="AO276" i="12"/>
  <c r="D276" i="12" s="1"/>
  <c r="D274" i="12"/>
  <c r="BX369" i="9"/>
  <c r="BX320" i="9"/>
  <c r="BX246" i="9"/>
  <c r="BW335" i="9"/>
  <c r="BW544" i="9"/>
  <c r="BW535" i="9"/>
  <c r="BS70" i="13" s="1"/>
  <c r="BY305" i="9"/>
  <c r="BY238" i="9"/>
  <c r="AN234" i="12"/>
  <c r="BW89" i="12"/>
  <c r="BW96" i="12" s="1"/>
  <c r="BW98" i="12" s="1"/>
  <c r="BW101" i="12" s="1"/>
  <c r="BW398" i="9"/>
  <c r="BY131" i="12" l="1"/>
  <c r="BY402" i="9"/>
  <c r="BX395" i="9"/>
  <c r="BX504" i="9" s="1"/>
  <c r="BW506" i="9"/>
  <c r="BX377" i="9"/>
  <c r="BX560" i="9" s="1"/>
  <c r="BT35" i="13" s="1"/>
  <c r="BW509" i="9"/>
  <c r="BW510" i="9" s="1"/>
  <c r="BS79" i="13"/>
  <c r="BW545" i="9"/>
  <c r="BX550" i="9"/>
  <c r="BT46" i="13" s="1"/>
  <c r="AN235" i="12"/>
  <c r="BY73" i="12"/>
  <c r="BY306" i="9"/>
  <c r="BY528" i="9" s="1"/>
  <c r="BX534" i="9"/>
  <c r="BX88" i="12"/>
  <c r="BX89" i="12" s="1"/>
  <c r="BX96" i="12" s="1"/>
  <c r="BX98" i="12" s="1"/>
  <c r="BX101" i="12" s="1"/>
  <c r="BX321" i="9"/>
  <c r="BX328" i="9" s="1"/>
  <c r="BX330" i="9" s="1"/>
  <c r="BX333" i="9" s="1"/>
  <c r="BY34" i="12"/>
  <c r="BY268" i="9"/>
  <c r="D268" i="9" s="1"/>
  <c r="BZ34" i="12"/>
  <c r="BZ36" i="12" s="1"/>
  <c r="BY529" i="9"/>
  <c r="D266" i="9"/>
  <c r="BY410" i="9"/>
  <c r="D410" i="9" s="1"/>
  <c r="D367" i="9"/>
  <c r="BZ118" i="8"/>
  <c r="BZ237" i="9" s="1"/>
  <c r="BY197" i="9"/>
  <c r="D195" i="9"/>
  <c r="AO305" i="12"/>
  <c r="BY555" i="9"/>
  <c r="BU51" i="13" s="1"/>
  <c r="BX371" i="9"/>
  <c r="BX133" i="12"/>
  <c r="BX135" i="12" s="1"/>
  <c r="BX502" i="9"/>
  <c r="BW536" i="9"/>
  <c r="AO280" i="12"/>
  <c r="D280" i="12" s="1"/>
  <c r="D278" i="12"/>
  <c r="BX557" i="9" l="1"/>
  <c r="BT53" i="13" s="1"/>
  <c r="BX396" i="9"/>
  <c r="BX385" i="9"/>
  <c r="BW570" i="9"/>
  <c r="BS31" i="13" s="1"/>
  <c r="BX505" i="9"/>
  <c r="BX509" i="9" s="1"/>
  <c r="BX570" i="9" s="1"/>
  <c r="BT31" i="13" s="1"/>
  <c r="BX335" i="9"/>
  <c r="BX535" i="9"/>
  <c r="BT70" i="13" s="1"/>
  <c r="BX544" i="9"/>
  <c r="BY212" i="9"/>
  <c r="D197" i="9"/>
  <c r="BT69" i="13"/>
  <c r="BZ238" i="9"/>
  <c r="BZ305" i="9"/>
  <c r="BU64" i="13"/>
  <c r="D529" i="9"/>
  <c r="BU63" i="13"/>
  <c r="AO219" i="12"/>
  <c r="AO220" i="12" s="1"/>
  <c r="BY74" i="12"/>
  <c r="BW547" i="9"/>
  <c r="BZ120" i="8"/>
  <c r="AO180" i="12"/>
  <c r="BY36" i="12"/>
  <c r="AN242" i="12"/>
  <c r="BX398" i="9" l="1"/>
  <c r="BX571" i="9"/>
  <c r="BT27" i="13" s="1"/>
  <c r="BX506" i="9"/>
  <c r="BX510" i="9"/>
  <c r="BX536" i="9"/>
  <c r="AN244" i="12"/>
  <c r="BZ19" i="12"/>
  <c r="BY96" i="8"/>
  <c r="D212" i="9"/>
  <c r="BY19" i="12"/>
  <c r="AO163" i="12" s="1"/>
  <c r="AO182" i="12"/>
  <c r="D180" i="12"/>
  <c r="BT79" i="13"/>
  <c r="BX545" i="9"/>
  <c r="BZ393" i="9"/>
  <c r="BZ555" i="9" s="1"/>
  <c r="BV51" i="13" s="1"/>
  <c r="CA116" i="8"/>
  <c r="BZ73" i="12"/>
  <c r="BZ74" i="12" s="1"/>
  <c r="BZ306" i="9"/>
  <c r="BZ528" i="9" s="1"/>
  <c r="BX547" i="9" l="1"/>
  <c r="CA118" i="8"/>
  <c r="CA237" i="9" s="1"/>
  <c r="AN247" i="12"/>
  <c r="AO143" i="12"/>
  <c r="D182" i="12"/>
  <c r="BY88" i="8"/>
  <c r="D96" i="8"/>
  <c r="BV63" i="13"/>
  <c r="AO144" i="12" l="1"/>
  <c r="AP144" i="12" s="1"/>
  <c r="AQ313" i="12"/>
  <c r="AO153" i="12"/>
  <c r="AO149" i="12"/>
  <c r="AO151" i="12"/>
  <c r="AO313" i="12"/>
  <c r="AP313" i="12"/>
  <c r="BY89" i="8"/>
  <c r="BY94" i="8" s="1"/>
  <c r="BY224" i="9" s="1"/>
  <c r="D88" i="8"/>
  <c r="CA305" i="9"/>
  <c r="CA238" i="9"/>
  <c r="CA120" i="8"/>
  <c r="J45" i="11" l="1"/>
  <c r="I31" i="11"/>
  <c r="J33" i="11"/>
  <c r="I43" i="11"/>
  <c r="I40" i="11"/>
  <c r="I32" i="11"/>
  <c r="I33" i="11"/>
  <c r="I39" i="11"/>
  <c r="J46" i="11"/>
  <c r="J48" i="11" s="1"/>
  <c r="I45" i="11"/>
  <c r="I46" i="11"/>
  <c r="I48" i="11" s="1"/>
  <c r="J32" i="11"/>
  <c r="J43" i="11"/>
  <c r="J49" i="11"/>
  <c r="J50" i="11" s="1"/>
  <c r="J39" i="11"/>
  <c r="I38" i="11"/>
  <c r="J25" i="11"/>
  <c r="I49" i="11"/>
  <c r="I50" i="11" s="1"/>
  <c r="J34" i="11"/>
  <c r="J28" i="11"/>
  <c r="I27" i="11"/>
  <c r="J38" i="11"/>
  <c r="J51" i="11"/>
  <c r="J27" i="11"/>
  <c r="I25" i="11"/>
  <c r="I34" i="11"/>
  <c r="I51" i="11"/>
  <c r="J31" i="11"/>
  <c r="J40" i="11"/>
  <c r="I26" i="11"/>
  <c r="I28" i="11"/>
  <c r="J26" i="11"/>
  <c r="I52" i="11"/>
  <c r="J52" i="11"/>
  <c r="CA73" i="12"/>
  <c r="CA306" i="9"/>
  <c r="CA528" i="9" s="1"/>
  <c r="CB116" i="8"/>
  <c r="CA393" i="9"/>
  <c r="BY310" i="9"/>
  <c r="BY226" i="9"/>
  <c r="BY233" i="9" s="1"/>
  <c r="BY240" i="9" s="1"/>
  <c r="BY91" i="8"/>
  <c r="I41" i="11" l="1"/>
  <c r="J35" i="11"/>
  <c r="J41" i="11"/>
  <c r="I47" i="11"/>
  <c r="I35" i="11"/>
  <c r="J47" i="11"/>
  <c r="BW63" i="13"/>
  <c r="BY543" i="9"/>
  <c r="BY311" i="9"/>
  <c r="BY78" i="12"/>
  <c r="BY532" i="9"/>
  <c r="CA74" i="12"/>
  <c r="AP219" i="12"/>
  <c r="AP220" i="12" s="1"/>
  <c r="CA555" i="9"/>
  <c r="BW51" i="13" s="1"/>
  <c r="AP305" i="12"/>
  <c r="BY403" i="9"/>
  <c r="BY404" i="9" s="1"/>
  <c r="BZ86" i="8"/>
  <c r="BY381" i="9"/>
  <c r="CB118" i="8"/>
  <c r="CB237" i="9" s="1"/>
  <c r="CB120" i="8" l="1"/>
  <c r="CB393" i="9" s="1"/>
  <c r="CB555" i="9" s="1"/>
  <c r="BX51" i="13" s="1"/>
  <c r="CB238" i="9"/>
  <c r="CB305" i="9"/>
  <c r="BY405" i="9"/>
  <c r="BY244" i="9"/>
  <c r="BY411" i="9"/>
  <c r="BY412" i="9" s="1"/>
  <c r="BU78" i="13"/>
  <c r="BZ89" i="8"/>
  <c r="BZ94" i="8" s="1"/>
  <c r="BZ224" i="9" s="1"/>
  <c r="AO224" i="12"/>
  <c r="AO225" i="12" s="1"/>
  <c r="BY79" i="12"/>
  <c r="BY564" i="9"/>
  <c r="BU39" i="13" s="1"/>
  <c r="AO293" i="12"/>
  <c r="BU67" i="13"/>
  <c r="CC116" i="8" l="1"/>
  <c r="CC118" i="8" s="1"/>
  <c r="CC237" i="9" s="1"/>
  <c r="BZ91" i="8"/>
  <c r="BZ381" i="9" s="1"/>
  <c r="BZ564" i="9" s="1"/>
  <c r="BV39" i="13" s="1"/>
  <c r="BZ226" i="9"/>
  <c r="BZ233" i="9" s="1"/>
  <c r="BZ240" i="9" s="1"/>
  <c r="BZ310" i="9"/>
  <c r="BY369" i="9"/>
  <c r="BY320" i="9"/>
  <c r="BY246" i="9"/>
  <c r="BZ402" i="9"/>
  <c r="BY377" i="9"/>
  <c r="BY388" i="9"/>
  <c r="BY395" i="9"/>
  <c r="BZ409" i="9"/>
  <c r="CB306" i="9"/>
  <c r="CB528" i="9" s="1"/>
  <c r="CB73" i="12"/>
  <c r="CB74" i="12" s="1"/>
  <c r="CA86" i="8" l="1"/>
  <c r="CA89" i="8" s="1"/>
  <c r="CA94" i="8" s="1"/>
  <c r="CA224" i="9" s="1"/>
  <c r="BZ403" i="9"/>
  <c r="BZ404" i="9" s="1"/>
  <c r="CC238" i="9"/>
  <c r="CC305" i="9"/>
  <c r="AO300" i="12"/>
  <c r="BY550" i="9"/>
  <c r="BU46" i="13" s="1"/>
  <c r="BY321" i="9"/>
  <c r="BY328" i="9" s="1"/>
  <c r="BY330" i="9" s="1"/>
  <c r="BY333" i="9" s="1"/>
  <c r="BY88" i="12"/>
  <c r="BY534" i="9"/>
  <c r="BX63" i="13"/>
  <c r="BY385" i="9"/>
  <c r="BY560" i="9"/>
  <c r="BU35" i="13" s="1"/>
  <c r="AO289" i="12"/>
  <c r="AO297" i="12" s="1"/>
  <c r="BY133" i="12"/>
  <c r="BY371" i="9"/>
  <c r="BY502" i="9"/>
  <c r="BY396" i="9"/>
  <c r="BY557" i="9"/>
  <c r="BU53" i="13" s="1"/>
  <c r="AO307" i="12"/>
  <c r="BY504" i="9"/>
  <c r="BZ543" i="9"/>
  <c r="BZ311" i="9"/>
  <c r="BZ532" i="9"/>
  <c r="BZ78" i="12"/>
  <c r="BZ79" i="12" s="1"/>
  <c r="CC120" i="8"/>
  <c r="BZ405" i="9" l="1"/>
  <c r="BZ388" i="9" s="1"/>
  <c r="CA310" i="9"/>
  <c r="CA226" i="9"/>
  <c r="CA233" i="9" s="1"/>
  <c r="CA240" i="9" s="1"/>
  <c r="BU69" i="13"/>
  <c r="AO308" i="12"/>
  <c r="AO310" i="12" s="1"/>
  <c r="BY398" i="9"/>
  <c r="AO234" i="12"/>
  <c r="AO235" i="12" s="1"/>
  <c r="AO242" i="12" s="1"/>
  <c r="AO244" i="12" s="1"/>
  <c r="AO247" i="12" s="1"/>
  <c r="BY89" i="12"/>
  <c r="BY96" i="12" s="1"/>
  <c r="BY98" i="12" s="1"/>
  <c r="BY101" i="12" s="1"/>
  <c r="CC73" i="12"/>
  <c r="CC306" i="9"/>
  <c r="CC528" i="9" s="1"/>
  <c r="CD116" i="8"/>
  <c r="CC393" i="9"/>
  <c r="BV78" i="13"/>
  <c r="BZ244" i="9"/>
  <c r="BZ411" i="9"/>
  <c r="BZ412" i="9" s="1"/>
  <c r="BY505" i="9"/>
  <c r="BV67" i="13"/>
  <c r="CA91" i="8"/>
  <c r="BY135" i="12"/>
  <c r="AO284" i="12" s="1"/>
  <c r="AO282" i="12"/>
  <c r="BY535" i="9"/>
  <c r="BU70" i="13" s="1"/>
  <c r="BY544" i="9"/>
  <c r="BY335" i="9"/>
  <c r="CA402" i="9" l="1"/>
  <c r="BZ377" i="9"/>
  <c r="BZ560" i="9" s="1"/>
  <c r="BV35" i="13" s="1"/>
  <c r="BZ320" i="9"/>
  <c r="BZ369" i="9"/>
  <c r="BZ246" i="9"/>
  <c r="CD118" i="8"/>
  <c r="CD237" i="9" s="1"/>
  <c r="BZ550" i="9"/>
  <c r="BV46" i="13" s="1"/>
  <c r="BY506" i="9"/>
  <c r="BY571" i="9"/>
  <c r="BU27" i="13" s="1"/>
  <c r="BY509" i="9"/>
  <c r="AQ219" i="12"/>
  <c r="AQ220" i="12" s="1"/>
  <c r="CC74" i="12"/>
  <c r="CA311" i="9"/>
  <c r="CA543" i="9"/>
  <c r="CA78" i="12"/>
  <c r="CA532" i="9"/>
  <c r="BY63" i="13"/>
  <c r="CA403" i="9"/>
  <c r="BU79" i="13"/>
  <c r="BY545" i="9"/>
  <c r="CB86" i="8"/>
  <c r="CA381" i="9"/>
  <c r="CA409" i="9"/>
  <c r="BZ395" i="9"/>
  <c r="BZ396" i="9" s="1"/>
  <c r="CC555" i="9"/>
  <c r="BY51" i="13" s="1"/>
  <c r="AQ305" i="12"/>
  <c r="BY536" i="9"/>
  <c r="CA404" i="9" l="1"/>
  <c r="BZ385" i="9"/>
  <c r="BZ398" i="9" s="1"/>
  <c r="CD120" i="8"/>
  <c r="CE116" i="8" s="1"/>
  <c r="BZ502" i="9"/>
  <c r="BZ371" i="9"/>
  <c r="BZ133" i="12"/>
  <c r="BZ135" i="12" s="1"/>
  <c r="CB89" i="8"/>
  <c r="CB94" i="8" s="1"/>
  <c r="CB224" i="9" s="1"/>
  <c r="BW67" i="13"/>
  <c r="CD305" i="9"/>
  <c r="CD238" i="9"/>
  <c r="BW78" i="13"/>
  <c r="BY570" i="9"/>
  <c r="BU31" i="13" s="1"/>
  <c r="BY510" i="9"/>
  <c r="AP293" i="12"/>
  <c r="CA564" i="9"/>
  <c r="BW39" i="13" s="1"/>
  <c r="BZ88" i="12"/>
  <c r="BZ89" i="12" s="1"/>
  <c r="BZ96" i="12" s="1"/>
  <c r="BZ98" i="12" s="1"/>
  <c r="BZ101" i="12" s="1"/>
  <c r="BZ321" i="9"/>
  <c r="BZ328" i="9" s="1"/>
  <c r="BZ330" i="9" s="1"/>
  <c r="BZ333" i="9" s="1"/>
  <c r="BZ534" i="9"/>
  <c r="BZ504" i="9"/>
  <c r="BZ557" i="9"/>
  <c r="BV53" i="13" s="1"/>
  <c r="BY547" i="9"/>
  <c r="CA79" i="12"/>
  <c r="AP224" i="12"/>
  <c r="AP225" i="12" s="1"/>
  <c r="BZ505" i="9" l="1"/>
  <c r="BZ509" i="9" s="1"/>
  <c r="BZ570" i="9" s="1"/>
  <c r="BV31" i="13" s="1"/>
  <c r="CD393" i="9"/>
  <c r="CD555" i="9" s="1"/>
  <c r="BZ51" i="13" s="1"/>
  <c r="CB310" i="9"/>
  <c r="CB226" i="9"/>
  <c r="CB233" i="9" s="1"/>
  <c r="CB240" i="9" s="1"/>
  <c r="BZ335" i="9"/>
  <c r="BZ535" i="9"/>
  <c r="BV70" i="13" s="1"/>
  <c r="BZ544" i="9"/>
  <c r="CD73" i="12"/>
  <c r="CD74" i="12" s="1"/>
  <c r="CD306" i="9"/>
  <c r="CD528" i="9" s="1"/>
  <c r="CB91" i="8"/>
  <c r="CA244" i="9"/>
  <c r="CA411" i="9"/>
  <c r="CA412" i="9" s="1"/>
  <c r="CA405" i="9"/>
  <c r="BV69" i="13"/>
  <c r="CE118" i="8"/>
  <c r="CE237" i="9" s="1"/>
  <c r="BZ506" i="9" l="1"/>
  <c r="BZ571" i="9"/>
  <c r="BV27" i="13" s="1"/>
  <c r="BZ510" i="9"/>
  <c r="CE120" i="8"/>
  <c r="CE393" i="9" s="1"/>
  <c r="BZ536" i="9"/>
  <c r="CB403" i="9"/>
  <c r="CC86" i="8"/>
  <c r="CB381" i="9"/>
  <c r="CB564" i="9" s="1"/>
  <c r="BX39" i="13" s="1"/>
  <c r="CA395" i="9"/>
  <c r="CB409" i="9"/>
  <c r="CE305" i="9"/>
  <c r="CE238" i="9"/>
  <c r="CA320" i="9"/>
  <c r="CA369" i="9"/>
  <c r="CA246" i="9"/>
  <c r="BV79" i="13"/>
  <c r="BZ545" i="9"/>
  <c r="CB543" i="9"/>
  <c r="CB532" i="9"/>
  <c r="CB311" i="9"/>
  <c r="CB78" i="12"/>
  <c r="CB79" i="12" s="1"/>
  <c r="CA377" i="9"/>
  <c r="CA388" i="9"/>
  <c r="CB402" i="9"/>
  <c r="BZ63" i="13"/>
  <c r="CB404" i="9" l="1"/>
  <c r="CB405" i="9" s="1"/>
  <c r="BZ547" i="9"/>
  <c r="CF116" i="8"/>
  <c r="CF118" i="8" s="1"/>
  <c r="CF237" i="9" s="1"/>
  <c r="CC89" i="8"/>
  <c r="CC94" i="8" s="1"/>
  <c r="CC224" i="9" s="1"/>
  <c r="BX78" i="13"/>
  <c r="CA371" i="9"/>
  <c r="CA502" i="9"/>
  <c r="CA133" i="12"/>
  <c r="AP300" i="12"/>
  <c r="CA550" i="9"/>
  <c r="BW46" i="13" s="1"/>
  <c r="CA396" i="9"/>
  <c r="BX67" i="13"/>
  <c r="CE73" i="12"/>
  <c r="CE306" i="9"/>
  <c r="CE528" i="9" s="1"/>
  <c r="CE555" i="9"/>
  <c r="CA51" i="13" s="1"/>
  <c r="AR305" i="12"/>
  <c r="CA385" i="9"/>
  <c r="AP289" i="12"/>
  <c r="AP297" i="12" s="1"/>
  <c r="CA560" i="9"/>
  <c r="BW35" i="13" s="1"/>
  <c r="CA88" i="12"/>
  <c r="CA534" i="9"/>
  <c r="CA321" i="9"/>
  <c r="CA328" i="9" s="1"/>
  <c r="CA330" i="9" s="1"/>
  <c r="CA333" i="9" s="1"/>
  <c r="CA504" i="9"/>
  <c r="CA557" i="9"/>
  <c r="BW53" i="13" s="1"/>
  <c r="AP307" i="12"/>
  <c r="CF120" i="8" l="1"/>
  <c r="CF393" i="9" s="1"/>
  <c r="CF555" i="9" s="1"/>
  <c r="CB51" i="13" s="1"/>
  <c r="CA335" i="9"/>
  <c r="CA544" i="9"/>
  <c r="CA535" i="9"/>
  <c r="BW70" i="13" s="1"/>
  <c r="CA63" i="13"/>
  <c r="BW69" i="13"/>
  <c r="CA135" i="12"/>
  <c r="AP284" i="12" s="1"/>
  <c r="AP282" i="12"/>
  <c r="AP234" i="12"/>
  <c r="AP235" i="12" s="1"/>
  <c r="AP242" i="12" s="1"/>
  <c r="AP244" i="12" s="1"/>
  <c r="AP247" i="12" s="1"/>
  <c r="CA89" i="12"/>
  <c r="CA96" i="12" s="1"/>
  <c r="CA98" i="12" s="1"/>
  <c r="CA101" i="12" s="1"/>
  <c r="AP308" i="12"/>
  <c r="AP310" i="12" s="1"/>
  <c r="CA505" i="9"/>
  <c r="CC91" i="8"/>
  <c r="CB377" i="9"/>
  <c r="CB388" i="9"/>
  <c r="CC402" i="9"/>
  <c r="CA398" i="9"/>
  <c r="AR219" i="12"/>
  <c r="AR220" i="12" s="1"/>
  <c r="CE74" i="12"/>
  <c r="CB244" i="9"/>
  <c r="CB411" i="9"/>
  <c r="CB412" i="9" s="1"/>
  <c r="CF305" i="9"/>
  <c r="CF238" i="9"/>
  <c r="CC226" i="9"/>
  <c r="CC233" i="9" s="1"/>
  <c r="CC240" i="9" s="1"/>
  <c r="CC310" i="9"/>
  <c r="CG116" i="8" l="1"/>
  <c r="CG118" i="8" s="1"/>
  <c r="D118" i="8" s="1"/>
  <c r="CA536" i="9"/>
  <c r="BW79" i="13"/>
  <c r="CA545" i="9"/>
  <c r="CF73" i="12"/>
  <c r="CF74" i="12" s="1"/>
  <c r="CF306" i="9"/>
  <c r="CF528" i="9" s="1"/>
  <c r="CB385" i="9"/>
  <c r="CB560" i="9"/>
  <c r="BX35" i="13" s="1"/>
  <c r="CA571" i="9"/>
  <c r="BW27" i="13" s="1"/>
  <c r="CA506" i="9"/>
  <c r="CA509" i="9"/>
  <c r="CC532" i="9"/>
  <c r="CC311" i="9"/>
  <c r="CC543" i="9"/>
  <c r="CC78" i="12"/>
  <c r="CB550" i="9"/>
  <c r="BX46" i="13" s="1"/>
  <c r="CC381" i="9"/>
  <c r="CD86" i="8"/>
  <c r="CB395" i="9"/>
  <c r="CB396" i="9" s="1"/>
  <c r="CC409" i="9"/>
  <c r="CC403" i="9"/>
  <c r="CB369" i="9"/>
  <c r="CB320" i="9"/>
  <c r="CB246" i="9"/>
  <c r="CC404" i="9" l="1"/>
  <c r="CG237" i="9"/>
  <c r="D237" i="9" s="1"/>
  <c r="CG120" i="8"/>
  <c r="CG393" i="9" s="1"/>
  <c r="CG555" i="9" s="1"/>
  <c r="CC51" i="13" s="1"/>
  <c r="CA547" i="9"/>
  <c r="BY67" i="13"/>
  <c r="CA510" i="9"/>
  <c r="CA570" i="9"/>
  <c r="BW31" i="13" s="1"/>
  <c r="BY78" i="13"/>
  <c r="CB63" i="13"/>
  <c r="CB321" i="9"/>
  <c r="CB328" i="9" s="1"/>
  <c r="CB330" i="9" s="1"/>
  <c r="CB333" i="9" s="1"/>
  <c r="CB534" i="9"/>
  <c r="CB88" i="12"/>
  <c r="CB89" i="12" s="1"/>
  <c r="CB96" i="12" s="1"/>
  <c r="CB98" i="12" s="1"/>
  <c r="CB101" i="12" s="1"/>
  <c r="CB371" i="9"/>
  <c r="CB133" i="12"/>
  <c r="CB135" i="12" s="1"/>
  <c r="CB502" i="9"/>
  <c r="CB504" i="9"/>
  <c r="CB557" i="9"/>
  <c r="BX53" i="13" s="1"/>
  <c r="CC79" i="12"/>
  <c r="AQ224" i="12"/>
  <c r="AQ225" i="12" s="1"/>
  <c r="CB398" i="9"/>
  <c r="CD89" i="8"/>
  <c r="CD94" i="8" s="1"/>
  <c r="CD224" i="9" s="1"/>
  <c r="AQ293" i="12"/>
  <c r="CC564" i="9"/>
  <c r="BY39" i="13" s="1"/>
  <c r="CG305" i="9" l="1"/>
  <c r="CG306" i="9" s="1"/>
  <c r="CG238" i="9"/>
  <c r="D238" i="9" s="1"/>
  <c r="AS305" i="12"/>
  <c r="CD91" i="8"/>
  <c r="CE86" i="8" s="1"/>
  <c r="CG73" i="12"/>
  <c r="BX69" i="13"/>
  <c r="CB535" i="9"/>
  <c r="BX70" i="13" s="1"/>
  <c r="CB544" i="9"/>
  <c r="CB335" i="9"/>
  <c r="CD310" i="9"/>
  <c r="CD226" i="9"/>
  <c r="CD233" i="9" s="1"/>
  <c r="CD240" i="9" s="1"/>
  <c r="CB505" i="9"/>
  <c r="CC244" i="9"/>
  <c r="CC411" i="9"/>
  <c r="CC412" i="9" s="1"/>
  <c r="CC405" i="9"/>
  <c r="D305" i="9" l="1"/>
  <c r="CD381" i="9"/>
  <c r="CD564" i="9" s="1"/>
  <c r="BZ39" i="13" s="1"/>
  <c r="CC320" i="9"/>
  <c r="CC369" i="9"/>
  <c r="CC246" i="9"/>
  <c r="CB506" i="9"/>
  <c r="CB571" i="9"/>
  <c r="BX27" i="13" s="1"/>
  <c r="CB509" i="9"/>
  <c r="CB536" i="9"/>
  <c r="CD402" i="9"/>
  <c r="CC388" i="9"/>
  <c r="CC377" i="9"/>
  <c r="CD403" i="9"/>
  <c r="CE89" i="8"/>
  <c r="CE94" i="8" s="1"/>
  <c r="CE224" i="9" s="1"/>
  <c r="CG528" i="9"/>
  <c r="D306" i="9"/>
  <c r="CG74" i="12"/>
  <c r="AS219" i="12"/>
  <c r="CC395" i="9"/>
  <c r="CD409" i="9"/>
  <c r="CD78" i="12"/>
  <c r="CD79" i="12" s="1"/>
  <c r="CD532" i="9"/>
  <c r="CD543" i="9"/>
  <c r="CD311" i="9"/>
  <c r="BX79" i="13"/>
  <c r="CB545" i="9"/>
  <c r="CD404" i="9" l="1"/>
  <c r="CD405" i="9" s="1"/>
  <c r="CB547" i="9"/>
  <c r="BZ78" i="13"/>
  <c r="CC557" i="9"/>
  <c r="BY53" i="13" s="1"/>
  <c r="CC504" i="9"/>
  <c r="AQ307" i="12"/>
  <c r="CC63" i="13"/>
  <c r="D528" i="9"/>
  <c r="CE310" i="9"/>
  <c r="CE226" i="9"/>
  <c r="CE233" i="9" s="1"/>
  <c r="CE240" i="9" s="1"/>
  <c r="AQ300" i="12"/>
  <c r="CC550" i="9"/>
  <c r="BY46" i="13" s="1"/>
  <c r="CC396" i="9"/>
  <c r="CC534" i="9"/>
  <c r="CC321" i="9"/>
  <c r="CC328" i="9" s="1"/>
  <c r="CC330" i="9" s="1"/>
  <c r="CC333" i="9" s="1"/>
  <c r="CC88" i="12"/>
  <c r="BZ67" i="13"/>
  <c r="AS220" i="12"/>
  <c r="D220" i="12" s="1"/>
  <c r="D219" i="12"/>
  <c r="CE91" i="8"/>
  <c r="AQ289" i="12"/>
  <c r="AQ297" i="12" s="1"/>
  <c r="CC385" i="9"/>
  <c r="CC560" i="9"/>
  <c r="BY35" i="13" s="1"/>
  <c r="CB510" i="9"/>
  <c r="CB570" i="9"/>
  <c r="BX31" i="13" s="1"/>
  <c r="CC502" i="9"/>
  <c r="CC133" i="12"/>
  <c r="CC371" i="9"/>
  <c r="CC398" i="9" l="1"/>
  <c r="AQ308" i="12"/>
  <c r="AQ310" i="12" s="1"/>
  <c r="CD388" i="9"/>
  <c r="CE402" i="9"/>
  <c r="CD377" i="9"/>
  <c r="CE403" i="9"/>
  <c r="CC135" i="12"/>
  <c r="AQ284" i="12" s="1"/>
  <c r="AQ282" i="12"/>
  <c r="CF86" i="8"/>
  <c r="CE381" i="9"/>
  <c r="CE78" i="12"/>
  <c r="CE543" i="9"/>
  <c r="CE532" i="9"/>
  <c r="CE311" i="9"/>
  <c r="CC89" i="12"/>
  <c r="CC96" i="12" s="1"/>
  <c r="CC98" i="12" s="1"/>
  <c r="CC101" i="12" s="1"/>
  <c r="AQ234" i="12"/>
  <c r="AQ235" i="12" s="1"/>
  <c r="AQ242" i="12" s="1"/>
  <c r="AQ244" i="12" s="1"/>
  <c r="AQ247" i="12" s="1"/>
  <c r="CC505" i="9"/>
  <c r="BY69" i="13"/>
  <c r="CC335" i="9"/>
  <c r="CC544" i="9"/>
  <c r="CC535" i="9"/>
  <c r="BY70" i="13" s="1"/>
  <c r="CD411" i="9"/>
  <c r="CD412" i="9" s="1"/>
  <c r="CD244" i="9"/>
  <c r="BY79" i="13" l="1"/>
  <c r="CC545" i="9"/>
  <c r="AR293" i="12"/>
  <c r="CE564" i="9"/>
  <c r="CA39" i="13" s="1"/>
  <c r="CD550" i="9"/>
  <c r="BZ46" i="13" s="1"/>
  <c r="CD320" i="9"/>
  <c r="CD369" i="9"/>
  <c r="CD246" i="9"/>
  <c r="CF89" i="8"/>
  <c r="CF94" i="8" s="1"/>
  <c r="CF224" i="9" s="1"/>
  <c r="CE409" i="9"/>
  <c r="CE404" i="9" s="1"/>
  <c r="CD395" i="9"/>
  <c r="CC536" i="9"/>
  <c r="CA78" i="13"/>
  <c r="CD560" i="9"/>
  <c r="BZ35" i="13" s="1"/>
  <c r="CD385" i="9"/>
  <c r="CC571" i="9"/>
  <c r="BY27" i="13" s="1"/>
  <c r="CC506" i="9"/>
  <c r="CC509" i="9"/>
  <c r="CA67" i="13"/>
  <c r="AR224" i="12"/>
  <c r="AR225" i="12" s="1"/>
  <c r="CE79" i="12"/>
  <c r="CD504" i="9" l="1"/>
  <c r="CD557" i="9"/>
  <c r="BZ53" i="13" s="1"/>
  <c r="CF226" i="9"/>
  <c r="CF233" i="9" s="1"/>
  <c r="CF240" i="9" s="1"/>
  <c r="CF310" i="9"/>
  <c r="CD534" i="9"/>
  <c r="CD321" i="9"/>
  <c r="CD328" i="9" s="1"/>
  <c r="CD330" i="9" s="1"/>
  <c r="CD333" i="9" s="1"/>
  <c r="CD88" i="12"/>
  <c r="CD89" i="12" s="1"/>
  <c r="CD96" i="12" s="1"/>
  <c r="CD98" i="12" s="1"/>
  <c r="CD101" i="12" s="1"/>
  <c r="CC570" i="9"/>
  <c r="BY31" i="13" s="1"/>
  <c r="CC510" i="9"/>
  <c r="CD502" i="9"/>
  <c r="CD133" i="12"/>
  <c r="CD135" i="12" s="1"/>
  <c r="CD371" i="9"/>
  <c r="CF91" i="8"/>
  <c r="CD396" i="9"/>
  <c r="CD398" i="9" s="1"/>
  <c r="CC547" i="9"/>
  <c r="CF403" i="9" l="1"/>
  <c r="CD335" i="9"/>
  <c r="CD544" i="9"/>
  <c r="CD535" i="9"/>
  <c r="BZ70" i="13" s="1"/>
  <c r="BZ69" i="13"/>
  <c r="CE405" i="9"/>
  <c r="CE411" i="9"/>
  <c r="CE412" i="9" s="1"/>
  <c r="CE244" i="9"/>
  <c r="CD505" i="9"/>
  <c r="CG86" i="8"/>
  <c r="CG89" i="8" s="1"/>
  <c r="CF381" i="9"/>
  <c r="CF564" i="9" s="1"/>
  <c r="CB39" i="13" s="1"/>
  <c r="CF311" i="9"/>
  <c r="CF532" i="9"/>
  <c r="CF78" i="12"/>
  <c r="CF79" i="12" s="1"/>
  <c r="CF543" i="9"/>
  <c r="CB78" i="13" l="1"/>
  <c r="CE395" i="9"/>
  <c r="CF409" i="9"/>
  <c r="CF402" i="9"/>
  <c r="CE388" i="9"/>
  <c r="CE377" i="9"/>
  <c r="CB67" i="13"/>
  <c r="CD506" i="9"/>
  <c r="CD571" i="9"/>
  <c r="BZ27" i="13" s="1"/>
  <c r="CD509" i="9"/>
  <c r="CD536" i="9"/>
  <c r="CG91" i="8"/>
  <c r="CG381" i="9" s="1"/>
  <c r="CG94" i="8"/>
  <c r="D89" i="8"/>
  <c r="BZ79" i="13"/>
  <c r="CD545" i="9"/>
  <c r="CE369" i="9"/>
  <c r="CE320" i="9"/>
  <c r="CE246" i="9"/>
  <c r="CF404" i="9" l="1"/>
  <c r="CF405" i="9" s="1"/>
  <c r="CD570" i="9"/>
  <c r="BZ31" i="13" s="1"/>
  <c r="CD510" i="9"/>
  <c r="CE371" i="9"/>
  <c r="CE133" i="12"/>
  <c r="CE502" i="9"/>
  <c r="CG224" i="9"/>
  <c r="D94" i="8"/>
  <c r="CE385" i="9"/>
  <c r="CE560" i="9"/>
  <c r="CA35" i="13" s="1"/>
  <c r="AR289" i="12"/>
  <c r="AR297" i="12" s="1"/>
  <c r="CE557" i="9"/>
  <c r="CA53" i="13" s="1"/>
  <c r="AR307" i="12"/>
  <c r="CE504" i="9"/>
  <c r="CE505" i="9" s="1"/>
  <c r="CE534" i="9"/>
  <c r="CE88" i="12"/>
  <c r="CE321" i="9"/>
  <c r="CE328" i="9" s="1"/>
  <c r="CE330" i="9" s="1"/>
  <c r="CE333" i="9" s="1"/>
  <c r="CD547" i="9"/>
  <c r="CG564" i="9"/>
  <c r="CC39" i="13" s="1"/>
  <c r="AS293" i="12"/>
  <c r="CE550" i="9"/>
  <c r="CA46" i="13" s="1"/>
  <c r="AR300" i="12"/>
  <c r="CE396" i="9"/>
  <c r="CE398" i="9" l="1"/>
  <c r="CG402" i="9"/>
  <c r="CF377" i="9"/>
  <c r="CF388" i="9"/>
  <c r="CG310" i="9"/>
  <c r="CG226" i="9"/>
  <c r="D224" i="9"/>
  <c r="CE571" i="9"/>
  <c r="CA27" i="13" s="1"/>
  <c r="CE506" i="9"/>
  <c r="CF411" i="9"/>
  <c r="CF412" i="9" s="1"/>
  <c r="CF244" i="9"/>
  <c r="CE89" i="12"/>
  <c r="CE96" i="12" s="1"/>
  <c r="CE98" i="12" s="1"/>
  <c r="CE101" i="12" s="1"/>
  <c r="AR234" i="12"/>
  <c r="AR235" i="12" s="1"/>
  <c r="AR242" i="12" s="1"/>
  <c r="AR244" i="12" s="1"/>
  <c r="AR247" i="12" s="1"/>
  <c r="AR308" i="12"/>
  <c r="AR310" i="12" s="1"/>
  <c r="AR282" i="12"/>
  <c r="CE135" i="12"/>
  <c r="AR284" i="12" s="1"/>
  <c r="CE509" i="9"/>
  <c r="CE535" i="9"/>
  <c r="CA70" i="13" s="1"/>
  <c r="CE544" i="9"/>
  <c r="CE335" i="9"/>
  <c r="CA69" i="13"/>
  <c r="CE536" i="9" l="1"/>
  <c r="CF395" i="9"/>
  <c r="CG409" i="9"/>
  <c r="CG543" i="9"/>
  <c r="CG311" i="9"/>
  <c r="D311" i="9" s="1"/>
  <c r="CG532" i="9"/>
  <c r="CG78" i="12"/>
  <c r="D310" i="9"/>
  <c r="CF550" i="9"/>
  <c r="CB46" i="13" s="1"/>
  <c r="CF396" i="9"/>
  <c r="CG233" i="9"/>
  <c r="D226" i="9"/>
  <c r="CE570" i="9"/>
  <c r="CA31" i="13" s="1"/>
  <c r="CE510" i="9"/>
  <c r="CA79" i="13"/>
  <c r="CE545" i="9"/>
  <c r="CF369" i="9"/>
  <c r="CF320" i="9"/>
  <c r="CF246" i="9"/>
  <c r="CF560" i="9"/>
  <c r="CB35" i="13" s="1"/>
  <c r="CF385" i="9"/>
  <c r="CE547" i="9" l="1"/>
  <c r="CF398" i="9"/>
  <c r="AS224" i="12"/>
  <c r="CG79" i="12"/>
  <c r="CF88" i="12"/>
  <c r="CF89" i="12" s="1"/>
  <c r="CF96" i="12" s="1"/>
  <c r="CF98" i="12" s="1"/>
  <c r="CF101" i="12" s="1"/>
  <c r="CF321" i="9"/>
  <c r="CF328" i="9" s="1"/>
  <c r="CF330" i="9" s="1"/>
  <c r="CF333" i="9" s="1"/>
  <c r="CF534" i="9"/>
  <c r="CG240" i="9"/>
  <c r="D233" i="9"/>
  <c r="CF502" i="9"/>
  <c r="CF371" i="9"/>
  <c r="CF133" i="12"/>
  <c r="CF135" i="12" s="1"/>
  <c r="CC67" i="13"/>
  <c r="D532" i="9"/>
  <c r="CF504" i="9"/>
  <c r="CF557" i="9"/>
  <c r="CB53" i="13" s="1"/>
  <c r="CC78" i="13"/>
  <c r="D543" i="9"/>
  <c r="CF335" i="9" l="1"/>
  <c r="CF535" i="9"/>
  <c r="CB70" i="13" s="1"/>
  <c r="CF544" i="9"/>
  <c r="CG403" i="9"/>
  <c r="CG404" i="9" s="1"/>
  <c r="D240" i="9"/>
  <c r="AS225" i="12"/>
  <c r="D225" i="12" s="1"/>
  <c r="D224" i="12"/>
  <c r="CF505" i="9"/>
  <c r="CB69" i="13"/>
  <c r="CF571" i="9" l="1"/>
  <c r="CB27" i="13" s="1"/>
  <c r="CF506" i="9"/>
  <c r="CF509" i="9"/>
  <c r="D403" i="9"/>
  <c r="CF536" i="9"/>
  <c r="CB79" i="13"/>
  <c r="CF545" i="9"/>
  <c r="CG405" i="9" l="1"/>
  <c r="CG244" i="9"/>
  <c r="CG411" i="9"/>
  <c r="D404" i="9"/>
  <c r="CF547" i="9"/>
  <c r="CF510" i="9"/>
  <c r="CF570" i="9"/>
  <c r="CB31" i="13" s="1"/>
  <c r="CG388" i="9" l="1"/>
  <c r="CG377" i="9"/>
  <c r="D411" i="9"/>
  <c r="CG412" i="9"/>
  <c r="CG395" i="9" s="1"/>
  <c r="CG369" i="9"/>
  <c r="CG320" i="9"/>
  <c r="D244" i="9"/>
  <c r="D76" i="6" s="1"/>
  <c r="D18" i="11" s="1"/>
  <c r="D11" i="11" s="1"/>
  <c r="CG246" i="9"/>
  <c r="D246" i="9" s="1"/>
  <c r="CG371" i="9" l="1"/>
  <c r="D371" i="9" s="1"/>
  <c r="CG502" i="9"/>
  <c r="CG133" i="12"/>
  <c r="D369" i="9"/>
  <c r="CG550" i="9"/>
  <c r="CC46" i="13" s="1"/>
  <c r="CG396" i="9"/>
  <c r="AS300" i="12"/>
  <c r="F58" i="6"/>
  <c r="G58" i="6" s="1"/>
  <c r="F56" i="6"/>
  <c r="AS307" i="12"/>
  <c r="CG504" i="9"/>
  <c r="D504" i="9" s="1"/>
  <c r="CG557" i="9"/>
  <c r="CC53" i="13" s="1"/>
  <c r="CG88" i="12"/>
  <c r="CG321" i="9"/>
  <c r="CG534" i="9"/>
  <c r="D320" i="9"/>
  <c r="CG560" i="9"/>
  <c r="CC35" i="13" s="1"/>
  <c r="CG385" i="9"/>
  <c r="CG398" i="9" s="1"/>
  <c r="D398" i="9" s="1"/>
  <c r="F61" i="6" s="1"/>
  <c r="G61" i="6" s="1"/>
  <c r="AS289" i="12"/>
  <c r="AS297" i="12" s="1"/>
  <c r="CG505" i="9" l="1"/>
  <c r="D502" i="9"/>
  <c r="CG89" i="12"/>
  <c r="CG96" i="12" s="1"/>
  <c r="CG98" i="12" s="1"/>
  <c r="CG101" i="12" s="1"/>
  <c r="AS234" i="12"/>
  <c r="CG328" i="9"/>
  <c r="D321" i="9"/>
  <c r="G56" i="6"/>
  <c r="F57" i="6"/>
  <c r="CC69" i="13"/>
  <c r="D534" i="9"/>
  <c r="AS308" i="12"/>
  <c r="AS310" i="12" s="1"/>
  <c r="D310" i="12" s="1"/>
  <c r="CG135" i="12"/>
  <c r="AS284" i="12" s="1"/>
  <c r="D284" i="12" s="1"/>
  <c r="AS282" i="12"/>
  <c r="D282" i="12" s="1"/>
  <c r="AS235" i="12" l="1"/>
  <c r="D234" i="12"/>
  <c r="CG330" i="9"/>
  <c r="D328" i="9"/>
  <c r="CG571" i="9"/>
  <c r="CC27" i="13" s="1"/>
  <c r="CG506" i="9"/>
  <c r="D506" i="9" s="1"/>
  <c r="D507" i="9" s="1"/>
  <c r="D75" i="6" s="1"/>
  <c r="D17" i="11" s="1"/>
  <c r="CG509" i="9"/>
  <c r="AS242" i="12" l="1"/>
  <c r="D235" i="12"/>
  <c r="CG510" i="9"/>
  <c r="D510" i="9" s="1"/>
  <c r="D77" i="6" s="1"/>
  <c r="CG570" i="9"/>
  <c r="CC31" i="13" s="1"/>
  <c r="CG333" i="9"/>
  <c r="D330" i="9"/>
  <c r="CG535" i="9" l="1"/>
  <c r="CG335" i="9"/>
  <c r="D335" i="9" s="1"/>
  <c r="CG544" i="9"/>
  <c r="D333" i="9"/>
  <c r="AS244" i="12"/>
  <c r="D242" i="12"/>
  <c r="AS247" i="12" l="1"/>
  <c r="D247" i="12" s="1"/>
  <c r="D244" i="12"/>
  <c r="CC70" i="13"/>
  <c r="D535" i="9"/>
  <c r="CG536" i="9"/>
  <c r="D536" i="9" s="1"/>
  <c r="CC79" i="13"/>
  <c r="D544" i="9"/>
  <c r="CG545" i="9"/>
  <c r="CG547" i="9" l="1"/>
  <c r="D547" i="9" s="1"/>
  <c r="D545" i="9"/>
</calcChain>
</file>

<file path=xl/sharedStrings.xml><?xml version="1.0" encoding="utf-8"?>
<sst xmlns="http://schemas.openxmlformats.org/spreadsheetml/2006/main" count="3088" uniqueCount="1261">
  <si>
    <t>Disclaimer</t>
  </si>
  <si>
    <t>Construction end</t>
  </si>
  <si>
    <t>Operations start</t>
  </si>
  <si>
    <t>Financial close</t>
  </si>
  <si>
    <t>Project timings</t>
  </si>
  <si>
    <t>Other Capital Cost 9</t>
  </si>
  <si>
    <t>Other Capital Cost 10</t>
  </si>
  <si>
    <t>Energy price assumptions</t>
  </si>
  <si>
    <t>Number of hours in a year</t>
  </si>
  <si>
    <t>Rated power of renewable energy device (kW)</t>
  </si>
  <si>
    <t>Energy output</t>
  </si>
  <si>
    <t>Assumes operations start the day after the end of construction</t>
  </si>
  <si>
    <t>Construction costs</t>
  </si>
  <si>
    <t>Sensitivity (percentage of construction cost modelled)</t>
  </si>
  <si>
    <t>Baseline</t>
  </si>
  <si>
    <t>Asset lifespan (years from operations start)</t>
  </si>
  <si>
    <t>Equity draw</t>
  </si>
  <si>
    <t>Financing assumptions for construction and operations</t>
  </si>
  <si>
    <t>Equity return for community investors (%)</t>
  </si>
  <si>
    <t>Other Set Up Cost 5</t>
  </si>
  <si>
    <t>Other Set Up Cost 6</t>
  </si>
  <si>
    <t>Other Set Up Cost 7</t>
  </si>
  <si>
    <t>Other Set Up Cost 8</t>
  </si>
  <si>
    <t>Other set up costs (priced at date of financial close) (£)</t>
  </si>
  <si>
    <t>Construction costs (priced at date of financial close) (£)</t>
  </si>
  <si>
    <t>Comments</t>
  </si>
  <si>
    <t>Taxation assumptions</t>
  </si>
  <si>
    <t>Corporate tax rate</t>
  </si>
  <si>
    <t>Depreciation over asset life once constructed</t>
  </si>
  <si>
    <t>Capital allowances</t>
  </si>
  <si>
    <t>Construction phase</t>
  </si>
  <si>
    <t>Loan draw</t>
  </si>
  <si>
    <t>Opening balance</t>
  </si>
  <si>
    <t>Closing balance</t>
  </si>
  <si>
    <t>Loan repayment</t>
  </si>
  <si>
    <t>Equity repayment</t>
  </si>
  <si>
    <t>Construction costs to be funded</t>
  </si>
  <si>
    <t>TOTAL</t>
  </si>
  <si>
    <t>Construction phase (monthly)</t>
  </si>
  <si>
    <t>Construction phase (semi-annual basis)</t>
  </si>
  <si>
    <t>Operations end</t>
  </si>
  <si>
    <t>First financial year end date (DD/MM/YY) after financial close</t>
  </si>
  <si>
    <t>First financial year end</t>
  </si>
  <si>
    <t>First financial year start date (DD/MM/YY)</t>
  </si>
  <si>
    <t>to</t>
  </si>
  <si>
    <t>Period</t>
  </si>
  <si>
    <t>Days in semi-annual period</t>
  </si>
  <si>
    <t>Proportion of operations days in period</t>
  </si>
  <si>
    <t>Base year for inflation (April - March) starts</t>
  </si>
  <si>
    <t>Additions</t>
  </si>
  <si>
    <t>Total loan drawn over the six month period ending</t>
  </si>
  <si>
    <t>Base year for inflation (April - March) ends</t>
  </si>
  <si>
    <t>Repayment</t>
  </si>
  <si>
    <t xml:space="preserve"> - Days in period after operations start</t>
  </si>
  <si>
    <t xml:space="preserve"> - Days in period before operations end</t>
  </si>
  <si>
    <t xml:space="preserve"> - Number of operations days in period</t>
  </si>
  <si>
    <t xml:space="preserve"> - Days in period before the end of the base year for inflation</t>
  </si>
  <si>
    <t xml:space="preserve"> - Days in period after loan start</t>
  </si>
  <si>
    <t xml:space="preserve"> - Days in period before loan end</t>
  </si>
  <si>
    <t>Annuity repayment</t>
  </si>
  <si>
    <t>Principal</t>
  </si>
  <si>
    <t>Equity</t>
  </si>
  <si>
    <t>Equity injections</t>
  </si>
  <si>
    <t>Total loan equity over the six month period ending</t>
  </si>
  <si>
    <t>Depreciation</t>
  </si>
  <si>
    <t>Taxation</t>
  </si>
  <si>
    <t>Assets</t>
  </si>
  <si>
    <t>Long term assets</t>
  </si>
  <si>
    <t>Total assets</t>
  </si>
  <si>
    <t>Liabilities</t>
  </si>
  <si>
    <t>Retained earnings</t>
  </si>
  <si>
    <t>Check</t>
  </si>
  <si>
    <t>Interest</t>
  </si>
  <si>
    <t>Dates used</t>
  </si>
  <si>
    <t>Ratios</t>
  </si>
  <si>
    <t>Debt service cover ratio</t>
  </si>
  <si>
    <t>Returns calculations</t>
  </si>
  <si>
    <t>Equity injected</t>
  </si>
  <si>
    <t>Retained earnings released</t>
  </si>
  <si>
    <t>Month end</t>
  </si>
  <si>
    <t>Equity return (XIRR)</t>
  </si>
  <si>
    <t>Figures for charts</t>
  </si>
  <si>
    <t>Difference</t>
  </si>
  <si>
    <t>Semi-annual interest rate (%)</t>
  </si>
  <si>
    <t>Construction Phase</t>
  </si>
  <si>
    <t>Calculations Pre Operations</t>
  </si>
  <si>
    <t>Target Debt Service Cover Ratio</t>
  </si>
  <si>
    <t>Totals</t>
  </si>
  <si>
    <t>Key inputs</t>
  </si>
  <si>
    <t>Average Debt Service Cover Ratio</t>
  </si>
  <si>
    <t>Debt Service Cover Ratio</t>
  </si>
  <si>
    <t>Minimum</t>
  </si>
  <si>
    <t>Average</t>
  </si>
  <si>
    <t>Project IRR</t>
  </si>
  <si>
    <t>Project return (XIRR)</t>
  </si>
  <si>
    <t>---------&gt;</t>
  </si>
  <si>
    <t>Scenario in use</t>
  </si>
  <si>
    <t>This is an output of the model</t>
  </si>
  <si>
    <t>CAUSES OF UNEXPECTED RESULTS</t>
  </si>
  <si>
    <t>a.</t>
  </si>
  <si>
    <t>b.</t>
  </si>
  <si>
    <t>In the unlikely case the model crashes it is best to start again with a clean model.</t>
  </si>
  <si>
    <t>Accounting assumptions</t>
  </si>
  <si>
    <t>Discount rate (for NPV)</t>
  </si>
  <si>
    <t>Model check</t>
  </si>
  <si>
    <t>Version</t>
  </si>
  <si>
    <t>Released</t>
  </si>
  <si>
    <t>Enhancements</t>
  </si>
  <si>
    <t>Bug Fixes</t>
  </si>
  <si>
    <t>Short description of scenario basis</t>
  </si>
  <si>
    <t>Free-flow text box</t>
  </si>
  <si>
    <t>Development Phase</t>
  </si>
  <si>
    <t>Availability of plant (%)</t>
  </si>
  <si>
    <t>Parasitic load (%)</t>
  </si>
  <si>
    <t>Availability of the plant (%). Any renewable energy asset will need to be maintained during its operating life which means there may be downtime. Suppliers will typically warrant a high availability percentage.</t>
  </si>
  <si>
    <t>Grants</t>
  </si>
  <si>
    <t>Grant draw</t>
  </si>
  <si>
    <t>Total grant draw over the six month period ending</t>
  </si>
  <si>
    <t>End of construction grant balance</t>
  </si>
  <si>
    <t>End of construction loan balance</t>
  </si>
  <si>
    <t>End of construction equity balance</t>
  </si>
  <si>
    <t>Financing balance after grant</t>
  </si>
  <si>
    <t>Deferred grant liability built up at the end of the construction period</t>
  </si>
  <si>
    <t>Release to Profit and Loss account</t>
  </si>
  <si>
    <t>Overdraft at end of model</t>
  </si>
  <si>
    <t>Highest overdraft reached (£)</t>
  </si>
  <si>
    <t>Grant</t>
  </si>
  <si>
    <t>Balance Sheet does not balance</t>
  </si>
  <si>
    <t>Periods with Debt Service Cover Ratio less than target</t>
  </si>
  <si>
    <t>Number of periods DSCR less than target</t>
  </si>
  <si>
    <t>Debt Service Cover Ratio (DSCR) less than 1</t>
  </si>
  <si>
    <t>* Having an overdraft (negative cash balance) is a problem, especially if there is an overdraft at the end of the project</t>
  </si>
  <si>
    <t>The parasitic load, which is a percentage of the amount of power generated that is used to operate the asset, e.g. for controls and switch gear, etc.</t>
  </si>
  <si>
    <t>Development phase costs</t>
  </si>
  <si>
    <t>Financing assumptions development phase</t>
  </si>
  <si>
    <t>Proportion of days in period before the end of the base year of inflation</t>
  </si>
  <si>
    <t>Development loan repayment</t>
  </si>
  <si>
    <t>Development equity return repayment</t>
  </si>
  <si>
    <t>Development costs to be funded</t>
  </si>
  <si>
    <t>Development loan interest rolled up</t>
  </si>
  <si>
    <t>Development phase equity return</t>
  </si>
  <si>
    <t>Development phase loan</t>
  </si>
  <si>
    <t>Development equity</t>
  </si>
  <si>
    <t>Development equity return</t>
  </si>
  <si>
    <t>Development phase equity</t>
  </si>
  <si>
    <t>Development phase</t>
  </si>
  <si>
    <t>Development loan and rolled up interest</t>
  </si>
  <si>
    <t>Other Cost 3</t>
  </si>
  <si>
    <t>Other Cost 4</t>
  </si>
  <si>
    <t>Other Cost 5</t>
  </si>
  <si>
    <t>Other Cost 6</t>
  </si>
  <si>
    <t>Other Cost 7</t>
  </si>
  <si>
    <t>Other Cost 8</t>
  </si>
  <si>
    <t>Other Cost 9</t>
  </si>
  <si>
    <t>Other Cost 10</t>
  </si>
  <si>
    <t>Other Cost 11</t>
  </si>
  <si>
    <t>Other Cost 12</t>
  </si>
  <si>
    <t>Other Cost 13</t>
  </si>
  <si>
    <t>Other Cost 14</t>
  </si>
  <si>
    <t>Other Cost 15</t>
  </si>
  <si>
    <t>Other Cost 16</t>
  </si>
  <si>
    <t>Other Cost 17</t>
  </si>
  <si>
    <t>Other Cost 18</t>
  </si>
  <si>
    <t>Other Cost 19</t>
  </si>
  <si>
    <t>Other Cost 20</t>
  </si>
  <si>
    <t>Other Cost 21</t>
  </si>
  <si>
    <t>Other Cost 22</t>
  </si>
  <si>
    <t>Other Cost 23</t>
  </si>
  <si>
    <t>Other Cost 24</t>
  </si>
  <si>
    <t>Other Cost 25</t>
  </si>
  <si>
    <t>Other Cost 26</t>
  </si>
  <si>
    <t>Other Cost 27</t>
  </si>
  <si>
    <t>Other Cost 28</t>
  </si>
  <si>
    <t>Other Cost 29</t>
  </si>
  <si>
    <t>Maximum electricity generated assuming no downtime (kWh per year)</t>
  </si>
  <si>
    <t>Percentage of electricity generated that is exported to the grid (%)</t>
  </si>
  <si>
    <t>Sensitivity (percentage of developments cost modelled)</t>
  </si>
  <si>
    <t>Determining capital allowances is a very complex area. This model makes the simple assumption that 100% of all construction and development costs attract capital allowances and the writing down allowance matches the straight line accounting depreciation schedule.</t>
  </si>
  <si>
    <t>Development phase (monthly)</t>
  </si>
  <si>
    <t>Development phase flags</t>
  </si>
  <si>
    <t>Inflation rate (%)</t>
  </si>
  <si>
    <t>Implied utilisation of plant</t>
  </si>
  <si>
    <t>Capacity factor (%)</t>
  </si>
  <si>
    <t xml:space="preserve">* DSCR &lt; 1 means that there is not enough money to pay the bank. </t>
  </si>
  <si>
    <t>* Any periods when the DSCR is less than the target DSCR could create a problem unless debt can be re-profiled</t>
  </si>
  <si>
    <t>Sum (with error flag if not 100%)</t>
  </si>
  <si>
    <t>Percentage split of remaining finance (to add to 100%)</t>
  </si>
  <si>
    <t>Interest rates</t>
  </si>
  <si>
    <t>Percentage of finance after grant that is Subordinated Debt</t>
  </si>
  <si>
    <t>Percentage of finance after grant that is Equity</t>
  </si>
  <si>
    <t>Subordinated interest rate per year (%)</t>
  </si>
  <si>
    <t>Percentage of finance after grant that is Senior Loan</t>
  </si>
  <si>
    <t>Other cost 9</t>
  </si>
  <si>
    <t>Discount rate</t>
  </si>
  <si>
    <t>Enter mm/yyyy</t>
  </si>
  <si>
    <t xml:space="preserve"> ---------&gt; Actual development phase start date</t>
  </si>
  <si>
    <t xml:space="preserve"> ---------&gt; Actual financial close date</t>
  </si>
  <si>
    <t xml:space="preserve"> ---------&gt; Actual construction end</t>
  </si>
  <si>
    <t>Calculates end of month date</t>
  </si>
  <si>
    <t>┐</t>
  </si>
  <si>
    <t>│</t>
  </si>
  <si>
    <t>┘</t>
  </si>
  <si>
    <t>Debt Service Cover Ratio required by bank/s</t>
  </si>
  <si>
    <t>Override for first year end financial close date</t>
  </si>
  <si>
    <t>Inflation rate assumptions</t>
  </si>
  <si>
    <t>Senior Loan interest rate per year (%)</t>
  </si>
  <si>
    <r>
      <rPr>
        <sz val="10"/>
        <color theme="1"/>
        <rFont val="Calibri"/>
        <family val="2"/>
      </rPr>
      <t>│</t>
    </r>
    <r>
      <rPr>
        <sz val="10"/>
        <color theme="1"/>
        <rFont val="Arial"/>
        <family val="2"/>
      </rPr>
      <t>Can edit any of this text as appropriate</t>
    </r>
  </si>
  <si>
    <t>Equity draw profile</t>
  </si>
  <si>
    <t>Community equity into development costs</t>
  </si>
  <si>
    <t>Target DSCR</t>
  </si>
  <si>
    <t>Loan draw profile</t>
  </si>
  <si>
    <t>Subordinated debt draw profile</t>
  </si>
  <si>
    <t>Loan/ equity periods</t>
  </si>
  <si>
    <t>Override for year from which equity starts to be repaid (years)</t>
  </si>
  <si>
    <t>Senior loan repayment start</t>
  </si>
  <si>
    <t>Senior loan repayment end</t>
  </si>
  <si>
    <t>Subordinated debt repayment end</t>
  </si>
  <si>
    <t>Assumed by end of project</t>
  </si>
  <si>
    <t>Year from which equity starts to be repaid</t>
  </si>
  <si>
    <t>Senior Loan</t>
  </si>
  <si>
    <t>Separate electricity export tariff inflator</t>
  </si>
  <si>
    <t>Subordinated Debt</t>
  </si>
  <si>
    <t>Senior Loan repayments</t>
  </si>
  <si>
    <t xml:space="preserve"> - Proportion of loan repayment days in period</t>
  </si>
  <si>
    <t>Subordinated Debt repayments</t>
  </si>
  <si>
    <t>Equity repayment start</t>
  </si>
  <si>
    <t>Equity repayment end</t>
  </si>
  <si>
    <t xml:space="preserve"> - Days in period after equity repayment starts</t>
  </si>
  <si>
    <t xml:space="preserve"> - Days in period before equity repayment ends</t>
  </si>
  <si>
    <t>Capitalised Senior Loan interest during construction</t>
  </si>
  <si>
    <t>Capitalised Junior Loan interest during construction</t>
  </si>
  <si>
    <t>Capitalised interest</t>
  </si>
  <si>
    <t xml:space="preserve"> - Days in period once repayment (interest and principal) starts</t>
  </si>
  <si>
    <t>Junior Loan start</t>
  </si>
  <si>
    <t>Junior Loan repayment end</t>
  </si>
  <si>
    <t>Junior Loan repayments</t>
  </si>
  <si>
    <t>Junior Loan</t>
  </si>
  <si>
    <t>Override for length of interest only grace period on Junior Loan (years)</t>
  </si>
  <si>
    <t xml:space="preserve"> - Days in period before interest only grace period end</t>
  </si>
  <si>
    <t xml:space="preserve"> - Number of loan days in interest only grace period</t>
  </si>
  <si>
    <t xml:space="preserve"> - Proportion of loan days in interest only grace period</t>
  </si>
  <si>
    <t xml:space="preserve"> - Number of days repaying debt</t>
  </si>
  <si>
    <t>Interest on loan when not paying principal</t>
  </si>
  <si>
    <t>Annuity repayment when paying principal off</t>
  </si>
  <si>
    <t>Subordinated debt</t>
  </si>
  <si>
    <t>Subordinated debt amortising loan periods left</t>
  </si>
  <si>
    <t>Junior Loan interest only grace period end</t>
  </si>
  <si>
    <t>Subordinated debt loan start</t>
  </si>
  <si>
    <t>Subordinated debt interest only grace period end</t>
  </si>
  <si>
    <t>Length of interest only grace period on Junior Loan (Years)</t>
  </si>
  <si>
    <t>Length of interest only grace period on Subordinated Debt (Years)</t>
  </si>
  <si>
    <t>Assumed to be zero (0), i.e. Subordinated Debt Loan interest and principal starts to be repaid from operations</t>
  </si>
  <si>
    <t>Override for interest only grace period on subordinated debt loan (years)</t>
  </si>
  <si>
    <t>Date at which Subordinated Debt is fully paid</t>
  </si>
  <si>
    <t>Equity repayment periods</t>
  </si>
  <si>
    <t>Subordinated Debt Loan</t>
  </si>
  <si>
    <t>Interest on loan when repaying principal</t>
  </si>
  <si>
    <t>VAT rate</t>
  </si>
  <si>
    <t>VAT payments to/ from HMRC months</t>
  </si>
  <si>
    <t>VAT payment to/ from HMRC</t>
  </si>
  <si>
    <t>Month number</t>
  </si>
  <si>
    <t>Months with VAT payments to/ from HMRC</t>
  </si>
  <si>
    <t>First Quarter</t>
  </si>
  <si>
    <t>Second Quarter</t>
  </si>
  <si>
    <t>Third Quarter</t>
  </si>
  <si>
    <t>Fourth Quarter</t>
  </si>
  <si>
    <t>Debt Service Reserve Account</t>
  </si>
  <si>
    <t>Debt Service Reserve Account initial fund</t>
  </si>
  <si>
    <t>Override for DSRA initial fund requirement</t>
  </si>
  <si>
    <t>Sources</t>
  </si>
  <si>
    <t>Uses</t>
  </si>
  <si>
    <t>Total VAT Facility drawn by end of construction phase</t>
  </si>
  <si>
    <t>Total VAT Facility paid by end of construction phase</t>
  </si>
  <si>
    <t>VAT Facility outstanding</t>
  </si>
  <si>
    <t>Construction phase sources and uses</t>
  </si>
  <si>
    <t>Total sources</t>
  </si>
  <si>
    <t>Total uses</t>
  </si>
  <si>
    <t>Construction costs before finance</t>
  </si>
  <si>
    <t>Highest overdraft reached as percent of total construction phase costs</t>
  </si>
  <si>
    <t>VAT facility outstanding</t>
  </si>
  <si>
    <t>Target DSRA</t>
  </si>
  <si>
    <t>Initial Debt Service Reserve Account draw</t>
  </si>
  <si>
    <t>Total initial draw over the six month period ending</t>
  </si>
  <si>
    <t>Initial DSRA funding</t>
  </si>
  <si>
    <t>TOTAL (including Debt Service Reserve Account)</t>
  </si>
  <si>
    <t>TOTAL (excluding Debt Service Reserve Account)</t>
  </si>
  <si>
    <t xml:space="preserve">  Annuity (P+I)</t>
  </si>
  <si>
    <t>Advanced functionality to enable to user to specify a different electricity export tariff inflation rate.</t>
  </si>
  <si>
    <t>Assumes equal repayment over the last five years of the project</t>
  </si>
  <si>
    <t>The model assumes the development phase starts on the last day of a month to avoid interest costs in that month. Enter the date in the MM/YYYY format and the actual end month date is automatically calculated.</t>
  </si>
  <si>
    <t>The capacity of the renewable energy device in kW.</t>
  </si>
  <si>
    <t>The annual interest rate on the development loan/s (%).</t>
  </si>
  <si>
    <t>The interest rate on the Senior Loan (which may be different from the development loan).</t>
  </si>
  <si>
    <t>The interest rate on Subordinated Debt / community share offer.</t>
  </si>
  <si>
    <t>The length of the Junior Loan from construction end / operations start.</t>
  </si>
  <si>
    <t>Default 20 years.</t>
  </si>
  <si>
    <t>Default 10%.</t>
  </si>
  <si>
    <t>Default 95%.</t>
  </si>
  <si>
    <t>Default 75%.</t>
  </si>
  <si>
    <t>Default 0%.</t>
  </si>
  <si>
    <t>Subordinated Debt loan</t>
  </si>
  <si>
    <t>Equity input</t>
  </si>
  <si>
    <t>VAT refund</t>
  </si>
  <si>
    <t>Subordinated Debt interest</t>
  </si>
  <si>
    <t>VAT refund from HMRC</t>
  </si>
  <si>
    <t>Input VAT on construction costs</t>
  </si>
  <si>
    <t>Subordinated Debt interest capitalised</t>
  </si>
  <si>
    <t>Capitalised Subordinated Debt interest during construction</t>
  </si>
  <si>
    <t>Development Costs paid for with grant</t>
  </si>
  <si>
    <t>Other Cost 31</t>
  </si>
  <si>
    <t>Other Cost 32</t>
  </si>
  <si>
    <t>Total development costs (including grants)</t>
  </si>
  <si>
    <t>Total development costs paid for with grant</t>
  </si>
  <si>
    <t>Development phase costs that rely on loans and equity</t>
  </si>
  <si>
    <t>Development phase costs paid by grant</t>
  </si>
  <si>
    <t>Development grant capitalisation</t>
  </si>
  <si>
    <t>Main project grants</t>
  </si>
  <si>
    <t>Development phase costs and construction costs before finance</t>
  </si>
  <si>
    <t>Main project grant received (assumed at date of financial close) (£)</t>
  </si>
  <si>
    <t>Total development costs requiring loan and equity finance</t>
  </si>
  <si>
    <t>Development phase grant</t>
  </si>
  <si>
    <t>Length of Senior Loan from construction end (years)</t>
  </si>
  <si>
    <t>Development phase grants capitalised</t>
  </si>
  <si>
    <t>Print area flag</t>
  </si>
  <si>
    <t>Equity IRR</t>
  </si>
  <si>
    <t>Print flags</t>
  </si>
  <si>
    <t xml:space="preserve"> - Number of equity repayment days in period</t>
  </si>
  <si>
    <t>Support tariff (p/kWh) at date of operations commencement</t>
  </si>
  <si>
    <t>Please enter justification of chosen values</t>
  </si>
  <si>
    <t>Advanced functionality to enable to user to specify different inflation rates on support tariffs.</t>
  </si>
  <si>
    <t>The length of the support tariff contract from the date of operations commencement (not financial close) in years.</t>
  </si>
  <si>
    <t>Length of support tariff contract from date of operations start (years)</t>
  </si>
  <si>
    <t>Separate support tariff inflator</t>
  </si>
  <si>
    <t>Signed support tariff contract in April-March price basis</t>
  </si>
  <si>
    <t>First support tariff annual inflation change</t>
  </si>
  <si>
    <t>Separate support tariff inflation rate (%)</t>
  </si>
  <si>
    <t>Override for date Subordinated Debt is repaid (years)</t>
  </si>
  <si>
    <t>Total liabilities</t>
  </si>
  <si>
    <t>There are two main causes of unexpected results (e.g. capitalised development phase interest costs going beyond the end of the development phase) or #VALUE signs:</t>
  </si>
  <si>
    <t>10b</t>
  </si>
  <si>
    <t>10a</t>
  </si>
  <si>
    <t>Equivalent electricity generated per year if constrained  (kWh)</t>
  </si>
  <si>
    <t>Opened up rows 28-30 of the ‘Inputs’ worksheet to include the option to type in constrained electricity. PLEASE NOTE that if the user says 95% of the power is exported at full capacity then 95% will be exported at constrained capacity.  As most will be at 100% I don’t see this as a problem,</t>
  </si>
  <si>
    <t xml:space="preserve">In worksheet ‘Financial calculations’ made a few changes so that rows 61 (support tariff) and 62 (export electricity) work, changing calculations in rows 36 and 43. </t>
  </si>
  <si>
    <t>In worksheet ‘Debt and equity calcs’ put in very complex double IF formula in the annuity calcs lines to get rid of the problem of 0% on senior debt, junior debt and subordinated debt.</t>
  </si>
  <si>
    <t>Available electricity output per year (kWh per year)</t>
  </si>
  <si>
    <t>Maximum electricity production per year (kWh per year)</t>
  </si>
  <si>
    <t>Other Capital Cost 12</t>
  </si>
  <si>
    <t>Other Capital Cost 13</t>
  </si>
  <si>
    <t>Other Capital Cost 14</t>
  </si>
  <si>
    <t>Other Capital Cost 15</t>
  </si>
  <si>
    <t>Other Capital Cost 11</t>
  </si>
  <si>
    <t>This value comes from the Technical Advisers report, e.g. the P90 value.</t>
  </si>
  <si>
    <t>Default 10 years</t>
  </si>
  <si>
    <t>Other cost 8</t>
  </si>
  <si>
    <t>Number of columns to offset for Project IRR calculations</t>
  </si>
  <si>
    <t>Number of columns to offset for Equity IRR calculations</t>
  </si>
  <si>
    <t>The blank model had development and construction costs still in those sheets, and these went outside the shaded areas.  Removed.</t>
  </si>
  <si>
    <t xml:space="preserve"> Included an extra row in the ‘Directions to use’ worksheet</t>
  </si>
  <si>
    <t>In both models in the inputs page added in defaults for the descriptions of 10a ( Unlike the number in [ 7 ] this number should account for the [ 8 ] availability of plant and [ 9 ] the parasitic load. Default 0. ) and 10b (If applicable this needs to be a month end, otherwise defaults to end of construction. Default blank.)</t>
  </si>
  <si>
    <t>In both models (with and without example data) added into the directions sheet a point about LECs.</t>
  </si>
  <si>
    <t xml:space="preserve"> In the model example removed the constrained period options.  That is not default.  </t>
  </si>
  <si>
    <t>Updated model to accept 100% debt</t>
  </si>
  <si>
    <t>Change offset functionality in Financial Calcs for Project IRR and Equity IRR calcs</t>
  </si>
  <si>
    <r>
      <t xml:space="preserve">In both models changed the header in the inputs page to: </t>
    </r>
    <r>
      <rPr>
        <b/>
        <sz val="11"/>
        <rFont val="Calibri"/>
        <family val="2"/>
        <scheme val="minor"/>
      </rPr>
      <t>[10a] and [10b] apply if the project generation capacity is initially grid constrained</t>
    </r>
  </si>
  <si>
    <t>Logo and references updated to Ricardo Energy &amp; Environment (in directions/disclaimer and bottom of outputs page)</t>
  </si>
  <si>
    <t>IRR (D209 and D211 on Financial Calcs and on Outputs page) changed to two decimal places.</t>
  </si>
  <si>
    <t>Total capitalised interest to be funded over six month period ending</t>
  </si>
  <si>
    <t>Project reference box added to inputs C1 and outputs F4.</t>
  </si>
  <si>
    <t>Additional rows added to 'calculations - pre operations' sheet. Additional and replacement rows added to 'Financial calcs' sheet.</t>
  </si>
  <si>
    <t>Outputs cross checked against earlier completed model to ensure updates working correctly.</t>
  </si>
  <si>
    <t>Pre-14/01/2016</t>
  </si>
  <si>
    <t>V1</t>
  </si>
  <si>
    <t>Local Energy Finance Model v1 created.</t>
  </si>
  <si>
    <t>v0 (ynni-r-fro-finance model-[all versions])</t>
  </si>
  <si>
    <t>The interest rate on the Junior Loan.</t>
  </si>
  <si>
    <t>Percentage of finance after grant that is Junior Loan</t>
  </si>
  <si>
    <t>Junior Loan interest rate per year (%)</t>
  </si>
  <si>
    <t>Length of Junior Loan from construction end (years)</t>
  </si>
  <si>
    <t>Finance Model v1 amended to include:
  - Additonal calculations in 'pre-operations' tab
  - Additional calculations in 'Financial calcs' tab
  - Amended version number
  - Unlocked cell C1 on 'Inputs' tab
  - Correction to Ricardo Energy &amp; Environment</t>
  </si>
  <si>
    <t>Junior Loan amortising loan periods left</t>
  </si>
  <si>
    <t>Project management</t>
  </si>
  <si>
    <t>Other Capital Cost 16</t>
  </si>
  <si>
    <t>Other Capital Cost 17</t>
  </si>
  <si>
    <t>Other Capital Cost 18</t>
  </si>
  <si>
    <t>Other Capital Cost 19</t>
  </si>
  <si>
    <t>Bank arrangement fee</t>
  </si>
  <si>
    <t>Grid connection</t>
  </si>
  <si>
    <t>Legal fees</t>
  </si>
  <si>
    <t>Metering and utility costs</t>
  </si>
  <si>
    <t>Insurance</t>
  </si>
  <si>
    <t>Accounting and book keeping</t>
  </si>
  <si>
    <t>Bank management fees</t>
  </si>
  <si>
    <t>Enter reference name for scenario</t>
  </si>
  <si>
    <t>P50</t>
  </si>
  <si>
    <t>P90</t>
  </si>
  <si>
    <t>Please enter justification of chosen date. Should align with first incurred development costs</t>
  </si>
  <si>
    <t>Please enter justification of chosen date Should align with target date for financial close</t>
  </si>
  <si>
    <t>Please enter justification of chosen date. Should align with construction program</t>
  </si>
  <si>
    <t>Please enter justification of chosen values. May come from feasibility study or resource assessment.</t>
  </si>
  <si>
    <t>Please enter justification of chosen values. May come from feasibility study or resource assessment</t>
  </si>
  <si>
    <t>Please enter justification of chosen values. It is recommended to run a number of scenarios changing one thing at a time.</t>
  </si>
  <si>
    <t>Please enter justification of chosen values. Should align with figures included in land rental agreement.</t>
  </si>
  <si>
    <t>Percentage (%) of development costs covered by development loan (excluding separately identified grants in worksheet 'Development Costs')</t>
  </si>
  <si>
    <t>Project Management Services</t>
  </si>
  <si>
    <t>Secure planning consent</t>
  </si>
  <si>
    <t>Feasibility study</t>
  </si>
  <si>
    <t>Development phase start</t>
  </si>
  <si>
    <t xml:space="preserve"> ---------&gt; Actual constrained end</t>
  </si>
  <si>
    <r>
      <t xml:space="preserve">For example to model a 5% increase in development costs enter 105%. </t>
    </r>
    <r>
      <rPr>
        <b/>
        <sz val="10"/>
        <color theme="9" tint="-0.249977111117893"/>
        <rFont val="Arial"/>
        <family val="2"/>
      </rPr>
      <t>Default 100%.</t>
    </r>
  </si>
  <si>
    <t>Electricity exported to grid per year (kWh)</t>
  </si>
  <si>
    <t>Percentage of electricity generated that is sold to another party (%)</t>
  </si>
  <si>
    <t>Electricity generated that is sold to another party (kWh)</t>
  </si>
  <si>
    <t>Electricity exported to grid per year during constraint (kWh)</t>
  </si>
  <si>
    <t>Electricity sold to another party year during constraint (kWh)</t>
  </si>
  <si>
    <r>
      <rPr>
        <b/>
        <sz val="10"/>
        <color theme="9" tint="-0.249977111117893"/>
        <rFont val="Arial"/>
        <family val="2"/>
      </rPr>
      <t>[10a]</t>
    </r>
    <r>
      <rPr>
        <b/>
        <sz val="10"/>
        <color theme="1"/>
        <rFont val="Arial"/>
        <family val="2"/>
      </rPr>
      <t xml:space="preserve"> will apply if solar generation</t>
    </r>
  </si>
  <si>
    <r>
      <rPr>
        <b/>
        <sz val="10"/>
        <color theme="9" tint="-0.249977111117893"/>
        <rFont val="Arial"/>
        <family val="2"/>
      </rPr>
      <t>[10b]</t>
    </r>
    <r>
      <rPr>
        <b/>
        <sz val="10"/>
        <color theme="1"/>
        <rFont val="Arial"/>
        <family val="2"/>
      </rPr>
      <t xml:space="preserve"> and </t>
    </r>
    <r>
      <rPr>
        <b/>
        <sz val="10"/>
        <color theme="9" tint="-0.249977111117893"/>
        <rFont val="Arial"/>
        <family val="2"/>
      </rPr>
      <t>[10c]</t>
    </r>
    <r>
      <rPr>
        <b/>
        <sz val="10"/>
        <color theme="1"/>
        <rFont val="Arial"/>
        <family val="2"/>
      </rPr>
      <t xml:space="preserve"> apply if the project generation capacity is grid constrained</t>
    </r>
  </si>
  <si>
    <t>10b
10c</t>
  </si>
  <si>
    <t>Electricity export tariff to grid (p/kWh) at date of operations commencement</t>
  </si>
  <si>
    <t xml:space="preserve"> - Days in period after constrained generation start</t>
  </si>
  <si>
    <t xml:space="preserve"> - Days in period before constrained generation ends</t>
  </si>
  <si>
    <t xml:space="preserve"> - Days between constraint start and constraint end</t>
  </si>
  <si>
    <t xml:space="preserve"> - Number of constrained days in period</t>
  </si>
  <si>
    <t>Proportion of constrained generation period</t>
  </si>
  <si>
    <t>Maintenance costs</t>
  </si>
  <si>
    <t>Separate other electric sales inflation rate (%)</t>
  </si>
  <si>
    <r>
      <t xml:space="preserve">For example to model a 5% decrease in construction costs enter 95%. </t>
    </r>
    <r>
      <rPr>
        <b/>
        <sz val="10"/>
        <color theme="9" tint="-0.249977111117893"/>
        <rFont val="Arial"/>
        <family val="2"/>
      </rPr>
      <t>Default 100%.</t>
    </r>
  </si>
  <si>
    <t>Other cost 7</t>
  </si>
  <si>
    <t>Yes</t>
  </si>
  <si>
    <t>Separate electricity export inflation rate (%)</t>
  </si>
  <si>
    <t>Separate other electricity sales inflator</t>
  </si>
  <si>
    <t>Cash inflows from support tariff sales</t>
  </si>
  <si>
    <t>Cash inflows from electricity exported to the grid</t>
  </si>
  <si>
    <t>Cash inflows from electricity sold to other parties</t>
  </si>
  <si>
    <t>Inflation rates</t>
  </si>
  <si>
    <t>---------&gt; End date</t>
  </si>
  <si>
    <t>---------&gt; Date for Step Change 1 maintenance costs</t>
  </si>
  <si>
    <t>---------&gt; Date for Step Change 2 maintenance costs</t>
  </si>
  <si>
    <t>Step Change 1 maintenance cost (priced at start of operations)</t>
  </si>
  <si>
    <t>Step Change 2 maintenance cost (priced at start of operations)</t>
  </si>
  <si>
    <t xml:space="preserve"> - Days in period before initial maintenance period ends</t>
  </si>
  <si>
    <t xml:space="preserve"> - Number of initial maintenance days in period</t>
  </si>
  <si>
    <t xml:space="preserve"> - Days in initial maintenance period after operations start</t>
  </si>
  <si>
    <t>Proportion of initial maintenance days in period</t>
  </si>
  <si>
    <t xml:space="preserve"> - Days in Step Change 1 maintenance period after initial maintenance period ends</t>
  </si>
  <si>
    <t xml:space="preserve"> - Days in period before Step Change 1 maintenance period ends</t>
  </si>
  <si>
    <t xml:space="preserve"> - Number of Step Change 1 maintenance days in period</t>
  </si>
  <si>
    <t>Proportion of Step Change 1 days in period</t>
  </si>
  <si>
    <t xml:space="preserve"> - Days in Step Change 2 maintenance period after Step Change 1 maintenance period ends</t>
  </si>
  <si>
    <t xml:space="preserve"> - Days in period before Step Change 2 maintenance period ends</t>
  </si>
  <si>
    <t xml:space="preserve"> - Number of Step Change 2 maintenance days in period</t>
  </si>
  <si>
    <t>Maintenance costs periods</t>
  </si>
  <si>
    <t>Land rental payments</t>
  </si>
  <si>
    <t>Development loan interest rate per year (%)</t>
  </si>
  <si>
    <t>Senior lender requires Debt Service Reserve Account</t>
  </si>
  <si>
    <t>Is there a step change in land rentals?</t>
  </si>
  <si>
    <t>22a</t>
  </si>
  <si>
    <t>If there is a land rental is it linked to revenue or a fixed amount rising by inflation?</t>
  </si>
  <si>
    <t>Initial land rental (% of revenue) at start of operations</t>
  </si>
  <si>
    <t>Initial land rental (fixed amount £s rising by inflation) at start of operations</t>
  </si>
  <si>
    <t>Default 5%.</t>
  </si>
  <si>
    <t>Revenue</t>
  </si>
  <si>
    <t>24a</t>
  </si>
  <si>
    <t>Override for length of interest only grace period on Senior loan (years)</t>
  </si>
  <si>
    <t>Length of interest only grace period on Senior Loan (Years)</t>
  </si>
  <si>
    <t>Senior Loan interest only grace period end</t>
  </si>
  <si>
    <t>Senior Loan amortising loan periods left</t>
  </si>
  <si>
    <t>Generation equipment (turbine for wind/ hyrdo, PV for solar)</t>
  </si>
  <si>
    <t>Decommissioning bond</t>
  </si>
  <si>
    <t>Decommissioning bond required</t>
  </si>
  <si>
    <t>Decommissioning bond amount</t>
  </si>
  <si>
    <t>Decommissioning bond (updates automatically)</t>
  </si>
  <si>
    <t>Check if any numbers outside the financial close/ construction period</t>
  </si>
  <si>
    <t>Decommissioning bond drawn over the six month period ending</t>
  </si>
  <si>
    <t>Decommissioning bond draw</t>
  </si>
  <si>
    <t>Decommissioning bond release</t>
  </si>
  <si>
    <t>Release of bond</t>
  </si>
  <si>
    <t xml:space="preserve"> - Days in initial land rental period after operations start</t>
  </si>
  <si>
    <t xml:space="preserve"> - Days in period before initial land rental period ends</t>
  </si>
  <si>
    <t xml:space="preserve"> - Number of initial land rental days in period</t>
  </si>
  <si>
    <t>Proportion of initial land rental days in period</t>
  </si>
  <si>
    <t xml:space="preserve"> - Days in Step Change 1 land rental period after initial Land Rental period ends</t>
  </si>
  <si>
    <t xml:space="preserve"> - Days in period before Step Change 1 land rental period ends</t>
  </si>
  <si>
    <t xml:space="preserve"> - Number of Step Change 1 land rental days in period</t>
  </si>
  <si>
    <t>Depreciation of bond asset</t>
  </si>
  <si>
    <t>Financing costs in construction phase</t>
  </si>
  <si>
    <t>No</t>
  </si>
  <si>
    <t>---------&gt; End date before any step change in maintenance costs</t>
  </si>
  <si>
    <t>---------&gt; End date before any step change in land rentals</t>
  </si>
  <si>
    <t>---------&gt; Start date for any step change in land rentals</t>
  </si>
  <si>
    <t>Cost to decommission (to be met by decommissioning bond)</t>
  </si>
  <si>
    <t>Scenario  Selection</t>
  </si>
  <si>
    <t>Separate maintenance cost inflation rate (%)</t>
  </si>
  <si>
    <t>Separate land rental inflation rate if fixed rental p.a. (%)</t>
  </si>
  <si>
    <t>Separate maintenance cost inflator</t>
  </si>
  <si>
    <t>Separate land rental inflator</t>
  </si>
  <si>
    <t>Other Cost 30</t>
  </si>
  <si>
    <t>Check if any numbers outside the development phase period</t>
  </si>
  <si>
    <t>I.</t>
  </si>
  <si>
    <t>II.</t>
  </si>
  <si>
    <t xml:space="preserve"> Maintenance costs (estimated at start of operations) per years (£)</t>
  </si>
  <si>
    <t>Land rental</t>
  </si>
  <si>
    <t>Major maintenance costs periods</t>
  </si>
  <si>
    <t>Proportion of Step Change 1 maintenance days in period</t>
  </si>
  <si>
    <t>Proportion of Step Change 2 maintenance days in period</t>
  </si>
  <si>
    <t>Major Maintenance Reserve Account</t>
  </si>
  <si>
    <t>Major Maintenance (A) Reserve Set Aside</t>
  </si>
  <si>
    <t xml:space="preserve"> - Days in Major Maintenance (A) set aside period after operations start</t>
  </si>
  <si>
    <t xml:space="preserve"> - Days in Major Maintenance (A) set aside period before Major Maintenance Cost (A) period ends</t>
  </si>
  <si>
    <t xml:space="preserve"> - Number of Major Maintenance (A) set aside days in period</t>
  </si>
  <si>
    <t xml:space="preserve"> - Days in Major Maintenance (B) set aside period after operations start</t>
  </si>
  <si>
    <t xml:space="preserve"> - Days in Major Maintenance (B) set aside period before Major Maintenance Cost (B) period ends</t>
  </si>
  <si>
    <t xml:space="preserve"> - Number of Major Maintenance (B) set aside days in period</t>
  </si>
  <si>
    <t xml:space="preserve"> - Days in Major Maintenance (C) set aside period after operations start</t>
  </si>
  <si>
    <t xml:space="preserve"> - Days in Major Maintenance (C) set aside period before Major Maintenance Cost (C) period ends</t>
  </si>
  <si>
    <t xml:space="preserve"> - Number of Major Maintenance (C) set aside days in period</t>
  </si>
  <si>
    <t>Major Maintenance (B) Reserve Set Aside</t>
  </si>
  <si>
    <t>Major Maintenance (C) Reserve Set Aside</t>
  </si>
  <si>
    <t>Major Maintenance Reserve Account closing balance</t>
  </si>
  <si>
    <t>Development costs (inc. finance)</t>
  </si>
  <si>
    <t xml:space="preserve">III. </t>
  </si>
  <si>
    <t>IV.</t>
  </si>
  <si>
    <t>38a</t>
  </si>
  <si>
    <t>Advanced functionality to enable to user to specify a different other electricity sales inflation rate.</t>
  </si>
  <si>
    <t>Advanced functionality to enable to user to specify a different maintenance cost inflation rate.</t>
  </si>
  <si>
    <t>Advanced functionality to enable to user to specify a different fixed rental inflation rate.</t>
  </si>
  <si>
    <t>24b</t>
  </si>
  <si>
    <t>Major Maintenance costs (i.e. outwith the standard maintenance)</t>
  </si>
  <si>
    <t>After how many years the second step change happens (if relevant).</t>
  </si>
  <si>
    <t>After how many years the first step change happens (if relevant).</t>
  </si>
  <si>
    <t>24c</t>
  </si>
  <si>
    <t>24d</t>
  </si>
  <si>
    <t>24e</t>
  </si>
  <si>
    <t>26a</t>
  </si>
  <si>
    <t>What is the Major Maintenance Cost (A) (priced at start of operations)?</t>
  </si>
  <si>
    <t>What is the Major Maintenance Cost (B) (priced at start of operations)?</t>
  </si>
  <si>
    <t>What is the Major Maintenance Cost (C) (priced at start of operations)?</t>
  </si>
  <si>
    <t>Fixed amount</t>
  </si>
  <si>
    <t>None</t>
  </si>
  <si>
    <t>Please enter justification of chosen values. Generally 20 years for wind/ solar and 20/35 for hydro. May be reduced for refurbished turbines</t>
  </si>
  <si>
    <t>Please enter justification of chosen value</t>
  </si>
  <si>
    <t>Please enter justification of chosen value, e.g. information provided by solar manufacturer</t>
  </si>
  <si>
    <t>Please enter justification of chosen values. May come from supplier</t>
  </si>
  <si>
    <t>Please enter justification of chosen value.  May come from supplier</t>
  </si>
  <si>
    <t>Please enter justification of chosen value, e.g. letter from Distribution Network Operator</t>
  </si>
  <si>
    <t>Please enter justification, e.g. required by planning authorities</t>
  </si>
  <si>
    <t>Please enter justification, e.g. quote from insurance company.</t>
  </si>
  <si>
    <t>Please enter justification of chosen values, e.g. copies of contract</t>
  </si>
  <si>
    <t>Please enter justification of chosen values, e.g. supplier quote or market intelligence report</t>
  </si>
  <si>
    <t>Please enter justification of chosen value, e.g. loan offer</t>
  </si>
  <si>
    <t xml:space="preserve">After how many years the first Major Maintenance event happens. </t>
  </si>
  <si>
    <t xml:space="preserve">After how many years the second Major Maintenance event happens. </t>
  </si>
  <si>
    <t xml:space="preserve">After how many years the third Major Maintenance event happens. </t>
  </si>
  <si>
    <t>Financing sources during construction phase</t>
  </si>
  <si>
    <t>Cash Flow Available for Debt Service (CFADS)</t>
  </si>
  <si>
    <t xml:space="preserve">   - Land rental</t>
  </si>
  <si>
    <t xml:space="preserve">   - Provision for decommissioning</t>
  </si>
  <si>
    <t xml:space="preserve">   - Decommissioning bond set up</t>
  </si>
  <si>
    <t xml:space="preserve">   - Deferred grant release</t>
  </si>
  <si>
    <t>Operating turnover ( + )</t>
  </si>
  <si>
    <t>Operating profit (+ / - )</t>
  </si>
  <si>
    <t>Overdraft</t>
  </si>
  <si>
    <t xml:space="preserve">   - Cash inflows from electricity sales and support tariffs</t>
  </si>
  <si>
    <t xml:space="preserve">   - Cash outflows maintenance costs</t>
  </si>
  <si>
    <t xml:space="preserve">   - Cash outflows land rentals</t>
  </si>
  <si>
    <t>i) Cash generated from operations</t>
  </si>
  <si>
    <t xml:space="preserve">   Total cash generated from operations</t>
  </si>
  <si>
    <t>Cash outflows</t>
  </si>
  <si>
    <t>ii) Taxation</t>
  </si>
  <si>
    <t>Cash flows from investing activities</t>
  </si>
  <si>
    <t xml:space="preserve">   - Development and construction costs no capitalised interest</t>
  </si>
  <si>
    <t xml:space="preserve">   - Decommissioning bond</t>
  </si>
  <si>
    <t>Total cash flows from investing activities</t>
  </si>
  <si>
    <t>Cash flows from financing activities</t>
  </si>
  <si>
    <t>A. Draw down of finance</t>
  </si>
  <si>
    <t>-  Equity</t>
  </si>
  <si>
    <t>B. Finance repayments</t>
  </si>
  <si>
    <t>-   Interest</t>
  </si>
  <si>
    <t>-   Principal</t>
  </si>
  <si>
    <t xml:space="preserve"> - Transfers to/ from Debt Service Reserve Account</t>
  </si>
  <si>
    <t>-   Equity repayment</t>
  </si>
  <si>
    <t>Total finance repayments</t>
  </si>
  <si>
    <t>Total cash flows from financing activities</t>
  </si>
  <si>
    <t>iv. Sub-debt repayments</t>
  </si>
  <si>
    <t>Checks</t>
  </si>
  <si>
    <t xml:space="preserve">   Total draw down of finance excluding capitalised interest</t>
  </si>
  <si>
    <t xml:space="preserve">    Total Senior Loan repayments</t>
  </si>
  <si>
    <t xml:space="preserve">    Total junior loan repayments</t>
  </si>
  <si>
    <t xml:space="preserve">    Total Sub Debt repayments</t>
  </si>
  <si>
    <t xml:space="preserve">    Total Debt Service Reserve Account changes</t>
  </si>
  <si>
    <t xml:space="preserve">    Total equity payments</t>
  </si>
  <si>
    <t xml:space="preserve"> -  Debt Service Reserve Account initial funding if needed</t>
  </si>
  <si>
    <t>i. Capitalised interest from all loans during construction period</t>
  </si>
  <si>
    <t>ii. Senior Loan repayments</t>
  </si>
  <si>
    <t>iii. Junior debt repayments</t>
  </si>
  <si>
    <t>v. Debt Service Reserve Account changes</t>
  </si>
  <si>
    <t>A question asking if the land rental (if there is any) is a fixed amount rising by inflation (with the possibility of one step change) or linked to a percentage of total revenues (i.e. support tariffs plus electricity sales to grid and electricity sales to other parties/ own use).</t>
  </si>
  <si>
    <t>If there is a step change in rentals the number of years this happens after.</t>
  </si>
  <si>
    <t>If land rentals are linked to inflation the initial land rental at the start of operations (or the land rental for the whole period if there is no step up).</t>
  </si>
  <si>
    <t>If land rentals are a percentage of total revenue the initial percentage (or if there is no step up the percentage for the whole period).</t>
  </si>
  <si>
    <t>Total development costs covered by mix of loans and equity</t>
  </si>
  <si>
    <t>Development Costs covered by a mix of loans and equity</t>
  </si>
  <si>
    <t>The length of the senior loan from construction end / operations start.</t>
  </si>
  <si>
    <t>Advanced functionality. The model default is that a DSRA equal to 6% of the construction and capitalised development costs (before any interest) that is financed with a Senior Loan. The user can specify a different numerical DSRA value (£) here, for example if there is a significant underfunding of the DSRA in the construction phase leading to a very low DSCR in the first period.</t>
  </si>
  <si>
    <t xml:space="preserve">   - Cost of decommissioning</t>
  </si>
  <si>
    <t>Provision for decommissioning</t>
  </si>
  <si>
    <t>Cash flow before financing after tax</t>
  </si>
  <si>
    <t>Cumulative project returns</t>
  </si>
  <si>
    <t>Project payback from start of operations (years)</t>
  </si>
  <si>
    <t>Cumulative equity returns</t>
  </si>
  <si>
    <t>- Land rental</t>
  </si>
  <si>
    <t>- Senior Loan Repayments</t>
  </si>
  <si>
    <t>- Junior Loan Repayments</t>
  </si>
  <si>
    <t>- Tax</t>
  </si>
  <si>
    <t>- Cost of decommissioning</t>
  </si>
  <si>
    <t>- Maintenance costs</t>
  </si>
  <si>
    <t>General operating costs (estimated at the start of operations) per year (£)</t>
  </si>
  <si>
    <t>General operating costs excluding maintenance and land rentals</t>
  </si>
  <si>
    <t>Total general operating costs</t>
  </si>
  <si>
    <t>Operational cash inflows</t>
  </si>
  <si>
    <t>Total operational cash inflows</t>
  </si>
  <si>
    <t>Cash flows from operational activities</t>
  </si>
  <si>
    <t>Total cash flows from operational activities</t>
  </si>
  <si>
    <t>- General operating costs</t>
  </si>
  <si>
    <t>Inflation linked general operations costs (excluding maintenance and land rental costs)</t>
  </si>
  <si>
    <t>- Debt Service Return Account outflows</t>
  </si>
  <si>
    <t>- Equity repayment</t>
  </si>
  <si>
    <t>Total</t>
  </si>
  <si>
    <t xml:space="preserve"> - Debt Service Reserve Account cash inflows</t>
  </si>
  <si>
    <t xml:space="preserve"> - Release of decommissioning bond</t>
  </si>
  <si>
    <t>Project returns (pre-finance pre-tax)</t>
  </si>
  <si>
    <t>Key graphs</t>
  </si>
  <si>
    <t>Model builder:</t>
  </si>
  <si>
    <t>Gregory Vaughan-Morris</t>
  </si>
  <si>
    <t>Equity repayments</t>
  </si>
  <si>
    <t>Distributions to equity</t>
  </si>
  <si>
    <t>Cash flow available to fund Junior Loan</t>
  </si>
  <si>
    <t>- Distributions to equity</t>
  </si>
  <si>
    <t>Equity returns*</t>
  </si>
  <si>
    <t>10c</t>
  </si>
  <si>
    <t>* Equity returns for IRR &amp; payback = Distributions to equity + equity repayments - equity contributions</t>
  </si>
  <si>
    <t>Electricity export price (p/kWh) from PPA at the start of operations, priced at start of operations (i.e. allowing for any inflationary increases).</t>
  </si>
  <si>
    <t>Price for electricity (p/kWh) at start of operations for electricity that is sold to another party, or used on-site offsetting electricity purchase prices.</t>
  </si>
  <si>
    <t>Development costs inside date range</t>
  </si>
  <si>
    <t>First step change uplift value (priced at date of operations commencement).</t>
  </si>
  <si>
    <t>Second step change uplift value (priced at date of operations commencement).</t>
  </si>
  <si>
    <t>Community groups are often expected to invest some equity in the development phase.  Excluding any development phase grants, the user should type in here the percentage of the development costs covered by the mix of loans and equity that will be funded by loans, e.g. 95%.</t>
  </si>
  <si>
    <t>the project cannot even pay off the debt, meaning there is zero profit before tax, i.e. the sum of interest and principal repayments, depreciation and all the operational costs is greater than the total revenue.  Having zero profit may create #VALUE signs and cause the model to crash</t>
  </si>
  <si>
    <t xml:space="preserve">The financial year is assumed to be the end of the calendar year following financial close unless financial close is predicted to be in December in which case the financial year end will be that December. </t>
  </si>
  <si>
    <t>Price for non-grid electricity (p/kWh) sold to another party, or used on-site offsetting electricity purchase price at date of operations commencement</t>
  </si>
  <si>
    <t>---------&gt; Date for Step Change Major Maintenance Cost (A)</t>
  </si>
  <si>
    <t>---------&gt; Date for Step Change Major Maintenance Cost (B)</t>
  </si>
  <si>
    <t>---------&gt; Date for Step Change Major Maintenance Cost (C)</t>
  </si>
  <si>
    <t>Stepped up land rental (% of revenue) if applicable</t>
  </si>
  <si>
    <t>Step up in land rental (fixed amount £s rising by inflation) at date of operations commencement if applicable</t>
  </si>
  <si>
    <r>
      <rPr>
        <sz val="10"/>
        <rFont val="Arial"/>
        <family val="2"/>
      </rPr>
      <t>If 0% cannot give equity IRR, but will still give Distributions to equity</t>
    </r>
    <r>
      <rPr>
        <sz val="10"/>
        <color theme="1"/>
        <rFont val="Arial"/>
        <family val="2"/>
      </rPr>
      <t xml:space="preserve">. </t>
    </r>
    <r>
      <rPr>
        <b/>
        <sz val="10"/>
        <color theme="9" tint="-0.249977111117893"/>
        <rFont val="Arial"/>
        <family val="2"/>
      </rPr>
      <t>Default 25%.</t>
    </r>
  </si>
  <si>
    <r>
      <t xml:space="preserve">Drop down (Yes,No). </t>
    </r>
    <r>
      <rPr>
        <b/>
        <sz val="10"/>
        <color theme="9" tint="-0.249977111117893"/>
        <rFont val="Arial"/>
        <family val="2"/>
      </rPr>
      <t xml:space="preserve"> Default is Yes.</t>
    </r>
  </si>
  <si>
    <t>Construction costs inside date range</t>
  </si>
  <si>
    <t>Debt Service Reserve Account pre funding (if required)</t>
  </si>
  <si>
    <t>Major Maintenance costs</t>
  </si>
  <si>
    <t>Initial Debt Service Reserve Account (DSRA) funding</t>
  </si>
  <si>
    <t>Cashflow available for equity distributions and repayment</t>
  </si>
  <si>
    <t>Total Senior Loan repayments</t>
  </si>
  <si>
    <t>Total Junior Loan repayments</t>
  </si>
  <si>
    <t>Total Subordinated Loan repayments</t>
  </si>
  <si>
    <t>-   Distributions to equity</t>
  </si>
  <si>
    <r>
      <t xml:space="preserve">Net </t>
    </r>
    <r>
      <rPr>
        <b/>
        <sz val="14"/>
        <color rgb="FFFF0000"/>
        <rFont val="Calibri"/>
        <family val="2"/>
        <scheme val="minor"/>
      </rPr>
      <t xml:space="preserve">(decrease) </t>
    </r>
    <r>
      <rPr>
        <b/>
        <sz val="14"/>
        <rFont val="Calibri"/>
        <family val="2"/>
        <scheme val="minor"/>
      </rPr>
      <t xml:space="preserve">/ </t>
    </r>
    <r>
      <rPr>
        <b/>
        <sz val="14"/>
        <color theme="1"/>
        <rFont val="Calibri"/>
        <family val="2"/>
        <scheme val="minor"/>
      </rPr>
      <t>increase in cash and cash equivalents</t>
    </r>
  </si>
  <si>
    <t xml:space="preserve">   - Depreciation of assets</t>
  </si>
  <si>
    <t>Cash balance in bank (unable to release to equity investors)</t>
  </si>
  <si>
    <t>Retained earnings (unable to release to equity investors)</t>
  </si>
  <si>
    <t>General operating cost inflator with the same inflators applying to fixed maintenance costs, fixed rentals, support tariff, electricity export prices, and other electric sales (if relevant)</t>
  </si>
  <si>
    <t>Per period equity returns</t>
  </si>
  <si>
    <t>Chart 5: Cumulative equity returns (Distributions to equity + equity repayments - equity contributions)</t>
  </si>
  <si>
    <t>Development phase capitalised interest</t>
  </si>
  <si>
    <t>Senior Loan capitalised interest</t>
  </si>
  <si>
    <t>Junior Loan capitalised interest</t>
  </si>
  <si>
    <t xml:space="preserve"> - Days in period after unconstrained start</t>
  </si>
  <si>
    <t xml:space="preserve"> - Days in period before unconstrained period ends</t>
  </si>
  <si>
    <t xml:space="preserve"> - Number of unconstrained days in period</t>
  </si>
  <si>
    <t>Proportion of unconstrained days in period</t>
  </si>
  <si>
    <t>Major Maintenance costs correct entry</t>
  </si>
  <si>
    <t xml:space="preserve">   - Cash inflows/ outflows Major Maintenance Reserve Account (as expense)</t>
  </si>
  <si>
    <t>- Major Maintenance Reserve Account release</t>
  </si>
  <si>
    <t>- Major Maintenance Reserve Account contributions</t>
  </si>
  <si>
    <t xml:space="preserve"> - Spare cash deposited in project bank (cannot release to equity)</t>
  </si>
  <si>
    <t>Other cost 6</t>
  </si>
  <si>
    <t>TEXT FOR DROP DOWNS</t>
  </si>
  <si>
    <t>ID</t>
  </si>
  <si>
    <t>Name</t>
  </si>
  <si>
    <t>Min DSCR</t>
  </si>
  <si>
    <t>Active Scenario</t>
  </si>
  <si>
    <t>Comparison Scenarios</t>
  </si>
  <si>
    <t>Capacity Factor (%)</t>
  </si>
  <si>
    <t>NPV discount rate (%)</t>
  </si>
  <si>
    <t>Project IRR (%)</t>
  </si>
  <si>
    <t>Equity IRR (%)</t>
  </si>
  <si>
    <t>Will major maintenance be required beyond annual maintenance?</t>
  </si>
  <si>
    <t>Annual Maintenance cost (which will be for asset life if no step changes)</t>
  </si>
  <si>
    <t>Are there any step changes in maintenance costs across asset life</t>
  </si>
  <si>
    <t>Professional fees</t>
  </si>
  <si>
    <t>Contingency</t>
  </si>
  <si>
    <t>vi. Payments to equity investors</t>
  </si>
  <si>
    <t>After how many years does Step Change 1 maintenance cost occur?</t>
  </si>
  <si>
    <t>After how many years does Step Change 2 maintenance cost occur?</t>
  </si>
  <si>
    <t>After how many years does Major Maintenance Cost (A) occur</t>
  </si>
  <si>
    <t>After how many years does Major Maintenance Cost (B) occur?</t>
  </si>
  <si>
    <t>After how many years does Major Maintenance Cost (C) occur?</t>
  </si>
  <si>
    <t>After how many years does rental Step Change occur?</t>
  </si>
  <si>
    <t>Assumed 6% of the construction and capitalised development cost (before any interest) that is financed with Senior Loan</t>
  </si>
  <si>
    <t>Scenario in Use</t>
  </si>
  <si>
    <t>Scenario</t>
  </si>
  <si>
    <t>&lt;-----------------------  Select Scenario   ------------------------&gt;</t>
  </si>
  <si>
    <t>Other Set Up Cost 4</t>
  </si>
  <si>
    <t>Balance of plant - civil works</t>
  </si>
  <si>
    <t>Balance of plant - electrical works</t>
  </si>
  <si>
    <t>Other Capital Cost 6</t>
  </si>
  <si>
    <t>Other Capital Cost 7</t>
  </si>
  <si>
    <t>Other Capital Cost 8</t>
  </si>
  <si>
    <t>Generation</t>
  </si>
  <si>
    <t xml:space="preserve">Total kWh of production </t>
  </si>
  <si>
    <t>Revenues</t>
  </si>
  <si>
    <t>FIT income</t>
  </si>
  <si>
    <t>Export income (sold to third party)</t>
  </si>
  <si>
    <t>Total Revenue</t>
  </si>
  <si>
    <t>Operating Costs</t>
  </si>
  <si>
    <t>Operating costs</t>
  </si>
  <si>
    <t>Rent</t>
  </si>
  <si>
    <t>Total Operating Costs</t>
  </si>
  <si>
    <t>Tax</t>
  </si>
  <si>
    <t>Surplus</t>
  </si>
  <si>
    <t>Export income (sold to off taker)</t>
  </si>
  <si>
    <t>Annual Financial calculations</t>
  </si>
  <si>
    <t>Flag for construction period</t>
  </si>
  <si>
    <t>Flag for operations period</t>
  </si>
  <si>
    <t>Construction Year</t>
  </si>
  <si>
    <t>Operations Year</t>
  </si>
  <si>
    <t>Support tariff at end of the year (p/kWh)</t>
  </si>
  <si>
    <t>Export tariff at end of the year (p/kWh)</t>
  </si>
  <si>
    <t>Support tariff rate on 31st December (p/kWh)</t>
  </si>
  <si>
    <t>Export rate on 31st December (p/kWh)</t>
  </si>
  <si>
    <t>Other electricity sales on 31st December (p/kWh)</t>
  </si>
  <si>
    <t>Other electricity sales at end of the year (p/kWh)</t>
  </si>
  <si>
    <t>Export revenue in the year (£)</t>
  </si>
  <si>
    <t>Revenue from support tariff in the year (£)</t>
  </si>
  <si>
    <t>Other electricity revenue in the year (p/kWh)</t>
  </si>
  <si>
    <t>Senior Loan interest and principal repayments</t>
  </si>
  <si>
    <t>Junior Loan interest and principal repayments</t>
  </si>
  <si>
    <t>Cash Flow Available for Debt Service</t>
  </si>
  <si>
    <t>Annual Senior Loan (SL) DSCR</t>
  </si>
  <si>
    <t>Annual Junior Loan (JL) DSCR</t>
  </si>
  <si>
    <t xml:space="preserve">   and tax is because CFADS in the definition used will also include any major maintenance costs and injections into/ out of the Debt Service Reserve Account.</t>
  </si>
  <si>
    <t>Monthly development cost profile</t>
  </si>
  <si>
    <t>Monthly construction cost profile</t>
  </si>
  <si>
    <t>Equity returns</t>
  </si>
  <si>
    <t>Flag</t>
  </si>
  <si>
    <t>P50 delayed</t>
  </si>
  <si>
    <t>P50 share offer</t>
  </si>
  <si>
    <t>Project 001</t>
  </si>
  <si>
    <t>Please review the directions of use tab for a description of all the inputs below.</t>
  </si>
  <si>
    <t>&lt;---------------  Select Scenario   ------------------&gt;</t>
  </si>
  <si>
    <t>Copy and paste as values from column D to the table below for scenario comparison.</t>
  </si>
  <si>
    <t>Cost per kW (£/kW)</t>
  </si>
  <si>
    <t>Total dividends (£)</t>
  </si>
  <si>
    <t>NPV (£)</t>
  </si>
  <si>
    <t>Equity return per kW (£/kW) 
(total dividends/ kW)</t>
  </si>
  <si>
    <t>Electricity generation (kWh) for export/ sales other parties after degredation (if any)</t>
  </si>
  <si>
    <t>Electricity generation (kWh) for export/ sales other parties before degredation (if any)</t>
  </si>
  <si>
    <t>Electricity generation for export/ sales other parties (kWh)</t>
  </si>
  <si>
    <t>Electricity generation (kWh) for support tariff after degredation (if any)</t>
  </si>
  <si>
    <t>Electricity generation (kWh) for support tariff before degredation (if any)</t>
  </si>
  <si>
    <t>Electricity generation for support tariff (kWh)</t>
  </si>
  <si>
    <t>Support tariff revenue start</t>
  </si>
  <si>
    <t>Support tariff revenue end</t>
  </si>
  <si>
    <t xml:space="preserve"> - Days in period after constrained support generation start</t>
  </si>
  <si>
    <t xml:space="preserve"> - Days between support tariff constraint start and constraint end</t>
  </si>
  <si>
    <t>Version:</t>
  </si>
  <si>
    <t>V2</t>
  </si>
  <si>
    <t>Fix overdraft check so the red text say “Problem” rather than “Fine” in Outputs G55 and G57</t>
  </si>
  <si>
    <t>Payback from operations is also noted as 20.0 years even thought payback does not happen (Outputs D76)</t>
  </si>
  <si>
    <t>Updated the summary table as some figures are noted as £’000, but some are not factored by a 1000. The figures now illustrate the full figure rather than a multiple of 1,000</t>
  </si>
  <si>
    <t>Conditional formatting on constrained period dates fixed</t>
  </si>
  <si>
    <t>* Note if there is an equity investment and the project payback is the same as the project life this will tend to mean that no dividends have been released and only the original equity is repaid.  It is highly likely there will be overdrafts.  A "N / A" will be returned.  A "N / A" can also be returned if there is no equity investment.</t>
  </si>
  <si>
    <t>Cash Inflows</t>
  </si>
  <si>
    <t>All output graphs edited to have data references to named dynamic ranges</t>
  </si>
  <si>
    <t>Drawdown if insufficient cash to repay principal, setting DSCR = 1</t>
  </si>
  <si>
    <r>
      <t>Addition</t>
    </r>
    <r>
      <rPr>
        <sz val="11"/>
        <color rgb="FFFF0000"/>
        <rFont val="Calibri"/>
        <family val="2"/>
        <scheme val="minor"/>
      </rPr>
      <t xml:space="preserve"> (release)</t>
    </r>
    <r>
      <rPr>
        <sz val="11"/>
        <color theme="1"/>
        <rFont val="Calibri"/>
        <family val="2"/>
        <scheme val="minor"/>
      </rPr>
      <t xml:space="preserve"> if available cash and not at </t>
    </r>
    <r>
      <rPr>
        <sz val="11"/>
        <color rgb="FFFF0000"/>
        <rFont val="Calibri"/>
        <family val="2"/>
        <scheme val="minor"/>
      </rPr>
      <t>(above)</t>
    </r>
    <r>
      <rPr>
        <sz val="11"/>
        <color theme="1"/>
        <rFont val="Calibri"/>
        <family val="2"/>
        <scheme val="minor"/>
      </rPr>
      <t xml:space="preserve"> target value</t>
    </r>
  </si>
  <si>
    <t>Final period DSRA close (if needed)</t>
  </si>
  <si>
    <t>Net movement in DSRA</t>
  </si>
  <si>
    <t>Other revenue assumptions</t>
  </si>
  <si>
    <t>Date for start of receipt of revenues</t>
  </si>
  <si>
    <t>Separate 'Other Revenues' inflator</t>
  </si>
  <si>
    <t xml:space="preserve">   - Cash inflows from electricity sales, support tariffs and 'Other Revenues'</t>
  </si>
  <si>
    <t>Revenues from support tariff sales</t>
  </si>
  <si>
    <t>Revenues from electricity exported to the grid</t>
  </si>
  <si>
    <t>Revenues from electricity sold to other parties</t>
  </si>
  <si>
    <t>'Other Revenues' inflows</t>
  </si>
  <si>
    <t>Flag for first operation period</t>
  </si>
  <si>
    <t>Delayed revenue start date</t>
  </si>
  <si>
    <t>Debtors money received</t>
  </si>
  <si>
    <t>Is there are refinancing of senior debt?</t>
  </si>
  <si>
    <t>Additional sub-debt</t>
  </si>
  <si>
    <t>Lower interest rate</t>
  </si>
  <si>
    <t>Six month delay in receiving all revenues?</t>
  </si>
  <si>
    <t>Revenue delay account draw</t>
  </si>
  <si>
    <t>30 Jun</t>
  </si>
  <si>
    <t>31 Dec</t>
  </si>
  <si>
    <t>Date of refinancing</t>
  </si>
  <si>
    <t>Release from revenue delay account</t>
  </si>
  <si>
    <t>vi. Revenue Delay Account changes</t>
  </si>
  <si>
    <t>Revenue Delay Account</t>
  </si>
  <si>
    <t>Release of finance from Revenue Delay Account</t>
  </si>
  <si>
    <t>Revenue Delay Account (updates automatically)</t>
  </si>
  <si>
    <t>Revenue Delay Account over the six month period ending</t>
  </si>
  <si>
    <t xml:space="preserve">    Total Revenue Delay Account changes</t>
  </si>
  <si>
    <t>vii. Payments to equity investors</t>
  </si>
  <si>
    <t>Semi-annual interest rate</t>
  </si>
  <si>
    <t>Refinancing flag</t>
  </si>
  <si>
    <t>Refinancing (where sub-debt injection)</t>
  </si>
  <si>
    <t>Construction costs (pre finance)</t>
  </si>
  <si>
    <t>Senior debt refinancing</t>
  </si>
  <si>
    <t>Sub-debt refinancing</t>
  </si>
  <si>
    <t>Total refinancing flows</t>
  </si>
  <si>
    <t>'Other Revenues' per year (£) at date of operations commencement</t>
  </si>
  <si>
    <t xml:space="preserve"> - Transfers from Revenue Delay Account</t>
  </si>
  <si>
    <t>Refinancing (where sub-debt replaces some/ all senior debt)</t>
  </si>
  <si>
    <t>viii. Refinancing (where sub-debt replaces some/ all senior debt)</t>
  </si>
  <si>
    <t xml:space="preserve"> -  Senior debt refinancing</t>
  </si>
  <si>
    <t xml:space="preserve">    Total refinancing payments</t>
  </si>
  <si>
    <t>Project Returns (excluding capitalised interest and DSRA) before tax</t>
  </si>
  <si>
    <r>
      <t xml:space="preserve">   - Cash inflows (+) / outflows </t>
    </r>
    <r>
      <rPr>
        <sz val="11"/>
        <color rgb="FFFF0000"/>
        <rFont val="Calibri"/>
        <family val="2"/>
        <scheme val="minor"/>
      </rPr>
      <t>(-)</t>
    </r>
    <r>
      <rPr>
        <sz val="11"/>
        <color theme="1"/>
        <rFont val="Calibri"/>
        <family val="2"/>
        <scheme val="minor"/>
      </rPr>
      <t xml:space="preserve"> Major Maintenance Reserve Account (as expense)</t>
    </r>
  </si>
  <si>
    <r>
      <t>Total administrative expenses</t>
    </r>
    <r>
      <rPr>
        <b/>
        <sz val="11"/>
        <color rgb="FFFF0000"/>
        <rFont val="Calibri"/>
        <family val="2"/>
        <scheme val="minor"/>
      </rPr>
      <t xml:space="preserve"> ( - )</t>
    </r>
  </si>
  <si>
    <r>
      <t>Senior Loan interest</t>
    </r>
    <r>
      <rPr>
        <sz val="11"/>
        <color rgb="FFFF0000"/>
        <rFont val="Calibri"/>
        <family val="2"/>
        <scheme val="minor"/>
      </rPr>
      <t xml:space="preserve"> ( - )</t>
    </r>
  </si>
  <si>
    <r>
      <t>Junior Loan interest</t>
    </r>
    <r>
      <rPr>
        <sz val="11"/>
        <color rgb="FFFF0000"/>
        <rFont val="Calibri"/>
        <family val="2"/>
        <scheme val="minor"/>
      </rPr>
      <t xml:space="preserve"> ( - )</t>
    </r>
  </si>
  <si>
    <r>
      <t xml:space="preserve">Subordinated Debt interest </t>
    </r>
    <r>
      <rPr>
        <sz val="11"/>
        <color rgb="FFFF0000"/>
        <rFont val="Calibri"/>
        <family val="2"/>
        <scheme val="minor"/>
      </rPr>
      <t xml:space="preserve"> ( - )</t>
    </r>
  </si>
  <si>
    <r>
      <t xml:space="preserve">Profit before taxation ( + / </t>
    </r>
    <r>
      <rPr>
        <b/>
        <sz val="11"/>
        <color rgb="FFFF0000"/>
        <rFont val="Calibri"/>
        <family val="2"/>
        <scheme val="minor"/>
      </rPr>
      <t xml:space="preserve">- </t>
    </r>
    <r>
      <rPr>
        <b/>
        <sz val="11"/>
        <color theme="1"/>
        <rFont val="Calibri"/>
        <family val="2"/>
        <scheme val="minor"/>
      </rPr>
      <t>)</t>
    </r>
  </si>
  <si>
    <r>
      <t xml:space="preserve">Taxation ( </t>
    </r>
    <r>
      <rPr>
        <b/>
        <sz val="11"/>
        <color rgb="FFFF0000"/>
        <rFont val="Calibri"/>
        <family val="2"/>
        <scheme val="minor"/>
      </rPr>
      <t xml:space="preserve">- </t>
    </r>
    <r>
      <rPr>
        <b/>
        <sz val="11"/>
        <color theme="1"/>
        <rFont val="Calibri"/>
        <family val="2"/>
        <scheme val="minor"/>
      </rPr>
      <t>)</t>
    </r>
  </si>
  <si>
    <r>
      <t>Administrative expenses</t>
    </r>
    <r>
      <rPr>
        <b/>
        <sz val="11"/>
        <color rgb="FFFF0000"/>
        <rFont val="Calibri"/>
        <family val="2"/>
        <scheme val="minor"/>
      </rPr>
      <t xml:space="preserve"> ( - )</t>
    </r>
  </si>
  <si>
    <r>
      <t>To retained earnings ( + /</t>
    </r>
    <r>
      <rPr>
        <sz val="11"/>
        <color rgb="FFFF0000"/>
        <rFont val="Calibri"/>
        <family val="2"/>
        <scheme val="minor"/>
      </rPr>
      <t xml:space="preserve"> -</t>
    </r>
    <r>
      <rPr>
        <sz val="11"/>
        <color theme="1"/>
        <rFont val="Calibri"/>
        <family val="2"/>
        <scheme val="minor"/>
      </rPr>
      <t xml:space="preserve"> )</t>
    </r>
  </si>
  <si>
    <r>
      <t xml:space="preserve">Distributions to equity ( </t>
    </r>
    <r>
      <rPr>
        <sz val="11"/>
        <color rgb="FFFF0000"/>
        <rFont val="Calibri"/>
        <family val="2"/>
        <scheme val="minor"/>
      </rPr>
      <t>-</t>
    </r>
    <r>
      <rPr>
        <sz val="11"/>
        <color theme="1"/>
        <rFont val="Calibri"/>
        <family val="2"/>
        <scheme val="minor"/>
      </rPr>
      <t xml:space="preserve"> )</t>
    </r>
  </si>
  <si>
    <r>
      <t xml:space="preserve">Equity available for distribution ( + / </t>
    </r>
    <r>
      <rPr>
        <b/>
        <sz val="11"/>
        <color rgb="FFFF0000"/>
        <rFont val="Calibri"/>
        <family val="2"/>
        <scheme val="minor"/>
      </rPr>
      <t>-</t>
    </r>
    <r>
      <rPr>
        <b/>
        <sz val="11"/>
        <color theme="1"/>
        <rFont val="Calibri"/>
        <family val="2"/>
        <scheme val="minor"/>
      </rPr>
      <t xml:space="preserve"> )</t>
    </r>
  </si>
  <si>
    <t>'Other Revenues'</t>
  </si>
  <si>
    <t>Total Revenues</t>
  </si>
  <si>
    <t xml:space="preserve"> - Cash inflows from electricity sales, support tariffs and 'Other Revenue'</t>
  </si>
  <si>
    <t xml:space="preserve"> - Cash inflows from Revenue Delay Account</t>
  </si>
  <si>
    <t>Semi-annual assets</t>
  </si>
  <si>
    <t>17a</t>
  </si>
  <si>
    <t>17b</t>
  </si>
  <si>
    <t>17c</t>
  </si>
  <si>
    <t>17d</t>
  </si>
  <si>
    <t>17e</t>
  </si>
  <si>
    <t>17f</t>
  </si>
  <si>
    <t>25a</t>
  </si>
  <si>
    <t>25b</t>
  </si>
  <si>
    <t>25c</t>
  </si>
  <si>
    <t>25d</t>
  </si>
  <si>
    <t>25e</t>
  </si>
  <si>
    <t>25f</t>
  </si>
  <si>
    <t>26b</t>
  </si>
  <si>
    <t>26c</t>
  </si>
  <si>
    <t>26d</t>
  </si>
  <si>
    <t>26e</t>
  </si>
  <si>
    <t>28a</t>
  </si>
  <si>
    <t>38b</t>
  </si>
  <si>
    <t>40a</t>
  </si>
  <si>
    <t>Months</t>
  </si>
  <si>
    <t>Maintenance costs *</t>
  </si>
  <si>
    <t>Cash Flow Available for Debt Service **</t>
  </si>
  <si>
    <t>** Cash Flow Available for Debt Service (CFADS) is one of the main metrics banks look at.  The reason for any differences between CFADS and the sum of revenues less operating costs</t>
  </si>
  <si>
    <t>Sub-debt interest and principal repayments</t>
  </si>
  <si>
    <t>37a</t>
  </si>
  <si>
    <t>Separate 'Other Revenues' revenues inflation rate (%)</t>
  </si>
  <si>
    <t>26f</t>
  </si>
  <si>
    <t>Advanced functionality. If there is a refinancing the year of the refinancing.</t>
  </si>
  <si>
    <t>If 'Lower interest rate', what is the rate?</t>
  </si>
  <si>
    <t>If 'Additional sub-debt' what percent of senior debt converted to sub-debt?</t>
  </si>
  <si>
    <r>
      <t xml:space="preserve">The lifespan of the asset from operations start, which will tend to be the length of the support tariff contract or longer. </t>
    </r>
    <r>
      <rPr>
        <sz val="11"/>
        <color theme="9" tint="-0.249977111117893"/>
        <rFont val="Calibri"/>
        <family val="2"/>
        <scheme val="minor"/>
      </rPr>
      <t xml:space="preserve">PLEASE NOTE: there is the functionality to include major maintenance upgrades </t>
    </r>
    <r>
      <rPr>
        <b/>
        <sz val="11"/>
        <color theme="9" tint="-0.249977111117893"/>
        <rFont val="Calibri"/>
        <family val="2"/>
        <scheme val="minor"/>
      </rPr>
      <t xml:space="preserve">[ 25 ] </t>
    </r>
    <r>
      <rPr>
        <sz val="11"/>
        <color theme="9" tint="-0.249977111117893"/>
        <rFont val="Calibri"/>
        <family val="2"/>
        <scheme val="minor"/>
      </rPr>
      <t>during the asset during its lifetime (such as gearbox replacement or replacing inverters), but these maintenance upgrades are treated as an expense, not an asset.</t>
    </r>
  </si>
  <si>
    <t>Normally the cost of decommissioning will rise over time because of inflation, and it may be the case that there may be interest receivable on the bond.  However, for simplicity it is assumed that the bond issuer will account for these factors when pricing the decommissioning bond. Therefore, the User need only enter the cost of purchasing the bond, which is then automatically populated in the last month of the construction phase (row 37 worksheet 'Construction Costs')</t>
  </si>
  <si>
    <r>
      <rPr>
        <b/>
        <sz val="10"/>
        <rFont val="Arial"/>
        <family val="2"/>
      </rPr>
      <t>It is essential that tax advise is sought from a professional adviser</t>
    </r>
    <r>
      <rPr>
        <sz val="10"/>
        <rFont val="Arial"/>
        <family val="2"/>
      </rPr>
      <t xml:space="preserve">. </t>
    </r>
    <r>
      <rPr>
        <b/>
        <sz val="10"/>
        <color theme="9" tint="-0.249977111117893"/>
        <rFont val="Arial"/>
        <family val="2"/>
      </rPr>
      <t>Default 0%</t>
    </r>
  </si>
  <si>
    <t>Total excluding decommissioning bond and Revenue Delay Account</t>
  </si>
  <si>
    <t>Total including decommissioning bond and Revenue Delay Account</t>
  </si>
  <si>
    <t>Equity payments (dividends + equity repayment)</t>
  </si>
  <si>
    <r>
      <t xml:space="preserve">*  Maintenance costs exclude Major Maintenance Costs  in inputs cells </t>
    </r>
    <r>
      <rPr>
        <b/>
        <sz val="9"/>
        <color theme="9" tint="-0.249977111117893"/>
        <rFont val="Calibri"/>
        <family val="2"/>
        <scheme val="minor"/>
      </rPr>
      <t>[ 25a ]</t>
    </r>
    <r>
      <rPr>
        <sz val="9"/>
        <color theme="1"/>
        <rFont val="Calibri"/>
        <family val="2"/>
        <scheme val="minor"/>
      </rPr>
      <t xml:space="preserve"> - </t>
    </r>
    <r>
      <rPr>
        <b/>
        <sz val="9"/>
        <color theme="9" tint="-0.249977111117893"/>
        <rFont val="Calibri"/>
        <family val="2"/>
        <scheme val="minor"/>
      </rPr>
      <t>[ 25f ]</t>
    </r>
  </si>
  <si>
    <t>Lower semi-annual senior loan interest rate</t>
  </si>
  <si>
    <t>Construction costs, decommissioning bond and Revenue Delay Account, excluding capitalised interest</t>
  </si>
  <si>
    <t>Total construction balance costs to be funded over six month period ending</t>
  </si>
  <si>
    <t>Construction costs (ex. capitalised interest) + development costs (with capitalised interest &amp; any equity returns)</t>
  </si>
  <si>
    <t>Operational revenues</t>
  </si>
  <si>
    <t>Cash flow available to fund Subordinated Debt</t>
  </si>
  <si>
    <t>Withdrawals (Distributions to equity)</t>
  </si>
  <si>
    <t>Debt service cover ratio (before DSRA movements)</t>
  </si>
  <si>
    <t>Cash flow before Revenue Delay Account, financing and tax (Project IRR)</t>
  </si>
  <si>
    <t>Cash flow after Revenue Delay Account, before financing and tax</t>
  </si>
  <si>
    <t>Project period flag (construction, operations and revenue delay if relevant)</t>
  </si>
  <si>
    <t>Project end (before revenue delay if relevant)</t>
  </si>
  <si>
    <t>Year of operations including revenue delay if relevant</t>
  </si>
  <si>
    <t>***  This model is best viewed in Excel 2013 or higher  ***</t>
  </si>
  <si>
    <t>Day</t>
  </si>
  <si>
    <t>Month</t>
  </si>
  <si>
    <t>Year</t>
  </si>
  <si>
    <t>A</t>
  </si>
  <si>
    <t>Date shown is</t>
  </si>
  <si>
    <t>DAYS</t>
  </si>
  <si>
    <t>Checks that the net (decrease) / increase in cash and cash equivalents is the same in the cash flow waterfall and the IAS102 cash flow</t>
  </si>
  <si>
    <t>Development phase equity return for investors (%)</t>
  </si>
  <si>
    <t>Semi-annual periods</t>
  </si>
  <si>
    <t>p_kWh_to_GBP_MWh</t>
  </si>
  <si>
    <t>}</t>
  </si>
  <si>
    <t>Development costs (after financing)</t>
  </si>
  <si>
    <t>CASHFLOW - PRESENTED AS CASH WATERFALL AS BANKS OFTEN REQUIRE (£s)</t>
  </si>
  <si>
    <t>CASH FLOW PRESENTED CONVENTIONALLY - IAS102 (£s)</t>
  </si>
  <si>
    <t>BALANCE SHEET (£s)</t>
  </si>
  <si>
    <t>Cash balances (£s)</t>
  </si>
  <si>
    <t>Cumulative profits / retained earnings balance (£s)</t>
  </si>
  <si>
    <t>Major Maintenance Reserve Account (£s)</t>
  </si>
  <si>
    <t>Capital assets and depreciation (£s)</t>
  </si>
  <si>
    <t>Decommissioning cost provision (£s)</t>
  </si>
  <si>
    <t>Decommissioning asset (£s)</t>
  </si>
  <si>
    <t>Revenue Delay Account (£s)</t>
  </si>
  <si>
    <t>Grants (£s)</t>
  </si>
  <si>
    <t>Chart 3: Debt Service Cover Ratio chart</t>
  </si>
  <si>
    <t>Chart 4: Equity returns in operations period (distributions to equity + equity repayments)</t>
  </si>
  <si>
    <r>
      <t xml:space="preserve">Chart 1 </t>
    </r>
    <r>
      <rPr>
        <b/>
        <sz val="10"/>
        <color theme="1"/>
        <rFont val="Calibri"/>
        <family val="2"/>
        <scheme val="minor"/>
      </rPr>
      <t>'Monthly development cost profile'</t>
    </r>
  </si>
  <si>
    <r>
      <t xml:space="preserve">Chart 2 </t>
    </r>
    <r>
      <rPr>
        <b/>
        <sz val="10"/>
        <color theme="1"/>
        <rFont val="Calibri"/>
        <family val="2"/>
        <scheme val="minor"/>
      </rPr>
      <t>'Monthly construction cost profile'</t>
    </r>
  </si>
  <si>
    <t>Debt &amp; equity calculations (£s)</t>
  </si>
  <si>
    <t xml:space="preserve">  Principal (P)</t>
  </si>
  <si>
    <t xml:space="preserve">  Interest (I)</t>
  </si>
  <si>
    <t>REVENUES ON AN ACCRUALS BASIS THAT GO INTO PROFIT &amp; LOSS ACCOUNT / INCOME STATEMENT (£s)</t>
  </si>
  <si>
    <t>PROFIT &amp; LOSS ACCOUNT / INCOME STATEMENT (£)</t>
  </si>
  <si>
    <r>
      <rPr>
        <i/>
        <sz val="10"/>
        <color theme="3" tint="0.59999389629810485"/>
        <rFont val="Arial"/>
        <family val="2"/>
      </rPr>
      <t xml:space="preserve">This is </t>
    </r>
    <r>
      <rPr>
        <b/>
        <i/>
        <sz val="10"/>
        <color theme="6" tint="-0.249977111117893"/>
        <rFont val="Arial"/>
        <family val="2"/>
      </rPr>
      <t>[7]</t>
    </r>
    <r>
      <rPr>
        <i/>
        <sz val="10"/>
        <color theme="3" tint="0.59999389629810485"/>
        <rFont val="Arial"/>
        <family val="2"/>
      </rPr>
      <t xml:space="preserve"> *</t>
    </r>
    <r>
      <rPr>
        <i/>
        <sz val="10"/>
        <color theme="0" tint="-0.34998626667073579"/>
        <rFont val="Arial"/>
        <family val="2"/>
      </rPr>
      <t xml:space="preserve"> </t>
    </r>
    <r>
      <rPr>
        <b/>
        <i/>
        <sz val="10"/>
        <color theme="9"/>
        <rFont val="Arial"/>
        <family val="2"/>
      </rPr>
      <t>[8]</t>
    </r>
    <r>
      <rPr>
        <i/>
        <sz val="10"/>
        <color theme="3" tint="0.59999389629810485"/>
        <rFont val="Arial"/>
        <family val="2"/>
      </rPr>
      <t>% * ( 1 -</t>
    </r>
    <r>
      <rPr>
        <i/>
        <sz val="10"/>
        <color theme="0" tint="-0.34998626667073579"/>
        <rFont val="Arial"/>
        <family val="2"/>
      </rPr>
      <t xml:space="preserve"> </t>
    </r>
    <r>
      <rPr>
        <b/>
        <i/>
        <sz val="10"/>
        <color theme="9"/>
        <rFont val="Arial"/>
        <family val="2"/>
      </rPr>
      <t>[9]</t>
    </r>
    <r>
      <rPr>
        <i/>
        <sz val="10"/>
        <color theme="3" tint="0.59999389629810485"/>
        <rFont val="Arial"/>
        <family val="2"/>
      </rPr>
      <t>% )</t>
    </r>
  </si>
  <si>
    <r>
      <t xml:space="preserve">   -----&gt;  See worksheet '</t>
    </r>
    <r>
      <rPr>
        <b/>
        <sz val="10"/>
        <rFont val="Arial"/>
        <family val="2"/>
      </rPr>
      <t>Development Costs'</t>
    </r>
  </si>
  <si>
    <r>
      <t xml:space="preserve">   -----&gt;  See worksheet '</t>
    </r>
    <r>
      <rPr>
        <b/>
        <sz val="10"/>
        <rFont val="Arial"/>
        <family val="2"/>
      </rPr>
      <t>Construction Costs</t>
    </r>
    <r>
      <rPr>
        <sz val="10"/>
        <rFont val="Arial"/>
        <family val="2"/>
      </rPr>
      <t>'</t>
    </r>
  </si>
  <si>
    <t>Key outputs from date of financial close</t>
  </si>
  <si>
    <t>Payback from start of operations</t>
  </si>
  <si>
    <r>
      <t xml:space="preserve">Years. </t>
    </r>
    <r>
      <rPr>
        <b/>
        <sz val="10"/>
        <color theme="9" tint="-0.249977111117893"/>
        <rFont val="Arial"/>
        <family val="2"/>
      </rPr>
      <t>Default 0.0</t>
    </r>
  </si>
  <si>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</si>
  <si>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</si>
  <si>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</si>
  <si>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Default 0.0</t>
    </r>
  </si>
  <si>
    <t>Assumed to be zero (0.0), i.e. Senior loan interest and principal starts to be repaid from start of operations</t>
  </si>
  <si>
    <t>Assumed to be zero (0.0), i.e. Junior Loan interest and principal starts to be repaid from operations</t>
  </si>
  <si>
    <t>If there is refinancing which year is the refinancing?</t>
  </si>
  <si>
    <r>
      <t>If applicable this needs to be MM/YYYY, otherwise defaults to end of construction.</t>
    </r>
    <r>
      <rPr>
        <sz val="10"/>
        <color theme="6" tint="-0.249977111117893"/>
        <rFont val="Arial"/>
        <family val="2"/>
      </rPr>
      <t xml:space="preserve"> </t>
    </r>
    <r>
      <rPr>
        <b/>
        <sz val="10"/>
        <color theme="9" tint="-0.249977111117893"/>
        <rFont val="Arial"/>
        <family val="2"/>
      </rPr>
      <t xml:space="preserve"> </t>
    </r>
    <r>
      <rPr>
        <sz val="10"/>
        <rFont val="Arial"/>
        <family val="2"/>
      </rPr>
      <t xml:space="preserve">Date should never be later than any support tariff ends. </t>
    </r>
    <r>
      <rPr>
        <b/>
        <sz val="10"/>
        <color theme="9" tint="-0.249977111117893"/>
        <rFont val="Arial"/>
        <family val="2"/>
      </rPr>
      <t xml:space="preserve">Default blank. </t>
    </r>
  </si>
  <si>
    <t>Land rentals from operations commencement (£s or % of revenue)</t>
  </si>
  <si>
    <t>When does land rental start?</t>
  </si>
  <si>
    <t>From operations commencement</t>
  </si>
  <si>
    <t>6a</t>
  </si>
  <si>
    <t>14a</t>
  </si>
  <si>
    <t>It is assumed that all revenues (support tariffs, electricity exports and other revenues) and all operating costs rise on the 1st April each year.</t>
  </si>
  <si>
    <t>26g</t>
  </si>
  <si>
    <t>28b</t>
  </si>
  <si>
    <t>28c</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</si>
  <si>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[28]</t>
    </r>
    <r>
      <rPr>
        <sz val="11"/>
        <color theme="0" tint="-0.499984740745262"/>
        <rFont val="Calibri"/>
        <family val="2"/>
        <scheme val="minor"/>
      </rPr>
      <t>, i.e. if the cost in one month is £5,000 and 95% is paid by a loan then equity provides £250.</t>
    </r>
  </si>
  <si>
    <t>33a</t>
  </si>
  <si>
    <t>33b</t>
  </si>
  <si>
    <t>33c</t>
  </si>
  <si>
    <t>Months in year</t>
  </si>
  <si>
    <t>31st January</t>
  </si>
  <si>
    <t>28th/ 29th February</t>
  </si>
  <si>
    <t>31st March</t>
  </si>
  <si>
    <t>30th April</t>
  </si>
  <si>
    <t>31st May</t>
  </si>
  <si>
    <t>30th June</t>
  </si>
  <si>
    <t>31st July</t>
  </si>
  <si>
    <t>31st August</t>
  </si>
  <si>
    <t>30th September</t>
  </si>
  <si>
    <t>31st October</t>
  </si>
  <si>
    <t>30th November</t>
  </si>
  <si>
    <t>31st December</t>
  </si>
  <si>
    <t>37b</t>
  </si>
  <si>
    <t>Assumed in proportion to cash flow need after grant receipt</t>
  </si>
  <si>
    <t>42a</t>
  </si>
  <si>
    <t>42b</t>
  </si>
  <si>
    <t>39a</t>
  </si>
  <si>
    <t>39b</t>
  </si>
  <si>
    <t>39c</t>
  </si>
  <si>
    <t>40b</t>
  </si>
  <si>
    <t>40c</t>
  </si>
  <si>
    <t>40d</t>
  </si>
  <si>
    <t>40e</t>
  </si>
  <si>
    <t>40f</t>
  </si>
  <si>
    <t>Refinancing of senior debt</t>
  </si>
  <si>
    <t>If there is refinancing what type of refinancing is it?</t>
  </si>
  <si>
    <t>40g</t>
  </si>
  <si>
    <t>First semi-annual accounting half year end month</t>
  </si>
  <si>
    <t>Second semi-annual accounting half year end month</t>
  </si>
  <si>
    <t>44a</t>
  </si>
  <si>
    <t>44b</t>
  </si>
  <si>
    <t>45a</t>
  </si>
  <si>
    <t>All development phase costs, construction costs, Debt Service Reserve Account and Revenue Delay Account less all grants</t>
  </si>
  <si>
    <t>Cumulative financing balance for development phase costs, construction costs, Debt Service Reserve Account and Revenue Delay Account less grants</t>
  </si>
  <si>
    <t>Project Returns pre-finance pre-tax from financial close (not development start)</t>
  </si>
  <si>
    <t>Equity Returns (i.e. all money paid to equity investors) after tax from financial close (not development start)</t>
  </si>
  <si>
    <t>Payback period of financial close equity injection from start of operations (years) *</t>
  </si>
  <si>
    <t>Assumed in proportion to cash flow need after grant receipt fully used</t>
  </si>
  <si>
    <t>Senior loan draw profile</t>
  </si>
  <si>
    <t>Junior loan draw profile</t>
  </si>
  <si>
    <t>33d</t>
  </si>
  <si>
    <t>33a
33b
33c
33d</t>
  </si>
  <si>
    <t>The assumption is from the start of operations sub-ordinated loan interest and principal starts to be repaid as an annuity (i.e. in every six months the same total amount of sub-ordinated debt service is paid), and there is no principal repayment grace period.</t>
  </si>
  <si>
    <t>c</t>
  </si>
  <si>
    <r>
      <t>The model assumes that the accounts for the project vehicle are prepared for every financial year 1</t>
    </r>
    <r>
      <rPr>
        <vertAlign val="superscript"/>
        <sz val="11"/>
        <color theme="0" tint="-0.499984740745262"/>
        <rFont val="Calibri"/>
        <family val="2"/>
        <scheme val="minor"/>
      </rPr>
      <t>st</t>
    </r>
    <r>
      <rPr>
        <sz val="11"/>
        <color theme="0" tint="-0.499984740745262"/>
        <rFont val="Calibri"/>
        <family val="2"/>
        <scheme val="minor"/>
      </rPr>
      <t xml:space="preserve"> January to 31</t>
    </r>
    <r>
      <rPr>
        <vertAlign val="superscript"/>
        <sz val="11"/>
        <color theme="0" tint="-0.499984740745262"/>
        <rFont val="Calibri"/>
        <family val="2"/>
        <scheme val="minor"/>
      </rPr>
      <t>st</t>
    </r>
    <r>
      <rPr>
        <sz val="11"/>
        <color theme="0" tint="-0.499984740745262"/>
        <rFont val="Calibri"/>
        <family val="2"/>
        <scheme val="minor"/>
      </rPr>
      <t xml:space="preserve"> December.</t>
    </r>
  </si>
  <si>
    <t>45b</t>
  </si>
  <si>
    <t>45
45a</t>
  </si>
  <si>
    <r>
      <t xml:space="preserve">Delays in recouping any revenues (electricity, support tariffs and </t>
    </r>
    <r>
      <rPr>
        <b/>
        <sz val="10"/>
        <color theme="9" tint="-0.249977111117893"/>
        <rFont val="Arial"/>
        <family val="2"/>
      </rPr>
      <t>[15]</t>
    </r>
    <r>
      <rPr>
        <b/>
        <sz val="10"/>
        <color theme="1"/>
        <rFont val="Arial"/>
        <family val="2"/>
      </rPr>
      <t xml:space="preserve"> Other Revenues)</t>
    </r>
  </si>
  <si>
    <t>Decommissioning bond (debtor) (£s)</t>
  </si>
  <si>
    <t>SALES OF ELECTRICITY AND SUPPORT TARIFFS FOR PREVIOUS 12 MONTHS</t>
  </si>
  <si>
    <t>CASH FLOW (£) AVAILABLE FOR DEBT SERVICE FOR PREVIOUS 12 MONTHS</t>
  </si>
  <si>
    <t>CASH FLOW PRESENTED CONVENTIONALLY - IAS102 FOR PREVIOUS 12 MONTHS</t>
  </si>
  <si>
    <t>PROFIT AND LOSS ACCOUNT FOR PREVIOUS 12 MONTHS</t>
  </si>
  <si>
    <t>Input VAT paid on construction costs</t>
  </si>
  <si>
    <t>VAT Facility during construction phase (assumption any VAT paid during development phase has been reclaimed, there is only VAT only paid on construction costs, and there are no interest costs on the facility)</t>
  </si>
  <si>
    <t xml:space="preserve">   - Depreciation of decommissioning asset</t>
  </si>
  <si>
    <t>Decommissioning bond set up</t>
  </si>
  <si>
    <t>Days in month</t>
  </si>
  <si>
    <t xml:space="preserve"> - Days in period before delayed revenues start</t>
  </si>
  <si>
    <t xml:space="preserve"> - Number of delayed revenue days in period</t>
  </si>
  <si>
    <t>Proportion of delayed revenue days in period</t>
  </si>
  <si>
    <t>Days in year</t>
  </si>
  <si>
    <t xml:space="preserve"> - Days in period after unconstrained generation start</t>
  </si>
  <si>
    <t xml:space="preserve"> - Days in period before unconstrained generation period ends</t>
  </si>
  <si>
    <t>Date for power generation constraint to end</t>
  </si>
  <si>
    <t>Percentage of power generated compared to project start (i.e. after degredation)</t>
  </si>
  <si>
    <r>
      <t>Price for electricity exported to the grid (percentage shown in [</t>
    </r>
    <r>
      <rPr>
        <b/>
        <sz val="10"/>
        <color theme="9" tint="-0.249977111117893"/>
        <rFont val="Arial"/>
        <family val="2"/>
      </rPr>
      <t>10</t>
    </r>
    <r>
      <rPr>
        <sz val="10"/>
        <color theme="1"/>
        <rFont val="Arial"/>
        <family val="2"/>
      </rPr>
      <t>]) through a Purchasing Power Agreement (PPA) or UK Government tariff.</t>
    </r>
    <r>
      <rPr>
        <sz val="10"/>
        <color theme="6" tint="-0.249977111117893"/>
        <rFont val="Arial"/>
        <family val="2"/>
      </rPr>
      <t xml:space="preserve"> </t>
    </r>
    <r>
      <rPr>
        <b/>
        <sz val="10"/>
        <color theme="9" tint="-0.249977111117893"/>
        <rFont val="Arial"/>
        <family val="2"/>
      </rPr>
      <t>Default 5.03p/kWh for 2017/18.</t>
    </r>
  </si>
  <si>
    <t>Subordinated Debt repayments (payments end of each six month period)</t>
  </si>
  <si>
    <t>Monthly fin calcs 18 months ops</t>
  </si>
  <si>
    <t>Senior Loan repayments (end of each six month period)</t>
  </si>
  <si>
    <t>Junior loan month flag</t>
  </si>
  <si>
    <t>Senior loan end date</t>
  </si>
  <si>
    <t>Flag if senior loan month</t>
  </si>
  <si>
    <t>Actual apportionment interest monthly basis splitting equally</t>
  </si>
  <si>
    <t xml:space="preserve"> - Apportionment of interest costs based on number of months in six month accounting period</t>
  </si>
  <si>
    <t xml:space="preserve"> - Apportionment of principal based on number of months in six month accounting period</t>
  </si>
  <si>
    <t>M</t>
  </si>
  <si>
    <t>Junior Loan repayments (end of each six month period)</t>
  </si>
  <si>
    <t>Junior loan end date</t>
  </si>
  <si>
    <t>Monthly calculation</t>
  </si>
  <si>
    <t>Six</t>
  </si>
  <si>
    <t>=</t>
  </si>
  <si>
    <t>Assumption cash flow only happens at the end of each accounting period</t>
  </si>
  <si>
    <t>Senior loan repayment caclulations (£)</t>
  </si>
  <si>
    <t>Junior loan repayment caclulations (£)</t>
  </si>
  <si>
    <r>
      <t xml:space="preserve">Total energy generated assuming no downtime (maintenance and repairs) and electric use by the renewable generator.  This value will be found in the Technical Advisers report, e.g. the P50 value. If the estimate includes downtime and the electric use by the generator then insert 100% in </t>
    </r>
    <r>
      <rPr>
        <b/>
        <sz val="11"/>
        <color theme="9" tint="-0.249977111117893"/>
        <rFont val="Calibri"/>
        <family val="2"/>
        <scheme val="minor"/>
      </rPr>
      <t>[ 8 ]</t>
    </r>
    <r>
      <rPr>
        <sz val="11"/>
        <color theme="1"/>
        <rFont val="Calibri"/>
        <family val="2"/>
        <scheme val="minor"/>
      </rPr>
      <t xml:space="preserve"> and 0% in </t>
    </r>
    <r>
      <rPr>
        <b/>
        <sz val="11"/>
        <color theme="9" tint="-0.249977111117893"/>
        <rFont val="Calibri"/>
        <family val="2"/>
        <scheme val="minor"/>
      </rPr>
      <t>[ 9 ]</t>
    </r>
    <r>
      <rPr>
        <sz val="11"/>
        <color theme="1"/>
        <rFont val="Calibri"/>
        <family val="2"/>
        <scheme val="minor"/>
      </rPr>
      <t>.</t>
    </r>
  </si>
  <si>
    <t>If there is refinancing which semi annual accounting period end is the refinancing?</t>
  </si>
  <si>
    <t>Debt and equity financing for remaining construction phase costs</t>
  </si>
  <si>
    <t>Financing assumptions for construction and operations phases</t>
  </si>
  <si>
    <t>If the user wants to assess the implications of total development rising then either the user can change the numbers in worksheet 'Development Costs' or if the development phase and the date of financial close is the same then the user can simply type in a percentage different from 100% (e.g. 110% for 10% higher) if the monthly profile of costs is identical, e.g. if every month is 10% higher.</t>
  </si>
  <si>
    <t>If the user wants to see the implications of construction costs rising then either the user can change the numbers in worksheet 'Construction phase' or if the date of financial close and the date of construction close is the same then the user can simply type in a percentage different from 100% (e.g. 90% for 10% lower) if the monthly profile of costs is identical, e.g. if every month is 10% higher.</t>
  </si>
  <si>
    <r>
      <t xml:space="preserve">Annual maintenance costs that will be updated by inflation every year.  None of the maintenance costs should be included in Input </t>
    </r>
    <r>
      <rPr>
        <b/>
        <sz val="11"/>
        <color theme="6" tint="-0.249977111117893"/>
        <rFont val="Calibri"/>
        <family val="2"/>
        <scheme val="minor"/>
      </rPr>
      <t xml:space="preserve">[ 23 ] </t>
    </r>
    <r>
      <rPr>
        <sz val="11"/>
        <rFont val="Calibri"/>
        <family val="2"/>
        <scheme val="minor"/>
      </rPr>
      <t xml:space="preserve">general </t>
    </r>
    <r>
      <rPr>
        <sz val="11"/>
        <color theme="1"/>
        <rFont val="Calibri"/>
        <family val="2"/>
        <scheme val="minor"/>
      </rPr>
      <t>operating costs.</t>
    </r>
  </si>
  <si>
    <t>Further space provided for the User to supply information, perform simple calculations, etc.</t>
  </si>
  <si>
    <t>Additional space for explanation of Inputs</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</si>
  <si>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[ 28 ]</t>
    </r>
    <r>
      <rPr>
        <sz val="11"/>
        <color theme="0" tint="-0.499984740745262"/>
        <rFont val="Calibri"/>
        <family val="2"/>
        <scheme val="minor"/>
      </rPr>
      <t>, i.e. if the cost in one month is £5,000 and 95% is paid by a loan then the loan covers £4,750.</t>
    </r>
  </si>
  <si>
    <t xml:space="preserve">Junior Loan - there may be some instances where a group cannot access sufficient loans from one lender. Alternative sources of funding may be prepared to provide gap funding, and these will commonly have the secondary call on cash in the event of periods where cash inflows are insufficient. </t>
  </si>
  <si>
    <r>
      <t xml:space="preserve">Equity - sometimes the amount of equity in a project may be nominal, e.g. £1.  If no percentage is entered the equity IRR cannot be calculated, although the distributions to equity after paying off all other costs will still be calculated. </t>
    </r>
    <r>
      <rPr>
        <sz val="11"/>
        <color theme="9" tint="-0.249977111117893"/>
        <rFont val="Calibri"/>
        <family val="2"/>
        <scheme val="minor"/>
      </rPr>
      <t xml:space="preserve"> </t>
    </r>
  </si>
  <si>
    <t>Advanced functionality. The model default is that Subordinated Debt is fully repaid by the end of the asset life. This Input enables the user to define a shorter repayment period.</t>
  </si>
  <si>
    <t>Advanced functionality. The model default is that Equity starts to be repaid over the last five years of the project. This is because if the equity investment is a material amount there may not be enough available cash to repay all the equity investment in the last year or two. This Input enables the User to customise the equity repayment start date.</t>
  </si>
  <si>
    <t>Advanced functionality. If 'Lower interest rate' on senior loan, what is the rate?</t>
  </si>
  <si>
    <t>The model default is that a DSRA equal to 6% of the construction and capitalised development costs (before any interest) that is financed with a Senior Loan.  This estimate is normally sufficient to build the Debt Service Reserve Account to a large enough amount, or if it is too small to still be close enough to the true DSRA that would be needed.  To calculate the actual amount of the Debt Service Reserve Account requires a macro, which this model avoids.</t>
  </si>
  <si>
    <r>
      <rPr>
        <b/>
        <sz val="11"/>
        <color theme="1"/>
        <rFont val="Calibri"/>
        <family val="2"/>
        <scheme val="minor"/>
      </rPr>
      <t xml:space="preserve">VAT assumptions. </t>
    </r>
    <r>
      <rPr>
        <sz val="11"/>
        <color theme="1"/>
        <rFont val="Calibri"/>
        <family val="2"/>
        <scheme val="minor"/>
      </rPr>
      <t xml:space="preserve"> VAT at 20% is assumed to be reclaimed/ paid to HMRC every three months within the defined financial year. The model is VAT neutral - i.e. all figures exclude VAT.  However, during the development phase and the construction phase a VAT facility may need to be arranged with a finance provider to pay the VAT on construction costs. Worksheet 'Calculations - pre-operations' includes the VAT facility needed during the construction phase (assuming the development phase VAT has been paid and fully recovered during the development phase), and the VAT facility is provided with no interest charges.  In the operations phase a VAT facility is assumed unnecessary if revenues are greater than all the operational costs, i.e. if VAT paid to generators on electricity generated (but not support tariffs) and on 'Other Revenues' exceeds VAT paid on operating costs.</t>
    </r>
  </si>
  <si>
    <t>there are £ figures in 'Development phase' or 'Construction phase' that go beyond the light green cells (i.e. are beyond that phase date range)</t>
  </si>
  <si>
    <t>General operating costs</t>
  </si>
  <si>
    <t>Inflator in this first six month general operating cost period</t>
  </si>
  <si>
    <t>Inflator in this last six month general operating cost period</t>
  </si>
  <si>
    <t xml:space="preserve"> - Number of months in first six month period of operations</t>
  </si>
  <si>
    <t xml:space="preserve"> - Number of months in last six month period of operations</t>
  </si>
  <si>
    <t xml:space="preserve"> - Number of months in last six month period of support tariff</t>
  </si>
  <si>
    <t>Inflator in this first six month separate support tariff period</t>
  </si>
  <si>
    <t>Inflator in this last six month separate support tariff period</t>
  </si>
  <si>
    <t>Inflator in this first six month separate maintenance cost period</t>
  </si>
  <si>
    <t>Inflator in this last six month separate maintenance cost period</t>
  </si>
  <si>
    <t>General operating costs, with same inflator on electricity export tariff, other electricity sales, Other Revenues, maintenance costs and land rentals</t>
  </si>
  <si>
    <t>Inflator in this last six month separate land rental period</t>
  </si>
  <si>
    <t>Inflator in this last six month separate 'Other Revenues'  period</t>
  </si>
  <si>
    <t>Inflator in this last six month separate other electricity sales period</t>
  </si>
  <si>
    <t>Inflator in this last six month separate electricity export tariff period</t>
  </si>
  <si>
    <t>Inflator in use</t>
  </si>
  <si>
    <r>
      <t xml:space="preserve">Warranted availability from supplier to account for maintenance and repairs. </t>
    </r>
    <r>
      <rPr>
        <b/>
        <sz val="10"/>
        <color theme="9" tint="-0.249977111117893"/>
        <rFont val="Arial"/>
        <family val="2"/>
      </rPr>
      <t>Default 95%.</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color theme="6" tint="-0.249977111117893"/>
        <rFont val="Arial"/>
        <family val="2"/>
      </rPr>
      <t xml:space="preserve"> </t>
    </r>
    <r>
      <rPr>
        <sz val="10"/>
        <rFont val="Arial"/>
        <family val="2"/>
      </rPr>
      <t>set to 100%.</t>
    </r>
  </si>
  <si>
    <r>
      <t>Percentage of power that is used by the renewable energy device.</t>
    </r>
    <r>
      <rPr>
        <b/>
        <sz val="10"/>
        <color theme="9" tint="-0.249977111117893"/>
        <rFont val="Arial"/>
        <family val="2"/>
      </rPr>
      <t xml:space="preserve"> Default 0%.</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rFont val="Arial"/>
        <family val="2"/>
      </rPr>
      <t xml:space="preserve"> set to 0%</t>
    </r>
  </si>
  <si>
    <t>If appropriate, this should be adjusted to account for tariff inflation escalation to the start of operations.</t>
  </si>
  <si>
    <r>
      <t xml:space="preserve">General operating cost inflation rate, with the same inflation assumptions applying to maintenance costs, fixed land rentals, support tariff, electricity export prices, other electricity sales and 'Other Revenues'. </t>
    </r>
    <r>
      <rPr>
        <b/>
        <sz val="10"/>
        <color theme="9" tint="-0.249977111117893"/>
        <rFont val="Arial"/>
        <family val="2"/>
      </rPr>
      <t>Default 2.5%.</t>
    </r>
  </si>
  <si>
    <t>Please enter justification of chosen values, e.g. supplier quote or name of a technical report.  There is more space in worksheet 'Extra explanation of Inputs' and space for simple calculations there if needed.</t>
  </si>
  <si>
    <t>Days in period from first inflation uplift</t>
  </si>
  <si>
    <t>Inflators before taking account any start or ending periods of less than six months</t>
  </si>
  <si>
    <t>Number of months of operation</t>
  </si>
  <si>
    <t>Annual accounts previous 12 year</t>
  </si>
  <si>
    <t>Debt Service Cover Ratio required by senior lender</t>
  </si>
  <si>
    <t>If there is refinancing which of the two semi annual accounting month ends is the refinancing?</t>
  </si>
  <si>
    <t>visible I accept this disclaimer</t>
  </si>
  <si>
    <t>By typing in today's date to make some blackened worksheets</t>
  </si>
  <si>
    <r>
      <t xml:space="preserve">Debt Service Reserve Account: Is it required? (Input </t>
    </r>
    <r>
      <rPr>
        <b/>
        <sz val="12"/>
        <color theme="9" tint="-0.249977111117893"/>
        <rFont val="Arial"/>
        <family val="2"/>
      </rPr>
      <t>[42</t>
    </r>
    <r>
      <rPr>
        <b/>
        <sz val="12"/>
        <rFont val="Arial"/>
        <family val="2"/>
      </rPr>
      <t>] )</t>
    </r>
  </si>
  <si>
    <t xml:space="preserve">Degradation of electricity generation per year after the first year of operations (%) </t>
  </si>
  <si>
    <t>Monthly interest rate (%)</t>
  </si>
  <si>
    <t>Special inflators if operating or support tariff dates don't exactly match six monthly accounting periods</t>
  </si>
  <si>
    <t>CASHFLOW - PRESENTED AS CASH WATERFALL AS BANKS OFTEN REQUIRE (£s) *</t>
  </si>
  <si>
    <t>REVENUES ON AN ACCRUALS BASIS THAT GO INTO PROFIT &amp; LOSS ACCOUNT / INCOME STATEMENT (£s) *</t>
  </si>
  <si>
    <t>Cash balances (£) *</t>
  </si>
  <si>
    <t>Release of finance from Revenue Delay Account *</t>
  </si>
  <si>
    <t>Cash inflows from support tariff sales *</t>
  </si>
  <si>
    <t>Cash inflows from electricity exported to the grid *</t>
  </si>
  <si>
    <t>Cash inflows from electricity sold to other parties *</t>
  </si>
  <si>
    <t>Revenues from support tariff sales *</t>
  </si>
  <si>
    <t>Revenues from electricity exported to the grid *</t>
  </si>
  <si>
    <t>Revenues from electricity sold to other parties *</t>
  </si>
  <si>
    <t>'Other Revenues' *</t>
  </si>
  <si>
    <t>Revenue Delay Account *</t>
  </si>
  <si>
    <t>Inflation linked general operations costs (excluding maintenance and land rental costs) *</t>
  </si>
  <si>
    <t>Land rental *</t>
  </si>
  <si>
    <t>Apportioned interest in the relevant months (assuming each month same number of days)</t>
  </si>
  <si>
    <t>Apportioned principal in the relevant months (assuming each month same number of days)</t>
  </si>
  <si>
    <t>Withdrawls (equity repayment and/ or distributions to equity)</t>
  </si>
  <si>
    <t xml:space="preserve">Additions </t>
  </si>
  <si>
    <t>Total operational revenues</t>
  </si>
  <si>
    <t xml:space="preserve">*   </t>
  </si>
  <si>
    <t>between the number of days or in the six monthly accounting period before and after each inflation uplift on 1st April.  These minor differences could flow through then to the total amounts, e.g. for Cash Flow Available for Debt Service, and for Spare Cash.</t>
  </si>
  <si>
    <t>There may be very small differences between the semi-annual cash flow statements in 'Financial calcs' and the monthly values for the cash inflows, operating costs, maintenance costs, land rentals and the Revenue Delay Account.   This is because of tiny differences</t>
  </si>
  <si>
    <t>Semi-annual financial calculations</t>
  </si>
  <si>
    <t>Initial land rental (fixed amount £s rising by inflation) priced at start of operations</t>
  </si>
  <si>
    <t>Step up in land rental (fixed amount £s rising by inflation) priced at date of operations commencement if applicable</t>
  </si>
  <si>
    <t>Some projects have 'Other Revenues' apart from sales of electricity and support tariffs, e.g. payments for embedded benefits, or heat sales.  The annual revenue (£) rom these additional sales should be included here, priced at the date of operations commencement.</t>
  </si>
  <si>
    <t>There are 45 cells (or groups of cells) that need to be filled out. For an early stage, high level assessment, all the cells highlighted in green need to be populated with representative figures. For all others cells, highlighted in orange, the default value is sufficient. For a detailed assessment, all relevant green and orange cells need to be populated with representative figures.  Financial modelling and accounting assumptions are shown in dark grey font with a grey background.</t>
  </si>
  <si>
    <t>Free flow text box to explain the scenario in simple language. A potential lender might expect to see two scenarios - a P50 scenario and a P90 scenario. The P50 estimate is often called the Central Estimate and is the energy yield (kWh) where there is a 50% chance of higher energy yield and a 50% chance of lower yield. A P90 downside estimate has only a 10% chance the long-term energy yield will be lower.</t>
  </si>
  <si>
    <t>The model assumes Financial Close (i.e. the date the project documents all get signed and financiers (banks, etc.) release finance to the main project) occurs on the last day of a month to avoid interest costs in that month. Enter the date in the MM/YYYY format and the actual end month date is automatically calculated.</t>
  </si>
  <si>
    <t>The date that the construction of the project ends and all commissioning is completed which assumed to occur at the end of a month. Enter the date in the MM/YYYY format and the actual end month date is automatically calculated. On the next day operations start.</t>
  </si>
  <si>
    <t>There are 8,760 hours in a standard (i.e. not a leap year).</t>
  </si>
  <si>
    <t>Apart from any Government support tariffs, revenue can be generated from electricity that is exported/ sold to the grid (via a PPA) but also from electricity that can be sold to other parties (e.g. through a private wire) or used on-site offsetting electricity purchases. This cell records the percentage of electricity generated by the scheme (after the parasitic load) that is exported to the grid, e.g. through a Power Purchase Agreement.  The remainder is assumed sold to other parties, or used on-site.</t>
  </si>
  <si>
    <t>Support tariff rate (p/kWh) at the date of operations commencement, i.e. if pre-accredited the inflation uplifted tariff be at operations commencement.</t>
  </si>
  <si>
    <t>Advanced functionality. If there is refinancing choice of six-month period refinancing happens in, with the numbers 1-12 corresponding to the months in a year.  It is assumed that the refinancing occurs on the last day of that month.</t>
  </si>
  <si>
    <t>A question whether the Senior Lender requires a Debt Service Reserve Account (DSRA).  A DSRA is a particularly common requirement by senior lenders for renewable projects with highly variable electricity generation within a year (e.g. solar or wind) as an amount of money is set aside that can fully cover the next six-month senior loan interest and loan repayments even if there is no renewable electricity generation.</t>
  </si>
  <si>
    <t>Advanced functionality to enable to user to specify a different 'Other Revenues' inflation rate.</t>
  </si>
  <si>
    <t>What is the first Major Maintenance event cost (priced at start of operations)?  For simplicity, it is assumed that there are no inflationary increases on these costs as they are offset by any interest received from setting money aside in the Major Maintenance Reserve Account.</t>
  </si>
  <si>
    <t>What is the second Major Maintenance event cost (priced at start of operations)?  For simplicity, it is assumed that there are no inflationary increases on these costs as they are offset by any interest received from setting money aside in the Major Maintenance Reserve Account.</t>
  </si>
  <si>
    <t>What is the third Major Maintenance event cost (priced at start of operations)?  For simplicity, it is assumed that there are no inflationary increases on these costs as they are offset by any interest received from setting money aside in the Major Maintenance Reserve Account.</t>
  </si>
  <si>
    <t>A drop-down question (Yes, No) asking if there is a step change in land rentals that sometimes happen, for example, after senior loans have been repaid.</t>
  </si>
  <si>
    <t>The stepped-up land rental (£) priced at the date of operations commencement, which will be automatically inflated.</t>
  </si>
  <si>
    <t>The step-up percentage of revenue as land rentals (if relevant).</t>
  </si>
  <si>
    <t>Advanced functionality. The model default is that if the project reaches financial close (i.e. secures the money to build the assets) the initial equity investors get all their initial money back, but do not receive dividends/ profits on this initial injection.  They may choose to reinvest these monies back into the project, or look for other sources of equity. However, with this advanced functionality the User can specify an equity return (%) the initial equity investors may require. For example, if they seek a 10% return then they may inject £50k during the development phase, but by the end of development this may be worth £60k at 10%.  If this is the case then at financial close £60k will have to be raised to pay off these development stage equity investors.   
NOTE: this means that the equity IRR shown in cell D75 in worksheet 'Outputs' is calculated from the date of financial close.  Therefore, if some equity was invested during the development phase and this remained in the project until the decommissioning of the assets the actual equity IRR from the point/s of equity injection (e.g. maybe some during the development phase and more during the construction phase) will be different.</t>
  </si>
  <si>
    <r>
      <t xml:space="preserve">The assumption is that during the construction phase grants in input </t>
    </r>
    <r>
      <rPr>
        <b/>
        <sz val="11"/>
        <color theme="9" tint="-0.249977111117893"/>
        <rFont val="Calibri"/>
        <family val="2"/>
        <scheme val="minor"/>
      </rPr>
      <t>[ 29 ]</t>
    </r>
    <r>
      <rPr>
        <sz val="11"/>
        <color theme="0" tint="-0.499984740745262"/>
        <rFont val="Calibri"/>
        <family val="2"/>
        <scheme val="minor"/>
      </rPr>
      <t xml:space="preserve"> are disbursed at financial close.  If the grant is sufficient to pay for a few months of construction costs then the remaining finance (senior debt, junior debt, subordinated debt and equity) is only drawn when there is a cash need with the outstanding costs drawn in proportion in to inputs </t>
    </r>
    <r>
      <rPr>
        <b/>
        <sz val="11"/>
        <color theme="9" tint="-0.249977111117893"/>
        <rFont val="Calibri"/>
        <family val="2"/>
        <scheme val="minor"/>
      </rPr>
      <t>[ 33a ]</t>
    </r>
    <r>
      <rPr>
        <sz val="11"/>
        <color theme="0" tint="-0.499984740745262"/>
        <rFont val="Calibri"/>
        <family val="2"/>
        <scheme val="minor"/>
      </rPr>
      <t>,</t>
    </r>
    <r>
      <rPr>
        <b/>
        <sz val="11"/>
        <color theme="9" tint="-0.249977111117893"/>
        <rFont val="Calibri"/>
        <family val="2"/>
        <scheme val="minor"/>
      </rPr>
      <t xml:space="preserve"> [ 33b ]</t>
    </r>
    <r>
      <rPr>
        <sz val="11"/>
        <color theme="1"/>
        <rFont val="Calibri"/>
        <family val="2"/>
        <scheme val="minor"/>
      </rPr>
      <t>,</t>
    </r>
    <r>
      <rPr>
        <b/>
        <sz val="11"/>
        <color theme="9" tint="-0.249977111117893"/>
        <rFont val="Calibri"/>
        <family val="2"/>
        <scheme val="minor"/>
      </rPr>
      <t xml:space="preserve"> [ 33c ] </t>
    </r>
    <r>
      <rPr>
        <sz val="11"/>
        <color theme="0" tint="-0.499984740745262"/>
        <rFont val="Calibri"/>
        <family val="2"/>
        <scheme val="minor"/>
      </rPr>
      <t>and</t>
    </r>
    <r>
      <rPr>
        <b/>
        <sz val="11"/>
        <color theme="9" tint="-0.249977111117893"/>
        <rFont val="Calibri"/>
        <family val="2"/>
        <scheme val="minor"/>
      </rPr>
      <t xml:space="preserve"> [ 33d ]</t>
    </r>
    <r>
      <rPr>
        <sz val="11"/>
        <color theme="0" tint="-0.499984740745262"/>
        <rFont val="Calibri"/>
        <family val="2"/>
        <scheme val="minor"/>
      </rPr>
      <t>, e.g. if the cost in one month is £5,000 and 50% is paid by a senior loan, 30% by junior loan and 20% by sub-ordinated debt then the respective injections are £2,500,  £1,500 and £1,000 in this month.</t>
    </r>
  </si>
  <si>
    <t>The assumption is from the start of operations senior loan interest and principal starts to be repaid as an annuity (i.e. in every full six month period the same total amount of senior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senior loans drawn in the construction period. To the closing balance at 28th February 2018 four months of interest and principal repayment is calculated, and from 1st July 2018 the calculation is based on the full six months.</t>
  </si>
  <si>
    <t>Advanced functionality. The model default is there is no interest only grace period on the Junior Loan (i.e. the principal and interest on the Junior Loan starts being repaid from operations commencement). This cell enables the User to define a certain number of years where only interest is paid on the Junior Loan. For example, if the Junior Loan length is 10 years and there is a two-year interest only grace period then in years 1 and 2 interest will be paid, and from years 3 to 10 the principal, with interest, will be repaid.</t>
  </si>
  <si>
    <t>Advanced functionality.  This cell enables the User to define a certain number of years where only interest is paid on the Senior Loan. For example, if the Senior Loan length is 10 years and there is a two-year interest only grace period then in years 1 and 2 only interest will be paid, and from years 3 to 10 the principal, with interest, will be repaid.</t>
  </si>
  <si>
    <t>Advanced functionality. The model default is there is no interest only grace period on the Subordinated Debt (i.e. the principal and interest on the Subordinated Debt starts being repaid from operations commencement). This cell enables the User to define a certain number of years where only interest is paid on the Subordinated Debt. For example, if the Subordinated Debt length is 20 years and there is a 10-year interest only grace period then in years 1 to 10 interest will be paid, and from years 11 to 20 the principal, with interest, will be repaid.  This may be required if senior and junior loans represent a very high percentage of the total finance drawn and they have shorter (e.g. 10 year) repayment profiles.</t>
  </si>
  <si>
    <t>It is assumed that the original equity invested from financial close onwards is repaid in the last five years of the project.  This is because in a typical project that is financed by debt and equity the loan period may be five or more years shorter than the asset life, and in the earlier years most cash is being used to pay operating costs and any loan repayments (interest and principal), so it may only be the last five years where there is sufficient spare cash to repay the equity investors.</t>
  </si>
  <si>
    <t>Advanced functionality. If 'Additional sub-debt' what percent of senior debt converted to sub-debt?  So, if the balance of senior debt is £300k and 60% is converted, then after the refinancing there will be £120k of senior debt and an additional £180k of sub-debt.</t>
  </si>
  <si>
    <t>Advanced functionality. The user should insert the date of the first financial year end in the format DD/MM/YYYY.  Please note this date should be less than one (1) year after the date of financial close.  So, if the accounts for the community based company that is/ will be set up has a year-end of 31st March and the project closes on 31st March 2015 the first financial year end will be 31st March 2015, as 31st March 2016 is a full year.</t>
  </si>
  <si>
    <t>The corporate tax rate. Determining capital allowances is a very complex area, e.g. there are rules about what is eligible for tax deductions, how tax losses can be utilised and how deferred tax is dealt with. This model makes the simple assumption that 100% of construction costs (ex. capitalised interest), development costs (with capitalised interest &amp; any equity returns) and capitalised interest on the construction phase costs attract capital allowances and the writing down allowance matches the straight-line accounting depreciation schedule. No capital allowances are assumed on decommissioning bonds or releases of grants, and tax losses cannot be taken forward.  It is essential that tax advice is sought from a professional adviser.</t>
  </si>
  <si>
    <t>Advanced functionality. Drop-down (Yes, No) if there is a refinancing.  The model allows two simple types of refinancing of senior debt: 
(a) after a number of years of operation a cheaper (or more expensive) loan is secured for the same loan length, or 
(b) where some, or all, of the senior debt is refinanced and replaced with sub-ordinated debt that is invested for the remainder of the asset life.  This could arise if a community share offer is launched once the asset has been built and is operational.</t>
  </si>
  <si>
    <t>Advanced functionality. Drop-down (Lower interest rate, Additional sub-debt) for whether the refinancing is a different senior debt interest rate, or reduces the senior debt loan balance by replacing it with sub-debt.</t>
  </si>
  <si>
    <t>Drop-down for revenue delay lag (Yes, No). During the operations phase the model assumes that monthly, quarterly and semi-annual cash inflows and outflows balance out in the long term, i.e. cash inflows (sales of electricity, support tariffs and 'Other Revenues') are received as cash is paid out (operating costs, interest and principal repayments, tax, etc.).  However, sometimes there is a delay or lag in receiving electricity sales, support tariffs and 'Other Revenues' which can create a financing gap.  This cell allows the User to enter a six month delay, which means that during the construction phase an additional six months of revenues needs to be financed to meet operating and loan repayment obligations.  Therefore, if the project start on 1st April although monthly revenues will accrue in April, they will not be paid until the end of October, with the assumption this lag goes on for the duration of the asset life.   
If selected the amount of money that needs to be financed for the 'Revenue Delay Account' is automatically populated in the last month of the construction phase in row 36 of worksheet 'Construction Costs'.</t>
  </si>
  <si>
    <t xml:space="preserve">Drop-down (Yes, No) for whether there is a need for a decommissioning bond (that will typically be required to be paid before the asset starts generating electricity). </t>
  </si>
  <si>
    <t xml:space="preserve">Drop-down of (Yes, No) if there is a step up in maintenance costs.  For example, sometimes with wind turbines there is a step increase in maintenance costs from the sixth year. </t>
  </si>
  <si>
    <r>
      <t xml:space="preserve">Drop-down (Yes, No (i.e. no delay)).  </t>
    </r>
    <r>
      <rPr>
        <b/>
        <sz val="10"/>
        <color theme="9" tint="-0.249977111117893"/>
        <rFont val="Arial"/>
        <family val="2"/>
      </rPr>
      <t>Default No.</t>
    </r>
  </si>
  <si>
    <r>
      <t xml:space="preserve">Drop-down box (Yes, No). </t>
    </r>
    <r>
      <rPr>
        <b/>
        <sz val="10"/>
        <color theme="9" tint="-0.249977111117893"/>
        <rFont val="Arial"/>
        <family val="2"/>
      </rPr>
      <t>Default No.</t>
    </r>
  </si>
  <si>
    <r>
      <t xml:space="preserve">Drop-down (Yes,No). </t>
    </r>
    <r>
      <rPr>
        <b/>
        <sz val="10"/>
        <color theme="9" tint="-0.249977111117893"/>
        <rFont val="Arial"/>
        <family val="2"/>
      </rPr>
      <t xml:space="preserve"> Default is Yes.</t>
    </r>
  </si>
  <si>
    <r>
      <t xml:space="preserve">Senior Loan - the loan that has the first call on available cash in the event of periods with insufficient revenues or high operating costs.  If the loan is from a commercial bank it will probably require a Debt Service Reserve Account (DSRA) detailed in Input </t>
    </r>
    <r>
      <rPr>
        <b/>
        <sz val="11"/>
        <color theme="9" tint="-0.249977111117893"/>
        <rFont val="Calibri"/>
        <family val="2"/>
      </rPr>
      <t>[ 42 ]</t>
    </r>
    <r>
      <rPr>
        <sz val="11"/>
        <color theme="1"/>
        <rFont val="Calibri"/>
        <family val="2"/>
      </rPr>
      <t xml:space="preserve">. 
</t>
    </r>
    <r>
      <rPr>
        <sz val="11"/>
        <color theme="9" tint="-0.249977111117893"/>
        <rFont val="Calibri"/>
        <family val="2"/>
      </rPr>
      <t>The User should enter the respective percentages of where any finance (after grants) will come from in</t>
    </r>
    <r>
      <rPr>
        <b/>
        <sz val="11"/>
        <color theme="9" tint="-0.249977111117893"/>
        <rFont val="Calibri"/>
        <family val="2"/>
      </rPr>
      <t xml:space="preserve"> [ 30 - 33 ]</t>
    </r>
    <r>
      <rPr>
        <sz val="11"/>
        <color theme="9" tint="-0.249977111117893"/>
        <rFont val="Calibri"/>
        <family val="2"/>
      </rPr>
      <t xml:space="preserve">, ensuring they add to 100%, i.e. if the project will cost £750,000 and a grant of £150,000 is secured then the user would enter in these cells how the £600,000 would be financed, with the figures adding to 100%. </t>
    </r>
  </si>
  <si>
    <t>If some sentences appear to be missing please either (a) adjust the zoom magnification size of the screen, or (b) print out this worksheet.</t>
  </si>
  <si>
    <r>
      <t>If there is a period of constrained power generation enter the equivalent constraint in kWh per year, and when the constraint ends. Unlike the number in</t>
    </r>
    <r>
      <rPr>
        <b/>
        <sz val="11"/>
        <color theme="1"/>
        <rFont val="Calibri"/>
        <family val="2"/>
        <scheme val="minor"/>
      </rPr>
      <t xml:space="preserve"> </t>
    </r>
    <r>
      <rPr>
        <b/>
        <sz val="11"/>
        <color theme="6" tint="-0.499984740745262"/>
        <rFont val="Calibri"/>
        <family val="2"/>
        <scheme val="minor"/>
      </rPr>
      <t>[ 7 ]</t>
    </r>
    <r>
      <rPr>
        <b/>
        <sz val="11"/>
        <color theme="1"/>
        <rFont val="Calibri"/>
        <family val="2"/>
        <scheme val="minor"/>
      </rPr>
      <t xml:space="preserve"> </t>
    </r>
    <r>
      <rPr>
        <sz val="11"/>
        <color theme="1"/>
        <rFont val="Calibri"/>
        <family val="2"/>
        <scheme val="minor"/>
      </rPr>
      <t xml:space="preserve">this number should account for the </t>
    </r>
    <r>
      <rPr>
        <b/>
        <sz val="11"/>
        <color theme="9" tint="-0.249977111117893"/>
        <rFont val="Calibri"/>
        <family val="2"/>
        <scheme val="minor"/>
      </rPr>
      <t xml:space="preserve">[ 8 ] </t>
    </r>
    <r>
      <rPr>
        <sz val="11"/>
        <color theme="1"/>
        <rFont val="Calibri"/>
        <family val="2"/>
        <scheme val="minor"/>
      </rPr>
      <t xml:space="preserve">availability of plant and </t>
    </r>
    <r>
      <rPr>
        <b/>
        <sz val="11"/>
        <color theme="9" tint="-0.249977111117893"/>
        <rFont val="Calibri"/>
        <family val="2"/>
        <scheme val="minor"/>
      </rPr>
      <t>[ 9 ]</t>
    </r>
    <r>
      <rPr>
        <sz val="11"/>
        <color theme="1"/>
        <rFont val="Calibri"/>
        <family val="2"/>
        <scheme val="minor"/>
      </rPr>
      <t xml:space="preserve"> the parasitic load. </t>
    </r>
    <r>
      <rPr>
        <b/>
        <sz val="11"/>
        <color theme="9" tint="-0.249977111117893"/>
        <rFont val="Calibri"/>
        <family val="2"/>
        <scheme val="minor"/>
      </rPr>
      <t>PLEASE NOTE</t>
    </r>
    <r>
      <rPr>
        <sz val="11"/>
        <color theme="9" tint="-0.249977111117893"/>
        <rFont val="Calibri"/>
        <family val="2"/>
        <scheme val="minor"/>
      </rPr>
      <t>: if some electricity is sold via a private wire (e.g. 20%) and 80% is exported it is assumed these percentages apply to both the unconstrained and constrained generation (e.g. 80,000kWh exported if total generation is 100,000kWh, and 40,000kWh exported if constrained generation is 50,000kWh).  Further it is assumed that the support tariff (if any) lasts longer than the constrained period.</t>
    </r>
  </si>
  <si>
    <r>
      <t xml:space="preserve">General operating cost inflation rate with the same inflation rate assumptions applying to the support tariff, electricity export prices, private wire/ own use electricity prices, 'Other Revenues', maintenance costs and inflation linked fixed rental costs. The inflation rate that should be entered is the inflation rate that will apply from operations commencement onwards. It is assumed inflation increases on 1st April every year, in line with the support tariff inflation rate increases. Hidden cells </t>
    </r>
    <r>
      <rPr>
        <b/>
        <sz val="11"/>
        <color theme="9" tint="-0.249977111117893"/>
        <rFont val="Calibri"/>
        <family val="2"/>
        <scheme val="minor"/>
      </rPr>
      <t>[ 17a ],</t>
    </r>
    <r>
      <rPr>
        <sz val="11"/>
        <color theme="1"/>
        <rFont val="Calibri"/>
        <family val="2"/>
        <scheme val="minor"/>
      </rPr>
      <t xml:space="preserve"> </t>
    </r>
    <r>
      <rPr>
        <b/>
        <sz val="11"/>
        <color theme="9" tint="-0.249977111117893"/>
        <rFont val="Calibri"/>
        <family val="2"/>
        <scheme val="minor"/>
      </rPr>
      <t>[ 17b ], [ 17c ]</t>
    </r>
    <r>
      <rPr>
        <sz val="11"/>
        <color theme="9" tint="-0.249977111117893"/>
        <rFont val="Calibri"/>
        <family val="2"/>
        <scheme val="minor"/>
      </rPr>
      <t xml:space="preserve">, </t>
    </r>
    <r>
      <rPr>
        <b/>
        <sz val="11"/>
        <color theme="9" tint="-0.249977111117893"/>
        <rFont val="Calibri"/>
        <family val="2"/>
        <scheme val="minor"/>
      </rPr>
      <t>[ 17d ], [ 17e ]</t>
    </r>
    <r>
      <rPr>
        <sz val="11"/>
        <rFont val="Calibri"/>
        <family val="2"/>
        <scheme val="minor"/>
      </rPr>
      <t xml:space="preserve"> and </t>
    </r>
    <r>
      <rPr>
        <b/>
        <sz val="11"/>
        <color theme="9" tint="-0.249977111117893"/>
        <rFont val="Calibri"/>
        <family val="2"/>
        <scheme val="minor"/>
      </rPr>
      <t>[ 17f ]</t>
    </r>
    <r>
      <rPr>
        <sz val="11"/>
        <color theme="1"/>
        <rFont val="Calibri"/>
        <family val="2"/>
        <scheme val="minor"/>
      </rPr>
      <t xml:space="preserve"> allow separate inflation rates for each component.  </t>
    </r>
    <r>
      <rPr>
        <b/>
        <sz val="11"/>
        <color theme="9" tint="-0.249977111117893"/>
        <rFont val="Calibri"/>
        <family val="2"/>
        <scheme val="minor"/>
      </rPr>
      <t>PLEASE NOTE</t>
    </r>
    <r>
      <rPr>
        <sz val="11"/>
        <color theme="9" tint="-0.249977111117893"/>
        <rFont val="Calibri"/>
        <family val="2"/>
        <scheme val="minor"/>
      </rPr>
      <t xml:space="preserve">: For simplicity, it is assumed that any costs for major maintenance or for decommissioning in the future are </t>
    </r>
    <r>
      <rPr>
        <u/>
        <sz val="11"/>
        <color theme="9" tint="-0.249977111117893"/>
        <rFont val="Calibri"/>
        <family val="2"/>
        <scheme val="minor"/>
      </rPr>
      <t>not</t>
    </r>
    <r>
      <rPr>
        <sz val="11"/>
        <color theme="9" tint="-0.249977111117893"/>
        <rFont val="Calibri"/>
        <family val="2"/>
        <scheme val="minor"/>
      </rPr>
      <t xml:space="preserve"> increased by inflation, as it is assumed the money in the maintenance reserve account and decommissioning bond account attracts an interest rate close to the inflation rate on these two costs.</t>
    </r>
  </si>
  <si>
    <r>
      <t xml:space="preserve">The development costs need to be inserted into the light green cells in worksheet 'Development Costs', splitting between costs that will be financed with a combination of loans and equity (in the proportion of cell </t>
    </r>
    <r>
      <rPr>
        <b/>
        <sz val="11"/>
        <color theme="9" tint="-0.249977111117893"/>
        <rFont val="Calibri"/>
        <family val="2"/>
        <scheme val="minor"/>
      </rPr>
      <t>[ 28 ]</t>
    </r>
    <r>
      <rPr>
        <sz val="11"/>
        <color theme="1"/>
        <rFont val="Calibri"/>
        <family val="2"/>
        <scheme val="minor"/>
      </rPr>
      <t xml:space="preserve">), and any development phase grants. Some explanations (column B) have been put in, but the user is free to amend other headings as they see fit.  The user should enter the expected monthly costs for each sub component in the number cells.  </t>
    </r>
    <r>
      <rPr>
        <b/>
        <sz val="11"/>
        <color theme="6" tint="-0.249977111117893"/>
        <rFont val="Calibri"/>
        <family val="2"/>
        <scheme val="minor"/>
      </rPr>
      <t>PLEASE NOTE</t>
    </r>
    <r>
      <rPr>
        <sz val="11"/>
        <color theme="6" tint="-0.249977111117893"/>
        <rFont val="Calibri"/>
        <family val="2"/>
        <scheme val="minor"/>
      </rPr>
      <t>: The maximum length of the development period is 5 years, as no development costs are expected to be entered in month 61 and 62 (columns BN and BO).  This worksheet automatically updates dates from development phase start to the date of financial close. Please ensure that no numbers appear outside the green box that defines the development phase period. This will mean that if the date of the Development Phase start</t>
    </r>
    <r>
      <rPr>
        <b/>
        <sz val="11"/>
        <color theme="6" tint="-0.249977111117893"/>
        <rFont val="Calibri"/>
        <family val="2"/>
        <scheme val="minor"/>
      </rPr>
      <t xml:space="preserve"> [ 2 ]</t>
    </r>
    <r>
      <rPr>
        <sz val="11"/>
        <color theme="6" tint="-0.249977111117893"/>
        <rFont val="Calibri"/>
        <family val="2"/>
        <scheme val="minor"/>
      </rPr>
      <t xml:space="preserve"> or Financial Close</t>
    </r>
    <r>
      <rPr>
        <b/>
        <sz val="11"/>
        <color theme="6" tint="-0.249977111117893"/>
        <rFont val="Calibri"/>
        <family val="2"/>
        <scheme val="minor"/>
      </rPr>
      <t xml:space="preserve"> [ 3 ]</t>
    </r>
    <r>
      <rPr>
        <sz val="11"/>
        <color theme="6" tint="-0.249977111117893"/>
        <rFont val="Calibri"/>
        <family val="2"/>
        <scheme val="minor"/>
      </rPr>
      <t xml:space="preserve"> changes in a scenario this worksheet will need to be updated.  There is a check cell in D48 of worksheet 'Development Costs' to make sure no numbers are entered outside the specified date range, with the error check flowing through to Cell D69 of worksheet 'Outputs'.</t>
    </r>
  </si>
  <si>
    <r>
      <t xml:space="preserve">The construction costs need to be inserted into the light green cells in worksheet 'Construction phase'. Some explanations (column B) have been put in, but the User is free to amend the headings as they see fit.  The User should enter the expected monthly costs for each sub component in the number cells.  If there are any bank fees incurred (e.g. arrangement fees) please include these as £ amounts in the respective month.  </t>
    </r>
    <r>
      <rPr>
        <b/>
        <sz val="11"/>
        <color theme="6" tint="-0.249977111117893"/>
        <rFont val="Calibri"/>
        <family val="2"/>
        <scheme val="minor"/>
      </rPr>
      <t>PLEASE NOTE</t>
    </r>
    <r>
      <rPr>
        <sz val="11"/>
        <color theme="6" tint="-0.249977111117893"/>
        <rFont val="Calibri"/>
        <family val="2"/>
        <scheme val="minor"/>
      </rPr>
      <t xml:space="preserve">: The maximum construction period is 3 years (36 months as no numbers are expected to be entered in the last column AP for the 37th month).  This worksheet automatically updates dates from financial close to the end of the construction phase. Please ensure that no numbers appear outside the green box. This will mean that if the date of Financial Close </t>
    </r>
    <r>
      <rPr>
        <b/>
        <sz val="11"/>
        <color theme="6" tint="-0.249977111117893"/>
        <rFont val="Calibri"/>
        <family val="2"/>
        <scheme val="minor"/>
      </rPr>
      <t xml:space="preserve">[ 3 ] </t>
    </r>
    <r>
      <rPr>
        <sz val="11"/>
        <color theme="6" tint="-0.249977111117893"/>
        <rFont val="Calibri"/>
        <family val="2"/>
        <scheme val="minor"/>
      </rPr>
      <t>changes in a scenario this worksheet will need to be updated.  There is a check cell in D43 of worksheet 'Construction Costs' to make sure no numbers are entered outside the specified date range, with the error check flowing through to Cell G69 of worksheet 'Outputs'.</t>
    </r>
  </si>
  <si>
    <r>
      <t xml:space="preserve">Annual general operating costs (excluding any maintenance costs, land rentals and major maintenance costs) that only rise by inflation should be inserted.  The User is free to adjust the headings.  </t>
    </r>
    <r>
      <rPr>
        <b/>
        <sz val="11"/>
        <color theme="6" tint="-0.249977111117893"/>
        <rFont val="Calibri"/>
        <family val="2"/>
        <scheme val="minor"/>
      </rPr>
      <t>PLEASE NOTE</t>
    </r>
    <r>
      <rPr>
        <sz val="11"/>
        <color theme="6" tint="-0.249977111117893"/>
        <rFont val="Calibri"/>
        <family val="2"/>
        <scheme val="minor"/>
      </rPr>
      <t>: this worksheet automatically updates dates from financial close to the end of the construction phase.</t>
    </r>
  </si>
  <si>
    <r>
      <t xml:space="preserve">Drop-down for whether there is any Major Maintenance (Yes, No). </t>
    </r>
    <r>
      <rPr>
        <b/>
        <sz val="11"/>
        <color theme="9" tint="-0.249977111117893"/>
        <rFont val="Calibri"/>
        <family val="2"/>
        <scheme val="minor"/>
      </rPr>
      <t>PLEASE NOTE</t>
    </r>
    <r>
      <rPr>
        <sz val="11"/>
        <color theme="9" tint="-0.249977111117893"/>
        <rFont val="Calibri"/>
        <family val="2"/>
        <scheme val="minor"/>
      </rPr>
      <t>: this model makes the simplifying assumption that these costs are still an expense, rather than being treated as an asset.</t>
    </r>
  </si>
  <si>
    <r>
      <t xml:space="preserve">It is possible that the community group may be able to access a grant for the main project (i.e. after any development phase grants), in which case the main project grant amount needs to be entered here.  The model assumes that all construction phase grants are received on the day of financial close, and if the grants are worth more than the first month of costs other finance (debt and equity) will not need to be drawn until all grant monies are used.  </t>
    </r>
    <r>
      <rPr>
        <b/>
        <sz val="11"/>
        <color theme="9" tint="-0.249977111117893"/>
        <rFont val="Calibri"/>
        <family val="2"/>
        <scheme val="minor"/>
      </rPr>
      <t>PLEASE NOTE</t>
    </r>
    <r>
      <rPr>
        <sz val="11"/>
        <color theme="9" tint="-0.249977111117893"/>
        <rFont val="Calibri"/>
        <family val="2"/>
        <scheme val="minor"/>
      </rPr>
      <t xml:space="preserve">: if the conditions of the grant stipulate that it may need to repaid, the User will need to highlight this to any potential lenders.
 </t>
    </r>
    <r>
      <rPr>
        <sz val="11"/>
        <rFont val="Calibri"/>
        <family val="2"/>
        <scheme val="minor"/>
      </rPr>
      <t xml:space="preserve">
The model calculates a cash flow statement (that records when cash is received) and the income statement (profit and loss statement).  Whilst the cash flow statement will have grants, loans and equity coming in to pay for the building of the asset, the income statement will spread the value of the asset over its asset life, charging in each period a depreciation amount.  As grants are assumed to be treated with the 'income approach' a similar method to depreciation is used, thus the cash flow statement records the grant coming in during the construction phase (or development phase if in rows 34-41 of worksheet 'Development Costs' Input </t>
    </r>
    <r>
      <rPr>
        <b/>
        <sz val="11"/>
        <color theme="6" tint="-0.249977111117893"/>
        <rFont val="Calibri"/>
        <family val="2"/>
        <scheme val="minor"/>
      </rPr>
      <t>[18]</t>
    </r>
    <r>
      <rPr>
        <sz val="11"/>
        <rFont val="Calibri"/>
        <family val="2"/>
        <scheme val="minor"/>
      </rPr>
      <t xml:space="preserve"> ), but the income statement 'spreads out' the benefit of the grant over the life of the asset. Therefore, if there is grant for £100k and the project life is 20 years the income statement will show income of £5k per year as a deferred grant release (+). </t>
    </r>
  </si>
  <si>
    <r>
      <rPr>
        <b/>
        <sz val="11"/>
        <color theme="0" tint="-0.499984740745262"/>
        <rFont val="Calibri"/>
        <family val="2"/>
        <scheme val="minor"/>
      </rPr>
      <t xml:space="preserve">Depreciation.  </t>
    </r>
    <r>
      <rPr>
        <sz val="11"/>
        <color theme="1"/>
        <rFont val="Calibri"/>
        <family val="2"/>
        <scheme val="minor"/>
      </rPr>
      <t xml:space="preserve">From an accounting perspective, it is assumed that the sum of:
  - Development costs (with capitalised interest &amp; any development phase equity returns)
  - Construction costs (excluding. capitalised interest) 
  - Capitalised interest on the construction phase costs
</t>
    </r>
    <r>
      <rPr>
        <b/>
        <sz val="11"/>
        <color theme="1"/>
        <rFont val="Calibri"/>
        <family val="2"/>
        <scheme val="minor"/>
      </rPr>
      <t>PLEASE NOTE</t>
    </r>
    <r>
      <rPr>
        <sz val="11"/>
        <color theme="1"/>
        <rFont val="Calibri"/>
        <family val="2"/>
        <scheme val="minor"/>
      </rPr>
      <t>: It assumed it does not include the Debt Service Reserve Account nor the Revenue Delay Account, although the cost of decommissioning is depreciated over the asset life (if needed)</t>
    </r>
  </si>
  <si>
    <r>
      <t xml:space="preserve">Some power may be sold locally via a private wire or used on site. </t>
    </r>
    <r>
      <rPr>
        <b/>
        <sz val="10"/>
        <color theme="9" tint="-0.249977111117893"/>
        <rFont val="Arial"/>
        <family val="2"/>
      </rPr>
      <t>Default 100%.</t>
    </r>
  </si>
  <si>
    <t>Default 20 years (max 35 years).</t>
  </si>
  <si>
    <r>
      <t>Unlike the number in</t>
    </r>
    <r>
      <rPr>
        <b/>
        <sz val="10"/>
        <color theme="6" tint="-0.249977111117893"/>
        <rFont val="Arial"/>
        <family val="2"/>
      </rPr>
      <t xml:space="preserve"> [ 7 ]</t>
    </r>
    <r>
      <rPr>
        <sz val="10"/>
        <color theme="1"/>
        <rFont val="Arial"/>
        <family val="2"/>
      </rPr>
      <t xml:space="preserve"> this number should account for the</t>
    </r>
    <r>
      <rPr>
        <b/>
        <sz val="10"/>
        <color theme="9" tint="-0.249977111117893"/>
        <rFont val="Arial"/>
        <family val="2"/>
      </rPr>
      <t xml:space="preserve"> [ 8 ]</t>
    </r>
    <r>
      <rPr>
        <sz val="10"/>
        <color theme="0" tint="-0.34998626667073579"/>
        <rFont val="Arial"/>
        <family val="2"/>
      </rPr>
      <t xml:space="preserve"> </t>
    </r>
    <r>
      <rPr>
        <sz val="10"/>
        <color theme="1"/>
        <rFont val="Arial"/>
        <family val="2"/>
      </rPr>
      <t>availability of plant and</t>
    </r>
    <r>
      <rPr>
        <b/>
        <sz val="10"/>
        <color theme="9" tint="-0.249977111117893"/>
        <rFont val="Arial"/>
        <family val="2"/>
      </rPr>
      <t xml:space="preserve"> [ 9 ]</t>
    </r>
    <r>
      <rPr>
        <sz val="10"/>
        <color theme="0" tint="-0.34998626667073579"/>
        <rFont val="Arial"/>
        <family val="2"/>
      </rPr>
      <t xml:space="preserve"> </t>
    </r>
    <r>
      <rPr>
        <sz val="10"/>
        <color theme="1"/>
        <rFont val="Arial"/>
        <family val="2"/>
      </rPr>
      <t xml:space="preserve">the parasitic load. </t>
    </r>
    <r>
      <rPr>
        <b/>
        <sz val="10"/>
        <color theme="9" tint="-0.249977111117893"/>
        <rFont val="Arial"/>
        <family val="2"/>
      </rPr>
      <t>Default 0.</t>
    </r>
  </si>
  <si>
    <t>Support tariff contract prices adjust by inflation on the 1st April each year as do all other inflation assumptions.</t>
  </si>
  <si>
    <t>May apply if some form of embedded benefit or other non-electricity generation (kWh) sales.</t>
  </si>
  <si>
    <r>
      <rPr>
        <sz val="10"/>
        <rFont val="Arial"/>
        <family val="2"/>
      </rPr>
      <t xml:space="preserve">Drop-down (Yes, No). </t>
    </r>
    <r>
      <rPr>
        <b/>
        <sz val="10"/>
        <color theme="9" tint="-0.249977111117893"/>
        <rFont val="Arial"/>
        <family val="2"/>
      </rPr>
      <t>Default No.</t>
    </r>
  </si>
  <si>
    <t>Default £0.</t>
  </si>
  <si>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</si>
  <si>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outside operating period or before Major Maintenance A.</t>
    </r>
  </si>
  <si>
    <r>
      <t xml:space="preserve">Drop-down (Revenue, Fixed amount, None). </t>
    </r>
    <r>
      <rPr>
        <b/>
        <sz val="10"/>
        <color theme="9" tint="-0.249977111117893"/>
        <rFont val="Arial"/>
        <family val="2"/>
      </rPr>
      <t>Default Revenue.</t>
    </r>
  </si>
  <si>
    <r>
      <t xml:space="preserve">If there are grant conditions that may require it to be repaid, these must be highlighted to any potential lenders. </t>
    </r>
    <r>
      <rPr>
        <b/>
        <sz val="10"/>
        <color theme="9" tint="-0.249977111117893"/>
        <rFont val="Arial"/>
        <family val="2"/>
      </rPr>
      <t>Default £0.</t>
    </r>
  </si>
  <si>
    <t>Default 6%.</t>
  </si>
  <si>
    <t>Default 8%.</t>
  </si>
  <si>
    <t>Default 15 years.</t>
  </si>
  <si>
    <t>Default blank.</t>
  </si>
  <si>
    <t>Default 1.30. Does not drive any calculations apart from lock up distributions to equity if DSCR &lt;1.00.</t>
  </si>
  <si>
    <t>Assumed straight line.</t>
  </si>
  <si>
    <t>Assumed 20%.</t>
  </si>
  <si>
    <t>VAT is assumed to be reclaimed/ paid to HMRC every three months in the construction phase.</t>
  </si>
  <si>
    <r>
      <t xml:space="preserve">Drop-down (Yes, No). </t>
    </r>
    <r>
      <rPr>
        <b/>
        <sz val="10"/>
        <color theme="9" tint="-0.249977111117893"/>
        <rFont val="Arial"/>
        <family val="2"/>
      </rPr>
      <t>Default No.</t>
    </r>
  </si>
  <si>
    <r>
      <t xml:space="preserve">Drop-down (Yes, No). </t>
    </r>
    <r>
      <rPr>
        <b/>
        <sz val="10"/>
        <color rgb="FFFF0000"/>
        <rFont val="Arial"/>
        <family val="2"/>
      </rPr>
      <t>Default No.</t>
    </r>
  </si>
  <si>
    <r>
      <t xml:space="preserve">Drop-down, where January is 1, February 2 ... and December is 12. </t>
    </r>
    <r>
      <rPr>
        <b/>
        <sz val="10"/>
        <color rgb="FFFF0000"/>
        <rFont val="Arial"/>
        <family val="2"/>
      </rPr>
      <t>Default blank.</t>
    </r>
  </si>
  <si>
    <r>
      <t xml:space="preserve">Drop-down (Lower interest rate, Additional sub-debt). </t>
    </r>
    <r>
      <rPr>
        <b/>
        <sz val="10"/>
        <color rgb="FFFF0000"/>
        <rFont val="Arial"/>
        <family val="2"/>
      </rPr>
      <t>Default blank.</t>
    </r>
  </si>
  <si>
    <r>
      <t xml:space="preserve">Percentage. </t>
    </r>
    <r>
      <rPr>
        <b/>
        <sz val="10"/>
        <color rgb="FFFF0000"/>
        <rFont val="Arial"/>
        <family val="2"/>
      </rPr>
      <t>Default blank.</t>
    </r>
  </si>
  <si>
    <r>
      <t xml:space="preserve">Percentage between 0% and 100%.  </t>
    </r>
    <r>
      <rPr>
        <b/>
        <sz val="10"/>
        <color rgb="FFFF0000"/>
        <rFont val="Arial"/>
        <family val="2"/>
      </rPr>
      <t>Default blank.</t>
    </r>
  </si>
  <si>
    <r>
      <t xml:space="preserve">£. </t>
    </r>
    <r>
      <rPr>
        <b/>
        <sz val="10"/>
        <color rgb="FFFF0000"/>
        <rFont val="Arial"/>
        <family val="2"/>
      </rPr>
      <t>Default blank.</t>
    </r>
  </si>
  <si>
    <r>
      <t>This should always be a month end. Note if financial close is 31/03/15 then the first financial year cannot be any later than 29/02/2016 for if it was 31/03/2016 that would be over one year. Therefore where the financial year is on the 31</t>
    </r>
    <r>
      <rPr>
        <vertAlign val="superscript"/>
        <sz val="10"/>
        <color theme="1"/>
        <rFont val="Arial"/>
        <family val="2"/>
      </rPr>
      <t>st</t>
    </r>
    <r>
      <rPr>
        <sz val="10"/>
        <color theme="1"/>
        <rFont val="Arial"/>
        <family val="2"/>
      </rPr>
      <t xml:space="preserve"> March then in this case the financial year end would be the same as the financial close date. </t>
    </r>
    <r>
      <rPr>
        <b/>
        <sz val="10"/>
        <color rgb="FFFF0000"/>
        <rFont val="Arial"/>
        <family val="2"/>
      </rPr>
      <t>Default blank.</t>
    </r>
  </si>
  <si>
    <r>
      <t xml:space="preserve">Spare cash ( ( + ) insufficient profit to distribute, </t>
    </r>
    <r>
      <rPr>
        <b/>
        <sz val="11"/>
        <color rgb="FFFF0000"/>
        <rFont val="Calibri"/>
        <family val="2"/>
        <scheme val="minor"/>
      </rPr>
      <t>( - )</t>
    </r>
    <r>
      <rPr>
        <b/>
        <sz val="11"/>
        <color theme="1"/>
        <rFont val="Calibri"/>
        <family val="2"/>
        <scheme val="minor"/>
      </rPr>
      <t xml:space="preserve"> insufficient cash in period, but can draw on existing cash balances)</t>
    </r>
  </si>
  <si>
    <r>
      <t xml:space="preserve">Major Maintenance Reserve Account (net movement </t>
    </r>
    <r>
      <rPr>
        <b/>
        <sz val="11"/>
        <color rgb="FFFF0000"/>
        <rFont val="Calibri"/>
        <family val="2"/>
        <scheme val="minor"/>
      </rPr>
      <t>( - )</t>
    </r>
    <r>
      <rPr>
        <b/>
        <sz val="11"/>
        <rFont val="Calibri"/>
        <family val="2"/>
        <scheme val="minor"/>
      </rPr>
      <t xml:space="preserve"> </t>
    </r>
    <r>
      <rPr>
        <sz val="11"/>
        <rFont val="Calibri"/>
        <family val="2"/>
        <scheme val="minor"/>
      </rPr>
      <t>deposits,</t>
    </r>
    <r>
      <rPr>
        <b/>
        <sz val="11"/>
        <rFont val="Calibri"/>
        <family val="2"/>
        <scheme val="minor"/>
      </rPr>
      <t xml:space="preserve"> ( + )</t>
    </r>
    <r>
      <rPr>
        <sz val="11"/>
        <rFont val="Calibri"/>
        <family val="2"/>
        <scheme val="minor"/>
      </rPr>
      <t xml:space="preserve"> release)</t>
    </r>
  </si>
  <si>
    <r>
      <t xml:space="preserve">Transfers from </t>
    </r>
    <r>
      <rPr>
        <b/>
        <sz val="11"/>
        <color theme="1"/>
        <rFont val="Calibri"/>
        <family val="2"/>
        <scheme val="minor"/>
      </rPr>
      <t xml:space="preserve">( + ) </t>
    </r>
    <r>
      <rPr>
        <sz val="11"/>
        <color theme="1"/>
        <rFont val="Calibri"/>
        <family val="2"/>
        <scheme val="minor"/>
      </rPr>
      <t>/ to</t>
    </r>
    <r>
      <rPr>
        <b/>
        <sz val="11"/>
        <color rgb="FFFF0000"/>
        <rFont val="Calibri"/>
        <family val="2"/>
        <scheme val="minor"/>
      </rPr>
      <t xml:space="preserve"> ( - )</t>
    </r>
    <r>
      <rPr>
        <sz val="11"/>
        <color theme="1"/>
        <rFont val="Calibri"/>
        <family val="2"/>
        <scheme val="minor"/>
      </rPr>
      <t xml:space="preserve"> (DRSA)</t>
    </r>
  </si>
  <si>
    <r>
      <t xml:space="preserve">   - Cash inflows </t>
    </r>
    <r>
      <rPr>
        <b/>
        <sz val="11"/>
        <color theme="1"/>
        <rFont val="Calibri"/>
        <family val="2"/>
        <scheme val="minor"/>
      </rPr>
      <t>( + )</t>
    </r>
    <r>
      <rPr>
        <sz val="11"/>
        <color theme="1"/>
        <rFont val="Calibri"/>
        <family val="2"/>
        <scheme val="minor"/>
      </rPr>
      <t xml:space="preserve"> / outflows </t>
    </r>
    <r>
      <rPr>
        <b/>
        <sz val="11"/>
        <color rgb="FFFF0000"/>
        <rFont val="Calibri"/>
        <family val="2"/>
        <scheme val="minor"/>
      </rPr>
      <t>( - )</t>
    </r>
    <r>
      <rPr>
        <sz val="11"/>
        <color theme="1"/>
        <rFont val="Calibri"/>
        <family val="2"/>
        <scheme val="minor"/>
      </rPr>
      <t xml:space="preserve"> Major Maintenance Reserve Account (as expense)</t>
    </r>
  </si>
  <si>
    <r>
      <t xml:space="preserve"> - Transfers from </t>
    </r>
    <r>
      <rPr>
        <b/>
        <sz val="11"/>
        <rFont val="Calibri"/>
        <family val="2"/>
        <scheme val="minor"/>
      </rPr>
      <t>( + )</t>
    </r>
    <r>
      <rPr>
        <sz val="11"/>
        <rFont val="Calibri"/>
        <family val="2"/>
        <scheme val="minor"/>
      </rPr>
      <t xml:space="preserve"> / to </t>
    </r>
    <r>
      <rPr>
        <b/>
        <sz val="11"/>
        <color rgb="FFFF0000"/>
        <rFont val="Calibri"/>
        <family val="2"/>
        <scheme val="minor"/>
      </rPr>
      <t>( - )</t>
    </r>
    <r>
      <rPr>
        <b/>
        <sz val="11"/>
        <rFont val="Calibri"/>
        <family val="2"/>
        <scheme val="minor"/>
      </rPr>
      <t xml:space="preserve"> </t>
    </r>
    <r>
      <rPr>
        <sz val="11"/>
        <rFont val="Calibri"/>
        <family val="2"/>
        <scheme val="minor"/>
      </rPr>
      <t>Debt Service Reserve Account</t>
    </r>
  </si>
  <si>
    <r>
      <t xml:space="preserve">Operating profit (+ / </t>
    </r>
    <r>
      <rPr>
        <b/>
        <sz val="11"/>
        <color rgb="FFFF0000"/>
        <rFont val="Calibri"/>
        <family val="2"/>
        <scheme val="minor"/>
      </rPr>
      <t>-</t>
    </r>
    <r>
      <rPr>
        <b/>
        <sz val="11"/>
        <rFont val="Calibri"/>
        <family val="2"/>
        <scheme val="minor"/>
      </rPr>
      <t xml:space="preserve"> )</t>
    </r>
  </si>
  <si>
    <r>
      <t>Senior Loan interest</t>
    </r>
    <r>
      <rPr>
        <sz val="11"/>
        <color rgb="FFFF0000"/>
        <rFont val="Calibri"/>
        <family val="2"/>
        <scheme val="minor"/>
      </rPr>
      <t xml:space="preserve"> </t>
    </r>
    <r>
      <rPr>
        <b/>
        <sz val="11"/>
        <color rgb="FFFF0000"/>
        <rFont val="Calibri"/>
        <family val="2"/>
        <scheme val="minor"/>
      </rPr>
      <t>( - )</t>
    </r>
  </si>
  <si>
    <r>
      <t>Junior Loan interest</t>
    </r>
    <r>
      <rPr>
        <sz val="11"/>
        <color rgb="FFFF0000"/>
        <rFont val="Calibri"/>
        <family val="2"/>
        <scheme val="minor"/>
      </rPr>
      <t xml:space="preserve"> </t>
    </r>
    <r>
      <rPr>
        <b/>
        <sz val="11"/>
        <color rgb="FFFF0000"/>
        <rFont val="Calibri"/>
        <family val="2"/>
        <scheme val="minor"/>
      </rPr>
      <t>( - )</t>
    </r>
  </si>
  <si>
    <r>
      <t xml:space="preserve">Subordinated Debt interest </t>
    </r>
    <r>
      <rPr>
        <b/>
        <sz val="11"/>
        <color rgb="FFFF0000"/>
        <rFont val="Calibri"/>
        <family val="2"/>
        <scheme val="minor"/>
      </rPr>
      <t xml:space="preserve"> ( - )</t>
    </r>
  </si>
  <si>
    <r>
      <t xml:space="preserve">Taxation payment </t>
    </r>
    <r>
      <rPr>
        <b/>
        <sz val="11"/>
        <color rgb="FFFF0000"/>
        <rFont val="Calibri"/>
        <family val="2"/>
        <scheme val="minor"/>
      </rPr>
      <t>( - )</t>
    </r>
  </si>
  <si>
    <r>
      <t xml:space="preserve">Distributions to equity </t>
    </r>
    <r>
      <rPr>
        <b/>
        <sz val="11"/>
        <color rgb="FFFF0000"/>
        <rFont val="Calibri"/>
        <family val="2"/>
        <scheme val="minor"/>
      </rPr>
      <t>( - )</t>
    </r>
  </si>
  <si>
    <r>
      <t>To retained earnings</t>
    </r>
    <r>
      <rPr>
        <b/>
        <sz val="11"/>
        <color theme="1"/>
        <rFont val="Calibri"/>
        <family val="2"/>
        <scheme val="minor"/>
      </rPr>
      <t xml:space="preserve"> ( + /</t>
    </r>
    <r>
      <rPr>
        <b/>
        <sz val="11"/>
        <color rgb="FFFF0000"/>
        <rFont val="Calibri"/>
        <family val="2"/>
        <scheme val="minor"/>
      </rPr>
      <t xml:space="preserve"> -</t>
    </r>
    <r>
      <rPr>
        <b/>
        <sz val="11"/>
        <color theme="1"/>
        <rFont val="Calibri"/>
        <family val="2"/>
        <scheme val="minor"/>
      </rPr>
      <t xml:space="preserve"> )</t>
    </r>
  </si>
  <si>
    <r>
      <t xml:space="preserve">Subordinated Debt interest </t>
    </r>
    <r>
      <rPr>
        <sz val="11"/>
        <color rgb="FFFF0000"/>
        <rFont val="Calibri"/>
        <family val="2"/>
        <scheme val="minor"/>
      </rPr>
      <t xml:space="preserve"> </t>
    </r>
    <r>
      <rPr>
        <b/>
        <sz val="11"/>
        <color rgb="FFFF0000"/>
        <rFont val="Calibri"/>
        <family val="2"/>
        <scheme val="minor"/>
      </rPr>
      <t>( - )</t>
    </r>
  </si>
  <si>
    <r>
      <t xml:space="preserve">Taxation </t>
    </r>
    <r>
      <rPr>
        <b/>
        <sz val="11"/>
        <color rgb="FFFF0000"/>
        <rFont val="Calibri"/>
        <family val="2"/>
        <scheme val="minor"/>
      </rPr>
      <t>( - )</t>
    </r>
  </si>
  <si>
    <r>
      <t xml:space="preserve">To retained earnings </t>
    </r>
    <r>
      <rPr>
        <b/>
        <sz val="11"/>
        <color theme="1"/>
        <rFont val="Calibri"/>
        <family val="2"/>
        <scheme val="minor"/>
      </rPr>
      <t>( + /</t>
    </r>
    <r>
      <rPr>
        <b/>
        <sz val="11"/>
        <color rgb="FFFF0000"/>
        <rFont val="Calibri"/>
        <family val="2"/>
        <scheme val="minor"/>
      </rPr>
      <t xml:space="preserve"> -</t>
    </r>
    <r>
      <rPr>
        <b/>
        <sz val="11"/>
        <color theme="1"/>
        <rFont val="Calibri"/>
        <family val="2"/>
        <scheme val="minor"/>
      </rPr>
      <t xml:space="preserve"> )</t>
    </r>
  </si>
  <si>
    <r>
      <t xml:space="preserve">Major Maintenance Reserve Account (net movement </t>
    </r>
    <r>
      <rPr>
        <b/>
        <sz val="11"/>
        <color rgb="FFFF0000"/>
        <rFont val="Calibri"/>
        <family val="2"/>
        <scheme val="minor"/>
      </rPr>
      <t>( - )</t>
    </r>
    <r>
      <rPr>
        <sz val="11"/>
        <rFont val="Calibri"/>
        <family val="2"/>
        <scheme val="minor"/>
      </rPr>
      <t xml:space="preserve"> deposits, </t>
    </r>
    <r>
      <rPr>
        <b/>
        <sz val="11"/>
        <rFont val="Calibri"/>
        <family val="2"/>
        <scheme val="minor"/>
      </rPr>
      <t>(+)</t>
    </r>
    <r>
      <rPr>
        <sz val="11"/>
        <rFont val="Calibri"/>
        <family val="2"/>
        <scheme val="minor"/>
      </rPr>
      <t xml:space="preserve"> release)</t>
    </r>
  </si>
  <si>
    <r>
      <t xml:space="preserve">Transfers from </t>
    </r>
    <r>
      <rPr>
        <b/>
        <sz val="11"/>
        <color theme="1"/>
        <rFont val="Calibri"/>
        <family val="2"/>
        <scheme val="minor"/>
      </rPr>
      <t>( + )</t>
    </r>
    <r>
      <rPr>
        <sz val="11"/>
        <color theme="1"/>
        <rFont val="Calibri"/>
        <family val="2"/>
        <scheme val="minor"/>
      </rPr>
      <t xml:space="preserve"> / to </t>
    </r>
    <r>
      <rPr>
        <b/>
        <sz val="11"/>
        <color rgb="FFFF0000"/>
        <rFont val="Calibri"/>
        <family val="2"/>
        <scheme val="minor"/>
      </rPr>
      <t>( - )</t>
    </r>
    <r>
      <rPr>
        <sz val="11"/>
        <color theme="1"/>
        <rFont val="Calibri"/>
        <family val="2"/>
        <scheme val="minor"/>
      </rPr>
      <t xml:space="preserve"> (DRSA)</t>
    </r>
  </si>
  <si>
    <r>
      <t xml:space="preserve">Solar PV panels typically degrade by between </t>
    </r>
    <r>
      <rPr>
        <sz val="11"/>
        <color rgb="FFFF0000"/>
        <rFont val="Calibri"/>
        <family val="2"/>
        <scheme val="minor"/>
      </rPr>
      <t xml:space="preserve">(-0.2%) </t>
    </r>
    <r>
      <rPr>
        <sz val="11"/>
        <color theme="1"/>
        <rFont val="Calibri"/>
        <family val="2"/>
        <scheme val="minor"/>
      </rPr>
      <t xml:space="preserve">and </t>
    </r>
    <r>
      <rPr>
        <sz val="11"/>
        <color rgb="FFFF0000"/>
        <rFont val="Calibri"/>
        <family val="2"/>
        <scheme val="minor"/>
      </rPr>
      <t>(-1.0%)</t>
    </r>
    <r>
      <rPr>
        <sz val="11"/>
        <color theme="1"/>
        <rFont val="Calibri"/>
        <family val="2"/>
        <scheme val="minor"/>
      </rPr>
      <t xml:space="preserve"> per year.  Therefore, solar users should enter a negative </t>
    </r>
    <r>
      <rPr>
        <b/>
        <sz val="11"/>
        <color rgb="FFFF0000"/>
        <rFont val="Calibri"/>
        <family val="2"/>
        <scheme val="minor"/>
      </rPr>
      <t>(-)</t>
    </r>
    <r>
      <rPr>
        <b/>
        <sz val="11"/>
        <color theme="1"/>
        <rFont val="Calibri"/>
        <family val="2"/>
        <scheme val="minor"/>
      </rPr>
      <t xml:space="preserve"> </t>
    </r>
    <r>
      <rPr>
        <sz val="11"/>
        <color theme="1"/>
        <rFont val="Calibri"/>
        <family val="2"/>
        <scheme val="minor"/>
      </rPr>
      <t>percentage.  The model automatically assumes that degradation starts from the beginning of the second year of operations, i.e. if degradation is 1% a year then the first six-month period will be 100% of generation, the second six-month period 100% of generation, the third six-month period c.99.5% of generation and the fourth six-month period 99% of generation.</t>
    </r>
  </si>
  <si>
    <t>The assumption is from the start of operations junior loan interest and principal starts to be repaid as an annuity (i.e. in every six months the same total amount of junior loan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junior loans drawn in the construction phase. To the closing balance at 28th February 2018 four months of interest and principal repayment is calculated, and from 1st July 2018 the calculation is based on the full six months.</t>
  </si>
  <si>
    <t>It is assumed that sub-ordinated debt is repaid as an annuity over the asset life, i.e. in every six-month period for the duration of the asset's life the sum of the sub-ordinated debt interest and principal is identical.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sub-ordinated debt drawn in the construction phase. To the closing balance at 28th February 2018 four months of interest and principal repayment is calculated, and from 1st July 2018 the calculation is based on the full six months.</t>
  </si>
  <si>
    <r>
      <t xml:space="preserve">Annual effective discount rate. This is an optional additional check the User may want to make.  Cell G75 in worksheet 'Outputs' shows the pre-finance pre-tax project Internal Rate of Return. Users can then see if this percentage is higher than the minimum to satisfy all financiers (in effect the breakeven weighted average cost of capital).  A similar check is Users can enter this breakeven minimum return here.  Cell G76 in worksheet 'Outputs' then shows the Net Present Value of the pre-finance pre-tax cash flows at this discount rate. Therefore, a project must show a positive NPV to be financially viable.  </t>
    </r>
    <r>
      <rPr>
        <b/>
        <sz val="11"/>
        <color theme="9" tint="-0.249977111117893"/>
        <rFont val="Calibri"/>
        <family val="2"/>
        <scheme val="minor"/>
      </rPr>
      <t>PLEASE NOTE</t>
    </r>
    <r>
      <rPr>
        <sz val="11"/>
        <color theme="9" tint="-0.249977111117893"/>
        <rFont val="Calibri"/>
        <family val="2"/>
        <scheme val="minor"/>
      </rPr>
      <t>: The reason for doing these checks is that the IRR calculation can sometimes give multiple answers if the pre-tax pre-finance cash flows in row 157 of worksheet 'Financial Calcs' changes sign twice, i.e. if it starts off negative (with construction costs), then goes positive (as electricity, government support and other revenues are higher than operating costs) and then goes negative again (e.g. when the Government support stops or if there is a very expensive major maintenance required).  The Net Present Value calculated using the discount rate does not have this problem of multiple answers.</t>
    </r>
  </si>
  <si>
    <r>
      <t xml:space="preserve">Degradation is typically applicable to solar panels, which commonly degrade by about </t>
    </r>
    <r>
      <rPr>
        <sz val="10"/>
        <color rgb="FFFF0000"/>
        <rFont val="Arial"/>
        <family val="2"/>
      </rPr>
      <t xml:space="preserve">(-0.2%) </t>
    </r>
    <r>
      <rPr>
        <sz val="10"/>
        <rFont val="Arial"/>
        <family val="2"/>
      </rPr>
      <t>to</t>
    </r>
    <r>
      <rPr>
        <sz val="10"/>
        <color rgb="FFFF0000"/>
        <rFont val="Arial"/>
        <family val="2"/>
      </rPr>
      <t xml:space="preserve"> (-1.0%) </t>
    </r>
    <r>
      <rPr>
        <sz val="10"/>
        <color theme="1"/>
        <rFont val="Arial"/>
        <family val="2"/>
      </rPr>
      <t xml:space="preserve">per year.  Number needs to be negative, hence </t>
    </r>
    <r>
      <rPr>
        <sz val="10"/>
        <color rgb="FFFF0000"/>
        <rFont val="Arial"/>
        <family val="2"/>
      </rPr>
      <t>(-0.2%)</t>
    </r>
    <r>
      <rPr>
        <sz val="10"/>
        <color theme="1"/>
        <rFont val="Arial"/>
        <family val="2"/>
      </rPr>
      <t xml:space="preserve">. </t>
    </r>
    <r>
      <rPr>
        <b/>
        <sz val="10"/>
        <color theme="9" tint="-0.249977111117893"/>
        <rFont val="Arial"/>
        <family val="2"/>
      </rPr>
      <t xml:space="preserve"> As the model is for all types of renewable technology the is default 0%.</t>
    </r>
  </si>
  <si>
    <t>End of constrained period</t>
  </si>
  <si>
    <r>
      <t>Blank cells default to general operating cost [</t>
    </r>
    <r>
      <rPr>
        <b/>
        <sz val="10"/>
        <color theme="9" tint="-0.249977111117893"/>
        <rFont val="Arial"/>
        <family val="2"/>
      </rPr>
      <t>17</t>
    </r>
    <r>
      <rPr>
        <sz val="10"/>
        <color theme="1"/>
        <rFont val="Arial"/>
        <family val="2"/>
      </rPr>
      <t>] inflation</t>
    </r>
  </si>
  <si>
    <t xml:space="preserve">   - Cash outflows general operating costs</t>
  </si>
  <si>
    <t xml:space="preserve"> -  Revenue Delay Account  initial funding if needed</t>
  </si>
  <si>
    <t>Electricity generation (kWh) for support tariff last 12 months after degradation (if any)</t>
  </si>
  <si>
    <t>Electricity generation (kWh) for export/ sales other parties last 12 months after degradation (if any)</t>
  </si>
  <si>
    <t>Construction balance (including development phase costs, decommissioning bond, Revenue Delay Account and capitalisation) excluding DSRA</t>
  </si>
  <si>
    <t>Cash flow available after debt service (but before transfers to/ from DSRA)</t>
  </si>
  <si>
    <t>Percentage of power generated compared to project start (i.e. after degradation)</t>
  </si>
  <si>
    <t>Electricity generation (kWh) for support tariff before degradation (if any)</t>
  </si>
  <si>
    <t>Electricity generation (kWh) for support tariff after degradation (if any)</t>
  </si>
  <si>
    <t>Electricity generation (kWh) for export/ sales other parties before degradation (if any)</t>
  </si>
  <si>
    <t>Electricity generation (kWh) for export/ sales other parties after degradation (if any)</t>
  </si>
  <si>
    <t>Inflator in this first six month separate electricity export tariff period</t>
  </si>
  <si>
    <t>Inflator in this first six month separate other electricity sales period</t>
  </si>
  <si>
    <t>Inflator in this first six month separate 'Other Revenues' period</t>
  </si>
  <si>
    <t>Inflator in this first six month separate land rental period</t>
  </si>
  <si>
    <t>Cash flow available for equity distributions and repayment</t>
  </si>
  <si>
    <t>Decommissioning bond debtor</t>
  </si>
  <si>
    <t>Decommissioning asset</t>
  </si>
  <si>
    <t>Major Maintenance (A) Reserve Release</t>
  </si>
  <si>
    <t>Major Maintenance (B) Reserve Release</t>
  </si>
  <si>
    <t>Major Maintenance (C) Reserve Release</t>
  </si>
  <si>
    <t>- Cash withdrawals from project bank</t>
  </si>
  <si>
    <t>Major maintenance costs</t>
  </si>
  <si>
    <t>Capitalised interest (on senior, junior and subordinated debt as relevant)</t>
  </si>
  <si>
    <t xml:space="preserve">   - Cash outflows major maintenance costs</t>
  </si>
  <si>
    <t xml:space="preserve">   - Development and construction costs (ex. Revenue Delay Account) and no construction capitalised interest</t>
  </si>
  <si>
    <t>-  Subordinated debt</t>
  </si>
  <si>
    <t>iv. Subordinated debt repayments</t>
  </si>
  <si>
    <t xml:space="preserve"> -  Subordinated debt refinancing</t>
  </si>
  <si>
    <t xml:space="preserve">   - Inflation linked operations expenses (excluding maintenance and land rental costs)</t>
  </si>
  <si>
    <t xml:space="preserve">   - Maintenance expenses</t>
  </si>
  <si>
    <t xml:space="preserve">   - Major Maintenance expenses (treated as expense, not asset)</t>
  </si>
  <si>
    <t>Debtors (revenues to be received if revenue delay)</t>
  </si>
  <si>
    <t>Debtors (revenues to be received if delay receiving revenue) (£s)</t>
  </si>
  <si>
    <t>- Subordinated Debt Repayments</t>
  </si>
  <si>
    <t>- Major maintenance cost</t>
  </si>
  <si>
    <t>Cash after equity repayment, but before distributions to equity</t>
  </si>
  <si>
    <t>-  Junior loan</t>
  </si>
  <si>
    <t>-  Senior loan</t>
  </si>
  <si>
    <t>-  Grant</t>
  </si>
  <si>
    <r>
      <t xml:space="preserve">If there are land rentals it is assumed that the rentals start from operations commencement.  If rentals start before operations commencement then appropriate costs need to be put into the construction costs (Input </t>
    </r>
    <r>
      <rPr>
        <b/>
        <sz val="11"/>
        <color theme="6" tint="-0.249977111117893"/>
        <rFont val="Calibri"/>
        <family val="2"/>
        <scheme val="minor"/>
      </rPr>
      <t>[ 20 ]</t>
    </r>
    <r>
      <rPr>
        <sz val="11"/>
        <color theme="0" tint="-0.499984740745262"/>
        <rFont val="Calibri"/>
        <family val="2"/>
        <scheme val="minor"/>
      </rPr>
      <t xml:space="preserve"> ) and development costs (Input </t>
    </r>
    <r>
      <rPr>
        <b/>
        <sz val="11"/>
        <color theme="6" tint="-0.249977111117893"/>
        <rFont val="Calibri"/>
        <family val="2"/>
        <scheme val="minor"/>
      </rPr>
      <t>[ 18 ]</t>
    </r>
    <r>
      <rPr>
        <sz val="11"/>
        <color theme="0" tint="-0.499984740745262"/>
        <rFont val="Calibri"/>
        <family val="2"/>
        <scheme val="minor"/>
      </rPr>
      <t xml:space="preserve"> ) if relevant.</t>
    </r>
  </si>
  <si>
    <t>Subordinated debt - sometimes equity investors invest the majority of their money as subordinated debt instead of equity.  Some community projects raise money with community share issues using a bencom or other cooperative structure. Often these types of community shares pay up to a fixed rate of interest which can be reduced if the profits in the project are not as anticipated, and any surplus money after investors and the community shareholders have been paid is then distributed for charitable causes.  In these cases, the community shares can be modelled as subordinated debt, allowing the surplus cash to be Distributions to Equity.  In this case the equity amount will be set to 0%.</t>
  </si>
  <si>
    <r>
      <t xml:space="preserve">The target Debt Service Cover Ratio (DSCR) senior lender may require. The Debt Service Cover Ratio is defined as the Cash Flows Available for Distribution (CFADs) in row 178 worksheet 'Financial Calcs' divided by the senior loan interest and principal repayment in that period.  Typically bank term sheets will state that at various DSCRs certain actions are needed, e.g. a step-up in bank monitoring, locking up any equity distributions and a loan default happening.  For simplicity, this model only 'locks up' (i.e. stops) distributions to equity in a period if the senior debt DSCR in that period is less than 1.00, i.e. if the DSCR is greater than or equal to 1.00 (or there is no senior debt), but the junior debt or subordinated debt payments in that period force a negative cash outflow in the period the model will not necessarily 'lock up' distributions to equity if the sum of the opening cash balance in the period minus the cash outflows in the period remains above zero). </t>
    </r>
    <r>
      <rPr>
        <b/>
        <sz val="11"/>
        <color theme="9" tint="-0.249977111117893"/>
        <rFont val="Calibri"/>
        <family val="2"/>
        <scheme val="minor"/>
      </rPr>
      <t xml:space="preserve">PLEASE NOTE: </t>
    </r>
    <r>
      <rPr>
        <sz val="11"/>
        <color theme="9" tint="-0.249977111117893"/>
        <rFont val="Calibri"/>
        <family val="2"/>
        <scheme val="minor"/>
      </rPr>
      <t xml:space="preserve">In worksheet 'Outputs' if there are a few periods which have a DSCR below the Target DSCR the project is likely to be financeable and banks will 'sculpt' the debt (i.e. demand a smaller amount of money) in those periods or demand a DSRA, but this will depend on a case by case basis.  More worrying is if DSCRs are ever less than 1.00 or if there are many periods with DSCRs less than the target DSCR, as even a DSRA may not be able to resolve this.  </t>
    </r>
  </si>
  <si>
    <t>Chart 8: Allocation of cash outflows (£s)</t>
  </si>
  <si>
    <t>Chart 9: Allocation of cash inflows (£s)</t>
  </si>
  <si>
    <t>Chart 6: Long term assets</t>
  </si>
  <si>
    <t>Chart 7: Long term liabilities</t>
  </si>
  <si>
    <t xml:space="preserve">This model is copyright of the Energy Saving Trust (EST), and is based on an original model developed for the Scottish Government (CARES Model – copyright Scottish Government).  With the permission of the Scottish Government, EST’s consultant, Ricardo Energy &amp; Environment, has adapted the CARES model to produce a model for EST that is an indicative early stage financial model to help community groups understand the potential profitability of community renewable investments.  Any information and results derived from the use of the EST model are subject to the accuracy of data inputs supplied by the user.  All results should be checked and challenged before any reliance, publication or use. This model has been independently reviewed by F1F9, but they have not undertaken a formal ‘model audit’ that can be relied upon. EST, F1F9 and Ricardo Energy &amp; Environment hold no liability for any subsequent adjustment or amendments made to the EST model or any loss or damage arising from any reliance on or use of the information generated by the EST model by any community group, lender, investor or other interested parties.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</si>
</sst>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quot;£&quot;#,##0"/>
    <numFmt numFmtId="6" formatCode="&quot;£&quot;#,##0;[Red]\-&quot;£&quot;#,##0"/>
    <numFmt numFmtId="44" formatCode="_-&quot;£&quot;* #,##0.00_-;\-&quot;£&quot;* #,##0.00_-;_-&quot;£&quot;* &quot;-&quot;??_-;_-@_-"/>
    <numFmt numFmtId="43" formatCode="_-* #,##0.00_-;\-* #,##0.00_-;_-* &quot;-&quot;??_-;_-@_-"/>
    <numFmt numFmtId="164" formatCode="_-[$£-809]* #,##0_-;\-[$£-809]* #,##0_-;_-[$£-809]* &quot;-&quot;??_-;_-@_-"/>
    <numFmt numFmtId="165" formatCode="_-* #,##0_-;\-* #,##0_-;_-* &quot;-&quot;??_-;_-@_-"/>
    <numFmt numFmtId="166" formatCode="_-* #,##0.0_-;\-* #,##0.0_-;_-* &quot;-&quot;??_-;_-@_-"/>
    <numFmt numFmtId="167" formatCode="0.000"/>
    <numFmt numFmtId="168" formatCode="#,##0_ ;[Red]\(\-#,##0\)"/>
    <numFmt numFmtId="169" formatCode="0.0%"/>
    <numFmt numFmtId="170" formatCode="dd/mm/yyyy;@"/>
    <numFmt numFmtId="171" formatCode="0.0"/>
    <numFmt numFmtId="172" formatCode="_-&quot;£&quot;* #,##0_-;\-&quot;£&quot;* #,##0_-;_-&quot;£&quot;* &quot;-&quot;??_-;_-@_-"/>
    <numFmt numFmtId="173" formatCode="0.0000%"/>
    <numFmt numFmtId="174" formatCode="&quot;&quot;;[Red]General;&quot;&quot;"/>
    <numFmt numFmtId="175" formatCode="mm/yyyy"/>
    <numFmt numFmtId="176" formatCode="&quot;£&quot;#,##0"/>
    <numFmt numFmtId="177" formatCode="#,##0;[Red]\(\-#,##0\)"/>
    <numFmt numFmtId="178" formatCode="0&quot;% of construction costs&quot;"/>
    <numFmt numFmtId="179" formatCode="0.0&quot; years&quot;"/>
    <numFmt numFmtId="180" formatCode="0.00%;[Red]\(\-0.00%\)"/>
    <numFmt numFmtId="181" formatCode="&quot;Con Yr &quot;0"/>
    <numFmt numFmtId="182" formatCode="&quot;Ops Yr &quot;0"/>
    <numFmt numFmtId="183" formatCode="#,##0.00_ ;[Red]\(\-#,##0.00\)"/>
    <numFmt numFmtId="184" formatCode="&quot;Version &quot;0.0"/>
    <numFmt numFmtId="185" formatCode="0_ ;\-0\ "/>
    <numFmt numFmtId="186" formatCode="0&quot; months of operations&quot;"/>
  </numFmts>
  <fonts count="119" x14ac:knownFonts="1">
    <font>
      <sz val="11"/>
      <color theme="1"/>
      <name val="Calibri"/>
      <family val="2"/>
      <scheme val="minor"/>
    </font>
    <font>
      <sz val="11"/>
      <color theme="1"/>
      <name val="Calibri"/>
      <family val="2"/>
      <scheme val="minor"/>
    </font>
    <font>
      <b/>
      <sz val="18"/>
      <color theme="1"/>
      <name val="Calibri"/>
      <family val="2"/>
      <scheme val="minor"/>
    </font>
    <font>
      <sz val="10"/>
      <name val="Arial"/>
      <family val="2"/>
    </font>
    <font>
      <b/>
      <sz val="10"/>
      <color theme="1" tint="0.249977111117893"/>
      <name val="Arial"/>
      <family val="2"/>
    </font>
    <font>
      <sz val="10"/>
      <color theme="1"/>
      <name val="Arial"/>
      <family val="2"/>
    </font>
    <font>
      <sz val="10"/>
      <color theme="1" tint="0.249977111117893"/>
      <name val="Arial"/>
      <family val="2"/>
    </font>
    <font>
      <b/>
      <sz val="10"/>
      <color theme="1"/>
      <name val="Arial"/>
      <family val="2"/>
    </font>
    <font>
      <sz val="3"/>
      <color theme="1"/>
      <name val="Arial"/>
      <family val="2"/>
    </font>
    <font>
      <sz val="3"/>
      <name val="Arial"/>
      <family val="2"/>
    </font>
    <font>
      <b/>
      <sz val="12"/>
      <color theme="1"/>
      <name val="Arial"/>
      <family val="2"/>
    </font>
    <font>
      <b/>
      <sz val="10"/>
      <color theme="0"/>
      <name val="Arial"/>
      <family val="2"/>
    </font>
    <font>
      <sz val="3"/>
      <color theme="1" tint="0.249977111117893"/>
      <name val="Arial"/>
      <family val="2"/>
    </font>
    <font>
      <b/>
      <sz val="3"/>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2"/>
      <name val="Arial"/>
      <family val="2"/>
    </font>
    <font>
      <b/>
      <sz val="16"/>
      <color theme="0"/>
      <name val="Calibri"/>
      <family val="2"/>
      <scheme val="minor"/>
    </font>
    <font>
      <sz val="16"/>
      <color theme="0"/>
      <name val="Calibri"/>
      <family val="2"/>
      <scheme val="minor"/>
    </font>
    <font>
      <sz val="16"/>
      <color theme="1"/>
      <name val="Calibri"/>
      <family val="2"/>
      <scheme val="minor"/>
    </font>
    <font>
      <sz val="3"/>
      <color theme="1"/>
      <name val="Calibri"/>
      <family val="2"/>
      <scheme val="minor"/>
    </font>
    <font>
      <sz val="10"/>
      <color theme="0" tint="-0.34998626667073579"/>
      <name val="Arial"/>
      <family val="2"/>
    </font>
    <font>
      <b/>
      <sz val="14"/>
      <color theme="1"/>
      <name val="Arial"/>
      <family val="2"/>
    </font>
    <font>
      <sz val="10"/>
      <color theme="0"/>
      <name val="Arial"/>
      <family val="2"/>
    </font>
    <font>
      <b/>
      <sz val="26"/>
      <color theme="1"/>
      <name val="Arial"/>
      <family val="2"/>
    </font>
    <font>
      <b/>
      <sz val="24"/>
      <color theme="0"/>
      <name val="Calibri"/>
      <family val="2"/>
      <scheme val="minor"/>
    </font>
    <font>
      <b/>
      <sz val="26"/>
      <color theme="0"/>
      <name val="Arial"/>
      <family val="2"/>
    </font>
    <font>
      <b/>
      <sz val="2"/>
      <color theme="0"/>
      <name val="Calibri"/>
      <family val="2"/>
      <scheme val="minor"/>
    </font>
    <font>
      <sz val="2"/>
      <color theme="1"/>
      <name val="Calibri"/>
      <family val="2"/>
      <scheme val="minor"/>
    </font>
    <font>
      <sz val="11"/>
      <color theme="9" tint="-0.249977111117893"/>
      <name val="Calibri"/>
      <family val="2"/>
    </font>
    <font>
      <b/>
      <sz val="11"/>
      <color theme="9" tint="-0.249977111117893"/>
      <name val="Calibri"/>
      <family val="2"/>
      <scheme val="minor"/>
    </font>
    <font>
      <b/>
      <sz val="11"/>
      <name val="Calibri"/>
      <family val="2"/>
      <scheme val="minor"/>
    </font>
    <font>
      <sz val="10"/>
      <color theme="1"/>
      <name val="Calibri"/>
      <family val="2"/>
      <scheme val="minor"/>
    </font>
    <font>
      <sz val="11"/>
      <color rgb="FFFF0000"/>
      <name val="Calibri"/>
      <family val="2"/>
      <scheme val="minor"/>
    </font>
    <font>
      <sz val="11"/>
      <color theme="1" tint="0.34998626667073579"/>
      <name val="Calibri"/>
      <family val="2"/>
      <scheme val="minor"/>
    </font>
    <font>
      <b/>
      <sz val="10"/>
      <color theme="9" tint="-0.249977111117893"/>
      <name val="Arial"/>
      <family val="2"/>
    </font>
    <font>
      <sz val="11"/>
      <color theme="0" tint="-0.34998626667073579"/>
      <name val="Calibri"/>
      <family val="2"/>
      <scheme val="minor"/>
    </font>
    <font>
      <sz val="11"/>
      <color theme="9" tint="-0.249977111117893"/>
      <name val="Calibri"/>
      <family val="2"/>
      <scheme val="minor"/>
    </font>
    <font>
      <sz val="9"/>
      <color theme="1"/>
      <name val="Calibri"/>
      <family val="2"/>
      <scheme val="minor"/>
    </font>
    <font>
      <sz val="8.5"/>
      <color theme="1"/>
      <name val="Calibri"/>
      <family val="2"/>
      <scheme val="minor"/>
    </font>
    <font>
      <sz val="11"/>
      <color theme="0" tint="-0.249977111117893"/>
      <name val="Calibri"/>
      <family val="2"/>
      <scheme val="minor"/>
    </font>
    <font>
      <b/>
      <sz val="10"/>
      <color rgb="FFFF0000"/>
      <name val="Arial"/>
      <family val="2"/>
    </font>
    <font>
      <sz val="3"/>
      <color theme="0" tint="-0.34998626667073579"/>
      <name val="Arial"/>
      <family val="2"/>
    </font>
    <font>
      <b/>
      <sz val="3"/>
      <color rgb="FFFF0000"/>
      <name val="Arial"/>
      <family val="2"/>
    </font>
    <font>
      <sz val="3"/>
      <color theme="0"/>
      <name val="Arial"/>
      <family val="2"/>
    </font>
    <font>
      <b/>
      <sz val="10"/>
      <name val="Arial"/>
      <family val="2"/>
    </font>
    <font>
      <sz val="10"/>
      <color theme="1"/>
      <name val="Calibri"/>
      <family val="2"/>
    </font>
    <font>
      <b/>
      <sz val="3"/>
      <color theme="1" tint="0.249977111117893"/>
      <name val="Arial"/>
      <family val="2"/>
    </font>
    <font>
      <b/>
      <sz val="3"/>
      <color theme="1"/>
      <name val="Calibri"/>
      <family val="2"/>
      <scheme val="minor"/>
    </font>
    <font>
      <i/>
      <sz val="11"/>
      <name val="Calibri"/>
      <family val="2"/>
      <scheme val="minor"/>
    </font>
    <font>
      <b/>
      <i/>
      <sz val="11"/>
      <name val="Calibri"/>
      <family val="2"/>
      <scheme val="minor"/>
    </font>
    <font>
      <sz val="11"/>
      <name val="Calibri"/>
      <family val="2"/>
      <scheme val="minor"/>
    </font>
    <font>
      <sz val="3"/>
      <name val="Calibri"/>
      <family val="2"/>
      <scheme val="minor"/>
    </font>
    <font>
      <sz val="3"/>
      <color theme="0"/>
      <name val="Calibri"/>
      <family val="2"/>
      <scheme val="minor"/>
    </font>
    <font>
      <b/>
      <sz val="10"/>
      <color theme="1"/>
      <name val="Calibri"/>
      <family val="2"/>
      <scheme val="minor"/>
    </font>
    <font>
      <sz val="11"/>
      <color theme="1"/>
      <name val="Calibri"/>
      <family val="2"/>
    </font>
    <font>
      <b/>
      <sz val="3"/>
      <color theme="0"/>
      <name val="Calibri"/>
      <family val="2"/>
      <scheme val="minor"/>
    </font>
    <font>
      <b/>
      <sz val="11"/>
      <color theme="9" tint="-0.249977111117893"/>
      <name val="Calibri"/>
      <family val="2"/>
    </font>
    <font>
      <b/>
      <sz val="11"/>
      <color theme="6" tint="-0.249977111117893"/>
      <name val="Calibri"/>
      <family val="2"/>
      <scheme val="minor"/>
    </font>
    <font>
      <sz val="10"/>
      <color theme="6" tint="-0.249977111117893"/>
      <name val="Arial"/>
      <family val="2"/>
    </font>
    <font>
      <b/>
      <sz val="10"/>
      <color theme="6" tint="-0.249977111117893"/>
      <name val="Arial"/>
      <family val="2"/>
    </font>
    <font>
      <sz val="10"/>
      <color rgb="FFFF0000"/>
      <name val="Arial"/>
      <family val="2"/>
    </font>
    <font>
      <sz val="3"/>
      <color rgb="FFFF0000"/>
      <name val="Arial"/>
      <family val="2"/>
    </font>
    <font>
      <sz val="11"/>
      <color theme="6" tint="-0.249977111117893"/>
      <name val="Calibri"/>
      <family val="2"/>
      <scheme val="minor"/>
    </font>
    <font>
      <b/>
      <sz val="3"/>
      <name val="Calibri"/>
      <family val="2"/>
      <scheme val="minor"/>
    </font>
    <font>
      <sz val="9.5"/>
      <color theme="1"/>
      <name val="Calibri"/>
      <family val="2"/>
      <scheme val="minor"/>
    </font>
    <font>
      <sz val="3"/>
      <color rgb="FFFF0000"/>
      <name val="Calibri"/>
      <family val="2"/>
      <scheme val="minor"/>
    </font>
    <font>
      <b/>
      <sz val="14"/>
      <color theme="1"/>
      <name val="Calibri"/>
      <family val="2"/>
      <scheme val="minor"/>
    </font>
    <font>
      <i/>
      <sz val="11"/>
      <color theme="1"/>
      <name val="Calibri"/>
      <family val="2"/>
      <scheme val="minor"/>
    </font>
    <font>
      <b/>
      <sz val="14"/>
      <color rgb="FFFF0000"/>
      <name val="Calibri"/>
      <family val="2"/>
      <scheme val="minor"/>
    </font>
    <font>
      <b/>
      <sz val="11"/>
      <color rgb="FFFF0000"/>
      <name val="Calibri"/>
      <family val="2"/>
      <scheme val="minor"/>
    </font>
    <font>
      <u/>
      <sz val="11"/>
      <color theme="9" tint="-0.249977111117893"/>
      <name val="Calibri"/>
      <family val="2"/>
      <scheme val="minor"/>
    </font>
    <font>
      <sz val="3"/>
      <color theme="0" tint="-0.34998626667073579"/>
      <name val="Calibri"/>
      <family val="2"/>
      <scheme val="minor"/>
    </font>
    <font>
      <b/>
      <sz val="14"/>
      <name val="Calibri"/>
      <family val="2"/>
      <scheme val="minor"/>
    </font>
    <font>
      <b/>
      <sz val="12"/>
      <color theme="0"/>
      <name val="Arial"/>
      <family val="2"/>
    </font>
    <font>
      <i/>
      <sz val="11"/>
      <color theme="9" tint="-0.249977111117893"/>
      <name val="Calibri"/>
      <family val="2"/>
      <scheme val="minor"/>
    </font>
    <font>
      <sz val="11"/>
      <color theme="1"/>
      <name val="Arial"/>
      <family val="2"/>
    </font>
    <font>
      <sz val="11"/>
      <color theme="0" tint="-0.34998626667073579"/>
      <name val="Arial"/>
      <family val="2"/>
    </font>
    <font>
      <b/>
      <sz val="9"/>
      <color theme="9" tint="-0.249977111117893"/>
      <name val="Calibri"/>
      <family val="2"/>
      <scheme val="minor"/>
    </font>
    <font>
      <sz val="4"/>
      <color theme="1"/>
      <name val="Arial"/>
      <family val="2"/>
    </font>
    <font>
      <sz val="16"/>
      <color theme="1"/>
      <name val="Arial"/>
      <family val="2"/>
    </font>
    <font>
      <b/>
      <sz val="14"/>
      <name val="Arial"/>
      <family val="2"/>
    </font>
    <font>
      <sz val="14"/>
      <name val="Arial"/>
      <family val="2"/>
    </font>
    <font>
      <sz val="12"/>
      <color theme="1"/>
      <name val="Arial"/>
      <family val="2"/>
    </font>
    <font>
      <b/>
      <sz val="12"/>
      <color rgb="FFFF0000"/>
      <name val="Arial"/>
      <family val="2"/>
    </font>
    <font>
      <sz val="12"/>
      <name val="Arial"/>
      <family val="2"/>
    </font>
    <font>
      <sz val="12"/>
      <color theme="0"/>
      <name val="Arial"/>
      <family val="2"/>
    </font>
    <font>
      <sz val="12"/>
      <color theme="0" tint="-0.34998626667073579"/>
      <name val="Arial"/>
      <family val="2"/>
    </font>
    <font>
      <b/>
      <sz val="11"/>
      <color rgb="FFFF0000"/>
      <name val="Arial"/>
      <family val="2"/>
    </font>
    <font>
      <sz val="12"/>
      <color rgb="FFFF0000"/>
      <name val="Arial"/>
      <family val="2"/>
    </font>
    <font>
      <b/>
      <sz val="12"/>
      <color theme="9" tint="-0.249977111117893"/>
      <name val="Arial"/>
      <family val="2"/>
    </font>
    <font>
      <sz val="8"/>
      <color theme="0"/>
      <name val="Calibri"/>
      <family val="2"/>
      <scheme val="minor"/>
    </font>
    <font>
      <sz val="10"/>
      <color theme="0" tint="-0.499984740745262"/>
      <name val="Arial"/>
      <family val="2"/>
    </font>
    <font>
      <i/>
      <sz val="10"/>
      <color theme="3" tint="0.59999389629810485"/>
      <name val="Arial"/>
      <family val="2"/>
    </font>
    <font>
      <i/>
      <sz val="10"/>
      <color theme="3" tint="0.39997558519241921"/>
      <name val="Arial"/>
      <family val="2"/>
    </font>
    <font>
      <i/>
      <sz val="10"/>
      <color theme="0" tint="-0.34998626667073579"/>
      <name val="Arial"/>
      <family val="2"/>
    </font>
    <font>
      <b/>
      <i/>
      <sz val="10"/>
      <color theme="6" tint="-0.249977111117893"/>
      <name val="Arial"/>
      <family val="2"/>
    </font>
    <font>
      <b/>
      <i/>
      <sz val="10"/>
      <color theme="9"/>
      <name val="Arial"/>
      <family val="2"/>
    </font>
    <font>
      <vertAlign val="superscript"/>
      <sz val="10"/>
      <color theme="1"/>
      <name val="Arial"/>
      <family val="2"/>
    </font>
    <font>
      <b/>
      <sz val="11"/>
      <color theme="0" tint="-0.499984740745262"/>
      <name val="Calibri"/>
      <family val="2"/>
      <scheme val="minor"/>
    </font>
    <font>
      <sz val="11"/>
      <color theme="0" tint="-0.499984740745262"/>
      <name val="Calibri"/>
      <family val="2"/>
      <scheme val="minor"/>
    </font>
    <font>
      <b/>
      <sz val="10"/>
      <color theme="0" tint="-0.499984740745262"/>
      <name val="Arial"/>
      <family val="2"/>
    </font>
    <font>
      <b/>
      <i/>
      <sz val="10"/>
      <color theme="3" tint="0.39997558519241921"/>
      <name val="Arial"/>
      <family val="2"/>
    </font>
    <font>
      <sz val="10"/>
      <color theme="3" tint="0.39997558519241921"/>
      <name val="Arial"/>
      <family val="2"/>
    </font>
    <font>
      <b/>
      <sz val="3"/>
      <color rgb="FFFF0000"/>
      <name val="Calibri"/>
      <family val="2"/>
      <scheme val="minor"/>
    </font>
    <font>
      <vertAlign val="superscript"/>
      <sz val="11"/>
      <color theme="0" tint="-0.499984740745262"/>
      <name val="Calibri"/>
      <family val="2"/>
      <scheme val="minor"/>
    </font>
    <font>
      <sz val="10"/>
      <name val="Calibri"/>
      <family val="2"/>
      <scheme val="minor"/>
    </font>
    <font>
      <i/>
      <sz val="3"/>
      <name val="Calibri"/>
      <family val="2"/>
      <scheme val="minor"/>
    </font>
    <font>
      <b/>
      <sz val="10"/>
      <name val="Calibri"/>
      <family val="2"/>
      <scheme val="minor"/>
    </font>
    <font>
      <sz val="2"/>
      <color theme="0" tint="-0.499984740745262"/>
      <name val="Calibri"/>
      <family val="2"/>
      <scheme val="minor"/>
    </font>
    <font>
      <sz val="10"/>
      <color theme="0" tint="-0.499984740745262"/>
      <name val="Calibri"/>
      <family val="2"/>
      <scheme val="minor"/>
    </font>
    <font>
      <b/>
      <sz val="12"/>
      <color rgb="FFFF0000"/>
      <name val="Calibri"/>
      <family val="2"/>
      <scheme val="minor"/>
    </font>
    <font>
      <b/>
      <sz val="14"/>
      <color theme="3" tint="-0.249977111117893"/>
      <name val="Calibri"/>
      <family val="2"/>
      <scheme val="minor"/>
    </font>
    <font>
      <sz val="9"/>
      <color theme="1"/>
      <name val="Arial"/>
      <family val="2"/>
    </font>
    <font>
      <b/>
      <sz val="11"/>
      <color theme="6" tint="-0.499984740745262"/>
      <name val="Calibri"/>
      <family val="2"/>
      <scheme val="minor"/>
    </font>
    <font>
      <sz val="14"/>
      <color rgb="FFFF0000"/>
      <name val="Calibri"/>
      <family val="2"/>
      <scheme val="minor"/>
    </font>
    <font>
      <sz val="1"/>
      <color theme="1"/>
      <name val="Calibri"/>
      <family val="2"/>
      <scheme val="minor"/>
    </font>
    <font>
      <b/>
      <sz val="1"/>
      <color theme="1"/>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24994659260841701"/>
        <bgColor indexed="64"/>
      </patternFill>
    </fill>
    <fill>
      <patternFill patternType="solid">
        <fgColor indexed="22"/>
        <bgColor indexed="64"/>
      </patternFill>
    </fill>
    <fill>
      <patternFill patternType="solid">
        <fgColor theme="3" tint="0.3999450666829432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ABAB"/>
        <bgColor indexed="64"/>
      </patternFill>
    </fill>
    <fill>
      <patternFill patternType="solid">
        <fgColor theme="6" tint="-0.249977111117893"/>
        <bgColor indexed="64"/>
      </patternFill>
    </fill>
    <fill>
      <patternFill patternType="solid">
        <fgColor theme="6" tint="-0.2499465926084170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A9E9A9"/>
        <bgColor indexed="64"/>
      </patternFill>
    </fill>
    <fill>
      <patternFill patternType="solid">
        <fgColor rgb="FF2BAB2B"/>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right>
      <top/>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indexed="64"/>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theme="0"/>
      </left>
      <right style="thin">
        <color indexed="64"/>
      </right>
      <top/>
      <bottom style="thin">
        <color indexed="64"/>
      </bottom>
      <diagonal/>
    </border>
    <border>
      <left/>
      <right style="thin">
        <color indexed="64"/>
      </right>
      <top style="thin">
        <color indexed="64"/>
      </top>
      <bottom/>
      <diagonal/>
    </border>
    <border>
      <left style="thin">
        <color indexed="64"/>
      </left>
      <right style="thin">
        <color theme="0"/>
      </right>
      <top style="thin">
        <color indexed="64"/>
      </top>
      <bottom/>
      <diagonal/>
    </border>
    <border>
      <left/>
      <right style="thin">
        <color theme="0"/>
      </right>
      <top style="thin">
        <color indexed="64"/>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thin">
        <color indexed="64"/>
      </bottom>
      <diagonal/>
    </border>
    <border>
      <left style="thin">
        <color indexed="64"/>
      </left>
      <right/>
      <top style="thin">
        <color indexed="64"/>
      </top>
      <bottom style="thin">
        <color indexed="64"/>
      </bottom>
      <diagonal/>
    </border>
    <border>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cellStyleXfs>
  <cellXfs count="1180">
    <xf numFmtId="0" fontId="0" fillId="0" borderId="0" xfId="0"/>
    <xf numFmtId="0" fontId="0" fillId="0" borderId="0" xfId="0" applyAlignment="1">
      <alignment horizontal="center"/>
    </xf>
    <xf numFmtId="0" fontId="0" fillId="0" borderId="4" xfId="0" applyBorder="1"/>
    <xf numFmtId="0" fontId="0" fillId="0" borderId="0" xfId="0" applyBorder="1"/>
    <xf numFmtId="0" fontId="14" fillId="0" borderId="0" xfId="0" applyFont="1" applyAlignment="1">
      <alignment horizontal="center"/>
    </xf>
    <xf numFmtId="0" fontId="29" fillId="0" borderId="0" xfId="0" applyFont="1"/>
    <xf numFmtId="0" fontId="29" fillId="0" borderId="1" xfId="0" applyFont="1" applyBorder="1"/>
    <xf numFmtId="0" fontId="29" fillId="0" borderId="2" xfId="0" applyFont="1" applyBorder="1" applyAlignment="1">
      <alignment horizontal="center"/>
    </xf>
    <xf numFmtId="0" fontId="29" fillId="0" borderId="2" xfId="0" applyFont="1" applyBorder="1"/>
    <xf numFmtId="0" fontId="29" fillId="0" borderId="3" xfId="0" applyFont="1" applyBorder="1"/>
    <xf numFmtId="0" fontId="5" fillId="0" borderId="0" xfId="0" applyFont="1" applyBorder="1" applyProtection="1">
      <protection hidden="1"/>
    </xf>
    <xf numFmtId="0" fontId="7" fillId="0" borderId="0" xfId="0" applyFont="1" applyBorder="1" applyProtection="1">
      <protection hidden="1"/>
    </xf>
    <xf numFmtId="0" fontId="2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0" xfId="0" applyFont="1" applyBorder="1" applyProtection="1">
      <protection hidden="1"/>
    </xf>
    <xf numFmtId="0" fontId="5" fillId="0" borderId="0" xfId="0" applyFont="1" applyBorder="1" applyAlignment="1" applyProtection="1">
      <alignment horizontal="center" vertical="center"/>
      <protection hidden="1"/>
    </xf>
    <xf numFmtId="0" fontId="22"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5" fillId="0" borderId="0" xfId="0" applyFont="1" applyBorder="1" applyAlignment="1" applyProtection="1">
      <alignment vertical="top"/>
      <protection hidden="1"/>
    </xf>
    <xf numFmtId="0" fontId="22" fillId="0" borderId="0" xfId="0" applyFont="1" applyBorder="1" applyAlignment="1" applyProtection="1">
      <alignment vertical="top"/>
      <protection hidden="1"/>
    </xf>
    <xf numFmtId="165" fontId="5" fillId="0" borderId="0" xfId="1" applyNumberFormat="1" applyFont="1" applyAlignment="1" applyProtection="1">
      <alignment horizontal="center"/>
      <protection hidden="1"/>
    </xf>
    <xf numFmtId="165" fontId="8" fillId="0" borderId="0" xfId="1" applyNumberFormat="1" applyFont="1" applyFill="1" applyAlignment="1" applyProtection="1">
      <alignment horizontal="center"/>
      <protection hidden="1"/>
    </xf>
    <xf numFmtId="165" fontId="5" fillId="0" borderId="0" xfId="1" applyNumberFormat="1" applyFont="1" applyFill="1" applyAlignment="1" applyProtection="1">
      <alignment horizontal="center"/>
      <protection hidden="1"/>
    </xf>
    <xf numFmtId="165" fontId="8" fillId="0" borderId="0" xfId="1" applyNumberFormat="1" applyFont="1" applyProtection="1">
      <protection hidden="1"/>
    </xf>
    <xf numFmtId="165" fontId="7" fillId="0" borderId="11" xfId="1" applyNumberFormat="1" applyFont="1" applyBorder="1" applyProtection="1">
      <protection hidden="1"/>
    </xf>
    <xf numFmtId="165" fontId="7" fillId="0" borderId="9" xfId="1" applyNumberFormat="1" applyFont="1" applyBorder="1" applyAlignment="1" applyProtection="1">
      <alignment horizontal="center"/>
      <protection hidden="1"/>
    </xf>
    <xf numFmtId="170" fontId="24" fillId="4" borderId="21" xfId="0" applyNumberFormat="1" applyFont="1" applyFill="1" applyBorder="1" applyAlignment="1" applyProtection="1">
      <alignment horizontal="center"/>
      <protection hidden="1"/>
    </xf>
    <xf numFmtId="0" fontId="24" fillId="4" borderId="12" xfId="0" applyFont="1" applyFill="1" applyBorder="1" applyAlignment="1" applyProtection="1">
      <alignment horizontal="center" wrapText="1"/>
      <protection hidden="1"/>
    </xf>
    <xf numFmtId="0" fontId="5" fillId="0" borderId="0" xfId="0" applyFont="1" applyProtection="1">
      <protection hidden="1"/>
    </xf>
    <xf numFmtId="0" fontId="7" fillId="0" borderId="0" xfId="0" applyFont="1" applyProtection="1">
      <protection hidden="1"/>
    </xf>
    <xf numFmtId="0" fontId="13" fillId="0" borderId="0" xfId="0" applyFont="1" applyFill="1" applyProtection="1">
      <protection hidden="1"/>
    </xf>
    <xf numFmtId="0" fontId="7" fillId="0" borderId="0" xfId="0" applyFont="1" applyFill="1" applyProtection="1">
      <protection hidden="1"/>
    </xf>
    <xf numFmtId="0" fontId="8" fillId="0" borderId="0" xfId="0" applyFont="1" applyProtection="1">
      <protection hidden="1"/>
    </xf>
    <xf numFmtId="0" fontId="25" fillId="0" borderId="0" xfId="0" applyFont="1" applyAlignment="1" applyProtection="1">
      <alignment horizontal="left"/>
      <protection hidden="1"/>
    </xf>
    <xf numFmtId="165" fontId="5" fillId="0" borderId="0" xfId="1" applyNumberFormat="1" applyFont="1" applyAlignment="1" applyProtection="1">
      <alignment horizontal="center"/>
      <protection locked="0"/>
    </xf>
    <xf numFmtId="165" fontId="8" fillId="0" borderId="0" xfId="1" applyNumberFormat="1" applyFont="1" applyFill="1" applyAlignment="1" applyProtection="1">
      <alignment horizontal="center"/>
      <protection locked="0"/>
    </xf>
    <xf numFmtId="165" fontId="5" fillId="0" borderId="0" xfId="1" applyNumberFormat="1" applyFont="1" applyFill="1" applyAlignment="1" applyProtection="1">
      <alignment horizontal="center"/>
      <protection locked="0"/>
    </xf>
    <xf numFmtId="0" fontId="23" fillId="0" borderId="0" xfId="0" applyFont="1" applyAlignment="1" applyProtection="1">
      <alignment horizontal="center"/>
      <protection hidden="1"/>
    </xf>
    <xf numFmtId="165" fontId="5" fillId="0" borderId="0" xfId="1" applyNumberFormat="1" applyFont="1" applyProtection="1">
      <protection hidden="1"/>
    </xf>
    <xf numFmtId="165" fontId="7" fillId="0" borderId="11" xfId="1" applyNumberFormat="1" applyFont="1" applyBorder="1" applyAlignment="1" applyProtection="1">
      <alignment horizontal="center"/>
      <protection hidden="1"/>
    </xf>
    <xf numFmtId="165" fontId="5" fillId="0" borderId="9" xfId="1" applyNumberFormat="1" applyFont="1" applyBorder="1" applyAlignment="1" applyProtection="1">
      <alignment horizontal="center"/>
      <protection hidden="1"/>
    </xf>
    <xf numFmtId="0" fontId="0" fillId="0" borderId="0" xfId="0" applyBorder="1" applyProtection="1">
      <protection hidden="1"/>
    </xf>
    <xf numFmtId="0" fontId="0" fillId="0" borderId="5" xfId="0" applyBorder="1" applyProtection="1">
      <protection hidden="1"/>
    </xf>
    <xf numFmtId="0" fontId="15" fillId="0" borderId="0" xfId="0" applyFont="1" applyBorder="1" applyProtection="1">
      <protection hidden="1"/>
    </xf>
    <xf numFmtId="0" fontId="26" fillId="9" borderId="0" xfId="0" applyFont="1" applyFill="1" applyBorder="1" applyProtection="1">
      <protection hidden="1"/>
    </xf>
    <xf numFmtId="0" fontId="0" fillId="2" borderId="0" xfId="0" applyFill="1" applyBorder="1" applyProtection="1">
      <protection hidden="1"/>
    </xf>
    <xf numFmtId="0" fontId="15" fillId="2" borderId="0" xfId="0" applyFont="1" applyFill="1" applyBorder="1" applyProtection="1">
      <protection hidden="1"/>
    </xf>
    <xf numFmtId="5" fontId="0" fillId="2" borderId="0" xfId="1" applyNumberFormat="1" applyFont="1" applyFill="1" applyBorder="1" applyProtection="1">
      <protection hidden="1"/>
    </xf>
    <xf numFmtId="165" fontId="0" fillId="2" borderId="0" xfId="1" applyNumberFormat="1" applyFont="1" applyFill="1" applyBorder="1" applyProtection="1">
      <protection hidden="1"/>
    </xf>
    <xf numFmtId="5" fontId="0" fillId="2" borderId="0" xfId="0" applyNumberFormat="1" applyFill="1" applyBorder="1" applyProtection="1">
      <protection hidden="1"/>
    </xf>
    <xf numFmtId="5" fontId="15" fillId="2" borderId="0" xfId="1" applyNumberFormat="1" applyFont="1" applyFill="1" applyBorder="1" applyProtection="1">
      <protection hidden="1"/>
    </xf>
    <xf numFmtId="5" fontId="15" fillId="2" borderId="0" xfId="0" applyNumberFormat="1" applyFont="1" applyFill="1" applyBorder="1" applyProtection="1">
      <protection hidden="1"/>
    </xf>
    <xf numFmtId="9" fontId="0" fillId="2" borderId="0" xfId="0" applyNumberFormat="1" applyFill="1" applyBorder="1" applyProtection="1">
      <protection hidden="1"/>
    </xf>
    <xf numFmtId="0" fontId="0" fillId="0" borderId="4" xfId="0" applyBorder="1" applyProtection="1">
      <protection hidden="1"/>
    </xf>
    <xf numFmtId="0" fontId="0" fillId="2" borderId="1" xfId="0" applyFill="1" applyBorder="1" applyAlignment="1" applyProtection="1">
      <alignment horizontal="center"/>
      <protection hidden="1"/>
    </xf>
    <xf numFmtId="0" fontId="29" fillId="0" borderId="4" xfId="0" applyFont="1" applyBorder="1" applyProtection="1">
      <protection hidden="1"/>
    </xf>
    <xf numFmtId="0" fontId="28" fillId="0" borderId="0" xfId="0" applyFont="1" applyBorder="1" applyAlignment="1" applyProtection="1">
      <alignment horizontal="center"/>
      <protection hidden="1"/>
    </xf>
    <xf numFmtId="0" fontId="29" fillId="0" borderId="0" xfId="0" applyFont="1" applyBorder="1" applyProtection="1">
      <protection hidden="1"/>
    </xf>
    <xf numFmtId="0" fontId="29" fillId="0" borderId="5" xfId="0" applyFont="1" applyBorder="1" applyProtection="1">
      <protection hidden="1"/>
    </xf>
    <xf numFmtId="0" fontId="0" fillId="0" borderId="0" xfId="0" applyBorder="1" applyAlignment="1" applyProtection="1">
      <alignment vertical="top"/>
      <protection hidden="1"/>
    </xf>
    <xf numFmtId="0" fontId="29" fillId="0" borderId="6" xfId="0" applyFont="1" applyBorder="1" applyProtection="1">
      <protection hidden="1"/>
    </xf>
    <xf numFmtId="0" fontId="28" fillId="0" borderId="7" xfId="0" applyFont="1" applyBorder="1" applyAlignment="1" applyProtection="1">
      <alignment horizontal="center"/>
      <protection hidden="1"/>
    </xf>
    <xf numFmtId="0" fontId="29" fillId="0" borderId="7" xfId="0" applyFont="1" applyBorder="1" applyProtection="1">
      <protection hidden="1"/>
    </xf>
    <xf numFmtId="0" fontId="29" fillId="0" borderId="8" xfId="0" applyFont="1" applyBorder="1" applyProtection="1">
      <protection hidden="1"/>
    </xf>
    <xf numFmtId="0" fontId="0" fillId="0" borderId="0" xfId="0" applyProtection="1">
      <protection hidden="1"/>
    </xf>
    <xf numFmtId="1" fontId="0" fillId="0" borderId="10" xfId="0" applyNumberFormat="1" applyBorder="1" applyProtection="1">
      <protection hidden="1"/>
    </xf>
    <xf numFmtId="1" fontId="0" fillId="0" borderId="0" xfId="0" applyNumberFormat="1" applyProtection="1">
      <protection hidden="1"/>
    </xf>
    <xf numFmtId="0" fontId="18" fillId="5" borderId="0" xfId="0" applyFont="1" applyFill="1" applyProtection="1">
      <protection hidden="1"/>
    </xf>
    <xf numFmtId="0" fontId="19" fillId="5" borderId="0" xfId="0" applyFont="1" applyFill="1" applyProtection="1">
      <protection hidden="1"/>
    </xf>
    <xf numFmtId="14" fontId="19" fillId="5" borderId="0" xfId="0" applyNumberFormat="1" applyFont="1" applyFill="1" applyProtection="1">
      <protection hidden="1"/>
    </xf>
    <xf numFmtId="0" fontId="17" fillId="6" borderId="0" xfId="0" applyFont="1" applyFill="1" applyProtection="1">
      <protection hidden="1"/>
    </xf>
    <xf numFmtId="0" fontId="0" fillId="6" borderId="0" xfId="0" applyFill="1" applyProtection="1">
      <protection hidden="1"/>
    </xf>
    <xf numFmtId="0" fontId="15" fillId="0" borderId="0" xfId="0" applyFont="1" applyProtection="1">
      <protection hidden="1"/>
    </xf>
    <xf numFmtId="0" fontId="14" fillId="0" borderId="0" xfId="0" applyFont="1" applyFill="1" applyProtection="1">
      <protection hidden="1"/>
    </xf>
    <xf numFmtId="0" fontId="16" fillId="0" borderId="0" xfId="0" applyFont="1" applyFill="1" applyProtection="1">
      <protection hidden="1"/>
    </xf>
    <xf numFmtId="0" fontId="0" fillId="0" borderId="0" xfId="0" applyFont="1" applyProtection="1">
      <protection hidden="1"/>
    </xf>
    <xf numFmtId="166" fontId="0" fillId="0" borderId="0" xfId="1" applyNumberFormat="1" applyFont="1" applyBorder="1" applyProtection="1">
      <protection hidden="1"/>
    </xf>
    <xf numFmtId="14" fontId="0" fillId="0" borderId="0" xfId="0" applyNumberFormat="1" applyProtection="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Fill="1" applyAlignment="1" applyProtection="1">
      <alignment horizontal="center"/>
      <protection hidden="1"/>
    </xf>
    <xf numFmtId="170" fontId="24" fillId="4" borderId="12" xfId="0" applyNumberFormat="1" applyFont="1" applyFill="1" applyBorder="1" applyAlignment="1" applyProtection="1">
      <alignment horizontal="center"/>
      <protection hidden="1"/>
    </xf>
    <xf numFmtId="0" fontId="0" fillId="0" borderId="0" xfId="0" quotePrefix="1" applyProtection="1">
      <protection hidden="1"/>
    </xf>
    <xf numFmtId="0" fontId="0" fillId="0" borderId="0" xfId="0" quotePrefix="1" applyFont="1" applyProtection="1">
      <protection hidden="1"/>
    </xf>
    <xf numFmtId="9" fontId="0" fillId="0" borderId="0" xfId="0" applyNumberFormat="1" applyAlignment="1" applyProtection="1">
      <alignment horizontal="center"/>
      <protection hidden="1"/>
    </xf>
    <xf numFmtId="167" fontId="0" fillId="0" borderId="0" xfId="0" applyNumberFormat="1" applyProtection="1">
      <protection hidden="1"/>
    </xf>
    <xf numFmtId="4" fontId="0" fillId="0" borderId="0" xfId="0" applyNumberFormat="1" applyAlignment="1" applyProtection="1">
      <alignment horizontal="center"/>
      <protection hidden="1"/>
    </xf>
    <xf numFmtId="168" fontId="0" fillId="0" borderId="0" xfId="1" applyNumberFormat="1" applyFont="1" applyProtection="1">
      <protection hidden="1"/>
    </xf>
    <xf numFmtId="168" fontId="0" fillId="0" borderId="0" xfId="0" applyNumberFormat="1" applyProtection="1">
      <protection hidden="1"/>
    </xf>
    <xf numFmtId="168" fontId="15" fillId="0" borderId="9" xfId="1" applyNumberFormat="1" applyFont="1" applyBorder="1" applyProtection="1">
      <protection hidden="1"/>
    </xf>
    <xf numFmtId="14" fontId="16" fillId="4" borderId="16" xfId="0" applyNumberFormat="1" applyFont="1" applyFill="1" applyBorder="1" applyAlignment="1" applyProtection="1">
      <alignment horizontal="center"/>
      <protection hidden="1"/>
    </xf>
    <xf numFmtId="14" fontId="16" fillId="4" borderId="23" xfId="0" applyNumberFormat="1" applyFont="1" applyFill="1" applyBorder="1" applyAlignment="1" applyProtection="1">
      <alignment horizontal="center"/>
      <protection hidden="1"/>
    </xf>
    <xf numFmtId="14" fontId="16" fillId="4" borderId="17" xfId="0" applyNumberFormat="1" applyFont="1" applyFill="1" applyBorder="1" applyAlignment="1" applyProtection="1">
      <alignment horizontal="center"/>
      <protection hidden="1"/>
    </xf>
    <xf numFmtId="14" fontId="16" fillId="4" borderId="18" xfId="0" quotePrefix="1" applyNumberFormat="1" applyFont="1" applyFill="1" applyBorder="1" applyAlignment="1" applyProtection="1">
      <alignment horizontal="center"/>
      <protection hidden="1"/>
    </xf>
    <xf numFmtId="14" fontId="16" fillId="4" borderId="13" xfId="0" quotePrefix="1" applyNumberFormat="1" applyFont="1" applyFill="1" applyBorder="1" applyAlignment="1" applyProtection="1">
      <alignment horizontal="center"/>
      <protection hidden="1"/>
    </xf>
    <xf numFmtId="14" fontId="16" fillId="4" borderId="0" xfId="0" quotePrefix="1" applyNumberFormat="1" applyFont="1" applyFill="1" applyBorder="1" applyAlignment="1" applyProtection="1">
      <alignment horizontal="center"/>
      <protection hidden="1"/>
    </xf>
    <xf numFmtId="14" fontId="16" fillId="4" borderId="19" xfId="0" applyNumberFormat="1" applyFont="1" applyFill="1" applyBorder="1" applyAlignment="1" applyProtection="1">
      <alignment horizontal="center"/>
      <protection hidden="1"/>
    </xf>
    <xf numFmtId="14" fontId="16" fillId="4" borderId="22" xfId="0" applyNumberFormat="1" applyFont="1" applyFill="1" applyBorder="1" applyAlignment="1" applyProtection="1">
      <alignment horizontal="center"/>
      <protection hidden="1"/>
    </xf>
    <xf numFmtId="14" fontId="16" fillId="4" borderId="20" xfId="0" applyNumberFormat="1" applyFont="1" applyFill="1" applyBorder="1" applyAlignment="1" applyProtection="1">
      <alignment horizontal="center"/>
      <protection hidden="1"/>
    </xf>
    <xf numFmtId="3" fontId="0" fillId="0" borderId="0" xfId="0" applyNumberFormat="1" applyAlignment="1" applyProtection="1">
      <alignment horizontal="center"/>
      <protection hidden="1"/>
    </xf>
    <xf numFmtId="0" fontId="21" fillId="0" borderId="0" xfId="0" applyFont="1" applyProtection="1">
      <protection hidden="1"/>
    </xf>
    <xf numFmtId="3" fontId="21" fillId="0" borderId="0" xfId="0" applyNumberFormat="1" applyFont="1" applyAlignment="1" applyProtection="1">
      <alignment horizontal="center"/>
      <protection hidden="1"/>
    </xf>
    <xf numFmtId="3" fontId="0" fillId="0" borderId="0" xfId="0" quotePrefix="1" applyNumberFormat="1" applyAlignment="1" applyProtection="1">
      <alignment horizontal="center"/>
      <protection hidden="1"/>
    </xf>
    <xf numFmtId="3" fontId="0" fillId="0" borderId="0" xfId="0" quotePrefix="1" applyNumberFormat="1" applyFill="1" applyAlignment="1" applyProtection="1">
      <alignment horizontal="center"/>
      <protection hidden="1"/>
    </xf>
    <xf numFmtId="1" fontId="0" fillId="0" borderId="0" xfId="0" applyNumberFormat="1" applyAlignment="1" applyProtection="1">
      <alignment horizontal="center"/>
      <protection hidden="1"/>
    </xf>
    <xf numFmtId="1" fontId="0" fillId="0" borderId="0" xfId="0" applyNumberFormat="1" applyFill="1" applyAlignment="1" applyProtection="1">
      <alignment horizontal="center"/>
      <protection hidden="1"/>
    </xf>
    <xf numFmtId="9" fontId="0" fillId="0" borderId="0" xfId="5" applyFont="1" applyAlignment="1" applyProtection="1">
      <alignment horizontal="center"/>
      <protection hidden="1"/>
    </xf>
    <xf numFmtId="9" fontId="0" fillId="0" borderId="0" xfId="0" applyNumberFormat="1" applyFill="1" applyAlignment="1" applyProtection="1">
      <alignment horizontal="center"/>
      <protection hidden="1"/>
    </xf>
    <xf numFmtId="169" fontId="0" fillId="0" borderId="0" xfId="5" applyNumberFormat="1" applyFont="1" applyAlignment="1" applyProtection="1">
      <alignment horizontal="center"/>
      <protection hidden="1"/>
    </xf>
    <xf numFmtId="167" fontId="0" fillId="0" borderId="0" xfId="5" applyNumberFormat="1" applyFont="1" applyAlignment="1" applyProtection="1">
      <alignment horizontal="center"/>
      <protection hidden="1"/>
    </xf>
    <xf numFmtId="2" fontId="0" fillId="0" borderId="0" xfId="0" applyNumberFormat="1" applyProtection="1">
      <protection hidden="1"/>
    </xf>
    <xf numFmtId="168" fontId="0" fillId="0" borderId="0" xfId="0" applyNumberFormat="1" applyFill="1" applyProtection="1">
      <protection hidden="1"/>
    </xf>
    <xf numFmtId="168" fontId="0" fillId="0" borderId="0" xfId="1" applyNumberFormat="1" applyFont="1" applyFill="1" applyProtection="1">
      <protection hidden="1"/>
    </xf>
    <xf numFmtId="0" fontId="15" fillId="0" borderId="0" xfId="0" applyFont="1" applyFill="1" applyProtection="1">
      <protection hidden="1"/>
    </xf>
    <xf numFmtId="0" fontId="0" fillId="0" borderId="0" xfId="0" applyFont="1" applyFill="1" applyProtection="1">
      <protection hidden="1"/>
    </xf>
    <xf numFmtId="168" fontId="0" fillId="0" borderId="9" xfId="1" applyNumberFormat="1" applyFont="1" applyFill="1" applyBorder="1" applyProtection="1">
      <protection hidden="1"/>
    </xf>
    <xf numFmtId="165" fontId="0" fillId="0" borderId="0" xfId="1" applyNumberFormat="1" applyFont="1" applyFill="1" applyProtection="1">
      <protection hidden="1"/>
    </xf>
    <xf numFmtId="168" fontId="0" fillId="0" borderId="0" xfId="0" applyNumberFormat="1" applyFill="1" applyBorder="1" applyProtection="1">
      <protection hidden="1"/>
    </xf>
    <xf numFmtId="168" fontId="15" fillId="0" borderId="9" xfId="0" applyNumberFormat="1" applyFont="1" applyFill="1" applyBorder="1" applyProtection="1">
      <protection hidden="1"/>
    </xf>
    <xf numFmtId="168" fontId="15" fillId="0" borderId="0" xfId="0" applyNumberFormat="1" applyFont="1" applyProtection="1">
      <protection hidden="1"/>
    </xf>
    <xf numFmtId="168" fontId="0" fillId="0" borderId="0" xfId="0" applyNumberFormat="1" applyFont="1" applyFill="1" applyProtection="1">
      <protection hidden="1"/>
    </xf>
    <xf numFmtId="168" fontId="0" fillId="0" borderId="9" xfId="1" applyNumberFormat="1" applyFont="1" applyBorder="1" applyProtection="1">
      <protection hidden="1"/>
    </xf>
    <xf numFmtId="2" fontId="15" fillId="0" borderId="0" xfId="0" applyNumberFormat="1" applyFont="1" applyProtection="1">
      <protection hidden="1"/>
    </xf>
    <xf numFmtId="168" fontId="0" fillId="0" borderId="9" xfId="0" applyNumberFormat="1" applyBorder="1" applyProtection="1">
      <protection hidden="1"/>
    </xf>
    <xf numFmtId="9" fontId="15" fillId="0" borderId="0" xfId="5" applyFont="1" applyProtection="1">
      <protection hidden="1"/>
    </xf>
    <xf numFmtId="171" fontId="16" fillId="4" borderId="18" xfId="0" quotePrefix="1" applyNumberFormat="1" applyFont="1" applyFill="1" applyBorder="1" applyAlignment="1" applyProtection="1">
      <alignment horizontal="center"/>
      <protection hidden="1"/>
    </xf>
    <xf numFmtId="14" fontId="0" fillId="2" borderId="15" xfId="0" applyNumberFormat="1" applyFill="1" applyBorder="1" applyAlignment="1" applyProtection="1">
      <alignment horizontal="center"/>
      <protection hidden="1"/>
    </xf>
    <xf numFmtId="0" fontId="0" fillId="0" borderId="5" xfId="0" applyBorder="1"/>
    <xf numFmtId="0" fontId="5" fillId="0" borderId="1" xfId="0" applyFont="1" applyBorder="1" applyProtection="1">
      <protection hidden="1"/>
    </xf>
    <xf numFmtId="0" fontId="5" fillId="0" borderId="2" xfId="0" applyFont="1" applyBorder="1" applyProtection="1">
      <protection hidden="1"/>
    </xf>
    <xf numFmtId="0" fontId="5" fillId="0" borderId="4" xfId="0" applyFont="1" applyBorder="1" applyProtection="1">
      <protection hidden="1"/>
    </xf>
    <xf numFmtId="0" fontId="10" fillId="0" borderId="0" xfId="0" applyFont="1" applyBorder="1" applyProtection="1">
      <protection hidden="1"/>
    </xf>
    <xf numFmtId="0" fontId="22" fillId="0" borderId="4" xfId="0" applyFont="1" applyBorder="1" applyProtection="1">
      <protection hidden="1"/>
    </xf>
    <xf numFmtId="0" fontId="22" fillId="0" borderId="0" xfId="0" applyFont="1" applyProtection="1">
      <protection hidden="1"/>
    </xf>
    <xf numFmtId="0" fontId="8" fillId="0" borderId="4" xfId="0" applyFont="1" applyBorder="1" applyProtection="1">
      <protection hidden="1"/>
    </xf>
    <xf numFmtId="0" fontId="5" fillId="0" borderId="0" xfId="0" applyFont="1" applyFill="1" applyProtection="1">
      <protection hidden="1"/>
    </xf>
    <xf numFmtId="14" fontId="5" fillId="0" borderId="0" xfId="0" applyNumberFormat="1" applyFont="1" applyBorder="1" applyAlignment="1" applyProtection="1">
      <alignment horizontal="center" wrapText="1"/>
      <protection hidden="1"/>
    </xf>
    <xf numFmtId="0" fontId="5" fillId="0" borderId="0" xfId="0" applyFont="1" applyAlignment="1" applyProtection="1">
      <alignment horizontal="center"/>
      <protection hidden="1"/>
    </xf>
    <xf numFmtId="0" fontId="12" fillId="0" borderId="0" xfId="0" applyFont="1" applyFill="1" applyBorder="1" applyAlignment="1" applyProtection="1">
      <alignment horizontal="left" vertical="center"/>
      <protection hidden="1"/>
    </xf>
    <xf numFmtId="0" fontId="8" fillId="0" borderId="0" xfId="0" applyFont="1" applyFill="1" applyProtection="1">
      <protection hidden="1"/>
    </xf>
    <xf numFmtId="165" fontId="8" fillId="0" borderId="0" xfId="1" applyNumberFormat="1" applyFont="1" applyFill="1" applyProtection="1">
      <protection hidden="1"/>
    </xf>
    <xf numFmtId="0" fontId="6" fillId="0" borderId="0" xfId="0" applyFont="1" applyFill="1" applyBorder="1" applyAlignment="1" applyProtection="1">
      <alignment horizontal="left" vertical="center"/>
      <protection hidden="1"/>
    </xf>
    <xf numFmtId="165" fontId="5" fillId="0" borderId="0" xfId="1" applyNumberFormat="1" applyFont="1" applyFill="1" applyProtection="1">
      <protection hidden="1"/>
    </xf>
    <xf numFmtId="165" fontId="8" fillId="0" borderId="0" xfId="1" applyNumberFormat="1" applyFont="1" applyAlignment="1" applyProtection="1">
      <alignment horizontal="center"/>
      <protection hidden="1"/>
    </xf>
    <xf numFmtId="14" fontId="21" fillId="0" borderId="0" xfId="0" applyNumberFormat="1" applyFont="1" applyProtection="1">
      <protection hidden="1"/>
    </xf>
    <xf numFmtId="0" fontId="20" fillId="0" borderId="0" xfId="0" applyFont="1" applyProtection="1">
      <protection hidden="1"/>
    </xf>
    <xf numFmtId="168" fontId="15" fillId="0" borderId="0" xfId="1" applyNumberFormat="1" applyFont="1" applyProtection="1">
      <protection hidden="1"/>
    </xf>
    <xf numFmtId="168" fontId="0" fillId="0" borderId="0" xfId="1" applyNumberFormat="1" applyFont="1" applyAlignment="1" applyProtection="1">
      <protection hidden="1"/>
    </xf>
    <xf numFmtId="1" fontId="0" fillId="0" borderId="0" xfId="0" applyNumberFormat="1" applyAlignment="1" applyProtection="1">
      <protection hidden="1"/>
    </xf>
    <xf numFmtId="0" fontId="6" fillId="0" borderId="0" xfId="0" applyFont="1" applyFill="1" applyBorder="1" applyAlignment="1" applyProtection="1">
      <alignment horizontal="left" vertical="center"/>
      <protection locked="0"/>
    </xf>
    <xf numFmtId="168" fontId="0" fillId="0" borderId="0" xfId="1" applyNumberFormat="1" applyFont="1" applyBorder="1" applyProtection="1">
      <protection hidden="1"/>
    </xf>
    <xf numFmtId="1" fontId="0" fillId="0" borderId="10" xfId="0" quotePrefix="1" applyNumberFormat="1" applyBorder="1" applyProtection="1">
      <protection hidden="1"/>
    </xf>
    <xf numFmtId="0" fontId="41" fillId="0" borderId="0" xfId="0" applyFont="1" applyProtection="1">
      <protection hidden="1"/>
    </xf>
    <xf numFmtId="0" fontId="5" fillId="0" borderId="0" xfId="0" applyFont="1" applyAlignment="1" applyProtection="1">
      <alignment wrapText="1"/>
      <protection hidden="1"/>
    </xf>
    <xf numFmtId="0" fontId="45" fillId="0" borderId="4" xfId="0" applyFont="1" applyBorder="1" applyProtection="1">
      <protection hidden="1"/>
    </xf>
    <xf numFmtId="0" fontId="45" fillId="0" borderId="0" xfId="0" applyFont="1" applyBorder="1" applyAlignment="1" applyProtection="1">
      <alignment horizontal="center" vertical="center"/>
      <protection hidden="1"/>
    </xf>
    <xf numFmtId="0" fontId="45" fillId="0" borderId="0" xfId="0" applyFont="1" applyProtection="1">
      <protection hidden="1"/>
    </xf>
    <xf numFmtId="0" fontId="11" fillId="12" borderId="0" xfId="0" applyFont="1" applyFill="1" applyBorder="1" applyAlignment="1" applyProtection="1">
      <alignment horizontal="center" vertical="center"/>
      <protection hidden="1"/>
    </xf>
    <xf numFmtId="0" fontId="5" fillId="0" borderId="4" xfId="0" applyFont="1" applyFill="1" applyBorder="1" applyProtection="1">
      <protection hidden="1"/>
    </xf>
    <xf numFmtId="0" fontId="46"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top"/>
      <protection hidden="1"/>
    </xf>
    <xf numFmtId="0" fontId="22" fillId="0" borderId="5" xfId="0" applyFont="1" applyBorder="1" applyAlignment="1" applyProtection="1">
      <alignment vertical="top" wrapText="1"/>
      <protection hidden="1"/>
    </xf>
    <xf numFmtId="0" fontId="5" fillId="0" borderId="0" xfId="3" applyFont="1" applyBorder="1" applyAlignment="1" applyProtection="1">
      <alignment vertical="top"/>
      <protection hidden="1"/>
    </xf>
    <xf numFmtId="0" fontId="3" fillId="0" borderId="0" xfId="3" applyFont="1" applyBorder="1" applyAlignment="1" applyProtection="1">
      <alignment vertical="top"/>
      <protection hidden="1"/>
    </xf>
    <xf numFmtId="0" fontId="9" fillId="0" borderId="0" xfId="3" applyFont="1" applyBorder="1" applyAlignment="1" applyProtection="1">
      <alignment vertical="top"/>
      <protection hidden="1"/>
    </xf>
    <xf numFmtId="0" fontId="8" fillId="0" borderId="0" xfId="0" applyFont="1" applyBorder="1" applyAlignment="1" applyProtection="1">
      <alignment vertical="top"/>
      <protection hidden="1"/>
    </xf>
    <xf numFmtId="165" fontId="22" fillId="0" borderId="0" xfId="1" applyNumberFormat="1" applyFont="1" applyFill="1" applyBorder="1" applyAlignment="1" applyProtection="1">
      <alignment vertical="top"/>
      <protection hidden="1"/>
    </xf>
    <xf numFmtId="0" fontId="5" fillId="0" borderId="0" xfId="0" applyFont="1" applyBorder="1" applyAlignment="1" applyProtection="1">
      <alignment vertical="top" wrapText="1"/>
      <protection hidden="1"/>
    </xf>
    <xf numFmtId="0" fontId="3" fillId="0" borderId="0" xfId="3" applyFont="1" applyBorder="1" applyAlignment="1" applyProtection="1">
      <alignment vertical="top" wrapText="1"/>
      <protection hidden="1"/>
    </xf>
    <xf numFmtId="165" fontId="22" fillId="0" borderId="0" xfId="1" applyNumberFormat="1" applyFont="1" applyFill="1" applyBorder="1" applyAlignment="1" applyProtection="1">
      <alignment vertical="top" wrapText="1"/>
      <protection hidden="1"/>
    </xf>
    <xf numFmtId="0" fontId="8" fillId="0" borderId="0" xfId="0" applyFont="1" applyFill="1" applyBorder="1" applyAlignment="1" applyProtection="1">
      <alignment vertical="top"/>
      <protection hidden="1"/>
    </xf>
    <xf numFmtId="0" fontId="22" fillId="0" borderId="0" xfId="0" applyFont="1" applyBorder="1" applyAlignment="1" applyProtection="1">
      <alignment vertical="top" wrapText="1"/>
      <protection hidden="1"/>
    </xf>
    <xf numFmtId="0" fontId="7" fillId="0" borderId="0" xfId="0" applyFont="1" applyBorder="1" applyAlignment="1" applyProtection="1">
      <alignment vertical="top"/>
      <protection hidden="1"/>
    </xf>
    <xf numFmtId="0" fontId="47" fillId="0" borderId="0" xfId="0" applyFont="1" applyBorder="1" applyAlignment="1" applyProtection="1">
      <alignment vertical="top"/>
      <protection hidden="1"/>
    </xf>
    <xf numFmtId="0" fontId="4" fillId="0" borderId="0" xfId="0" applyFont="1" applyFill="1" applyBorder="1" applyAlignment="1" applyProtection="1">
      <alignment horizontal="left" vertical="top"/>
      <protection hidden="1"/>
    </xf>
    <xf numFmtId="0" fontId="13" fillId="0" borderId="0" xfId="0" applyFont="1" applyBorder="1" applyAlignment="1" applyProtection="1">
      <alignment vertical="top"/>
      <protection hidden="1"/>
    </xf>
    <xf numFmtId="0" fontId="43" fillId="0" borderId="0" xfId="0" applyFont="1" applyBorder="1" applyAlignment="1" applyProtection="1">
      <alignment vertical="top"/>
      <protection hidden="1"/>
    </xf>
    <xf numFmtId="0" fontId="44" fillId="0" borderId="0" xfId="0" applyFont="1" applyBorder="1" applyAlignment="1" applyProtection="1">
      <alignment horizontal="center" vertical="top"/>
      <protection hidden="1"/>
    </xf>
    <xf numFmtId="0" fontId="45" fillId="0" borderId="0" xfId="0" applyFont="1" applyBorder="1" applyAlignment="1" applyProtection="1">
      <alignment vertical="top"/>
      <protection hidden="1"/>
    </xf>
    <xf numFmtId="0" fontId="43" fillId="0" borderId="0" xfId="0" applyFont="1" applyBorder="1" applyAlignment="1" applyProtection="1">
      <alignment horizontal="center" vertical="center"/>
      <protection hidden="1"/>
    </xf>
    <xf numFmtId="0" fontId="48" fillId="0" borderId="0" xfId="0" applyFont="1" applyFill="1" applyBorder="1" applyAlignment="1" applyProtection="1">
      <alignment horizontal="left" vertical="top"/>
      <protection hidden="1"/>
    </xf>
    <xf numFmtId="0" fontId="8" fillId="0" borderId="4" xfId="0" applyFont="1" applyFill="1" applyBorder="1" applyProtection="1">
      <protection hidden="1"/>
    </xf>
    <xf numFmtId="0" fontId="8" fillId="0" borderId="6" xfId="0" applyFont="1" applyBorder="1" applyProtection="1">
      <protection hidden="1"/>
    </xf>
    <xf numFmtId="0" fontId="8" fillId="0" borderId="7" xfId="0" applyFont="1" applyBorder="1" applyProtection="1">
      <protection hidden="1"/>
    </xf>
    <xf numFmtId="0" fontId="8" fillId="0" borderId="7" xfId="0" applyFont="1" applyBorder="1" applyAlignment="1" applyProtection="1">
      <alignment vertical="top"/>
      <protection hidden="1"/>
    </xf>
    <xf numFmtId="0" fontId="8" fillId="0" borderId="7" xfId="0" applyFont="1" applyFill="1" applyBorder="1" applyAlignment="1" applyProtection="1">
      <alignment vertical="top"/>
      <protection hidden="1"/>
    </xf>
    <xf numFmtId="0" fontId="8" fillId="0" borderId="8" xfId="0" applyFont="1" applyBorder="1" applyAlignment="1" applyProtection="1">
      <alignment vertical="top" wrapText="1"/>
      <protection hidden="1"/>
    </xf>
    <xf numFmtId="0" fontId="49" fillId="0" borderId="0" xfId="0" applyFont="1" applyProtection="1">
      <protection hidden="1"/>
    </xf>
    <xf numFmtId="0" fontId="21" fillId="0" borderId="0" xfId="0" applyFont="1" applyFill="1" applyProtection="1">
      <protection hidden="1"/>
    </xf>
    <xf numFmtId="0" fontId="49" fillId="0" borderId="0" xfId="0" applyFont="1" applyFill="1" applyProtection="1">
      <protection hidden="1"/>
    </xf>
    <xf numFmtId="167" fontId="21" fillId="0" borderId="0" xfId="0" applyNumberFormat="1" applyFont="1" applyProtection="1">
      <protection hidden="1"/>
    </xf>
    <xf numFmtId="4" fontId="21" fillId="0" borderId="0" xfId="0" applyNumberFormat="1" applyFont="1" applyAlignment="1" applyProtection="1">
      <alignment horizontal="center"/>
      <protection hidden="1"/>
    </xf>
    <xf numFmtId="168" fontId="15" fillId="0" borderId="9" xfId="1" applyNumberFormat="1" applyFont="1" applyFill="1" applyBorder="1" applyProtection="1">
      <protection hidden="1"/>
    </xf>
    <xf numFmtId="168" fontId="21" fillId="0" borderId="0" xfId="0" applyNumberFormat="1" applyFont="1" applyProtection="1">
      <protection hidden="1"/>
    </xf>
    <xf numFmtId="168" fontId="21" fillId="0" borderId="0" xfId="1" applyNumberFormat="1" applyFont="1" applyProtection="1">
      <protection hidden="1"/>
    </xf>
    <xf numFmtId="167" fontId="0" fillId="0" borderId="0" xfId="0" applyNumberFormat="1" applyAlignment="1" applyProtection="1">
      <alignment wrapText="1"/>
      <protection hidden="1"/>
    </xf>
    <xf numFmtId="168" fontId="21" fillId="0" borderId="0" xfId="1" applyNumberFormat="1" applyFont="1" applyFill="1" applyBorder="1" applyProtection="1">
      <protection hidden="1"/>
    </xf>
    <xf numFmtId="168" fontId="15" fillId="0" borderId="0" xfId="1" applyNumberFormat="1" applyFont="1" applyFill="1" applyBorder="1" applyProtection="1">
      <protection hidden="1"/>
    </xf>
    <xf numFmtId="0" fontId="21" fillId="0" borderId="0" xfId="0" quotePrefix="1" applyFont="1" applyProtection="1">
      <protection hidden="1"/>
    </xf>
    <xf numFmtId="168" fontId="49" fillId="0" borderId="0" xfId="1" applyNumberFormat="1" applyFont="1" applyFill="1" applyBorder="1" applyProtection="1">
      <protection hidden="1"/>
    </xf>
    <xf numFmtId="168" fontId="1" fillId="0" borderId="0" xfId="1" applyNumberFormat="1" applyFont="1" applyFill="1" applyBorder="1" applyProtection="1">
      <protection hidden="1"/>
    </xf>
    <xf numFmtId="168" fontId="1" fillId="0" borderId="9" xfId="1" applyNumberFormat="1" applyFont="1" applyFill="1" applyBorder="1" applyProtection="1">
      <protection hidden="1"/>
    </xf>
    <xf numFmtId="4" fontId="0" fillId="0" borderId="0" xfId="0" applyNumberFormat="1" applyProtection="1">
      <protection hidden="1"/>
    </xf>
    <xf numFmtId="0" fontId="50" fillId="0" borderId="0" xfId="0" applyFont="1" applyFill="1" applyProtection="1">
      <protection hidden="1"/>
    </xf>
    <xf numFmtId="0" fontId="51" fillId="0" borderId="0" xfId="0" applyFont="1" applyFill="1" applyProtection="1">
      <protection hidden="1"/>
    </xf>
    <xf numFmtId="0" fontId="52" fillId="0" borderId="0" xfId="0" applyFont="1" applyFill="1" applyProtection="1">
      <protection hidden="1"/>
    </xf>
    <xf numFmtId="0" fontId="32" fillId="0" borderId="0" xfId="0" applyFont="1" applyFill="1" applyProtection="1">
      <protection hidden="1"/>
    </xf>
    <xf numFmtId="0" fontId="53" fillId="0" borderId="0" xfId="0" applyFont="1" applyFill="1" applyProtection="1">
      <protection hidden="1"/>
    </xf>
    <xf numFmtId="0" fontId="21" fillId="0" borderId="4" xfId="0" applyFont="1" applyBorder="1"/>
    <xf numFmtId="0" fontId="21" fillId="0" borderId="0" xfId="0" applyFont="1" applyBorder="1" applyProtection="1">
      <protection hidden="1"/>
    </xf>
    <xf numFmtId="2" fontId="21" fillId="0" borderId="0" xfId="0" applyNumberFormat="1" applyFont="1" applyBorder="1" applyProtection="1">
      <protection hidden="1"/>
    </xf>
    <xf numFmtId="0" fontId="21" fillId="0" borderId="5" xfId="0" applyFont="1" applyBorder="1" applyProtection="1">
      <protection hidden="1"/>
    </xf>
    <xf numFmtId="0" fontId="21" fillId="0" borderId="0" xfId="0" applyFont="1"/>
    <xf numFmtId="9" fontId="21" fillId="0" borderId="0" xfId="0" applyNumberFormat="1" applyFont="1" applyAlignment="1" applyProtection="1">
      <alignment horizontal="center"/>
      <protection hidden="1"/>
    </xf>
    <xf numFmtId="14" fontId="0" fillId="0" borderId="0" xfId="0" applyNumberFormat="1" applyFill="1" applyProtection="1">
      <protection hidden="1"/>
    </xf>
    <xf numFmtId="170" fontId="0" fillId="0" borderId="0" xfId="0" applyNumberFormat="1" applyFill="1" applyProtection="1">
      <protection hidden="1"/>
    </xf>
    <xf numFmtId="0" fontId="54" fillId="0" borderId="0" xfId="0" applyFont="1" applyFill="1" applyProtection="1">
      <protection hidden="1"/>
    </xf>
    <xf numFmtId="168" fontId="21" fillId="0" borderId="0" xfId="1" applyNumberFormat="1" applyFont="1" applyFill="1" applyProtection="1">
      <protection hidden="1"/>
    </xf>
    <xf numFmtId="4" fontId="0" fillId="0" borderId="0" xfId="0" applyNumberFormat="1" applyFont="1" applyAlignment="1" applyProtection="1">
      <alignment horizontal="center"/>
      <protection hidden="1"/>
    </xf>
    <xf numFmtId="14" fontId="0" fillId="0" borderId="0" xfId="0" applyNumberFormat="1" applyFont="1" applyProtection="1">
      <protection hidden="1"/>
    </xf>
    <xf numFmtId="0" fontId="21" fillId="0" borderId="0" xfId="0" applyFont="1" applyAlignment="1" applyProtection="1">
      <alignment horizontal="center"/>
      <protection hidden="1"/>
    </xf>
    <xf numFmtId="1" fontId="21" fillId="0" borderId="0" xfId="0" applyNumberFormat="1" applyFont="1" applyProtection="1">
      <protection hidden="1"/>
    </xf>
    <xf numFmtId="168" fontId="21" fillId="0" borderId="0" xfId="0" applyNumberFormat="1" applyFont="1" applyFill="1" applyProtection="1">
      <protection hidden="1"/>
    </xf>
    <xf numFmtId="1" fontId="0" fillId="0" borderId="0" xfId="0" applyNumberFormat="1" applyBorder="1" applyProtection="1">
      <protection hidden="1"/>
    </xf>
    <xf numFmtId="0" fontId="52" fillId="0" borderId="0" xfId="0" applyFont="1" applyFill="1" applyAlignment="1" applyProtection="1">
      <alignment wrapText="1"/>
      <protection hidden="1"/>
    </xf>
    <xf numFmtId="168" fontId="0" fillId="0" borderId="0" xfId="1" applyNumberFormat="1" applyFont="1" applyFill="1" applyBorder="1" applyProtection="1">
      <protection hidden="1"/>
    </xf>
    <xf numFmtId="0" fontId="20" fillId="0" borderId="4" xfId="0" applyFont="1" applyBorder="1"/>
    <xf numFmtId="0" fontId="20" fillId="2" borderId="0" xfId="0" applyFont="1" applyFill="1" applyBorder="1" applyProtection="1">
      <protection hidden="1"/>
    </xf>
    <xf numFmtId="0" fontId="20" fillId="0" borderId="0" xfId="0" applyFont="1" applyBorder="1" applyProtection="1">
      <protection hidden="1"/>
    </xf>
    <xf numFmtId="0" fontId="20" fillId="0" borderId="5" xfId="0" applyFont="1" applyBorder="1" applyProtection="1">
      <protection hidden="1"/>
    </xf>
    <xf numFmtId="0" fontId="20" fillId="0" borderId="0" xfId="0" applyFont="1"/>
    <xf numFmtId="0" fontId="33" fillId="2" borderId="0" xfId="0" applyFont="1" applyFill="1" applyBorder="1" applyAlignment="1" applyProtection="1">
      <alignment vertical="top"/>
      <protection hidden="1"/>
    </xf>
    <xf numFmtId="168" fontId="49" fillId="0" borderId="0" xfId="1" applyNumberFormat="1" applyFont="1" applyBorder="1" applyProtection="1">
      <protection hidden="1"/>
    </xf>
    <xf numFmtId="168" fontId="0" fillId="0" borderId="0" xfId="0" applyNumberFormat="1" applyFont="1" applyProtection="1">
      <protection hidden="1"/>
    </xf>
    <xf numFmtId="168" fontId="1" fillId="0" borderId="0" xfId="1" applyNumberFormat="1" applyFont="1" applyBorder="1" applyProtection="1">
      <protection hidden="1"/>
    </xf>
    <xf numFmtId="168" fontId="1" fillId="0" borderId="0" xfId="1" applyNumberFormat="1" applyFont="1" applyProtection="1">
      <protection hidden="1"/>
    </xf>
    <xf numFmtId="0" fontId="0" fillId="0" borderId="0" xfId="0" applyFont="1"/>
    <xf numFmtId="0" fontId="21" fillId="0" borderId="4" xfId="0" applyFont="1" applyBorder="1" applyProtection="1">
      <protection hidden="1"/>
    </xf>
    <xf numFmtId="0" fontId="8" fillId="0" borderId="0" xfId="0" applyFont="1" applyBorder="1" applyAlignment="1" applyProtection="1">
      <alignment vertical="top" wrapText="1"/>
      <protection hidden="1"/>
    </xf>
    <xf numFmtId="14" fontId="22" fillId="0" borderId="0" xfId="0" applyNumberFormat="1" applyFont="1" applyBorder="1" applyAlignment="1" applyProtection="1">
      <alignment vertical="top"/>
      <protection hidden="1"/>
    </xf>
    <xf numFmtId="5" fontId="33" fillId="2" borderId="0" xfId="1" applyNumberFormat="1" applyFont="1" applyFill="1" applyBorder="1" applyAlignment="1" applyProtection="1">
      <alignment vertical="top"/>
      <protection hidden="1"/>
    </xf>
    <xf numFmtId="0" fontId="21" fillId="0" borderId="6" xfId="0" applyFont="1" applyBorder="1"/>
    <xf numFmtId="0" fontId="21" fillId="0" borderId="7" xfId="0" applyFont="1" applyBorder="1"/>
    <xf numFmtId="0" fontId="21" fillId="0" borderId="8" xfId="0" applyFont="1" applyBorder="1"/>
    <xf numFmtId="164" fontId="5" fillId="0" borderId="10" xfId="0" applyNumberFormat="1" applyFont="1" applyFill="1" applyBorder="1" applyAlignment="1" applyProtection="1">
      <alignment vertical="center"/>
      <protection hidden="1"/>
    </xf>
    <xf numFmtId="0" fontId="11" fillId="14" borderId="0" xfId="0" applyFont="1" applyFill="1" applyBorder="1" applyAlignment="1" applyProtection="1">
      <alignment horizontal="center" vertical="center"/>
      <protection hidden="1"/>
    </xf>
    <xf numFmtId="0" fontId="27" fillId="14" borderId="0" xfId="0" applyFont="1" applyFill="1" applyProtection="1">
      <protection hidden="1"/>
    </xf>
    <xf numFmtId="0" fontId="0" fillId="0" borderId="0" xfId="0"/>
    <xf numFmtId="0" fontId="52" fillId="0" borderId="0" xfId="0" applyFont="1" applyAlignment="1">
      <alignment wrapText="1"/>
    </xf>
    <xf numFmtId="164" fontId="5" fillId="16" borderId="10" xfId="2" applyNumberFormat="1" applyFont="1" applyFill="1" applyBorder="1" applyAlignment="1" applyProtection="1">
      <alignment vertical="center"/>
      <protection locked="0"/>
    </xf>
    <xf numFmtId="0" fontId="6" fillId="16" borderId="0" xfId="0" applyFont="1" applyFill="1" applyBorder="1" applyAlignment="1" applyProtection="1">
      <alignment horizontal="left" vertical="top"/>
      <protection locked="0"/>
    </xf>
    <xf numFmtId="0" fontId="6" fillId="16" borderId="0" xfId="0" applyFont="1" applyFill="1" applyBorder="1" applyAlignment="1" applyProtection="1">
      <alignment horizontal="left" vertical="center"/>
      <protection locked="0"/>
    </xf>
    <xf numFmtId="0" fontId="15" fillId="17" borderId="10" xfId="0" applyFont="1" applyFill="1" applyBorder="1" applyAlignment="1" applyProtection="1">
      <alignment horizontal="center"/>
      <protection hidden="1"/>
    </xf>
    <xf numFmtId="0" fontId="0" fillId="18" borderId="0" xfId="0" applyFill="1" applyBorder="1"/>
    <xf numFmtId="172" fontId="0" fillId="18" borderId="0" xfId="0" applyNumberFormat="1" applyFill="1" applyBorder="1" applyProtection="1">
      <protection hidden="1"/>
    </xf>
    <xf numFmtId="0" fontId="0" fillId="18" borderId="0" xfId="0" applyFill="1" applyBorder="1" applyProtection="1">
      <protection hidden="1"/>
    </xf>
    <xf numFmtId="0" fontId="35" fillId="18" borderId="0" xfId="0" applyFont="1" applyFill="1" applyBorder="1" applyProtection="1">
      <protection hidden="1"/>
    </xf>
    <xf numFmtId="174" fontId="34" fillId="18" borderId="0" xfId="0" applyNumberFormat="1" applyFont="1" applyFill="1" applyBorder="1" applyAlignment="1" applyProtection="1">
      <alignment horizontal="center"/>
      <protection hidden="1"/>
    </xf>
    <xf numFmtId="0" fontId="34" fillId="18" borderId="0" xfId="0" applyFont="1" applyFill="1" applyBorder="1" applyAlignment="1" applyProtection="1">
      <alignment horizontal="center"/>
      <protection hidden="1"/>
    </xf>
    <xf numFmtId="2" fontId="0" fillId="18" borderId="0" xfId="0" applyNumberFormat="1" applyFill="1" applyBorder="1" applyProtection="1">
      <protection hidden="1"/>
    </xf>
    <xf numFmtId="1" fontId="0" fillId="18" borderId="0" xfId="0" applyNumberFormat="1" applyFill="1" applyBorder="1" applyProtection="1">
      <protection hidden="1"/>
    </xf>
    <xf numFmtId="0" fontId="0" fillId="0" borderId="0" xfId="0" applyFill="1" applyBorder="1" applyProtection="1">
      <protection hidden="1"/>
    </xf>
    <xf numFmtId="0" fontId="35" fillId="0" borderId="0" xfId="0" applyFont="1" applyFill="1" applyBorder="1" applyProtection="1">
      <protection hidden="1"/>
    </xf>
    <xf numFmtId="0" fontId="0" fillId="0" borderId="4" xfId="0" applyFill="1" applyBorder="1"/>
    <xf numFmtId="0" fontId="15" fillId="18" borderId="0" xfId="0" applyFont="1" applyFill="1" applyBorder="1" applyProtection="1">
      <protection hidden="1"/>
    </xf>
    <xf numFmtId="5" fontId="0" fillId="18" borderId="0" xfId="1" applyNumberFormat="1" applyFont="1" applyFill="1" applyBorder="1" applyProtection="1">
      <protection hidden="1"/>
    </xf>
    <xf numFmtId="0" fontId="0" fillId="18" borderId="0" xfId="0" applyFont="1" applyFill="1" applyBorder="1" applyProtection="1">
      <protection hidden="1"/>
    </xf>
    <xf numFmtId="0" fontId="20" fillId="18" borderId="0" xfId="0" applyFont="1" applyFill="1" applyBorder="1" applyProtection="1">
      <protection hidden="1"/>
    </xf>
    <xf numFmtId="0" fontId="21" fillId="18" borderId="0" xfId="0" applyFont="1" applyFill="1" applyBorder="1" applyProtection="1">
      <protection hidden="1"/>
    </xf>
    <xf numFmtId="0" fontId="29" fillId="0" borderId="0" xfId="0" applyFont="1" applyBorder="1" applyAlignment="1" applyProtection="1">
      <alignment horizontal="center"/>
      <protection hidden="1"/>
    </xf>
    <xf numFmtId="0" fontId="21" fillId="0" borderId="1" xfId="0" applyFont="1" applyBorder="1"/>
    <xf numFmtId="0" fontId="21" fillId="0" borderId="2" xfId="0" applyFont="1" applyBorder="1"/>
    <xf numFmtId="0" fontId="21" fillId="0" borderId="3" xfId="0" applyFont="1" applyBorder="1"/>
    <xf numFmtId="0" fontId="60" fillId="0" borderId="0" xfId="0" applyFont="1" applyBorder="1" applyAlignment="1" applyProtection="1">
      <alignment vertical="top" wrapText="1"/>
      <protection hidden="1"/>
    </xf>
    <xf numFmtId="0" fontId="4" fillId="0" borderId="0" xfId="0" applyFont="1" applyFill="1" applyBorder="1" applyAlignment="1" applyProtection="1">
      <alignment horizontal="left" vertical="center"/>
      <protection hidden="1"/>
    </xf>
    <xf numFmtId="165" fontId="7" fillId="0" borderId="0" xfId="1" applyNumberFormat="1" applyFont="1" applyBorder="1" applyAlignment="1" applyProtection="1">
      <alignment horizontal="center"/>
      <protection hidden="1"/>
    </xf>
    <xf numFmtId="165" fontId="5" fillId="0" borderId="0" xfId="1" applyNumberFormat="1" applyFont="1" applyBorder="1" applyAlignment="1" applyProtection="1">
      <alignment horizontal="center"/>
      <protection locked="0"/>
    </xf>
    <xf numFmtId="0" fontId="0" fillId="12" borderId="28" xfId="0" applyFill="1" applyBorder="1" applyProtection="1">
      <protection hidden="1"/>
    </xf>
    <xf numFmtId="0" fontId="0" fillId="0" borderId="0" xfId="0"/>
    <xf numFmtId="9" fontId="21" fillId="0" borderId="0" xfId="5" applyFont="1" applyAlignment="1" applyProtection="1">
      <alignment horizontal="center"/>
      <protection hidden="1"/>
    </xf>
    <xf numFmtId="9" fontId="21" fillId="0" borderId="0" xfId="5" applyFont="1" applyFill="1" applyAlignment="1" applyProtection="1">
      <alignment horizontal="center"/>
      <protection hidden="1"/>
    </xf>
    <xf numFmtId="0" fontId="15" fillId="0" borderId="0" xfId="0" applyFont="1" applyFill="1" applyBorder="1" applyProtection="1">
      <protection hidden="1"/>
    </xf>
    <xf numFmtId="3" fontId="0" fillId="0" borderId="0" xfId="0" applyNumberFormat="1" applyProtection="1">
      <protection hidden="1"/>
    </xf>
    <xf numFmtId="0" fontId="21" fillId="2" borderId="0" xfId="0" applyFont="1" applyFill="1" applyBorder="1" applyProtection="1">
      <protection hidden="1"/>
    </xf>
    <xf numFmtId="0" fontId="49" fillId="2" borderId="0" xfId="0" applyFont="1" applyFill="1" applyBorder="1" applyProtection="1">
      <protection hidden="1"/>
    </xf>
    <xf numFmtId="5" fontId="49" fillId="2" borderId="0" xfId="0" applyNumberFormat="1" applyFont="1" applyFill="1" applyBorder="1" applyProtection="1">
      <protection hidden="1"/>
    </xf>
    <xf numFmtId="2" fontId="21" fillId="2" borderId="0" xfId="0" applyNumberFormat="1" applyFont="1" applyFill="1" applyBorder="1" applyProtection="1">
      <protection hidden="1"/>
    </xf>
    <xf numFmtId="0" fontId="5" fillId="3" borderId="24" xfId="0" applyFont="1" applyFill="1" applyBorder="1" applyAlignment="1" applyProtection="1">
      <alignment vertical="center" wrapText="1"/>
      <protection locked="0"/>
    </xf>
    <xf numFmtId="0" fontId="5" fillId="16" borderId="24" xfId="0" applyFont="1" applyFill="1" applyBorder="1" applyAlignment="1" applyProtection="1">
      <alignment vertical="center" wrapText="1"/>
      <protection locked="0"/>
    </xf>
    <xf numFmtId="0" fontId="5" fillId="0" borderId="5" xfId="0" applyFont="1" applyFill="1" applyBorder="1" applyAlignment="1" applyProtection="1">
      <alignment vertical="center" wrapText="1"/>
      <protection locked="0"/>
    </xf>
    <xf numFmtId="168" fontId="0" fillId="0" borderId="0" xfId="1" quotePrefix="1" applyNumberFormat="1" applyFont="1" applyProtection="1">
      <protection hidden="1"/>
    </xf>
    <xf numFmtId="168" fontId="0" fillId="0" borderId="0" xfId="1" quotePrefix="1" applyNumberFormat="1" applyFont="1" applyFill="1" applyProtection="1">
      <protection hidden="1"/>
    </xf>
    <xf numFmtId="0" fontId="7" fillId="0" borderId="0" xfId="0" applyFont="1" applyBorder="1" applyAlignment="1" applyProtection="1">
      <alignment horizontal="left" vertical="center"/>
      <protection hidden="1"/>
    </xf>
    <xf numFmtId="0" fontId="41" fillId="0" borderId="0" xfId="0" quotePrefix="1" applyFont="1" applyProtection="1">
      <protection hidden="1"/>
    </xf>
    <xf numFmtId="168" fontId="41" fillId="0" borderId="0" xfId="0" applyNumberFormat="1" applyFont="1" applyBorder="1" applyProtection="1">
      <protection hidden="1"/>
    </xf>
    <xf numFmtId="0" fontId="0" fillId="0" borderId="0" xfId="0" applyFont="1" applyAlignment="1">
      <alignment wrapText="1"/>
    </xf>
    <xf numFmtId="14" fontId="0" fillId="0" borderId="0" xfId="0" applyNumberFormat="1" applyFont="1"/>
    <xf numFmtId="0" fontId="14" fillId="10" borderId="0" xfId="0" applyFont="1" applyFill="1" applyBorder="1" applyAlignment="1" applyProtection="1">
      <alignment horizontal="center" vertical="center"/>
      <protection hidden="1"/>
    </xf>
    <xf numFmtId="10" fontId="15" fillId="0" borderId="0" xfId="5" applyNumberFormat="1" applyFont="1" applyProtection="1">
      <protection hidden="1"/>
    </xf>
    <xf numFmtId="10" fontId="0" fillId="18" borderId="0" xfId="0" applyNumberFormat="1" applyFill="1" applyBorder="1" applyProtection="1">
      <protection hidden="1"/>
    </xf>
    <xf numFmtId="0" fontId="38" fillId="0" borderId="0" xfId="0" applyFont="1" applyFill="1" applyProtection="1">
      <protection hidden="1"/>
    </xf>
    <xf numFmtId="14" fontId="0" fillId="0" borderId="0" xfId="0" applyNumberFormat="1" applyFont="1" applyAlignment="1">
      <alignment vertical="top"/>
    </xf>
    <xf numFmtId="168" fontId="52" fillId="0" borderId="0" xfId="1" applyNumberFormat="1" applyFont="1" applyFill="1" applyProtection="1">
      <protection hidden="1"/>
    </xf>
    <xf numFmtId="168" fontId="52" fillId="0" borderId="0" xfId="0" applyNumberFormat="1" applyFont="1" applyFill="1" applyProtection="1">
      <protection hidden="1"/>
    </xf>
    <xf numFmtId="165" fontId="52" fillId="0" borderId="0" xfId="1" applyNumberFormat="1" applyFont="1" applyFill="1" applyProtection="1">
      <protection hidden="1"/>
    </xf>
    <xf numFmtId="10" fontId="32" fillId="0" borderId="0" xfId="5" applyNumberFormat="1" applyFont="1" applyFill="1" applyProtection="1">
      <protection hidden="1"/>
    </xf>
    <xf numFmtId="0" fontId="22" fillId="0" borderId="0" xfId="0" applyFont="1" applyBorder="1" applyAlignment="1" applyProtection="1">
      <alignment vertical="top"/>
      <protection locked="0" hidden="1"/>
    </xf>
    <xf numFmtId="169" fontId="3" fillId="0" borderId="10" xfId="5" applyNumberFormat="1" applyFont="1" applyFill="1" applyBorder="1" applyAlignment="1" applyProtection="1">
      <alignment vertical="center"/>
      <protection hidden="1"/>
    </xf>
    <xf numFmtId="3" fontId="5" fillId="0" borderId="10" xfId="0" applyNumberFormat="1" applyFont="1" applyFill="1" applyBorder="1" applyAlignment="1" applyProtection="1">
      <alignment vertical="center"/>
      <protection hidden="1"/>
    </xf>
    <xf numFmtId="3" fontId="3" fillId="16" borderId="10" xfId="5" applyNumberFormat="1" applyFont="1" applyFill="1" applyBorder="1" applyAlignment="1" applyProtection="1">
      <alignment vertical="center"/>
      <protection locked="0"/>
    </xf>
    <xf numFmtId="169" fontId="5" fillId="3" borderId="10" xfId="0" applyNumberFormat="1" applyFont="1" applyFill="1" applyBorder="1" applyAlignment="1" applyProtection="1">
      <alignment vertical="center"/>
      <protection locked="0"/>
    </xf>
    <xf numFmtId="169" fontId="5" fillId="0" borderId="10" xfId="0" applyNumberFormat="1" applyFont="1" applyFill="1" applyBorder="1" applyAlignment="1" applyProtection="1">
      <alignment vertical="center"/>
      <protection hidden="1"/>
    </xf>
    <xf numFmtId="3" fontId="5" fillId="3" borderId="10" xfId="0" applyNumberFormat="1" applyFont="1" applyFill="1" applyBorder="1" applyAlignment="1" applyProtection="1">
      <alignment vertical="center"/>
      <protection locked="0"/>
    </xf>
    <xf numFmtId="2" fontId="5" fillId="16" borderId="10" xfId="0" applyNumberFormat="1" applyFont="1" applyFill="1" applyBorder="1" applyAlignment="1" applyProtection="1">
      <alignment vertical="center"/>
      <protection locked="0"/>
    </xf>
    <xf numFmtId="2" fontId="5" fillId="3" borderId="10" xfId="0" applyNumberFormat="1" applyFont="1" applyFill="1" applyBorder="1" applyAlignment="1" applyProtection="1">
      <alignment vertical="center"/>
      <protection locked="0"/>
    </xf>
    <xf numFmtId="2" fontId="5" fillId="0" borderId="10" xfId="0" applyNumberFormat="1"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169" fontId="5" fillId="3" borderId="10" xfId="0" applyNumberFormat="1" applyFont="1" applyFill="1" applyBorder="1" applyAlignment="1" applyProtection="1">
      <alignment horizontal="right" vertical="center"/>
      <protection locked="0"/>
    </xf>
    <xf numFmtId="9" fontId="5" fillId="0" borderId="10" xfId="0" applyNumberFormat="1" applyFont="1" applyFill="1" applyBorder="1" applyAlignment="1" applyProtection="1">
      <alignment vertical="center"/>
      <protection hidden="1"/>
    </xf>
    <xf numFmtId="9" fontId="5" fillId="3" borderId="10" xfId="0" applyNumberFormat="1" applyFont="1" applyFill="1" applyBorder="1" applyAlignment="1" applyProtection="1">
      <alignment vertical="center"/>
      <protection locked="0"/>
    </xf>
    <xf numFmtId="169" fontId="3" fillId="3" borderId="10" xfId="0" applyNumberFormat="1" applyFont="1" applyFill="1" applyBorder="1" applyAlignment="1" applyProtection="1">
      <alignment vertical="center"/>
      <protection locked="0"/>
    </xf>
    <xf numFmtId="169" fontId="5" fillId="3" borderId="14" xfId="0" applyNumberFormat="1" applyFont="1" applyFill="1" applyBorder="1" applyAlignment="1" applyProtection="1">
      <alignment vertical="center"/>
      <protection locked="0"/>
    </xf>
    <xf numFmtId="0" fontId="22" fillId="0" borderId="0" xfId="0" applyFont="1" applyBorder="1" applyAlignment="1" applyProtection="1">
      <alignment vertical="center" wrapText="1"/>
      <protection hidden="1"/>
    </xf>
    <xf numFmtId="176" fontId="22" fillId="0" borderId="0" xfId="0" applyNumberFormat="1" applyFont="1" applyBorder="1" applyAlignment="1" applyProtection="1">
      <alignment vertical="center"/>
      <protection hidden="1"/>
    </xf>
    <xf numFmtId="169" fontId="5" fillId="13" borderId="10" xfId="0" applyNumberFormat="1" applyFont="1" applyFill="1" applyBorder="1" applyAlignment="1" applyProtection="1">
      <alignment vertical="center"/>
      <protection locked="0"/>
    </xf>
    <xf numFmtId="0" fontId="5" fillId="0" borderId="4" xfId="0" applyFont="1" applyBorder="1" applyAlignment="1" applyProtection="1">
      <alignment vertical="center"/>
      <protection hidden="1"/>
    </xf>
    <xf numFmtId="0" fontId="5" fillId="0" borderId="0" xfId="0" applyFont="1" applyBorder="1" applyAlignment="1" applyProtection="1">
      <alignment vertical="center"/>
      <protection locked="0"/>
    </xf>
    <xf numFmtId="0" fontId="5" fillId="13" borderId="24" xfId="0" applyFont="1" applyFill="1" applyBorder="1" applyAlignment="1" applyProtection="1">
      <alignment vertical="center" wrapText="1"/>
      <protection locked="0"/>
    </xf>
    <xf numFmtId="0" fontId="5" fillId="0" borderId="0" xfId="0" applyFont="1" applyAlignment="1" applyProtection="1">
      <alignment vertical="center"/>
      <protection hidden="1"/>
    </xf>
    <xf numFmtId="0" fontId="5" fillId="0" borderId="0" xfId="0" applyFont="1" applyBorder="1" applyAlignment="1" applyProtection="1">
      <alignment vertical="top"/>
      <protection hidden="1"/>
    </xf>
    <xf numFmtId="0" fontId="6" fillId="16" borderId="0"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hidden="1"/>
    </xf>
    <xf numFmtId="0" fontId="11" fillId="4" borderId="12" xfId="0" applyFont="1" applyFill="1" applyBorder="1" applyAlignment="1" applyProtection="1">
      <alignment horizontal="center" vertical="center"/>
      <protection hidden="1"/>
    </xf>
    <xf numFmtId="0" fontId="11" fillId="4" borderId="13" xfId="0" applyFont="1" applyFill="1" applyBorder="1" applyAlignment="1" applyProtection="1">
      <alignment horizontal="center" vertical="center"/>
      <protection hidden="1"/>
    </xf>
    <xf numFmtId="0" fontId="5" fillId="0" borderId="5" xfId="0" applyFont="1" applyBorder="1" applyAlignment="1" applyProtection="1">
      <alignment vertical="center" wrapText="1"/>
      <protection hidden="1"/>
    </xf>
    <xf numFmtId="0" fontId="5" fillId="0" borderId="10" xfId="0" applyNumberFormat="1" applyFont="1" applyFill="1" applyBorder="1" applyAlignment="1" applyProtection="1">
      <alignment horizontal="center" vertical="center" wrapText="1"/>
      <protection hidden="1"/>
    </xf>
    <xf numFmtId="0" fontId="5" fillId="3" borderId="10" xfId="0" applyFont="1" applyFill="1" applyBorder="1" applyAlignment="1" applyProtection="1">
      <alignment horizontal="right" vertical="center"/>
      <protection locked="0"/>
    </xf>
    <xf numFmtId="0" fontId="5" fillId="0" borderId="0" xfId="0" applyFont="1" applyBorder="1" applyAlignment="1" applyProtection="1">
      <alignment vertical="center"/>
      <protection locked="0" hidden="1"/>
    </xf>
    <xf numFmtId="175" fontId="5" fillId="0" borderId="10" xfId="0" applyNumberFormat="1" applyFont="1" applyFill="1" applyBorder="1" applyAlignment="1" applyProtection="1">
      <alignment vertical="center"/>
      <protection hidden="1"/>
    </xf>
    <xf numFmtId="175" fontId="5" fillId="16" borderId="10" xfId="0" applyNumberFormat="1" applyFont="1" applyFill="1" applyBorder="1" applyAlignment="1" applyProtection="1">
      <alignment horizontal="right" vertical="center"/>
      <protection locked="0"/>
    </xf>
    <xf numFmtId="14"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locked="0" hidden="1"/>
    </xf>
    <xf numFmtId="0" fontId="22" fillId="0" borderId="5" xfId="0" applyFont="1" applyBorder="1" applyAlignment="1" applyProtection="1">
      <alignment vertical="center" wrapText="1"/>
      <protection hidden="1"/>
    </xf>
    <xf numFmtId="0" fontId="22"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locked="0" hidden="1"/>
    </xf>
    <xf numFmtId="0" fontId="5" fillId="3" borderId="10" xfId="0" applyFont="1" applyFill="1" applyBorder="1" applyAlignment="1" applyProtection="1">
      <alignment vertical="center"/>
      <protection locked="0"/>
    </xf>
    <xf numFmtId="171" fontId="5" fillId="3" borderId="10" xfId="0" applyNumberFormat="1" applyFont="1" applyFill="1" applyBorder="1" applyAlignment="1" applyProtection="1">
      <alignment vertical="center"/>
      <protection locked="0"/>
    </xf>
    <xf numFmtId="14" fontId="8" fillId="0" borderId="0" xfId="0" applyNumberFormat="1" applyFont="1" applyFill="1" applyBorder="1" applyAlignment="1" applyProtection="1">
      <alignment vertical="center"/>
      <protection hidden="1"/>
    </xf>
    <xf numFmtId="0" fontId="8" fillId="0" borderId="0" xfId="0" applyFont="1" applyBorder="1" applyAlignment="1" applyProtection="1">
      <alignment vertical="center"/>
      <protection locked="0" hidden="1"/>
    </xf>
    <xf numFmtId="0" fontId="8" fillId="0" borderId="5" xfId="0" applyFont="1" applyBorder="1" applyAlignment="1" applyProtection="1">
      <alignment vertical="center" wrapText="1"/>
      <protection hidden="1"/>
    </xf>
    <xf numFmtId="14" fontId="5" fillId="0" borderId="0" xfId="0" applyNumberFormat="1" applyFont="1" applyFill="1" applyBorder="1" applyAlignment="1" applyProtection="1">
      <alignment vertical="center"/>
      <protection hidden="1"/>
    </xf>
    <xf numFmtId="3" fontId="5" fillId="16" borderId="10" xfId="0" applyNumberFormat="1" applyFont="1" applyFill="1" applyBorder="1" applyAlignment="1" applyProtection="1">
      <alignment vertical="center"/>
      <protection locked="0"/>
    </xf>
    <xf numFmtId="165" fontId="22" fillId="0" borderId="0" xfId="1" applyNumberFormat="1" applyFont="1" applyFill="1" applyBorder="1" applyAlignment="1" applyProtection="1">
      <alignment vertical="center"/>
      <protection hidden="1"/>
    </xf>
    <xf numFmtId="0" fontId="22" fillId="0" borderId="0" xfId="0" applyFont="1" applyBorder="1" applyAlignment="1" applyProtection="1">
      <alignment vertical="center"/>
      <protection locked="0" hidden="1"/>
    </xf>
    <xf numFmtId="173" fontId="3" fillId="0" borderId="0" xfId="5" applyNumberFormat="1"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170" fontId="5" fillId="0" borderId="0" xfId="0" applyNumberFormat="1" applyFont="1" applyFill="1" applyBorder="1" applyAlignment="1" applyProtection="1">
      <alignment horizontal="right" vertical="center"/>
      <protection locked="0"/>
    </xf>
    <xf numFmtId="14" fontId="5"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hidden="1"/>
    </xf>
    <xf numFmtId="171" fontId="5" fillId="0" borderId="0" xfId="0" applyNumberFormat="1" applyFont="1" applyBorder="1" applyAlignment="1" applyProtection="1">
      <alignment vertical="center"/>
      <protection hidden="1"/>
    </xf>
    <xf numFmtId="14" fontId="43" fillId="0" borderId="0" xfId="0" applyNumberFormat="1" applyFont="1" applyFill="1" applyBorder="1" applyAlignment="1" applyProtection="1">
      <alignment vertical="center"/>
      <protection hidden="1"/>
    </xf>
    <xf numFmtId="0" fontId="43" fillId="0" borderId="0" xfId="0" applyFont="1" applyBorder="1" applyAlignment="1" applyProtection="1">
      <alignment vertical="center"/>
      <protection hidden="1"/>
    </xf>
    <xf numFmtId="0" fontId="43" fillId="0" borderId="0" xfId="0" applyFont="1" applyBorder="1" applyAlignment="1" applyProtection="1">
      <alignment vertical="center"/>
      <protection locked="0" hidden="1"/>
    </xf>
    <xf numFmtId="0" fontId="43" fillId="0" borderId="5" xfId="0" applyFont="1" applyBorder="1" applyAlignment="1" applyProtection="1">
      <alignment vertical="center" wrapText="1"/>
      <protection hidden="1"/>
    </xf>
    <xf numFmtId="164" fontId="13" fillId="0" borderId="0" xfId="0" applyNumberFormat="1" applyFont="1" applyFill="1" applyBorder="1" applyAlignment="1" applyProtection="1">
      <alignment vertical="center"/>
      <protection hidden="1"/>
    </xf>
    <xf numFmtId="9" fontId="3" fillId="3" borderId="10" xfId="0" applyNumberFormat="1" applyFont="1" applyFill="1" applyBorder="1" applyAlignment="1" applyProtection="1">
      <alignment vertical="center"/>
      <protection locked="0"/>
    </xf>
    <xf numFmtId="164" fontId="8" fillId="0" borderId="0" xfId="0" applyNumberFormat="1" applyFont="1" applyFill="1" applyBorder="1" applyAlignment="1" applyProtection="1">
      <alignment vertical="center"/>
      <protection hidden="1"/>
    </xf>
    <xf numFmtId="164" fontId="8" fillId="0" borderId="0" xfId="2" applyNumberFormat="1" applyFont="1" applyFill="1" applyBorder="1" applyAlignment="1" applyProtection="1">
      <alignment vertical="center"/>
      <protection hidden="1"/>
    </xf>
    <xf numFmtId="0" fontId="8" fillId="0" borderId="5" xfId="0" applyFont="1" applyFill="1" applyBorder="1" applyAlignment="1" applyProtection="1">
      <alignment vertical="center" wrapText="1"/>
      <protection hidden="1"/>
    </xf>
    <xf numFmtId="169" fontId="43" fillId="0" borderId="0" xfId="5" applyNumberFormat="1" applyFont="1" applyFill="1" applyBorder="1" applyAlignment="1" applyProtection="1">
      <alignment vertical="center"/>
      <protection hidden="1"/>
    </xf>
    <xf numFmtId="10" fontId="5" fillId="0" borderId="10" xfId="0" applyNumberFormat="1" applyFont="1" applyFill="1" applyBorder="1" applyAlignment="1" applyProtection="1">
      <alignment vertical="center"/>
      <protection hidden="1"/>
    </xf>
    <xf numFmtId="10" fontId="5" fillId="3" borderId="10" xfId="0" applyNumberFormat="1" applyFont="1" applyFill="1" applyBorder="1" applyAlignment="1" applyProtection="1">
      <alignment vertical="center"/>
      <protection locked="0"/>
    </xf>
    <xf numFmtId="10" fontId="22" fillId="0" borderId="0" xfId="0" applyNumberFormat="1" applyFont="1" applyBorder="1" applyAlignment="1" applyProtection="1">
      <alignment vertical="center"/>
      <protection hidden="1"/>
    </xf>
    <xf numFmtId="0" fontId="22" fillId="0" borderId="0" xfId="0" applyFont="1" applyFill="1" applyBorder="1" applyAlignment="1" applyProtection="1">
      <alignment vertical="center" wrapText="1"/>
      <protection hidden="1"/>
    </xf>
    <xf numFmtId="10" fontId="45" fillId="0" borderId="0" xfId="5" applyNumberFormat="1" applyFont="1" applyBorder="1" applyAlignment="1" applyProtection="1">
      <alignment vertical="center"/>
      <protection hidden="1"/>
    </xf>
    <xf numFmtId="0" fontId="45" fillId="0" borderId="0" xfId="0" applyFont="1" applyBorder="1" applyAlignment="1" applyProtection="1">
      <alignment vertical="center"/>
      <protection hidden="1"/>
    </xf>
    <xf numFmtId="0" fontId="45" fillId="0" borderId="0" xfId="0" applyFont="1" applyBorder="1" applyAlignment="1" applyProtection="1">
      <alignment vertical="center"/>
      <protection locked="0" hidden="1"/>
    </xf>
    <xf numFmtId="0" fontId="45" fillId="0" borderId="5" xfId="0" applyFont="1" applyBorder="1" applyAlignment="1" applyProtection="1">
      <alignment vertical="center" wrapText="1"/>
      <protection hidden="1"/>
    </xf>
    <xf numFmtId="171" fontId="5" fillId="0" borderId="10" xfId="0" applyNumberFormat="1" applyFont="1" applyFill="1" applyBorder="1" applyAlignment="1" applyProtection="1">
      <alignment vertical="center"/>
      <protection hidden="1"/>
    </xf>
    <xf numFmtId="171" fontId="5" fillId="13" borderId="10" xfId="0" applyNumberFormat="1" applyFont="1" applyFill="1" applyBorder="1" applyAlignment="1" applyProtection="1">
      <alignment vertical="center"/>
      <protection locked="0"/>
    </xf>
    <xf numFmtId="14" fontId="22" fillId="0" borderId="5" xfId="0" applyNumberFormat="1" applyFont="1" applyFill="1" applyBorder="1" applyAlignment="1" applyProtection="1">
      <alignment vertical="center" wrapText="1"/>
      <protection hidden="1"/>
    </xf>
    <xf numFmtId="176" fontId="5" fillId="0" borderId="0" xfId="0" applyNumberFormat="1" applyFont="1" applyBorder="1" applyAlignment="1" applyProtection="1">
      <alignment vertical="center"/>
      <protection hidden="1"/>
    </xf>
    <xf numFmtId="176" fontId="22" fillId="0" borderId="5" xfId="0" applyNumberFormat="1" applyFont="1" applyBorder="1" applyAlignment="1" applyProtection="1">
      <alignment vertical="center" wrapText="1"/>
      <protection hidden="1"/>
    </xf>
    <xf numFmtId="2" fontId="5" fillId="0" borderId="0" xfId="0" applyNumberFormat="1" applyFont="1" applyFill="1" applyBorder="1" applyAlignment="1" applyProtection="1">
      <alignment vertical="center"/>
      <protection hidden="1"/>
    </xf>
    <xf numFmtId="172" fontId="5" fillId="13" borderId="10" xfId="0" applyNumberFormat="1" applyFont="1" applyFill="1" applyBorder="1" applyAlignment="1" applyProtection="1">
      <alignment vertical="center"/>
      <protection locked="0"/>
    </xf>
    <xf numFmtId="0" fontId="8" fillId="0" borderId="0" xfId="0" applyFont="1" applyFill="1" applyBorder="1" applyAlignment="1" applyProtection="1">
      <alignment vertical="center"/>
      <protection locked="0" hidden="1"/>
    </xf>
    <xf numFmtId="169" fontId="5" fillId="0" borderId="10" xfId="5" applyNumberFormat="1" applyFont="1" applyFill="1" applyBorder="1" applyAlignment="1" applyProtection="1">
      <alignment vertical="center"/>
      <protection hidden="1"/>
    </xf>
    <xf numFmtId="14" fontId="22" fillId="0" borderId="0" xfId="0" applyNumberFormat="1" applyFont="1" applyBorder="1" applyAlignment="1" applyProtection="1">
      <alignment vertical="center"/>
      <protection hidden="1"/>
    </xf>
    <xf numFmtId="14" fontId="22" fillId="0" borderId="0" xfId="0" applyNumberFormat="1" applyFont="1" applyBorder="1" applyAlignment="1" applyProtection="1">
      <alignment vertical="center"/>
      <protection locked="0" hidden="1"/>
    </xf>
    <xf numFmtId="0" fontId="36" fillId="0" borderId="0" xfId="3" applyFont="1" applyBorder="1" applyAlignment="1" applyProtection="1">
      <alignment vertical="top"/>
      <protection hidden="1"/>
    </xf>
    <xf numFmtId="0" fontId="63" fillId="0" borderId="0" xfId="0" applyFont="1" applyBorder="1" applyAlignment="1" applyProtection="1">
      <alignment vertical="top"/>
      <protection hidden="1"/>
    </xf>
    <xf numFmtId="175" fontId="5" fillId="3" borderId="10" xfId="0" applyNumberFormat="1" applyFont="1" applyFill="1" applyBorder="1" applyAlignment="1" applyProtection="1">
      <alignment horizontal="right" vertical="center"/>
      <protection locked="0"/>
    </xf>
    <xf numFmtId="0" fontId="36" fillId="0" borderId="0" xfId="0" applyFont="1" applyBorder="1" applyAlignment="1" applyProtection="1">
      <alignment vertical="top"/>
      <protection hidden="1"/>
    </xf>
    <xf numFmtId="0" fontId="0" fillId="0" borderId="0" xfId="0" applyNumberFormat="1" applyProtection="1">
      <protection hidden="1"/>
    </xf>
    <xf numFmtId="168" fontId="15" fillId="0" borderId="0" xfId="1" applyNumberFormat="1" applyFont="1" applyFill="1" applyProtection="1">
      <protection hidden="1"/>
    </xf>
    <xf numFmtId="9" fontId="5" fillId="0" borderId="0" xfId="0" quotePrefix="1" applyNumberFormat="1" applyFont="1" applyBorder="1" applyAlignment="1" applyProtection="1">
      <alignment vertical="top" wrapText="1"/>
      <protection hidden="1"/>
    </xf>
    <xf numFmtId="164" fontId="7" fillId="0" borderId="0" xfId="0" applyNumberFormat="1" applyFont="1" applyFill="1" applyBorder="1" applyAlignment="1" applyProtection="1">
      <alignment vertical="center"/>
      <protection hidden="1"/>
    </xf>
    <xf numFmtId="0" fontId="6" fillId="0" borderId="0" xfId="0" applyFont="1" applyFill="1" applyBorder="1" applyAlignment="1" applyProtection="1">
      <alignment horizontal="left" vertical="top"/>
      <protection hidden="1"/>
    </xf>
    <xf numFmtId="164" fontId="5" fillId="0" borderId="0" xfId="0" applyNumberFormat="1" applyFont="1" applyFill="1" applyBorder="1" applyAlignment="1" applyProtection="1">
      <alignment vertical="center"/>
      <protection hidden="1"/>
    </xf>
    <xf numFmtId="9" fontId="0" fillId="0" borderId="0" xfId="0" applyNumberFormat="1" applyFont="1" applyAlignment="1" applyProtection="1">
      <alignment horizontal="center"/>
      <protection hidden="1"/>
    </xf>
    <xf numFmtId="9" fontId="0" fillId="0" borderId="0" xfId="0" applyNumberFormat="1" applyFont="1" applyFill="1" applyAlignment="1" applyProtection="1">
      <alignment horizontal="center"/>
      <protection hidden="1"/>
    </xf>
    <xf numFmtId="168" fontId="15" fillId="0" borderId="0" xfId="0" applyNumberFormat="1" applyFont="1" applyFill="1" applyBorder="1" applyProtection="1">
      <protection hidden="1"/>
    </xf>
    <xf numFmtId="0" fontId="6" fillId="0" borderId="0" xfId="0" applyFont="1" applyFill="1" applyBorder="1" applyAlignment="1" applyProtection="1">
      <alignment horizontal="left" vertical="top" wrapText="1"/>
      <protection hidden="1"/>
    </xf>
    <xf numFmtId="0" fontId="36" fillId="0" borderId="0" xfId="0" applyFont="1" applyBorder="1" applyAlignment="1" applyProtection="1">
      <alignment vertical="top" wrapText="1"/>
      <protection hidden="1"/>
    </xf>
    <xf numFmtId="171" fontId="5" fillId="3" borderId="10" xfId="2" applyNumberFormat="1" applyFont="1" applyFill="1" applyBorder="1" applyAlignment="1" applyProtection="1">
      <alignment vertical="center"/>
      <protection locked="0"/>
    </xf>
    <xf numFmtId="0" fontId="13" fillId="0" borderId="0" xfId="0" applyFont="1" applyProtection="1">
      <protection hidden="1"/>
    </xf>
    <xf numFmtId="168" fontId="21" fillId="0" borderId="0" xfId="1" applyNumberFormat="1" applyFont="1" applyBorder="1" applyProtection="1">
      <protection hidden="1"/>
    </xf>
    <xf numFmtId="0" fontId="65" fillId="0" borderId="0" xfId="0" applyFont="1" applyFill="1" applyProtection="1">
      <protection hidden="1"/>
    </xf>
    <xf numFmtId="0" fontId="24" fillId="4" borderId="12" xfId="0" applyFont="1" applyFill="1" applyBorder="1" applyAlignment="1" applyProtection="1">
      <alignment horizontal="center" vertical="center" wrapText="1"/>
      <protection hidden="1"/>
    </xf>
    <xf numFmtId="0" fontId="6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0" fillId="0" borderId="0" xfId="0" applyAlignment="1">
      <alignment horizontal="center" vertical="center"/>
    </xf>
    <xf numFmtId="0" fontId="16" fillId="0" borderId="0" xfId="0" applyFont="1" applyAlignment="1">
      <alignment vertical="center"/>
    </xf>
    <xf numFmtId="0" fontId="0" fillId="0" borderId="0" xfId="0" applyBorder="1" applyAlignment="1">
      <alignment vertical="center"/>
    </xf>
    <xf numFmtId="0" fontId="15" fillId="0" borderId="0" xfId="0" applyFont="1" applyBorder="1" applyAlignment="1" applyProtection="1">
      <alignment horizontal="right"/>
      <protection hidden="1"/>
    </xf>
    <xf numFmtId="177" fontId="18" fillId="5" borderId="0" xfId="0" applyNumberFormat="1" applyFont="1" applyFill="1" applyProtection="1">
      <protection hidden="1"/>
    </xf>
    <xf numFmtId="177" fontId="19" fillId="5" borderId="0" xfId="0" applyNumberFormat="1" applyFont="1" applyFill="1" applyProtection="1">
      <protection hidden="1"/>
    </xf>
    <xf numFmtId="177" fontId="20" fillId="0" borderId="0" xfId="0" applyNumberFormat="1" applyFont="1" applyProtection="1">
      <protection hidden="1"/>
    </xf>
    <xf numFmtId="177" fontId="0" fillId="0" borderId="0" xfId="0" applyNumberFormat="1" applyProtection="1">
      <protection hidden="1"/>
    </xf>
    <xf numFmtId="177" fontId="0" fillId="0" borderId="0" xfId="1" applyNumberFormat="1" applyFont="1" applyProtection="1">
      <protection hidden="1"/>
    </xf>
    <xf numFmtId="177" fontId="0" fillId="0" borderId="0" xfId="0" applyNumberFormat="1" applyFill="1" applyProtection="1">
      <protection hidden="1"/>
    </xf>
    <xf numFmtId="177" fontId="17" fillId="6" borderId="0" xfId="0" applyNumberFormat="1" applyFont="1" applyFill="1" applyProtection="1">
      <protection hidden="1"/>
    </xf>
    <xf numFmtId="177" fontId="0" fillId="6" borderId="0" xfId="0" applyNumberFormat="1" applyFill="1" applyProtection="1">
      <protection hidden="1"/>
    </xf>
    <xf numFmtId="177" fontId="52" fillId="0" borderId="0" xfId="0" applyNumberFormat="1" applyFont="1" applyFill="1" applyProtection="1">
      <protection hidden="1"/>
    </xf>
    <xf numFmtId="177" fontId="15" fillId="0" borderId="0" xfId="0" applyNumberFormat="1" applyFont="1" applyProtection="1">
      <protection hidden="1"/>
    </xf>
    <xf numFmtId="177" fontId="15" fillId="0" borderId="9" xfId="1" applyNumberFormat="1" applyFont="1" applyBorder="1" applyProtection="1">
      <protection hidden="1"/>
    </xf>
    <xf numFmtId="177" fontId="0" fillId="6" borderId="0" xfId="1" applyNumberFormat="1" applyFont="1" applyFill="1" applyProtection="1">
      <protection hidden="1"/>
    </xf>
    <xf numFmtId="177" fontId="19" fillId="5" borderId="0" xfId="1" applyNumberFormat="1" applyFont="1" applyFill="1" applyProtection="1">
      <protection hidden="1"/>
    </xf>
    <xf numFmtId="177" fontId="14" fillId="0" borderId="0" xfId="0" applyNumberFormat="1" applyFont="1" applyFill="1" applyProtection="1">
      <protection hidden="1"/>
    </xf>
    <xf numFmtId="177" fontId="16" fillId="0" borderId="0" xfId="0" applyNumberFormat="1" applyFont="1" applyFill="1" applyProtection="1">
      <protection hidden="1"/>
    </xf>
    <xf numFmtId="177" fontId="16" fillId="0" borderId="0" xfId="1" applyNumberFormat="1" applyFont="1" applyFill="1" applyProtection="1">
      <protection hidden="1"/>
    </xf>
    <xf numFmtId="177" fontId="0" fillId="0" borderId="0" xfId="1" applyNumberFormat="1" applyFont="1" applyBorder="1" applyProtection="1">
      <protection hidden="1"/>
    </xf>
    <xf numFmtId="177" fontId="0" fillId="0" borderId="0" xfId="0" applyNumberFormat="1" applyFont="1" applyProtection="1">
      <protection hidden="1"/>
    </xf>
    <xf numFmtId="177" fontId="1" fillId="0" borderId="0" xfId="1" applyNumberFormat="1" applyFont="1" applyBorder="1" applyProtection="1">
      <protection hidden="1"/>
    </xf>
    <xf numFmtId="177" fontId="21" fillId="0" borderId="0" xfId="0" applyNumberFormat="1" applyFont="1" applyProtection="1">
      <protection hidden="1"/>
    </xf>
    <xf numFmtId="177" fontId="49" fillId="0" borderId="0" xfId="0" applyNumberFormat="1" applyFont="1" applyProtection="1">
      <protection hidden="1"/>
    </xf>
    <xf numFmtId="177" fontId="49" fillId="0" borderId="0" xfId="1" applyNumberFormat="1" applyFont="1" applyBorder="1" applyProtection="1">
      <protection hidden="1"/>
    </xf>
    <xf numFmtId="177" fontId="21" fillId="0" borderId="0" xfId="0" applyNumberFormat="1" applyFont="1" applyFill="1" applyProtection="1">
      <protection hidden="1"/>
    </xf>
    <xf numFmtId="177" fontId="0" fillId="0" borderId="0" xfId="0" applyNumberFormat="1" applyFont="1" applyBorder="1" applyProtection="1">
      <protection hidden="1"/>
    </xf>
    <xf numFmtId="177" fontId="1" fillId="0" borderId="9" xfId="1" applyNumberFormat="1" applyFont="1" applyBorder="1" applyProtection="1">
      <protection hidden="1"/>
    </xf>
    <xf numFmtId="177" fontId="15" fillId="0" borderId="0" xfId="0" applyNumberFormat="1" applyFont="1" applyAlignment="1" applyProtection="1">
      <alignment wrapText="1"/>
      <protection hidden="1"/>
    </xf>
    <xf numFmtId="177" fontId="15" fillId="0" borderId="0" xfId="1" applyNumberFormat="1" applyFont="1" applyBorder="1" applyProtection="1">
      <protection hidden="1"/>
    </xf>
    <xf numFmtId="177" fontId="15" fillId="0" borderId="0" xfId="0" applyNumberFormat="1" applyFont="1" applyAlignment="1" applyProtection="1">
      <protection hidden="1"/>
    </xf>
    <xf numFmtId="177" fontId="38" fillId="0" borderId="0" xfId="0" applyNumberFormat="1" applyFont="1" applyProtection="1">
      <protection hidden="1"/>
    </xf>
    <xf numFmtId="177" fontId="52" fillId="0" borderId="0" xfId="0" applyNumberFormat="1" applyFont="1" applyFill="1" applyAlignment="1" applyProtection="1">
      <alignment wrapText="1"/>
      <protection hidden="1"/>
    </xf>
    <xf numFmtId="177" fontId="31" fillId="0" borderId="0" xfId="0" applyNumberFormat="1" applyFont="1" applyFill="1" applyProtection="1">
      <protection hidden="1"/>
    </xf>
    <xf numFmtId="177" fontId="38" fillId="0" borderId="0" xfId="0" applyNumberFormat="1" applyFont="1" applyFill="1" applyProtection="1">
      <protection hidden="1"/>
    </xf>
    <xf numFmtId="177" fontId="32" fillId="0" borderId="0" xfId="1" applyNumberFormat="1" applyFont="1" applyFill="1" applyBorder="1" applyProtection="1">
      <protection hidden="1"/>
    </xf>
    <xf numFmtId="177" fontId="52" fillId="0" borderId="0" xfId="0" applyNumberFormat="1" applyFont="1" applyFill="1" applyAlignment="1" applyProtection="1">
      <protection hidden="1"/>
    </xf>
    <xf numFmtId="177" fontId="17" fillId="0" borderId="0" xfId="0" applyNumberFormat="1" applyFont="1" applyFill="1" applyProtection="1">
      <protection hidden="1"/>
    </xf>
    <xf numFmtId="177" fontId="0" fillId="0" borderId="0" xfId="1" applyNumberFormat="1" applyFont="1" applyFill="1" applyProtection="1">
      <protection hidden="1"/>
    </xf>
    <xf numFmtId="177" fontId="0" fillId="0" borderId="9" xfId="1" applyNumberFormat="1" applyFont="1" applyFill="1" applyBorder="1" applyProtection="1">
      <protection hidden="1"/>
    </xf>
    <xf numFmtId="177" fontId="49" fillId="0" borderId="0" xfId="0" applyNumberFormat="1" applyFont="1" applyAlignment="1" applyProtection="1">
      <alignment wrapText="1"/>
      <protection hidden="1"/>
    </xf>
    <xf numFmtId="177" fontId="15" fillId="0" borderId="0" xfId="0" applyNumberFormat="1" applyFont="1" applyAlignment="1" applyProtection="1">
      <alignment vertical="top" wrapText="1"/>
      <protection hidden="1"/>
    </xf>
    <xf numFmtId="177" fontId="15" fillId="0" borderId="9" xfId="0" applyNumberFormat="1" applyFont="1" applyBorder="1" applyProtection="1">
      <protection hidden="1"/>
    </xf>
    <xf numFmtId="177" fontId="49" fillId="0" borderId="0" xfId="0" applyNumberFormat="1" applyFont="1" applyBorder="1" applyProtection="1">
      <protection hidden="1"/>
    </xf>
    <xf numFmtId="177" fontId="15" fillId="0" borderId="0" xfId="0" applyNumberFormat="1" applyFont="1" applyBorder="1" applyProtection="1">
      <protection hidden="1"/>
    </xf>
    <xf numFmtId="177" fontId="0" fillId="0" borderId="0" xfId="0" applyNumberFormat="1" applyFont="1" applyAlignment="1" applyProtection="1">
      <alignment wrapText="1"/>
      <protection hidden="1"/>
    </xf>
    <xf numFmtId="177" fontId="49" fillId="0" borderId="0" xfId="0" applyNumberFormat="1" applyFont="1" applyFill="1" applyProtection="1">
      <protection hidden="1"/>
    </xf>
    <xf numFmtId="177" fontId="15" fillId="0" borderId="0" xfId="0" applyNumberFormat="1" applyFont="1" applyFill="1" applyProtection="1">
      <protection hidden="1"/>
    </xf>
    <xf numFmtId="177" fontId="0" fillId="0" borderId="0" xfId="0" applyNumberFormat="1" applyFont="1" applyFill="1" applyProtection="1">
      <protection hidden="1"/>
    </xf>
    <xf numFmtId="177" fontId="0" fillId="0" borderId="13" xfId="0" applyNumberFormat="1" applyBorder="1" applyProtection="1">
      <protection hidden="1"/>
    </xf>
    <xf numFmtId="177" fontId="5" fillId="0" borderId="0" xfId="0" applyNumberFormat="1" applyFont="1" applyProtection="1">
      <protection hidden="1"/>
    </xf>
    <xf numFmtId="177" fontId="16" fillId="7" borderId="23" xfId="0" applyNumberFormat="1" applyFont="1" applyFill="1" applyBorder="1" applyAlignment="1" applyProtection="1">
      <alignment horizontal="center"/>
      <protection hidden="1"/>
    </xf>
    <xf numFmtId="177" fontId="16" fillId="7" borderId="13" xfId="0" applyNumberFormat="1" applyFont="1" applyFill="1" applyBorder="1" applyAlignment="1" applyProtection="1">
      <alignment horizontal="center"/>
      <protection hidden="1"/>
    </xf>
    <xf numFmtId="177" fontId="0" fillId="0" borderId="0" xfId="0" applyNumberFormat="1" applyAlignment="1" applyProtection="1">
      <alignment horizontal="center"/>
      <protection hidden="1"/>
    </xf>
    <xf numFmtId="177" fontId="0" fillId="0" borderId="0" xfId="0" applyNumberFormat="1" applyFill="1" applyAlignment="1" applyProtection="1">
      <alignment horizontal="center"/>
      <protection hidden="1"/>
    </xf>
    <xf numFmtId="177" fontId="52" fillId="0" borderId="0" xfId="1" applyNumberFormat="1" applyFont="1" applyFill="1" applyProtection="1">
      <protection hidden="1"/>
    </xf>
    <xf numFmtId="177" fontId="38" fillId="0" borderId="0" xfId="1" applyNumberFormat="1" applyFont="1" applyFill="1" applyProtection="1">
      <protection hidden="1"/>
    </xf>
    <xf numFmtId="177" fontId="0" fillId="0" borderId="0" xfId="1" applyNumberFormat="1" applyFont="1" applyFill="1" applyBorder="1" applyProtection="1">
      <protection hidden="1"/>
    </xf>
    <xf numFmtId="177" fontId="21" fillId="0" borderId="0" xfId="1" applyNumberFormat="1" applyFont="1" applyFill="1" applyBorder="1" applyProtection="1">
      <protection hidden="1"/>
    </xf>
    <xf numFmtId="177" fontId="21" fillId="0" borderId="0" xfId="1" applyNumberFormat="1" applyFont="1" applyFill="1" applyProtection="1">
      <protection hidden="1"/>
    </xf>
    <xf numFmtId="177" fontId="32" fillId="0" borderId="9" xfId="0" applyNumberFormat="1" applyFont="1" applyFill="1" applyBorder="1" applyProtection="1">
      <protection hidden="1"/>
    </xf>
    <xf numFmtId="14" fontId="16" fillId="7" borderId="13" xfId="0" applyNumberFormat="1" applyFont="1" applyFill="1" applyBorder="1" applyAlignment="1" applyProtection="1">
      <alignment horizontal="center"/>
      <protection hidden="1"/>
    </xf>
    <xf numFmtId="14" fontId="16" fillId="7" borderId="22" xfId="0" applyNumberFormat="1" applyFont="1" applyFill="1" applyBorder="1" applyAlignment="1" applyProtection="1">
      <alignment horizontal="center"/>
      <protection hidden="1"/>
    </xf>
    <xf numFmtId="169" fontId="5"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vertical="top"/>
      <protection hidden="1"/>
    </xf>
    <xf numFmtId="9" fontId="5" fillId="0" borderId="0" xfId="0" applyNumberFormat="1" applyFont="1" applyFill="1" applyBorder="1" applyAlignment="1" applyProtection="1">
      <alignment vertical="center"/>
      <protection locked="0"/>
    </xf>
    <xf numFmtId="0" fontId="23" fillId="0" borderId="11" xfId="0" applyFont="1" applyFill="1" applyBorder="1" applyAlignment="1" applyProtection="1">
      <alignment horizontal="center"/>
      <protection hidden="1"/>
    </xf>
    <xf numFmtId="168" fontId="1" fillId="0" borderId="0" xfId="1" applyNumberFormat="1" applyFont="1" applyFill="1" applyProtection="1">
      <protection hidden="1"/>
    </xf>
    <xf numFmtId="169" fontId="1" fillId="0" borderId="0" xfId="5" applyNumberFormat="1" applyFont="1" applyFill="1" applyAlignment="1" applyProtection="1">
      <alignment horizontal="center"/>
      <protection hidden="1"/>
    </xf>
    <xf numFmtId="9" fontId="1" fillId="0" borderId="0" xfId="5" applyFont="1" applyAlignment="1" applyProtection="1">
      <alignment horizontal="center"/>
      <protection hidden="1"/>
    </xf>
    <xf numFmtId="9" fontId="1" fillId="0" borderId="0" xfId="5" applyFont="1" applyFill="1" applyAlignment="1" applyProtection="1">
      <alignment horizontal="center"/>
      <protection hidden="1"/>
    </xf>
    <xf numFmtId="165" fontId="0" fillId="0" borderId="0" xfId="1" applyNumberFormat="1" applyFont="1" applyProtection="1">
      <protection hidden="1"/>
    </xf>
    <xf numFmtId="168" fontId="15" fillId="0" borderId="9" xfId="0" applyNumberFormat="1" applyFont="1" applyBorder="1" applyProtection="1">
      <protection hidden="1"/>
    </xf>
    <xf numFmtId="0" fontId="42" fillId="0" borderId="0" xfId="0" applyFont="1" applyBorder="1" applyAlignment="1" applyProtection="1">
      <alignment horizontal="center" vertical="top"/>
      <protection hidden="1"/>
    </xf>
    <xf numFmtId="0" fontId="7" fillId="0" borderId="0" xfId="0" applyFont="1" applyBorder="1" applyAlignment="1" applyProtection="1">
      <alignment horizontal="right" vertical="center"/>
      <protection hidden="1"/>
    </xf>
    <xf numFmtId="0" fontId="4" fillId="0" borderId="0" xfId="0" applyFont="1" applyFill="1" applyBorder="1" applyAlignment="1" applyProtection="1">
      <alignment horizontal="right" vertical="top"/>
      <protection hidden="1"/>
    </xf>
    <xf numFmtId="0" fontId="46" fillId="0" borderId="0" xfId="0" applyFont="1" applyFill="1" applyBorder="1" applyAlignment="1" applyProtection="1">
      <alignment horizontal="right" vertical="center"/>
      <protection hidden="1"/>
    </xf>
    <xf numFmtId="0" fontId="21" fillId="0" borderId="0" xfId="0" applyFont="1" applyFill="1" applyBorder="1" applyProtection="1">
      <protection hidden="1"/>
    </xf>
    <xf numFmtId="169" fontId="5" fillId="3" borderId="10" xfId="5" applyNumberFormat="1" applyFont="1" applyFill="1" applyBorder="1" applyAlignment="1" applyProtection="1">
      <alignment horizontal="right" vertical="center"/>
      <protection locked="0"/>
    </xf>
    <xf numFmtId="169" fontId="5" fillId="13" borderId="14" xfId="5" applyNumberFormat="1" applyFont="1" applyFill="1" applyBorder="1" applyAlignment="1" applyProtection="1">
      <alignment vertical="center"/>
      <protection locked="0"/>
    </xf>
    <xf numFmtId="169" fontId="5" fillId="13" borderId="10" xfId="5" applyNumberFormat="1" applyFont="1" applyFill="1" applyBorder="1" applyAlignment="1" applyProtection="1">
      <alignment vertical="center"/>
      <protection locked="0"/>
    </xf>
    <xf numFmtId="170" fontId="5" fillId="13" borderId="10" xfId="0" applyNumberFormat="1" applyFont="1" applyFill="1" applyBorder="1" applyAlignment="1" applyProtection="1">
      <alignment vertical="center"/>
      <protection locked="0"/>
    </xf>
    <xf numFmtId="0" fontId="52" fillId="0" borderId="0" xfId="0" quotePrefix="1" applyFont="1" applyFill="1" applyProtection="1">
      <protection hidden="1"/>
    </xf>
    <xf numFmtId="0" fontId="32" fillId="0" borderId="0" xfId="0" quotePrefix="1" applyFont="1" applyFill="1" applyProtection="1">
      <protection hidden="1"/>
    </xf>
    <xf numFmtId="0" fontId="53" fillId="0" borderId="0" xfId="0" quotePrefix="1" applyFont="1" applyFill="1" applyProtection="1">
      <protection hidden="1"/>
    </xf>
    <xf numFmtId="168" fontId="0" fillId="20" borderId="0" xfId="0" applyNumberFormat="1" applyFill="1" applyProtection="1">
      <protection hidden="1"/>
    </xf>
    <xf numFmtId="0" fontId="21" fillId="21" borderId="0" xfId="0" applyFont="1" applyFill="1" applyProtection="1">
      <protection hidden="1"/>
    </xf>
    <xf numFmtId="168" fontId="49" fillId="21" borderId="0" xfId="0" applyNumberFormat="1" applyFont="1" applyFill="1" applyBorder="1" applyProtection="1">
      <protection hidden="1"/>
    </xf>
    <xf numFmtId="0" fontId="15" fillId="21" borderId="0" xfId="0" applyFont="1" applyFill="1" applyProtection="1">
      <protection hidden="1"/>
    </xf>
    <xf numFmtId="0" fontId="0" fillId="21" borderId="0" xfId="0" applyFill="1" applyProtection="1">
      <protection hidden="1"/>
    </xf>
    <xf numFmtId="168" fontId="15" fillId="21" borderId="0" xfId="0" applyNumberFormat="1" applyFont="1" applyFill="1" applyBorder="1" applyProtection="1">
      <protection hidden="1"/>
    </xf>
    <xf numFmtId="0" fontId="0" fillId="21" borderId="0" xfId="0" quotePrefix="1" applyFill="1" applyProtection="1">
      <protection hidden="1"/>
    </xf>
    <xf numFmtId="168" fontId="0" fillId="21" borderId="0" xfId="0" applyNumberFormat="1" applyFont="1" applyFill="1" applyBorder="1" applyProtection="1">
      <protection hidden="1"/>
    </xf>
    <xf numFmtId="0" fontId="15" fillId="21" borderId="0" xfId="0" quotePrefix="1" applyFont="1" applyFill="1" applyProtection="1">
      <protection hidden="1"/>
    </xf>
    <xf numFmtId="168" fontId="15" fillId="21" borderId="9" xfId="0" applyNumberFormat="1" applyFont="1" applyFill="1" applyBorder="1" applyProtection="1">
      <protection hidden="1"/>
    </xf>
    <xf numFmtId="0" fontId="21" fillId="21" borderId="0" xfId="0" quotePrefix="1" applyFont="1" applyFill="1" applyProtection="1">
      <protection hidden="1"/>
    </xf>
    <xf numFmtId="0" fontId="21" fillId="21" borderId="20" xfId="0" applyFont="1" applyFill="1" applyBorder="1" applyProtection="1">
      <protection hidden="1"/>
    </xf>
    <xf numFmtId="0" fontId="21" fillId="21" borderId="20" xfId="0" quotePrefix="1" applyFont="1" applyFill="1" applyBorder="1" applyProtection="1">
      <protection hidden="1"/>
    </xf>
    <xf numFmtId="168" fontId="49" fillId="21" borderId="20" xfId="0" applyNumberFormat="1" applyFont="1" applyFill="1" applyBorder="1" applyProtection="1">
      <protection hidden="1"/>
    </xf>
    <xf numFmtId="0" fontId="21" fillId="21" borderId="17" xfId="0" applyFont="1" applyFill="1" applyBorder="1" applyProtection="1">
      <protection hidden="1"/>
    </xf>
    <xf numFmtId="168" fontId="49" fillId="21" borderId="17" xfId="0" applyNumberFormat="1" applyFont="1" applyFill="1" applyBorder="1" applyProtection="1">
      <protection hidden="1"/>
    </xf>
    <xf numFmtId="0" fontId="21" fillId="21" borderId="17" xfId="0" quotePrefix="1" applyFont="1" applyFill="1" applyBorder="1" applyProtection="1">
      <protection hidden="1"/>
    </xf>
    <xf numFmtId="0" fontId="49" fillId="21" borderId="20" xfId="0" quotePrefix="1" applyFont="1" applyFill="1" applyBorder="1" applyProtection="1">
      <protection hidden="1"/>
    </xf>
    <xf numFmtId="168" fontId="0" fillId="21" borderId="0" xfId="0" applyNumberFormat="1" applyFill="1" applyProtection="1">
      <protection hidden="1"/>
    </xf>
    <xf numFmtId="168" fontId="0" fillId="21" borderId="0" xfId="0" applyNumberFormat="1" applyFill="1" applyBorder="1" applyProtection="1">
      <protection hidden="1"/>
    </xf>
    <xf numFmtId="0" fontId="68" fillId="21" borderId="0" xfId="0" applyFont="1" applyFill="1" applyProtection="1">
      <protection hidden="1"/>
    </xf>
    <xf numFmtId="0" fontId="68" fillId="21" borderId="0" xfId="0" applyFont="1" applyFill="1" applyBorder="1"/>
    <xf numFmtId="0" fontId="0" fillId="21" borderId="0" xfId="0" applyFont="1" applyFill="1"/>
    <xf numFmtId="0" fontId="0" fillId="21" borderId="0" xfId="0" applyFont="1" applyFill="1" applyProtection="1">
      <protection hidden="1"/>
    </xf>
    <xf numFmtId="0" fontId="15" fillId="21" borderId="0" xfId="0" applyFont="1" applyFill="1" applyBorder="1"/>
    <xf numFmtId="0" fontId="15" fillId="21" borderId="0" xfId="0" applyFont="1" applyFill="1"/>
    <xf numFmtId="0" fontId="0" fillId="21" borderId="0" xfId="0" quotePrefix="1" applyFont="1" applyFill="1"/>
    <xf numFmtId="0" fontId="32" fillId="21" borderId="0" xfId="0" quotePrefix="1" applyFont="1" applyFill="1"/>
    <xf numFmtId="0" fontId="32" fillId="21" borderId="0" xfId="0" applyFont="1" applyFill="1"/>
    <xf numFmtId="0" fontId="15" fillId="21" borderId="0" xfId="0" quotePrefix="1" applyFont="1" applyFill="1"/>
    <xf numFmtId="178" fontId="0" fillId="21" borderId="0" xfId="0" quotePrefix="1" applyNumberFormat="1" applyFont="1" applyFill="1" applyAlignment="1">
      <alignment horizontal="left"/>
    </xf>
    <xf numFmtId="0" fontId="52" fillId="21" borderId="0" xfId="0" quotePrefix="1" applyFont="1" applyFill="1"/>
    <xf numFmtId="0" fontId="31" fillId="21" borderId="0" xfId="0" applyFont="1" applyFill="1" applyBorder="1"/>
    <xf numFmtId="0" fontId="15" fillId="21" borderId="0" xfId="0" applyFont="1" applyFill="1" applyBorder="1" applyAlignment="1">
      <alignment vertical="top"/>
    </xf>
    <xf numFmtId="168" fontId="0" fillId="21" borderId="9" xfId="0" applyNumberFormat="1" applyFont="1" applyFill="1" applyBorder="1" applyProtection="1">
      <protection hidden="1"/>
    </xf>
    <xf numFmtId="0" fontId="49" fillId="21" borderId="0" xfId="0" applyFont="1" applyFill="1"/>
    <xf numFmtId="0" fontId="65" fillId="21" borderId="0" xfId="0" quotePrefix="1" applyFont="1" applyFill="1"/>
    <xf numFmtId="0" fontId="49" fillId="21" borderId="0" xfId="0" applyFont="1" applyFill="1" applyBorder="1"/>
    <xf numFmtId="0" fontId="21" fillId="21" borderId="0" xfId="0" applyFont="1" applyFill="1"/>
    <xf numFmtId="0" fontId="49" fillId="21" borderId="0" xfId="0" quotePrefix="1" applyFont="1" applyFill="1"/>
    <xf numFmtId="0" fontId="15" fillId="0" borderId="0" xfId="0" quotePrefix="1" applyFont="1" applyFill="1" applyBorder="1" applyProtection="1">
      <protection hidden="1"/>
    </xf>
    <xf numFmtId="0" fontId="21" fillId="21" borderId="0" xfId="0" applyFont="1" applyFill="1" applyBorder="1"/>
    <xf numFmtId="0" fontId="21" fillId="21" borderId="0" xfId="0" applyFont="1" applyFill="1" applyBorder="1" applyAlignment="1">
      <alignment vertical="top"/>
    </xf>
    <xf numFmtId="0" fontId="49" fillId="21" borderId="17" xfId="0" quotePrefix="1" applyFont="1" applyFill="1" applyBorder="1" applyProtection="1">
      <protection hidden="1"/>
    </xf>
    <xf numFmtId="0" fontId="0" fillId="0" borderId="0" xfId="0" applyFont="1" applyFill="1" applyBorder="1" applyProtection="1">
      <protection hidden="1"/>
    </xf>
    <xf numFmtId="0" fontId="68" fillId="0" borderId="0" xfId="0" applyFont="1"/>
    <xf numFmtId="0" fontId="21" fillId="0" borderId="0" xfId="0" quotePrefix="1" applyFont="1"/>
    <xf numFmtId="0" fontId="37" fillId="18" borderId="0" xfId="0" applyFont="1" applyFill="1" applyBorder="1" applyAlignment="1">
      <alignment wrapText="1"/>
    </xf>
    <xf numFmtId="0" fontId="21" fillId="21" borderId="0" xfId="0" quotePrefix="1" applyFont="1" applyFill="1"/>
    <xf numFmtId="0" fontId="69" fillId="0" borderId="0" xfId="0" applyFont="1" applyFill="1" applyBorder="1" applyProtection="1">
      <protection hidden="1"/>
    </xf>
    <xf numFmtId="0" fontId="69" fillId="0" borderId="0" xfId="0" applyFont="1" applyFill="1" applyProtection="1">
      <protection hidden="1"/>
    </xf>
    <xf numFmtId="168" fontId="49" fillId="0" borderId="0" xfId="0" applyNumberFormat="1" applyFont="1" applyFill="1" applyBorder="1" applyProtection="1">
      <protection hidden="1"/>
    </xf>
    <xf numFmtId="0" fontId="49" fillId="0" borderId="0" xfId="0" quotePrefix="1" applyFont="1" applyProtection="1">
      <protection hidden="1"/>
    </xf>
    <xf numFmtId="0" fontId="14" fillId="0" borderId="0" xfId="0" applyFont="1" applyBorder="1" applyAlignment="1" applyProtection="1">
      <alignment horizontal="center" vertical="top"/>
      <protection hidden="1"/>
    </xf>
    <xf numFmtId="0" fontId="28" fillId="0" borderId="0" xfId="0" applyFont="1" applyBorder="1" applyAlignment="1" applyProtection="1">
      <alignment horizontal="center" vertical="top"/>
      <protection hidden="1"/>
    </xf>
    <xf numFmtId="0" fontId="14" fillId="0" borderId="0" xfId="0" applyFont="1" applyFill="1" applyBorder="1" applyAlignment="1" applyProtection="1">
      <alignment horizontal="center" vertical="top"/>
      <protection hidden="1"/>
    </xf>
    <xf numFmtId="0" fontId="29" fillId="0" borderId="0" xfId="0" applyFont="1" applyBorder="1" applyAlignment="1" applyProtection="1">
      <alignment vertical="top"/>
      <protection hidden="1"/>
    </xf>
    <xf numFmtId="0" fontId="57" fillId="0" borderId="0" xfId="0" applyFont="1" applyFill="1" applyBorder="1" applyAlignment="1" applyProtection="1">
      <alignment horizontal="center" vertical="top"/>
      <protection hidden="1"/>
    </xf>
    <xf numFmtId="0" fontId="21" fillId="0" borderId="0" xfId="0" applyFont="1" applyBorder="1" applyAlignment="1" applyProtection="1">
      <alignment vertical="top"/>
      <protection hidden="1"/>
    </xf>
    <xf numFmtId="0" fontId="28" fillId="0" borderId="0" xfId="0" applyFont="1" applyFill="1" applyBorder="1" applyAlignment="1" applyProtection="1">
      <alignment horizontal="center" vertical="top"/>
      <protection hidden="1"/>
    </xf>
    <xf numFmtId="0" fontId="0" fillId="0" borderId="30" xfId="0" applyBorder="1" applyProtection="1">
      <protection hidden="1"/>
    </xf>
    <xf numFmtId="0" fontId="33" fillId="2" borderId="0" xfId="0" applyFont="1" applyFill="1" applyBorder="1" applyAlignment="1" applyProtection="1">
      <alignment vertical="top" wrapText="1"/>
      <protection hidden="1"/>
    </xf>
    <xf numFmtId="0" fontId="0" fillId="2" borderId="0" xfId="0" applyFill="1" applyBorder="1" applyAlignment="1" applyProtection="1">
      <alignment vertical="top"/>
      <protection hidden="1"/>
    </xf>
    <xf numFmtId="0" fontId="55" fillId="2" borderId="0" xfId="0" applyFont="1" applyFill="1" applyBorder="1" applyAlignment="1" applyProtection="1">
      <alignment vertical="top"/>
      <protection hidden="1"/>
    </xf>
    <xf numFmtId="5" fontId="55" fillId="2" borderId="9" xfId="0" applyNumberFormat="1" applyFont="1" applyFill="1" applyBorder="1" applyAlignment="1" applyProtection="1">
      <alignment vertical="top"/>
      <protection hidden="1"/>
    </xf>
    <xf numFmtId="5" fontId="33" fillId="2" borderId="0" xfId="0" applyNumberFormat="1" applyFont="1" applyFill="1" applyBorder="1" applyAlignment="1" applyProtection="1">
      <alignment vertical="top"/>
      <protection hidden="1"/>
    </xf>
    <xf numFmtId="168" fontId="49" fillId="0" borderId="0" xfId="0" applyNumberFormat="1" applyFont="1" applyProtection="1">
      <protection hidden="1"/>
    </xf>
    <xf numFmtId="168" fontId="49" fillId="0" borderId="0" xfId="0" applyNumberFormat="1" applyFont="1" applyFill="1" applyProtection="1">
      <protection hidden="1"/>
    </xf>
    <xf numFmtId="9" fontId="0" fillId="0" borderId="0" xfId="0" applyNumberFormat="1" applyFont="1" applyProtection="1">
      <protection hidden="1"/>
    </xf>
    <xf numFmtId="171" fontId="32" fillId="0" borderId="0" xfId="0" quotePrefix="1" applyNumberFormat="1" applyFont="1" applyProtection="1">
      <protection hidden="1"/>
    </xf>
    <xf numFmtId="0" fontId="43" fillId="0" borderId="0" xfId="0" quotePrefix="1" applyFont="1" applyFill="1" applyBorder="1" applyAlignment="1" applyProtection="1">
      <alignment horizontal="left" vertical="top"/>
      <protection hidden="1"/>
    </xf>
    <xf numFmtId="164" fontId="43" fillId="0" borderId="0" xfId="0" applyNumberFormat="1" applyFont="1" applyFill="1" applyBorder="1" applyAlignment="1" applyProtection="1">
      <alignment vertical="center"/>
      <protection hidden="1"/>
    </xf>
    <xf numFmtId="179" fontId="0" fillId="18" borderId="0" xfId="1" applyNumberFormat="1" applyFont="1" applyFill="1" applyBorder="1" applyProtection="1">
      <protection hidden="1"/>
    </xf>
    <xf numFmtId="0" fontId="0" fillId="0" borderId="0" xfId="0" quotePrefix="1" applyFill="1" applyProtection="1">
      <protection hidden="1"/>
    </xf>
    <xf numFmtId="168" fontId="15" fillId="20" borderId="9" xfId="0" applyNumberFormat="1" applyFont="1" applyFill="1" applyBorder="1" applyProtection="1">
      <protection hidden="1"/>
    </xf>
    <xf numFmtId="168" fontId="15" fillId="20" borderId="9" xfId="1" applyNumberFormat="1" applyFont="1" applyFill="1" applyBorder="1" applyProtection="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168" fontId="15" fillId="0" borderId="9" xfId="0" applyNumberFormat="1" applyFont="1" applyFill="1" applyBorder="1" applyAlignment="1" applyProtection="1">
      <alignment vertical="top"/>
      <protection hidden="1"/>
    </xf>
    <xf numFmtId="168" fontId="69" fillId="0" borderId="0" xfId="0" applyNumberFormat="1" applyFont="1" applyFill="1" applyBorder="1" applyProtection="1">
      <protection hidden="1"/>
    </xf>
    <xf numFmtId="168" fontId="15" fillId="20" borderId="0" xfId="0" applyNumberFormat="1" applyFont="1" applyFill="1" applyProtection="1">
      <protection hidden="1"/>
    </xf>
    <xf numFmtId="168" fontId="0" fillId="20" borderId="0" xfId="0" applyNumberFormat="1" applyFont="1" applyFill="1" applyProtection="1">
      <protection hidden="1"/>
    </xf>
    <xf numFmtId="0" fontId="11" fillId="9" borderId="0" xfId="0" applyFont="1" applyFill="1" applyProtection="1">
      <protection hidden="1"/>
    </xf>
    <xf numFmtId="168" fontId="0" fillId="17" borderId="0" xfId="0" applyNumberFormat="1" applyFont="1" applyFill="1" applyProtection="1">
      <protection hidden="1"/>
    </xf>
    <xf numFmtId="0" fontId="0" fillId="17" borderId="0" xfId="0" applyFill="1" applyProtection="1">
      <protection hidden="1"/>
    </xf>
    <xf numFmtId="0" fontId="5" fillId="17" borderId="0" xfId="0" applyFont="1" applyFill="1" applyProtection="1">
      <protection hidden="1"/>
    </xf>
    <xf numFmtId="177" fontId="0" fillId="17" borderId="0" xfId="0" applyNumberFormat="1" applyFill="1" applyProtection="1">
      <protection hidden="1"/>
    </xf>
    <xf numFmtId="0" fontId="21" fillId="18" borderId="0" xfId="0" applyFont="1" applyFill="1" applyBorder="1"/>
    <xf numFmtId="0" fontId="73" fillId="18" borderId="0" xfId="0" applyFont="1" applyFill="1" applyBorder="1" applyAlignment="1">
      <alignment wrapText="1"/>
    </xf>
    <xf numFmtId="0" fontId="21" fillId="18" borderId="0" xfId="0" applyFont="1" applyFill="1" applyBorder="1" applyAlignment="1">
      <alignment wrapText="1"/>
    </xf>
    <xf numFmtId="0" fontId="0" fillId="0" borderId="4" xfId="0" applyBorder="1" applyAlignment="1" applyProtection="1">
      <alignment vertical="top"/>
      <protection locked="0"/>
    </xf>
    <xf numFmtId="0" fontId="34" fillId="18" borderId="0" xfId="0" applyFont="1" applyFill="1" applyBorder="1" applyAlignment="1" applyProtection="1">
      <alignment horizontal="right" vertical="top" wrapText="1"/>
      <protection locked="0"/>
    </xf>
    <xf numFmtId="0" fontId="0" fillId="18" borderId="0" xfId="0" applyFill="1" applyBorder="1" applyAlignment="1" applyProtection="1">
      <alignment vertical="top" wrapText="1"/>
      <protection locked="0"/>
    </xf>
    <xf numFmtId="0" fontId="0" fillId="18"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0" xfId="0" applyAlignment="1" applyProtection="1">
      <alignment vertical="top"/>
      <protection locked="0"/>
    </xf>
    <xf numFmtId="177" fontId="21" fillId="0" borderId="0" xfId="1" applyNumberFormat="1" applyFont="1" applyBorder="1" applyProtection="1">
      <protection hidden="1"/>
    </xf>
    <xf numFmtId="0" fontId="52" fillId="0" borderId="0" xfId="0" quotePrefix="1" applyFont="1" applyFill="1"/>
    <xf numFmtId="168" fontId="0" fillId="0" borderId="9" xfId="0" applyNumberFormat="1" applyFill="1" applyBorder="1" applyProtection="1">
      <protection hidden="1"/>
    </xf>
    <xf numFmtId="168" fontId="32" fillId="0" borderId="0" xfId="0" applyNumberFormat="1" applyFont="1" applyFill="1" applyProtection="1">
      <protection hidden="1"/>
    </xf>
    <xf numFmtId="0" fontId="71" fillId="6" borderId="0" xfId="0" applyFont="1" applyFill="1" applyAlignment="1" applyProtection="1">
      <alignment horizontal="center"/>
      <protection hidden="1"/>
    </xf>
    <xf numFmtId="177" fontId="52" fillId="0" borderId="9" xfId="0" applyNumberFormat="1" applyFont="1" applyFill="1" applyBorder="1" applyProtection="1">
      <protection hidden="1"/>
    </xf>
    <xf numFmtId="177" fontId="32" fillId="0" borderId="0" xfId="0" applyNumberFormat="1" applyFont="1" applyFill="1" applyProtection="1">
      <protection hidden="1"/>
    </xf>
    <xf numFmtId="167" fontId="0" fillId="0" borderId="0" xfId="0" applyNumberFormat="1" applyAlignment="1" applyProtection="1">
      <alignment vertical="top" wrapText="1"/>
      <protection hidden="1"/>
    </xf>
    <xf numFmtId="167" fontId="0" fillId="0" borderId="0" xfId="5" applyNumberFormat="1" applyFont="1" applyAlignment="1" applyProtection="1">
      <alignment horizontal="center" vertical="top"/>
      <protection hidden="1"/>
    </xf>
    <xf numFmtId="0" fontId="34" fillId="18" borderId="0" xfId="0" applyFont="1" applyFill="1" applyBorder="1" applyAlignment="1" applyProtection="1">
      <alignment vertical="top" wrapText="1"/>
      <protection locked="0"/>
    </xf>
    <xf numFmtId="0" fontId="69" fillId="0" borderId="0" xfId="0" applyFont="1" applyProtection="1">
      <protection hidden="1"/>
    </xf>
    <xf numFmtId="168" fontId="69" fillId="0" borderId="0" xfId="0" applyNumberFormat="1" applyFont="1" applyProtection="1">
      <protection hidden="1"/>
    </xf>
    <xf numFmtId="0" fontId="34" fillId="18" borderId="0" xfId="0" applyFont="1" applyFill="1" applyBorder="1" applyAlignment="1" applyProtection="1">
      <alignment horizontal="right" vertical="center" wrapText="1"/>
      <protection locked="0"/>
    </xf>
    <xf numFmtId="0" fontId="0" fillId="18" borderId="0" xfId="0" applyFill="1" applyBorder="1" applyAlignment="1" applyProtection="1">
      <alignment vertical="center" wrapText="1"/>
      <protection locked="0"/>
    </xf>
    <xf numFmtId="0" fontId="34" fillId="18" borderId="0" xfId="0" applyFont="1" applyFill="1" applyBorder="1" applyAlignment="1" applyProtection="1">
      <alignment vertical="center" wrapText="1"/>
      <protection locked="0"/>
    </xf>
    <xf numFmtId="0" fontId="5" fillId="0" borderId="0" xfId="0" applyFont="1" applyBorder="1" applyProtection="1">
      <protection locked="0"/>
    </xf>
    <xf numFmtId="0" fontId="15" fillId="19" borderId="10" xfId="0" applyFont="1" applyFill="1" applyBorder="1" applyAlignment="1" applyProtection="1">
      <alignment horizontal="left"/>
      <protection locked="0"/>
    </xf>
    <xf numFmtId="0" fontId="3" fillId="0" borderId="0" xfId="0" applyFont="1" applyProtection="1">
      <protection hidden="1"/>
    </xf>
    <xf numFmtId="0" fontId="3" fillId="0" borderId="0" xfId="0" applyFont="1" applyProtection="1">
      <protection locked="0" hidden="1"/>
    </xf>
    <xf numFmtId="0" fontId="3" fillId="0" borderId="0" xfId="0" applyFont="1" applyFill="1" applyBorder="1" applyAlignment="1" applyProtection="1">
      <alignment horizontal="center" vertical="center"/>
      <protection locked="0" hidden="1"/>
    </xf>
    <xf numFmtId="0" fontId="3" fillId="0" borderId="0" xfId="0" applyFont="1" applyBorder="1" applyProtection="1">
      <protection locked="0" hidden="1"/>
    </xf>
    <xf numFmtId="0" fontId="5" fillId="0" borderId="0" xfId="0" applyFont="1" applyProtection="1">
      <protection locked="0" hidden="1"/>
    </xf>
    <xf numFmtId="0" fontId="34" fillId="0" borderId="0" xfId="0" applyFont="1"/>
    <xf numFmtId="0" fontId="34" fillId="0" borderId="0" xfId="0" applyFont="1" applyAlignment="1">
      <alignment vertical="center"/>
    </xf>
    <xf numFmtId="176" fontId="5" fillId="3" borderId="10" xfId="2" applyNumberFormat="1" applyFont="1" applyFill="1" applyBorder="1" applyAlignment="1" applyProtection="1">
      <alignment vertical="center"/>
      <protection locked="0"/>
    </xf>
    <xf numFmtId="180" fontId="5" fillId="3" borderId="10" xfId="0" applyNumberFormat="1" applyFont="1" applyFill="1" applyBorder="1" applyAlignment="1" applyProtection="1">
      <alignment horizontal="right" vertical="center"/>
      <protection locked="0"/>
    </xf>
    <xf numFmtId="180" fontId="5" fillId="0" borderId="10" xfId="0" applyNumberFormat="1" applyFont="1" applyFill="1" applyBorder="1" applyAlignment="1" applyProtection="1">
      <alignment horizontal="right" vertical="center"/>
      <protection locked="0"/>
    </xf>
    <xf numFmtId="0" fontId="5" fillId="12" borderId="0" xfId="0" applyFont="1" applyFill="1" applyAlignment="1" applyProtection="1">
      <alignment horizontal="center"/>
      <protection hidden="1"/>
    </xf>
    <xf numFmtId="0" fontId="10" fillId="0" borderId="2" xfId="0" applyFont="1" applyBorder="1" applyAlignment="1" applyProtection="1">
      <alignment horizontal="right"/>
      <protection hidden="1"/>
    </xf>
    <xf numFmtId="0" fontId="15" fillId="0" borderId="0" xfId="0" applyFont="1" applyBorder="1" applyAlignment="1" applyProtection="1">
      <alignment horizontal="left"/>
      <protection hidden="1"/>
    </xf>
    <xf numFmtId="10" fontId="0" fillId="18" borderId="0" xfId="0" applyNumberFormat="1" applyFill="1" applyBorder="1" applyAlignment="1" applyProtection="1">
      <alignment horizontal="right"/>
      <protection hidden="1"/>
    </xf>
    <xf numFmtId="168" fontId="0" fillId="0" borderId="0" xfId="0" applyNumberFormat="1" applyFont="1" applyFill="1" applyBorder="1" applyProtection="1">
      <protection hidden="1"/>
    </xf>
    <xf numFmtId="168" fontId="21" fillId="21" borderId="0" xfId="0" applyNumberFormat="1" applyFont="1" applyFill="1" applyProtection="1">
      <protection hidden="1"/>
    </xf>
    <xf numFmtId="168" fontId="21" fillId="0" borderId="0" xfId="0" applyNumberFormat="1" applyFont="1" applyFill="1" applyBorder="1" applyProtection="1">
      <protection hidden="1"/>
    </xf>
    <xf numFmtId="14" fontId="16" fillId="0" borderId="0" xfId="0" applyNumberFormat="1" applyFont="1" applyFill="1" applyBorder="1" applyAlignment="1" applyProtection="1">
      <alignment horizontal="center"/>
      <protection hidden="1"/>
    </xf>
    <xf numFmtId="14" fontId="16" fillId="0" borderId="0" xfId="0" quotePrefix="1" applyNumberFormat="1" applyFont="1" applyFill="1" applyBorder="1" applyAlignment="1" applyProtection="1">
      <alignment horizontal="center"/>
      <protection hidden="1"/>
    </xf>
    <xf numFmtId="14" fontId="19" fillId="0" borderId="0" xfId="0" applyNumberFormat="1" applyFont="1" applyFill="1" applyBorder="1" applyProtection="1">
      <protection hidden="1"/>
    </xf>
    <xf numFmtId="168" fontId="15" fillId="0" borderId="0" xfId="0" applyNumberFormat="1" applyFont="1" applyFill="1" applyProtection="1">
      <protection hidden="1"/>
    </xf>
    <xf numFmtId="168" fontId="15" fillId="21" borderId="0" xfId="0" applyNumberFormat="1" applyFont="1" applyFill="1" applyProtection="1">
      <protection hidden="1"/>
    </xf>
    <xf numFmtId="168" fontId="0" fillId="0" borderId="0" xfId="0" applyNumberFormat="1" applyFill="1" applyAlignment="1" applyProtection="1">
      <alignment horizontal="center"/>
      <protection hidden="1"/>
    </xf>
    <xf numFmtId="182" fontId="15" fillId="0" borderId="0" xfId="0" applyNumberFormat="1" applyFont="1" applyFill="1" applyAlignment="1" applyProtection="1">
      <alignment horizontal="center"/>
      <protection hidden="1"/>
    </xf>
    <xf numFmtId="181" fontId="15" fillId="0" borderId="0" xfId="0" applyNumberFormat="1" applyFont="1" applyFill="1" applyAlignment="1" applyProtection="1">
      <alignment horizontal="center"/>
      <protection hidden="1"/>
    </xf>
    <xf numFmtId="181" fontId="18" fillId="9" borderId="21" xfId="0" applyNumberFormat="1" applyFont="1" applyFill="1" applyBorder="1" applyAlignment="1" applyProtection="1">
      <alignment horizontal="center"/>
      <protection hidden="1"/>
    </xf>
    <xf numFmtId="181" fontId="18" fillId="9" borderId="33" xfId="0" applyNumberFormat="1" applyFont="1" applyFill="1" applyBorder="1" applyAlignment="1" applyProtection="1">
      <alignment horizontal="center"/>
      <protection hidden="1"/>
    </xf>
    <xf numFmtId="181" fontId="18" fillId="9" borderId="34" xfId="0" applyNumberFormat="1" applyFont="1" applyFill="1" applyBorder="1" applyAlignment="1" applyProtection="1">
      <alignment horizontal="center"/>
      <protection hidden="1"/>
    </xf>
    <xf numFmtId="181" fontId="18" fillId="9" borderId="38" xfId="0" applyNumberFormat="1" applyFont="1" applyFill="1" applyBorder="1" applyAlignment="1" applyProtection="1">
      <alignment horizontal="center"/>
      <protection hidden="1"/>
    </xf>
    <xf numFmtId="183" fontId="49" fillId="0" borderId="0" xfId="0" applyNumberFormat="1" applyFont="1" applyFill="1" applyBorder="1" applyProtection="1">
      <protection hidden="1"/>
    </xf>
    <xf numFmtId="0" fontId="18" fillId="0" borderId="0" xfId="0" applyFont="1" applyFill="1" applyProtection="1">
      <protection hidden="1"/>
    </xf>
    <xf numFmtId="0" fontId="19" fillId="0" borderId="0" xfId="0" applyFont="1" applyFill="1" applyProtection="1">
      <protection hidden="1"/>
    </xf>
    <xf numFmtId="14" fontId="19" fillId="0" borderId="0" xfId="0" applyNumberFormat="1" applyFont="1" applyFill="1" applyProtection="1">
      <protection hidden="1"/>
    </xf>
    <xf numFmtId="0" fontId="20" fillId="0" borderId="0" xfId="0" applyFont="1" applyFill="1" applyProtection="1">
      <protection hidden="1"/>
    </xf>
    <xf numFmtId="168" fontId="52" fillId="0" borderId="9" xfId="0" applyNumberFormat="1" applyFont="1" applyFill="1" applyBorder="1" applyProtection="1">
      <protection hidden="1"/>
    </xf>
    <xf numFmtId="183" fontId="0" fillId="0" borderId="0" xfId="0" applyNumberFormat="1" applyFont="1" applyFill="1" applyBorder="1" applyProtection="1">
      <protection hidden="1"/>
    </xf>
    <xf numFmtId="183" fontId="21" fillId="0" borderId="0" xfId="0" applyNumberFormat="1" applyFont="1" applyFill="1" applyBorder="1" applyProtection="1">
      <protection hidden="1"/>
    </xf>
    <xf numFmtId="14" fontId="16" fillId="4" borderId="40" xfId="0" applyNumberFormat="1" applyFont="1" applyFill="1" applyBorder="1" applyAlignment="1" applyProtection="1">
      <alignment horizontal="center"/>
      <protection hidden="1"/>
    </xf>
    <xf numFmtId="14" fontId="16" fillId="4" borderId="41" xfId="0" quotePrefix="1" applyNumberFormat="1" applyFont="1" applyFill="1" applyBorder="1" applyAlignment="1" applyProtection="1">
      <alignment horizontal="center"/>
      <protection hidden="1"/>
    </xf>
    <xf numFmtId="14" fontId="16" fillId="4" borderId="22" xfId="0" quotePrefix="1" applyNumberFormat="1" applyFont="1" applyFill="1" applyBorder="1" applyAlignment="1" applyProtection="1">
      <alignment horizontal="center"/>
      <protection hidden="1"/>
    </xf>
    <xf numFmtId="14" fontId="16" fillId="4" borderId="42" xfId="0" quotePrefix="1" applyNumberFormat="1" applyFont="1" applyFill="1" applyBorder="1" applyAlignment="1" applyProtection="1">
      <alignment horizontal="center"/>
      <protection hidden="1"/>
    </xf>
    <xf numFmtId="0" fontId="57" fillId="0" borderId="0" xfId="0" applyFont="1" applyFill="1" applyProtection="1">
      <protection hidden="1"/>
    </xf>
    <xf numFmtId="168" fontId="53" fillId="0" borderId="0" xfId="0" applyNumberFormat="1" applyFont="1" applyFill="1" applyBorder="1" applyProtection="1">
      <protection hidden="1"/>
    </xf>
    <xf numFmtId="0" fontId="0" fillId="18" borderId="1" xfId="0" applyFill="1" applyBorder="1" applyProtection="1">
      <protection hidden="1"/>
    </xf>
    <xf numFmtId="0" fontId="0" fillId="18" borderId="2" xfId="0" applyFill="1" applyBorder="1" applyProtection="1">
      <protection hidden="1"/>
    </xf>
    <xf numFmtId="0" fontId="5" fillId="18" borderId="2" xfId="0" applyFont="1" applyFill="1" applyBorder="1" applyProtection="1">
      <protection hidden="1"/>
    </xf>
    <xf numFmtId="0" fontId="10" fillId="18" borderId="2" xfId="0" applyFont="1" applyFill="1" applyBorder="1" applyAlignment="1" applyProtection="1">
      <alignment horizontal="center" vertical="top"/>
      <protection hidden="1"/>
    </xf>
    <xf numFmtId="0" fontId="0" fillId="18" borderId="3" xfId="0" applyFill="1" applyBorder="1" applyProtection="1">
      <protection hidden="1"/>
    </xf>
    <xf numFmtId="0" fontId="0" fillId="18" borderId="4" xfId="0" applyFill="1" applyBorder="1" applyProtection="1">
      <protection hidden="1"/>
    </xf>
    <xf numFmtId="0" fontId="0" fillId="18" borderId="5" xfId="0" applyFill="1" applyBorder="1" applyProtection="1">
      <protection hidden="1"/>
    </xf>
    <xf numFmtId="0" fontId="52" fillId="18" borderId="5" xfId="0" applyFont="1" applyFill="1" applyBorder="1" applyProtection="1">
      <protection hidden="1"/>
    </xf>
    <xf numFmtId="0" fontId="0" fillId="18" borderId="0" xfId="0" applyFill="1" applyBorder="1" applyAlignment="1" applyProtection="1">
      <alignment horizontal="center"/>
      <protection hidden="1"/>
    </xf>
    <xf numFmtId="5" fontId="0" fillId="18" borderId="0" xfId="0" applyNumberFormat="1" applyFill="1" applyBorder="1" applyAlignment="1" applyProtection="1">
      <alignment horizontal="center"/>
      <protection hidden="1"/>
    </xf>
    <xf numFmtId="169" fontId="0" fillId="18" borderId="0" xfId="5" applyNumberFormat="1" applyFont="1" applyFill="1" applyBorder="1" applyAlignment="1" applyProtection="1">
      <alignment horizontal="center"/>
      <protection hidden="1"/>
    </xf>
    <xf numFmtId="165" fontId="0" fillId="18" borderId="0" xfId="1" applyNumberFormat="1" applyFont="1" applyFill="1" applyBorder="1" applyAlignment="1" applyProtection="1">
      <alignment horizontal="center"/>
      <protection hidden="1"/>
    </xf>
    <xf numFmtId="2" fontId="0" fillId="18" borderId="0" xfId="0" applyNumberFormat="1" applyFill="1" applyBorder="1" applyAlignment="1" applyProtection="1">
      <alignment horizontal="center"/>
      <protection hidden="1"/>
    </xf>
    <xf numFmtId="10" fontId="0" fillId="18" borderId="0" xfId="0" applyNumberFormat="1" applyFill="1" applyBorder="1" applyAlignment="1" applyProtection="1">
      <alignment horizontal="center"/>
      <protection hidden="1"/>
    </xf>
    <xf numFmtId="0" fontId="0" fillId="18" borderId="6" xfId="0" applyFill="1" applyBorder="1" applyProtection="1">
      <protection hidden="1"/>
    </xf>
    <xf numFmtId="0" fontId="0" fillId="18" borderId="7" xfId="0" applyFill="1" applyBorder="1" applyProtection="1">
      <protection hidden="1"/>
    </xf>
    <xf numFmtId="0" fontId="0" fillId="18" borderId="8" xfId="0" applyFill="1" applyBorder="1" applyProtection="1">
      <protection hidden="1"/>
    </xf>
    <xf numFmtId="182" fontId="18" fillId="9" borderId="35" xfId="0" applyNumberFormat="1" applyFont="1" applyFill="1" applyBorder="1" applyAlignment="1" applyProtection="1">
      <alignment horizontal="center" vertical="center" wrapText="1"/>
      <protection hidden="1"/>
    </xf>
    <xf numFmtId="182" fontId="18" fillId="9" borderId="36" xfId="0" applyNumberFormat="1" applyFont="1" applyFill="1" applyBorder="1" applyAlignment="1" applyProtection="1">
      <alignment horizontal="center" vertical="center" wrapText="1"/>
      <protection hidden="1"/>
    </xf>
    <xf numFmtId="182" fontId="18" fillId="9" borderId="37" xfId="0" applyNumberFormat="1" applyFont="1" applyFill="1" applyBorder="1" applyAlignment="1" applyProtection="1">
      <alignment horizontal="center" vertical="center" wrapText="1"/>
      <protection hidden="1"/>
    </xf>
    <xf numFmtId="182" fontId="18" fillId="9" borderId="39" xfId="0" applyNumberFormat="1" applyFont="1" applyFill="1" applyBorder="1" applyAlignment="1" applyProtection="1">
      <alignment horizontal="center" vertical="center" wrapText="1"/>
      <protection hidden="1"/>
    </xf>
    <xf numFmtId="0" fontId="32" fillId="8" borderId="10" xfId="0" applyFont="1" applyFill="1" applyBorder="1" applyAlignment="1" applyProtection="1">
      <alignment horizontal="center" vertical="top" wrapText="1"/>
      <protection hidden="1"/>
    </xf>
    <xf numFmtId="165" fontId="0" fillId="0" borderId="10" xfId="1" applyNumberFormat="1" applyFont="1" applyBorder="1" applyAlignment="1" applyProtection="1">
      <alignment horizontal="center" vertical="top"/>
      <protection hidden="1"/>
    </xf>
    <xf numFmtId="165" fontId="0" fillId="0" borderId="10" xfId="1" applyNumberFormat="1" applyFont="1" applyBorder="1" applyAlignment="1" applyProtection="1">
      <alignment horizontal="left" vertical="top"/>
      <protection hidden="1"/>
    </xf>
    <xf numFmtId="43" fontId="0" fillId="0" borderId="10" xfId="1" applyNumberFormat="1" applyFont="1" applyBorder="1" applyAlignment="1" applyProtection="1">
      <alignment horizontal="center" vertical="top"/>
      <protection hidden="1"/>
    </xf>
    <xf numFmtId="0" fontId="52" fillId="18" borderId="29" xfId="0" applyFont="1" applyFill="1" applyBorder="1" applyAlignment="1" applyProtection="1">
      <alignment horizontal="center" vertical="top" wrapText="1"/>
      <protection hidden="1"/>
    </xf>
    <xf numFmtId="43" fontId="0" fillId="18" borderId="29" xfId="1" applyNumberFormat="1" applyFont="1" applyFill="1" applyBorder="1" applyAlignment="1" applyProtection="1">
      <alignment horizontal="center" vertical="top"/>
      <protection hidden="1"/>
    </xf>
    <xf numFmtId="6" fontId="0" fillId="0" borderId="10" xfId="1" applyNumberFormat="1" applyFont="1" applyBorder="1" applyAlignment="1" applyProtection="1">
      <alignment horizontal="center" vertical="top"/>
      <protection hidden="1"/>
    </xf>
    <xf numFmtId="6" fontId="15" fillId="0" borderId="10" xfId="0" applyNumberFormat="1" applyFont="1" applyBorder="1" applyAlignment="1" applyProtection="1">
      <alignment horizontal="center"/>
      <protection hidden="1"/>
    </xf>
    <xf numFmtId="0" fontId="21" fillId="18" borderId="4" xfId="0" applyFont="1" applyFill="1" applyBorder="1" applyProtection="1">
      <protection hidden="1"/>
    </xf>
    <xf numFmtId="0" fontId="53" fillId="18" borderId="29" xfId="0" applyFont="1" applyFill="1" applyBorder="1" applyAlignment="1" applyProtection="1">
      <alignment horizontal="center" vertical="top" wrapText="1"/>
      <protection hidden="1"/>
    </xf>
    <xf numFmtId="43" fontId="21" fillId="18" borderId="29" xfId="1" applyNumberFormat="1" applyFont="1" applyFill="1" applyBorder="1" applyAlignment="1" applyProtection="1">
      <alignment horizontal="center" vertical="top"/>
      <protection hidden="1"/>
    </xf>
    <xf numFmtId="0" fontId="21" fillId="18" borderId="5" xfId="0" applyFont="1" applyFill="1" applyBorder="1" applyProtection="1">
      <protection hidden="1"/>
    </xf>
    <xf numFmtId="0" fontId="15" fillId="18" borderId="4" xfId="0" applyFont="1" applyFill="1" applyBorder="1" applyProtection="1">
      <protection hidden="1"/>
    </xf>
    <xf numFmtId="6" fontId="15" fillId="0" borderId="10" xfId="1" applyNumberFormat="1" applyFont="1" applyBorder="1" applyAlignment="1" applyProtection="1">
      <alignment horizontal="center" vertical="top"/>
      <protection hidden="1"/>
    </xf>
    <xf numFmtId="0" fontId="15" fillId="18" borderId="5" xfId="0" applyFont="1" applyFill="1" applyBorder="1" applyProtection="1">
      <protection hidden="1"/>
    </xf>
    <xf numFmtId="6" fontId="0" fillId="0" borderId="10" xfId="0" applyNumberFormat="1" applyBorder="1" applyAlignment="1" applyProtection="1">
      <alignment horizontal="center"/>
      <protection hidden="1"/>
    </xf>
    <xf numFmtId="0" fontId="0" fillId="0" borderId="0" xfId="0" applyAlignment="1" applyProtection="1">
      <alignment horizontal="center" vertical="center"/>
      <protection hidden="1"/>
    </xf>
    <xf numFmtId="0" fontId="0" fillId="18" borderId="4" xfId="0" applyFill="1" applyBorder="1" applyAlignment="1" applyProtection="1">
      <alignment horizontal="center" vertical="center"/>
      <protection hidden="1"/>
    </xf>
    <xf numFmtId="0" fontId="52" fillId="8" borderId="10" xfId="0" applyFont="1" applyFill="1" applyBorder="1" applyAlignment="1" applyProtection="1">
      <alignment horizontal="center" vertical="center" wrapText="1"/>
      <protection hidden="1"/>
    </xf>
    <xf numFmtId="2" fontId="0" fillId="0" borderId="10" xfId="0" applyNumberFormat="1" applyBorder="1" applyAlignment="1" applyProtection="1">
      <alignment horizontal="center" vertical="center" wrapText="1"/>
      <protection hidden="1"/>
    </xf>
    <xf numFmtId="0" fontId="39" fillId="0" borderId="0" xfId="0" applyFont="1" applyProtection="1">
      <protection hidden="1"/>
    </xf>
    <xf numFmtId="0" fontId="39" fillId="18" borderId="4" xfId="0" applyFont="1" applyFill="1" applyBorder="1" applyProtection="1">
      <protection hidden="1"/>
    </xf>
    <xf numFmtId="0" fontId="39" fillId="18" borderId="0" xfId="0" applyFont="1" applyFill="1" applyBorder="1" applyProtection="1">
      <protection hidden="1"/>
    </xf>
    <xf numFmtId="0" fontId="39" fillId="18" borderId="5" xfId="0" applyFont="1" applyFill="1" applyBorder="1" applyProtection="1">
      <protection hidden="1"/>
    </xf>
    <xf numFmtId="0" fontId="39" fillId="18" borderId="0" xfId="0" quotePrefix="1" applyFont="1" applyFill="1" applyBorder="1" applyProtection="1">
      <protection hidden="1"/>
    </xf>
    <xf numFmtId="168" fontId="53" fillId="0" borderId="0" xfId="0" applyNumberFormat="1" applyFont="1" applyFill="1" applyProtection="1">
      <protection hidden="1"/>
    </xf>
    <xf numFmtId="168" fontId="69" fillId="0" borderId="0" xfId="0" applyNumberFormat="1" applyFont="1" applyFill="1" applyProtection="1">
      <protection hidden="1"/>
    </xf>
    <xf numFmtId="0" fontId="68" fillId="21" borderId="0" xfId="0" applyFont="1" applyFill="1" applyBorder="1" applyProtection="1">
      <protection hidden="1"/>
    </xf>
    <xf numFmtId="0" fontId="32" fillId="21" borderId="0" xfId="0" applyFont="1" applyFill="1" applyProtection="1">
      <protection hidden="1"/>
    </xf>
    <xf numFmtId="0" fontId="0" fillId="21" borderId="0" xfId="0" quotePrefix="1" applyFont="1" applyFill="1" applyProtection="1">
      <protection hidden="1"/>
    </xf>
    <xf numFmtId="0" fontId="15" fillId="21" borderId="0" xfId="0" applyFont="1" applyFill="1" applyBorder="1" applyProtection="1">
      <protection hidden="1"/>
    </xf>
    <xf numFmtId="0" fontId="32" fillId="21" borderId="0" xfId="0" quotePrefix="1" applyFont="1" applyFill="1" applyProtection="1">
      <protection hidden="1"/>
    </xf>
    <xf numFmtId="0" fontId="49" fillId="21" borderId="0" xfId="0" applyFont="1" applyFill="1" applyBorder="1" applyProtection="1">
      <protection hidden="1"/>
    </xf>
    <xf numFmtId="0" fontId="49" fillId="21" borderId="0" xfId="0" applyFont="1" applyFill="1" applyProtection="1">
      <protection hidden="1"/>
    </xf>
    <xf numFmtId="0" fontId="49" fillId="21" borderId="0" xfId="0" quotePrefix="1" applyFont="1" applyFill="1" applyProtection="1">
      <protection hidden="1"/>
    </xf>
    <xf numFmtId="178" fontId="0" fillId="21" borderId="0" xfId="0" quotePrefix="1" applyNumberFormat="1" applyFont="1" applyFill="1" applyAlignment="1" applyProtection="1">
      <alignment horizontal="left"/>
      <protection hidden="1"/>
    </xf>
    <xf numFmtId="0" fontId="52" fillId="21" borderId="0" xfId="0" quotePrefix="1" applyFont="1" applyFill="1" applyProtection="1">
      <protection hidden="1"/>
    </xf>
    <xf numFmtId="0" fontId="21" fillId="21" borderId="0" xfId="0" applyFont="1" applyFill="1" applyBorder="1" applyProtection="1">
      <protection hidden="1"/>
    </xf>
    <xf numFmtId="0" fontId="21" fillId="21" borderId="0" xfId="0" applyFont="1" applyFill="1" applyBorder="1" applyAlignment="1" applyProtection="1">
      <alignment vertical="top"/>
      <protection hidden="1"/>
    </xf>
    <xf numFmtId="0" fontId="31" fillId="21" borderId="0" xfId="0" applyFont="1" applyFill="1" applyBorder="1" applyProtection="1">
      <protection hidden="1"/>
    </xf>
    <xf numFmtId="0" fontId="15" fillId="21" borderId="0" xfId="0" applyFont="1" applyFill="1" applyBorder="1" applyAlignment="1" applyProtection="1">
      <alignment vertical="top"/>
      <protection hidden="1"/>
    </xf>
    <xf numFmtId="0" fontId="68" fillId="0" borderId="0" xfId="0" applyFont="1" applyProtection="1">
      <protection hidden="1"/>
    </xf>
    <xf numFmtId="0" fontId="69" fillId="0" borderId="0" xfId="0" quotePrefix="1" applyFont="1" applyProtection="1">
      <protection hidden="1"/>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0" fontId="11" fillId="4" borderId="10" xfId="0" applyFont="1" applyFill="1" applyBorder="1" applyAlignment="1" applyProtection="1">
      <alignment horizontal="center" vertical="center" wrapText="1"/>
      <protection hidden="1"/>
    </xf>
    <xf numFmtId="0" fontId="75" fillId="4" borderId="44" xfId="0" applyFont="1" applyFill="1" applyBorder="1" applyAlignment="1" applyProtection="1">
      <alignment horizontal="center" vertical="center"/>
      <protection hidden="1"/>
    </xf>
    <xf numFmtId="0" fontId="75" fillId="4" borderId="45" xfId="0" applyFont="1" applyFill="1" applyBorder="1" applyAlignment="1" applyProtection="1">
      <alignment horizontal="center" vertical="center"/>
      <protection hidden="1"/>
    </xf>
    <xf numFmtId="0" fontId="75" fillId="4" borderId="43" xfId="0" applyFont="1" applyFill="1" applyBorder="1" applyAlignment="1" applyProtection="1">
      <alignment horizontal="center" vertical="center"/>
      <protection hidden="1"/>
    </xf>
    <xf numFmtId="0" fontId="11" fillId="4" borderId="46" xfId="0" applyFont="1" applyFill="1" applyBorder="1" applyAlignment="1" applyProtection="1">
      <alignment horizontal="center" vertical="center"/>
      <protection hidden="1"/>
    </xf>
    <xf numFmtId="0" fontId="11" fillId="4" borderId="3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0" fontId="11" fillId="4" borderId="22" xfId="0" applyFont="1" applyFill="1" applyBorder="1" applyAlignment="1" applyProtection="1">
      <alignment horizontal="center" vertical="center"/>
      <protection hidden="1"/>
    </xf>
    <xf numFmtId="0" fontId="11" fillId="4" borderId="48" xfId="0" applyFont="1" applyFill="1" applyBorder="1" applyAlignment="1" applyProtection="1">
      <alignment horizontal="center" vertical="center"/>
      <protection hidden="1"/>
    </xf>
    <xf numFmtId="0" fontId="11" fillId="4" borderId="32" xfId="0" applyFont="1" applyFill="1" applyBorder="1" applyAlignment="1" applyProtection="1">
      <alignment horizontal="center" vertical="center"/>
      <protection hidden="1"/>
    </xf>
    <xf numFmtId="0" fontId="10" fillId="3" borderId="49" xfId="0" applyNumberFormat="1" applyFont="1" applyFill="1" applyBorder="1" applyAlignment="1" applyProtection="1">
      <alignment horizontal="left" wrapText="1"/>
      <protection locked="0" hidden="1"/>
    </xf>
    <xf numFmtId="2" fontId="0" fillId="0" borderId="10" xfId="1" applyNumberFormat="1" applyFont="1" applyBorder="1" applyAlignment="1" applyProtection="1">
      <alignment horizontal="center" vertical="top"/>
      <protection hidden="1"/>
    </xf>
    <xf numFmtId="9" fontId="0" fillId="0" borderId="0" xfId="5" applyFont="1" applyFill="1" applyAlignment="1" applyProtection="1">
      <alignment horizontal="center"/>
      <protection hidden="1"/>
    </xf>
    <xf numFmtId="9" fontId="21" fillId="0" borderId="0" xfId="0" applyNumberFormat="1" applyFont="1" applyProtection="1">
      <protection hidden="1"/>
    </xf>
    <xf numFmtId="3" fontId="0" fillId="0" borderId="0" xfId="0" applyNumberFormat="1" applyFill="1" applyAlignment="1" applyProtection="1">
      <alignment horizontal="center"/>
      <protection hidden="1"/>
    </xf>
    <xf numFmtId="182" fontId="49" fillId="0" borderId="0" xfId="0" applyNumberFormat="1" applyFont="1" applyFill="1" applyAlignment="1" applyProtection="1">
      <alignment horizontal="center"/>
      <protection hidden="1"/>
    </xf>
    <xf numFmtId="184" fontId="32" fillId="0" borderId="11" xfId="0" applyNumberFormat="1" applyFont="1" applyFill="1" applyBorder="1" applyAlignment="1" applyProtection="1">
      <alignment horizontal="center"/>
      <protection hidden="1"/>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alignment horizontal="center"/>
      <protection hidden="1"/>
    </xf>
    <xf numFmtId="6" fontId="0" fillId="0" borderId="10" xfId="2" applyNumberFormat="1" applyFont="1" applyBorder="1" applyAlignment="1" applyProtection="1">
      <alignment horizontal="center"/>
      <protection hidden="1"/>
    </xf>
    <xf numFmtId="169" fontId="0" fillId="0" borderId="10" xfId="5" applyNumberFormat="1" applyFont="1" applyBorder="1" applyAlignment="1" applyProtection="1">
      <alignment horizontal="center"/>
      <protection hidden="1"/>
    </xf>
    <xf numFmtId="2" fontId="0" fillId="0" borderId="10" xfId="0" applyNumberFormat="1" applyBorder="1" applyAlignment="1" applyProtection="1">
      <alignment horizontal="center"/>
      <protection hidden="1"/>
    </xf>
    <xf numFmtId="10" fontId="0" fillId="0" borderId="10" xfId="0" applyNumberFormat="1" applyBorder="1" applyAlignment="1" applyProtection="1">
      <alignment horizontal="center"/>
      <protection hidden="1"/>
    </xf>
    <xf numFmtId="171" fontId="0" fillId="0" borderId="0" xfId="0" applyNumberFormat="1" applyProtection="1">
      <protection hidden="1"/>
    </xf>
    <xf numFmtId="0" fontId="0" fillId="0" borderId="0" xfId="0" applyAlignment="1">
      <alignment vertical="center" wrapText="1"/>
    </xf>
    <xf numFmtId="0" fontId="0" fillId="0" borderId="0" xfId="0" applyAlignment="1">
      <alignment wrapText="1"/>
    </xf>
    <xf numFmtId="4" fontId="0" fillId="0" borderId="10" xfId="0" applyNumberFormat="1" applyBorder="1" applyAlignment="1" applyProtection="1">
      <alignment horizontal="center"/>
      <protection hidden="1"/>
    </xf>
    <xf numFmtId="168" fontId="0" fillId="17" borderId="0" xfId="0" applyNumberFormat="1" applyFont="1" applyFill="1" applyAlignment="1" applyProtection="1">
      <alignment vertical="top"/>
      <protection hidden="1"/>
    </xf>
    <xf numFmtId="0" fontId="0" fillId="0" borderId="0" xfId="0" applyFont="1" applyFill="1" applyAlignment="1" applyProtection="1">
      <alignment vertical="top" wrapText="1"/>
      <protection hidden="1"/>
    </xf>
    <xf numFmtId="168" fontId="50" fillId="0" borderId="0" xfId="0" applyNumberFormat="1" applyFont="1" applyFill="1" applyProtection="1">
      <protection hidden="1"/>
    </xf>
    <xf numFmtId="0" fontId="76" fillId="0" borderId="0" xfId="0" applyFont="1" applyFill="1" applyProtection="1">
      <protection hidden="1"/>
    </xf>
    <xf numFmtId="0" fontId="77" fillId="0" borderId="4" xfId="0" applyFont="1" applyBorder="1" applyProtection="1">
      <protection hidden="1"/>
    </xf>
    <xf numFmtId="0" fontId="78" fillId="0" borderId="0" xfId="0" applyFont="1" applyBorder="1" applyAlignment="1" applyProtection="1">
      <alignment vertical="top"/>
      <protection hidden="1"/>
    </xf>
    <xf numFmtId="0" fontId="77" fillId="0" borderId="0" xfId="0" applyFont="1" applyBorder="1" applyAlignment="1" applyProtection="1">
      <alignment vertical="top"/>
      <protection hidden="1"/>
    </xf>
    <xf numFmtId="14" fontId="78" fillId="0" borderId="0" xfId="0" applyNumberFormat="1" applyFont="1" applyFill="1" applyBorder="1" applyAlignment="1" applyProtection="1">
      <alignment vertical="center"/>
      <protection hidden="1"/>
    </xf>
    <xf numFmtId="0" fontId="77" fillId="0" borderId="0" xfId="0" applyFont="1" applyBorder="1" applyAlignment="1" applyProtection="1">
      <alignment vertical="center"/>
      <protection hidden="1"/>
    </xf>
    <xf numFmtId="0" fontId="78" fillId="0" borderId="0" xfId="0" applyFont="1" applyBorder="1" applyAlignment="1" applyProtection="1">
      <alignment vertical="center"/>
      <protection hidden="1"/>
    </xf>
    <xf numFmtId="0" fontId="78" fillId="0" borderId="0" xfId="0" applyFont="1" applyBorder="1" applyAlignment="1" applyProtection="1">
      <alignment vertical="center"/>
      <protection locked="0" hidden="1"/>
    </xf>
    <xf numFmtId="0" fontId="78" fillId="0" borderId="5" xfId="0" applyFont="1" applyBorder="1" applyAlignment="1" applyProtection="1">
      <alignment vertical="center" wrapText="1"/>
      <protection hidden="1"/>
    </xf>
    <xf numFmtId="0" fontId="77" fillId="0" borderId="0" xfId="0" applyFont="1" applyProtection="1">
      <protection hidden="1"/>
    </xf>
    <xf numFmtId="165" fontId="5" fillId="16" borderId="10" xfId="1" applyNumberFormat="1" applyFont="1" applyFill="1" applyBorder="1" applyAlignment="1" applyProtection="1">
      <alignment vertical="center"/>
      <protection locked="0"/>
    </xf>
    <xf numFmtId="165" fontId="5" fillId="0" borderId="10" xfId="1" applyNumberFormat="1" applyFont="1" applyFill="1" applyBorder="1" applyAlignment="1" applyProtection="1">
      <alignment vertical="center"/>
      <protection hidden="1"/>
    </xf>
    <xf numFmtId="172" fontId="5" fillId="0" borderId="0" xfId="0" applyNumberFormat="1" applyFont="1" applyFill="1" applyBorder="1" applyAlignment="1" applyProtection="1">
      <alignment vertical="center"/>
      <protection locked="0"/>
    </xf>
    <xf numFmtId="9" fontId="5" fillId="13" borderId="10" xfId="5" applyFont="1" applyFill="1" applyBorder="1" applyAlignment="1" applyProtection="1">
      <alignment vertical="center"/>
      <protection locked="0"/>
    </xf>
    <xf numFmtId="9" fontId="5" fillId="0" borderId="10" xfId="5" applyFont="1" applyFill="1" applyBorder="1" applyAlignment="1" applyProtection="1">
      <alignment horizontal="center" vertical="center" wrapText="1"/>
      <protection hidden="1"/>
    </xf>
    <xf numFmtId="0" fontId="5" fillId="0" borderId="10" xfId="0" applyFont="1" applyFill="1" applyBorder="1" applyAlignment="1" applyProtection="1">
      <alignment horizontal="right" vertical="center"/>
      <protection hidden="1"/>
    </xf>
    <xf numFmtId="177" fontId="38" fillId="0" borderId="0" xfId="0" applyNumberFormat="1" applyFont="1" applyFill="1" applyAlignment="1" applyProtection="1">
      <alignment vertical="top"/>
      <protection hidden="1"/>
    </xf>
    <xf numFmtId="177" fontId="52" fillId="0" borderId="0" xfId="0" applyNumberFormat="1" applyFont="1" applyFill="1" applyAlignment="1" applyProtection="1">
      <alignment vertical="top" wrapText="1"/>
      <protection hidden="1"/>
    </xf>
    <xf numFmtId="177" fontId="52" fillId="0" borderId="0" xfId="0" applyNumberFormat="1" applyFont="1" applyFill="1" applyAlignment="1" applyProtection="1">
      <alignment vertical="top"/>
      <protection hidden="1"/>
    </xf>
    <xf numFmtId="177" fontId="52" fillId="0" borderId="0" xfId="1" applyNumberFormat="1" applyFont="1" applyFill="1" applyAlignment="1" applyProtection="1">
      <alignment vertical="top"/>
      <protection hidden="1"/>
    </xf>
    <xf numFmtId="177" fontId="38" fillId="0" borderId="0" xfId="1" applyNumberFormat="1" applyFont="1" applyFill="1" applyAlignment="1" applyProtection="1">
      <alignment vertical="top"/>
      <protection hidden="1"/>
    </xf>
    <xf numFmtId="16" fontId="3" fillId="0" borderId="0" xfId="0" quotePrefix="1" applyNumberFormat="1" applyFont="1" applyProtection="1">
      <protection hidden="1"/>
    </xf>
    <xf numFmtId="185" fontId="5" fillId="13" borderId="10" xfId="1" applyNumberFormat="1" applyFont="1" applyFill="1" applyBorder="1" applyAlignment="1" applyProtection="1">
      <alignment vertical="center"/>
      <protection locked="0"/>
    </xf>
    <xf numFmtId="171" fontId="5" fillId="0" borderId="0" xfId="0" applyNumberFormat="1" applyFont="1" applyFill="1" applyBorder="1" applyAlignment="1" applyProtection="1">
      <alignment vertical="center"/>
      <protection locked="0"/>
    </xf>
    <xf numFmtId="14" fontId="54" fillId="0" borderId="0" xfId="0" applyNumberFormat="1" applyFont="1" applyFill="1" applyProtection="1">
      <protection hidden="1"/>
    </xf>
    <xf numFmtId="10" fontId="5" fillId="13" borderId="10" xfId="5" applyNumberFormat="1" applyFont="1" applyFill="1" applyBorder="1" applyAlignment="1" applyProtection="1">
      <alignment vertical="center"/>
      <protection locked="0"/>
    </xf>
    <xf numFmtId="10" fontId="5" fillId="0" borderId="10" xfId="5" applyNumberFormat="1" applyFont="1" applyFill="1" applyBorder="1" applyAlignment="1" applyProtection="1">
      <alignment horizontal="right" vertical="center" wrapText="1"/>
      <protection hidden="1"/>
    </xf>
    <xf numFmtId="10" fontId="0" fillId="0" borderId="0" xfId="5" applyNumberFormat="1" applyFont="1" applyProtection="1">
      <protection hidden="1"/>
    </xf>
    <xf numFmtId="172" fontId="5" fillId="13" borderId="10" xfId="0" applyNumberFormat="1" applyFont="1" applyFill="1" applyBorder="1" applyAlignment="1" applyProtection="1">
      <alignment vertical="center" wrapText="1"/>
      <protection locked="0"/>
    </xf>
    <xf numFmtId="168" fontId="0" fillId="0" borderId="9" xfId="0" applyNumberFormat="1" applyFont="1" applyFill="1" applyBorder="1" applyProtection="1">
      <protection hidden="1"/>
    </xf>
    <xf numFmtId="0" fontId="5" fillId="0" borderId="0" xfId="0" quotePrefix="1" applyFont="1" applyBorder="1" applyAlignment="1" applyProtection="1">
      <alignment vertical="top" wrapText="1"/>
      <protection hidden="1"/>
    </xf>
    <xf numFmtId="168" fontId="15" fillId="20" borderId="0" xfId="0" applyNumberFormat="1" applyFont="1" applyFill="1" applyBorder="1" applyProtection="1">
      <protection hidden="1"/>
    </xf>
    <xf numFmtId="0" fontId="52" fillId="8" borderId="10" xfId="0" quotePrefix="1" applyFont="1" applyFill="1" applyBorder="1" applyAlignment="1" applyProtection="1">
      <alignment horizontal="center" vertical="top" wrapText="1"/>
      <protection hidden="1"/>
    </xf>
    <xf numFmtId="0" fontId="15" fillId="0" borderId="0" xfId="0" quotePrefix="1" applyFont="1" applyFill="1" applyProtection="1">
      <protection hidden="1"/>
    </xf>
    <xf numFmtId="168" fontId="21" fillId="21" borderId="0" xfId="0" applyNumberFormat="1" applyFont="1" applyFill="1" applyBorder="1" applyProtection="1">
      <protection hidden="1"/>
    </xf>
    <xf numFmtId="1" fontId="5" fillId="13" borderId="10" xfId="0" applyNumberFormat="1" applyFont="1" applyFill="1" applyBorder="1" applyAlignment="1" applyProtection="1">
      <alignment vertical="center"/>
      <protection locked="0"/>
    </xf>
    <xf numFmtId="0" fontId="5" fillId="13" borderId="24" xfId="0" applyFont="1" applyFill="1" applyBorder="1" applyAlignment="1" applyProtection="1">
      <alignment vertical="center" wrapText="1"/>
      <protection hidden="1"/>
    </xf>
    <xf numFmtId="0" fontId="5" fillId="0" borderId="5" xfId="0" applyFont="1" applyFill="1" applyBorder="1" applyAlignment="1" applyProtection="1">
      <alignment vertical="center" wrapText="1"/>
      <protection hidden="1"/>
    </xf>
    <xf numFmtId="0" fontId="0" fillId="0" borderId="4" xfId="0" applyFont="1" applyBorder="1" applyAlignment="1" applyProtection="1">
      <alignment vertical="top"/>
      <protection hidden="1"/>
    </xf>
    <xf numFmtId="0" fontId="0" fillId="0" borderId="0" xfId="0" applyFont="1" applyBorder="1" applyAlignment="1" applyProtection="1">
      <alignment vertical="top"/>
      <protection hidden="1"/>
    </xf>
    <xf numFmtId="0" fontId="34" fillId="0" borderId="10" xfId="0" applyFont="1" applyBorder="1" applyAlignment="1" applyProtection="1">
      <alignment vertical="top" wrapText="1"/>
      <protection hidden="1"/>
    </xf>
    <xf numFmtId="0" fontId="0" fillId="0" borderId="5" xfId="0" applyFont="1" applyBorder="1" applyAlignment="1" applyProtection="1">
      <alignment vertical="top"/>
      <protection hidden="1"/>
    </xf>
    <xf numFmtId="0" fontId="0" fillId="0" borderId="0" xfId="0" applyFont="1" applyAlignment="1">
      <alignment vertical="top"/>
    </xf>
    <xf numFmtId="3" fontId="5" fillId="0" borderId="0" xfId="1" applyNumberFormat="1" applyFont="1" applyFill="1" applyAlignment="1" applyProtection="1">
      <alignment horizontal="right"/>
      <protection hidden="1"/>
    </xf>
    <xf numFmtId="0" fontId="6" fillId="0" borderId="0" xfId="0" applyFont="1" applyFill="1" applyBorder="1" applyAlignment="1" applyProtection="1">
      <alignment horizontal="left" vertical="center"/>
    </xf>
    <xf numFmtId="0" fontId="15" fillId="0" borderId="0" xfId="0" applyFont="1" applyAlignment="1">
      <alignment horizontal="left"/>
    </xf>
    <xf numFmtId="0" fontId="0" fillId="0" borderId="10" xfId="0" applyBorder="1" applyAlignment="1" applyProtection="1">
      <alignment horizontal="center"/>
      <protection locked="0"/>
    </xf>
    <xf numFmtId="6" fontId="0" fillId="0" borderId="10" xfId="2" applyNumberFormat="1" applyFont="1" applyBorder="1" applyAlignment="1" applyProtection="1">
      <alignment horizontal="center"/>
      <protection locked="0"/>
    </xf>
    <xf numFmtId="169" fontId="0" fillId="0" borderId="10" xfId="5" applyNumberFormat="1" applyFont="1" applyBorder="1" applyAlignment="1" applyProtection="1">
      <alignment horizontal="center"/>
      <protection locked="0"/>
    </xf>
    <xf numFmtId="2" fontId="0" fillId="0" borderId="10" xfId="0" applyNumberFormat="1" applyBorder="1" applyAlignment="1" applyProtection="1">
      <alignment horizontal="center"/>
      <protection locked="0"/>
    </xf>
    <xf numFmtId="10" fontId="0" fillId="0" borderId="10" xfId="0" applyNumberFormat="1" applyBorder="1" applyAlignment="1" applyProtection="1">
      <alignment horizontal="center"/>
      <protection locked="0"/>
    </xf>
    <xf numFmtId="0" fontId="52" fillId="0" borderId="0" xfId="0" applyFont="1" applyFill="1" applyAlignment="1" applyProtection="1">
      <alignment vertical="top"/>
      <protection hidden="1"/>
    </xf>
    <xf numFmtId="0" fontId="52" fillId="0" borderId="0" xfId="0" applyFont="1" applyFill="1" applyAlignment="1" applyProtection="1">
      <alignment vertical="top" wrapText="1"/>
      <protection hidden="1"/>
    </xf>
    <xf numFmtId="168" fontId="52" fillId="0" borderId="0" xfId="0" applyNumberFormat="1" applyFont="1" applyFill="1" applyAlignment="1" applyProtection="1">
      <alignment vertical="top"/>
      <protection hidden="1"/>
    </xf>
    <xf numFmtId="165" fontId="52" fillId="0" borderId="0" xfId="1" applyNumberFormat="1" applyFont="1" applyFill="1" applyAlignment="1" applyProtection="1">
      <alignment vertical="top"/>
      <protection hidden="1"/>
    </xf>
    <xf numFmtId="168" fontId="52" fillId="0" borderId="0" xfId="1" applyNumberFormat="1" applyFont="1" applyFill="1" applyAlignment="1" applyProtection="1">
      <alignment vertical="top"/>
      <protection hidden="1"/>
    </xf>
    <xf numFmtId="0" fontId="38" fillId="0" borderId="0" xfId="0" applyFont="1" applyFill="1" applyAlignment="1" applyProtection="1">
      <alignment vertical="top"/>
      <protection hidden="1"/>
    </xf>
    <xf numFmtId="0" fontId="0" fillId="21" borderId="0" xfId="0" applyFill="1" applyAlignment="1" applyProtection="1">
      <alignment vertical="top"/>
      <protection hidden="1"/>
    </xf>
    <xf numFmtId="0" fontId="0" fillId="21" borderId="0" xfId="0" quotePrefix="1" applyFill="1" applyAlignment="1" applyProtection="1">
      <alignment vertical="top" wrapText="1"/>
      <protection hidden="1"/>
    </xf>
    <xf numFmtId="168" fontId="0" fillId="21" borderId="0" xfId="0" applyNumberFormat="1" applyFill="1" applyBorder="1" applyAlignment="1" applyProtection="1">
      <alignment vertical="top"/>
      <protection hidden="1"/>
    </xf>
    <xf numFmtId="168" fontId="0" fillId="21" borderId="0" xfId="0" applyNumberFormat="1" applyFont="1" applyFill="1" applyBorder="1" applyAlignment="1" applyProtection="1">
      <alignment vertical="top"/>
      <protection hidden="1"/>
    </xf>
    <xf numFmtId="168" fontId="15" fillId="0" borderId="0" xfId="1" quotePrefix="1" applyNumberFormat="1" applyFont="1" applyAlignment="1" applyProtection="1">
      <protection hidden="1"/>
    </xf>
    <xf numFmtId="0" fontId="80" fillId="0" borderId="0" xfId="0" applyFont="1" applyBorder="1" applyProtection="1">
      <protection hidden="1"/>
    </xf>
    <xf numFmtId="0" fontId="80" fillId="0" borderId="1" xfId="0" applyFont="1" applyBorder="1" applyProtection="1">
      <protection hidden="1"/>
    </xf>
    <xf numFmtId="0" fontId="80" fillId="0" borderId="2" xfId="0" applyFont="1" applyBorder="1" applyProtection="1">
      <protection hidden="1"/>
    </xf>
    <xf numFmtId="0" fontId="80" fillId="0" borderId="3" xfId="0" applyFont="1" applyBorder="1" applyProtection="1">
      <protection hidden="1"/>
    </xf>
    <xf numFmtId="0" fontId="81" fillId="0" borderId="4" xfId="0" applyFont="1" applyBorder="1" applyProtection="1">
      <protection hidden="1"/>
    </xf>
    <xf numFmtId="0" fontId="81" fillId="0" borderId="5" xfId="0" applyFont="1" applyBorder="1" applyProtection="1">
      <protection hidden="1"/>
    </xf>
    <xf numFmtId="0" fontId="81" fillId="0" borderId="0" xfId="0" applyFont="1" applyBorder="1" applyProtection="1">
      <protection hidden="1"/>
    </xf>
    <xf numFmtId="0" fontId="84" fillId="0" borderId="4" xfId="0" applyFont="1" applyBorder="1" applyProtection="1">
      <protection hidden="1"/>
    </xf>
    <xf numFmtId="0" fontId="84" fillId="0" borderId="5" xfId="0" applyFont="1" applyBorder="1" applyProtection="1">
      <protection hidden="1"/>
    </xf>
    <xf numFmtId="0" fontId="84" fillId="0" borderId="0" xfId="0" applyFont="1" applyBorder="1" applyProtection="1">
      <protection hidden="1"/>
    </xf>
    <xf numFmtId="0" fontId="85" fillId="0" borderId="0" xfId="0" applyFont="1" applyBorder="1" applyProtection="1">
      <protection hidden="1"/>
    </xf>
    <xf numFmtId="0" fontId="84" fillId="0" borderId="50" xfId="0" applyFont="1" applyBorder="1" applyAlignment="1" applyProtection="1">
      <alignment horizontal="center"/>
      <protection hidden="1"/>
    </xf>
    <xf numFmtId="0" fontId="84" fillId="0" borderId="51" xfId="0" applyFont="1" applyBorder="1" applyAlignment="1" applyProtection="1">
      <alignment horizontal="center"/>
      <protection hidden="1"/>
    </xf>
    <xf numFmtId="0" fontId="84" fillId="0" borderId="52" xfId="0" applyFont="1" applyBorder="1" applyAlignment="1" applyProtection="1">
      <alignment horizontal="center"/>
      <protection hidden="1"/>
    </xf>
    <xf numFmtId="0" fontId="10" fillId="16" borderId="53" xfId="0" applyFont="1" applyFill="1" applyBorder="1" applyAlignment="1" applyProtection="1">
      <alignment horizontal="center" vertical="center"/>
      <protection locked="0"/>
    </xf>
    <xf numFmtId="0" fontId="10" fillId="16" borderId="54" xfId="0" applyFont="1" applyFill="1" applyBorder="1" applyAlignment="1" applyProtection="1">
      <alignment horizontal="center" vertical="center"/>
      <protection locked="0"/>
    </xf>
    <xf numFmtId="0" fontId="10" fillId="16" borderId="55" xfId="0" applyFont="1" applyFill="1" applyBorder="1" applyAlignment="1" applyProtection="1">
      <alignment horizontal="center" vertical="center"/>
      <protection locked="0"/>
    </xf>
    <xf numFmtId="0" fontId="84" fillId="0" borderId="0" xfId="0" applyFont="1" applyBorder="1" applyAlignment="1" applyProtection="1">
      <alignment horizontal="right"/>
      <protection hidden="1"/>
    </xf>
    <xf numFmtId="0" fontId="87" fillId="0" borderId="4" xfId="0" applyFont="1" applyBorder="1" applyProtection="1">
      <protection hidden="1"/>
    </xf>
    <xf numFmtId="0" fontId="87" fillId="0" borderId="0" xfId="0" applyFont="1" applyBorder="1" applyProtection="1">
      <protection hidden="1"/>
    </xf>
    <xf numFmtId="0" fontId="88" fillId="0" borderId="0" xfId="0" applyFont="1" applyBorder="1" applyProtection="1">
      <protection hidden="1"/>
    </xf>
    <xf numFmtId="14" fontId="87" fillId="0" borderId="0" xfId="0" applyNumberFormat="1" applyFont="1" applyBorder="1" applyAlignment="1" applyProtection="1">
      <protection hidden="1"/>
    </xf>
    <xf numFmtId="0" fontId="87" fillId="0" borderId="5" xfId="0" applyFont="1" applyBorder="1" applyProtection="1">
      <protection hidden="1"/>
    </xf>
    <xf numFmtId="0" fontId="80" fillId="0" borderId="6" xfId="0" applyFont="1" applyBorder="1" applyProtection="1">
      <protection hidden="1"/>
    </xf>
    <xf numFmtId="0" fontId="80" fillId="0" borderId="7" xfId="0" applyFont="1" applyBorder="1" applyProtection="1">
      <protection hidden="1"/>
    </xf>
    <xf numFmtId="0" fontId="80" fillId="0" borderId="8" xfId="0" applyFont="1" applyBorder="1" applyProtection="1">
      <protection hidden="1"/>
    </xf>
    <xf numFmtId="0" fontId="89" fillId="0" borderId="0" xfId="0" applyFont="1" applyFill="1" applyBorder="1" applyAlignment="1" applyProtection="1">
      <alignment wrapText="1"/>
      <protection hidden="1"/>
    </xf>
    <xf numFmtId="0" fontId="90" fillId="0" borderId="0" xfId="0" applyFont="1" applyBorder="1" applyAlignment="1" applyProtection="1">
      <alignment horizontal="right"/>
      <protection hidden="1"/>
    </xf>
    <xf numFmtId="0" fontId="69" fillId="0" borderId="0" xfId="0" quotePrefix="1" applyFont="1" applyAlignment="1">
      <alignment vertical="top" wrapText="1"/>
    </xf>
    <xf numFmtId="0" fontId="69" fillId="0" borderId="0" xfId="0" applyFont="1" applyFill="1" applyBorder="1" applyAlignment="1" applyProtection="1">
      <alignment vertical="top"/>
      <protection hidden="1"/>
    </xf>
    <xf numFmtId="168" fontId="69" fillId="0" borderId="0" xfId="0" applyNumberFormat="1" applyFont="1" applyFill="1" applyBorder="1" applyAlignment="1" applyProtection="1">
      <alignment vertical="top"/>
      <protection hidden="1"/>
    </xf>
    <xf numFmtId="0" fontId="69" fillId="0" borderId="0" xfId="0" applyFont="1" applyFill="1" applyAlignment="1" applyProtection="1">
      <alignment vertical="top"/>
      <protection hidden="1"/>
    </xf>
    <xf numFmtId="169" fontId="0" fillId="18" borderId="0" xfId="5" applyNumberFormat="1" applyFont="1" applyFill="1" applyBorder="1" applyAlignment="1">
      <alignment vertical="top"/>
    </xf>
    <xf numFmtId="0" fontId="71" fillId="6" borderId="0" xfId="0" applyFont="1" applyFill="1" applyAlignment="1" applyProtection="1">
      <alignment horizontal="left"/>
      <protection hidden="1"/>
    </xf>
    <xf numFmtId="0" fontId="92" fillId="0" borderId="7" xfId="0" applyFont="1" applyBorder="1"/>
    <xf numFmtId="0" fontId="42" fillId="0" borderId="0" xfId="0" applyFont="1" applyBorder="1" applyAlignment="1" applyProtection="1">
      <alignment vertical="top"/>
      <protection hidden="1"/>
    </xf>
    <xf numFmtId="177" fontId="15" fillId="11" borderId="0" xfId="1" applyNumberFormat="1" applyFont="1" applyFill="1" applyBorder="1" applyProtection="1">
      <protection hidden="1"/>
    </xf>
    <xf numFmtId="177" fontId="32" fillId="11" borderId="0" xfId="1" applyNumberFormat="1" applyFont="1" applyFill="1" applyBorder="1" applyProtection="1">
      <protection hidden="1"/>
    </xf>
    <xf numFmtId="0" fontId="33" fillId="0" borderId="0" xfId="0" applyFont="1" applyAlignment="1">
      <alignment vertical="center" wrapText="1"/>
    </xf>
    <xf numFmtId="14" fontId="16" fillId="4" borderId="56" xfId="0" applyNumberFormat="1" applyFont="1" applyFill="1" applyBorder="1" applyAlignment="1" applyProtection="1">
      <alignment horizontal="center"/>
      <protection hidden="1"/>
    </xf>
    <xf numFmtId="14" fontId="16" fillId="4" borderId="48" xfId="0" applyNumberFormat="1" applyFont="1" applyFill="1" applyBorder="1" applyAlignment="1" applyProtection="1">
      <alignment horizontal="center"/>
      <protection hidden="1"/>
    </xf>
    <xf numFmtId="168" fontId="0" fillId="0" borderId="0" xfId="0" applyNumberFormat="1" applyFill="1" applyBorder="1" applyAlignment="1" applyProtection="1">
      <alignment vertical="top"/>
      <protection hidden="1"/>
    </xf>
    <xf numFmtId="168" fontId="15" fillId="0" borderId="0" xfId="0" applyNumberFormat="1" applyFont="1" applyFill="1" applyBorder="1" applyAlignment="1" applyProtection="1">
      <alignment vertical="top"/>
      <protection hidden="1"/>
    </xf>
    <xf numFmtId="0" fontId="93" fillId="0" borderId="0" xfId="0" applyFont="1" applyBorder="1" applyAlignment="1" applyProtection="1">
      <alignment vertical="top"/>
      <protection hidden="1"/>
    </xf>
    <xf numFmtId="171" fontId="93" fillId="21" borderId="10" xfId="0" applyNumberFormat="1" applyFont="1" applyFill="1" applyBorder="1" applyAlignment="1" applyProtection="1">
      <alignment vertical="center" wrapText="1"/>
      <protection hidden="1"/>
    </xf>
    <xf numFmtId="0" fontId="93" fillId="0" borderId="0" xfId="0" applyFont="1" applyBorder="1" applyAlignment="1" applyProtection="1">
      <alignment vertical="top" wrapText="1"/>
      <protection hidden="1"/>
    </xf>
    <xf numFmtId="14" fontId="93" fillId="0" borderId="0" xfId="0" applyNumberFormat="1" applyFont="1" applyFill="1" applyBorder="1" applyAlignment="1" applyProtection="1">
      <alignment vertical="center"/>
      <protection hidden="1"/>
    </xf>
    <xf numFmtId="0" fontId="93" fillId="0" borderId="0" xfId="0" applyFont="1" applyFill="1" applyBorder="1" applyAlignment="1" applyProtection="1">
      <alignment vertical="top"/>
      <protection hidden="1"/>
    </xf>
    <xf numFmtId="9" fontId="93" fillId="21" borderId="10" xfId="5" applyFont="1" applyFill="1" applyBorder="1" applyAlignment="1" applyProtection="1">
      <alignment vertical="top" wrapText="1"/>
      <protection hidden="1"/>
    </xf>
    <xf numFmtId="176" fontId="93" fillId="21" borderId="10" xfId="0" applyNumberFormat="1" applyFont="1" applyFill="1" applyBorder="1" applyAlignment="1" applyProtection="1">
      <alignment vertical="center"/>
      <protection hidden="1"/>
    </xf>
    <xf numFmtId="0" fontId="93" fillId="0" borderId="0" xfId="3" applyFont="1" applyBorder="1" applyAlignment="1" applyProtection="1">
      <alignment vertical="top"/>
      <protection hidden="1"/>
    </xf>
    <xf numFmtId="165" fontId="93" fillId="21" borderId="10" xfId="1" applyNumberFormat="1" applyFont="1" applyFill="1" applyBorder="1" applyAlignment="1" applyProtection="1">
      <alignment vertical="center"/>
      <protection hidden="1"/>
    </xf>
    <xf numFmtId="14" fontId="94"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protection hidden="1"/>
    </xf>
    <xf numFmtId="0" fontId="95" fillId="0" borderId="0" xfId="0" applyFont="1" applyBorder="1" applyAlignment="1" applyProtection="1">
      <alignment vertical="top"/>
      <protection hidden="1"/>
    </xf>
    <xf numFmtId="165" fontId="95" fillId="0" borderId="0" xfId="1" applyNumberFormat="1" applyFont="1" applyFill="1" applyBorder="1" applyAlignment="1" applyProtection="1">
      <alignment vertical="center"/>
      <protection hidden="1"/>
    </xf>
    <xf numFmtId="0" fontId="94" fillId="0" borderId="0" xfId="0" applyFont="1" applyBorder="1" applyAlignment="1" applyProtection="1">
      <alignment vertical="top"/>
      <protection hidden="1"/>
    </xf>
    <xf numFmtId="0" fontId="96" fillId="0" borderId="0" xfId="0" applyFont="1" applyBorder="1" applyAlignment="1" applyProtection="1">
      <alignment vertical="top"/>
      <protection hidden="1"/>
    </xf>
    <xf numFmtId="14" fontId="93" fillId="21" borderId="10" xfId="0" applyNumberFormat="1" applyFont="1" applyFill="1" applyBorder="1" applyAlignment="1" applyProtection="1">
      <alignment vertical="center"/>
      <protection hidden="1"/>
    </xf>
    <xf numFmtId="0" fontId="3" fillId="0" borderId="0" xfId="0" quotePrefix="1" applyFont="1" applyBorder="1" applyAlignment="1" applyProtection="1">
      <alignment vertical="top"/>
      <protection hidden="1"/>
    </xf>
    <xf numFmtId="14" fontId="93" fillId="21" borderId="10" xfId="0" applyNumberFormat="1" applyFont="1" applyFill="1" applyBorder="1" applyAlignment="1" applyProtection="1">
      <alignment vertical="center" wrapText="1"/>
      <protection hidden="1"/>
    </xf>
    <xf numFmtId="0" fontId="5" fillId="3" borderId="10" xfId="0" applyFont="1" applyFill="1" applyBorder="1" applyAlignment="1" applyProtection="1">
      <alignment horizontal="center" vertical="center"/>
      <protection locked="0"/>
    </xf>
    <xf numFmtId="0" fontId="100" fillId="21" borderId="10" xfId="0" applyFont="1" applyFill="1" applyBorder="1" applyAlignment="1" applyProtection="1">
      <alignment horizontal="center" vertical="top"/>
      <protection hidden="1"/>
    </xf>
    <xf numFmtId="0" fontId="102" fillId="21" borderId="10" xfId="0" applyFont="1" applyFill="1" applyBorder="1" applyAlignment="1" applyProtection="1">
      <alignment horizontal="center" vertical="top"/>
      <protection hidden="1"/>
    </xf>
    <xf numFmtId="0" fontId="103" fillId="0" borderId="0" xfId="0" applyFont="1" applyFill="1" applyBorder="1" applyAlignment="1" applyProtection="1">
      <alignment horizontal="center" vertical="top"/>
      <protection hidden="1"/>
    </xf>
    <xf numFmtId="169" fontId="95" fillId="0" borderId="0" xfId="5" applyNumberFormat="1" applyFont="1" applyFill="1" applyBorder="1" applyAlignment="1" applyProtection="1">
      <alignment vertical="center"/>
      <protection hidden="1"/>
    </xf>
    <xf numFmtId="0" fontId="104" fillId="0" borderId="0" xfId="0" quotePrefix="1" applyFont="1" applyFill="1" applyBorder="1" applyAlignment="1" applyProtection="1">
      <alignment horizontal="left" vertical="top"/>
      <protection hidden="1"/>
    </xf>
    <xf numFmtId="0" fontId="95" fillId="0" borderId="0" xfId="0" quotePrefix="1" applyFont="1" applyFill="1" applyBorder="1" applyAlignment="1" applyProtection="1">
      <alignment horizontal="left" vertical="top"/>
      <protection hidden="1"/>
    </xf>
    <xf numFmtId="14" fontId="95"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wrapText="1"/>
      <protection hidden="1"/>
    </xf>
    <xf numFmtId="169" fontId="95" fillId="0" borderId="0" xfId="5" applyNumberFormat="1" applyFont="1" applyBorder="1" applyAlignment="1" applyProtection="1">
      <alignment vertical="center"/>
      <protection hidden="1"/>
    </xf>
    <xf numFmtId="165" fontId="95" fillId="0" borderId="0" xfId="1" applyNumberFormat="1" applyFont="1" applyFill="1" applyBorder="1" applyAlignment="1" applyProtection="1">
      <alignment vertical="top"/>
      <protection hidden="1"/>
    </xf>
    <xf numFmtId="0" fontId="95" fillId="0" borderId="0" xfId="0" applyFont="1" applyBorder="1" applyAlignment="1" applyProtection="1">
      <alignment vertical="top" wrapText="1"/>
      <protection hidden="1"/>
    </xf>
    <xf numFmtId="169" fontId="95" fillId="0" borderId="0" xfId="0" applyNumberFormat="1" applyFont="1" applyFill="1" applyBorder="1" applyAlignment="1" applyProtection="1">
      <alignment vertical="center"/>
      <protection hidden="1"/>
    </xf>
    <xf numFmtId="170" fontId="95" fillId="0" borderId="0" xfId="0" applyNumberFormat="1" applyFont="1" applyFill="1" applyBorder="1" applyAlignment="1" applyProtection="1">
      <alignment vertical="center"/>
      <protection hidden="1"/>
    </xf>
    <xf numFmtId="165" fontId="95" fillId="0" borderId="0" xfId="1" applyNumberFormat="1" applyFont="1" applyFill="1" applyBorder="1" applyAlignment="1" applyProtection="1">
      <alignment vertical="top" wrapText="1"/>
      <protection hidden="1"/>
    </xf>
    <xf numFmtId="164" fontId="104" fillId="0" borderId="0" xfId="0" applyNumberFormat="1" applyFont="1" applyFill="1" applyBorder="1" applyAlignment="1" applyProtection="1">
      <alignment vertical="center"/>
      <protection hidden="1"/>
    </xf>
    <xf numFmtId="10" fontId="95" fillId="0" borderId="0" xfId="5" applyNumberFormat="1" applyFont="1" applyBorder="1" applyAlignment="1" applyProtection="1">
      <alignment vertical="center"/>
      <protection hidden="1"/>
    </xf>
    <xf numFmtId="0" fontId="95" fillId="0" borderId="0" xfId="0" applyFont="1" applyBorder="1" applyAlignment="1" applyProtection="1">
      <alignment horizontal="center" vertical="center" wrapText="1"/>
      <protection hidden="1"/>
    </xf>
    <xf numFmtId="14" fontId="95" fillId="0" borderId="0" xfId="0" applyNumberFormat="1" applyFont="1" applyBorder="1" applyAlignment="1" applyProtection="1">
      <alignment vertical="center" wrapText="1"/>
      <protection hidden="1"/>
    </xf>
    <xf numFmtId="0" fontId="104" fillId="0" borderId="0" xfId="0" applyFont="1" applyBorder="1" applyAlignment="1" applyProtection="1">
      <alignment vertical="top"/>
      <protection hidden="1"/>
    </xf>
    <xf numFmtId="164" fontId="95" fillId="0" borderId="0" xfId="0" applyNumberFormat="1" applyFont="1" applyFill="1" applyBorder="1" applyAlignment="1" applyProtection="1">
      <alignment vertical="center"/>
      <protection hidden="1"/>
    </xf>
    <xf numFmtId="0" fontId="104" fillId="0" borderId="4" xfId="0" applyFont="1" applyBorder="1" applyProtection="1">
      <protection hidden="1"/>
    </xf>
    <xf numFmtId="0" fontId="104" fillId="0" borderId="5" xfId="0" applyFont="1" applyFill="1" applyBorder="1" applyAlignment="1" applyProtection="1">
      <alignment vertical="center" wrapText="1"/>
      <protection hidden="1"/>
    </xf>
    <xf numFmtId="0" fontId="104" fillId="0" borderId="0" xfId="0" applyFont="1" applyProtection="1">
      <protection hidden="1"/>
    </xf>
    <xf numFmtId="171" fontId="93" fillId="0" borderId="0" xfId="0" applyNumberFormat="1" applyFont="1" applyFill="1" applyBorder="1" applyAlignment="1" applyProtection="1">
      <alignment vertical="center" wrapText="1"/>
      <protection hidden="1"/>
    </xf>
    <xf numFmtId="0" fontId="22" fillId="0" borderId="0" xfId="0" applyFont="1" applyBorder="1" applyAlignment="1" applyProtection="1">
      <alignment horizontal="left" vertical="top" wrapText="1"/>
      <protection hidden="1"/>
    </xf>
    <xf numFmtId="0" fontId="57" fillId="22" borderId="0" xfId="0" applyFont="1" applyFill="1" applyBorder="1" applyAlignment="1" applyProtection="1">
      <alignment horizontal="center" vertical="top"/>
      <protection hidden="1"/>
    </xf>
    <xf numFmtId="0" fontId="105" fillId="0" borderId="0" xfId="0" applyFont="1" applyBorder="1" applyAlignment="1" applyProtection="1">
      <alignment vertical="top"/>
      <protection hidden="1"/>
    </xf>
    <xf numFmtId="0" fontId="21" fillId="0" borderId="0" xfId="0" applyFont="1" applyBorder="1" applyAlignment="1" applyProtection="1">
      <alignment vertical="center"/>
      <protection hidden="1"/>
    </xf>
    <xf numFmtId="0" fontId="11" fillId="10" borderId="10" xfId="0" applyFont="1" applyFill="1" applyBorder="1" applyAlignment="1" applyProtection="1">
      <alignment horizontal="center" vertical="center"/>
      <protection hidden="1"/>
    </xf>
    <xf numFmtId="0" fontId="11" fillId="14" borderId="10" xfId="0" applyFont="1" applyFill="1" applyBorder="1" applyAlignment="1" applyProtection="1">
      <alignment horizontal="center" vertical="center"/>
      <protection hidden="1"/>
    </xf>
    <xf numFmtId="0" fontId="11" fillId="12" borderId="10" xfId="0" applyFont="1" applyFill="1" applyBorder="1" applyAlignment="1" applyProtection="1">
      <alignment horizontal="center" vertical="center"/>
      <protection hidden="1"/>
    </xf>
    <xf numFmtId="0" fontId="14" fillId="10" borderId="10" xfId="0" applyFont="1" applyFill="1" applyBorder="1" applyAlignment="1" applyProtection="1">
      <alignment horizontal="center" vertical="top"/>
      <protection hidden="1"/>
    </xf>
    <xf numFmtId="0" fontId="14" fillId="14" borderId="10" xfId="0" applyFont="1" applyFill="1" applyBorder="1" applyAlignment="1" applyProtection="1">
      <alignment horizontal="center" vertical="top"/>
      <protection hidden="1"/>
    </xf>
    <xf numFmtId="0" fontId="14" fillId="10" borderId="10" xfId="0" applyFont="1" applyFill="1" applyBorder="1" applyAlignment="1" applyProtection="1">
      <alignment horizontal="center" vertical="top" wrapText="1"/>
      <protection hidden="1"/>
    </xf>
    <xf numFmtId="0" fontId="14" fillId="12" borderId="10" xfId="0" applyFont="1" applyFill="1" applyBorder="1" applyAlignment="1" applyProtection="1">
      <alignment horizontal="center" vertical="top"/>
      <protection hidden="1"/>
    </xf>
    <xf numFmtId="0" fontId="28" fillId="0" borderId="57" xfId="0" applyFont="1" applyBorder="1" applyAlignment="1" applyProtection="1">
      <alignment horizontal="center" vertical="top"/>
      <protection hidden="1"/>
    </xf>
    <xf numFmtId="0" fontId="100" fillId="21" borderId="10" xfId="0" applyFont="1" applyFill="1" applyBorder="1" applyAlignment="1" applyProtection="1">
      <alignment horizontal="center" vertical="top" wrapText="1"/>
      <protection hidden="1"/>
    </xf>
    <xf numFmtId="0" fontId="95" fillId="0" borderId="0" xfId="0" applyFont="1" applyBorder="1" applyAlignment="1" applyProtection="1">
      <alignment vertical="center"/>
      <protection hidden="1"/>
    </xf>
    <xf numFmtId="1" fontId="95" fillId="0" borderId="0" xfId="0" applyNumberFormat="1" applyFont="1" applyBorder="1" applyAlignment="1" applyProtection="1">
      <alignment vertical="center"/>
      <protection hidden="1"/>
    </xf>
    <xf numFmtId="0" fontId="95" fillId="0" borderId="5" xfId="0" applyFont="1" applyBorder="1" applyAlignment="1" applyProtection="1">
      <alignment vertical="center" wrapText="1"/>
      <protection hidden="1"/>
    </xf>
    <xf numFmtId="0" fontId="101" fillId="0" borderId="10" xfId="0" applyFont="1" applyBorder="1" applyAlignment="1" applyProtection="1">
      <alignment vertical="top" wrapText="1"/>
      <protection hidden="1"/>
    </xf>
    <xf numFmtId="0" fontId="0" fillId="0" borderId="4" xfId="0" applyBorder="1" applyAlignment="1" applyProtection="1">
      <alignment vertical="top"/>
      <protection hidden="1"/>
    </xf>
    <xf numFmtId="0" fontId="0" fillId="0" borderId="10" xfId="0" applyBorder="1" applyAlignment="1" applyProtection="1">
      <alignment vertical="top" wrapText="1"/>
      <protection hidden="1"/>
    </xf>
    <xf numFmtId="0" fontId="0" fillId="0" borderId="5" xfId="0" applyBorder="1" applyAlignment="1" applyProtection="1">
      <alignment vertical="top"/>
      <protection hidden="1"/>
    </xf>
    <xf numFmtId="0" fontId="0" fillId="0" borderId="0" xfId="0" applyAlignment="1">
      <alignment vertical="top"/>
    </xf>
    <xf numFmtId="0" fontId="29" fillId="0" borderId="4" xfId="0" applyFont="1" applyBorder="1" applyAlignment="1" applyProtection="1">
      <alignment vertical="top"/>
      <protection hidden="1"/>
    </xf>
    <xf numFmtId="0" fontId="29" fillId="0" borderId="0" xfId="0" applyFont="1" applyBorder="1" applyAlignment="1" applyProtection="1">
      <alignment vertical="top" wrapText="1"/>
      <protection hidden="1"/>
    </xf>
    <xf numFmtId="0" fontId="29" fillId="0" borderId="5" xfId="0" applyFont="1" applyBorder="1" applyAlignment="1" applyProtection="1">
      <alignment vertical="top"/>
      <protection hidden="1"/>
    </xf>
    <xf numFmtId="0" fontId="29" fillId="0" borderId="0" xfId="0" applyFont="1" applyAlignment="1">
      <alignment vertical="top"/>
    </xf>
    <xf numFmtId="0" fontId="29" fillId="0" borderId="4" xfId="0" applyFont="1" applyFill="1" applyBorder="1" applyAlignment="1" applyProtection="1">
      <alignment vertical="top"/>
      <protection hidden="1"/>
    </xf>
    <xf numFmtId="0" fontId="29" fillId="0" borderId="0" xfId="0" applyFont="1" applyFill="1" applyBorder="1" applyAlignment="1" applyProtection="1">
      <alignment vertical="top"/>
      <protection hidden="1"/>
    </xf>
    <xf numFmtId="0" fontId="0" fillId="0" borderId="0" xfId="0" applyFill="1" applyBorder="1" applyAlignment="1" applyProtection="1">
      <alignment vertical="top" wrapText="1"/>
      <protection hidden="1"/>
    </xf>
    <xf numFmtId="0" fontId="29" fillId="0" borderId="5" xfId="0" applyFont="1" applyFill="1" applyBorder="1" applyAlignment="1" applyProtection="1">
      <alignment vertical="top"/>
      <protection hidden="1"/>
    </xf>
    <xf numFmtId="0" fontId="29" fillId="0" borderId="0" xfId="0" applyFont="1" applyFill="1" applyAlignment="1">
      <alignment vertical="top"/>
    </xf>
    <xf numFmtId="0" fontId="21" fillId="0" borderId="4" xfId="0" applyFont="1" applyFill="1" applyBorder="1" applyAlignment="1" applyProtection="1">
      <alignment vertical="top"/>
      <protection hidden="1"/>
    </xf>
    <xf numFmtId="0" fontId="21" fillId="0" borderId="0" xfId="0" applyFont="1" applyFill="1" applyBorder="1" applyAlignment="1" applyProtection="1">
      <alignment vertical="top"/>
      <protection hidden="1"/>
    </xf>
    <xf numFmtId="0" fontId="67" fillId="0" borderId="0" xfId="0" applyFont="1" applyFill="1" applyBorder="1" applyAlignment="1" applyProtection="1">
      <alignment vertical="top" wrapText="1"/>
      <protection hidden="1"/>
    </xf>
    <xf numFmtId="0" fontId="21" fillId="0" borderId="5" xfId="0" applyFont="1" applyFill="1" applyBorder="1" applyAlignment="1" applyProtection="1">
      <alignment vertical="top"/>
      <protection hidden="1"/>
    </xf>
    <xf numFmtId="0" fontId="21" fillId="0" borderId="0" xfId="0" applyFont="1" applyFill="1" applyAlignment="1">
      <alignment vertical="top"/>
    </xf>
    <xf numFmtId="0" fontId="21" fillId="0" borderId="4" xfId="0" applyFont="1" applyBorder="1" applyAlignment="1" applyProtection="1">
      <alignment vertical="top"/>
      <protection hidden="1"/>
    </xf>
    <xf numFmtId="0" fontId="67" fillId="0" borderId="0" xfId="0" applyFont="1" applyBorder="1" applyAlignment="1" applyProtection="1">
      <alignment vertical="top" wrapText="1"/>
      <protection hidden="1"/>
    </xf>
    <xf numFmtId="0" fontId="21" fillId="0" borderId="5" xfId="0" applyFont="1" applyBorder="1" applyAlignment="1" applyProtection="1">
      <alignment vertical="top"/>
      <protection hidden="1"/>
    </xf>
    <xf numFmtId="0" fontId="21" fillId="0" borderId="0" xfId="0" applyFont="1" applyAlignment="1">
      <alignment vertical="top"/>
    </xf>
    <xf numFmtId="0" fontId="0" fillId="0" borderId="10" xfId="0" applyFont="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56" fillId="0" borderId="10" xfId="0" applyFont="1" applyBorder="1" applyAlignment="1" applyProtection="1">
      <alignment vertical="top" wrapText="1"/>
      <protection hidden="1"/>
    </xf>
    <xf numFmtId="0" fontId="21" fillId="0" borderId="0" xfId="0" applyFont="1" applyBorder="1" applyAlignment="1" applyProtection="1">
      <alignment vertical="top" wrapText="1"/>
      <protection hidden="1"/>
    </xf>
    <xf numFmtId="0" fontId="21" fillId="22" borderId="4" xfId="0" applyFont="1" applyFill="1" applyBorder="1" applyAlignment="1" applyProtection="1">
      <alignment vertical="top"/>
      <protection hidden="1"/>
    </xf>
    <xf numFmtId="0" fontId="21" fillId="22" borderId="0" xfId="0" applyFont="1" applyFill="1" applyBorder="1" applyAlignment="1" applyProtection="1">
      <alignment vertical="top"/>
      <protection hidden="1"/>
    </xf>
    <xf numFmtId="0" fontId="21" fillId="22" borderId="0" xfId="0" applyFont="1" applyFill="1" applyBorder="1" applyAlignment="1" applyProtection="1">
      <alignment vertical="top" wrapText="1"/>
      <protection hidden="1"/>
    </xf>
    <xf numFmtId="0" fontId="21" fillId="22" borderId="5" xfId="0" applyFont="1" applyFill="1" applyBorder="1" applyAlignment="1" applyProtection="1">
      <alignment vertical="top"/>
      <protection hidden="1"/>
    </xf>
    <xf numFmtId="0" fontId="21" fillId="22" borderId="0" xfId="0" applyFont="1" applyFill="1" applyAlignment="1">
      <alignment vertical="top"/>
    </xf>
    <xf numFmtId="0" fontId="0" fillId="0" borderId="0" xfId="0" applyBorder="1" applyAlignment="1" applyProtection="1">
      <alignment vertical="top" wrapText="1"/>
      <protection hidden="1"/>
    </xf>
    <xf numFmtId="0" fontId="34" fillId="0" borderId="10" xfId="0" applyFont="1" applyFill="1" applyBorder="1" applyAlignment="1" applyProtection="1">
      <alignment vertical="top" wrapText="1"/>
      <protection hidden="1"/>
    </xf>
    <xf numFmtId="0" fontId="33" fillId="0" borderId="4" xfId="0" applyFont="1" applyBorder="1" applyAlignment="1" applyProtection="1">
      <alignment vertical="top"/>
      <protection hidden="1"/>
    </xf>
    <xf numFmtId="0" fontId="33" fillId="0" borderId="0" xfId="0" applyFont="1" applyBorder="1" applyAlignment="1" applyProtection="1">
      <alignment vertical="top"/>
      <protection hidden="1"/>
    </xf>
    <xf numFmtId="0" fontId="33" fillId="0" borderId="5" xfId="0" applyFont="1" applyBorder="1" applyAlignment="1" applyProtection="1">
      <alignment vertical="top"/>
      <protection hidden="1"/>
    </xf>
    <xf numFmtId="0" fontId="33" fillId="0" borderId="0" xfId="0" applyFont="1" applyAlignment="1">
      <alignment vertical="top"/>
    </xf>
    <xf numFmtId="0" fontId="43" fillId="0" borderId="4" xfId="0" applyFont="1" applyBorder="1" applyProtection="1">
      <protection hidden="1"/>
    </xf>
    <xf numFmtId="0" fontId="44" fillId="0" borderId="0" xfId="0" applyFont="1" applyBorder="1" applyAlignment="1" applyProtection="1">
      <alignment vertical="top"/>
      <protection hidden="1"/>
    </xf>
    <xf numFmtId="0" fontId="43" fillId="0" borderId="0" xfId="0" applyFont="1" applyBorder="1" applyAlignment="1" applyProtection="1">
      <alignment vertical="center" wrapText="1"/>
      <protection hidden="1"/>
    </xf>
    <xf numFmtId="0" fontId="43" fillId="0" borderId="0" xfId="0" applyFont="1" applyProtection="1">
      <protection hidden="1"/>
    </xf>
    <xf numFmtId="0" fontId="33" fillId="0" borderId="0" xfId="0" applyFont="1" applyFill="1" applyProtection="1">
      <protection hidden="1"/>
    </xf>
    <xf numFmtId="168" fontId="0" fillId="20" borderId="0" xfId="0" quotePrefix="1" applyNumberFormat="1" applyFill="1" applyProtection="1">
      <protection hidden="1"/>
    </xf>
    <xf numFmtId="0" fontId="15" fillId="23" borderId="0" xfId="0" applyFont="1" applyFill="1" applyProtection="1">
      <protection hidden="1"/>
    </xf>
    <xf numFmtId="0" fontId="0" fillId="23" borderId="0" xfId="0" applyFill="1" applyProtection="1">
      <protection hidden="1"/>
    </xf>
    <xf numFmtId="0" fontId="21" fillId="23" borderId="0" xfId="0" applyFont="1" applyFill="1" applyProtection="1">
      <protection hidden="1"/>
    </xf>
    <xf numFmtId="0" fontId="0" fillId="23" borderId="0" xfId="0" applyFont="1" applyFill="1" applyProtection="1">
      <protection hidden="1"/>
    </xf>
    <xf numFmtId="169" fontId="21" fillId="0" borderId="0" xfId="5" applyNumberFormat="1" applyFont="1" applyFill="1" applyAlignment="1" applyProtection="1">
      <alignment horizontal="center"/>
      <protection hidden="1"/>
    </xf>
    <xf numFmtId="2" fontId="0" fillId="0" borderId="0" xfId="0" applyNumberFormat="1" applyFill="1" applyProtection="1">
      <protection hidden="1"/>
    </xf>
    <xf numFmtId="0" fontId="0" fillId="0" borderId="0" xfId="0" applyFill="1" applyAlignment="1" applyProtection="1">
      <alignment vertical="top"/>
      <protection hidden="1"/>
    </xf>
    <xf numFmtId="0" fontId="13" fillId="0" borderId="0" xfId="0" applyFont="1" applyFill="1" applyAlignment="1" applyProtection="1">
      <alignment horizontal="center"/>
      <protection hidden="1"/>
    </xf>
    <xf numFmtId="14" fontId="54" fillId="0" borderId="0" xfId="0" applyNumberFormat="1" applyFont="1" applyFill="1" applyBorder="1" applyAlignment="1" applyProtection="1">
      <alignment horizontal="center"/>
      <protection hidden="1"/>
    </xf>
    <xf numFmtId="168" fontId="21" fillId="0" borderId="0" xfId="1" applyNumberFormat="1" applyFont="1" applyFill="1" applyAlignment="1" applyProtection="1">
      <alignment horizontal="center"/>
      <protection hidden="1"/>
    </xf>
    <xf numFmtId="0" fontId="0" fillId="0" borderId="0" xfId="0" quotePrefix="1" applyFont="1" applyFill="1" applyProtection="1">
      <protection hidden="1"/>
    </xf>
    <xf numFmtId="168" fontId="21" fillId="0" borderId="0" xfId="0" applyNumberFormat="1" applyFont="1" applyFill="1" applyAlignment="1" applyProtection="1">
      <alignment vertical="top"/>
      <protection hidden="1"/>
    </xf>
    <xf numFmtId="0" fontId="108" fillId="0" borderId="0" xfId="0" applyFont="1" applyFill="1" applyProtection="1">
      <protection hidden="1"/>
    </xf>
    <xf numFmtId="9" fontId="21" fillId="0" borderId="0" xfId="0" applyNumberFormat="1" applyFont="1" applyFill="1" applyAlignment="1" applyProtection="1">
      <alignment horizontal="center"/>
      <protection hidden="1"/>
    </xf>
    <xf numFmtId="0" fontId="109" fillId="0" borderId="0" xfId="0" applyFont="1" applyFill="1" applyProtection="1">
      <protection hidden="1"/>
    </xf>
    <xf numFmtId="0" fontId="0" fillId="12" borderId="58" xfId="0" applyFill="1" applyBorder="1" applyProtection="1">
      <protection hidden="1"/>
    </xf>
    <xf numFmtId="0" fontId="0" fillId="12" borderId="59" xfId="0" applyFill="1" applyBorder="1" applyProtection="1">
      <protection hidden="1"/>
    </xf>
    <xf numFmtId="186" fontId="0" fillId="3" borderId="10" xfId="0" applyNumberFormat="1" applyFill="1" applyBorder="1" applyAlignment="1" applyProtection="1">
      <alignment horizontal="left"/>
      <protection hidden="1"/>
    </xf>
    <xf numFmtId="0" fontId="107" fillId="0" borderId="0" xfId="0" applyFont="1" applyFill="1" applyAlignment="1" applyProtection="1">
      <alignment vertical="top" wrapText="1"/>
      <protection hidden="1"/>
    </xf>
    <xf numFmtId="0" fontId="33" fillId="0" borderId="0" xfId="0" applyFont="1" applyFill="1" applyAlignment="1" applyProtection="1">
      <alignment vertical="top" wrapText="1"/>
      <protection hidden="1"/>
    </xf>
    <xf numFmtId="168" fontId="33" fillId="0" borderId="0" xfId="1" applyNumberFormat="1" applyFont="1" applyFill="1" applyAlignment="1" applyProtection="1">
      <alignment horizontal="center" vertical="top" wrapText="1"/>
      <protection hidden="1"/>
    </xf>
    <xf numFmtId="2" fontId="0" fillId="23" borderId="0" xfId="0" applyNumberFormat="1" applyFont="1" applyFill="1" applyProtection="1">
      <protection hidden="1"/>
    </xf>
    <xf numFmtId="167" fontId="0" fillId="0" borderId="0" xfId="0" applyNumberFormat="1" applyFill="1" applyProtection="1">
      <protection hidden="1"/>
    </xf>
    <xf numFmtId="1" fontId="95" fillId="0" borderId="0" xfId="0" applyNumberFormat="1" applyFont="1" applyBorder="1" applyAlignment="1" applyProtection="1">
      <alignment horizontal="center" vertical="center"/>
      <protection hidden="1"/>
    </xf>
    <xf numFmtId="0" fontId="15" fillId="0" borderId="0" xfId="0" applyFont="1" applyAlignment="1" applyProtection="1">
      <alignment vertical="top" wrapText="1"/>
      <protection hidden="1"/>
    </xf>
    <xf numFmtId="0" fontId="0" fillId="0" borderId="0" xfId="0" applyFont="1" applyAlignment="1" applyProtection="1">
      <alignment vertical="top"/>
      <protection hidden="1"/>
    </xf>
    <xf numFmtId="168" fontId="0" fillId="0" borderId="0" xfId="0" applyNumberFormat="1" applyFont="1" applyFill="1" applyBorder="1" applyAlignment="1" applyProtection="1">
      <alignment vertical="top"/>
      <protection hidden="1"/>
    </xf>
    <xf numFmtId="168" fontId="0" fillId="17" borderId="0" xfId="1" applyNumberFormat="1" applyFont="1" applyFill="1" applyProtection="1">
      <protection hidden="1"/>
    </xf>
    <xf numFmtId="0" fontId="21" fillId="0" borderId="0" xfId="0" applyFont="1" applyAlignment="1" applyProtection="1">
      <alignment vertical="top"/>
      <protection hidden="1"/>
    </xf>
    <xf numFmtId="0" fontId="21" fillId="0" borderId="0" xfId="0" applyFont="1" applyAlignment="1" applyProtection="1">
      <alignment vertical="top" wrapText="1"/>
      <protection hidden="1"/>
    </xf>
    <xf numFmtId="168" fontId="21" fillId="0" borderId="0" xfId="0" applyNumberFormat="1" applyFont="1" applyFill="1" applyBorder="1" applyAlignment="1" applyProtection="1">
      <alignment vertical="top"/>
      <protection hidden="1"/>
    </xf>
    <xf numFmtId="168" fontId="49" fillId="0" borderId="0" xfId="0" applyNumberFormat="1" applyFont="1" applyFill="1" applyBorder="1" applyAlignment="1" applyProtection="1">
      <alignment vertical="top"/>
      <protection hidden="1"/>
    </xf>
    <xf numFmtId="0" fontId="16" fillId="25" borderId="10" xfId="0" applyFont="1" applyFill="1" applyBorder="1" applyAlignment="1" applyProtection="1">
      <alignment horizontal="center"/>
      <protection hidden="1"/>
    </xf>
    <xf numFmtId="0" fontId="0" fillId="24" borderId="10" xfId="0" applyFill="1" applyBorder="1" applyAlignment="1" applyProtection="1">
      <alignment horizontal="center"/>
      <protection hidden="1"/>
    </xf>
    <xf numFmtId="3" fontId="21" fillId="0" borderId="0" xfId="0" quotePrefix="1" applyNumberFormat="1" applyFont="1" applyFill="1" applyAlignment="1" applyProtection="1">
      <alignment horizontal="center"/>
      <protection hidden="1"/>
    </xf>
    <xf numFmtId="0" fontId="5" fillId="0" borderId="0" xfId="0" applyFont="1" applyBorder="1" applyAlignment="1" applyProtection="1">
      <alignment vertical="center" wrapText="1"/>
      <protection hidden="1"/>
    </xf>
    <xf numFmtId="0" fontId="8" fillId="0" borderId="0" xfId="0" applyFont="1" applyBorder="1" applyAlignment="1" applyProtection="1">
      <alignment vertical="center" wrapText="1"/>
      <protection hidden="1"/>
    </xf>
    <xf numFmtId="0" fontId="78" fillId="0" borderId="0" xfId="0" applyFont="1" applyBorder="1" applyAlignment="1" applyProtection="1">
      <alignment vertical="center" wrapText="1"/>
      <protection hidden="1"/>
    </xf>
    <xf numFmtId="0" fontId="8" fillId="0" borderId="0" xfId="0" applyFont="1" applyFill="1" applyBorder="1" applyAlignment="1" applyProtection="1">
      <alignment vertical="center" wrapText="1"/>
      <protection hidden="1"/>
    </xf>
    <xf numFmtId="0" fontId="45" fillId="0" borderId="0" xfId="0" applyFont="1" applyBorder="1" applyAlignment="1" applyProtection="1">
      <alignment vertical="center" wrapText="1"/>
      <protection hidden="1"/>
    </xf>
    <xf numFmtId="0" fontId="5" fillId="0" borderId="0" xfId="0" applyFont="1" applyFill="1" applyBorder="1" applyAlignment="1" applyProtection="1">
      <alignment vertical="center" wrapText="1"/>
      <protection hidden="1"/>
    </xf>
    <xf numFmtId="0" fontId="5" fillId="13" borderId="57" xfId="0" applyFont="1" applyFill="1" applyBorder="1" applyAlignment="1" applyProtection="1">
      <alignment vertical="center" wrapText="1"/>
      <protection locked="0"/>
    </xf>
    <xf numFmtId="0" fontId="8" fillId="0" borderId="7" xfId="0" applyFont="1" applyBorder="1" applyAlignment="1" applyProtection="1">
      <alignment vertical="top" wrapText="1"/>
      <protection hidden="1"/>
    </xf>
    <xf numFmtId="0" fontId="5" fillId="0" borderId="0" xfId="0" applyFont="1" applyBorder="1" applyAlignment="1" applyProtection="1">
      <alignment wrapText="1"/>
      <protection hidden="1"/>
    </xf>
    <xf numFmtId="0" fontId="6" fillId="16" borderId="0" xfId="0" applyFont="1" applyFill="1" applyBorder="1" applyAlignment="1" applyProtection="1">
      <alignment horizontal="left" vertical="top"/>
      <protection hidden="1"/>
    </xf>
    <xf numFmtId="0" fontId="0" fillId="12" borderId="60" xfId="0" applyFill="1" applyBorder="1" applyProtection="1">
      <protection hidden="1"/>
    </xf>
    <xf numFmtId="1" fontId="0" fillId="0" borderId="0" xfId="0" applyNumberFormat="1" applyAlignment="1" applyProtection="1">
      <alignment wrapText="1"/>
      <protection hidden="1"/>
    </xf>
    <xf numFmtId="0" fontId="0" fillId="0" borderId="2" xfId="0" applyBorder="1" applyProtection="1">
      <protection hidden="1"/>
    </xf>
    <xf numFmtId="0" fontId="5" fillId="0" borderId="2" xfId="0" applyFont="1" applyBorder="1" applyAlignment="1" applyProtection="1">
      <alignment wrapText="1"/>
      <protection hidden="1"/>
    </xf>
    <xf numFmtId="0" fontId="7" fillId="0" borderId="4" xfId="0" applyFont="1" applyBorder="1" applyProtection="1">
      <protection hidden="1"/>
    </xf>
    <xf numFmtId="0" fontId="7" fillId="0" borderId="4" xfId="0" applyFont="1" applyBorder="1" applyAlignment="1" applyProtection="1">
      <alignment horizontal="left" vertical="center"/>
      <protection hidden="1"/>
    </xf>
    <xf numFmtId="0" fontId="5" fillId="0" borderId="6" xfId="0" applyFont="1" applyBorder="1" applyProtection="1">
      <protection hidden="1"/>
    </xf>
    <xf numFmtId="0" fontId="5" fillId="3" borderId="57" xfId="0" applyFont="1" applyFill="1" applyBorder="1" applyAlignment="1" applyProtection="1">
      <alignment vertical="center" wrapText="1"/>
      <protection locked="0"/>
    </xf>
    <xf numFmtId="0" fontId="5" fillId="3" borderId="29" xfId="0" applyFont="1" applyFill="1" applyBorder="1" applyAlignment="1" applyProtection="1">
      <alignment vertical="center" wrapText="1"/>
      <protection locked="0"/>
    </xf>
    <xf numFmtId="0" fontId="5" fillId="16" borderId="57" xfId="0" applyFont="1" applyFill="1" applyBorder="1" applyAlignment="1" applyProtection="1">
      <alignment vertical="center" wrapText="1"/>
      <protection locked="0"/>
    </xf>
    <xf numFmtId="0" fontId="5" fillId="16" borderId="29" xfId="0" applyFont="1" applyFill="1" applyBorder="1" applyAlignment="1" applyProtection="1">
      <alignment vertical="center" wrapText="1"/>
      <protection locked="0"/>
    </xf>
    <xf numFmtId="0" fontId="5" fillId="0" borderId="2" xfId="0" applyFont="1" applyBorder="1" applyAlignment="1" applyProtection="1">
      <alignment vertical="top" wrapText="1"/>
      <protection hidden="1"/>
    </xf>
    <xf numFmtId="0" fontId="5" fillId="3" borderId="10" xfId="0" applyFont="1" applyFill="1" applyBorder="1" applyAlignment="1" applyProtection="1">
      <alignment vertical="top" wrapText="1"/>
      <protection hidden="1"/>
    </xf>
    <xf numFmtId="0" fontId="5" fillId="16" borderId="1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43" fillId="0" borderId="0" xfId="0" applyFont="1" applyBorder="1" applyAlignment="1" applyProtection="1">
      <alignment vertical="top" wrapText="1"/>
      <protection hidden="1"/>
    </xf>
    <xf numFmtId="0" fontId="78" fillId="0" borderId="0" xfId="0" applyFont="1" applyBorder="1" applyAlignment="1" applyProtection="1">
      <alignment vertical="top" wrapText="1"/>
      <protection hidden="1"/>
    </xf>
    <xf numFmtId="0" fontId="5" fillId="3" borderId="57" xfId="0" applyFont="1" applyFill="1" applyBorder="1" applyAlignment="1" applyProtection="1">
      <alignment vertical="top" wrapText="1"/>
      <protection hidden="1"/>
    </xf>
    <xf numFmtId="169" fontId="5" fillId="13" borderId="57" xfId="0" applyNumberFormat="1" applyFont="1" applyFill="1" applyBorder="1" applyAlignment="1" applyProtection="1">
      <alignment vertical="top"/>
      <protection hidden="1"/>
    </xf>
    <xf numFmtId="0" fontId="5" fillId="16" borderId="57" xfId="0" applyFont="1" applyFill="1" applyBorder="1" applyAlignment="1" applyProtection="1">
      <alignment vertical="top" wrapText="1"/>
      <protection hidden="1"/>
    </xf>
    <xf numFmtId="0" fontId="8" fillId="0" borderId="0" xfId="0" applyFont="1" applyFill="1" applyBorder="1" applyAlignment="1" applyProtection="1">
      <alignment vertical="top" wrapText="1"/>
      <protection hidden="1"/>
    </xf>
    <xf numFmtId="0" fontId="45" fillId="0" borderId="0" xfId="0" applyFont="1" applyBorder="1" applyAlignment="1" applyProtection="1">
      <alignment vertical="top" wrapText="1"/>
      <protection hidden="1"/>
    </xf>
    <xf numFmtId="0" fontId="5" fillId="13" borderId="57" xfId="0" applyFont="1" applyFill="1" applyBorder="1" applyAlignment="1" applyProtection="1">
      <alignment vertical="top" wrapText="1"/>
      <protection hidden="1"/>
    </xf>
    <xf numFmtId="0" fontId="5" fillId="0" borderId="0" xfId="0" applyFont="1" applyAlignment="1" applyProtection="1">
      <alignment vertical="top" wrapText="1"/>
      <protection hidden="1"/>
    </xf>
    <xf numFmtId="0" fontId="5" fillId="3" borderId="19" xfId="0" applyFont="1" applyFill="1" applyBorder="1" applyAlignment="1" applyProtection="1">
      <alignment vertical="center" wrapText="1"/>
      <protection locked="0"/>
    </xf>
    <xf numFmtId="0" fontId="5" fillId="3" borderId="20" xfId="0" applyFont="1" applyFill="1" applyBorder="1" applyAlignment="1" applyProtection="1">
      <alignment vertical="center" wrapText="1"/>
      <protection locked="0"/>
    </xf>
    <xf numFmtId="0" fontId="5" fillId="3" borderId="16" xfId="0" applyFont="1" applyFill="1" applyBorder="1" applyAlignment="1" applyProtection="1">
      <alignment vertical="center" wrapText="1"/>
      <protection locked="0"/>
    </xf>
    <xf numFmtId="0" fontId="5" fillId="3" borderId="17" xfId="0" applyFont="1" applyFill="1" applyBorder="1" applyAlignment="1" applyProtection="1">
      <alignment vertical="center" wrapText="1"/>
      <protection locked="0"/>
    </xf>
    <xf numFmtId="169" fontId="5" fillId="13" borderId="57" xfId="0" applyNumberFormat="1" applyFont="1" applyFill="1" applyBorder="1" applyAlignment="1" applyProtection="1">
      <alignment vertical="center"/>
      <protection locked="0"/>
    </xf>
    <xf numFmtId="169" fontId="5" fillId="13" borderId="29" xfId="0" applyNumberFormat="1" applyFont="1" applyFill="1" applyBorder="1" applyAlignment="1" applyProtection="1">
      <alignment vertical="center"/>
      <protection locked="0"/>
    </xf>
    <xf numFmtId="169" fontId="5" fillId="13" borderId="18" xfId="0" applyNumberFormat="1" applyFont="1" applyFill="1" applyBorder="1" applyAlignment="1" applyProtection="1">
      <alignment vertical="center"/>
      <protection locked="0"/>
    </xf>
    <xf numFmtId="169" fontId="5" fillId="13" borderId="0" xfId="0" applyNumberFormat="1" applyFont="1" applyFill="1" applyBorder="1" applyAlignment="1" applyProtection="1">
      <alignment vertical="center"/>
      <protection locked="0"/>
    </xf>
    <xf numFmtId="169" fontId="5" fillId="13" borderId="19" xfId="0" applyNumberFormat="1" applyFont="1" applyFill="1" applyBorder="1" applyAlignment="1" applyProtection="1">
      <alignment vertical="center"/>
      <protection locked="0"/>
    </xf>
    <xf numFmtId="169" fontId="5" fillId="13" borderId="20" xfId="0" applyNumberFormat="1" applyFont="1" applyFill="1" applyBorder="1" applyAlignment="1" applyProtection="1">
      <alignment vertical="center"/>
      <protection locked="0"/>
    </xf>
    <xf numFmtId="0" fontId="5" fillId="16" borderId="16" xfId="0" applyFont="1" applyFill="1" applyBorder="1" applyAlignment="1" applyProtection="1">
      <alignment vertical="center" wrapText="1"/>
      <protection locked="0"/>
    </xf>
    <xf numFmtId="0" fontId="5" fillId="16" borderId="17" xfId="0" applyFont="1" applyFill="1" applyBorder="1" applyAlignment="1" applyProtection="1">
      <alignment vertical="center" wrapText="1"/>
      <protection locked="0"/>
    </xf>
    <xf numFmtId="0" fontId="5" fillId="16" borderId="19" xfId="0" applyFont="1" applyFill="1" applyBorder="1" applyAlignment="1" applyProtection="1">
      <alignment vertical="center" wrapText="1"/>
      <protection locked="0"/>
    </xf>
    <xf numFmtId="0" fontId="5" fillId="16" borderId="20" xfId="0" applyFont="1" applyFill="1" applyBorder="1" applyAlignment="1" applyProtection="1">
      <alignment vertical="center" wrapText="1"/>
      <protection locked="0"/>
    </xf>
    <xf numFmtId="0" fontId="5" fillId="3" borderId="18"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3" fillId="0" borderId="0" xfId="0" applyFont="1" applyBorder="1" applyAlignment="1" applyProtection="1">
      <alignment vertical="top"/>
      <protection hidden="1"/>
    </xf>
    <xf numFmtId="0" fontId="9" fillId="0" borderId="0" xfId="0" applyFont="1" applyBorder="1" applyAlignment="1" applyProtection="1">
      <alignment vertical="top"/>
      <protection hidden="1"/>
    </xf>
    <xf numFmtId="0" fontId="46" fillId="0" borderId="0" xfId="0" applyFont="1" applyBorder="1" applyAlignment="1" applyProtection="1">
      <alignment vertical="top"/>
      <protection hidden="1"/>
    </xf>
    <xf numFmtId="0" fontId="5" fillId="13" borderId="29" xfId="0" applyFont="1" applyFill="1" applyBorder="1" applyAlignment="1" applyProtection="1">
      <alignment vertical="center" wrapText="1"/>
      <protection locked="0"/>
    </xf>
    <xf numFmtId="0" fontId="77" fillId="0" borderId="0" xfId="0" applyFont="1" applyBorder="1" applyProtection="1">
      <protection hidden="1"/>
    </xf>
    <xf numFmtId="0" fontId="22" fillId="0" borderId="0" xfId="0" applyFont="1" applyBorder="1" applyProtection="1">
      <protection hidden="1"/>
    </xf>
    <xf numFmtId="0" fontId="5" fillId="0" borderId="0" xfId="0" applyFont="1" applyFill="1" applyBorder="1" applyProtection="1">
      <protection hidden="1"/>
    </xf>
    <xf numFmtId="0" fontId="45" fillId="0" borderId="0" xfId="0" applyFont="1" applyBorder="1" applyProtection="1">
      <protection hidden="1"/>
    </xf>
    <xf numFmtId="0" fontId="43" fillId="0" borderId="0" xfId="0" applyFont="1" applyBorder="1" applyProtection="1">
      <protection hidden="1"/>
    </xf>
    <xf numFmtId="0" fontId="8" fillId="0" borderId="0" xfId="0" applyFont="1" applyFill="1" applyBorder="1" applyProtection="1">
      <protection hidden="1"/>
    </xf>
    <xf numFmtId="0" fontId="5" fillId="0" borderId="3" xfId="0" applyFont="1" applyBorder="1" applyAlignment="1" applyProtection="1">
      <alignment wrapText="1"/>
      <protection hidden="1"/>
    </xf>
    <xf numFmtId="0" fontId="5" fillId="3" borderId="61" xfId="0" applyFont="1" applyFill="1" applyBorder="1" applyAlignment="1" applyProtection="1">
      <alignment vertical="center" wrapText="1"/>
      <protection locked="0"/>
    </xf>
    <xf numFmtId="0" fontId="5" fillId="16" borderId="61" xfId="0" applyFont="1" applyFill="1" applyBorder="1" applyAlignment="1" applyProtection="1">
      <alignment vertical="center" wrapText="1"/>
      <protection locked="0"/>
    </xf>
    <xf numFmtId="0" fontId="5" fillId="3" borderId="62" xfId="0" applyFont="1" applyFill="1" applyBorder="1" applyAlignment="1" applyProtection="1">
      <alignment vertical="center" wrapText="1"/>
      <protection locked="0"/>
    </xf>
    <xf numFmtId="0" fontId="5" fillId="3" borderId="63" xfId="0" applyFont="1" applyFill="1" applyBorder="1" applyAlignment="1" applyProtection="1">
      <alignment vertical="center" wrapText="1"/>
      <protection locked="0"/>
    </xf>
    <xf numFmtId="169" fontId="5" fillId="13" borderId="61" xfId="0" applyNumberFormat="1" applyFont="1" applyFill="1" applyBorder="1" applyAlignment="1" applyProtection="1">
      <alignment vertical="center"/>
      <protection locked="0"/>
    </xf>
    <xf numFmtId="169" fontId="5" fillId="13" borderId="5" xfId="0" applyNumberFormat="1" applyFont="1" applyFill="1" applyBorder="1" applyAlignment="1" applyProtection="1">
      <alignment vertical="center"/>
      <protection locked="0"/>
    </xf>
    <xf numFmtId="169" fontId="5" fillId="13" borderId="62" xfId="0" applyNumberFormat="1" applyFont="1" applyFill="1" applyBorder="1" applyAlignment="1" applyProtection="1">
      <alignment vertical="center"/>
      <protection locked="0"/>
    </xf>
    <xf numFmtId="0" fontId="5" fillId="16" borderId="63" xfId="0" applyFont="1" applyFill="1" applyBorder="1" applyAlignment="1" applyProtection="1">
      <alignment vertical="center" wrapText="1"/>
      <protection locked="0"/>
    </xf>
    <xf numFmtId="0" fontId="5" fillId="16" borderId="62" xfId="0" applyFont="1" applyFill="1" applyBorder="1" applyAlignment="1" applyProtection="1">
      <alignment vertical="center" wrapText="1"/>
      <protection locked="0"/>
    </xf>
    <xf numFmtId="0" fontId="5" fillId="3" borderId="5" xfId="0" applyFont="1" applyFill="1" applyBorder="1" applyAlignment="1" applyProtection="1">
      <alignment vertical="center" wrapText="1"/>
      <protection locked="0"/>
    </xf>
    <xf numFmtId="0" fontId="5" fillId="13" borderId="61" xfId="0" applyFont="1" applyFill="1" applyBorder="1" applyAlignment="1" applyProtection="1">
      <alignment vertical="center" wrapText="1"/>
      <protection locked="0"/>
    </xf>
    <xf numFmtId="0" fontId="8" fillId="0" borderId="5" xfId="0" applyFont="1" applyBorder="1" applyAlignment="1" applyProtection="1">
      <alignment vertical="top"/>
      <protection hidden="1"/>
    </xf>
    <xf numFmtId="0" fontId="5" fillId="0" borderId="5" xfId="0" applyFont="1" applyBorder="1" applyAlignment="1" applyProtection="1">
      <alignment vertical="top"/>
      <protection hidden="1"/>
    </xf>
    <xf numFmtId="0" fontId="5" fillId="0" borderId="2" xfId="0" applyFont="1" applyBorder="1" applyAlignment="1" applyProtection="1">
      <alignment vertical="top"/>
      <protection hidden="1"/>
    </xf>
    <xf numFmtId="0" fontId="5" fillId="0" borderId="0" xfId="0" applyFont="1" applyAlignment="1" applyProtection="1">
      <alignment vertical="top"/>
      <protection hidden="1"/>
    </xf>
    <xf numFmtId="0" fontId="10" fillId="0" borderId="0" xfId="0" applyFont="1" applyBorder="1" applyAlignment="1" applyProtection="1">
      <alignment horizontal="right"/>
      <protection hidden="1"/>
    </xf>
    <xf numFmtId="0" fontId="110" fillId="0" borderId="0" xfId="0" applyFont="1" applyBorder="1" applyAlignment="1" applyProtection="1">
      <alignment vertical="top" wrapText="1"/>
      <protection hidden="1"/>
    </xf>
    <xf numFmtId="0" fontId="29" fillId="0" borderId="0" xfId="0" applyFont="1" applyProtection="1">
      <protection hidden="1"/>
    </xf>
    <xf numFmtId="0" fontId="10" fillId="0" borderId="0" xfId="0" quotePrefix="1" applyFont="1" applyBorder="1" applyAlignment="1" applyProtection="1">
      <alignment horizontal="right"/>
      <protection hidden="1"/>
    </xf>
    <xf numFmtId="167" fontId="0" fillId="0" borderId="0" xfId="5" quotePrefix="1" applyNumberFormat="1" applyFont="1" applyAlignment="1" applyProtection="1">
      <alignment horizontal="center" vertical="top"/>
      <protection hidden="1"/>
    </xf>
    <xf numFmtId="167" fontId="15" fillId="0" borderId="0" xfId="0" applyNumberFormat="1" applyFont="1" applyAlignment="1" applyProtection="1">
      <alignment wrapText="1"/>
      <protection hidden="1"/>
    </xf>
    <xf numFmtId="167" fontId="0" fillId="0" borderId="0" xfId="0" quotePrefix="1" applyNumberFormat="1" applyAlignment="1" applyProtection="1">
      <alignment wrapText="1"/>
      <protection hidden="1"/>
    </xf>
    <xf numFmtId="167" fontId="29" fillId="0" borderId="0" xfId="0" applyNumberFormat="1" applyFont="1" applyAlignment="1" applyProtection="1">
      <alignment wrapText="1"/>
      <protection hidden="1"/>
    </xf>
    <xf numFmtId="167" fontId="29" fillId="0" borderId="0" xfId="5" quotePrefix="1" applyNumberFormat="1" applyFont="1" applyAlignment="1" applyProtection="1">
      <alignment horizontal="center" vertical="top"/>
      <protection hidden="1"/>
    </xf>
    <xf numFmtId="167" fontId="29" fillId="0" borderId="0" xfId="0" quotePrefix="1" applyNumberFormat="1" applyFont="1" applyAlignment="1" applyProtection="1">
      <alignment wrapText="1"/>
      <protection hidden="1"/>
    </xf>
    <xf numFmtId="1" fontId="29" fillId="0" borderId="0" xfId="0" applyNumberFormat="1" applyFont="1" applyAlignment="1" applyProtection="1">
      <alignment wrapText="1"/>
      <protection hidden="1"/>
    </xf>
    <xf numFmtId="167" fontId="0" fillId="0" borderId="0" xfId="0" quotePrefix="1" applyNumberFormat="1" applyFont="1" applyAlignment="1" applyProtection="1">
      <alignment wrapText="1"/>
      <protection hidden="1"/>
    </xf>
    <xf numFmtId="164" fontId="7" fillId="0" borderId="9" xfId="0" applyNumberFormat="1" applyFont="1" applyFill="1" applyBorder="1" applyAlignment="1" applyProtection="1">
      <alignment vertical="center"/>
      <protection hidden="1"/>
    </xf>
    <xf numFmtId="0" fontId="112" fillId="9" borderId="0" xfId="0" applyFont="1" applyFill="1" applyBorder="1" applyProtection="1">
      <protection hidden="1"/>
    </xf>
    <xf numFmtId="168" fontId="0" fillId="0" borderId="0" xfId="0" applyNumberFormat="1" applyAlignment="1" applyProtection="1">
      <alignment vertical="top"/>
      <protection hidden="1"/>
    </xf>
    <xf numFmtId="168" fontId="1" fillId="0" borderId="0" xfId="1" applyNumberFormat="1" applyFont="1" applyBorder="1" applyAlignment="1" applyProtection="1">
      <alignment vertical="top"/>
      <protection hidden="1"/>
    </xf>
    <xf numFmtId="168" fontId="1" fillId="0" borderId="0" xfId="1" applyNumberFormat="1" applyFont="1" applyAlignment="1" applyProtection="1">
      <alignment vertical="top"/>
      <protection hidden="1"/>
    </xf>
    <xf numFmtId="180" fontId="5" fillId="0" borderId="0" xfId="0" applyNumberFormat="1" applyFont="1" applyFill="1" applyBorder="1" applyAlignment="1" applyProtection="1">
      <alignment horizontal="right" vertical="center"/>
      <protection locked="0"/>
    </xf>
    <xf numFmtId="3" fontId="21" fillId="0" borderId="0" xfId="0" applyNumberFormat="1" applyFont="1" applyFill="1" applyAlignment="1" applyProtection="1">
      <alignment horizontal="center"/>
      <protection hidden="1"/>
    </xf>
    <xf numFmtId="3" fontId="0" fillId="0" borderId="0" xfId="0" applyNumberFormat="1" applyFill="1" applyProtection="1">
      <protection hidden="1"/>
    </xf>
    <xf numFmtId="9" fontId="0" fillId="0" borderId="0" xfId="0" applyNumberFormat="1" applyFont="1" applyFill="1" applyProtection="1">
      <protection hidden="1"/>
    </xf>
    <xf numFmtId="9" fontId="21" fillId="0" borderId="0" xfId="0" applyNumberFormat="1" applyFont="1" applyFill="1" applyProtection="1">
      <protection hidden="1"/>
    </xf>
    <xf numFmtId="168" fontId="0" fillId="0" borderId="0" xfId="1" applyNumberFormat="1" applyFont="1" applyFill="1" applyAlignment="1" applyProtection="1">
      <alignment vertical="top"/>
      <protection hidden="1"/>
    </xf>
    <xf numFmtId="169" fontId="0" fillId="0" borderId="0" xfId="5" applyNumberFormat="1" applyFont="1" applyFill="1" applyAlignment="1" applyProtection="1">
      <alignment horizontal="center"/>
      <protection hidden="1"/>
    </xf>
    <xf numFmtId="167" fontId="0" fillId="0" borderId="0" xfId="5" applyNumberFormat="1" applyFont="1" applyFill="1" applyAlignment="1" applyProtection="1">
      <alignment horizontal="center" vertical="top"/>
      <protection hidden="1"/>
    </xf>
    <xf numFmtId="0" fontId="21" fillId="0" borderId="0" xfId="0" quotePrefix="1" applyFont="1" applyFill="1" applyProtection="1">
      <protection hidden="1"/>
    </xf>
    <xf numFmtId="2" fontId="0" fillId="0" borderId="0" xfId="0" applyNumberFormat="1" applyFill="1" applyAlignment="1" applyProtection="1">
      <alignment horizontal="center"/>
      <protection hidden="1"/>
    </xf>
    <xf numFmtId="2" fontId="0" fillId="0" borderId="0" xfId="0" applyNumberFormat="1" applyFont="1" applyFill="1" applyProtection="1">
      <protection hidden="1"/>
    </xf>
    <xf numFmtId="1" fontId="0" fillId="0" borderId="0" xfId="0" applyNumberFormat="1" applyFont="1" applyFill="1" applyAlignment="1" applyProtection="1">
      <alignment horizontal="center"/>
      <protection hidden="1"/>
    </xf>
    <xf numFmtId="0" fontId="113" fillId="0" borderId="0" xfId="0" applyFont="1" applyProtection="1">
      <protection hidden="1"/>
    </xf>
    <xf numFmtId="168" fontId="0" fillId="0" borderId="9" xfId="1" applyNumberFormat="1" applyFont="1" applyFill="1" applyBorder="1" applyAlignment="1" applyProtection="1">
      <alignment vertical="top"/>
      <protection hidden="1"/>
    </xf>
    <xf numFmtId="0" fontId="15" fillId="0" borderId="0" xfId="0" applyFont="1" applyAlignment="1" applyProtection="1">
      <alignment vertical="top"/>
      <protection hidden="1"/>
    </xf>
    <xf numFmtId="168" fontId="15" fillId="0" borderId="9" xfId="1" applyNumberFormat="1" applyFont="1" applyFill="1" applyBorder="1" applyAlignment="1" applyProtection="1">
      <alignment vertical="top"/>
      <protection hidden="1"/>
    </xf>
    <xf numFmtId="0" fontId="15" fillId="0" borderId="0" xfId="0" applyFont="1" applyFill="1" applyAlignment="1" applyProtection="1">
      <alignment vertical="top"/>
      <protection hidden="1"/>
    </xf>
    <xf numFmtId="167" fontId="0" fillId="0" borderId="0" xfId="0" quotePrefix="1" applyNumberFormat="1" applyFont="1" applyAlignment="1" applyProtection="1">
      <alignment vertical="top" wrapText="1"/>
      <protection hidden="1"/>
    </xf>
    <xf numFmtId="0" fontId="114" fillId="3" borderId="10" xfId="0" applyFont="1" applyFill="1" applyBorder="1" applyAlignment="1" applyProtection="1">
      <alignment horizontal="center" vertical="center" wrapText="1"/>
      <protection locked="0"/>
    </xf>
    <xf numFmtId="1" fontId="5" fillId="0" borderId="10" xfId="0" applyNumberFormat="1" applyFont="1" applyFill="1" applyBorder="1" applyAlignment="1" applyProtection="1">
      <alignment vertical="center"/>
      <protection hidden="1"/>
    </xf>
    <xf numFmtId="1" fontId="5" fillId="0" borderId="0" xfId="0" applyNumberFormat="1" applyFont="1" applyBorder="1" applyAlignment="1" applyProtection="1">
      <alignment vertical="center"/>
      <protection hidden="1"/>
    </xf>
    <xf numFmtId="1" fontId="5" fillId="3" borderId="10" xfId="2" applyNumberFormat="1" applyFont="1" applyFill="1" applyBorder="1" applyAlignment="1" applyProtection="1">
      <alignment vertical="center"/>
      <protection locked="0"/>
    </xf>
    <xf numFmtId="0" fontId="32" fillId="0" borderId="0" xfId="0" applyFont="1" applyBorder="1" applyAlignment="1" applyProtection="1">
      <alignment horizontal="left" vertical="top"/>
      <protection hidden="1"/>
    </xf>
    <xf numFmtId="2" fontId="0" fillId="18" borderId="0" xfId="0" applyNumberFormat="1" applyFill="1" applyBorder="1" applyAlignment="1" applyProtection="1">
      <alignment horizontal="right"/>
      <protection hidden="1"/>
    </xf>
    <xf numFmtId="2" fontId="15" fillId="0" borderId="0" xfId="0" applyNumberFormat="1" applyFont="1" applyAlignment="1" applyProtection="1">
      <alignment horizontal="right"/>
      <protection hidden="1"/>
    </xf>
    <xf numFmtId="0" fontId="0" fillId="21" borderId="0" xfId="0" applyFont="1" applyFill="1" applyAlignment="1" applyProtection="1">
      <alignment vertical="top"/>
      <protection hidden="1"/>
    </xf>
    <xf numFmtId="0" fontId="32" fillId="21" borderId="0" xfId="0" applyFont="1" applyFill="1" applyAlignment="1" applyProtection="1">
      <alignment vertical="top"/>
      <protection hidden="1"/>
    </xf>
    <xf numFmtId="0" fontId="15" fillId="21" borderId="0" xfId="0" applyFont="1" applyFill="1" applyAlignment="1" applyProtection="1">
      <alignment vertical="top"/>
      <protection hidden="1"/>
    </xf>
    <xf numFmtId="168" fontId="15" fillId="21" borderId="0" xfId="0" applyNumberFormat="1" applyFont="1" applyFill="1" applyBorder="1" applyAlignment="1" applyProtection="1">
      <alignment vertical="top"/>
      <protection hidden="1"/>
    </xf>
    <xf numFmtId="0" fontId="117" fillId="0" borderId="0" xfId="0" applyFont="1" applyProtection="1">
      <protection hidden="1"/>
    </xf>
    <xf numFmtId="9" fontId="117" fillId="0" borderId="0" xfId="0" applyNumberFormat="1" applyFont="1" applyAlignment="1" applyProtection="1">
      <alignment horizontal="center"/>
      <protection hidden="1"/>
    </xf>
    <xf numFmtId="0" fontId="118" fillId="0" borderId="0" xfId="0" applyFont="1" applyProtection="1">
      <protection hidden="1"/>
    </xf>
    <xf numFmtId="0" fontId="82" fillId="0" borderId="0" xfId="0" applyFont="1" applyBorder="1" applyAlignment="1" applyProtection="1">
      <alignment horizontal="center" wrapText="1"/>
      <protection hidden="1"/>
    </xf>
    <xf numFmtId="0" fontId="82" fillId="0" borderId="0" xfId="0" applyFont="1" applyBorder="1" applyAlignment="1" applyProtection="1">
      <alignment horizontal="center"/>
      <protection hidden="1"/>
    </xf>
    <xf numFmtId="0" fontId="83" fillId="0" borderId="0" xfId="0" applyFont="1" applyBorder="1" applyAlignment="1" applyProtection="1">
      <protection hidden="1"/>
    </xf>
    <xf numFmtId="0" fontId="77" fillId="0" borderId="0" xfId="0" applyFont="1" applyBorder="1" applyAlignment="1" applyProtection="1">
      <alignment horizontal="center" vertical="top" wrapText="1"/>
      <protection hidden="1"/>
    </xf>
    <xf numFmtId="0" fontId="0" fillId="0" borderId="0" xfId="0" applyFont="1" applyAlignment="1">
      <alignment horizontal="center" vertical="top" wrapText="1"/>
    </xf>
    <xf numFmtId="0" fontId="10" fillId="0" borderId="0" xfId="0" applyFont="1" applyBorder="1" applyAlignment="1" applyProtection="1">
      <alignment horizontal="left" vertical="center" wrapText="1"/>
      <protection hidden="1"/>
    </xf>
    <xf numFmtId="0" fontId="0" fillId="0" borderId="0" xfId="0" applyAlignment="1">
      <alignment vertical="center" wrapText="1"/>
    </xf>
    <xf numFmtId="0" fontId="0" fillId="0" borderId="5" xfId="0" applyBorder="1" applyAlignment="1">
      <alignment vertical="center" wrapText="1"/>
    </xf>
    <xf numFmtId="14" fontId="86" fillId="0" borderId="0" xfId="0" applyNumberFormat="1" applyFont="1" applyBorder="1" applyAlignment="1" applyProtection="1">
      <protection hidden="1"/>
    </xf>
    <xf numFmtId="0" fontId="86" fillId="0" borderId="0" xfId="0" applyFont="1" applyBorder="1" applyAlignment="1" applyProtection="1">
      <protection hidden="1"/>
    </xf>
    <xf numFmtId="0" fontId="0" fillId="0" borderId="0" xfId="0" applyBorder="1" applyAlignment="1" applyProtection="1">
      <alignment vertical="top" wrapText="1"/>
      <protection hidden="1"/>
    </xf>
    <xf numFmtId="0" fontId="2"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39" fillId="2" borderId="6" xfId="0" applyFont="1" applyFill="1" applyBorder="1" applyAlignment="1" applyProtection="1">
      <alignment horizontal="center" wrapText="1"/>
      <protection hidden="1"/>
    </xf>
    <xf numFmtId="0" fontId="39" fillId="0" borderId="7" xfId="0" applyFont="1" applyBorder="1" applyAlignment="1" applyProtection="1">
      <alignment horizontal="center" wrapText="1"/>
      <protection hidden="1"/>
    </xf>
    <xf numFmtId="0" fontId="39" fillId="0" borderId="8" xfId="0" applyFont="1" applyBorder="1" applyAlignment="1" applyProtection="1">
      <alignment horizontal="center" wrapText="1"/>
      <protection hidden="1"/>
    </xf>
    <xf numFmtId="0" fontId="0" fillId="11" borderId="25" xfId="0" applyFill="1" applyBorder="1" applyAlignment="1" applyProtection="1">
      <alignment horizontal="center" vertical="center" wrapText="1"/>
      <protection hidden="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vertical="top" wrapText="1"/>
    </xf>
    <xf numFmtId="0" fontId="70" fillId="0" borderId="25" xfId="0" applyFont="1" applyBorder="1" applyAlignment="1" applyProtection="1">
      <alignment horizontal="center" vertical="top" wrapText="1"/>
      <protection hidden="1"/>
    </xf>
    <xf numFmtId="0" fontId="116" fillId="0" borderId="26" xfId="0" applyFont="1" applyBorder="1" applyAlignment="1">
      <alignment vertical="top"/>
    </xf>
    <xf numFmtId="0" fontId="116" fillId="0" borderId="27" xfId="0" applyFont="1" applyBorder="1" applyAlignment="1">
      <alignment vertical="top"/>
    </xf>
    <xf numFmtId="0" fontId="14" fillId="15" borderId="14" xfId="0" applyFont="1" applyFill="1" applyBorder="1" applyAlignment="1" applyProtection="1">
      <alignment horizontal="center" vertical="center" wrapText="1"/>
      <protection hidden="1"/>
    </xf>
    <xf numFmtId="0" fontId="14" fillId="15" borderId="30" xfId="0" applyFont="1" applyFill="1" applyBorder="1" applyAlignment="1" applyProtection="1">
      <alignment horizontal="center" vertical="center" wrapText="1"/>
      <protection hidden="1"/>
    </xf>
    <xf numFmtId="0" fontId="14" fillId="15" borderId="15" xfId="0" applyFont="1" applyFill="1" applyBorder="1" applyAlignment="1" applyProtection="1">
      <alignment horizontal="center" vertical="center" wrapText="1"/>
      <protection hidden="1"/>
    </xf>
    <xf numFmtId="0" fontId="22" fillId="0" borderId="0" xfId="0" applyFont="1" applyBorder="1" applyAlignment="1" applyProtection="1">
      <alignment horizontal="left" vertical="top" wrapText="1"/>
      <protection hidden="1"/>
    </xf>
    <xf numFmtId="0" fontId="11" fillId="4" borderId="0" xfId="0" applyFont="1" applyFill="1" applyBorder="1" applyAlignment="1" applyProtection="1">
      <alignment horizontal="center" vertical="center" wrapText="1"/>
      <protection hidden="1"/>
    </xf>
    <xf numFmtId="0" fontId="0" fillId="0" borderId="20" xfId="0" applyBorder="1" applyAlignment="1">
      <alignment wrapText="1"/>
    </xf>
    <xf numFmtId="0" fontId="0" fillId="0" borderId="0"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40" fillId="8" borderId="18" xfId="0" applyFont="1" applyFill="1" applyBorder="1" applyAlignment="1" applyProtection="1">
      <alignment horizontal="center" wrapText="1"/>
      <protection hidden="1"/>
    </xf>
    <xf numFmtId="0" fontId="40" fillId="8" borderId="0" xfId="0" applyFont="1" applyFill="1" applyBorder="1" applyAlignment="1" applyProtection="1">
      <alignment horizontal="center" wrapText="1"/>
      <protection hidden="1"/>
    </xf>
    <xf numFmtId="0" fontId="0" fillId="0" borderId="0" xfId="0" applyAlignment="1">
      <alignment horizontal="center" wrapText="1"/>
    </xf>
    <xf numFmtId="0" fontId="0" fillId="8" borderId="10" xfId="0" applyFont="1" applyFill="1" applyBorder="1" applyAlignment="1" applyProtection="1">
      <alignment horizontal="center"/>
      <protection hidden="1"/>
    </xf>
    <xf numFmtId="0" fontId="0" fillId="0" borderId="10" xfId="0" applyBorder="1" applyAlignment="1"/>
    <xf numFmtId="0" fontId="111" fillId="18" borderId="0" xfId="0" applyFont="1" applyFill="1" applyBorder="1" applyAlignment="1">
      <alignment horizontal="left" wrapText="1"/>
    </xf>
    <xf numFmtId="0" fontId="26" fillId="9" borderId="0" xfId="0" applyFont="1" applyFill="1" applyBorder="1" applyAlignment="1" applyProtection="1">
      <alignment wrapText="1"/>
      <protection hidden="1"/>
    </xf>
    <xf numFmtId="0" fontId="0" fillId="0" borderId="0" xfId="0" applyBorder="1" applyAlignment="1">
      <alignment wrapText="1"/>
    </xf>
    <xf numFmtId="0" fontId="37" fillId="18" borderId="0" xfId="0" applyFont="1" applyFill="1" applyBorder="1" applyAlignment="1">
      <alignment wrapText="1"/>
    </xf>
    <xf numFmtId="0" fontId="0" fillId="18" borderId="0" xfId="0" applyFill="1" applyBorder="1" applyAlignment="1">
      <alignment wrapText="1"/>
    </xf>
    <xf numFmtId="0" fontId="0" fillId="18" borderId="0" xfId="0" applyFill="1" applyBorder="1" applyAlignment="1"/>
    <xf numFmtId="0" fontId="0" fillId="18" borderId="0" xfId="0" applyFill="1" applyBorder="1" applyAlignment="1" applyProtection="1">
      <alignment vertical="top" wrapText="1"/>
      <protection locked="0"/>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protection hidden="1"/>
    </xf>
    <xf numFmtId="0" fontId="18" fillId="9" borderId="10" xfId="0" applyFont="1" applyFill="1" applyBorder="1" applyAlignment="1" applyProtection="1">
      <alignment horizontal="center" wrapText="1"/>
      <protection hidden="1"/>
    </xf>
    <xf numFmtId="0" fontId="18" fillId="9" borderId="19" xfId="0" applyFont="1" applyFill="1" applyBorder="1" applyAlignment="1" applyProtection="1">
      <alignment horizontal="center" wrapText="1"/>
      <protection hidden="1"/>
    </xf>
    <xf numFmtId="0" fontId="18" fillId="9" borderId="20" xfId="0" applyFont="1" applyFill="1" applyBorder="1" applyAlignment="1" applyProtection="1">
      <alignment horizontal="center" wrapText="1"/>
      <protection hidden="1"/>
    </xf>
    <xf numFmtId="0" fontId="0" fillId="18" borderId="0" xfId="0" applyFill="1" applyBorder="1" applyAlignment="1" applyProtection="1">
      <alignment vertical="top" wrapText="1"/>
      <protection hidden="1"/>
    </xf>
    <xf numFmtId="0" fontId="0" fillId="0" borderId="20" xfId="0" applyBorder="1" applyAlignment="1" applyProtection="1">
      <alignment vertical="top" wrapText="1"/>
      <protection hidden="1"/>
    </xf>
    <xf numFmtId="0" fontId="25" fillId="0" borderId="0" xfId="0" applyFont="1" applyAlignment="1" applyProtection="1">
      <alignment horizontal="left" wrapText="1"/>
      <protection hidden="1"/>
    </xf>
    <xf numFmtId="0" fontId="0" fillId="0" borderId="0" xfId="0" applyAlignment="1" applyProtection="1">
      <protection hidden="1"/>
    </xf>
    <xf numFmtId="0" fontId="0" fillId="0" borderId="0" xfId="0" applyAlignment="1" applyProtection="1">
      <alignment wrapText="1"/>
      <protection hidden="1"/>
    </xf>
    <xf numFmtId="177" fontId="33" fillId="0" borderId="0" xfId="0" applyNumberFormat="1" applyFont="1" applyAlignment="1" applyProtection="1">
      <alignment horizontal="left" vertical="center" wrapText="1"/>
      <protection hidden="1"/>
    </xf>
    <xf numFmtId="0" fontId="0" fillId="0" borderId="0" xfId="0" applyAlignment="1">
      <alignment horizontal="left" wrapText="1"/>
    </xf>
    <xf numFmtId="167" fontId="15" fillId="0" borderId="0" xfId="0" applyNumberFormat="1" applyFont="1" applyAlignment="1" applyProtection="1">
      <alignment wrapText="1"/>
      <protection hidden="1"/>
    </xf>
    <xf numFmtId="0" fontId="0" fillId="0" borderId="0" xfId="0" applyAlignment="1"/>
  </cellXfs>
  <cellStyles count="12">
    <cellStyle name="Comma" xfId="1" builtinId="3"/>
    <cellStyle name="Comma 2" xfId="4"/>
    <cellStyle name="Comma 2 2" xfId="8"/>
    <cellStyle name="Comma 2 3" xfId="11"/>
    <cellStyle name="Comma 3" xfId="6"/>
    <cellStyle name="Comma 4" xfId="9"/>
    <cellStyle name="Currency" xfId="2" builtinId="4"/>
    <cellStyle name="Currency 2" xfId="7"/>
    <cellStyle name="Currency 3" xfId="10"/>
    <cellStyle name="Normal" xfId="0" builtinId="0"/>
    <cellStyle name="Normal 2" xfId="3"/>
    <cellStyle name="Percent" xfId="5" builtinId="5"/>
  </cellStyles>
  <dxfs count="45">
    <dxf>
      <fill>
        <patternFill>
          <bgColor rgb="FFFFFF3F"/>
        </patternFill>
      </fill>
    </dxf>
    <dxf>
      <fill>
        <patternFill>
          <bgColor rgb="FFFFFF3F"/>
        </patternFill>
      </fill>
    </dxf>
    <dxf>
      <fill>
        <patternFill>
          <bgColor rgb="FFFFFF3F"/>
        </patternFill>
      </fill>
    </dxf>
    <dxf>
      <font>
        <color theme="0"/>
      </font>
    </dxf>
    <dxf>
      <font>
        <color theme="0"/>
      </font>
    </dxf>
    <dxf>
      <font>
        <b/>
        <i val="0"/>
      </font>
    </dxf>
    <dxf>
      <font>
        <b/>
        <i val="0"/>
      </font>
    </dxf>
    <dxf>
      <fill>
        <patternFill>
          <bgColor theme="1"/>
        </patternFill>
      </fill>
    </dxf>
    <dxf>
      <fill>
        <patternFill>
          <bgColor theme="1"/>
        </patternFill>
      </fill>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border>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theme="5" tint="0.59996337778862885"/>
        </patternFill>
      </fill>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2BAB2B"/>
      <color rgb="FFA9E9A9"/>
      <color rgb="FF91E391"/>
      <color rgb="FF33CC33"/>
      <color rgb="FFFFFF4B"/>
      <color rgb="FFFFFF3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liabilities: £s</a:t>
            </a:r>
          </a:p>
        </c:rich>
      </c:tx>
      <c:layout>
        <c:manualLayout>
          <c:xMode val="edge"/>
          <c:yMode val="edge"/>
          <c:x val="0.26072542507855262"/>
          <c:y val="2.7777719653233619E-2"/>
        </c:manualLayout>
      </c:layout>
      <c:overlay val="0"/>
      <c:spPr>
        <a:noFill/>
        <a:ln>
          <a:noFill/>
        </a:ln>
        <a:effectLst/>
      </c:spPr>
    </c:title>
    <c:autoTitleDeleted val="0"/>
    <c:plotArea>
      <c:layout>
        <c:manualLayout>
          <c:layoutTarget val="inner"/>
          <c:xMode val="edge"/>
          <c:yMode val="edge"/>
          <c:x val="0.11356837082795944"/>
          <c:y val="0.16710598291791467"/>
          <c:w val="0.51917799391968633"/>
          <c:h val="0.53715513368133305"/>
        </c:manualLayout>
      </c:layout>
      <c:lineChart>
        <c:grouping val="standard"/>
        <c:varyColors val="0"/>
        <c:ser>
          <c:idx val="0"/>
          <c:order val="0"/>
          <c:tx>
            <c:strRef>
              <c:f>OutputGraphsNamedRanges!$A$46</c:f>
              <c:strCache>
                <c:ptCount val="1"/>
                <c:pt idx="0">
                  <c:v>Overdraft</c:v>
                </c:pt>
              </c:strCache>
            </c:strRef>
          </c:tx>
          <c:spPr>
            <a:ln w="28575" cap="rnd">
              <a:solidFill>
                <a:schemeClr val="accent1"/>
              </a:solidFill>
              <a:round/>
            </a:ln>
            <a:effectLst/>
          </c:spPr>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[0]!SemiAnnualliabilitiesOverdraft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9-05C9-4F66-B4E0-68A80F8AC6D1}"/>
            </c:ext>
          </c:extLst>
        </c:ser>
        <c:ser>
          <c:idx val="1"/>
          <c:order val="1"/>
          <c:tx>
            <c:strRef>
              <c:f>OutputGraphsNamedRanges!$A$47</c:f>
              <c:strCache>
                <c:ptCount val="1"/>
                <c:pt idx="0">
                  <c:v>Provision for decommissioning</c:v>
                </c:pt>
              </c:strCache>
            </c:strRef>
          </c:tx>
          <c:spPr>
            <a:ln w="28575" cap="rnd">
              <a:solidFill>
                <a:schemeClr val="accent2"/>
              </a:solidFill>
              <a:round/>
            </a:ln>
            <a:effectLst/>
          </c:spPr>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[0]!SemiAnnualliabilitiesProvision_For_Decommisioning</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B-05C9-4F66-B4E0-68A80F8AC6D1}"/>
            </c:ext>
          </c:extLst>
        </c:ser>
        <c:ser>
          <c:idx val="2"/>
          <c:order val="2"/>
          <c:tx>
            <c:strRef>
              <c:f>OutputGraphsNamedRanges!$A$48</c:f>
              <c:strCache>
                <c:ptCount val="1"/>
                <c:pt idx="0">
                  <c:v>Grants</c:v>
                </c:pt>
              </c:strCache>
            </c:strRef>
          </c:tx>
          <c:spPr>
            <a:ln w="28575" cap="rnd">
              <a:solidFill>
                <a:schemeClr val="accent3"/>
              </a:solidFill>
              <a:round/>
            </a:ln>
            <a:effectLst/>
          </c:spPr>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[0]!SemiAnnualliabilitiesGrants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D-05C9-4F66-B4E0-68A80F8AC6D1}"/>
            </c:ext>
          </c:extLst>
        </c:ser>
        <c:ser>
          <c:idx val="3"/>
          <c:order val="3"/>
          <c:tx>
            <c:strRef>
              <c:f>OutputGraphsNamedRanges!$A$49</c:f>
              <c:strCache>
                <c:ptCount val="1"/>
                <c:pt idx="0">
                  <c:v>Senior Loan</c:v>
                </c:pt>
              </c:strCache>
            </c:strRef>
          </c:tx>
          <c:spPr>
            <a:ln w="28575" cap="rnd">
              <a:solidFill>
                <a:schemeClr val="accent4"/>
              </a:solidFill>
              <a:round/>
            </a:ln>
            <a:effectLst/>
          </c:spPr>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[0]!SemiAnnualliabilitiesSenior_Loan</c:f>
              <c:numCache>
                <c:formatCode>#,##0_ ;[Red]\(\-#,##0\)</c:formatCode>
                <c:ptCount val="44"/>
                <c:pt idx="0">
                  <c:v>282008</c:v>
                </c:pt>
                <c:pt idx="1">
                  <c:v>707038</c:v>
                </c:pt>
                <c:pt idx="2">
                  <c:v>692071</c:v>
                </c:pt>
                <c:pt idx="3">
                  <c:v>676662</c:v>
                </c:pt>
                <c:pt idx="4">
                  <c:v>660797</c:v>
                </c:pt>
                <c:pt idx="5">
                  <c:v>644463</c:v>
                </c:pt>
                <c:pt idx="6">
                  <c:v>627646</c:v>
                </c:pt>
                <c:pt idx="7">
                  <c:v>610332</c:v>
                </c:pt>
                <c:pt idx="8">
                  <c:v>592506</c:v>
                </c:pt>
                <c:pt idx="9">
                  <c:v>574153</c:v>
                </c:pt>
                <c:pt idx="10">
                  <c:v>555258</c:v>
                </c:pt>
                <c:pt idx="11">
                  <c:v>535804</c:v>
                </c:pt>
                <c:pt idx="12">
                  <c:v>515775</c:v>
                </c:pt>
                <c:pt idx="13">
                  <c:v>495153</c:v>
                </c:pt>
                <c:pt idx="14">
                  <c:v>473923</c:v>
                </c:pt>
                <c:pt idx="15">
                  <c:v>452064</c:v>
                </c:pt>
                <c:pt idx="16">
                  <c:v>429559</c:v>
                </c:pt>
                <c:pt idx="17">
                  <c:v>406389</c:v>
                </c:pt>
                <c:pt idx="18">
                  <c:v>382534</c:v>
                </c:pt>
                <c:pt idx="19">
                  <c:v>357974</c:v>
                </c:pt>
                <c:pt idx="20">
                  <c:v>332688</c:v>
                </c:pt>
                <c:pt idx="21">
                  <c:v>306654</c:v>
                </c:pt>
                <c:pt idx="22">
                  <c:v>279851</c:v>
                </c:pt>
                <c:pt idx="23">
                  <c:v>252255</c:v>
                </c:pt>
                <c:pt idx="24">
                  <c:v>223843</c:v>
                </c:pt>
                <c:pt idx="25">
                  <c:v>194591</c:v>
                </c:pt>
                <c:pt idx="26">
                  <c:v>164475</c:v>
                </c:pt>
                <c:pt idx="27">
                  <c:v>133468</c:v>
                </c:pt>
                <c:pt idx="28">
                  <c:v>101545</c:v>
                </c:pt>
                <c:pt idx="29">
                  <c:v>68678</c:v>
                </c:pt>
                <c:pt idx="30">
                  <c:v>34839</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F-05C9-4F66-B4E0-68A80F8AC6D1}"/>
            </c:ext>
          </c:extLst>
        </c:ser>
        <c:ser>
          <c:idx val="4"/>
          <c:order val="4"/>
          <c:tx>
            <c:strRef>
              <c:f>OutputGraphsNamedRanges!$A$50</c:f>
              <c:strCache>
                <c:ptCount val="1"/>
                <c:pt idx="0">
                  <c:v>Junior Loan</c:v>
                </c:pt>
              </c:strCache>
            </c:strRef>
          </c:tx>
          <c:spPr>
            <a:ln w="28575" cap="rnd">
              <a:solidFill>
                <a:schemeClr val="accent5"/>
              </a:solidFill>
              <a:round/>
            </a:ln>
            <a:effectLst/>
          </c:spPr>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[0]!SemiAnnualliabilitiesJunior_Loan</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1-05C9-4F66-B4E0-68A80F8AC6D1}"/>
            </c:ext>
          </c:extLst>
        </c:ser>
        <c:ser>
          <c:idx val="5"/>
          <c:order val="5"/>
          <c:tx>
            <c:strRef>
              <c:f>OutputGraphsNamedRanges!$A$51</c:f>
              <c:strCache>
                <c:ptCount val="1"/>
                <c:pt idx="0">
                  <c:v>Subordinated Debt</c:v>
                </c:pt>
              </c:strCache>
            </c:strRef>
          </c:tx>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[0]!SemiAnnualliabilitiesSubordinated_debt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3-05C9-4F66-B4E0-68A80F8AC6D1}"/>
            </c:ext>
          </c:extLst>
        </c:ser>
        <c:ser>
          <c:idx val="6"/>
          <c:order val="6"/>
          <c:tx>
            <c:strRef>
              <c:f>OutputGraphsNamedRanges!$A$52</c:f>
              <c:strCache>
                <c:ptCount val="1"/>
                <c:pt idx="0">
                  <c:v>Equity</c:v>
                </c:pt>
              </c:strCache>
            </c:strRef>
          </c:tx>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[0]!SemiAnnualliabilitiesEquity</c:f>
              <c:numCache>
                <c:formatCode>#,##0_ ;[Red]\(\-#,##0\)</c:formatCode>
                <c:ptCount val="44"/>
                <c:pt idx="0">
                  <c:v>92896</c:v>
                </c:pt>
                <c:pt idx="1">
                  <c:v>229388</c:v>
                </c:pt>
                <c:pt idx="2">
                  <c:v>229388</c:v>
                </c:pt>
                <c:pt idx="3">
                  <c:v>229388</c:v>
                </c:pt>
                <c:pt idx="4">
                  <c:v>229388</c:v>
                </c:pt>
                <c:pt idx="5">
                  <c:v>229388</c:v>
                </c:pt>
                <c:pt idx="6">
                  <c:v>229388</c:v>
                </c:pt>
                <c:pt idx="7">
                  <c:v>229388</c:v>
                </c:pt>
                <c:pt idx="8">
                  <c:v>229388</c:v>
                </c:pt>
                <c:pt idx="9">
                  <c:v>229388</c:v>
                </c:pt>
                <c:pt idx="10">
                  <c:v>229388</c:v>
                </c:pt>
                <c:pt idx="11">
                  <c:v>229388</c:v>
                </c:pt>
                <c:pt idx="12">
                  <c:v>229388</c:v>
                </c:pt>
                <c:pt idx="13">
                  <c:v>229388</c:v>
                </c:pt>
                <c:pt idx="14">
                  <c:v>229388</c:v>
                </c:pt>
                <c:pt idx="15">
                  <c:v>229388</c:v>
                </c:pt>
                <c:pt idx="16">
                  <c:v>229388</c:v>
                </c:pt>
                <c:pt idx="17">
                  <c:v>229388</c:v>
                </c:pt>
                <c:pt idx="18">
                  <c:v>229388</c:v>
                </c:pt>
                <c:pt idx="19">
                  <c:v>229388</c:v>
                </c:pt>
                <c:pt idx="20">
                  <c:v>229388</c:v>
                </c:pt>
                <c:pt idx="21">
                  <c:v>229388</c:v>
                </c:pt>
                <c:pt idx="22">
                  <c:v>229388</c:v>
                </c:pt>
                <c:pt idx="23">
                  <c:v>229388</c:v>
                </c:pt>
                <c:pt idx="24">
                  <c:v>229388</c:v>
                </c:pt>
                <c:pt idx="25">
                  <c:v>229388</c:v>
                </c:pt>
                <c:pt idx="26">
                  <c:v>229388</c:v>
                </c:pt>
                <c:pt idx="27">
                  <c:v>229388</c:v>
                </c:pt>
                <c:pt idx="28">
                  <c:v>229388</c:v>
                </c:pt>
                <c:pt idx="29">
                  <c:v>229388</c:v>
                </c:pt>
                <c:pt idx="30">
                  <c:v>229388</c:v>
                </c:pt>
                <c:pt idx="31">
                  <c:v>229388</c:v>
                </c:pt>
                <c:pt idx="32">
                  <c:v>206450</c:v>
                </c:pt>
                <c:pt idx="33">
                  <c:v>183511</c:v>
                </c:pt>
                <c:pt idx="34">
                  <c:v>160572</c:v>
                </c:pt>
                <c:pt idx="35">
                  <c:v>137633</c:v>
                </c:pt>
                <c:pt idx="36">
                  <c:v>114694</c:v>
                </c:pt>
                <c:pt idx="37">
                  <c:v>91755</c:v>
                </c:pt>
                <c:pt idx="38">
                  <c:v>68817</c:v>
                </c:pt>
                <c:pt idx="39">
                  <c:v>45878</c:v>
                </c:pt>
                <c:pt idx="40">
                  <c:v>22939</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4-05C9-4F66-B4E0-68A80F8AC6D1}"/>
            </c:ext>
          </c:extLst>
        </c:ser>
        <c:ser>
          <c:idx val="7"/>
          <c:order val="7"/>
          <c:tx>
            <c:strRef>
              <c:f>OutputGraphsNamedRanges!$A$53</c:f>
              <c:strCache>
                <c:ptCount val="1"/>
                <c:pt idx="0">
                  <c:v>Retained earnings</c:v>
                </c:pt>
              </c:strCache>
            </c:strRef>
          </c:tx>
          <c:marker>
            <c:symbol val="none"/>
          </c:marker>
          <c:cat>
            <c:numRef>
              <c:f>[0]!SemiAnnualliabilitiesDate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[0]!SemiAnnualliabilitiesRetained_Earnings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6833</c:v>
                </c:pt>
                <c:pt idx="30">
                  <c:v>18447</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5-05C9-4F66-B4E0-68A80F8AC6D1}"/>
            </c:ext>
          </c:extLst>
        </c:ser>
        <c:dLbls>
          <c:showLegendKey val="0"/>
          <c:showVal val="0"/>
          <c:showCatName val="0"/>
          <c:showSerName val="0"/>
          <c:showPercent val="0"/>
          <c:showBubbleSize val="0"/>
        </c:dLbls>
        <c:marker val="1"/>
        <c:smooth val="0"/>
        <c:axId val="369037312"/>
        <c:axId val="369038848"/>
      </c:lineChart>
      <c:dateAx>
        <c:axId val="36903731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038848"/>
        <c:crosses val="autoZero"/>
        <c:auto val="1"/>
        <c:lblOffset val="100"/>
        <c:baseTimeUnit val="months"/>
      </c:dateAx>
      <c:valAx>
        <c:axId val="369038848"/>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037312"/>
        <c:crosses val="autoZero"/>
        <c:crossBetween val="between"/>
      </c:valAx>
    </c:plotArea>
    <c:legend>
      <c:legendPos val="r"/>
      <c:layout>
        <c:manualLayout>
          <c:xMode val="edge"/>
          <c:yMode val="edge"/>
          <c:x val="0.63468202421930675"/>
          <c:y val="0.16432064381535089"/>
          <c:w val="0.34830733186567142"/>
          <c:h val="0.792800600961287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Debt Service Cover Ratio</a:t>
            </a:r>
          </a:p>
        </c:rich>
      </c:tx>
      <c:overlay val="0"/>
      <c:spPr>
        <a:noFill/>
        <a:ln>
          <a:noFill/>
        </a:ln>
        <a:effectLst/>
      </c:spPr>
    </c:title>
    <c:autoTitleDeleted val="0"/>
    <c:plotArea>
      <c:layout>
        <c:manualLayout>
          <c:layoutTarget val="inner"/>
          <c:xMode val="edge"/>
          <c:yMode val="edge"/>
          <c:x val="7.5559992025223122E-2"/>
          <c:y val="0.17813392406729103"/>
          <c:w val="0.88901593359062292"/>
          <c:h val="0.39309236066940101"/>
        </c:manualLayout>
      </c:layout>
      <c:lineChart>
        <c:grouping val="standard"/>
        <c:varyColors val="0"/>
        <c:ser>
          <c:idx val="0"/>
          <c:order val="0"/>
          <c:tx>
            <c:strRef>
              <c:f>OutputGraphsNamedRanges!$A$22</c:f>
              <c:strCache>
                <c:ptCount val="1"/>
                <c:pt idx="0">
                  <c:v>Debt service cover ratio (before DSRA movements)</c:v>
                </c:pt>
              </c:strCache>
            </c:strRef>
          </c:tx>
          <c:spPr>
            <a:ln w="28575" cap="rnd">
              <a:solidFill>
                <a:schemeClr val="accent1"/>
              </a:solidFill>
              <a:round/>
            </a:ln>
            <a:effectLst/>
          </c:spPr>
          <c:marker>
            <c:symbol val="none"/>
          </c:marker>
          <c:cat>
            <c:numRef>
              <c:f>[0]!DebtServiceCoverRatioDate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[0]!DebtServiceCoverRatioDebt_Service_Cover_Ratio</c:f>
              <c:numCache>
                <c:formatCode>0.00</c:formatCode>
                <c:ptCount val="44"/>
                <c:pt idx="0">
                  <c:v>0</c:v>
                </c:pt>
                <c:pt idx="1">
                  <c:v>0</c:v>
                </c:pt>
                <c:pt idx="2">
                  <c:v>1.2401930765117457</c:v>
                </c:pt>
                <c:pt idx="3">
                  <c:v>1.2688967661094441</c:v>
                </c:pt>
                <c:pt idx="4">
                  <c:v>1.2665953573382276</c:v>
                </c:pt>
                <c:pt idx="5">
                  <c:v>1.2894625879228798</c:v>
                </c:pt>
                <c:pt idx="6">
                  <c:v>1.2805609701459824</c:v>
                </c:pt>
                <c:pt idx="7">
                  <c:v>1.3103621229987363</c:v>
                </c:pt>
                <c:pt idx="8">
                  <c:v>2.045664012592455</c:v>
                </c:pt>
                <c:pt idx="9">
                  <c:v>2.0976921444035002</c:v>
                </c:pt>
                <c:pt idx="10">
                  <c:v>2.0852287835309729</c:v>
                </c:pt>
                <c:pt idx="11">
                  <c:v>2.1384034264583973</c:v>
                </c:pt>
                <c:pt idx="12">
                  <c:v>2.1368294875052425</c:v>
                </c:pt>
                <c:pt idx="13">
                  <c:v>2.1799175928287973</c:v>
                </c:pt>
                <c:pt idx="14">
                  <c:v>2.1667064880058478</c:v>
                </c:pt>
                <c:pt idx="15">
                  <c:v>2.2222418217584354</c:v>
                </c:pt>
                <c:pt idx="16">
                  <c:v>2.2086328171300309</c:v>
                </c:pt>
                <c:pt idx="17">
                  <c:v>2.265382697315292</c:v>
                </c:pt>
                <c:pt idx="18">
                  <c:v>2.2513587071276335</c:v>
                </c:pt>
                <c:pt idx="19">
                  <c:v>2.3093461481192872</c:v>
                </c:pt>
                <c:pt idx="20">
                  <c:v>2.3072421667552767</c:v>
                </c:pt>
                <c:pt idx="21">
                  <c:v>2.3541373817530897</c:v>
                </c:pt>
                <c:pt idx="22">
                  <c:v>2.3392286943443623</c:v>
                </c:pt>
                <c:pt idx="23">
                  <c:v>2.3997608145810307</c:v>
                </c:pt>
                <c:pt idx="24">
                  <c:v>2.3843805606616555</c:v>
                </c:pt>
                <c:pt idx="25">
                  <c:v>2.446219996684158</c:v>
                </c:pt>
                <c:pt idx="26">
                  <c:v>2.4303473752042755</c:v>
                </c:pt>
                <c:pt idx="27">
                  <c:v>2.4935175316016207</c:v>
                </c:pt>
                <c:pt idx="28">
                  <c:v>2.4906949347430358</c:v>
                </c:pt>
                <c:pt idx="29">
                  <c:v>2.5416549905494854</c:v>
                </c:pt>
                <c:pt idx="30">
                  <c:v>2.5247309288798503</c:v>
                </c:pt>
                <c:pt idx="31">
                  <c:v>2.5906328207679663</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0-8B36-4A02-AC77-1C1AE3F8D2DD}"/>
            </c:ext>
          </c:extLst>
        </c:ser>
        <c:ser>
          <c:idx val="1"/>
          <c:order val="1"/>
          <c:tx>
            <c:strRef>
              <c:f>OutputGraphsNamedRanges!$A$23</c:f>
              <c:strCache>
                <c:ptCount val="1"/>
                <c:pt idx="0">
                  <c:v>Target Debt Service Cover Ratio</c:v>
                </c:pt>
              </c:strCache>
            </c:strRef>
          </c:tx>
          <c:spPr>
            <a:ln w="28575" cap="rnd">
              <a:solidFill>
                <a:schemeClr val="accent2"/>
              </a:solidFill>
              <a:round/>
            </a:ln>
            <a:effectLst/>
          </c:spPr>
          <c:marker>
            <c:symbol val="none"/>
          </c:marker>
          <c:cat>
            <c:numRef>
              <c:f>[0]!DebtServiceCoverRatioDate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[0]!DebtServiceCoverRatioDateTarget_Debt_service_Cover_ratio</c:f>
              <c:numCache>
                <c:formatCode>0.00</c:formatCode>
                <c:ptCount val="44"/>
                <c:pt idx="0">
                  <c:v>0</c:v>
                </c:pt>
                <c:pt idx="1">
                  <c:v>0</c:v>
                </c:pt>
                <c:pt idx="2">
                  <c:v>1.3</c:v>
                </c:pt>
                <c:pt idx="3">
                  <c:v>1.3</c:v>
                </c:pt>
                <c:pt idx="4">
                  <c:v>1.3</c:v>
                </c:pt>
                <c:pt idx="5">
                  <c:v>1.3</c:v>
                </c:pt>
                <c:pt idx="6">
                  <c:v>1.3</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1-8B36-4A02-AC77-1C1AE3F8D2DD}"/>
            </c:ext>
          </c:extLst>
        </c:ser>
        <c:dLbls>
          <c:showLegendKey val="0"/>
          <c:showVal val="0"/>
          <c:showCatName val="0"/>
          <c:showSerName val="0"/>
          <c:showPercent val="0"/>
          <c:showBubbleSize val="0"/>
        </c:dLbls>
        <c:marker val="1"/>
        <c:smooth val="0"/>
        <c:axId val="369063040"/>
        <c:axId val="369064576"/>
      </c:lineChart>
      <c:dateAx>
        <c:axId val="36906304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064576"/>
        <c:crosses val="autoZero"/>
        <c:auto val="1"/>
        <c:lblOffset val="100"/>
        <c:baseTimeUnit val="months"/>
      </c:dateAx>
      <c:valAx>
        <c:axId val="369064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06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outflows in semi-annual operating period:</a:t>
            </a:r>
            <a:r>
              <a:rPr lang="en-US" sz="1400" b="1" baseline="0"/>
              <a:t> £s</a:t>
            </a:r>
            <a:endParaRPr lang="en-US" sz="1400" b="1"/>
          </a:p>
        </c:rich>
      </c:tx>
      <c:layout>
        <c:manualLayout>
          <c:xMode val="edge"/>
          <c:yMode val="edge"/>
          <c:x val="0.13799133216064302"/>
          <c:y val="1.0734734840779371E-2"/>
        </c:manualLayout>
      </c:layout>
      <c:overlay val="0"/>
      <c:spPr>
        <a:noFill/>
        <a:ln>
          <a:noFill/>
        </a:ln>
        <a:effectLst/>
      </c:spPr>
    </c:title>
    <c:autoTitleDeleted val="0"/>
    <c:plotArea>
      <c:layout/>
      <c:areaChart>
        <c:grouping val="stacked"/>
        <c:varyColors val="0"/>
        <c:ser>
          <c:idx val="0"/>
          <c:order val="0"/>
          <c:tx>
            <c:strRef>
              <c:f>OutputGraphsNamedRanges!$A$57</c:f>
              <c:strCache>
                <c:ptCount val="1"/>
                <c:pt idx="0">
                  <c:v>- General operating costs</c:v>
                </c:pt>
              </c:strCache>
            </c:strRef>
          </c:tx>
          <c:spPr>
            <a:solidFill>
              <a:schemeClr val="accent1"/>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[0]!CashOutflowsGeneral_operating_costs</c:f>
              <c:numCache>
                <c:formatCode>#,##0_ ;[Red]\(\-#,##0\)</c:formatCode>
                <c:ptCount val="44"/>
                <c:pt idx="0">
                  <c:v>0</c:v>
                </c:pt>
                <c:pt idx="1">
                  <c:v>0</c:v>
                </c:pt>
                <c:pt idx="2">
                  <c:v>6778.2020547945203</c:v>
                </c:pt>
                <c:pt idx="3">
                  <c:v>6975.6164383561645</c:v>
                </c:pt>
                <c:pt idx="4">
                  <c:v>6986.5184572012404</c:v>
                </c:pt>
                <c:pt idx="5">
                  <c:v>7150.0068493150684</c:v>
                </c:pt>
                <c:pt idx="6">
                  <c:v>7121.8342679794523</c:v>
                </c:pt>
                <c:pt idx="7">
                  <c:v>7328.7570205479442</c:v>
                </c:pt>
                <c:pt idx="8">
                  <c:v>7299.880124678939</c:v>
                </c:pt>
                <c:pt idx="9">
                  <c:v>7511.9759460616424</c:v>
                </c:pt>
                <c:pt idx="10">
                  <c:v>7482.3771277959113</c:v>
                </c:pt>
                <c:pt idx="11">
                  <c:v>7699.7753447131818</c:v>
                </c:pt>
                <c:pt idx="12">
                  <c:v>7711.8091336482157</c:v>
                </c:pt>
                <c:pt idx="13">
                  <c:v>7892.2697283310117</c:v>
                </c:pt>
                <c:pt idx="14">
                  <c:v>7861.1724698905782</c:v>
                </c:pt>
                <c:pt idx="15">
                  <c:v>8089.5764715392861</c:v>
                </c:pt>
                <c:pt idx="16">
                  <c:v>8057.701781637842</c:v>
                </c:pt>
                <c:pt idx="17">
                  <c:v>8291.8158833277685</c:v>
                </c:pt>
                <c:pt idx="18">
                  <c:v>8259.1443261787863</c:v>
                </c:pt>
                <c:pt idx="19">
                  <c:v>8499.1112804109598</c:v>
                </c:pt>
                <c:pt idx="20">
                  <c:v>8512.3943317605117</c:v>
                </c:pt>
                <c:pt idx="21">
                  <c:v>8711.5890624212316</c:v>
                </c:pt>
                <c:pt idx="22">
                  <c:v>8677.2635076915867</c:v>
                </c:pt>
                <c:pt idx="23">
                  <c:v>8929.3787889817631</c:v>
                </c:pt>
                <c:pt idx="24">
                  <c:v>8894.1950953838768</c:v>
                </c:pt>
                <c:pt idx="25">
                  <c:v>9152.6132587063057</c:v>
                </c:pt>
                <c:pt idx="26">
                  <c:v>9116.5499727684728</c:v>
                </c:pt>
                <c:pt idx="27">
                  <c:v>9381.428590173964</c:v>
                </c:pt>
                <c:pt idx="28">
                  <c:v>9396.0905934804341</c:v>
                </c:pt>
                <c:pt idx="29">
                  <c:v>9615.9643049283113</c:v>
                </c:pt>
                <c:pt idx="30">
                  <c:v>9578.0753151398731</c:v>
                </c:pt>
                <c:pt idx="31">
                  <c:v>9856.36341255152</c:v>
                </c:pt>
                <c:pt idx="32">
                  <c:v>9817.5271980183716</c:v>
                </c:pt>
                <c:pt idx="33">
                  <c:v>10102.772497865306</c:v>
                </c:pt>
                <c:pt idx="34">
                  <c:v>10062.965377968827</c:v>
                </c:pt>
                <c:pt idx="35">
                  <c:v>10355.341810311937</c:v>
                </c:pt>
                <c:pt idx="36">
                  <c:v>10371.525918564004</c:v>
                </c:pt>
                <c:pt idx="37">
                  <c:v>10614.225355569733</c:v>
                </c:pt>
                <c:pt idx="38">
                  <c:v>10572.403000228498</c:v>
                </c:pt>
                <c:pt idx="39">
                  <c:v>10879.580989458977</c:v>
                </c:pt>
                <c:pt idx="40">
                  <c:v>10836.713075234209</c:v>
                </c:pt>
                <c:pt idx="41">
                  <c:v>11154.031192906812</c:v>
                </c:pt>
                <c:pt idx="42">
                  <c:v>0</c:v>
                </c:pt>
                <c:pt idx="43">
                  <c:v>0</c:v>
                </c:pt>
              </c:numCache>
            </c:numRef>
          </c:val>
          <c:extLst xmlns:c16r2="http://schemas.microsoft.com/office/drawing/2015/06/chart">
            <c:ext xmlns:c16="http://schemas.microsoft.com/office/drawing/2014/chart" uri="{C3380CC4-5D6E-409C-BE32-E72D297353CC}">
              <c16:uniqueId val="{00000000-33EF-4E52-9173-561D81B65AC8}"/>
            </c:ext>
          </c:extLst>
        </c:ser>
        <c:ser>
          <c:idx val="1"/>
          <c:order val="1"/>
          <c:tx>
            <c:strRef>
              <c:f>OutputGraphsNamedRanges!$A$58</c:f>
              <c:strCache>
                <c:ptCount val="1"/>
                <c:pt idx="0">
                  <c:v>- Maintenance costs</c:v>
                </c:pt>
              </c:strCache>
            </c:strRef>
          </c:tx>
          <c:spPr>
            <a:solidFill>
              <a:schemeClr val="accent2"/>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[0]!CashOutflowsMaintenance_costs</c:f>
              <c:numCache>
                <c:formatCode>#,##0_ ;[Red]\(\-#,##0\)</c:formatCode>
                <c:ptCount val="44"/>
                <c:pt idx="0">
                  <c:v>0</c:v>
                </c:pt>
                <c:pt idx="1">
                  <c:v>0</c:v>
                </c:pt>
                <c:pt idx="2">
                  <c:v>3012.5342465753424</c:v>
                </c:pt>
                <c:pt idx="3">
                  <c:v>3100.2739726027398</c:v>
                </c:pt>
                <c:pt idx="4">
                  <c:v>3105.1193143116629</c:v>
                </c:pt>
                <c:pt idx="5">
                  <c:v>3177.7808219178082</c:v>
                </c:pt>
                <c:pt idx="6">
                  <c:v>3165.2596746575341</c:v>
                </c:pt>
                <c:pt idx="7">
                  <c:v>3257.2253424657529</c:v>
                </c:pt>
                <c:pt idx="8">
                  <c:v>3244.3911665239721</c:v>
                </c:pt>
                <c:pt idx="9">
                  <c:v>3338.6559760273963</c:v>
                </c:pt>
                <c:pt idx="10">
                  <c:v>3325.5009456870712</c:v>
                </c:pt>
                <c:pt idx="11">
                  <c:v>3422.1223754280813</c:v>
                </c:pt>
                <c:pt idx="12">
                  <c:v>3427.4707260658734</c:v>
                </c:pt>
                <c:pt idx="13">
                  <c:v>3507.6754348137829</c:v>
                </c:pt>
                <c:pt idx="14">
                  <c:v>3493.8544310624789</c:v>
                </c:pt>
                <c:pt idx="15">
                  <c:v>3595.3673206841268</c:v>
                </c:pt>
                <c:pt idx="16">
                  <c:v>3581.2007918390409</c:v>
                </c:pt>
                <c:pt idx="17">
                  <c:v>3685.2515037012299</c:v>
                </c:pt>
                <c:pt idx="18">
                  <c:v>3670.7308116350164</c:v>
                </c:pt>
                <c:pt idx="19">
                  <c:v>3777.38279129376</c:v>
                </c:pt>
                <c:pt idx="20">
                  <c:v>3783.2863696713389</c:v>
                </c:pt>
                <c:pt idx="21">
                  <c:v>3871.8173610761032</c:v>
                </c:pt>
                <c:pt idx="22">
                  <c:v>3856.5615589740387</c:v>
                </c:pt>
                <c:pt idx="23">
                  <c:v>3968.6127951030057</c:v>
                </c:pt>
                <c:pt idx="24">
                  <c:v>3952.9755979483898</c:v>
                </c:pt>
                <c:pt idx="25">
                  <c:v>4067.8281149805812</c:v>
                </c:pt>
                <c:pt idx="26">
                  <c:v>4051.7999878970991</c:v>
                </c:pt>
                <c:pt idx="27">
                  <c:v>4169.5238178550944</c:v>
                </c:pt>
                <c:pt idx="28">
                  <c:v>4176.0402637690813</c:v>
                </c:pt>
                <c:pt idx="29">
                  <c:v>4273.7619133014723</c:v>
                </c:pt>
                <c:pt idx="30">
                  <c:v>4256.9223622843883</c:v>
                </c:pt>
                <c:pt idx="31">
                  <c:v>4380.6059611340088</c:v>
                </c:pt>
                <c:pt idx="32">
                  <c:v>4363.345421341498</c:v>
                </c:pt>
                <c:pt idx="33">
                  <c:v>4490.1211101623585</c:v>
                </c:pt>
                <c:pt idx="34">
                  <c:v>4472.4290568750348</c:v>
                </c:pt>
                <c:pt idx="35">
                  <c:v>4602.3741379164167</c:v>
                </c:pt>
                <c:pt idx="36">
                  <c:v>4609.567074917335</c:v>
                </c:pt>
                <c:pt idx="37">
                  <c:v>4717.433491364327</c:v>
                </c:pt>
                <c:pt idx="38">
                  <c:v>4698.8457778793327</c:v>
                </c:pt>
                <c:pt idx="39">
                  <c:v>4835.369328648434</c:v>
                </c:pt>
                <c:pt idx="40">
                  <c:v>4816.3169223263149</c:v>
                </c:pt>
                <c:pt idx="41">
                  <c:v>4957.3471968474723</c:v>
                </c:pt>
                <c:pt idx="42">
                  <c:v>0</c:v>
                </c:pt>
                <c:pt idx="43">
                  <c:v>0</c:v>
                </c:pt>
              </c:numCache>
            </c:numRef>
          </c:val>
          <c:extLst xmlns:c16r2="http://schemas.microsoft.com/office/drawing/2015/06/chart">
            <c:ext xmlns:c16="http://schemas.microsoft.com/office/drawing/2014/chart" uri="{C3380CC4-5D6E-409C-BE32-E72D297353CC}">
              <c16:uniqueId val="{00000001-33EF-4E52-9173-561D81B65AC8}"/>
            </c:ext>
          </c:extLst>
        </c:ser>
        <c:ser>
          <c:idx val="2"/>
          <c:order val="2"/>
          <c:tx>
            <c:strRef>
              <c:f>OutputGraphsNamedRanges!$A$59</c:f>
              <c:strCache>
                <c:ptCount val="1"/>
                <c:pt idx="0">
                  <c:v>- Cost of decommissioning</c:v>
                </c:pt>
              </c:strCache>
            </c:strRef>
          </c:tx>
          <c:spPr>
            <a:solidFill>
              <a:schemeClr val="accent3"/>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[0]!CashOutflowsCost_of_decommisioning</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2-33EF-4E52-9173-561D81B65AC8}"/>
            </c:ext>
          </c:extLst>
        </c:ser>
        <c:ser>
          <c:idx val="3"/>
          <c:order val="3"/>
          <c:tx>
            <c:strRef>
              <c:f>OutputGraphsNamedRanges!$A$60</c:f>
              <c:strCache>
                <c:ptCount val="1"/>
                <c:pt idx="0">
                  <c:v>- Land rental</c:v>
                </c:pt>
              </c:strCache>
            </c:strRef>
          </c:tx>
          <c:spPr>
            <a:solidFill>
              <a:schemeClr val="accent4"/>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[0]!CashOutflowsLand_rental</c:f>
              <c:numCache>
                <c:formatCode>#,##0_ ;[Red]\(\-#,##0\)</c:formatCode>
                <c:ptCount val="44"/>
                <c:pt idx="0">
                  <c:v>0</c:v>
                </c:pt>
                <c:pt idx="1">
                  <c:v>0</c:v>
                </c:pt>
                <c:pt idx="2">
                  <c:v>2874.4597602739732</c:v>
                </c:pt>
                <c:pt idx="3">
                  <c:v>2958.17808219178</c:v>
                </c:pt>
                <c:pt idx="4">
                  <c:v>2962.8013457390443</c:v>
                </c:pt>
                <c:pt idx="5">
                  <c:v>3032.1325342465752</c:v>
                </c:pt>
                <c:pt idx="6">
                  <c:v>3020.1852729023967</c:v>
                </c:pt>
                <c:pt idx="7">
                  <c:v>3107.9358476027392</c:v>
                </c:pt>
                <c:pt idx="8">
                  <c:v>4852.4939256563703</c:v>
                </c:pt>
                <c:pt idx="9">
                  <c:v>4993.4816771452261</c:v>
                </c:pt>
                <c:pt idx="10">
                  <c:v>4973.8062737977789</c:v>
                </c:pt>
                <c:pt idx="11">
                  <c:v>5118.3187190738563</c:v>
                </c:pt>
                <c:pt idx="12">
                  <c:v>5126.3180131324616</c:v>
                </c:pt>
                <c:pt idx="13">
                  <c:v>5246.276687050703</c:v>
                </c:pt>
                <c:pt idx="14">
                  <c:v>5225.6052164087914</c:v>
                </c:pt>
                <c:pt idx="15">
                  <c:v>5377.4336042269688</c:v>
                </c:pt>
                <c:pt idx="16">
                  <c:v>5356.2453468190097</c:v>
                </c:pt>
                <c:pt idx="17">
                  <c:v>5511.8694443326422</c:v>
                </c:pt>
                <c:pt idx="18">
                  <c:v>5490.1514804894841</c:v>
                </c:pt>
                <c:pt idx="19">
                  <c:v>5649.6661804409578</c:v>
                </c:pt>
                <c:pt idx="20">
                  <c:v>5658.495904338748</c:v>
                </c:pt>
                <c:pt idx="21">
                  <c:v>5790.9078349519814</c:v>
                </c:pt>
                <c:pt idx="22">
                  <c:v>5768.0903991892646</c:v>
                </c:pt>
                <c:pt idx="23">
                  <c:v>5935.6805308257808</c:v>
                </c:pt>
                <c:pt idx="24">
                  <c:v>5912.2926591689957</c:v>
                </c:pt>
                <c:pt idx="25">
                  <c:v>6084.0725440964234</c:v>
                </c:pt>
                <c:pt idx="26">
                  <c:v>6060.0999756482206</c:v>
                </c:pt>
                <c:pt idx="27">
                  <c:v>6236.1743576988347</c:v>
                </c:pt>
                <c:pt idx="28">
                  <c:v>6245.9207207578747</c:v>
                </c:pt>
                <c:pt idx="29">
                  <c:v>6392.0787166413047</c:v>
                </c:pt>
                <c:pt idx="30">
                  <c:v>6366.8925369154103</c:v>
                </c:pt>
                <c:pt idx="31">
                  <c:v>6551.8806845573381</c:v>
                </c:pt>
                <c:pt idx="32">
                  <c:v>6526.0648503382945</c:v>
                </c:pt>
                <c:pt idx="33">
                  <c:v>6715.6777016712713</c:v>
                </c:pt>
                <c:pt idx="34">
                  <c:v>6689.2164715967519</c:v>
                </c:pt>
                <c:pt idx="35">
                  <c:v>6883.5696442130502</c:v>
                </c:pt>
                <c:pt idx="36">
                  <c:v>6894.3278053943295</c:v>
                </c:pt>
                <c:pt idx="37">
                  <c:v>7055.6588853183757</c:v>
                </c:pt>
                <c:pt idx="38">
                  <c:v>7027.8580554713362</c:v>
                </c:pt>
                <c:pt idx="39">
                  <c:v>7232.050357451335</c:v>
                </c:pt>
                <c:pt idx="40">
                  <c:v>7203.5545068581187</c:v>
                </c:pt>
                <c:pt idx="41">
                  <c:v>7414.4873183849031</c:v>
                </c:pt>
                <c:pt idx="42">
                  <c:v>0</c:v>
                </c:pt>
                <c:pt idx="43">
                  <c:v>0</c:v>
                </c:pt>
              </c:numCache>
            </c:numRef>
          </c:val>
          <c:extLst xmlns:c16r2="http://schemas.microsoft.com/office/drawing/2015/06/chart">
            <c:ext xmlns:c16="http://schemas.microsoft.com/office/drawing/2014/chart" uri="{C3380CC4-5D6E-409C-BE32-E72D297353CC}">
              <c16:uniqueId val="{00000003-33EF-4E52-9173-561D81B65AC8}"/>
            </c:ext>
          </c:extLst>
        </c:ser>
        <c:ser>
          <c:idx val="4"/>
          <c:order val="4"/>
          <c:tx>
            <c:strRef>
              <c:f>OutputGraphsNamedRanges!$A$61</c:f>
              <c:strCache>
                <c:ptCount val="1"/>
                <c:pt idx="0">
                  <c:v>- Senior Loan Repayments</c:v>
                </c:pt>
              </c:strCache>
            </c:strRef>
          </c:tx>
          <c:spPr>
            <a:solidFill>
              <a:schemeClr val="accent5"/>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[0]!CashOutflowsSenior_loan_repayments</c:f>
              <c:numCache>
                <c:formatCode>#,##0_ ;[Red]\(\-#,##0\)</c:formatCode>
                <c:ptCount val="44"/>
                <c:pt idx="0">
                  <c:v>0</c:v>
                </c:pt>
                <c:pt idx="1">
                  <c:v>0</c:v>
                </c:pt>
                <c:pt idx="2">
                  <c:v>35869.087152319044</c:v>
                </c:pt>
                <c:pt idx="3">
                  <c:v>35869.087152319044</c:v>
                </c:pt>
                <c:pt idx="4">
                  <c:v>35869.087152319036</c:v>
                </c:pt>
                <c:pt idx="5">
                  <c:v>35869.087152319051</c:v>
                </c:pt>
                <c:pt idx="6">
                  <c:v>35869.087152319051</c:v>
                </c:pt>
                <c:pt idx="7">
                  <c:v>35869.087152319036</c:v>
                </c:pt>
                <c:pt idx="8">
                  <c:v>35869.087152319044</c:v>
                </c:pt>
                <c:pt idx="9">
                  <c:v>35869.087152319051</c:v>
                </c:pt>
                <c:pt idx="10">
                  <c:v>35869.087152319044</c:v>
                </c:pt>
                <c:pt idx="11">
                  <c:v>35869.087152319044</c:v>
                </c:pt>
                <c:pt idx="12">
                  <c:v>35869.087152319044</c:v>
                </c:pt>
                <c:pt idx="13">
                  <c:v>35869.087152319044</c:v>
                </c:pt>
                <c:pt idx="14">
                  <c:v>35869.087152319051</c:v>
                </c:pt>
                <c:pt idx="15">
                  <c:v>35869.087152319044</c:v>
                </c:pt>
                <c:pt idx="16">
                  <c:v>35869.087152319036</c:v>
                </c:pt>
                <c:pt idx="17">
                  <c:v>35869.087152319036</c:v>
                </c:pt>
                <c:pt idx="18">
                  <c:v>35869.087152319044</c:v>
                </c:pt>
                <c:pt idx="19">
                  <c:v>35869.087152319029</c:v>
                </c:pt>
                <c:pt idx="20">
                  <c:v>35869.087152319029</c:v>
                </c:pt>
                <c:pt idx="21">
                  <c:v>35869.087152319029</c:v>
                </c:pt>
                <c:pt idx="22">
                  <c:v>35869.087152319036</c:v>
                </c:pt>
                <c:pt idx="23">
                  <c:v>35869.087152319014</c:v>
                </c:pt>
                <c:pt idx="24">
                  <c:v>35869.087152319029</c:v>
                </c:pt>
                <c:pt idx="25">
                  <c:v>35869.087152319014</c:v>
                </c:pt>
                <c:pt idx="26">
                  <c:v>35869.087152319044</c:v>
                </c:pt>
                <c:pt idx="27">
                  <c:v>35869.087152319022</c:v>
                </c:pt>
                <c:pt idx="28">
                  <c:v>35869.087152319007</c:v>
                </c:pt>
                <c:pt idx="29">
                  <c:v>35869.087152319022</c:v>
                </c:pt>
                <c:pt idx="30">
                  <c:v>35869.087152318971</c:v>
                </c:pt>
                <c:pt idx="31">
                  <c:v>35869.087152318905</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4-33EF-4E52-9173-561D81B65AC8}"/>
            </c:ext>
          </c:extLst>
        </c:ser>
        <c:ser>
          <c:idx val="5"/>
          <c:order val="5"/>
          <c:tx>
            <c:strRef>
              <c:f>OutputGraphsNamedRanges!$A$62</c:f>
              <c:strCache>
                <c:ptCount val="1"/>
                <c:pt idx="0">
                  <c:v>- Junior Loan Repayments</c:v>
                </c:pt>
              </c:strCache>
            </c:strRef>
          </c:tx>
          <c:spPr>
            <a:solidFill>
              <a:schemeClr val="accent6"/>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[0]!CashOutflowsJunior_loan_repayments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5-33EF-4E52-9173-561D81B65AC8}"/>
            </c:ext>
          </c:extLst>
        </c:ser>
        <c:ser>
          <c:idx val="6"/>
          <c:order val="6"/>
          <c:tx>
            <c:strRef>
              <c:f>OutputGraphsNamedRanges!$A$63</c:f>
              <c:strCache>
                <c:ptCount val="1"/>
                <c:pt idx="0">
                  <c:v>- Subordinated Debt Repayments</c:v>
                </c:pt>
              </c:strCache>
            </c:strRef>
          </c:tx>
          <c:spPr>
            <a:solidFill>
              <a:schemeClr val="accent1">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[0]!CashOutflowsSubdebt_loan_repayments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6-33EF-4E52-9173-561D81B65AC8}"/>
            </c:ext>
          </c:extLst>
        </c:ser>
        <c:ser>
          <c:idx val="7"/>
          <c:order val="7"/>
          <c:tx>
            <c:strRef>
              <c:f>OutputGraphsNamedRanges!$A$64</c:f>
              <c:strCache>
                <c:ptCount val="1"/>
                <c:pt idx="0">
                  <c:v>- Tax</c:v>
                </c:pt>
              </c:strCache>
            </c:strRef>
          </c:tx>
          <c:spPr>
            <a:solidFill>
              <a:schemeClr val="accent2">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[0]!CashOutflowsTax</c:f>
              <c:numCache>
                <c:formatCode>#,##0_ ;[Red]\(\-#,##0\)</c:formatCode>
                <c:ptCount val="44"/>
                <c:pt idx="0">
                  <c:v>0</c:v>
                </c:pt>
                <c:pt idx="1">
                  <c:v>0</c:v>
                </c:pt>
                <c:pt idx="2">
                  <c:v>339.40559673312896</c:v>
                </c:pt>
                <c:pt idx="3">
                  <c:v>615.32445980947523</c:v>
                </c:pt>
                <c:pt idx="4">
                  <c:v>769.96853844138172</c:v>
                </c:pt>
                <c:pt idx="5">
                  <c:v>1030.8845335913998</c:v>
                </c:pt>
                <c:pt idx="6">
                  <c:v>1163.8732004840772</c:v>
                </c:pt>
                <c:pt idx="7">
                  <c:v>1463.3055504988654</c:v>
                </c:pt>
                <c:pt idx="8">
                  <c:v>8277.0125442266599</c:v>
                </c:pt>
                <c:pt idx="9">
                  <c:v>8783.2175973260655</c:v>
                </c:pt>
                <c:pt idx="10">
                  <c:v>8899.1881596781132</c:v>
                </c:pt>
                <c:pt idx="11">
                  <c:v>9423.5790718080843</c:v>
                </c:pt>
                <c:pt idx="12">
                  <c:v>9614.6392728319024</c:v>
                </c:pt>
                <c:pt idx="13">
                  <c:v>10087.657768768884</c:v>
                </c:pt>
                <c:pt idx="14">
                  <c:v>10213.688359037078</c:v>
                </c:pt>
                <c:pt idx="15">
                  <c:v>10776.509109907431</c:v>
                </c:pt>
                <c:pt idx="16">
                  <c:v>10908.116010975333</c:v>
                </c:pt>
                <c:pt idx="17">
                  <c:v>11491.242651933397</c:v>
                </c:pt>
                <c:pt idx="18">
                  <c:v>11628.821314392986</c:v>
                </c:pt>
                <c:pt idx="19">
                  <c:v>12233.025104910512</c:v>
                </c:pt>
                <c:pt idx="20">
                  <c:v>12457.071120153954</c:v>
                </c:pt>
                <c:pt idx="21">
                  <c:v>13003.083525956572</c:v>
                </c:pt>
                <c:pt idx="22">
                  <c:v>13153.894611286982</c:v>
                </c:pt>
                <c:pt idx="23">
                  <c:v>13802.70869867798</c:v>
                </c:pt>
                <c:pt idx="24">
                  <c:v>13960.835696210414</c:v>
                </c:pt>
                <c:pt idx="25">
                  <c:v>14633.258709335567</c:v>
                </c:pt>
                <c:pt idx="26">
                  <c:v>14799.207765038615</c:v>
                </c:pt>
                <c:pt idx="27">
                  <c:v>15496.162731394834</c:v>
                </c:pt>
                <c:pt idx="28">
                  <c:v>15761.409153012655</c:v>
                </c:pt>
                <c:pt idx="29">
                  <c:v>16392.925030808921</c:v>
                </c:pt>
                <c:pt idx="30">
                  <c:v>16576.166799821931</c:v>
                </c:pt>
                <c:pt idx="31">
                  <c:v>17325.12920511992</c:v>
                </c:pt>
                <c:pt idx="32">
                  <c:v>17517.911740015192</c:v>
                </c:pt>
                <c:pt idx="33">
                  <c:v>18082.363004406634</c:v>
                </c:pt>
                <c:pt idx="34">
                  <c:v>18066.983537700533</c:v>
                </c:pt>
                <c:pt idx="35">
                  <c:v>18647.387918025262</c:v>
                </c:pt>
                <c:pt idx="36">
                  <c:v>18732.709103423735</c:v>
                </c:pt>
                <c:pt idx="37">
                  <c:v>19226.538454484358</c:v>
                </c:pt>
                <c:pt idx="38">
                  <c:v>19206.650687771154</c:v>
                </c:pt>
                <c:pt idx="39">
                  <c:v>19820.16775435493</c:v>
                </c:pt>
                <c:pt idx="40">
                  <c:v>19797.940959150394</c:v>
                </c:pt>
                <c:pt idx="41">
                  <c:v>20434.142591573112</c:v>
                </c:pt>
                <c:pt idx="42">
                  <c:v>0</c:v>
                </c:pt>
                <c:pt idx="43">
                  <c:v>0</c:v>
                </c:pt>
              </c:numCache>
            </c:numRef>
          </c:val>
          <c:extLst xmlns:c16r2="http://schemas.microsoft.com/office/drawing/2015/06/chart">
            <c:ext xmlns:c16="http://schemas.microsoft.com/office/drawing/2014/chart" uri="{C3380CC4-5D6E-409C-BE32-E72D297353CC}">
              <c16:uniqueId val="{00000007-33EF-4E52-9173-561D81B65AC8}"/>
            </c:ext>
          </c:extLst>
        </c:ser>
        <c:ser>
          <c:idx val="8"/>
          <c:order val="8"/>
          <c:tx>
            <c:strRef>
              <c:f>OutputGraphsNamedRanges!$A$65</c:f>
              <c:strCache>
                <c:ptCount val="1"/>
                <c:pt idx="0">
                  <c:v>- Major Maintenance Reserve Account contributions</c:v>
                </c:pt>
              </c:strCache>
            </c:strRef>
          </c:tx>
          <c:spPr>
            <a:solidFill>
              <a:schemeClr val="accent3">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[0]!CashOutflowsMajor_Maintenance_Reserve_Account_Contributions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8-33EF-4E52-9173-561D81B65AC8}"/>
            </c:ext>
          </c:extLst>
        </c:ser>
        <c:ser>
          <c:idx val="9"/>
          <c:order val="9"/>
          <c:tx>
            <c:strRef>
              <c:f>OutputGraphsNamedRanges!$A$66</c:f>
              <c:strCache>
                <c:ptCount val="1"/>
                <c:pt idx="0">
                  <c:v>- Major maintenance cost</c:v>
                </c:pt>
              </c:strCache>
            </c:strRef>
          </c:tx>
          <c:spPr>
            <a:solidFill>
              <a:schemeClr val="accent4">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[0]!CashOutflowsMajor_Maintenance</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9-33EF-4E52-9173-561D81B65AC8}"/>
            </c:ext>
          </c:extLst>
        </c:ser>
        <c:ser>
          <c:idx val="10"/>
          <c:order val="10"/>
          <c:tx>
            <c:strRef>
              <c:f>OutputGraphsNamedRanges!$A$67</c:f>
              <c:strCache>
                <c:ptCount val="1"/>
                <c:pt idx="0">
                  <c:v>- Debt Service Return Account outflows</c:v>
                </c:pt>
              </c:strCache>
            </c:strRef>
          </c:tx>
          <c:spPr>
            <a:solidFill>
              <a:schemeClr val="accent5">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[0]!CashOutflowsDebt_Service_Return_Account_Outflows</c:f>
              <c:numCache>
                <c:formatCode>#,##0_ ;[Red]\(\-#,##0\)</c:formatCode>
                <c:ptCount val="44"/>
                <c:pt idx="0">
                  <c:v>0</c:v>
                </c:pt>
                <c:pt idx="1">
                  <c:v>0</c:v>
                </c:pt>
                <c:pt idx="2">
                  <c:v>0</c:v>
                </c:pt>
                <c:pt idx="3">
                  <c:v>0</c:v>
                </c:pt>
                <c:pt idx="4">
                  <c:v>1.4551915228366852E-11</c:v>
                </c:pt>
                <c:pt idx="5">
                  <c:v>0</c:v>
                </c:pt>
                <c:pt idx="6">
                  <c:v>0</c:v>
                </c:pt>
                <c:pt idx="7">
                  <c:v>7.2759576141834259E-12</c:v>
                </c:pt>
                <c:pt idx="8">
                  <c:v>7.2759576141834259E-12</c:v>
                </c:pt>
                <c:pt idx="9">
                  <c:v>0</c:v>
                </c:pt>
                <c:pt idx="10">
                  <c:v>0</c:v>
                </c:pt>
                <c:pt idx="11">
                  <c:v>0</c:v>
                </c:pt>
                <c:pt idx="12">
                  <c:v>0</c:v>
                </c:pt>
                <c:pt idx="13">
                  <c:v>7.2759576141834259E-12</c:v>
                </c:pt>
                <c:pt idx="14">
                  <c:v>0</c:v>
                </c:pt>
                <c:pt idx="15">
                  <c:v>0</c:v>
                </c:pt>
                <c:pt idx="16">
                  <c:v>0</c:v>
                </c:pt>
                <c:pt idx="17">
                  <c:v>7.2759576141834259E-12</c:v>
                </c:pt>
                <c:pt idx="18">
                  <c:v>0</c:v>
                </c:pt>
                <c:pt idx="19">
                  <c:v>0</c:v>
                </c:pt>
                <c:pt idx="20">
                  <c:v>0</c:v>
                </c:pt>
                <c:pt idx="21">
                  <c:v>7.2759576141834259E-12</c:v>
                </c:pt>
                <c:pt idx="22">
                  <c:v>0</c:v>
                </c:pt>
                <c:pt idx="23">
                  <c:v>1.4551915228366852E-11</c:v>
                </c:pt>
                <c:pt idx="24">
                  <c:v>0</c:v>
                </c:pt>
                <c:pt idx="25">
                  <c:v>2.9103830456733704E-11</c:v>
                </c:pt>
                <c:pt idx="26">
                  <c:v>0</c:v>
                </c:pt>
                <c:pt idx="27">
                  <c:v>0</c:v>
                </c:pt>
                <c:pt idx="28">
                  <c:v>1.4551915228366852E-11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A-33EF-4E52-9173-561D81B65AC8}"/>
            </c:ext>
          </c:extLst>
        </c:ser>
        <c:ser>
          <c:idx val="11"/>
          <c:order val="11"/>
          <c:tx>
            <c:strRef>
              <c:f>OutputGraphsNamedRanges!$A$68</c:f>
              <c:strCache>
                <c:ptCount val="1"/>
                <c:pt idx="0">
                  <c:v>- Equity repayment</c:v>
                </c:pt>
              </c:strCache>
            </c:strRef>
          </c:tx>
          <c:spPr>
            <a:solidFill>
              <a:schemeClr val="accent6">
                <a:lumMod val="6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[0]!CashOutflowsEquity_Repayment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22938.833592630341</c:v>
                </c:pt>
                <c:pt idx="33">
                  <c:v>22938.833592630341</c:v>
                </c:pt>
                <c:pt idx="34">
                  <c:v>22938.833592630341</c:v>
                </c:pt>
                <c:pt idx="35">
                  <c:v>22938.833592630341</c:v>
                </c:pt>
                <c:pt idx="36">
                  <c:v>22938.833592630341</c:v>
                </c:pt>
                <c:pt idx="37">
                  <c:v>22938.833592630341</c:v>
                </c:pt>
                <c:pt idx="38">
                  <c:v>22938.833592630341</c:v>
                </c:pt>
                <c:pt idx="39">
                  <c:v>22938.833592630341</c:v>
                </c:pt>
                <c:pt idx="40">
                  <c:v>22938.833592630341</c:v>
                </c:pt>
                <c:pt idx="41">
                  <c:v>22938.833592630341</c:v>
                </c:pt>
                <c:pt idx="42">
                  <c:v>0</c:v>
                </c:pt>
                <c:pt idx="43">
                  <c:v>0</c:v>
                </c:pt>
              </c:numCache>
            </c:numRef>
          </c:val>
          <c:extLst xmlns:c16r2="http://schemas.microsoft.com/office/drawing/2015/06/chart">
            <c:ext xmlns:c16="http://schemas.microsoft.com/office/drawing/2014/chart" uri="{C3380CC4-5D6E-409C-BE32-E72D297353CC}">
              <c16:uniqueId val="{0000000B-33EF-4E52-9173-561D81B65AC8}"/>
            </c:ext>
          </c:extLst>
        </c:ser>
        <c:ser>
          <c:idx val="12"/>
          <c:order val="12"/>
          <c:tx>
            <c:strRef>
              <c:f>OutputGraphsNamedRanges!$A$69</c:f>
              <c:strCache>
                <c:ptCount val="1"/>
                <c:pt idx="0">
                  <c:v>- Distributions to equity</c:v>
                </c:pt>
              </c:strCache>
            </c:strRef>
          </c:tx>
          <c:spPr>
            <a:solidFill>
              <a:schemeClr val="accent1">
                <a:lumMod val="80000"/>
                <a:lumOff val="2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[0]!CashOutflowsDistributions_To_Equity</c:f>
              <c:numCache>
                <c:formatCode>#,##0_ ;[Red]\(\-#,##0\)</c:formatCode>
                <c:ptCount val="44"/>
                <c:pt idx="0">
                  <c:v>0</c:v>
                </c:pt>
                <c:pt idx="1">
                  <c:v>0</c:v>
                </c:pt>
                <c:pt idx="2">
                  <c:v>1357.6223869325156</c:v>
                </c:pt>
                <c:pt idx="3">
                  <c:v>2461.2978392379009</c:v>
                </c:pt>
                <c:pt idx="4">
                  <c:v>3079.8741537655269</c:v>
                </c:pt>
                <c:pt idx="5">
                  <c:v>4123.538134365599</c:v>
                </c:pt>
                <c:pt idx="6">
                  <c:v>4655.4928019363088</c:v>
                </c:pt>
                <c:pt idx="7">
                  <c:v>5853.2222019954615</c:v>
                </c:pt>
                <c:pt idx="8">
                  <c:v>33108.05017690664</c:v>
                </c:pt>
                <c:pt idx="9">
                  <c:v>35132.870389304262</c:v>
                </c:pt>
                <c:pt idx="10">
                  <c:v>35596.752638712453</c:v>
                </c:pt>
                <c:pt idx="11">
                  <c:v>37694.316287232337</c:v>
                </c:pt>
                <c:pt idx="12">
                  <c:v>38458.55709132761</c:v>
                </c:pt>
                <c:pt idx="13">
                  <c:v>40350.631075075537</c:v>
                </c:pt>
                <c:pt idx="14">
                  <c:v>40854.753436148312</c:v>
                </c:pt>
                <c:pt idx="15">
                  <c:v>43106.036439629723</c:v>
                </c:pt>
                <c:pt idx="16">
                  <c:v>43632.464043901324</c:v>
                </c:pt>
                <c:pt idx="17">
                  <c:v>45964.970607733587</c:v>
                </c:pt>
                <c:pt idx="18">
                  <c:v>46515.285257571944</c:v>
                </c:pt>
                <c:pt idx="19">
                  <c:v>48932.10041964204</c:v>
                </c:pt>
                <c:pt idx="20">
                  <c:v>49828.284480615817</c:v>
                </c:pt>
                <c:pt idx="21">
                  <c:v>52012.334103826281</c:v>
                </c:pt>
                <c:pt idx="22">
                  <c:v>52615.578445147919</c:v>
                </c:pt>
                <c:pt idx="23">
                  <c:v>55210.834794711918</c:v>
                </c:pt>
                <c:pt idx="24">
                  <c:v>55843.342784841647</c:v>
                </c:pt>
                <c:pt idx="25">
                  <c:v>58533.03483734226</c:v>
                </c:pt>
                <c:pt idx="26">
                  <c:v>59196.831060154458</c:v>
                </c:pt>
                <c:pt idx="27">
                  <c:v>61984.650925579328</c:v>
                </c:pt>
                <c:pt idx="28">
                  <c:v>63045.636612050621</c:v>
                </c:pt>
                <c:pt idx="29">
                  <c:v>58738.247421368949</c:v>
                </c:pt>
                <c:pt idx="30">
                  <c:v>54690.706571827679</c:v>
                </c:pt>
                <c:pt idx="31">
                  <c:v>87747.93014980646</c:v>
                </c:pt>
                <c:pt idx="32">
                  <c:v>70071.646960060767</c:v>
                </c:pt>
                <c:pt idx="33">
                  <c:v>72329.452017626536</c:v>
                </c:pt>
                <c:pt idx="34">
                  <c:v>72267.934150802132</c:v>
                </c:pt>
                <c:pt idx="35">
                  <c:v>74589.55167210105</c:v>
                </c:pt>
                <c:pt idx="36">
                  <c:v>74930.836413694924</c:v>
                </c:pt>
                <c:pt idx="37">
                  <c:v>76906.153817937433</c:v>
                </c:pt>
                <c:pt idx="38">
                  <c:v>76826.602751084618</c:v>
                </c:pt>
                <c:pt idx="39">
                  <c:v>79280.671017419707</c:v>
                </c:pt>
                <c:pt idx="40">
                  <c:v>79191.76383660156</c:v>
                </c:pt>
                <c:pt idx="41">
                  <c:v>81736.57036629229</c:v>
                </c:pt>
                <c:pt idx="42">
                  <c:v>0</c:v>
                </c:pt>
                <c:pt idx="43">
                  <c:v>0</c:v>
                </c:pt>
              </c:numCache>
            </c:numRef>
          </c:val>
          <c:extLst xmlns:c16r2="http://schemas.microsoft.com/office/drawing/2015/06/chart">
            <c:ext xmlns:c16="http://schemas.microsoft.com/office/drawing/2014/chart" uri="{C3380CC4-5D6E-409C-BE32-E72D297353CC}">
              <c16:uniqueId val="{0000000C-33EF-4E52-9173-561D81B65AC8}"/>
            </c:ext>
          </c:extLst>
        </c:ser>
        <c:ser>
          <c:idx val="13"/>
          <c:order val="13"/>
          <c:tx>
            <c:strRef>
              <c:f>OutputGraphsNamedRanges!$A$70</c:f>
              <c:strCache>
                <c:ptCount val="1"/>
                <c:pt idx="0">
                  <c:v> - Spare cash deposited in project bank (cannot release to equity)</c:v>
                </c:pt>
              </c:strCache>
            </c:strRef>
          </c:tx>
          <c:spPr>
            <a:solidFill>
              <a:schemeClr val="accent2">
                <a:lumMod val="80000"/>
                <a:lumOff val="20000"/>
              </a:schemeClr>
            </a:solidFill>
            <a:ln>
              <a:noFill/>
            </a:ln>
            <a:effectLst/>
          </c:spPr>
          <c:cat>
            <c:numRef>
              <c:f>[0]!CashOutflowsDate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[0]!CashOutflowsSpare_Cash_deposited_in_project_bank</c:f>
              <c:numCache>
                <c:formatCode>#,##0_ ;[Red]\(\-#,##0\)</c:formatCode>
                <c:ptCount val="44"/>
                <c:pt idx="0">
                  <c:v>0</c:v>
                </c:pt>
                <c:pt idx="1">
                  <c:v>3583.7965976810665</c:v>
                </c:pt>
                <c:pt idx="2">
                  <c:v>7257.8840078509238</c:v>
                </c:pt>
                <c:pt idx="3">
                  <c:v>7183.7836993185047</c:v>
                </c:pt>
                <c:pt idx="4">
                  <c:v>6482.6579530029849</c:v>
                </c:pt>
                <c:pt idx="5">
                  <c:v>6259.2206591759968</c:v>
                </c:pt>
                <c:pt idx="6">
                  <c:v>5407.9730877691327</c:v>
                </c:pt>
                <c:pt idx="7">
                  <c:v>5279.1838366249649</c:v>
                </c:pt>
                <c:pt idx="8">
                  <c:v>4398.9634228157665</c:v>
                </c:pt>
                <c:pt idx="9">
                  <c:v>4240.3448047208803</c:v>
                </c:pt>
                <c:pt idx="10">
                  <c:v>3329.4131779651943</c:v>
                </c:pt>
                <c:pt idx="11">
                  <c:v>3139.1754309025273</c:v>
                </c:pt>
                <c:pt idx="12">
                  <c:v>2318.4788733241294</c:v>
                </c:pt>
                <c:pt idx="13">
                  <c:v>1971.9358946550783</c:v>
                </c:pt>
                <c:pt idx="14">
                  <c:v>993.94326330952754</c:v>
                </c:pt>
                <c:pt idx="15">
                  <c:v>734.66198623279342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5175.7042779774929</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D-33EF-4E52-9173-561D81B65AC8}"/>
            </c:ext>
          </c:extLst>
        </c:ser>
        <c:dLbls>
          <c:showLegendKey val="0"/>
          <c:showVal val="0"/>
          <c:showCatName val="0"/>
          <c:showSerName val="0"/>
          <c:showPercent val="0"/>
          <c:showBubbleSize val="0"/>
        </c:dLbls>
        <c:axId val="370603904"/>
        <c:axId val="370605440"/>
      </c:areaChart>
      <c:dateAx>
        <c:axId val="3706039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605440"/>
        <c:crosses val="autoZero"/>
        <c:auto val="1"/>
        <c:lblOffset val="100"/>
        <c:baseTimeUnit val="months"/>
      </c:dateAx>
      <c:valAx>
        <c:axId val="370605440"/>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603904"/>
        <c:crosses val="autoZero"/>
        <c:crossBetween val="midCat"/>
      </c:valAx>
      <c:spPr>
        <a:noFill/>
        <a:ln>
          <a:noFill/>
        </a:ln>
        <a:effectLst/>
      </c:spPr>
    </c:plotArea>
    <c:legend>
      <c:legendPos val="r"/>
      <c:layout>
        <c:manualLayout>
          <c:xMode val="edge"/>
          <c:yMode val="edge"/>
          <c:x val="0.65392542132186715"/>
          <c:y val="8.4814266547128869E-2"/>
          <c:w val="0.32942099575338935"/>
          <c:h val="0.901000950629799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Cumulative equity</a:t>
            </a:r>
            <a:r>
              <a:rPr lang="en-US" b="1" baseline="0"/>
              <a:t> returns on a semi annual basis: £s</a:t>
            </a:r>
            <a:endParaRPr lang="en-US" b="1"/>
          </a:p>
        </c:rich>
      </c:tx>
      <c:overlay val="0"/>
      <c:spPr>
        <a:noFill/>
        <a:ln>
          <a:noFill/>
        </a:ln>
        <a:effectLst/>
      </c:spPr>
    </c:title>
    <c:autoTitleDeleted val="0"/>
    <c:plotArea>
      <c:layout>
        <c:manualLayout>
          <c:layoutTarget val="inner"/>
          <c:xMode val="edge"/>
          <c:yMode val="edge"/>
          <c:x val="0.11981621395796749"/>
          <c:y val="0.15963464938126107"/>
          <c:w val="0.84317538095507849"/>
          <c:h val="0.52162779151722127"/>
        </c:manualLayout>
      </c:layout>
      <c:barChart>
        <c:barDir val="col"/>
        <c:grouping val="clustered"/>
        <c:varyColors val="0"/>
        <c:ser>
          <c:idx val="0"/>
          <c:order val="0"/>
          <c:tx>
            <c:strRef>
              <c:f>OutputGraphsNamedRanges!$A$31</c:f>
              <c:strCache>
                <c:ptCount val="1"/>
                <c:pt idx="0">
                  <c:v>Cumulative equity returns</c:v>
                </c:pt>
              </c:strCache>
            </c:strRef>
          </c:tx>
          <c:spPr>
            <a:solidFill>
              <a:schemeClr val="accent1"/>
            </a:solidFill>
            <a:ln>
              <a:noFill/>
            </a:ln>
            <a:effectLst/>
          </c:spPr>
          <c:invertIfNegative val="0"/>
          <c:cat>
            <c:numRef>
              <c:f>[0]!CumulativeEquityreturnsDate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[0]!CumulativeEquityreturnsValue</c:f>
              <c:numCache>
                <c:formatCode>#,##0_ ;[Red]\(\-#,##0\)</c:formatCode>
                <c:ptCount val="44"/>
                <c:pt idx="0">
                  <c:v>-92895.927488803398</c:v>
                </c:pt>
                <c:pt idx="1">
                  <c:v>-229388.33592630341</c:v>
                </c:pt>
                <c:pt idx="2">
                  <c:v>-228030.71353937089</c:v>
                </c:pt>
                <c:pt idx="3">
                  <c:v>-225569.41570013299</c:v>
                </c:pt>
                <c:pt idx="4">
                  <c:v>-222489.54154636746</c:v>
                </c:pt>
                <c:pt idx="5">
                  <c:v>-218366.00341200185</c:v>
                </c:pt>
                <c:pt idx="6">
                  <c:v>-213710.51061006554</c:v>
                </c:pt>
                <c:pt idx="7">
                  <c:v>-207857.28840807008</c:v>
                </c:pt>
                <c:pt idx="8">
                  <c:v>-174749.23823116344</c:v>
                </c:pt>
                <c:pt idx="9">
                  <c:v>-139616.36784185917</c:v>
                </c:pt>
                <c:pt idx="10">
                  <c:v>-104019.61520314672</c:v>
                </c:pt>
                <c:pt idx="11">
                  <c:v>-66325.298915914376</c:v>
                </c:pt>
                <c:pt idx="12">
                  <c:v>-27866.741824586767</c:v>
                </c:pt>
                <c:pt idx="13">
                  <c:v>12483.88925048877</c:v>
                </c:pt>
                <c:pt idx="14">
                  <c:v>53338.642686637082</c:v>
                </c:pt>
                <c:pt idx="15">
                  <c:v>96444.679126266798</c:v>
                </c:pt>
                <c:pt idx="16">
                  <c:v>140077.14317016813</c:v>
                </c:pt>
                <c:pt idx="17">
                  <c:v>186042.11377790172</c:v>
                </c:pt>
                <c:pt idx="18">
                  <c:v>232557.39903547365</c:v>
                </c:pt>
                <c:pt idx="19">
                  <c:v>281489.4994551157</c:v>
                </c:pt>
                <c:pt idx="20">
                  <c:v>331317.78393573151</c:v>
                </c:pt>
                <c:pt idx="21">
                  <c:v>383330.11803955777</c:v>
                </c:pt>
                <c:pt idx="22">
                  <c:v>435945.69648470567</c:v>
                </c:pt>
                <c:pt idx="23">
                  <c:v>491156.53127941757</c:v>
                </c:pt>
                <c:pt idx="24">
                  <c:v>546999.87406425923</c:v>
                </c:pt>
                <c:pt idx="25">
                  <c:v>605532.90890160145</c:v>
                </c:pt>
                <c:pt idx="26">
                  <c:v>664729.73996175593</c:v>
                </c:pt>
                <c:pt idx="27">
                  <c:v>726714.39088733529</c:v>
                </c:pt>
                <c:pt idx="28">
                  <c:v>789760.02749938588</c:v>
                </c:pt>
                <c:pt idx="29">
                  <c:v>848498.27492075483</c:v>
                </c:pt>
                <c:pt idx="30">
                  <c:v>903188.98149258248</c:v>
                </c:pt>
                <c:pt idx="31">
                  <c:v>990936.91164238891</c:v>
                </c:pt>
                <c:pt idx="32">
                  <c:v>1083947.3921950799</c:v>
                </c:pt>
                <c:pt idx="33">
                  <c:v>1179215.6778053369</c:v>
                </c:pt>
                <c:pt idx="34">
                  <c:v>1274422.4455487693</c:v>
                </c:pt>
                <c:pt idx="35">
                  <c:v>1371950.8308135008</c:v>
                </c:pt>
                <c:pt idx="36">
                  <c:v>1469820.500819826</c:v>
                </c:pt>
                <c:pt idx="37">
                  <c:v>1569665.4882303937</c:v>
                </c:pt>
                <c:pt idx="38">
                  <c:v>1669430.9245741088</c:v>
                </c:pt>
                <c:pt idx="39">
                  <c:v>1771650.4291841588</c:v>
                </c:pt>
                <c:pt idx="40">
                  <c:v>1873781.0266133908</c:v>
                </c:pt>
                <c:pt idx="41">
                  <c:v>1978456.4305723135</c:v>
                </c:pt>
                <c:pt idx="42">
                  <c:v>0</c:v>
                </c:pt>
                <c:pt idx="43">
                  <c:v>0</c:v>
                </c:pt>
              </c:numCache>
            </c:numRef>
          </c:val>
          <c:extLst xmlns:c16r2="http://schemas.microsoft.com/office/drawing/2015/06/chart">
            <c:ext xmlns:c16="http://schemas.microsoft.com/office/drawing/2014/chart" uri="{C3380CC4-5D6E-409C-BE32-E72D297353CC}">
              <c16:uniqueId val="{00000000-ACCB-4CF0-A4F2-0F756C470F48}"/>
            </c:ext>
          </c:extLst>
        </c:ser>
        <c:dLbls>
          <c:showLegendKey val="0"/>
          <c:showVal val="0"/>
          <c:showCatName val="0"/>
          <c:showSerName val="0"/>
          <c:showPercent val="0"/>
          <c:showBubbleSize val="0"/>
        </c:dLbls>
        <c:gapWidth val="0"/>
        <c:axId val="370877184"/>
        <c:axId val="370878720"/>
      </c:barChart>
      <c:dateAx>
        <c:axId val="370877184"/>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878720"/>
        <c:crosses val="autoZero"/>
        <c:auto val="0"/>
        <c:lblOffset val="100"/>
        <c:baseTimeUnit val="months"/>
      </c:dateAx>
      <c:valAx>
        <c:axId val="370878720"/>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877184"/>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Equity returns</a:t>
            </a:r>
            <a:r>
              <a:rPr lang="en-US" sz="1400" b="1" baseline="0"/>
              <a:t> (d</a:t>
            </a:r>
            <a:r>
              <a:rPr lang="en-US" sz="1400" b="1"/>
              <a:t>istributions</a:t>
            </a:r>
            <a:r>
              <a:rPr lang="en-US" sz="1400" b="1" baseline="0"/>
              <a:t> to equity and repayment of original equity)</a:t>
            </a:r>
            <a:r>
              <a:rPr lang="en-US" sz="1400" b="1"/>
              <a:t> every six months:</a:t>
            </a:r>
            <a:r>
              <a:rPr lang="en-US" sz="1400" b="1" baseline="0"/>
              <a:t> </a:t>
            </a:r>
            <a:r>
              <a:rPr lang="en-US" sz="1400" b="1"/>
              <a:t>£s</a:t>
            </a:r>
          </a:p>
        </c:rich>
      </c:tx>
      <c:overlay val="0"/>
      <c:spPr>
        <a:noFill/>
        <a:ln>
          <a:noFill/>
        </a:ln>
        <a:effectLst/>
      </c:spPr>
    </c:title>
    <c:autoTitleDeleted val="0"/>
    <c:plotArea>
      <c:layout>
        <c:manualLayout>
          <c:layoutTarget val="inner"/>
          <c:xMode val="edge"/>
          <c:yMode val="edge"/>
          <c:x val="0.10465829040618009"/>
          <c:y val="0.26702127659574471"/>
          <c:w val="0.85828065672340259"/>
          <c:h val="0.41329926844250853"/>
        </c:manualLayout>
      </c:layout>
      <c:barChart>
        <c:barDir val="col"/>
        <c:grouping val="clustered"/>
        <c:varyColors val="0"/>
        <c:ser>
          <c:idx val="0"/>
          <c:order val="0"/>
          <c:tx>
            <c:strRef>
              <c:f>OutputGraphsNamedRanges!$A$27</c:f>
              <c:strCache>
                <c:ptCount val="1"/>
                <c:pt idx="0">
                  <c:v>Per period equity returns</c:v>
                </c:pt>
              </c:strCache>
            </c:strRef>
          </c:tx>
          <c:spPr>
            <a:solidFill>
              <a:schemeClr val="accent1"/>
            </a:solidFill>
            <a:ln>
              <a:noFill/>
            </a:ln>
            <a:effectLst/>
          </c:spPr>
          <c:invertIfNegative val="0"/>
          <c:cat>
            <c:numRef>
              <c:f>[0]!EquityreturnsDate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[0]!EquityReturnsValue</c:f>
              <c:numCache>
                <c:formatCode>#,##0_ ;[Red]\(\-#,##0\)</c:formatCode>
                <c:ptCount val="44"/>
                <c:pt idx="0">
                  <c:v>0</c:v>
                </c:pt>
                <c:pt idx="1">
                  <c:v>0</c:v>
                </c:pt>
                <c:pt idx="2">
                  <c:v>1357.6223869325156</c:v>
                </c:pt>
                <c:pt idx="3">
                  <c:v>2461.2978392379009</c:v>
                </c:pt>
                <c:pt idx="4">
                  <c:v>3079.8741537655269</c:v>
                </c:pt>
                <c:pt idx="5">
                  <c:v>4123.538134365599</c:v>
                </c:pt>
                <c:pt idx="6">
                  <c:v>4655.4928019363088</c:v>
                </c:pt>
                <c:pt idx="7">
                  <c:v>5853.2222019954615</c:v>
                </c:pt>
                <c:pt idx="8">
                  <c:v>33108.05017690664</c:v>
                </c:pt>
                <c:pt idx="9">
                  <c:v>35132.870389304262</c:v>
                </c:pt>
                <c:pt idx="10">
                  <c:v>35596.752638712453</c:v>
                </c:pt>
                <c:pt idx="11">
                  <c:v>37694.316287232337</c:v>
                </c:pt>
                <c:pt idx="12">
                  <c:v>38458.55709132761</c:v>
                </c:pt>
                <c:pt idx="13">
                  <c:v>40350.631075075537</c:v>
                </c:pt>
                <c:pt idx="14">
                  <c:v>40854.753436148312</c:v>
                </c:pt>
                <c:pt idx="15">
                  <c:v>43106.036439629723</c:v>
                </c:pt>
                <c:pt idx="16">
                  <c:v>43632.464043901324</c:v>
                </c:pt>
                <c:pt idx="17">
                  <c:v>45964.970607733587</c:v>
                </c:pt>
                <c:pt idx="18">
                  <c:v>46515.285257571944</c:v>
                </c:pt>
                <c:pt idx="19">
                  <c:v>48932.10041964204</c:v>
                </c:pt>
                <c:pt idx="20">
                  <c:v>49828.284480615817</c:v>
                </c:pt>
                <c:pt idx="21">
                  <c:v>52012.334103826281</c:v>
                </c:pt>
                <c:pt idx="22">
                  <c:v>52615.578445147919</c:v>
                </c:pt>
                <c:pt idx="23">
                  <c:v>55210.834794711918</c:v>
                </c:pt>
                <c:pt idx="24">
                  <c:v>55843.342784841647</c:v>
                </c:pt>
                <c:pt idx="25">
                  <c:v>58533.03483734226</c:v>
                </c:pt>
                <c:pt idx="26">
                  <c:v>59196.831060154458</c:v>
                </c:pt>
                <c:pt idx="27">
                  <c:v>61984.650925579328</c:v>
                </c:pt>
                <c:pt idx="28">
                  <c:v>63045.636612050621</c:v>
                </c:pt>
                <c:pt idx="29">
                  <c:v>58738.247421368949</c:v>
                </c:pt>
                <c:pt idx="30">
                  <c:v>54690.706571827679</c:v>
                </c:pt>
                <c:pt idx="31">
                  <c:v>87747.93014980646</c:v>
                </c:pt>
                <c:pt idx="32">
                  <c:v>93010.480552691108</c:v>
                </c:pt>
                <c:pt idx="33">
                  <c:v>95268.285610256877</c:v>
                </c:pt>
                <c:pt idx="34">
                  <c:v>95206.767743432472</c:v>
                </c:pt>
                <c:pt idx="35">
                  <c:v>97528.385264731391</c:v>
                </c:pt>
                <c:pt idx="36">
                  <c:v>97869.670006325265</c:v>
                </c:pt>
                <c:pt idx="37">
                  <c:v>99844.987410567774</c:v>
                </c:pt>
                <c:pt idx="38">
                  <c:v>99765.436343714959</c:v>
                </c:pt>
                <c:pt idx="39">
                  <c:v>102219.50461005005</c:v>
                </c:pt>
                <c:pt idx="40">
                  <c:v>102130.5974292319</c:v>
                </c:pt>
                <c:pt idx="41">
                  <c:v>104675.40395892279</c:v>
                </c:pt>
                <c:pt idx="42">
                  <c:v>0</c:v>
                </c:pt>
                <c:pt idx="43">
                  <c:v>0</c:v>
                </c:pt>
              </c:numCache>
            </c:numRef>
          </c:val>
          <c:extLst xmlns:c16r2="http://schemas.microsoft.com/office/drawing/2015/06/chart">
            <c:ext xmlns:c16="http://schemas.microsoft.com/office/drawing/2014/chart" uri="{C3380CC4-5D6E-409C-BE32-E72D297353CC}">
              <c16:uniqueId val="{00000000-AFE1-4ACA-BFFE-21A800398871}"/>
            </c:ext>
          </c:extLst>
        </c:ser>
        <c:dLbls>
          <c:showLegendKey val="0"/>
          <c:showVal val="0"/>
          <c:showCatName val="0"/>
          <c:showSerName val="0"/>
          <c:showPercent val="0"/>
          <c:showBubbleSize val="0"/>
        </c:dLbls>
        <c:gapWidth val="0"/>
        <c:axId val="370914432"/>
        <c:axId val="370915968"/>
      </c:barChart>
      <c:dateAx>
        <c:axId val="37091443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915968"/>
        <c:crosses val="autoZero"/>
        <c:auto val="1"/>
        <c:lblOffset val="100"/>
        <c:baseTimeUnit val="months"/>
      </c:dateAx>
      <c:valAx>
        <c:axId val="370915968"/>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91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a:t>Monthly construction cost profile: £s (ex. VAT)</a:t>
            </a:r>
          </a:p>
        </c:rich>
      </c:tx>
      <c:layout>
        <c:manualLayout>
          <c:xMode val="edge"/>
          <c:yMode val="edge"/>
          <c:x val="1.6478164714835746E-2"/>
          <c:y val="2.9028722057652907E-2"/>
        </c:manualLayout>
      </c:layout>
      <c:overlay val="0"/>
      <c:spPr>
        <a:noFill/>
        <a:ln>
          <a:noFill/>
        </a:ln>
        <a:effectLst/>
      </c:spPr>
    </c:title>
    <c:autoTitleDeleted val="0"/>
    <c:plotArea>
      <c:layout>
        <c:manualLayout>
          <c:layoutTarget val="inner"/>
          <c:xMode val="edge"/>
          <c:yMode val="edge"/>
          <c:x val="0.11241053453333773"/>
          <c:y val="0.20575999691215069"/>
          <c:w val="0.54109829722712088"/>
          <c:h val="0.52638065462405437"/>
        </c:manualLayout>
      </c:layout>
      <c:barChart>
        <c:barDir val="col"/>
        <c:grouping val="stacked"/>
        <c:varyColors val="0"/>
        <c:ser>
          <c:idx val="7"/>
          <c:order val="0"/>
          <c:tx>
            <c:strRef>
              <c:f>OutputGraphsNamedRanges!$A$11</c:f>
              <c:strCache>
                <c:ptCount val="1"/>
                <c:pt idx="0">
                  <c:v>Development costs (after financing)</c:v>
                </c:pt>
              </c:strCache>
            </c:strRef>
          </c:tx>
          <c:spPr>
            <a:solidFill>
              <a:schemeClr val="accent2">
                <a:lumMod val="60000"/>
              </a:schemeClr>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[0]!MonthlyconstructioncostprofileDevelopment_costs</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66988.709955213562</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3-0396-4619-8121-A38B0EE4CF68}"/>
            </c:ext>
          </c:extLst>
        </c:ser>
        <c:ser>
          <c:idx val="0"/>
          <c:order val="1"/>
          <c:tx>
            <c:strRef>
              <c:f>OutputGraphsNamedRanges!$A$12</c:f>
              <c:strCache>
                <c:ptCount val="1"/>
                <c:pt idx="0">
                  <c:v>Construction costs (pre finance)</c:v>
                </c:pt>
              </c:strCache>
            </c:strRef>
          </c:tx>
          <c:spPr>
            <a:solidFill>
              <a:schemeClr val="accent1"/>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[0]!MonthlyconstructioncostprofileConstruction_costs</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44500</c:v>
                </c:pt>
                <c:pt idx="13">
                  <c:v>69000</c:v>
                </c:pt>
                <c:pt idx="14">
                  <c:v>122171</c:v>
                </c:pt>
                <c:pt idx="15">
                  <c:v>141171</c:v>
                </c:pt>
                <c:pt idx="16">
                  <c:v>190707.25</c:v>
                </c:pt>
                <c:pt idx="17">
                  <c:v>304595</c:v>
                </c:pt>
                <c:pt idx="18">
                  <c:v>541784.75</c:v>
                </c:pt>
                <c:pt idx="19">
                  <c:v>596469.5</c:v>
                </c:pt>
                <c:pt idx="20">
                  <c:v>760231.75</c:v>
                </c:pt>
                <c:pt idx="21">
                  <c:v>789111.75</c:v>
                </c:pt>
                <c:pt idx="22">
                  <c:v>796111.75</c:v>
                </c:pt>
                <c:pt idx="23">
                  <c:v>811111.75</c:v>
                </c:pt>
                <c:pt idx="24">
                  <c:v>0</c:v>
                </c:pt>
                <c:pt idx="25">
                  <c:v>0</c:v>
                </c:pt>
              </c:numCache>
            </c:numRef>
          </c:val>
          <c:extLst xmlns:c16r2="http://schemas.microsoft.com/office/drawing/2015/06/chart">
            <c:ext xmlns:c16="http://schemas.microsoft.com/office/drawing/2014/chart" uri="{C3380CC4-5D6E-409C-BE32-E72D297353CC}">
              <c16:uniqueId val="{00000000-F311-492D-A8CF-4F12F2D25BAC}"/>
            </c:ext>
          </c:extLst>
        </c:ser>
        <c:ser>
          <c:idx val="1"/>
          <c:order val="2"/>
          <c:tx>
            <c:strRef>
              <c:f>OutputGraphsNamedRanges!$A$13</c:f>
              <c:strCache>
                <c:ptCount val="1"/>
                <c:pt idx="0">
                  <c:v>Decommissioning bond</c:v>
                </c:pt>
              </c:strCache>
            </c:strRef>
          </c:tx>
          <c:spPr>
            <a:solidFill>
              <a:schemeClr val="accent2"/>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[0]!MonthlyconstructioncostprofileDecommissioning_bond</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1-F311-492D-A8CF-4F12F2D25BAC}"/>
            </c:ext>
          </c:extLst>
        </c:ser>
        <c:ser>
          <c:idx val="2"/>
          <c:order val="3"/>
          <c:tx>
            <c:strRef>
              <c:f>OutputGraphsNamedRanges!$A$14</c:f>
              <c:strCache>
                <c:ptCount val="1"/>
                <c:pt idx="0">
                  <c:v>Revenue Delay Account</c:v>
                </c:pt>
              </c:strCache>
            </c:strRef>
          </c:tx>
          <c:spPr>
            <a:solidFill>
              <a:schemeClr val="accent3"/>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[0]!MonthlyconstructioncostprofileRevenue_Delay_Account</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2-F311-492D-A8CF-4F12F2D25BAC}"/>
            </c:ext>
          </c:extLst>
        </c:ser>
        <c:ser>
          <c:idx val="3"/>
          <c:order val="4"/>
          <c:tx>
            <c:strRef>
              <c:f>OutputGraphsNamedRanges!$A$15</c:f>
              <c:strCache>
                <c:ptCount val="1"/>
                <c:pt idx="0">
                  <c:v>Debt Service Reserve Account</c:v>
                </c:pt>
              </c:strCache>
            </c:strRef>
          </c:tx>
          <c:spPr>
            <a:solidFill>
              <a:schemeClr val="accent4"/>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[0]!MonthlyconstructioncostprofileDebt_Service_Reserve_Account</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39452.883750000001</c:v>
                </c:pt>
                <c:pt idx="24">
                  <c:v>0</c:v>
                </c:pt>
                <c:pt idx="25">
                  <c:v>0</c:v>
                </c:pt>
              </c:numCache>
            </c:numRef>
          </c:val>
          <c:extLst xmlns:c16r2="http://schemas.microsoft.com/office/drawing/2015/06/chart">
            <c:ext xmlns:c16="http://schemas.microsoft.com/office/drawing/2014/chart" uri="{C3380CC4-5D6E-409C-BE32-E72D297353CC}">
              <c16:uniqueId val="{00000003-F311-492D-A8CF-4F12F2D25BAC}"/>
            </c:ext>
          </c:extLst>
        </c:ser>
        <c:ser>
          <c:idx val="4"/>
          <c:order val="5"/>
          <c:tx>
            <c:strRef>
              <c:f>OutputGraphsNamedRanges!$A$16</c:f>
              <c:strCache>
                <c:ptCount val="1"/>
                <c:pt idx="0">
                  <c:v>Capitalised Senior Loan interest during construction</c:v>
                </c:pt>
              </c:strCache>
            </c:strRef>
          </c:tx>
          <c:spPr>
            <a:solidFill>
              <a:schemeClr val="accent5"/>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[0]!MonthlyconstructioncostprofileCapitalised_senior_loan_interest_during_construction</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407.00769987890015</c:v>
                </c:pt>
                <c:pt idx="14">
                  <c:v>905.43777195562336</c:v>
                </c:pt>
                <c:pt idx="15">
                  <c:v>1600.4033759438591</c:v>
                </c:pt>
                <c:pt idx="16">
                  <c:v>2368.1143557068203</c:v>
                </c:pt>
                <c:pt idx="17">
                  <c:v>3320.4023587527026</c:v>
                </c:pt>
                <c:pt idx="18">
                  <c:v>4693.0914582297919</c:v>
                </c:pt>
                <c:pt idx="19">
                  <c:v>6938.3620175886372</c:v>
                </c:pt>
                <c:pt idx="20">
                  <c:v>9394.1971342616453</c:v>
                </c:pt>
                <c:pt idx="21">
                  <c:v>12459.826926972217</c:v>
                </c:pt>
                <c:pt idx="22">
                  <c:v>15645.809972958759</c:v>
                </c:pt>
                <c:pt idx="23">
                  <c:v>18872.855592990018</c:v>
                </c:pt>
                <c:pt idx="24">
                  <c:v>0</c:v>
                </c:pt>
                <c:pt idx="25">
                  <c:v>0</c:v>
                </c:pt>
              </c:numCache>
            </c:numRef>
          </c:val>
          <c:extLst xmlns:c16r2="http://schemas.microsoft.com/office/drawing/2015/06/chart">
            <c:ext xmlns:c16="http://schemas.microsoft.com/office/drawing/2014/chart" uri="{C3380CC4-5D6E-409C-BE32-E72D297353CC}">
              <c16:uniqueId val="{00000002-CEAB-4AA7-89FB-6E69775E6882}"/>
            </c:ext>
          </c:extLst>
        </c:ser>
        <c:ser>
          <c:idx val="5"/>
          <c:order val="6"/>
          <c:tx>
            <c:strRef>
              <c:f>OutputGraphsNamedRanges!$A$17</c:f>
              <c:strCache>
                <c:ptCount val="1"/>
                <c:pt idx="0">
                  <c:v>Capitalised Junior Loan interest during construction</c:v>
                </c:pt>
              </c:strCache>
            </c:strRef>
          </c:tx>
          <c:spPr>
            <a:solidFill>
              <a:schemeClr val="accent6"/>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[0]!MonthlyconstructioncostprofileCapitalised_junior_loan_interest_during_construction</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3-CEAB-4AA7-89FB-6E69775E6882}"/>
            </c:ext>
          </c:extLst>
        </c:ser>
        <c:ser>
          <c:idx val="6"/>
          <c:order val="7"/>
          <c:tx>
            <c:strRef>
              <c:f>OutputGraphsNamedRanges!$A$18</c:f>
              <c:strCache>
                <c:ptCount val="1"/>
                <c:pt idx="0">
                  <c:v>Capitalised Subordinated Debt interest during construction</c:v>
                </c:pt>
              </c:strCache>
            </c:strRef>
          </c:tx>
          <c:spPr>
            <a:solidFill>
              <a:schemeClr val="accent1">
                <a:lumMod val="60000"/>
              </a:schemeClr>
            </a:solidFill>
            <a:ln>
              <a:noFill/>
            </a:ln>
            <a:effectLst/>
          </c:spPr>
          <c:invertIfNegative val="0"/>
          <c:cat>
            <c:numRef>
              <c:f>[0]!MonthlyconstructioncostprofileDate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[0]!MonthlyconstructioncostprofileCapitalised_subordinated_debt_interest_during_construction</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4-CEAB-4AA7-89FB-6E69775E6882}"/>
            </c:ext>
          </c:extLst>
        </c:ser>
        <c:dLbls>
          <c:showLegendKey val="0"/>
          <c:showVal val="0"/>
          <c:showCatName val="0"/>
          <c:showSerName val="0"/>
          <c:showPercent val="0"/>
          <c:showBubbleSize val="0"/>
        </c:dLbls>
        <c:gapWidth val="50"/>
        <c:overlap val="100"/>
        <c:axId val="372882432"/>
        <c:axId val="372896512"/>
      </c:barChart>
      <c:dateAx>
        <c:axId val="372882432"/>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896512"/>
        <c:crosses val="autoZero"/>
        <c:auto val="1"/>
        <c:lblOffset val="100"/>
        <c:baseTimeUnit val="months"/>
      </c:dateAx>
      <c:valAx>
        <c:axId val="37289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882432"/>
        <c:crosses val="autoZero"/>
        <c:crossBetween val="between"/>
      </c:valAx>
      <c:spPr>
        <a:noFill/>
        <a:ln>
          <a:noFill/>
        </a:ln>
        <a:effectLst/>
      </c:spPr>
    </c:plotArea>
    <c:legend>
      <c:legendPos val="r"/>
      <c:layout>
        <c:manualLayout>
          <c:xMode val="edge"/>
          <c:yMode val="edge"/>
          <c:x val="0.68308301763102042"/>
          <c:y val="3.5419163032623102E-2"/>
          <c:w val="0.30404909379778711"/>
          <c:h val="0.948263527201017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600" b="1" i="0" baseline="0">
                <a:effectLst/>
              </a:rPr>
              <a:t>Monthly development cost profile: £s</a:t>
            </a:r>
            <a:endParaRPr lang="en-GB" sz="1200">
              <a:effectLst/>
            </a:endParaRPr>
          </a:p>
        </c:rich>
      </c:tx>
      <c:overlay val="0"/>
      <c:spPr>
        <a:noFill/>
        <a:ln>
          <a:noFill/>
        </a:ln>
        <a:effectLst/>
      </c:spPr>
    </c:title>
    <c:autoTitleDeleted val="0"/>
    <c:plotArea>
      <c:layout>
        <c:manualLayout>
          <c:layoutTarget val="inner"/>
          <c:xMode val="edge"/>
          <c:yMode val="edge"/>
          <c:x val="8.7921042927485302E-2"/>
          <c:y val="0.15335750297399875"/>
          <c:w val="0.56245669291338585"/>
          <c:h val="0.57474574670971879"/>
        </c:manualLayout>
      </c:layout>
      <c:barChart>
        <c:barDir val="col"/>
        <c:grouping val="stacked"/>
        <c:varyColors val="0"/>
        <c:ser>
          <c:idx val="0"/>
          <c:order val="0"/>
          <c:tx>
            <c:strRef>
              <c:f>OutputGraphsNamedRanges!$A$3</c:f>
              <c:strCache>
                <c:ptCount val="1"/>
                <c:pt idx="0">
                  <c:v>Development phase loan</c:v>
                </c:pt>
              </c:strCache>
            </c:strRef>
          </c:tx>
          <c:spPr>
            <a:solidFill>
              <a:schemeClr val="accent1"/>
            </a:solidFill>
            <a:ln>
              <a:noFill/>
            </a:ln>
            <a:effectLst/>
          </c:spPr>
          <c:invertIfNegative val="0"/>
          <c:cat>
            <c:numRef>
              <c:f>[0]!MonthlyDevelopmentCostProfileGraphDate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[0]!MonthlyDevelopmentCostProfileGraphDevelopment_phase_loan</c:f>
              <c:numCache>
                <c:formatCode>#,##0</c:formatCode>
                <c:ptCount val="26"/>
                <c:pt idx="0">
                  <c:v>0</c:v>
                </c:pt>
                <c:pt idx="1">
                  <c:v>0</c:v>
                </c:pt>
                <c:pt idx="2">
                  <c:v>0</c:v>
                </c:pt>
                <c:pt idx="3">
                  <c:v>0</c:v>
                </c:pt>
                <c:pt idx="4">
                  <c:v>0</c:v>
                </c:pt>
                <c:pt idx="5">
                  <c:v>0</c:v>
                </c:pt>
                <c:pt idx="6">
                  <c:v>0</c:v>
                </c:pt>
                <c:pt idx="7">
                  <c:v>950</c:v>
                </c:pt>
                <c:pt idx="8">
                  <c:v>15800.4</c:v>
                </c:pt>
                <c:pt idx="9">
                  <c:v>31789.85</c:v>
                </c:pt>
                <c:pt idx="10">
                  <c:v>60438.049999999996</c:v>
                </c:pt>
                <c:pt idx="11">
                  <c:v>61388.049999999996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0-8843-4ABF-8461-E8AEAED4FE8C}"/>
            </c:ext>
          </c:extLst>
        </c:ser>
        <c:ser>
          <c:idx val="1"/>
          <c:order val="1"/>
          <c:tx>
            <c:strRef>
              <c:f>OutputGraphsNamedRanges!$A$4</c:f>
              <c:strCache>
                <c:ptCount val="1"/>
                <c:pt idx="0">
                  <c:v>Development phase equity</c:v>
                </c:pt>
              </c:strCache>
            </c:strRef>
          </c:tx>
          <c:spPr>
            <a:solidFill>
              <a:schemeClr val="accent2"/>
            </a:solidFill>
            <a:ln>
              <a:noFill/>
            </a:ln>
            <a:effectLst/>
          </c:spPr>
          <c:invertIfNegative val="0"/>
          <c:cat>
            <c:numRef>
              <c:f>[0]!MonthlyDevelopmentCostProfileGraphDate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[0]!MonthlyDevelopmentCostProfileGraphDevelopment_phase_equity</c:f>
              <c:numCache>
                <c:formatCode>#,##0</c:formatCode>
                <c:ptCount val="26"/>
                <c:pt idx="0">
                  <c:v>0</c:v>
                </c:pt>
                <c:pt idx="1">
                  <c:v>0</c:v>
                </c:pt>
                <c:pt idx="2">
                  <c:v>0</c:v>
                </c:pt>
                <c:pt idx="3">
                  <c:v>0</c:v>
                </c:pt>
                <c:pt idx="4">
                  <c:v>0</c:v>
                </c:pt>
                <c:pt idx="5">
                  <c:v>0</c:v>
                </c:pt>
                <c:pt idx="6">
                  <c:v>0</c:v>
                </c:pt>
                <c:pt idx="7">
                  <c:v>50.000000000000043</c:v>
                </c:pt>
                <c:pt idx="8">
                  <c:v>831.6000000000007</c:v>
                </c:pt>
                <c:pt idx="9">
                  <c:v>1673.1500000000015</c:v>
                </c:pt>
                <c:pt idx="10">
                  <c:v>3180.9500000000025</c:v>
                </c:pt>
                <c:pt idx="11">
                  <c:v>3230.9500000000025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1-8843-4ABF-8461-E8AEAED4FE8C}"/>
            </c:ext>
          </c:extLst>
        </c:ser>
        <c:ser>
          <c:idx val="2"/>
          <c:order val="2"/>
          <c:tx>
            <c:strRef>
              <c:f>OutputGraphsNamedRanges!$A$5</c:f>
              <c:strCache>
                <c:ptCount val="1"/>
                <c:pt idx="0">
                  <c:v>Development phase grant</c:v>
                </c:pt>
              </c:strCache>
            </c:strRef>
          </c:tx>
          <c:spPr>
            <a:solidFill>
              <a:schemeClr val="accent3"/>
            </a:solidFill>
            <a:ln>
              <a:noFill/>
            </a:ln>
            <a:effectLst/>
          </c:spPr>
          <c:invertIfNegative val="0"/>
          <c:cat>
            <c:numRef>
              <c:f>[0]!MonthlyDevelopmentCostProfileGraphDate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[0]!MonthlyDevelopmentCostProfileGraphDevelopment_phase_grant</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2-8843-4ABF-8461-E8AEAED4FE8C}"/>
            </c:ext>
          </c:extLst>
        </c:ser>
        <c:ser>
          <c:idx val="3"/>
          <c:order val="3"/>
          <c:tx>
            <c:strRef>
              <c:f>OutputGraphsNamedRanges!$A$6</c:f>
              <c:strCache>
                <c:ptCount val="1"/>
                <c:pt idx="0">
                  <c:v>Development phase capitalised interest</c:v>
                </c:pt>
              </c:strCache>
            </c:strRef>
          </c:tx>
          <c:spPr>
            <a:solidFill>
              <a:schemeClr val="accent4"/>
            </a:solidFill>
            <a:ln>
              <a:noFill/>
            </a:ln>
            <a:effectLst/>
          </c:spPr>
          <c:invertIfNegative val="0"/>
          <c:cat>
            <c:numRef>
              <c:f>[0]!MonthlyDevelopmentCostProfileGraphDate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[0]!MonthlyDevelopmentCostProfileGraphDevelopment_phase_capitalised_interest</c:f>
              <c:numCache>
                <c:formatCode>#,##0</c:formatCode>
                <c:ptCount val="26"/>
                <c:pt idx="0">
                  <c:v>0</c:v>
                </c:pt>
                <c:pt idx="1">
                  <c:v>0</c:v>
                </c:pt>
                <c:pt idx="2">
                  <c:v>0</c:v>
                </c:pt>
                <c:pt idx="3">
                  <c:v>0</c:v>
                </c:pt>
                <c:pt idx="4">
                  <c:v>0</c:v>
                </c:pt>
                <c:pt idx="5">
                  <c:v>0</c:v>
                </c:pt>
                <c:pt idx="6">
                  <c:v>0</c:v>
                </c:pt>
                <c:pt idx="7">
                  <c:v>0</c:v>
                </c:pt>
                <c:pt idx="8">
                  <c:v>7.5754334074585756</c:v>
                </c:pt>
                <c:pt idx="9">
                  <c:v>133.63044941011049</c:v>
                </c:pt>
                <c:pt idx="10">
                  <c:v>388.19276549307051</c:v>
                </c:pt>
                <c:pt idx="11">
                  <c:v>873.22976706770396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3-8843-4ABF-8461-E8AEAED4FE8C}"/>
            </c:ext>
          </c:extLst>
        </c:ser>
        <c:ser>
          <c:idx val="4"/>
          <c:order val="4"/>
          <c:tx>
            <c:strRef>
              <c:f>OutputGraphsNamedRanges!$A$7</c:f>
              <c:strCache>
                <c:ptCount val="1"/>
                <c:pt idx="0">
                  <c:v>Development phase equity return</c:v>
                </c:pt>
              </c:strCache>
            </c:strRef>
          </c:tx>
          <c:spPr>
            <a:solidFill>
              <a:schemeClr val="accent5"/>
            </a:solidFill>
            <a:ln>
              <a:noFill/>
            </a:ln>
            <a:effectLst/>
          </c:spPr>
          <c:invertIfNegative val="0"/>
          <c:cat>
            <c:numRef>
              <c:f>[0]!MonthlyDevelopmentCostProfileGraphDate</c:f>
              <c:numCache>
                <c:formatCode>m/d/yyyy</c:formatCode>
                <c:ptCount val="2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numCache>
            </c:numRef>
          </c:cat>
          <c:val>
            <c:numRef>
              <c:f>[0]!MonthlyDevelopmentCostProfileGraphDevelopment_phase_equity_return</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xmlns:c16r2="http://schemas.microsoft.com/office/drawing/2015/06/chart">
            <c:ext xmlns:c16="http://schemas.microsoft.com/office/drawing/2014/chart" uri="{C3380CC4-5D6E-409C-BE32-E72D297353CC}">
              <c16:uniqueId val="{00000000-D464-4367-ACDA-76225D3BD139}"/>
            </c:ext>
          </c:extLst>
        </c:ser>
        <c:dLbls>
          <c:showLegendKey val="0"/>
          <c:showVal val="0"/>
          <c:showCatName val="0"/>
          <c:showSerName val="0"/>
          <c:showPercent val="0"/>
          <c:showBubbleSize val="0"/>
        </c:dLbls>
        <c:gapWidth val="50"/>
        <c:overlap val="100"/>
        <c:axId val="375035776"/>
        <c:axId val="375037312"/>
      </c:barChart>
      <c:dateAx>
        <c:axId val="375035776"/>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037312"/>
        <c:crosses val="autoZero"/>
        <c:auto val="1"/>
        <c:lblOffset val="100"/>
        <c:baseTimeUnit val="months"/>
      </c:dateAx>
      <c:valAx>
        <c:axId val="375037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035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assets: £s</a:t>
            </a:r>
          </a:p>
        </c:rich>
      </c:tx>
      <c:overlay val="0"/>
      <c:spPr>
        <a:noFill/>
        <a:ln>
          <a:noFill/>
        </a:ln>
        <a:effectLst/>
      </c:spPr>
    </c:title>
    <c:autoTitleDeleted val="0"/>
    <c:plotArea>
      <c:layout>
        <c:manualLayout>
          <c:layoutTarget val="inner"/>
          <c:xMode val="edge"/>
          <c:yMode val="edge"/>
          <c:x val="0.13003355366232508"/>
          <c:y val="0.16165428613876096"/>
          <c:w val="0.5061123764311698"/>
          <c:h val="0.53651054820977562"/>
        </c:manualLayout>
      </c:layout>
      <c:lineChart>
        <c:grouping val="standard"/>
        <c:varyColors val="0"/>
        <c:ser>
          <c:idx val="0"/>
          <c:order val="0"/>
          <c:tx>
            <c:strRef>
              <c:f>OutputGraphsNamedRanges!$A$35</c:f>
              <c:strCache>
                <c:ptCount val="1"/>
                <c:pt idx="0">
                  <c:v>Cash balance in bank (unable to release to equity investors)</c:v>
                </c:pt>
              </c:strCache>
            </c:strRef>
          </c:tx>
          <c:spPr>
            <a:ln w="28575" cap="rnd">
              <a:solidFill>
                <a:schemeClr val="accent1"/>
              </a:solidFill>
              <a:round/>
            </a:ln>
            <a:effectLst/>
          </c:spPr>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[0]!SemiAnnualassetsCash_balance_in_bank</c:f>
              <c:numCache>
                <c:formatCode>#,##0_ ;[Red]\(\-#,##0\)</c:formatCode>
                <c:ptCount val="44"/>
                <c:pt idx="0">
                  <c:v>0</c:v>
                </c:pt>
                <c:pt idx="1">
                  <c:v>3584</c:v>
                </c:pt>
                <c:pt idx="2">
                  <c:v>10842</c:v>
                </c:pt>
                <c:pt idx="3">
                  <c:v>18025</c:v>
                </c:pt>
                <c:pt idx="4">
                  <c:v>24508</c:v>
                </c:pt>
                <c:pt idx="5">
                  <c:v>30767</c:v>
                </c:pt>
                <c:pt idx="6">
                  <c:v>36175</c:v>
                </c:pt>
                <c:pt idx="7">
                  <c:v>41454</c:v>
                </c:pt>
                <c:pt idx="8">
                  <c:v>45853</c:v>
                </c:pt>
                <c:pt idx="9">
                  <c:v>50094</c:v>
                </c:pt>
                <c:pt idx="10">
                  <c:v>53423</c:v>
                </c:pt>
                <c:pt idx="11">
                  <c:v>56562</c:v>
                </c:pt>
                <c:pt idx="12">
                  <c:v>58881</c:v>
                </c:pt>
                <c:pt idx="13">
                  <c:v>60853</c:v>
                </c:pt>
                <c:pt idx="14">
                  <c:v>61847</c:v>
                </c:pt>
                <c:pt idx="15">
                  <c:v>62581</c:v>
                </c:pt>
                <c:pt idx="16">
                  <c:v>62302</c:v>
                </c:pt>
                <c:pt idx="17">
                  <c:v>61725</c:v>
                </c:pt>
                <c:pt idx="18">
                  <c:v>60094</c:v>
                </c:pt>
                <c:pt idx="19">
                  <c:v>58127</c:v>
                </c:pt>
                <c:pt idx="20">
                  <c:v>55189</c:v>
                </c:pt>
                <c:pt idx="21">
                  <c:v>51748</c:v>
                </c:pt>
                <c:pt idx="22">
                  <c:v>47169</c:v>
                </c:pt>
                <c:pt idx="23">
                  <c:v>42167</c:v>
                </c:pt>
                <c:pt idx="24">
                  <c:v>35980</c:v>
                </c:pt>
                <c:pt idx="25">
                  <c:v>29321</c:v>
                </c:pt>
                <c:pt idx="26">
                  <c:v>21430</c:v>
                </c:pt>
                <c:pt idx="27">
                  <c:v>13016</c:v>
                </c:pt>
                <c:pt idx="28">
                  <c:v>3440</c:v>
                </c:pt>
                <c:pt idx="29">
                  <c:v>0</c:v>
                </c:pt>
                <c:pt idx="30">
                  <c:v>0</c:v>
                </c:pt>
                <c:pt idx="31">
                  <c:v>5176</c:v>
                </c:pt>
                <c:pt idx="32">
                  <c:v>4462</c:v>
                </c:pt>
                <c:pt idx="33">
                  <c:v>4116</c:v>
                </c:pt>
                <c:pt idx="34">
                  <c:v>3402</c:v>
                </c:pt>
                <c:pt idx="35">
                  <c:v>3056</c:v>
                </c:pt>
                <c:pt idx="36">
                  <c:v>2465</c:v>
                </c:pt>
                <c:pt idx="37">
                  <c:v>2119</c:v>
                </c:pt>
                <c:pt idx="38">
                  <c:v>1405</c:v>
                </c:pt>
                <c:pt idx="39">
                  <c:v>1060</c:v>
                </c:pt>
                <c:pt idx="40">
                  <c:v>346</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9-6B10-40C6-8B72-C2E990BC0799}"/>
            </c:ext>
          </c:extLst>
        </c:ser>
        <c:ser>
          <c:idx val="1"/>
          <c:order val="1"/>
          <c:tx>
            <c:strRef>
              <c:f>OutputGraphsNamedRanges!$A$36</c:f>
              <c:strCache>
                <c:ptCount val="1"/>
                <c:pt idx="0">
                  <c:v>Decommissioning bond debtor</c:v>
                </c:pt>
              </c:strCache>
            </c:strRef>
          </c:tx>
          <c:spPr>
            <a:ln w="28575" cap="rnd">
              <a:solidFill>
                <a:schemeClr val="accent2"/>
              </a:solidFill>
              <a:round/>
            </a:ln>
            <a:effectLst/>
          </c:spPr>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[0]!SemiAnnualassetsDecommisioning_bond_debtor</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B-6B10-40C6-8B72-C2E990BC0799}"/>
            </c:ext>
          </c:extLst>
        </c:ser>
        <c:ser>
          <c:idx val="2"/>
          <c:order val="2"/>
          <c:tx>
            <c:strRef>
              <c:f>OutputGraphsNamedRanges!$A$37</c:f>
              <c:strCache>
                <c:ptCount val="1"/>
                <c:pt idx="0">
                  <c:v>Revenue Delay Account</c:v>
                </c:pt>
              </c:strCache>
            </c:strRef>
          </c:tx>
          <c:spPr>
            <a:ln w="28575" cap="rnd">
              <a:solidFill>
                <a:schemeClr val="accent3"/>
              </a:solidFill>
              <a:round/>
            </a:ln>
            <a:effectLst/>
          </c:spPr>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[0]!SemiAnnualassetsRevenue_Delay_Account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D-6B10-40C6-8B72-C2E990BC0799}"/>
            </c:ext>
          </c:extLst>
        </c:ser>
        <c:ser>
          <c:idx val="3"/>
          <c:order val="3"/>
          <c:tx>
            <c:strRef>
              <c:f>OutputGraphsNamedRanges!$A$38</c:f>
              <c:strCache>
                <c:ptCount val="1"/>
                <c:pt idx="0">
                  <c:v>Debtors (revenues to be received if revenue delay)</c:v>
                </c:pt>
              </c:strCache>
            </c:strRef>
          </c:tx>
          <c:spPr>
            <a:ln w="28575" cap="rnd">
              <a:solidFill>
                <a:schemeClr val="accent4"/>
              </a:solidFill>
              <a:round/>
            </a:ln>
            <a:effectLst/>
          </c:spPr>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[0]!SemiannualassetsDebtors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0F-6B10-40C6-8B72-C2E990BC0799}"/>
            </c:ext>
          </c:extLst>
        </c:ser>
        <c:ser>
          <c:idx val="4"/>
          <c:order val="4"/>
          <c:tx>
            <c:strRef>
              <c:f>OutputGraphsNamedRanges!$A$39</c:f>
              <c:strCache>
                <c:ptCount val="1"/>
                <c:pt idx="0">
                  <c:v>Debt Service Reserve Account</c:v>
                </c:pt>
              </c:strCache>
            </c:strRef>
          </c:tx>
          <c:spPr>
            <a:ln w="28575" cap="rnd">
              <a:solidFill>
                <a:schemeClr val="accent5"/>
              </a:solidFill>
              <a:round/>
            </a:ln>
            <a:effectLst/>
          </c:spPr>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[0]!SemiAnnualassetsDebt_Service_Reserve_Account</c:f>
              <c:numCache>
                <c:formatCode>#,##0_ ;[Red]\(\-#,##0\)</c:formatCode>
                <c:ptCount val="44"/>
                <c:pt idx="0">
                  <c:v>0</c:v>
                </c:pt>
                <c:pt idx="1">
                  <c:v>35869</c:v>
                </c:pt>
                <c:pt idx="2">
                  <c:v>35869</c:v>
                </c:pt>
                <c:pt idx="3">
                  <c:v>35869</c:v>
                </c:pt>
                <c:pt idx="4">
                  <c:v>35869</c:v>
                </c:pt>
                <c:pt idx="5">
                  <c:v>35869</c:v>
                </c:pt>
                <c:pt idx="6">
                  <c:v>35869</c:v>
                </c:pt>
                <c:pt idx="7">
                  <c:v>35869</c:v>
                </c:pt>
                <c:pt idx="8">
                  <c:v>35869</c:v>
                </c:pt>
                <c:pt idx="9">
                  <c:v>35869</c:v>
                </c:pt>
                <c:pt idx="10">
                  <c:v>35869</c:v>
                </c:pt>
                <c:pt idx="11">
                  <c:v>35869</c:v>
                </c:pt>
                <c:pt idx="12">
                  <c:v>35869</c:v>
                </c:pt>
                <c:pt idx="13">
                  <c:v>35869</c:v>
                </c:pt>
                <c:pt idx="14">
                  <c:v>35869</c:v>
                </c:pt>
                <c:pt idx="15">
                  <c:v>35869</c:v>
                </c:pt>
                <c:pt idx="16">
                  <c:v>35869</c:v>
                </c:pt>
                <c:pt idx="17">
                  <c:v>35869</c:v>
                </c:pt>
                <c:pt idx="18">
                  <c:v>35869</c:v>
                </c:pt>
                <c:pt idx="19">
                  <c:v>35869</c:v>
                </c:pt>
                <c:pt idx="20">
                  <c:v>35869</c:v>
                </c:pt>
                <c:pt idx="21">
                  <c:v>35869</c:v>
                </c:pt>
                <c:pt idx="22">
                  <c:v>35869</c:v>
                </c:pt>
                <c:pt idx="23">
                  <c:v>35869</c:v>
                </c:pt>
                <c:pt idx="24">
                  <c:v>35869</c:v>
                </c:pt>
                <c:pt idx="25">
                  <c:v>35869</c:v>
                </c:pt>
                <c:pt idx="26">
                  <c:v>35869</c:v>
                </c:pt>
                <c:pt idx="27">
                  <c:v>35869</c:v>
                </c:pt>
                <c:pt idx="28">
                  <c:v>35869</c:v>
                </c:pt>
                <c:pt idx="29">
                  <c:v>35869</c:v>
                </c:pt>
                <c:pt idx="30">
                  <c:v>35869</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1-6B10-40C6-8B72-C2E990BC0799}"/>
            </c:ext>
          </c:extLst>
        </c:ser>
        <c:ser>
          <c:idx val="5"/>
          <c:order val="5"/>
          <c:tx>
            <c:strRef>
              <c:f>OutputGraphsNamedRanges!$A$40</c:f>
              <c:strCache>
                <c:ptCount val="1"/>
                <c:pt idx="0">
                  <c:v>Major Maintenance Reserve Account</c:v>
                </c:pt>
              </c:strCache>
            </c:strRef>
          </c:tx>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[0]!SemiAnnualassetsMajor_Maintenance_Reserve_Account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3-6B10-40C6-8B72-C2E990BC0799}"/>
            </c:ext>
          </c:extLst>
        </c:ser>
        <c:ser>
          <c:idx val="6"/>
          <c:order val="6"/>
          <c:tx>
            <c:strRef>
              <c:f>OutputGraphsNamedRanges!$A$41</c:f>
              <c:strCache>
                <c:ptCount val="1"/>
                <c:pt idx="0">
                  <c:v>Decommissioning asset</c:v>
                </c:pt>
              </c:strCache>
            </c:strRef>
          </c:tx>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[0]!SemiannualassetsDecommissioning_asset</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4-6B10-40C6-8B72-C2E990BC0799}"/>
            </c:ext>
          </c:extLst>
        </c:ser>
        <c:ser>
          <c:idx val="7"/>
          <c:order val="7"/>
          <c:tx>
            <c:strRef>
              <c:f>OutputGraphsNamedRanges!$A$42</c:f>
              <c:strCache>
                <c:ptCount val="1"/>
                <c:pt idx="0">
                  <c:v>Long term assets</c:v>
                </c:pt>
              </c:strCache>
            </c:strRef>
          </c:tx>
          <c:marker>
            <c:symbol val="none"/>
          </c:marker>
          <c:cat>
            <c:numRef>
              <c:f>[0]!SemiAnnualassetsdates</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[0]!SemiAnnualassetsLong_term_assets</c:f>
              <c:numCache>
                <c:formatCode>#,##0_ ;[Red]\(\-#,##0\)</c:formatCode>
                <c:ptCount val="44"/>
                <c:pt idx="0">
                  <c:v>374904</c:v>
                </c:pt>
                <c:pt idx="1">
                  <c:v>896973</c:v>
                </c:pt>
                <c:pt idx="2">
                  <c:v>874749</c:v>
                </c:pt>
                <c:pt idx="3">
                  <c:v>852155</c:v>
                </c:pt>
                <c:pt idx="4">
                  <c:v>829808</c:v>
                </c:pt>
                <c:pt idx="5">
                  <c:v>807215</c:v>
                </c:pt>
                <c:pt idx="6">
                  <c:v>784990</c:v>
                </c:pt>
                <c:pt idx="7">
                  <c:v>762397</c:v>
                </c:pt>
                <c:pt idx="8">
                  <c:v>740172</c:v>
                </c:pt>
                <c:pt idx="9">
                  <c:v>717579</c:v>
                </c:pt>
                <c:pt idx="10">
                  <c:v>695354</c:v>
                </c:pt>
                <c:pt idx="11">
                  <c:v>672761</c:v>
                </c:pt>
                <c:pt idx="12">
                  <c:v>650413</c:v>
                </c:pt>
                <c:pt idx="13">
                  <c:v>627820</c:v>
                </c:pt>
                <c:pt idx="14">
                  <c:v>605595</c:v>
                </c:pt>
                <c:pt idx="15">
                  <c:v>583002</c:v>
                </c:pt>
                <c:pt idx="16">
                  <c:v>560777</c:v>
                </c:pt>
                <c:pt idx="17">
                  <c:v>538184</c:v>
                </c:pt>
                <c:pt idx="18">
                  <c:v>515959</c:v>
                </c:pt>
                <c:pt idx="19">
                  <c:v>493366</c:v>
                </c:pt>
                <c:pt idx="20">
                  <c:v>471018</c:v>
                </c:pt>
                <c:pt idx="21">
                  <c:v>448425</c:v>
                </c:pt>
                <c:pt idx="22">
                  <c:v>426200</c:v>
                </c:pt>
                <c:pt idx="23">
                  <c:v>403607</c:v>
                </c:pt>
                <c:pt idx="24">
                  <c:v>381382</c:v>
                </c:pt>
                <c:pt idx="25">
                  <c:v>358789</c:v>
                </c:pt>
                <c:pt idx="26">
                  <c:v>336565</c:v>
                </c:pt>
                <c:pt idx="27">
                  <c:v>313971</c:v>
                </c:pt>
                <c:pt idx="28">
                  <c:v>291624</c:v>
                </c:pt>
                <c:pt idx="29">
                  <c:v>269031</c:v>
                </c:pt>
                <c:pt idx="30">
                  <c:v>246806</c:v>
                </c:pt>
                <c:pt idx="31">
                  <c:v>224213</c:v>
                </c:pt>
                <c:pt idx="32">
                  <c:v>201988</c:v>
                </c:pt>
                <c:pt idx="33">
                  <c:v>179395</c:v>
                </c:pt>
                <c:pt idx="34">
                  <c:v>157170</c:v>
                </c:pt>
                <c:pt idx="35">
                  <c:v>134577</c:v>
                </c:pt>
                <c:pt idx="36">
                  <c:v>112229</c:v>
                </c:pt>
                <c:pt idx="37">
                  <c:v>89636</c:v>
                </c:pt>
                <c:pt idx="38">
                  <c:v>67411</c:v>
                </c:pt>
                <c:pt idx="39">
                  <c:v>44818</c:v>
                </c:pt>
                <c:pt idx="40">
                  <c:v>22593</c:v>
                </c:pt>
                <c:pt idx="41">
                  <c:v>0</c:v>
                </c:pt>
                <c:pt idx="42">
                  <c:v>0</c:v>
                </c:pt>
                <c:pt idx="43">
                  <c:v>0</c:v>
                </c:pt>
              </c:numCache>
            </c:numRef>
          </c:val>
          <c:smooth val="0"/>
          <c:extLst xmlns:c16r2="http://schemas.microsoft.com/office/drawing/2015/06/chart">
            <c:ext xmlns:c16="http://schemas.microsoft.com/office/drawing/2014/chart" uri="{C3380CC4-5D6E-409C-BE32-E72D297353CC}">
              <c16:uniqueId val="{00000015-6B10-40C6-8B72-C2E990BC0799}"/>
            </c:ext>
          </c:extLst>
        </c:ser>
        <c:dLbls>
          <c:showLegendKey val="0"/>
          <c:showVal val="0"/>
          <c:showCatName val="0"/>
          <c:showSerName val="0"/>
          <c:showPercent val="0"/>
          <c:showBubbleSize val="0"/>
        </c:dLbls>
        <c:marker val="1"/>
        <c:smooth val="0"/>
        <c:axId val="376556160"/>
        <c:axId val="376897920"/>
      </c:lineChart>
      <c:dateAx>
        <c:axId val="3765561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897920"/>
        <c:crosses val="autoZero"/>
        <c:auto val="1"/>
        <c:lblOffset val="100"/>
        <c:baseTimeUnit val="months"/>
      </c:dateAx>
      <c:valAx>
        <c:axId val="376897920"/>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556160"/>
        <c:crosses val="autoZero"/>
        <c:crossBetween val="between"/>
      </c:valAx>
    </c:plotArea>
    <c:legend>
      <c:legendPos val="r"/>
      <c:layout>
        <c:manualLayout>
          <c:xMode val="edge"/>
          <c:yMode val="edge"/>
          <c:x val="0.64590559826477711"/>
          <c:y val="0.1664647527650929"/>
          <c:w val="0.33945489947829965"/>
          <c:h val="0.83353540873946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inflows in semi-annual operating period: £s</a:t>
            </a:r>
          </a:p>
        </c:rich>
      </c:tx>
      <c:overlay val="0"/>
      <c:spPr>
        <a:noFill/>
        <a:ln>
          <a:noFill/>
        </a:ln>
        <a:effectLst/>
      </c:spPr>
    </c:title>
    <c:autoTitleDeleted val="0"/>
    <c:plotArea>
      <c:layout>
        <c:manualLayout>
          <c:layoutTarget val="inner"/>
          <c:xMode val="edge"/>
          <c:yMode val="edge"/>
          <c:x val="0.1050366303624609"/>
          <c:y val="0.13171164772727273"/>
          <c:w val="0.51953542239664685"/>
          <c:h val="0.67620822521474588"/>
        </c:manualLayout>
      </c:layout>
      <c:areaChart>
        <c:grouping val="stacked"/>
        <c:varyColors val="0"/>
        <c:ser>
          <c:idx val="0"/>
          <c:order val="0"/>
          <c:tx>
            <c:strRef>
              <c:f>OutputGraphsNamedRanges!$A$74</c:f>
              <c:strCache>
                <c:ptCount val="1"/>
                <c:pt idx="0">
                  <c:v> - Cash inflows from electricity sales, support tariffs and 'Other Revenue'</c:v>
                </c:pt>
              </c:strCache>
            </c:strRef>
          </c:tx>
          <c:spPr>
            <a:solidFill>
              <a:schemeClr val="accent1"/>
            </a:solidFill>
            <a:ln>
              <a:noFill/>
            </a:ln>
            <a:effectLst/>
          </c:spPr>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[0]!CashInflowsElectricity_sales_support_tariffs_Other_Revenue</c:f>
              <c:numCache>
                <c:formatCode>#,##0_ ;[Red]\(\-#,##0\)</c:formatCode>
                <c:ptCount val="44"/>
                <c:pt idx="0">
                  <c:v>0</c:v>
                </c:pt>
                <c:pt idx="1">
                  <c:v>0</c:v>
                </c:pt>
                <c:pt idx="2">
                  <c:v>57489.195205479453</c:v>
                </c:pt>
                <c:pt idx="3">
                  <c:v>59163.561643835601</c:v>
                </c:pt>
                <c:pt idx="4">
                  <c:v>59256.026914780887</c:v>
                </c:pt>
                <c:pt idx="5">
                  <c:v>60642.650684931497</c:v>
                </c:pt>
                <c:pt idx="6">
                  <c:v>60403.705458047938</c:v>
                </c:pt>
                <c:pt idx="7">
                  <c:v>62158.716952054776</c:v>
                </c:pt>
                <c:pt idx="8">
                  <c:v>97049.878513127391</c:v>
                </c:pt>
                <c:pt idx="9">
                  <c:v>99869.633542904514</c:v>
                </c:pt>
                <c:pt idx="10">
                  <c:v>99476.125475955574</c:v>
                </c:pt>
                <c:pt idx="11">
                  <c:v>102366.37438147712</c:v>
                </c:pt>
                <c:pt idx="12">
                  <c:v>102526.36026264924</c:v>
                </c:pt>
                <c:pt idx="13">
                  <c:v>104925.53374101405</c:v>
                </c:pt>
                <c:pt idx="14">
                  <c:v>104512.10432817582</c:v>
                </c:pt>
                <c:pt idx="15">
                  <c:v>107548.67208453937</c:v>
                </c:pt>
                <c:pt idx="16">
                  <c:v>107124.9069363802</c:v>
                </c:pt>
                <c:pt idx="17">
                  <c:v>110237.38888665283</c:v>
                </c:pt>
                <c:pt idx="18">
                  <c:v>109803.02960978968</c:v>
                </c:pt>
                <c:pt idx="19">
                  <c:v>112993.32360881915</c:v>
                </c:pt>
                <c:pt idx="20">
                  <c:v>113169.91808677497</c:v>
                </c:pt>
                <c:pt idx="21">
                  <c:v>115818.15669903961</c:v>
                </c:pt>
                <c:pt idx="22">
                  <c:v>115361.80798378529</c:v>
                </c:pt>
                <c:pt idx="23">
                  <c:v>118713.61061651559</c:v>
                </c:pt>
                <c:pt idx="24">
                  <c:v>118245.85318337991</c:v>
                </c:pt>
                <c:pt idx="25">
                  <c:v>121681.45088192847</c:v>
                </c:pt>
                <c:pt idx="26">
                  <c:v>121201.99951296439</c:v>
                </c:pt>
                <c:pt idx="27">
                  <c:v>124723.48715397668</c:v>
                </c:pt>
                <c:pt idx="28">
                  <c:v>124918.4144151575</c:v>
                </c:pt>
                <c:pt idx="29">
                  <c:v>127841.57433282609</c:v>
                </c:pt>
                <c:pt idx="30">
                  <c:v>127337.85073830819</c:v>
                </c:pt>
                <c:pt idx="31">
                  <c:v>131037.61369114673</c:v>
                </c:pt>
                <c:pt idx="32">
                  <c:v>130521.29700676589</c:v>
                </c:pt>
                <c:pt idx="33">
                  <c:v>134313.5540334254</c:v>
                </c:pt>
                <c:pt idx="34">
                  <c:v>133784.32943193504</c:v>
                </c:pt>
                <c:pt idx="35">
                  <c:v>137671.392884261</c:v>
                </c:pt>
                <c:pt idx="36">
                  <c:v>137886.5561078866</c:v>
                </c:pt>
                <c:pt idx="37">
                  <c:v>141113.17770636751</c:v>
                </c:pt>
                <c:pt idx="38">
                  <c:v>140557.1611094267</c:v>
                </c:pt>
                <c:pt idx="39">
                  <c:v>144641.00714902667</c:v>
                </c:pt>
                <c:pt idx="40">
                  <c:v>144071.09013716236</c:v>
                </c:pt>
                <c:pt idx="41">
                  <c:v>148289.74636769804</c:v>
                </c:pt>
                <c:pt idx="42">
                  <c:v>0</c:v>
                </c:pt>
                <c:pt idx="43">
                  <c:v>0</c:v>
                </c:pt>
              </c:numCache>
            </c:numRef>
          </c:val>
          <c:extLst xmlns:c16r2="http://schemas.microsoft.com/office/drawing/2015/06/chart">
            <c:ext xmlns:c16="http://schemas.microsoft.com/office/drawing/2014/chart" uri="{C3380CC4-5D6E-409C-BE32-E72D297353CC}">
              <c16:uniqueId val="{00000007-39BF-4639-8751-52F30A4603FF}"/>
            </c:ext>
          </c:extLst>
        </c:ser>
        <c:ser>
          <c:idx val="1"/>
          <c:order val="1"/>
          <c:tx>
            <c:strRef>
              <c:f>OutputGraphsNamedRanges!$A$75</c:f>
              <c:strCache>
                <c:ptCount val="1"/>
                <c:pt idx="0">
                  <c:v> - Cash inflows from Revenue Delay Account</c:v>
                </c:pt>
              </c:strCache>
            </c:strRef>
          </c:tx>
          <c:spPr>
            <a:solidFill>
              <a:schemeClr val="accent2"/>
            </a:solidFill>
            <a:ln>
              <a:noFill/>
            </a:ln>
            <a:effectLst/>
          </c:spPr>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[0]!CashinflowsRevenue_Delay_Account_inflows</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9-39BF-4639-8751-52F30A4603FF}"/>
            </c:ext>
          </c:extLst>
        </c:ser>
        <c:ser>
          <c:idx val="2"/>
          <c:order val="2"/>
          <c:tx>
            <c:strRef>
              <c:f>OutputGraphsNamedRanges!$A$76</c:f>
              <c:strCache>
                <c:ptCount val="1"/>
                <c:pt idx="0">
                  <c:v> - Release of decommissioning bond</c:v>
                </c:pt>
              </c:strCache>
            </c:strRef>
          </c:tx>
          <c:spPr>
            <a:solidFill>
              <a:schemeClr val="accent3"/>
            </a:solidFill>
            <a:ln>
              <a:noFill/>
            </a:ln>
            <a:effectLst/>
          </c:spPr>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[0]!CashInflowsRelease_of_decommisioning_bond</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B-39BF-4639-8751-52F30A4603FF}"/>
            </c:ext>
          </c:extLst>
        </c:ser>
        <c:ser>
          <c:idx val="3"/>
          <c:order val="3"/>
          <c:tx>
            <c:strRef>
              <c:f>OutputGraphsNamedRanges!$A$77</c:f>
              <c:strCache>
                <c:ptCount val="1"/>
                <c:pt idx="0">
                  <c:v>- Major Maintenance Reserve Account release</c:v>
                </c:pt>
              </c:strCache>
            </c:strRef>
          </c:tx>
          <c:spPr>
            <a:solidFill>
              <a:schemeClr val="accent4"/>
            </a:solidFill>
            <a:ln>
              <a:noFill/>
            </a:ln>
            <a:effectLst/>
          </c:spPr>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[0]!CashInflowsMajor_Maintenance_Reserve_Account_release</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D-39BF-4639-8751-52F30A4603FF}"/>
            </c:ext>
          </c:extLst>
        </c:ser>
        <c:ser>
          <c:idx val="4"/>
          <c:order val="4"/>
          <c:tx>
            <c:strRef>
              <c:f>OutputGraphsNamedRanges!$A$78</c:f>
              <c:strCache>
                <c:ptCount val="1"/>
                <c:pt idx="0">
                  <c:v> - Debt Service Reserve Account cash inflows</c:v>
                </c:pt>
              </c:strCache>
            </c:strRef>
          </c:tx>
          <c:spPr>
            <a:solidFill>
              <a:schemeClr val="accent5"/>
            </a:solidFill>
            <a:ln>
              <a:noFill/>
            </a:ln>
            <a:effectLst/>
          </c:spPr>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[0]!CashInflowsDebt_Service_Reserve_Account_inflows</c:f>
              <c:numCache>
                <c:formatCode>#,##0_ ;[Red]\(\-#,##0\)</c:formatCode>
                <c:ptCount val="44"/>
                <c:pt idx="0">
                  <c:v>0</c:v>
                </c:pt>
                <c:pt idx="1">
                  <c:v>3583.7965976809573</c:v>
                </c:pt>
                <c:pt idx="2">
                  <c:v>0</c:v>
                </c:pt>
                <c:pt idx="3">
                  <c:v>7.2759576141834259E-12</c:v>
                </c:pt>
                <c:pt idx="4">
                  <c:v>0</c:v>
                </c:pt>
                <c:pt idx="5">
                  <c:v>0</c:v>
                </c:pt>
                <c:pt idx="6">
                  <c:v>1.4551915228366852E-11</c:v>
                </c:pt>
                <c:pt idx="7">
                  <c:v>0</c:v>
                </c:pt>
                <c:pt idx="8">
                  <c:v>0</c:v>
                </c:pt>
                <c:pt idx="9">
                  <c:v>7.2759576141834259E-12</c:v>
                </c:pt>
                <c:pt idx="10">
                  <c:v>0</c:v>
                </c:pt>
                <c:pt idx="11">
                  <c:v>0</c:v>
                </c:pt>
                <c:pt idx="12">
                  <c:v>0</c:v>
                </c:pt>
                <c:pt idx="13">
                  <c:v>0</c:v>
                </c:pt>
                <c:pt idx="14">
                  <c:v>7.2759576141834259E-12</c:v>
                </c:pt>
                <c:pt idx="15">
                  <c:v>7.2759576141834259E-12</c:v>
                </c:pt>
                <c:pt idx="16">
                  <c:v>0</c:v>
                </c:pt>
                <c:pt idx="17">
                  <c:v>0</c:v>
                </c:pt>
                <c:pt idx="18">
                  <c:v>1.4551915228366852E-11</c:v>
                </c:pt>
                <c:pt idx="19">
                  <c:v>0</c:v>
                </c:pt>
                <c:pt idx="20">
                  <c:v>0</c:v>
                </c:pt>
                <c:pt idx="21">
                  <c:v>0</c:v>
                </c:pt>
                <c:pt idx="22">
                  <c:v>2.1827872842550278E-11</c:v>
                </c:pt>
                <c:pt idx="23">
                  <c:v>0</c:v>
                </c:pt>
                <c:pt idx="24">
                  <c:v>1.4551915228366852E-11</c:v>
                </c:pt>
                <c:pt idx="25">
                  <c:v>0</c:v>
                </c:pt>
                <c:pt idx="26">
                  <c:v>2.1827872842550278E-11</c:v>
                </c:pt>
                <c:pt idx="27">
                  <c:v>1.4551915228366852E-11</c:v>
                </c:pt>
                <c:pt idx="28">
                  <c:v>0</c:v>
                </c:pt>
                <c:pt idx="29">
                  <c:v>5.0931703299283981E-11</c:v>
                </c:pt>
                <c:pt idx="30">
                  <c:v>6.5483618527650833E-11</c:v>
                </c:pt>
                <c:pt idx="31">
                  <c:v>35869.087152318905</c:v>
                </c:pt>
                <c:pt idx="32">
                  <c:v>0</c:v>
                </c:pt>
                <c:pt idx="33">
                  <c:v>0</c:v>
                </c:pt>
                <c:pt idx="34">
                  <c:v>0</c:v>
                </c:pt>
                <c:pt idx="35">
                  <c:v>0</c:v>
                </c:pt>
                <c:pt idx="36">
                  <c:v>0</c:v>
                </c:pt>
                <c:pt idx="37">
                  <c:v>0</c:v>
                </c:pt>
                <c:pt idx="38">
                  <c:v>0</c:v>
                </c:pt>
                <c:pt idx="39">
                  <c:v>0</c:v>
                </c:pt>
                <c:pt idx="40">
                  <c:v>0</c:v>
                </c:pt>
                <c:pt idx="41">
                  <c:v>0</c:v>
                </c:pt>
                <c:pt idx="42">
                  <c:v>0</c:v>
                </c:pt>
                <c:pt idx="43">
                  <c:v>0</c:v>
                </c:pt>
              </c:numCache>
            </c:numRef>
          </c:val>
          <c:extLst xmlns:c16r2="http://schemas.microsoft.com/office/drawing/2015/06/chart">
            <c:ext xmlns:c16="http://schemas.microsoft.com/office/drawing/2014/chart" uri="{C3380CC4-5D6E-409C-BE32-E72D297353CC}">
              <c16:uniqueId val="{0000000F-39BF-4639-8751-52F30A4603FF}"/>
            </c:ext>
          </c:extLst>
        </c:ser>
        <c:ser>
          <c:idx val="5"/>
          <c:order val="5"/>
          <c:tx>
            <c:strRef>
              <c:f>OutputGraphsNamedRanges!$A$79</c:f>
              <c:strCache>
                <c:ptCount val="1"/>
                <c:pt idx="0">
                  <c:v>- Cash withdrawals from project bank</c:v>
                </c:pt>
              </c:strCache>
            </c:strRef>
          </c:tx>
          <c:cat>
            <c:numRef>
              <c:f>[0]!CashInflowsDate</c:f>
              <c:numCache>
                <c:formatCode>m/d/yyyy</c:formatCode>
                <c:ptCount val="44"/>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pt idx="33">
                  <c:v>47848</c:v>
                </c:pt>
                <c:pt idx="34">
                  <c:v>48029</c:v>
                </c:pt>
                <c:pt idx="35">
                  <c:v>48213</c:v>
                </c:pt>
                <c:pt idx="36">
                  <c:v>48395</c:v>
                </c:pt>
                <c:pt idx="37">
                  <c:v>48579</c:v>
                </c:pt>
                <c:pt idx="38">
                  <c:v>48760</c:v>
                </c:pt>
                <c:pt idx="39">
                  <c:v>48944</c:v>
                </c:pt>
                <c:pt idx="40">
                  <c:v>49125</c:v>
                </c:pt>
                <c:pt idx="41">
                  <c:v>49309</c:v>
                </c:pt>
                <c:pt idx="42">
                  <c:v>49490</c:v>
                </c:pt>
                <c:pt idx="43">
                  <c:v>49674</c:v>
                </c:pt>
              </c:numCache>
            </c:numRef>
          </c:cat>
          <c:val>
            <c:numRef>
              <c:f>[0]!CashInflowsCash_withdrawls_from_project_bank</c:f>
              <c:numCache>
                <c:formatCode>#,##0_ ;[Red]\(\-#,##0\)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279.90819111137534</c:v>
                </c:pt>
                <c:pt idx="17">
                  <c:v>576.84835669484164</c:v>
                </c:pt>
                <c:pt idx="18">
                  <c:v>1630.1907327975641</c:v>
                </c:pt>
                <c:pt idx="19">
                  <c:v>1967.0493201981008</c:v>
                </c:pt>
                <c:pt idx="20">
                  <c:v>2938.7012720844214</c:v>
                </c:pt>
                <c:pt idx="21">
                  <c:v>3440.6623415116046</c:v>
                </c:pt>
                <c:pt idx="22">
                  <c:v>4578.667690823524</c:v>
                </c:pt>
                <c:pt idx="23">
                  <c:v>5002.6921441038721</c:v>
                </c:pt>
                <c:pt idx="24">
                  <c:v>6186.8758024924318</c:v>
                </c:pt>
                <c:pt idx="25">
                  <c:v>6658.4437348517095</c:v>
                </c:pt>
                <c:pt idx="26">
                  <c:v>7891.5764008614933</c:v>
                </c:pt>
                <c:pt idx="27">
                  <c:v>8413.5404210443958</c:v>
                </c:pt>
                <c:pt idx="28">
                  <c:v>9575.7700802321924</c:v>
                </c:pt>
                <c:pt idx="29">
                  <c:v>3440.4902065418428</c:v>
                </c:pt>
                <c:pt idx="30">
                  <c:v>0</c:v>
                </c:pt>
                <c:pt idx="31">
                  <c:v>0</c:v>
                </c:pt>
                <c:pt idx="32">
                  <c:v>714.0327556385746</c:v>
                </c:pt>
                <c:pt idx="33">
                  <c:v>345.66589093705988</c:v>
                </c:pt>
                <c:pt idx="34">
                  <c:v>714.0327556385746</c:v>
                </c:pt>
                <c:pt idx="35">
                  <c:v>345.66589093703078</c:v>
                </c:pt>
                <c:pt idx="36">
                  <c:v>591.24380073806969</c:v>
                </c:pt>
                <c:pt idx="37">
                  <c:v>345.66589093705988</c:v>
                </c:pt>
                <c:pt idx="38">
                  <c:v>714.03275563858915</c:v>
                </c:pt>
                <c:pt idx="39">
                  <c:v>345.66589093705988</c:v>
                </c:pt>
                <c:pt idx="40">
                  <c:v>714.03275563856005</c:v>
                </c:pt>
                <c:pt idx="41">
                  <c:v>345.66589093687071</c:v>
                </c:pt>
                <c:pt idx="42">
                  <c:v>0</c:v>
                </c:pt>
                <c:pt idx="43">
                  <c:v>0</c:v>
                </c:pt>
              </c:numCache>
            </c:numRef>
          </c:val>
          <c:extLst xmlns:c16r2="http://schemas.microsoft.com/office/drawing/2015/06/chart">
            <c:ext xmlns:c16="http://schemas.microsoft.com/office/drawing/2014/chart" uri="{C3380CC4-5D6E-409C-BE32-E72D297353CC}">
              <c16:uniqueId val="{00000010-39BF-4639-8751-52F30A4603FF}"/>
            </c:ext>
          </c:extLst>
        </c:ser>
        <c:dLbls>
          <c:showLegendKey val="0"/>
          <c:showVal val="0"/>
          <c:showCatName val="0"/>
          <c:showSerName val="0"/>
          <c:showPercent val="0"/>
          <c:showBubbleSize val="0"/>
        </c:dLbls>
        <c:axId val="376947840"/>
        <c:axId val="376949376"/>
      </c:areaChart>
      <c:dateAx>
        <c:axId val="37694784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949376"/>
        <c:crosses val="autoZero"/>
        <c:auto val="1"/>
        <c:lblOffset val="100"/>
        <c:baseTimeUnit val="months"/>
      </c:dateAx>
      <c:valAx>
        <c:axId val="376949376"/>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947840"/>
        <c:crosses val="autoZero"/>
        <c:crossBetween val="midCat"/>
      </c:valAx>
    </c:plotArea>
    <c:legend>
      <c:legendPos val="r"/>
      <c:layout>
        <c:manualLayout>
          <c:xMode val="edge"/>
          <c:yMode val="edge"/>
          <c:x val="0.6639707849889237"/>
          <c:y val="9.29679157260246E-2"/>
          <c:w val="0.31937578136994715"/>
          <c:h val="0.8831384068049139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ScenarioNumber"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5.xml><?xml version="1.0" encoding="utf-8"?>
<formControlPr xmlns="http://schemas.microsoft.com/office/spreadsheetml/2009/9/main" objectType="Radio" checked="Checked" firstButton="1" fmlaLink="ScenarioNumber" noThreeD="1"/>
</file>

<file path=xl/ctrlProps/ctrlProp16.xml><?xml version="1.0" encoding="utf-8"?>
<formControlPr xmlns="http://schemas.microsoft.com/office/spreadsheetml/2009/9/main" objectType="Radio" noThreeD="1"/>
</file>

<file path=xl/ctrlProps/ctrlProp17.xml><?xml version="1.0" encoding="utf-8"?>
<formControlPr xmlns="http://schemas.microsoft.com/office/spreadsheetml/2009/9/main" objectType="Radio" noThreeD="1"/>
</file>

<file path=xl/ctrlProps/ctrlProp18.xml><?xml version="1.0" encoding="utf-8"?>
<formControlPr xmlns="http://schemas.microsoft.com/office/spreadsheetml/2009/9/main" objectType="Radio" noThreeD="1"/>
</file>

<file path=xl/ctrlProps/ctrlProp19.xml><?xml version="1.0" encoding="utf-8"?>
<formControlPr xmlns="http://schemas.microsoft.com/office/spreadsheetml/2009/9/main" objectType="Radio"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1.xml><?xml version="1.0" encoding="utf-8"?>
<formControlPr xmlns="http://schemas.microsoft.com/office/spreadsheetml/2009/9/main" objectType="Radio" noThreeD="1"/>
</file>

<file path=xl/ctrlProps/ctrlProp22.xml><?xml version="1.0" encoding="utf-8"?>
<formControlPr xmlns="http://schemas.microsoft.com/office/spreadsheetml/2009/9/main" objectType="Radio" checked="Checked" firstButton="1" fmlaLink="ScenarioNumber" noThreeD="1"/>
</file>

<file path=xl/ctrlProps/ctrlProp23.xml><?xml version="1.0" encoding="utf-8"?>
<formControlPr xmlns="http://schemas.microsoft.com/office/spreadsheetml/2009/9/main" objectType="Radio" noThreeD="1"/>
</file>

<file path=xl/ctrlProps/ctrlProp24.xml><?xml version="1.0" encoding="utf-8"?>
<formControlPr xmlns="http://schemas.microsoft.com/office/spreadsheetml/2009/9/main" objectType="Radio" noThreeD="1"/>
</file>

<file path=xl/ctrlProps/ctrlProp25.xml><?xml version="1.0" encoding="utf-8"?>
<formControlPr xmlns="http://schemas.microsoft.com/office/spreadsheetml/2009/9/main" objectType="Radio" noThreeD="1"/>
</file>

<file path=xl/ctrlProps/ctrlProp26.xml><?xml version="1.0" encoding="utf-8"?>
<formControlPr xmlns="http://schemas.microsoft.com/office/spreadsheetml/2009/9/main" objectType="Radio" noThreeD="1"/>
</file>

<file path=xl/ctrlProps/ctrlProp27.xml><?xml version="1.0" encoding="utf-8"?>
<formControlPr xmlns="http://schemas.microsoft.com/office/spreadsheetml/2009/9/main" objectType="Radio" noThreeD="1"/>
</file>

<file path=xl/ctrlProps/ctrlProp28.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checked="Checked" firstButton="1" fmlaLink="ScenarioNumber"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jpe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jpe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12256</xdr:colOff>
      <xdr:row>9</xdr:row>
      <xdr:rowOff>16799</xdr:rowOff>
    </xdr:from>
    <xdr:to>
      <xdr:col>7</xdr:col>
      <xdr:colOff>576943</xdr:colOff>
      <xdr:row>12</xdr:row>
      <xdr:rowOff>45334</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685" y="3413142"/>
          <a:ext cx="1740344" cy="616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185057</xdr:colOff>
      <xdr:row>9</xdr:row>
      <xdr:rowOff>10889</xdr:rowOff>
    </xdr:from>
    <xdr:to>
      <xdr:col>5</xdr:col>
      <xdr:colOff>76200</xdr:colOff>
      <xdr:row>12</xdr:row>
      <xdr:rowOff>51889</xdr:rowOff>
    </xdr:to>
    <xdr:pic>
      <xdr:nvPicPr>
        <xdr:cNvPr id="5" name="Picture 4"/>
        <xdr:cNvPicPr>
          <a:picLocks noChangeAspect="1"/>
        </xdr:cNvPicPr>
      </xdr:nvPicPr>
      <xdr:blipFill>
        <a:blip xmlns:r="http://schemas.openxmlformats.org/officeDocument/2006/relationships" r:embed="rId2"/>
        <a:stretch>
          <a:fillRect/>
        </a:stretch>
      </xdr:blipFill>
      <xdr:spPr>
        <a:xfrm>
          <a:off x="381000" y="3407232"/>
          <a:ext cx="1654629" cy="6288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xdr:row>
          <xdr:rowOff>0</xdr:rowOff>
        </xdr:from>
        <xdr:to>
          <xdr:col>6</xdr:col>
          <xdr:colOff>504825</xdr:colOff>
          <xdr:row>1</xdr:row>
          <xdr:rowOff>247650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xdr:row>
          <xdr:rowOff>0</xdr:rowOff>
        </xdr:from>
        <xdr:to>
          <xdr:col>7</xdr:col>
          <xdr:colOff>504825</xdr:colOff>
          <xdr:row>1</xdr:row>
          <xdr:rowOff>228600</xdr:rowOff>
        </xdr:to>
        <xdr:sp macro="" textlink="">
          <xdr:nvSpPr>
            <xdr:cNvPr id="4099" name="Option Button 3" hidden="1">
              <a:extLst>
                <a:ext uri="{63B3BB69-23CF-44E3-9099-C40C66FF867C}">
                  <a14:compatExt spid="_x0000_s40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xdr:row>
          <xdr:rowOff>28575</xdr:rowOff>
        </xdr:from>
        <xdr:to>
          <xdr:col>8</xdr:col>
          <xdr:colOff>533400</xdr:colOff>
          <xdr:row>1</xdr:row>
          <xdr:rowOff>219075</xdr:rowOff>
        </xdr:to>
        <xdr:sp macro="" textlink="">
          <xdr:nvSpPr>
            <xdr:cNvPr id="4100" name="Option Button 4" hidden="1">
              <a:extLst>
                <a:ext uri="{63B3BB69-23CF-44E3-9099-C40C66FF867C}">
                  <a14:compatExt spid="_x0000_s4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xdr:row>
          <xdr:rowOff>28575</xdr:rowOff>
        </xdr:from>
        <xdr:to>
          <xdr:col>9</xdr:col>
          <xdr:colOff>533400</xdr:colOff>
          <xdr:row>1</xdr:row>
          <xdr:rowOff>219075</xdr:rowOff>
        </xdr:to>
        <xdr:sp macro="" textlink="">
          <xdr:nvSpPr>
            <xdr:cNvPr id="4101" name="Option Button 5" hidden="1">
              <a:extLst>
                <a:ext uri="{63B3BB69-23CF-44E3-9099-C40C66FF867C}">
                  <a14:compatExt spid="_x0000_s4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xdr:row>
          <xdr:rowOff>28575</xdr:rowOff>
        </xdr:from>
        <xdr:to>
          <xdr:col>10</xdr:col>
          <xdr:colOff>504825</xdr:colOff>
          <xdr:row>1</xdr:row>
          <xdr:rowOff>219075</xdr:rowOff>
        </xdr:to>
        <xdr:sp macro="" textlink="">
          <xdr:nvSpPr>
            <xdr:cNvPr id="4102" name="Option Button 6" hidden="1">
              <a:extLst>
                <a:ext uri="{63B3BB69-23CF-44E3-9099-C40C66FF867C}">
                  <a14:compatExt spid="_x0000_s4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xdr:row>
          <xdr:rowOff>28575</xdr:rowOff>
        </xdr:from>
        <xdr:to>
          <xdr:col>11</xdr:col>
          <xdr:colOff>466725</xdr:colOff>
          <xdr:row>1</xdr:row>
          <xdr:rowOff>219075</xdr:rowOff>
        </xdr:to>
        <xdr:sp macro="" textlink="">
          <xdr:nvSpPr>
            <xdr:cNvPr id="4103" name="Option Button 7" hidden="1">
              <a:extLst>
                <a:ext uri="{63B3BB69-23CF-44E3-9099-C40C66FF867C}">
                  <a14:compatExt spid="_x0000_s4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xdr:row>
          <xdr:rowOff>28575</xdr:rowOff>
        </xdr:from>
        <xdr:to>
          <xdr:col>12</xdr:col>
          <xdr:colOff>466725</xdr:colOff>
          <xdr:row>1</xdr:row>
          <xdr:rowOff>219075</xdr:rowOff>
        </xdr:to>
        <xdr:sp macro="" textlink="">
          <xdr:nvSpPr>
            <xdr:cNvPr id="4104" name="Option Button 8" hidden="1">
              <a:extLst>
                <a:ext uri="{63B3BB69-23CF-44E3-9099-C40C66FF867C}">
                  <a14:compatExt spid="_x0000_s4104"/>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1" name="Option Button 3" hidden="1">
              <a:extLst>
                <a:ext uri="{63B3BB69-23CF-44E3-9099-C40C66FF867C}">
                  <a14:compatExt spid="_x0000_s32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2" name="Option Button 4" hidden="1">
              <a:extLst>
                <a:ext uri="{63B3BB69-23CF-44E3-9099-C40C66FF867C}">
                  <a14:compatExt spid="_x0000_s32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3" name="Option Button 5" hidden="1">
              <a:extLst>
                <a:ext uri="{63B3BB69-23CF-44E3-9099-C40C66FF867C}">
                  <a14:compatExt spid="_x0000_s32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4" name="Option Button 6" hidden="1">
              <a:extLst>
                <a:ext uri="{63B3BB69-23CF-44E3-9099-C40C66FF867C}">
                  <a14:compatExt spid="_x0000_s327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5" name="Option Button 7" hidden="1">
              <a:extLst>
                <a:ext uri="{63B3BB69-23CF-44E3-9099-C40C66FF867C}">
                  <a14:compatExt spid="_x0000_s32775"/>
                </a:ext>
              </a:extLst>
            </xdr:cNvPr>
            <xdr:cNvSpPr/>
          </xdr:nvSpPr>
          <xdr:spPr>
            <a:xfrm>
              <a:off x="0" y="0"/>
              <a:ext cx="0" cy="0"/>
            </a:xfrm>
            <a:prstGeom prst="rect">
              <a:avLst/>
            </a:prstGeom>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472204</xdr:colOff>
      <xdr:row>94</xdr:row>
      <xdr:rowOff>113757</xdr:rowOff>
    </xdr:from>
    <xdr:to>
      <xdr:col>6</xdr:col>
      <xdr:colOff>985610</xdr:colOff>
      <xdr:row>98</xdr:row>
      <xdr:rowOff>146414</xdr:rowOff>
    </xdr:to>
    <xdr:pic>
      <xdr:nvPicPr>
        <xdr:cNvPr id="21" name="Picture 20" descr="http://ee.ricardo.com/cms/themes/RicardoEE/images/Ricardo-EE-Logo.jpg">
          <a:extLst>
            <a:ext uri="{FF2B5EF4-FFF2-40B4-BE49-F238E27FC236}">
              <a16:creationId xmlns="" xmlns:a16="http://schemas.microsoft.com/office/drawing/2014/main" id="{00000000-0008-0000-0700-00001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294" b="16177"/>
        <a:stretch/>
      </xdr:blipFill>
      <xdr:spPr bwMode="auto">
        <a:xfrm>
          <a:off x="3680224" y="17449257"/>
          <a:ext cx="2592396" cy="657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99695</xdr:colOff>
      <xdr:row>46</xdr:row>
      <xdr:rowOff>38100</xdr:rowOff>
    </xdr:from>
    <xdr:to>
      <xdr:col>16</xdr:col>
      <xdr:colOff>132080</xdr:colOff>
      <xdr:row>58</xdr:row>
      <xdr:rowOff>381000</xdr:rowOff>
    </xdr:to>
    <xdr:graphicFrame macro="">
      <xdr:nvGraphicFramePr>
        <xdr:cNvPr id="29" name="Chart 28">
          <a:extLst>
            <a:ext uri="{FF2B5EF4-FFF2-40B4-BE49-F238E27FC236}">
              <a16:creationId xmlns=""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6350</xdr:colOff>
      <xdr:row>81</xdr:row>
      <xdr:rowOff>82550</xdr:rowOff>
    </xdr:from>
    <xdr:to>
      <xdr:col>6</xdr:col>
      <xdr:colOff>984250</xdr:colOff>
      <xdr:row>93</xdr:row>
      <xdr:rowOff>127000</xdr:rowOff>
    </xdr:to>
    <xdr:graphicFrame macro="">
      <xdr:nvGraphicFramePr>
        <xdr:cNvPr id="30" name="Chart 29">
          <a:extLst>
            <a:ext uri="{FF2B5EF4-FFF2-40B4-BE49-F238E27FC236}">
              <a16:creationId xmlns=""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107526</xdr:colOff>
      <xdr:row>59</xdr:row>
      <xdr:rowOff>37254</xdr:rowOff>
    </xdr:from>
    <xdr:to>
      <xdr:col>16</xdr:col>
      <xdr:colOff>129539</xdr:colOff>
      <xdr:row>77</xdr:row>
      <xdr:rowOff>106680</xdr:rowOff>
    </xdr:to>
    <xdr:graphicFrame macro="">
      <xdr:nvGraphicFramePr>
        <xdr:cNvPr id="32" name="Chart 31">
          <a:extLst>
            <a:ext uri="{FF2B5EF4-FFF2-40B4-BE49-F238E27FC236}">
              <a16:creationId xmlns=""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90593</xdr:colOff>
      <xdr:row>19</xdr:row>
      <xdr:rowOff>124460</xdr:rowOff>
    </xdr:from>
    <xdr:to>
      <xdr:col>16</xdr:col>
      <xdr:colOff>151553</xdr:colOff>
      <xdr:row>31</xdr:row>
      <xdr:rowOff>95250</xdr:rowOff>
    </xdr:to>
    <xdr:graphicFrame macro="">
      <xdr:nvGraphicFramePr>
        <xdr:cNvPr id="33" name="Chart 32">
          <a:extLst>
            <a:ext uri="{FF2B5EF4-FFF2-40B4-BE49-F238E27FC236}">
              <a16:creationId xmlns=""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99060</xdr:colOff>
      <xdr:row>7</xdr:row>
      <xdr:rowOff>22860</xdr:rowOff>
    </xdr:from>
    <xdr:to>
      <xdr:col>16</xdr:col>
      <xdr:colOff>152400</xdr:colOff>
      <xdr:row>19</xdr:row>
      <xdr:rowOff>38100</xdr:rowOff>
    </xdr:to>
    <xdr:graphicFrame macro="">
      <xdr:nvGraphicFramePr>
        <xdr:cNvPr id="34" name="Chart 33">
          <a:extLst>
            <a:ext uri="{FF2B5EF4-FFF2-40B4-BE49-F238E27FC236}">
              <a16:creationId xmlns=""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85725</xdr:colOff>
          <xdr:row>2</xdr:row>
          <xdr:rowOff>0</xdr:rowOff>
        </xdr:from>
        <xdr:to>
          <xdr:col>10</xdr:col>
          <xdr:colOff>285750</xdr:colOff>
          <xdr:row>4</xdr:row>
          <xdr:rowOff>19050</xdr:rowOff>
        </xdr:to>
        <xdr:sp macro="" textlink="">
          <xdr:nvSpPr>
            <xdr:cNvPr id="1033" name="Option Button 9" hidden="1">
              <a:extLst>
                <a:ext uri="{63B3BB69-23CF-44E3-9099-C40C66FF867C}">
                  <a14:compatExt spid="_x0000_s10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xdr:row>
          <xdr:rowOff>9525</xdr:rowOff>
        </xdr:from>
        <xdr:to>
          <xdr:col>10</xdr:col>
          <xdr:colOff>514350</xdr:colOff>
          <xdr:row>4</xdr:row>
          <xdr:rowOff>9525</xdr:rowOff>
        </xdr:to>
        <xdr:sp macro="" textlink="">
          <xdr:nvSpPr>
            <xdr:cNvPr id="1034" name="Option Button 10" hidden="1">
              <a:extLst>
                <a:ext uri="{63B3BB69-23CF-44E3-9099-C40C66FF867C}">
                  <a14:compatExt spid="_x0000_s10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3</xdr:row>
          <xdr:rowOff>0</xdr:rowOff>
        </xdr:from>
        <xdr:to>
          <xdr:col>10</xdr:col>
          <xdr:colOff>704850</xdr:colOff>
          <xdr:row>4</xdr:row>
          <xdr:rowOff>0</xdr:rowOff>
        </xdr:to>
        <xdr:sp macro="" textlink="">
          <xdr:nvSpPr>
            <xdr:cNvPr id="1035" name="Option Button 11" hidden="1">
              <a:extLst>
                <a:ext uri="{63B3BB69-23CF-44E3-9099-C40C66FF867C}">
                  <a14:compatExt spid="_x0000_s10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638175</xdr:colOff>
          <xdr:row>3</xdr:row>
          <xdr:rowOff>0</xdr:rowOff>
        </xdr:from>
        <xdr:to>
          <xdr:col>10</xdr:col>
          <xdr:colOff>876300</xdr:colOff>
          <xdr:row>4</xdr:row>
          <xdr:rowOff>0</xdr:rowOff>
        </xdr:to>
        <xdr:sp macro="" textlink="">
          <xdr:nvSpPr>
            <xdr:cNvPr id="1036" name="Option Button 12" hidden="1">
              <a:extLst>
                <a:ext uri="{63B3BB69-23CF-44E3-9099-C40C66FF867C}">
                  <a14:compatExt spid="_x0000_s10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3</xdr:row>
          <xdr:rowOff>0</xdr:rowOff>
        </xdr:from>
        <xdr:to>
          <xdr:col>10</xdr:col>
          <xdr:colOff>1057275</xdr:colOff>
          <xdr:row>4</xdr:row>
          <xdr:rowOff>0</xdr:rowOff>
        </xdr:to>
        <xdr:sp macro="" textlink="">
          <xdr:nvSpPr>
            <xdr:cNvPr id="1037" name="Option Button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990600</xdr:colOff>
          <xdr:row>2</xdr:row>
          <xdr:rowOff>28575</xdr:rowOff>
        </xdr:from>
        <xdr:to>
          <xdr:col>10</xdr:col>
          <xdr:colOff>1228725</xdr:colOff>
          <xdr:row>4</xdr:row>
          <xdr:rowOff>0</xdr:rowOff>
        </xdr:to>
        <xdr:sp macro="" textlink="">
          <xdr:nvSpPr>
            <xdr:cNvPr id="1038" name="Option Button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1152525</xdr:colOff>
          <xdr:row>2</xdr:row>
          <xdr:rowOff>28575</xdr:rowOff>
        </xdr:from>
        <xdr:to>
          <xdr:col>11</xdr:col>
          <xdr:colOff>9525</xdr:colOff>
          <xdr:row>4</xdr:row>
          <xdr:rowOff>0</xdr:rowOff>
        </xdr:to>
        <xdr:sp macro="" textlink="">
          <xdr:nvSpPr>
            <xdr:cNvPr id="1039" name="Option Button 15" hidden="1">
              <a:extLst>
                <a:ext uri="{63B3BB69-23CF-44E3-9099-C40C66FF867C}">
                  <a14:compatExt spid="_x0000_s1039"/>
                </a:ext>
              </a:extLst>
            </xdr:cNvPr>
            <xdr:cNvSpPr/>
          </xdr:nvSpPr>
          <xdr:spPr>
            <a:xfrm>
              <a:off x="0" y="0"/>
              <a:ext cx="0" cy="0"/>
            </a:xfrm>
            <a:prstGeom prst="rect">
              <a:avLst/>
            </a:prstGeom>
          </xdr:spPr>
        </xdr:sp>
        <xdr:clientData fLocksWithSheet="0"/>
      </xdr:twoCellAnchor>
    </mc:Choice>
    <mc:Fallback/>
  </mc:AlternateContent>
  <xdr:twoCellAnchor>
    <xdr:from>
      <xdr:col>2</xdr:col>
      <xdr:colOff>22224</xdr:colOff>
      <xdr:row>38</xdr:row>
      <xdr:rowOff>53975</xdr:rowOff>
    </xdr:from>
    <xdr:to>
      <xdr:col>6</xdr:col>
      <xdr:colOff>1019175</xdr:colOff>
      <xdr:row>52</xdr:row>
      <xdr:rowOff>15875</xdr:rowOff>
    </xdr:to>
    <xdr:graphicFrame macro="">
      <xdr:nvGraphicFramePr>
        <xdr:cNvPr id="23" name="Chart 22">
          <a:extLst>
            <a:ext uri="{FF2B5EF4-FFF2-40B4-BE49-F238E27FC236}">
              <a16:creationId xmlns=""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9525</xdr:colOff>
      <xdr:row>11</xdr:row>
      <xdr:rowOff>38100</xdr:rowOff>
    </xdr:from>
    <xdr:to>
      <xdr:col>6</xdr:col>
      <xdr:colOff>971550</xdr:colOff>
      <xdr:row>25</xdr:row>
      <xdr:rowOff>152400</xdr:rowOff>
    </xdr:to>
    <xdr:graphicFrame macro="">
      <xdr:nvGraphicFramePr>
        <xdr:cNvPr id="24" name="Chart 23">
          <a:extLst>
            <a:ext uri="{FF2B5EF4-FFF2-40B4-BE49-F238E27FC236}">
              <a16:creationId xmlns=""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101600</xdr:colOff>
      <xdr:row>32</xdr:row>
      <xdr:rowOff>0</xdr:rowOff>
    </xdr:from>
    <xdr:to>
      <xdr:col>16</xdr:col>
      <xdr:colOff>127000</xdr:colOff>
      <xdr:row>45</xdr:row>
      <xdr:rowOff>152400</xdr:rowOff>
    </xdr:to>
    <xdr:graphicFrame macro="">
      <xdr:nvGraphicFramePr>
        <xdr:cNvPr id="36" name="Chart 35">
          <a:extLst>
            <a:ext uri="{FF2B5EF4-FFF2-40B4-BE49-F238E27FC236}">
              <a16:creationId xmlns=""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114300</xdr:colOff>
      <xdr:row>78</xdr:row>
      <xdr:rowOff>25400</xdr:rowOff>
    </xdr:from>
    <xdr:to>
      <xdr:col>16</xdr:col>
      <xdr:colOff>127000</xdr:colOff>
      <xdr:row>98</xdr:row>
      <xdr:rowOff>50800</xdr:rowOff>
    </xdr:to>
    <xdr:graphicFrame macro="">
      <xdr:nvGraphicFramePr>
        <xdr:cNvPr id="37" name="Chart 36">
          <a:extLst>
            <a:ext uri="{FF2B5EF4-FFF2-40B4-BE49-F238E27FC236}">
              <a16:creationId xmlns=""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15240</xdr:colOff>
      <xdr:row>1</xdr:row>
      <xdr:rowOff>15240</xdr:rowOff>
    </xdr:from>
    <xdr:to>
      <xdr:col>2</xdr:col>
      <xdr:colOff>1005840</xdr:colOff>
      <xdr:row>1</xdr:row>
      <xdr:rowOff>1019832</xdr:rowOff>
    </xdr:to>
    <xdr:pic>
      <xdr:nvPicPr>
        <xdr:cNvPr id="27" name="Picture 26"/>
        <xdr:cNvPicPr>
          <a:picLocks noChangeAspect="1"/>
        </xdr:cNvPicPr>
      </xdr:nvPicPr>
      <xdr:blipFill>
        <a:blip xmlns:r="http://schemas.openxmlformats.org/officeDocument/2006/relationships" r:embed="rId11"/>
        <a:stretch>
          <a:fillRect/>
        </a:stretch>
      </xdr:blipFill>
      <xdr:spPr>
        <a:xfrm>
          <a:off x="381000" y="91440"/>
          <a:ext cx="990600" cy="1004592"/>
        </a:xfrm>
        <a:prstGeom prst="rect">
          <a:avLst/>
        </a:prstGeom>
      </xdr:spPr>
    </xdr:pic>
    <xdr:clientData/>
  </xdr:twoCellAnchor>
  <xdr:twoCellAnchor editAs="oneCell">
    <xdr:from>
      <xdr:col>14</xdr:col>
      <xdr:colOff>259080</xdr:colOff>
      <xdr:row>1</xdr:row>
      <xdr:rowOff>91440</xdr:rowOff>
    </xdr:from>
    <xdr:to>
      <xdr:col>16</xdr:col>
      <xdr:colOff>160243</xdr:colOff>
      <xdr:row>2</xdr:row>
      <xdr:rowOff>0</xdr:rowOff>
    </xdr:to>
    <xdr:pic>
      <xdr:nvPicPr>
        <xdr:cNvPr id="31" name="Picture 30"/>
        <xdr:cNvPicPr>
          <a:picLocks noChangeAspect="1"/>
        </xdr:cNvPicPr>
      </xdr:nvPicPr>
      <xdr:blipFill>
        <a:blip xmlns:r="http://schemas.openxmlformats.org/officeDocument/2006/relationships" r:embed="rId12"/>
        <a:stretch>
          <a:fillRect/>
        </a:stretch>
      </xdr:blipFill>
      <xdr:spPr>
        <a:xfrm>
          <a:off x="11064240" y="167640"/>
          <a:ext cx="1364203" cy="975360"/>
        </a:xfrm>
        <a:prstGeom prst="rect">
          <a:avLst/>
        </a:prstGeom>
      </xdr:spPr>
    </xdr:pic>
    <xdr:clientData/>
  </xdr:twoCellAnchor>
  <xdr:twoCellAnchor editAs="oneCell">
    <xdr:from>
      <xdr:col>3</xdr:col>
      <xdr:colOff>523527</xdr:colOff>
      <xdr:row>94</xdr:row>
      <xdr:rowOff>121920</xdr:rowOff>
    </xdr:from>
    <xdr:to>
      <xdr:col>4</xdr:col>
      <xdr:colOff>45720</xdr:colOff>
      <xdr:row>98</xdr:row>
      <xdr:rowOff>110923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43767" y="18882360"/>
          <a:ext cx="695673" cy="613843"/>
        </a:xfrm>
        <a:prstGeom prst="rect">
          <a:avLst/>
        </a:prstGeom>
      </xdr:spPr>
    </xdr:pic>
    <xdr:clientData/>
  </xdr:twoCellAnchor>
  <xdr:twoCellAnchor editAs="oneCell">
    <xdr:from>
      <xdr:col>1</xdr:col>
      <xdr:colOff>60960</xdr:colOff>
      <xdr:row>94</xdr:row>
      <xdr:rowOff>106680</xdr:rowOff>
    </xdr:from>
    <xdr:to>
      <xdr:col>3</xdr:col>
      <xdr:colOff>208552</xdr:colOff>
      <xdr:row>98</xdr:row>
      <xdr:rowOff>180825</xdr:rowOff>
    </xdr:to>
    <xdr:pic>
      <xdr:nvPicPr>
        <xdr:cNvPr id="39" name="Picture 38"/>
        <xdr:cNvPicPr>
          <a:picLocks noChangeAspect="1"/>
        </xdr:cNvPicPr>
      </xdr:nvPicPr>
      <xdr:blipFill>
        <a:blip xmlns:r="http://schemas.openxmlformats.org/officeDocument/2006/relationships" r:embed="rId14"/>
        <a:stretch>
          <a:fillRect/>
        </a:stretch>
      </xdr:blipFill>
      <xdr:spPr>
        <a:xfrm>
          <a:off x="289560" y="18867120"/>
          <a:ext cx="1839232" cy="698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xdr:row>
          <xdr:rowOff>161925</xdr:rowOff>
        </xdr:from>
        <xdr:to>
          <xdr:col>5</xdr:col>
          <xdr:colOff>590550</xdr:colOff>
          <xdr:row>4</xdr:row>
          <xdr:rowOff>28575</xdr:rowOff>
        </xdr:to>
        <xdr:sp macro="" textlink="">
          <xdr:nvSpPr>
            <xdr:cNvPr id="21505" name="Option Button 1" hidden="1">
              <a:extLst>
                <a:ext uri="{63B3BB69-23CF-44E3-9099-C40C66FF867C}">
                  <a14:compatExt spid="_x0000_s215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xdr:row>
          <xdr:rowOff>180975</xdr:rowOff>
        </xdr:from>
        <xdr:to>
          <xdr:col>6</xdr:col>
          <xdr:colOff>609600</xdr:colOff>
          <xdr:row>4</xdr:row>
          <xdr:rowOff>28575</xdr:rowOff>
        </xdr:to>
        <xdr:sp macro="" textlink="">
          <xdr:nvSpPr>
            <xdr:cNvPr id="21506" name="Option Button 2" hidden="1">
              <a:extLst>
                <a:ext uri="{63B3BB69-23CF-44E3-9099-C40C66FF867C}">
                  <a14:compatExt spid="_x0000_s215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3</xdr:row>
          <xdr:rowOff>28575</xdr:rowOff>
        </xdr:from>
        <xdr:to>
          <xdr:col>7</xdr:col>
          <xdr:colOff>619125</xdr:colOff>
          <xdr:row>4</xdr:row>
          <xdr:rowOff>0</xdr:rowOff>
        </xdr:to>
        <xdr:sp macro="" textlink="">
          <xdr:nvSpPr>
            <xdr:cNvPr id="21507" name="Option Button 3" hidden="1">
              <a:extLst>
                <a:ext uri="{63B3BB69-23CF-44E3-9099-C40C66FF867C}">
                  <a14:compatExt spid="_x0000_s215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xdr:row>
          <xdr:rowOff>180975</xdr:rowOff>
        </xdr:from>
        <xdr:to>
          <xdr:col>8</xdr:col>
          <xdr:colOff>600075</xdr:colOff>
          <xdr:row>3</xdr:row>
          <xdr:rowOff>171450</xdr:rowOff>
        </xdr:to>
        <xdr:sp macro="" textlink="">
          <xdr:nvSpPr>
            <xdr:cNvPr id="21508" name="Option Button 4" hidden="1">
              <a:extLst>
                <a:ext uri="{63B3BB69-23CF-44E3-9099-C40C66FF867C}">
                  <a14:compatExt spid="_x0000_s215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3</xdr:row>
          <xdr:rowOff>0</xdr:rowOff>
        </xdr:from>
        <xdr:to>
          <xdr:col>9</xdr:col>
          <xdr:colOff>590550</xdr:colOff>
          <xdr:row>4</xdr:row>
          <xdr:rowOff>9525</xdr:rowOff>
        </xdr:to>
        <xdr:sp macro="" textlink="">
          <xdr:nvSpPr>
            <xdr:cNvPr id="21509" name="Option Button 5" hidden="1">
              <a:extLst>
                <a:ext uri="{63B3BB69-23CF-44E3-9099-C40C66FF867C}">
                  <a14:compatExt spid="_x0000_s215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3</xdr:row>
          <xdr:rowOff>0</xdr:rowOff>
        </xdr:from>
        <xdr:to>
          <xdr:col>10</xdr:col>
          <xdr:colOff>590550</xdr:colOff>
          <xdr:row>4</xdr:row>
          <xdr:rowOff>9525</xdr:rowOff>
        </xdr:to>
        <xdr:sp macro="" textlink="">
          <xdr:nvSpPr>
            <xdr:cNvPr id="21510" name="Option Button 6" hidden="1">
              <a:extLst>
                <a:ext uri="{63B3BB69-23CF-44E3-9099-C40C66FF867C}">
                  <a14:compatExt spid="_x0000_s215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xdr:row>
          <xdr:rowOff>0</xdr:rowOff>
        </xdr:from>
        <xdr:to>
          <xdr:col>11</xdr:col>
          <xdr:colOff>590550</xdr:colOff>
          <xdr:row>4</xdr:row>
          <xdr:rowOff>9525</xdr:rowOff>
        </xdr:to>
        <xdr:sp macro="" textlink="">
          <xdr:nvSpPr>
            <xdr:cNvPr id="21511" name="Option Button 7" hidden="1">
              <a:extLst>
                <a:ext uri="{63B3BB69-23CF-44E3-9099-C40C66FF867C}">
                  <a14:compatExt spid="_x0000_s21511"/>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5.xml"/><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0.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printerSettings" Target="../printerSettings/printerSettings20.bin"/><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vmlDrawing" Target="../drawings/vmlDrawing3.vml"/><Relationship Id="rId10" Type="http://schemas.openxmlformats.org/officeDocument/2006/relationships/ctrlProp" Target="../ctrlProps/ctrlProp19.xml"/><Relationship Id="rId4" Type="http://schemas.openxmlformats.org/officeDocument/2006/relationships/drawing" Target="../drawings/drawing4.xml"/><Relationship Id="rId9"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44"/>
  <sheetViews>
    <sheetView workbookViewId="0">
      <selection activeCell="B144" sqref="B144"/>
    </sheetView>
  </sheetViews>
  <sheetFormatPr defaultColWidth="9.140625" defaultRowHeight="15" x14ac:dyDescent="0.25"/>
  <cols>
    <col min="1" max="1" width="18.7109375" style="238" customWidth="1"/>
    <col min="2" max="2" width="10.7109375" style="238" bestFit="1" customWidth="1"/>
    <col min="3" max="3" width="67.5703125" style="238" customWidth="1"/>
    <col min="4" max="4" width="88.28515625" style="238" customWidth="1"/>
    <col min="5" max="16384" width="9.140625" style="238"/>
  </cols>
  <sheetData>
    <row r="1" spans="1:4" ht="14.45" x14ac:dyDescent="0.3">
      <c r="A1" s="299" t="s">
        <v>105</v>
      </c>
      <c r="B1" s="299" t="s">
        <v>106</v>
      </c>
      <c r="C1" s="299" t="s">
        <v>107</v>
      </c>
      <c r="D1" s="299" t="s">
        <v>108</v>
      </c>
    </row>
    <row r="2" spans="1:4" ht="75" x14ac:dyDescent="0.25">
      <c r="A2" s="238" t="s">
        <v>374</v>
      </c>
      <c r="B2" s="297" t="s">
        <v>371</v>
      </c>
      <c r="C2" s="250" t="s">
        <v>342</v>
      </c>
    </row>
    <row r="3" spans="1:4" x14ac:dyDescent="0.25">
      <c r="C3" s="250" t="s">
        <v>358</v>
      </c>
    </row>
    <row r="4" spans="1:4" ht="45" x14ac:dyDescent="0.25">
      <c r="C4" s="250" t="s">
        <v>343</v>
      </c>
    </row>
    <row r="5" spans="1:4" ht="45" x14ac:dyDescent="0.25">
      <c r="C5" s="250" t="s">
        <v>344</v>
      </c>
    </row>
    <row r="6" spans="1:4" ht="30" x14ac:dyDescent="0.25">
      <c r="C6" s="250" t="s">
        <v>357</v>
      </c>
    </row>
    <row r="7" spans="1:4" ht="28.9" x14ac:dyDescent="0.3">
      <c r="C7" s="250" t="s">
        <v>360</v>
      </c>
    </row>
    <row r="8" spans="1:4" ht="57.6" x14ac:dyDescent="0.3">
      <c r="C8" s="250" t="s">
        <v>359</v>
      </c>
    </row>
    <row r="9" spans="1:4" ht="28.9" x14ac:dyDescent="0.3">
      <c r="C9" s="250" t="s">
        <v>364</v>
      </c>
    </row>
    <row r="10" spans="1:4" ht="30" x14ac:dyDescent="0.25">
      <c r="C10" s="250" t="s">
        <v>361</v>
      </c>
    </row>
    <row r="11" spans="1:4" ht="14.45" x14ac:dyDescent="0.3">
      <c r="C11" s="297" t="s">
        <v>362</v>
      </c>
    </row>
    <row r="12" spans="1:4" ht="14.45" x14ac:dyDescent="0.3">
      <c r="C12" s="297" t="s">
        <v>363</v>
      </c>
    </row>
    <row r="13" spans="1:4" ht="28.9" x14ac:dyDescent="0.3">
      <c r="C13" s="297" t="s">
        <v>365</v>
      </c>
    </row>
    <row r="14" spans="1:4" ht="28.9" x14ac:dyDescent="0.3">
      <c r="C14" s="297" t="s">
        <v>366</v>
      </c>
    </row>
    <row r="15" spans="1:4" ht="28.9" x14ac:dyDescent="0.3">
      <c r="C15" s="297" t="s">
        <v>369</v>
      </c>
    </row>
    <row r="16" spans="1:4" ht="14.45" x14ac:dyDescent="0.3">
      <c r="C16" s="297" t="s">
        <v>368</v>
      </c>
    </row>
    <row r="17" spans="1:3" ht="28.9" x14ac:dyDescent="0.3">
      <c r="C17" s="297" t="s">
        <v>370</v>
      </c>
    </row>
    <row r="18" spans="1:3" x14ac:dyDescent="0.25">
      <c r="C18" s="297"/>
    </row>
    <row r="19" spans="1:3" x14ac:dyDescent="0.25">
      <c r="A19" s="238" t="s">
        <v>372</v>
      </c>
      <c r="B19" s="298">
        <v>42383</v>
      </c>
      <c r="C19" s="297" t="s">
        <v>373</v>
      </c>
    </row>
    <row r="21" spans="1:3" ht="90" x14ac:dyDescent="0.25">
      <c r="B21" s="303">
        <v>42387</v>
      </c>
      <c r="C21" s="297" t="s">
        <v>379</v>
      </c>
    </row>
    <row r="22" spans="1:3" ht="30" x14ac:dyDescent="0.25">
      <c r="A22" s="238" t="s">
        <v>776</v>
      </c>
      <c r="B22" s="298">
        <v>42657</v>
      </c>
      <c r="C22" s="749" t="s">
        <v>777</v>
      </c>
    </row>
    <row r="23" spans="1:3" ht="30" x14ac:dyDescent="0.25">
      <c r="C23" s="749" t="s">
        <v>778</v>
      </c>
    </row>
    <row r="24" spans="1:3" ht="45" x14ac:dyDescent="0.25">
      <c r="C24" s="750" t="s">
        <v>779</v>
      </c>
    </row>
    <row r="25" spans="1:3" x14ac:dyDescent="0.25">
      <c r="C25" s="238" t="s">
        <v>780</v>
      </c>
    </row>
    <row r="26" spans="1:3" x14ac:dyDescent="0.25">
      <c r="B26" s="298">
        <v>42776</v>
      </c>
      <c r="C26" s="238" t="s">
        <v>783</v>
      </c>
    </row>
    <row r="72" spans="1:3" x14ac:dyDescent="0.25">
      <c r="A72" s="238" t="s">
        <v>686</v>
      </c>
    </row>
    <row r="74" spans="1:3" x14ac:dyDescent="0.25">
      <c r="B74" s="615" t="s">
        <v>428</v>
      </c>
      <c r="C74" s="615"/>
    </row>
    <row r="75" spans="1:3" x14ac:dyDescent="0.25">
      <c r="B75" s="615" t="s">
        <v>486</v>
      </c>
      <c r="C75" s="615"/>
    </row>
    <row r="76" spans="1:3" x14ac:dyDescent="0.25">
      <c r="B76" s="615"/>
      <c r="C76" s="615"/>
    </row>
    <row r="77" spans="1:3" x14ac:dyDescent="0.25">
      <c r="B77" s="776" t="s">
        <v>804</v>
      </c>
      <c r="C77" s="615"/>
    </row>
    <row r="78" spans="1:3" x14ac:dyDescent="0.25">
      <c r="B78" s="776" t="s">
        <v>805</v>
      </c>
      <c r="C78" s="615"/>
    </row>
    <row r="79" spans="1:3" x14ac:dyDescent="0.25">
      <c r="B79" s="615"/>
      <c r="C79" s="615"/>
    </row>
    <row r="80" spans="1:3" x14ac:dyDescent="0.25">
      <c r="B80" s="331" t="s">
        <v>801</v>
      </c>
      <c r="C80" s="615"/>
    </row>
    <row r="81" spans="1:4" x14ac:dyDescent="0.25">
      <c r="B81" s="615" t="s">
        <v>800</v>
      </c>
      <c r="C81" s="615"/>
    </row>
    <row r="82" spans="1:4" x14ac:dyDescent="0.25">
      <c r="B82" s="615"/>
      <c r="C82" s="615"/>
    </row>
    <row r="83" spans="1:4" x14ac:dyDescent="0.25">
      <c r="B83" s="619" t="s">
        <v>461</v>
      </c>
      <c r="C83" s="616"/>
    </row>
    <row r="84" spans="1:4" x14ac:dyDescent="0.25">
      <c r="B84" s="619" t="s">
        <v>537</v>
      </c>
      <c r="C84" s="616"/>
    </row>
    <row r="85" spans="1:4" x14ac:dyDescent="0.25">
      <c r="B85" s="619" t="s">
        <v>538</v>
      </c>
      <c r="C85" s="616"/>
    </row>
    <row r="86" spans="1:4" x14ac:dyDescent="0.25">
      <c r="B86" s="617">
        <v>1</v>
      </c>
      <c r="C86" s="617" t="str">
        <f>VLOOKUP(B86,B88:C94,2,FALSE)</f>
        <v>Baseline</v>
      </c>
    </row>
    <row r="87" spans="1:4" x14ac:dyDescent="0.25">
      <c r="B87" s="618"/>
      <c r="C87" s="618"/>
    </row>
    <row r="88" spans="1:4" x14ac:dyDescent="0.25">
      <c r="B88" s="617">
        <v>1</v>
      </c>
      <c r="C88" s="617" t="str">
        <f>Inputs!$G$4</f>
        <v>Baseline</v>
      </c>
    </row>
    <row r="89" spans="1:4" x14ac:dyDescent="0.25">
      <c r="B89" s="617">
        <v>2</v>
      </c>
      <c r="C89" s="617" t="str">
        <f>Inputs!$H$4</f>
        <v>P50</v>
      </c>
    </row>
    <row r="90" spans="1:4" x14ac:dyDescent="0.25">
      <c r="B90" s="617">
        <v>3</v>
      </c>
      <c r="C90" s="617" t="str">
        <f>Inputs!$I$4</f>
        <v>P90</v>
      </c>
    </row>
    <row r="91" spans="1:4" x14ac:dyDescent="0.25">
      <c r="B91" s="617">
        <v>4</v>
      </c>
      <c r="C91" s="617" t="str">
        <f>Inputs!$J$4</f>
        <v>P50 delayed</v>
      </c>
    </row>
    <row r="92" spans="1:4" x14ac:dyDescent="0.25">
      <c r="B92" s="617">
        <v>5</v>
      </c>
      <c r="C92" s="617" t="str">
        <f>Inputs!$K$4</f>
        <v>P50 share offer</v>
      </c>
    </row>
    <row r="93" spans="1:4" x14ac:dyDescent="0.25">
      <c r="B93" s="617">
        <v>6</v>
      </c>
      <c r="C93" s="617">
        <f>Inputs!$L$4</f>
        <v>0</v>
      </c>
    </row>
    <row r="94" spans="1:4" x14ac:dyDescent="0.25">
      <c r="B94" s="617">
        <v>7</v>
      </c>
      <c r="C94" s="617">
        <f>Inputs!$M$4</f>
        <v>0</v>
      </c>
    </row>
    <row r="95" spans="1:4" x14ac:dyDescent="0.25">
      <c r="A95" s="238" t="s">
        <v>864</v>
      </c>
      <c r="B95" s="615"/>
      <c r="C95" s="615"/>
    </row>
    <row r="96" spans="1:4" x14ac:dyDescent="0.25">
      <c r="B96" s="617">
        <v>1</v>
      </c>
      <c r="C96" s="238" t="s">
        <v>956</v>
      </c>
      <c r="D96" s="238" t="s">
        <v>956</v>
      </c>
    </row>
    <row r="97" spans="1:4" x14ac:dyDescent="0.25">
      <c r="B97" s="617">
        <v>2</v>
      </c>
      <c r="C97" s="238" t="s">
        <v>957</v>
      </c>
      <c r="D97" s="238" t="s">
        <v>957</v>
      </c>
    </row>
    <row r="98" spans="1:4" x14ac:dyDescent="0.25">
      <c r="B98" s="617">
        <v>3</v>
      </c>
      <c r="C98" s="238" t="s">
        <v>958</v>
      </c>
      <c r="D98" s="238" t="s">
        <v>958</v>
      </c>
    </row>
    <row r="99" spans="1:4" x14ac:dyDescent="0.25">
      <c r="B99" s="617">
        <v>4</v>
      </c>
      <c r="C99" s="238" t="s">
        <v>959</v>
      </c>
      <c r="D99" s="238" t="s">
        <v>959</v>
      </c>
    </row>
    <row r="100" spans="1:4" x14ac:dyDescent="0.25">
      <c r="B100" s="617">
        <v>5</v>
      </c>
      <c r="C100" s="238" t="s">
        <v>960</v>
      </c>
      <c r="D100" s="238" t="s">
        <v>960</v>
      </c>
    </row>
    <row r="101" spans="1:4" x14ac:dyDescent="0.25">
      <c r="B101" s="617">
        <v>6</v>
      </c>
      <c r="C101" s="238" t="s">
        <v>961</v>
      </c>
      <c r="D101" s="238" t="s">
        <v>961</v>
      </c>
    </row>
    <row r="102" spans="1:4" x14ac:dyDescent="0.25">
      <c r="B102" s="617">
        <v>7</v>
      </c>
      <c r="C102" s="238" t="s">
        <v>962</v>
      </c>
      <c r="D102" s="238" t="s">
        <v>962</v>
      </c>
    </row>
    <row r="103" spans="1:4" x14ac:dyDescent="0.25">
      <c r="B103" s="617">
        <v>8</v>
      </c>
      <c r="C103" s="238" t="s">
        <v>963</v>
      </c>
      <c r="D103" s="238" t="s">
        <v>963</v>
      </c>
    </row>
    <row r="104" spans="1:4" x14ac:dyDescent="0.25">
      <c r="B104" s="617">
        <v>9</v>
      </c>
      <c r="C104" s="238" t="s">
        <v>964</v>
      </c>
      <c r="D104" s="238" t="s">
        <v>964</v>
      </c>
    </row>
    <row r="105" spans="1:4" x14ac:dyDescent="0.25">
      <c r="B105" s="617">
        <v>10</v>
      </c>
      <c r="C105" s="238" t="s">
        <v>965</v>
      </c>
      <c r="D105" s="238" t="s">
        <v>965</v>
      </c>
    </row>
    <row r="106" spans="1:4" x14ac:dyDescent="0.25">
      <c r="B106" s="617">
        <v>11</v>
      </c>
      <c r="C106" s="238" t="s">
        <v>966</v>
      </c>
      <c r="D106" s="238" t="s">
        <v>966</v>
      </c>
    </row>
    <row r="107" spans="1:4" x14ac:dyDescent="0.25">
      <c r="B107" s="617">
        <v>12</v>
      </c>
      <c r="C107" s="238" t="s">
        <v>967</v>
      </c>
      <c r="D107" s="238" t="s">
        <v>967</v>
      </c>
    </row>
    <row r="109" spans="1:4" x14ac:dyDescent="0.25">
      <c r="A109" s="238" t="s">
        <v>901</v>
      </c>
      <c r="B109" s="617">
        <v>1</v>
      </c>
    </row>
    <row r="110" spans="1:4" x14ac:dyDescent="0.25">
      <c r="B110" s="617">
        <v>2</v>
      </c>
    </row>
    <row r="111" spans="1:4" x14ac:dyDescent="0.25">
      <c r="B111" s="617">
        <v>3</v>
      </c>
    </row>
    <row r="112" spans="1:4" x14ac:dyDescent="0.25">
      <c r="B112" s="617">
        <v>4</v>
      </c>
    </row>
    <row r="113" spans="2:2" x14ac:dyDescent="0.25">
      <c r="B113" s="617">
        <v>5</v>
      </c>
    </row>
    <row r="114" spans="2:2" x14ac:dyDescent="0.25">
      <c r="B114" s="617">
        <v>6</v>
      </c>
    </row>
    <row r="115" spans="2:2" x14ac:dyDescent="0.25">
      <c r="B115" s="617">
        <v>7</v>
      </c>
    </row>
    <row r="116" spans="2:2" x14ac:dyDescent="0.25">
      <c r="B116" s="617">
        <v>8</v>
      </c>
    </row>
    <row r="117" spans="2:2" x14ac:dyDescent="0.25">
      <c r="B117" s="617">
        <v>9</v>
      </c>
    </row>
    <row r="118" spans="2:2" x14ac:dyDescent="0.25">
      <c r="B118" s="617">
        <v>10</v>
      </c>
    </row>
    <row r="119" spans="2:2" x14ac:dyDescent="0.25">
      <c r="B119" s="617">
        <v>11</v>
      </c>
    </row>
    <row r="120" spans="2:2" x14ac:dyDescent="0.25">
      <c r="B120" s="617">
        <v>12</v>
      </c>
    </row>
    <row r="121" spans="2:2" x14ac:dyDescent="0.25">
      <c r="B121" s="617">
        <v>13</v>
      </c>
    </row>
    <row r="122" spans="2:2" x14ac:dyDescent="0.25">
      <c r="B122" s="617">
        <v>14</v>
      </c>
    </row>
    <row r="123" spans="2:2" x14ac:dyDescent="0.25">
      <c r="B123" s="617">
        <v>15</v>
      </c>
    </row>
    <row r="124" spans="2:2" x14ac:dyDescent="0.25">
      <c r="B124" s="617">
        <v>16</v>
      </c>
    </row>
    <row r="125" spans="2:2" x14ac:dyDescent="0.25">
      <c r="B125" s="617">
        <v>17</v>
      </c>
    </row>
    <row r="126" spans="2:2" x14ac:dyDescent="0.25">
      <c r="B126" s="617">
        <v>18</v>
      </c>
    </row>
    <row r="127" spans="2:2" x14ac:dyDescent="0.25">
      <c r="B127" s="617">
        <v>19</v>
      </c>
    </row>
    <row r="128" spans="2:2" x14ac:dyDescent="0.25">
      <c r="B128" s="617">
        <v>20</v>
      </c>
    </row>
    <row r="129" spans="1:2" x14ac:dyDescent="0.25">
      <c r="B129" s="617">
        <v>21</v>
      </c>
    </row>
    <row r="130" spans="1:2" x14ac:dyDescent="0.25">
      <c r="B130" s="617">
        <v>22</v>
      </c>
    </row>
    <row r="131" spans="1:2" x14ac:dyDescent="0.25">
      <c r="B131" s="617">
        <v>23</v>
      </c>
    </row>
    <row r="132" spans="1:2" x14ac:dyDescent="0.25">
      <c r="B132" s="617">
        <v>24</v>
      </c>
    </row>
    <row r="133" spans="1:2" x14ac:dyDescent="0.25">
      <c r="B133" s="617">
        <v>25</v>
      </c>
    </row>
    <row r="134" spans="1:2" x14ac:dyDescent="0.25">
      <c r="B134" s="617">
        <v>26</v>
      </c>
    </row>
    <row r="135" spans="1:2" x14ac:dyDescent="0.25">
      <c r="B135" s="617">
        <v>27</v>
      </c>
    </row>
    <row r="136" spans="1:2" x14ac:dyDescent="0.25">
      <c r="B136" s="617">
        <v>28</v>
      </c>
    </row>
    <row r="137" spans="1:2" x14ac:dyDescent="0.25">
      <c r="B137" s="617">
        <v>29</v>
      </c>
    </row>
    <row r="138" spans="1:2" x14ac:dyDescent="0.25">
      <c r="B138" s="617">
        <v>30</v>
      </c>
    </row>
    <row r="139" spans="1:2" x14ac:dyDescent="0.25">
      <c r="B139" s="617">
        <v>31</v>
      </c>
    </row>
    <row r="141" spans="1:2" x14ac:dyDescent="0.25">
      <c r="A141" s="238" t="s">
        <v>904</v>
      </c>
      <c r="B141" s="617">
        <v>2</v>
      </c>
    </row>
    <row r="142" spans="1:2" x14ac:dyDescent="0.25">
      <c r="A142" s="238" t="s">
        <v>955</v>
      </c>
      <c r="B142" s="617">
        <v>12</v>
      </c>
    </row>
    <row r="143" spans="1:2" x14ac:dyDescent="0.25">
      <c r="A143" s="238" t="s">
        <v>905</v>
      </c>
      <c r="B143" s="617">
        <v>100</v>
      </c>
    </row>
    <row r="144" spans="1:2" x14ac:dyDescent="0.25">
      <c r="A144" s="238" t="s">
        <v>1017</v>
      </c>
      <c r="B144" s="617">
        <v>365</v>
      </c>
    </row>
  </sheetData>
  <sheetProtection selectLockedCells="1"/>
  <customSheetViews>
    <customSheetView guid="{1405E1D2-975B-4B03-A0E7-6F59D2DB7D00}" state="hidden">
      <pageMargins left="0.7" right="0.7" top="0.75" bottom="0.75" header="0.3" footer="0.3"/>
      <pageSetup paperSize="9" orientation="portrait" r:id="rId1"/>
    </customSheetView>
    <customSheetView guid="{750EDFD4-2501-4AC0-96DB-9119656394A9}" state="hidden">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pageSetUpPr fitToPage="1"/>
  </sheetPr>
  <dimension ref="A1:N57"/>
  <sheetViews>
    <sheetView zoomScale="70" zoomScaleNormal="70" workbookViewId="0"/>
  </sheetViews>
  <sheetFormatPr defaultColWidth="0" defaultRowHeight="15" x14ac:dyDescent="0.25"/>
  <cols>
    <col min="1" max="1" width="1.7109375" style="66" customWidth="1"/>
    <col min="2" max="2" width="9.140625" style="66" customWidth="1"/>
    <col min="3" max="3" width="45" style="66" customWidth="1"/>
    <col min="4" max="10" width="15.28515625" style="66" customWidth="1"/>
    <col min="11" max="12" width="13.85546875" style="66" customWidth="1"/>
    <col min="13" max="13" width="9.140625" style="66" customWidth="1"/>
    <col min="14" max="14" width="2.28515625" style="66" customWidth="1"/>
    <col min="15" max="16384" width="9.140625" style="66" hidden="1"/>
  </cols>
  <sheetData>
    <row r="1" spans="2:13" thickBot="1" x14ac:dyDescent="0.35"/>
    <row r="2" spans="2:13" ht="16.149999999999999" thickBot="1" x14ac:dyDescent="0.35">
      <c r="B2" s="658"/>
      <c r="C2" s="659"/>
      <c r="D2" s="659"/>
      <c r="E2" s="659"/>
      <c r="F2" s="660"/>
      <c r="G2" s="660"/>
      <c r="H2" s="660"/>
      <c r="I2" s="661" t="s">
        <v>711</v>
      </c>
      <c r="J2" s="660"/>
      <c r="K2" s="660"/>
      <c r="L2" s="660"/>
      <c r="M2" s="662"/>
    </row>
    <row r="3" spans="2:13" thickBot="1" x14ac:dyDescent="0.35">
      <c r="B3" s="663"/>
      <c r="C3" s="741">
        <f>Outputs!P4</f>
        <v>3</v>
      </c>
      <c r="D3" s="257"/>
      <c r="E3" s="257"/>
      <c r="F3" s="334">
        <v>1</v>
      </c>
      <c r="G3" s="335">
        <v>2</v>
      </c>
      <c r="H3" s="334">
        <v>3</v>
      </c>
      <c r="I3" s="335">
        <v>4</v>
      </c>
      <c r="J3" s="334">
        <v>5</v>
      </c>
      <c r="K3" s="335">
        <v>6</v>
      </c>
      <c r="L3" s="334">
        <v>7</v>
      </c>
      <c r="M3" s="664"/>
    </row>
    <row r="4" spans="2:13" ht="14.45" x14ac:dyDescent="0.3">
      <c r="B4" s="663"/>
      <c r="C4" s="257"/>
      <c r="D4" s="257"/>
      <c r="E4" s="257"/>
      <c r="F4" s="257"/>
      <c r="G4" s="257"/>
      <c r="H4" s="257"/>
      <c r="I4" s="257"/>
      <c r="J4" s="257"/>
      <c r="K4" s="257"/>
      <c r="L4" s="257"/>
      <c r="M4" s="664"/>
    </row>
    <row r="5" spans="2:13" ht="14.45" x14ac:dyDescent="0.3">
      <c r="B5" s="663"/>
      <c r="C5" s="257"/>
      <c r="D5" s="257"/>
      <c r="E5" s="257"/>
      <c r="F5" s="257"/>
      <c r="G5" s="257"/>
      <c r="H5" s="257"/>
      <c r="I5" s="257"/>
      <c r="J5" s="257"/>
      <c r="K5" s="257"/>
      <c r="L5" s="257"/>
      <c r="M5" s="665"/>
    </row>
    <row r="6" spans="2:13" ht="14.45" x14ac:dyDescent="0.3">
      <c r="B6" s="663"/>
      <c r="C6" s="257"/>
      <c r="D6" s="257"/>
      <c r="E6" s="257"/>
      <c r="F6" s="266" t="s">
        <v>760</v>
      </c>
      <c r="G6" s="257"/>
      <c r="H6" s="257"/>
      <c r="I6" s="257"/>
      <c r="J6" s="257"/>
      <c r="K6" s="257"/>
      <c r="L6" s="257"/>
      <c r="M6" s="664"/>
    </row>
    <row r="7" spans="2:13" ht="27" customHeight="1" x14ac:dyDescent="0.4">
      <c r="B7" s="663"/>
      <c r="C7" s="1168" t="s">
        <v>690</v>
      </c>
      <c r="D7" s="1168"/>
      <c r="E7" s="257"/>
      <c r="F7" s="1169" t="s">
        <v>691</v>
      </c>
      <c r="G7" s="1170"/>
      <c r="H7" s="1170"/>
      <c r="I7" s="1170"/>
      <c r="J7" s="1170"/>
      <c r="K7" s="1170"/>
      <c r="L7" s="1170"/>
      <c r="M7" s="664"/>
    </row>
    <row r="8" spans="2:13" ht="20.25" customHeight="1" x14ac:dyDescent="0.3">
      <c r="B8" s="663"/>
      <c r="C8" s="742" t="s">
        <v>687</v>
      </c>
      <c r="D8" s="743">
        <f>ScenarioNumber</f>
        <v>1</v>
      </c>
      <c r="E8" s="666"/>
      <c r="F8" s="801"/>
      <c r="G8" s="801"/>
      <c r="H8" s="801"/>
      <c r="I8" s="801"/>
      <c r="J8" s="801"/>
      <c r="K8" s="801"/>
      <c r="L8" s="801"/>
      <c r="M8" s="664"/>
    </row>
    <row r="9" spans="2:13" ht="20.25" customHeight="1" x14ac:dyDescent="0.3">
      <c r="B9" s="663"/>
      <c r="C9" s="742" t="s">
        <v>688</v>
      </c>
      <c r="D9" s="743" t="str">
        <f>ScenarioName</f>
        <v>Baseline</v>
      </c>
      <c r="E9" s="666"/>
      <c r="F9" s="801"/>
      <c r="G9" s="801"/>
      <c r="H9" s="801"/>
      <c r="I9" s="801"/>
      <c r="J9" s="801"/>
      <c r="K9" s="801"/>
      <c r="L9" s="801"/>
      <c r="M9" s="664"/>
    </row>
    <row r="10" spans="2:13" ht="20.25" customHeight="1" x14ac:dyDescent="0.25">
      <c r="B10" s="663"/>
      <c r="C10" s="742" t="s">
        <v>761</v>
      </c>
      <c r="D10" s="744">
        <f>'Calculations - pre operations'!$D$57/Inputs!E$17</f>
        <v>3121.4206643273451</v>
      </c>
      <c r="E10" s="667"/>
      <c r="F10" s="802"/>
      <c r="G10" s="802"/>
      <c r="H10" s="802"/>
      <c r="I10" s="802"/>
      <c r="J10" s="802"/>
      <c r="K10" s="802"/>
      <c r="L10" s="802"/>
      <c r="M10" s="664"/>
    </row>
    <row r="11" spans="2:13" ht="31.5" customHeight="1" x14ac:dyDescent="0.25">
      <c r="B11" s="663"/>
      <c r="C11" s="742" t="s">
        <v>764</v>
      </c>
      <c r="D11" s="744">
        <f ca="1">D18/Inputs!$E$17</f>
        <v>6594.8547685743779</v>
      </c>
      <c r="E11" s="667"/>
      <c r="F11" s="802"/>
      <c r="G11" s="802"/>
      <c r="H11" s="802"/>
      <c r="I11" s="802"/>
      <c r="J11" s="802"/>
      <c r="K11" s="802"/>
      <c r="L11" s="802"/>
      <c r="M11" s="664"/>
    </row>
    <row r="12" spans="2:13" ht="20.25" customHeight="1" x14ac:dyDescent="0.3">
      <c r="B12" s="663"/>
      <c r="C12" s="742" t="s">
        <v>692</v>
      </c>
      <c r="D12" s="745">
        <f>Inputs!$E$25</f>
        <v>0.29823059360730592</v>
      </c>
      <c r="E12" s="668"/>
      <c r="F12" s="803"/>
      <c r="G12" s="803"/>
      <c r="H12" s="803"/>
      <c r="I12" s="803"/>
      <c r="J12" s="803"/>
      <c r="K12" s="803"/>
      <c r="L12" s="803"/>
      <c r="M12" s="664"/>
    </row>
    <row r="13" spans="2:13" ht="20.25" customHeight="1" x14ac:dyDescent="0.3">
      <c r="B13" s="663"/>
      <c r="C13" s="742" t="s">
        <v>693</v>
      </c>
      <c r="D13" s="745">
        <f>Inputs!$E$200</f>
        <v>0.06</v>
      </c>
      <c r="E13" s="668"/>
      <c r="F13" s="803"/>
      <c r="G13" s="803"/>
      <c r="H13" s="803"/>
      <c r="I13" s="803"/>
      <c r="J13" s="803"/>
      <c r="K13" s="803"/>
      <c r="L13" s="803"/>
      <c r="M13" s="664"/>
    </row>
    <row r="14" spans="2:13" ht="20.25" customHeight="1" x14ac:dyDescent="0.25">
      <c r="B14" s="663"/>
      <c r="C14" s="742" t="s">
        <v>763</v>
      </c>
      <c r="D14" s="744">
        <f ca="1">'Financial calcs'!D494</f>
        <v>1085668.3356720263</v>
      </c>
      <c r="E14" s="669"/>
      <c r="F14" s="802"/>
      <c r="G14" s="802"/>
      <c r="H14" s="802"/>
      <c r="I14" s="802"/>
      <c r="J14" s="802"/>
      <c r="K14" s="802"/>
      <c r="L14" s="802"/>
      <c r="M14" s="664"/>
    </row>
    <row r="15" spans="2:13" ht="20.25" customHeight="1" x14ac:dyDescent="0.3">
      <c r="B15" s="663"/>
      <c r="C15" s="742" t="s">
        <v>689</v>
      </c>
      <c r="D15" s="746">
        <f ca="1">Outputs!$D$81</f>
        <v>1.2401930765117457</v>
      </c>
      <c r="E15" s="670"/>
      <c r="F15" s="804"/>
      <c r="G15" s="804"/>
      <c r="H15" s="804"/>
      <c r="I15" s="804"/>
      <c r="J15" s="804"/>
      <c r="K15" s="804"/>
      <c r="L15" s="804"/>
      <c r="M15" s="664"/>
    </row>
    <row r="16" spans="2:13" ht="20.25" customHeight="1" x14ac:dyDescent="0.3">
      <c r="B16" s="663"/>
      <c r="C16" s="742" t="s">
        <v>694</v>
      </c>
      <c r="D16" s="747">
        <f ca="1">Outputs!$G$75</f>
        <v>0.16450538039207463</v>
      </c>
      <c r="E16" s="671"/>
      <c r="F16" s="805"/>
      <c r="G16" s="805"/>
      <c r="H16" s="805"/>
      <c r="I16" s="805"/>
      <c r="J16" s="805"/>
      <c r="K16" s="805"/>
      <c r="L16" s="805"/>
      <c r="M16" s="664"/>
    </row>
    <row r="17" spans="2:13" ht="20.25" customHeight="1" x14ac:dyDescent="0.3">
      <c r="B17" s="663"/>
      <c r="C17" s="742" t="s">
        <v>695</v>
      </c>
      <c r="D17" s="747">
        <f ca="1">Outputs!$D$75</f>
        <v>0.22698048949241639</v>
      </c>
      <c r="E17" s="671"/>
      <c r="F17" s="805"/>
      <c r="G17" s="805"/>
      <c r="H17" s="805"/>
      <c r="I17" s="805"/>
      <c r="J17" s="805"/>
      <c r="K17" s="805"/>
      <c r="L17" s="805"/>
      <c r="M17" s="664"/>
    </row>
    <row r="18" spans="2:13" ht="20.25" customHeight="1" x14ac:dyDescent="0.25">
      <c r="B18" s="663"/>
      <c r="C18" s="742" t="s">
        <v>762</v>
      </c>
      <c r="D18" s="744">
        <f ca="1">Outputs!$D$76</f>
        <v>1978456.4305723135</v>
      </c>
      <c r="E18" s="667"/>
      <c r="F18" s="802"/>
      <c r="G18" s="802"/>
      <c r="H18" s="802"/>
      <c r="I18" s="802"/>
      <c r="J18" s="802"/>
      <c r="K18" s="802"/>
      <c r="L18" s="802"/>
      <c r="M18" s="664"/>
    </row>
    <row r="19" spans="2:13" thickBot="1" x14ac:dyDescent="0.35">
      <c r="B19" s="672"/>
      <c r="C19" s="673"/>
      <c r="D19" s="673"/>
      <c r="E19" s="673"/>
      <c r="F19" s="673"/>
      <c r="G19" s="673"/>
      <c r="H19" s="673"/>
      <c r="I19" s="673"/>
      <c r="J19" s="673"/>
      <c r="K19" s="673"/>
      <c r="L19" s="673"/>
      <c r="M19" s="674"/>
    </row>
    <row r="20" spans="2:13" thickBot="1" x14ac:dyDescent="0.35"/>
    <row r="21" spans="2:13" ht="14.45" x14ac:dyDescent="0.3">
      <c r="B21" s="658"/>
      <c r="C21" s="659"/>
      <c r="D21" s="659"/>
      <c r="E21" s="659"/>
      <c r="F21" s="659"/>
      <c r="G21" s="659"/>
      <c r="H21" s="659"/>
      <c r="I21" s="659"/>
      <c r="J21" s="659"/>
      <c r="K21" s="662"/>
    </row>
    <row r="22" spans="2:13" ht="37.15" customHeight="1" x14ac:dyDescent="0.35">
      <c r="B22" s="663"/>
      <c r="C22" s="1171" t="s">
        <v>648</v>
      </c>
      <c r="D22" s="640">
        <f>IF('Annual accounts'!F142=0,"",'Annual accounts'!F142)</f>
        <v>1</v>
      </c>
      <c r="E22" s="641" t="str">
        <f>IF('Annual accounts'!G142=0,"",'Annual accounts'!G142)</f>
        <v/>
      </c>
      <c r="F22" s="641" t="str">
        <f>IF('Annual accounts'!H142=0,"",'Annual accounts'!H142)</f>
        <v/>
      </c>
      <c r="G22" s="641" t="str">
        <f>IF('Annual accounts'!I142=0,"",'Annual accounts'!I142)</f>
        <v/>
      </c>
      <c r="H22" s="641" t="str">
        <f>IF('Annual accounts'!J142=0,"",'Annual accounts'!J142)</f>
        <v/>
      </c>
      <c r="I22" s="642" t="str">
        <f>IF('Annual accounts'!K142=0,"",'Annual accounts'!K142)</f>
        <v/>
      </c>
      <c r="J22" s="643" t="str">
        <f>IF('Annual accounts'!L142=0,"",'Annual accounts'!L142)</f>
        <v/>
      </c>
      <c r="K22" s="664"/>
    </row>
    <row r="23" spans="2:13" ht="37.15" customHeight="1" x14ac:dyDescent="0.25">
      <c r="B23" s="663"/>
      <c r="C23" s="1172"/>
      <c r="D23" s="675" t="str">
        <f ca="1">IF('Annual accounts'!F144=0,"",'Annual accounts'!F144)</f>
        <v/>
      </c>
      <c r="E23" s="676">
        <f ca="1">IF('Annual accounts'!G144=0,"",'Annual accounts'!G144)</f>
        <v>1</v>
      </c>
      <c r="F23" s="676">
        <f ca="1">IF('Annual accounts'!H144=0,"",'Annual accounts'!H144)</f>
        <v>2</v>
      </c>
      <c r="G23" s="676">
        <f ca="1">IF('Annual accounts'!I144=0,"",'Annual accounts'!I144)</f>
        <v>3</v>
      </c>
      <c r="H23" s="676">
        <f ca="1">IF('Annual accounts'!J144=0,"",'Annual accounts'!J144)</f>
        <v>4</v>
      </c>
      <c r="I23" s="677">
        <f>Inputs!$E$162+1</f>
        <v>16</v>
      </c>
      <c r="J23" s="678">
        <f>Inputs!$E$162+2</f>
        <v>17</v>
      </c>
      <c r="K23" s="664"/>
    </row>
    <row r="24" spans="2:13" ht="14.45" x14ac:dyDescent="0.3">
      <c r="B24" s="663"/>
      <c r="C24" s="679" t="s">
        <v>718</v>
      </c>
      <c r="D24" s="1166"/>
      <c r="E24" s="1166"/>
      <c r="F24" s="1166"/>
      <c r="G24" s="1166"/>
      <c r="H24" s="1166"/>
      <c r="I24" s="1166"/>
      <c r="J24" s="1167"/>
      <c r="K24" s="664"/>
    </row>
    <row r="25" spans="2:13" ht="14.45" x14ac:dyDescent="0.3">
      <c r="B25" s="663"/>
      <c r="C25" s="742" t="s">
        <v>719</v>
      </c>
      <c r="D25" s="680" t="str">
        <f ca="1">IF(D$23="","",LOOKUP(D$23,'Annual accounts'!$F$144:$AS$144,'Annual accounts'!$F$147:$AS$147))</f>
        <v/>
      </c>
      <c r="E25" s="681">
        <f ca="1">IF(E$23="","",LOOKUP(E$23,'Annual accounts'!$F$144:$AS$144,'Annual accounts'!$F$147:$AS$147))</f>
        <v>500000</v>
      </c>
      <c r="F25" s="681">
        <f ca="1">IF(F$23="","",LOOKUP(F$23,'Annual accounts'!$F$144:$AS$144,'Annual accounts'!$F$147:$AS$147))</f>
        <v>501369.8630136986</v>
      </c>
      <c r="G25" s="681">
        <f ca="1">IF(G$23="","",LOOKUP(G$23,'Annual accounts'!$F$144:$AS$144,'Annual accounts'!$F$147:$AS$147))</f>
        <v>500000</v>
      </c>
      <c r="H25" s="681">
        <f ca="1">IF(H$23="","",LOOKUP(H$23,'Annual accounts'!$F$144:$AS$144,'Annual accounts'!$F$147:$AS$147))</f>
        <v>783750</v>
      </c>
      <c r="I25" s="681">
        <f ca="1">IF(I$23="","",LOOKUP(I$23,'Annual accounts'!$F$144:$AS$144,'Annual accounts'!$F$147:$AS$147))</f>
        <v>783750</v>
      </c>
      <c r="J25" s="681">
        <f ca="1">IF(J$23="","",LOOKUP(J$23,'Annual accounts'!$F$144:$AS$144,'Annual accounts'!$F$147:$AS$147))</f>
        <v>783750</v>
      </c>
      <c r="K25" s="664"/>
    </row>
    <row r="26" spans="2:13" ht="17.45" customHeight="1" x14ac:dyDescent="0.3">
      <c r="B26" s="663"/>
      <c r="C26" s="742" t="s">
        <v>738</v>
      </c>
      <c r="D26" s="682" t="str">
        <f ca="1">IF(D$23="","",LOOKUP(D$23,'Annual accounts'!$F$144:$AS$144,'Annual accounts'!$F$149:$AS$149))</f>
        <v/>
      </c>
      <c r="E26" s="682">
        <f ca="1">IF(E$23="","",LOOKUP(E$23,'Annual accounts'!$F$144:$AS$144,'Annual accounts'!$F$149:$AS$149))</f>
        <v>18.859999999999996</v>
      </c>
      <c r="F26" s="682">
        <f ca="1">IF(F$23="","",LOOKUP(F$23,'Annual accounts'!$F$144:$AS$144,'Annual accounts'!$F$149:$AS$149))</f>
        <v>19.331499999999998</v>
      </c>
      <c r="G26" s="682">
        <f ca="1">IF(G$23="","",LOOKUP(G$23,'Annual accounts'!$F$144:$AS$144,'Annual accounts'!$F$149:$AS$149))</f>
        <v>19.814787499999998</v>
      </c>
      <c r="H26" s="682">
        <f ca="1">IF(H$23="","",LOOKUP(H$23,'Annual accounts'!$F$144:$AS$144,'Annual accounts'!$F$149:$AS$149))</f>
        <v>20.310157187499993</v>
      </c>
      <c r="I26" s="682">
        <f ca="1">IF(I$23="","",LOOKUP(I$23,'Annual accounts'!$F$144:$AS$144,'Annual accounts'!$F$149:$AS$149))</f>
        <v>27.314903420154344</v>
      </c>
      <c r="J26" s="682">
        <f ca="1">IF(J$23="","",LOOKUP(J$23,'Annual accounts'!$F$144:$AS$144,'Annual accounts'!$F$149:$AS$149))</f>
        <v>27.997776005658199</v>
      </c>
      <c r="K26" s="664"/>
    </row>
    <row r="27" spans="2:13" ht="14.45" x14ac:dyDescent="0.3">
      <c r="B27" s="663"/>
      <c r="C27" s="742" t="s">
        <v>739</v>
      </c>
      <c r="D27" s="682" t="str">
        <f ca="1">IF(D$23="","",LOOKUP(D$23,'Annual accounts'!$F$144:$AS$144,'Annual accounts'!$F$151:$AS$151))</f>
        <v/>
      </c>
      <c r="E27" s="682">
        <f ca="1">IF(E$23="","",LOOKUP(E$23,'Annual accounts'!$F$144:$AS$144,'Annual accounts'!$F$151:$AS$151))</f>
        <v>4.6124999999999998</v>
      </c>
      <c r="F27" s="682">
        <f ca="1">IF(F$23="","",LOOKUP(F$23,'Annual accounts'!$F$144:$AS$144,'Annual accounts'!$F$151:$AS$151))</f>
        <v>4.7278124999999998</v>
      </c>
      <c r="G27" s="682">
        <f ca="1">IF(G$23="","",LOOKUP(G$23,'Annual accounts'!$F$144:$AS$144,'Annual accounts'!$F$151:$AS$151))</f>
        <v>4.8460078124999999</v>
      </c>
      <c r="H27" s="682">
        <f ca="1">IF(H$23="","",LOOKUP(H$23,'Annual accounts'!$F$144:$AS$144,'Annual accounts'!$F$151:$AS$151))</f>
        <v>4.9671580078124986</v>
      </c>
      <c r="I27" s="682">
        <f ca="1">IF(I$23="","",LOOKUP(I$23,'Annual accounts'!$F$144:$AS$144,'Annual accounts'!$F$151:$AS$151))</f>
        <v>6.6802752929725298</v>
      </c>
      <c r="J27" s="682">
        <f ca="1">IF(J$23="","",LOOKUP(J$23,'Annual accounts'!$F$144:$AS$144,'Annual accounts'!$F$151:$AS$151))</f>
        <v>6.8472821752968427</v>
      </c>
      <c r="K27" s="664"/>
    </row>
    <row r="28" spans="2:13" ht="14.45" customHeight="1" x14ac:dyDescent="0.3">
      <c r="B28" s="663"/>
      <c r="C28" s="742" t="s">
        <v>740</v>
      </c>
      <c r="D28" s="682" t="str">
        <f ca="1">IF(D$23="","",LOOKUP(D$23,'Annual accounts'!$F$144:$AS$144,'Annual accounts'!$F$153:$AS$153))</f>
        <v/>
      </c>
      <c r="E28" s="682">
        <f ca="1">IF(E$23="","",LOOKUP(E$23,'Annual accounts'!$F$144:$AS$144,'Annual accounts'!$F$153:$AS$153))</f>
        <v>0</v>
      </c>
      <c r="F28" s="682">
        <f ca="1">IF(F$23="","",LOOKUP(F$23,'Annual accounts'!$F$144:$AS$144,'Annual accounts'!$F$153:$AS$153))</f>
        <v>0</v>
      </c>
      <c r="G28" s="682">
        <f ca="1">IF(G$23="","",LOOKUP(G$23,'Annual accounts'!$F$144:$AS$144,'Annual accounts'!$F$153:$AS$153))</f>
        <v>0</v>
      </c>
      <c r="H28" s="682">
        <f ca="1">IF(H$23="","",LOOKUP(H$23,'Annual accounts'!$F$144:$AS$144,'Annual accounts'!$F$153:$AS$153))</f>
        <v>0</v>
      </c>
      <c r="I28" s="682">
        <f ca="1">IF(I$23="","",LOOKUP(I$23,'Annual accounts'!$F$144:$AS$144,'Annual accounts'!$F$153:$AS$153))</f>
        <v>0</v>
      </c>
      <c r="J28" s="682">
        <f ca="1">IF(J$23="","",LOOKUP(J$23,'Annual accounts'!$F$144:$AS$144,'Annual accounts'!$F$153:$AS$153))</f>
        <v>0</v>
      </c>
      <c r="K28" s="664"/>
    </row>
    <row r="29" spans="2:13" ht="8.4499999999999993" customHeight="1" x14ac:dyDescent="0.3">
      <c r="B29" s="663"/>
      <c r="C29" s="683"/>
      <c r="D29" s="684"/>
      <c r="E29" s="684"/>
      <c r="F29" s="684"/>
      <c r="G29" s="684"/>
      <c r="H29" s="684"/>
      <c r="I29" s="684"/>
      <c r="J29" s="684"/>
      <c r="K29" s="664"/>
    </row>
    <row r="30" spans="2:13" ht="14.45" x14ac:dyDescent="0.3">
      <c r="B30" s="663"/>
      <c r="C30" s="679" t="s">
        <v>720</v>
      </c>
      <c r="D30" s="1166"/>
      <c r="E30" s="1166"/>
      <c r="F30" s="1166"/>
      <c r="G30" s="1166"/>
      <c r="H30" s="1166"/>
      <c r="I30" s="1166"/>
      <c r="J30" s="1167"/>
      <c r="K30" s="664"/>
    </row>
    <row r="31" spans="2:13" ht="14.45" x14ac:dyDescent="0.3">
      <c r="B31" s="663"/>
      <c r="C31" s="742" t="s">
        <v>721</v>
      </c>
      <c r="D31" s="685" t="str">
        <f ca="1">IF(D$23="","",LOOKUP(D$23,'Annual accounts'!$F$144:$AS$144,'Annual accounts'!$F$155:$AS$155))</f>
        <v/>
      </c>
      <c r="E31" s="685">
        <f ca="1">IF(E$23="","",LOOKUP(E$23,'Annual accounts'!$F$144:$AS$144,'Annual accounts'!$F$155:$AS$155))</f>
        <v>93729.726027397235</v>
      </c>
      <c r="F31" s="685">
        <f ca="1">IF(F$23="","",LOOKUP(F$23,'Annual accounts'!$F$144:$AS$144,'Annual accounts'!$F$155:$AS$155))</f>
        <v>96337.802088851866</v>
      </c>
      <c r="G31" s="685">
        <f ca="1">IF(G$23="","",LOOKUP(G$23,'Annual accounts'!$F$144:$AS$144,'Annual accounts'!$F$155:$AS$155))</f>
        <v>98478.103595890396</v>
      </c>
      <c r="H31" s="685">
        <f ca="1">IF(H$23="","",LOOKUP(H$23,'Annual accounts'!$F$144:$AS$144,'Annual accounts'!$F$155:$AS$155))</f>
        <v>158223.53807122214</v>
      </c>
      <c r="I31" s="685">
        <f ca="1">IF(I$23="","",LOOKUP(I$23,'Annual accounts'!$F$144:$AS$144,'Annual accounts'!$F$155:$AS$155))</f>
        <v>212793.06808469517</v>
      </c>
      <c r="J31" s="685">
        <f ca="1">IF(J$23="","",LOOKUP(J$23,'Annual accounts'!$F$144:$AS$144,'Annual accounts'!$F$155:$AS$155))</f>
        <v>218112.89478681254</v>
      </c>
      <c r="K31" s="664"/>
    </row>
    <row r="32" spans="2:13" ht="14.45" x14ac:dyDescent="0.3">
      <c r="B32" s="663"/>
      <c r="C32" s="742" t="s">
        <v>730</v>
      </c>
      <c r="D32" s="685" t="str">
        <f ca="1">IF(D$23="","",LOOKUP(D$23,'Annual accounts'!$F$144:$AS$144,'Annual accounts'!$F$157:$AS$157))</f>
        <v/>
      </c>
      <c r="E32" s="685">
        <f ca="1">IF(E$23="","",LOOKUP(E$23,'Annual accounts'!$F$144:$AS$144,'Annual accounts'!$F$157:$AS$157))</f>
        <v>22923.030821917804</v>
      </c>
      <c r="F32" s="685">
        <f ca="1">IF(F$23="","",LOOKUP(F$23,'Annual accounts'!$F$144:$AS$144,'Annual accounts'!$F$157:$AS$157))</f>
        <v>23560.875510860511</v>
      </c>
      <c r="G32" s="685">
        <f ca="1">IF(G$23="","",LOOKUP(G$23,'Annual accounts'!$F$144:$AS$144,'Annual accounts'!$F$157:$AS$157))</f>
        <v>24084.318814212325</v>
      </c>
      <c r="H32" s="685">
        <f ca="1">IF(H$23="","",LOOKUP(H$23,'Annual accounts'!$F$144:$AS$144,'Annual accounts'!$F$157:$AS$157))</f>
        <v>38695.973984809767</v>
      </c>
      <c r="I32" s="685">
        <f ca="1">IF(I$23="","",LOOKUP(I$23,'Annual accounts'!$F$144:$AS$144,'Annual accounts'!$F$157:$AS$157))</f>
        <v>52041.782955496106</v>
      </c>
      <c r="J32" s="685">
        <f ca="1">IF(J$23="","",LOOKUP(J$23,'Annual accounts'!$F$144:$AS$144,'Annual accounts'!$F$157:$AS$157))</f>
        <v>53342.827529383503</v>
      </c>
      <c r="K32" s="664"/>
    </row>
    <row r="33" spans="2:11" ht="14.45" x14ac:dyDescent="0.3">
      <c r="B33" s="663"/>
      <c r="C33" s="742" t="s">
        <v>722</v>
      </c>
      <c r="D33" s="685" t="str">
        <f ca="1">IF(D$23="","",LOOKUP(D$23,'Annual accounts'!$F$144:$AS$144,'Annual accounts'!$F$159:$AS$159))</f>
        <v/>
      </c>
      <c r="E33" s="685">
        <f ca="1">IF(E$23="","",LOOKUP(E$23,'Annual accounts'!$F$144:$AS$144,'Annual accounts'!$F$159:$AS$159))</f>
        <v>0</v>
      </c>
      <c r="F33" s="685">
        <f ca="1">IF(F$23="","",LOOKUP(F$23,'Annual accounts'!$F$144:$AS$144,'Annual accounts'!$F$159:$AS$159))</f>
        <v>0</v>
      </c>
      <c r="G33" s="685">
        <f ca="1">IF(G$23="","",LOOKUP(G$23,'Annual accounts'!$F$144:$AS$144,'Annual accounts'!$F$159:$AS$159))</f>
        <v>0</v>
      </c>
      <c r="H33" s="685">
        <f ca="1">IF(H$23="","",LOOKUP(H$23,'Annual accounts'!$F$144:$AS$144,'Annual accounts'!$F$159:$AS$159))</f>
        <v>0</v>
      </c>
      <c r="I33" s="685">
        <f ca="1">IF(I$23="","",LOOKUP(I$23,'Annual accounts'!$F$144:$AS$144,'Annual accounts'!$F$159:$AS$159))</f>
        <v>0</v>
      </c>
      <c r="J33" s="685">
        <f ca="1">IF(J$23="","",LOOKUP(J$23,'Annual accounts'!$F$144:$AS$144,'Annual accounts'!$F$159:$AS$159))</f>
        <v>0</v>
      </c>
      <c r="K33" s="664"/>
    </row>
    <row r="34" spans="2:11" ht="14.45" x14ac:dyDescent="0.3">
      <c r="B34" s="663"/>
      <c r="C34" s="787" t="s">
        <v>840</v>
      </c>
      <c r="D34" s="685" t="str">
        <f ca="1">IF(D$23="","",LOOKUP(D$23,'Annual accounts'!$F$144:$AS$144,'Annual accounts'!$F$161:$AS$161))</f>
        <v/>
      </c>
      <c r="E34" s="685">
        <f ca="1">IF(E$23="","",LOOKUP(E$23,'Annual accounts'!$F$144:$AS$144,'Annual accounts'!$F$161:$AS$161))</f>
        <v>0</v>
      </c>
      <c r="F34" s="685">
        <f ca="1">IF(F$23="","",LOOKUP(F$23,'Annual accounts'!$F$144:$AS$144,'Annual accounts'!$F$161:$AS$161))</f>
        <v>0</v>
      </c>
      <c r="G34" s="685">
        <f ca="1">IF(G$23="","",LOOKUP(G$23,'Annual accounts'!$F$144:$AS$144,'Annual accounts'!$F$161:$AS$161))</f>
        <v>0</v>
      </c>
      <c r="H34" s="685">
        <f ca="1">IF(H$23="","",LOOKUP(H$23,'Annual accounts'!$F$144:$AS$144,'Annual accounts'!$F$161:$AS$161))</f>
        <v>0</v>
      </c>
      <c r="I34" s="685">
        <f ca="1">IF(I$23="","",LOOKUP(I$23,'Annual accounts'!$F$144:$AS$144,'Annual accounts'!$F$161:$AS$161))</f>
        <v>0</v>
      </c>
      <c r="J34" s="685">
        <f ca="1">IF(J$23="","",LOOKUP(J$23,'Annual accounts'!$F$144:$AS$144,'Annual accounts'!$F$161:$AS$161))</f>
        <v>0</v>
      </c>
      <c r="K34" s="664"/>
    </row>
    <row r="35" spans="2:11" ht="14.45" x14ac:dyDescent="0.3">
      <c r="B35" s="663"/>
      <c r="C35" s="679" t="s">
        <v>723</v>
      </c>
      <c r="D35" s="686">
        <f ca="1">SUM(D31:D34)</f>
        <v>0</v>
      </c>
      <c r="E35" s="686">
        <f t="shared" ref="E35:J35" ca="1" si="0">SUM(E31:E34)</f>
        <v>116652.75684931505</v>
      </c>
      <c r="F35" s="686">
        <f t="shared" ca="1" si="0"/>
        <v>119898.67759971238</v>
      </c>
      <c r="G35" s="686">
        <f t="shared" ca="1" si="0"/>
        <v>122562.42241010272</v>
      </c>
      <c r="H35" s="686">
        <f t="shared" ca="1" si="0"/>
        <v>196919.5120560319</v>
      </c>
      <c r="I35" s="686">
        <f t="shared" ca="1" si="0"/>
        <v>264834.85104019125</v>
      </c>
      <c r="J35" s="686">
        <f t="shared" ca="1" si="0"/>
        <v>271455.72231619607</v>
      </c>
      <c r="K35" s="664"/>
    </row>
    <row r="36" spans="2:11" s="102" customFormat="1" ht="5.45" x14ac:dyDescent="0.15">
      <c r="B36" s="687"/>
      <c r="C36" s="688"/>
      <c r="D36" s="689"/>
      <c r="E36" s="689"/>
      <c r="F36" s="689"/>
      <c r="G36" s="689"/>
      <c r="H36" s="689"/>
      <c r="I36" s="689"/>
      <c r="J36" s="689"/>
      <c r="K36" s="690"/>
    </row>
    <row r="37" spans="2:11" ht="14.45" x14ac:dyDescent="0.3">
      <c r="B37" s="663"/>
      <c r="C37" s="679" t="s">
        <v>724</v>
      </c>
      <c r="D37" s="1166"/>
      <c r="E37" s="1166"/>
      <c r="F37" s="1166"/>
      <c r="G37" s="1166"/>
      <c r="H37" s="1166"/>
      <c r="I37" s="1166"/>
      <c r="J37" s="1167"/>
      <c r="K37" s="664"/>
    </row>
    <row r="38" spans="2:11" ht="14.45" x14ac:dyDescent="0.3">
      <c r="B38" s="663"/>
      <c r="C38" s="742" t="s">
        <v>725</v>
      </c>
      <c r="D38" s="685" t="str">
        <f ca="1">IF(D$23="","",LOOKUP(D$23,'Annual accounts'!$F$144:$AS$144,'Annual accounts'!$F$173:$AS$173))</f>
        <v/>
      </c>
      <c r="E38" s="685">
        <f ca="1">IF(E$23="","",LOOKUP(E$23,'Annual accounts'!$F$144:$AS$144,'Annual accounts'!$F$173:$AS$173))</f>
        <v>-13753.818493150684</v>
      </c>
      <c r="F38" s="685">
        <f ca="1">IF(F$23="","",LOOKUP(F$23,'Annual accounts'!$F$144:$AS$144,'Annual accounts'!$F$173:$AS$173))</f>
        <v>-14136.525306516309</v>
      </c>
      <c r="G38" s="685">
        <f ca="1">IF(G$23="","",LOOKUP(G$23,'Annual accounts'!$F$144:$AS$144,'Annual accounts'!$F$173:$AS$173))</f>
        <v>-14450.591288527397</v>
      </c>
      <c r="H38" s="685">
        <f ca="1">IF(H$23="","",LOOKUP(H$23,'Annual accounts'!$F$144:$AS$144,'Annual accounts'!$F$173:$AS$173))</f>
        <v>-14811.856070740581</v>
      </c>
      <c r="I38" s="685">
        <f ca="1">IF(I$23="","",LOOKUP(I$23,'Annual accounts'!$F$144:$AS$144,'Annual accounts'!$F$173:$AS$173))</f>
        <v>-19920.299695883677</v>
      </c>
      <c r="J38" s="685">
        <f ca="1">IF(J$23="","",LOOKUP(J$23,'Annual accounts'!$F$144:$AS$144,'Annual accounts'!$F$173:$AS$173))</f>
        <v>-20418.307188280764</v>
      </c>
      <c r="K38" s="664"/>
    </row>
    <row r="39" spans="2:11" ht="14.45" x14ac:dyDescent="0.3">
      <c r="B39" s="663"/>
      <c r="C39" s="742" t="s">
        <v>865</v>
      </c>
      <c r="D39" s="685" t="str">
        <f ca="1">IF(D$23="","",LOOKUP(D$23,'Annual accounts'!$F$144:$AS$144,'Annual accounts'!$F$174:$AS$174))</f>
        <v/>
      </c>
      <c r="E39" s="685">
        <f ca="1">IF(E$23="","",LOOKUP(E$23,'Annual accounts'!$F$144:$AS$144,'Annual accounts'!$F$174:$AS$174))</f>
        <v>-6112.8082191780823</v>
      </c>
      <c r="F39" s="685">
        <f ca="1">IF(F$23="","",LOOKUP(F$23,'Annual accounts'!$F$144:$AS$144,'Annual accounts'!$F$174:$AS$174))</f>
        <v>-6282.9001362294712</v>
      </c>
      <c r="G39" s="685">
        <f ca="1">IF(G$23="","",LOOKUP(G$23,'Annual accounts'!$F$144:$AS$144,'Annual accounts'!$F$174:$AS$174))</f>
        <v>-6422.4850171232865</v>
      </c>
      <c r="H39" s="685">
        <f ca="1">IF(H$23="","",LOOKUP(H$23,'Annual accounts'!$F$144:$AS$144,'Annual accounts'!$F$174:$AS$174))</f>
        <v>-6583.0471425513679</v>
      </c>
      <c r="I39" s="685">
        <f ca="1">IF(I$23="","",LOOKUP(I$23,'Annual accounts'!$F$144:$AS$144,'Annual accounts'!$F$174:$AS$174))</f>
        <v>-8853.4665315038565</v>
      </c>
      <c r="J39" s="685">
        <f ca="1">IF(J$23="","",LOOKUP(J$23,'Annual accounts'!$F$144:$AS$144,'Annual accounts'!$F$174:$AS$174))</f>
        <v>-9074.8031947914515</v>
      </c>
      <c r="K39" s="664"/>
    </row>
    <row r="40" spans="2:11" ht="14.45" x14ac:dyDescent="0.3">
      <c r="B40" s="663"/>
      <c r="C40" s="742" t="s">
        <v>726</v>
      </c>
      <c r="D40" s="685" t="str">
        <f ca="1">IF(D$23="","",LOOKUP(D$23,'Annual accounts'!$F$144:$AS$144,'Annual accounts'!$F$177:$AS$177))</f>
        <v/>
      </c>
      <c r="E40" s="685">
        <f ca="1">IF(E$23="","",LOOKUP(E$23,'Annual accounts'!$F$144:$AS$144,'Annual accounts'!$F$177:$AS$177))</f>
        <v>-5832.6378424657532</v>
      </c>
      <c r="F40" s="685">
        <f ca="1">IF(F$23="","",LOOKUP(F$23,'Annual accounts'!$F$144:$AS$144,'Annual accounts'!$F$177:$AS$177))</f>
        <v>-5994.9338799856196</v>
      </c>
      <c r="G40" s="685">
        <f ca="1">IF(G$23="","",LOOKUP(G$23,'Annual accounts'!$F$144:$AS$144,'Annual accounts'!$F$177:$AS$177))</f>
        <v>-6128.1211205051359</v>
      </c>
      <c r="H40" s="685">
        <f ca="1">IF(H$23="","",LOOKUP(H$23,'Annual accounts'!$F$144:$AS$144,'Annual accounts'!$F$177:$AS$177))</f>
        <v>-9845.9756028015963</v>
      </c>
      <c r="I40" s="685">
        <f ca="1">IF(I$23="","",LOOKUP(I$23,'Annual accounts'!$F$144:$AS$144,'Annual accounts'!$F$177:$AS$177))</f>
        <v>-13241.742552009566</v>
      </c>
      <c r="J40" s="685">
        <f ca="1">IF(J$23="","",LOOKUP(J$23,'Annual accounts'!$F$144:$AS$144,'Annual accounts'!$F$177:$AS$177))</f>
        <v>-13572.786115809802</v>
      </c>
      <c r="K40" s="664"/>
    </row>
    <row r="41" spans="2:11" ht="14.45" x14ac:dyDescent="0.3">
      <c r="B41" s="663"/>
      <c r="C41" s="679" t="s">
        <v>727</v>
      </c>
      <c r="D41" s="686">
        <f t="shared" ref="D41:I41" ca="1" si="1">SUM(D38:D40)</f>
        <v>0</v>
      </c>
      <c r="E41" s="686">
        <f t="shared" ca="1" si="1"/>
        <v>-25699.264554794518</v>
      </c>
      <c r="F41" s="686">
        <f t="shared" ca="1" si="1"/>
        <v>-26414.359322731398</v>
      </c>
      <c r="G41" s="686">
        <f t="shared" ca="1" si="1"/>
        <v>-27001.197426155821</v>
      </c>
      <c r="H41" s="686">
        <f t="shared" ca="1" si="1"/>
        <v>-31240.878816093544</v>
      </c>
      <c r="I41" s="686">
        <f t="shared" ca="1" si="1"/>
        <v>-42015.508779397096</v>
      </c>
      <c r="J41" s="686">
        <f ca="1">SUM(J38:J40)</f>
        <v>-43065.896498882015</v>
      </c>
      <c r="K41" s="664"/>
    </row>
    <row r="42" spans="2:11" s="102" customFormat="1" ht="5.45" x14ac:dyDescent="0.15">
      <c r="B42" s="687"/>
      <c r="C42" s="688"/>
      <c r="D42" s="689"/>
      <c r="E42" s="689"/>
      <c r="F42" s="689"/>
      <c r="G42" s="689"/>
      <c r="H42" s="689"/>
      <c r="I42" s="689"/>
      <c r="J42" s="689"/>
      <c r="K42" s="690"/>
    </row>
    <row r="43" spans="2:11" s="74" customFormat="1" ht="14.45" x14ac:dyDescent="0.3">
      <c r="B43" s="691"/>
      <c r="C43" s="679" t="s">
        <v>728</v>
      </c>
      <c r="D43" s="692" t="str">
        <f ca="1">IF(D$23="","",LOOKUP(D$23,'Annual accounts'!$F$144:$AS$144,'Annual accounts'!$F$180:$AS$180))</f>
        <v/>
      </c>
      <c r="E43" s="692">
        <f ca="1">IF(E$23="","",LOOKUP(E$23,'Annual accounts'!$F$144:$AS$144,'Annual accounts'!$F$180:$AS$180))</f>
        <v>-954.73005654260419</v>
      </c>
      <c r="F43" s="692">
        <f ca="1">IF(F$23="","",LOOKUP(F$23,'Annual accounts'!$F$144:$AS$144,'Annual accounts'!$F$180:$AS$180))</f>
        <v>-1800.8530720327815</v>
      </c>
      <c r="G43" s="692">
        <f ca="1">IF(G$23="","",LOOKUP(G$23,'Annual accounts'!$F$144:$AS$144,'Annual accounts'!$F$180:$AS$180))</f>
        <v>-2627.1787509829428</v>
      </c>
      <c r="H43" s="692">
        <f ca="1">IF(H$23="","",LOOKUP(H$23,'Annual accounts'!$F$144:$AS$144,'Annual accounts'!$F$180:$AS$180))</f>
        <v>-17060.230141552725</v>
      </c>
      <c r="I43" s="692">
        <f ca="1">IF(I$23="","",LOOKUP(I$23,'Annual accounts'!$F$144:$AS$144,'Annual accounts'!$F$180:$AS$180))</f>
        <v>-35600.274744421826</v>
      </c>
      <c r="J43" s="692">
        <f ca="1">IF(J$23="","",LOOKUP(J$23,'Annual accounts'!$F$144:$AS$144,'Annual accounts'!$F$180:$AS$180))</f>
        <v>-36714.371455725792</v>
      </c>
      <c r="K43" s="693"/>
    </row>
    <row r="44" spans="2:11" x14ac:dyDescent="0.25">
      <c r="B44" s="663"/>
      <c r="C44" s="683"/>
      <c r="D44" s="684"/>
      <c r="E44" s="684"/>
      <c r="F44" s="684"/>
      <c r="G44" s="684"/>
      <c r="H44" s="684"/>
      <c r="I44" s="684"/>
      <c r="J44" s="684"/>
      <c r="K44" s="664"/>
    </row>
    <row r="45" spans="2:11" s="74" customFormat="1" x14ac:dyDescent="0.25">
      <c r="B45" s="691"/>
      <c r="C45" s="679" t="s">
        <v>866</v>
      </c>
      <c r="D45" s="692" t="str">
        <f ca="1">IF(D$23="","",LOOKUP(D$23,'Annual accounts'!$F$144:$AS$144,'Annual accounts'!$F$163:$AS$163))</f>
        <v/>
      </c>
      <c r="E45" s="692">
        <f ca="1">IF(E$23="","",LOOKUP(E$23,'Annual accounts'!$F$144:$AS$144,'Annual accounts'!$F$163:$AS$163))</f>
        <v>89998.762237977935</v>
      </c>
      <c r="F45" s="692">
        <f ca="1">IF(F$23="","",LOOKUP(F$23,'Annual accounts'!$F$144:$AS$144,'Annual accounts'!$F$163:$AS$163))</f>
        <v>91683.46520494821</v>
      </c>
      <c r="G45" s="692">
        <f ca="1">IF(G$23="","",LOOKUP(G$23,'Annual accounts'!$F$144:$AS$144,'Annual accounts'!$F$163:$AS$163))</f>
        <v>92934.046232963941</v>
      </c>
      <c r="H45" s="692">
        <f ca="1">IF(H$23="","",LOOKUP(H$23,'Annual accounts'!$F$144:$AS$144,'Annual accounts'!$F$163:$AS$163))</f>
        <v>148618.40309838566</v>
      </c>
      <c r="I45" s="692">
        <f ca="1">IF(I$23="","",LOOKUP(I$23,'Annual accounts'!$F$144:$AS$144,'Annual accounts'!$F$163:$AS$163))</f>
        <v>187219.06751637236</v>
      </c>
      <c r="J45" s="692">
        <f ca="1">IF(J$23="","",LOOKUP(J$23,'Annual accounts'!$F$144:$AS$144,'Annual accounts'!$F$163:$AS$163))</f>
        <v>191675.45436158823</v>
      </c>
      <c r="K45" s="693"/>
    </row>
    <row r="46" spans="2:11" x14ac:dyDescent="0.25">
      <c r="B46" s="663"/>
      <c r="C46" s="742" t="s">
        <v>745</v>
      </c>
      <c r="D46" s="685" t="str">
        <f ca="1">IF(D$23="","",LOOKUP(D$23,'Annual accounts'!$F$144:$AS$144,'Annual accounts'!$F$210:$AS$210))</f>
        <v/>
      </c>
      <c r="E46" s="685">
        <f ca="1">IF(E$23="","",LOOKUP(E$23,'Annual accounts'!$F$144:$AS$144,'Annual accounts'!$F$210:$AS$210))</f>
        <v>-71738.174304638087</v>
      </c>
      <c r="F46" s="685">
        <f ca="1">IF(F$23="","",LOOKUP(F$23,'Annual accounts'!$F$144:$AS$144,'Annual accounts'!$F$210:$AS$210))</f>
        <v>-71738.174304638087</v>
      </c>
      <c r="G46" s="685">
        <f ca="1">IF(G$23="","",LOOKUP(G$23,'Annual accounts'!$F$144:$AS$144,'Annual accounts'!$F$210:$AS$210))</f>
        <v>-71738.174304638087</v>
      </c>
      <c r="H46" s="685">
        <f ca="1">IF(H$23="","",LOOKUP(H$23,'Annual accounts'!$F$144:$AS$144,'Annual accounts'!$F$210:$AS$210))</f>
        <v>-71738.174304638087</v>
      </c>
      <c r="I46" s="685">
        <f ca="1">IF(I$23="","",LOOKUP(I$23,'Annual accounts'!$F$144:$AS$144,'Annual accounts'!$F$210:$AS$210))</f>
        <v>0</v>
      </c>
      <c r="J46" s="685">
        <f ca="1">IF(J$23="","",LOOKUP(J$23,'Annual accounts'!$F$144:$AS$144,'Annual accounts'!$F$210:$AS$210))</f>
        <v>0</v>
      </c>
      <c r="K46" s="664"/>
    </row>
    <row r="47" spans="2:11" x14ac:dyDescent="0.25">
      <c r="B47" s="663"/>
      <c r="C47" s="742" t="s">
        <v>729</v>
      </c>
      <c r="D47" s="694">
        <f ca="1">SUM(D45:D46)</f>
        <v>0</v>
      </c>
      <c r="E47" s="694">
        <f t="shared" ref="E47:J47" ca="1" si="2">SUM(E45:E46)</f>
        <v>18260.587933339848</v>
      </c>
      <c r="F47" s="694">
        <f t="shared" ca="1" si="2"/>
        <v>19945.290900310123</v>
      </c>
      <c r="G47" s="694">
        <f t="shared" ca="1" si="2"/>
        <v>21195.871928325854</v>
      </c>
      <c r="H47" s="694">
        <f t="shared" ca="1" si="2"/>
        <v>76880.228793747578</v>
      </c>
      <c r="I47" s="694">
        <f t="shared" ca="1" si="2"/>
        <v>187219.06751637236</v>
      </c>
      <c r="J47" s="694">
        <f t="shared" ca="1" si="2"/>
        <v>191675.45436158823</v>
      </c>
      <c r="K47" s="664"/>
    </row>
    <row r="48" spans="2:11" s="695" customFormat="1" x14ac:dyDescent="0.25">
      <c r="B48" s="696"/>
      <c r="C48" s="697" t="s">
        <v>748</v>
      </c>
      <c r="D48" s="698" t="str">
        <f ca="1">IF(D46="","Not SL period",IF(D46=0,"Not SL period",-D45/D46))</f>
        <v>Not SL period</v>
      </c>
      <c r="E48" s="698">
        <f t="shared" ref="E48:J48" ca="1" si="3">IF(E46="","Not SL period",IF(E46=0,"Not SL period",-E45/E46))</f>
        <v>1.254544921310595</v>
      </c>
      <c r="F48" s="698">
        <f t="shared" ca="1" si="3"/>
        <v>1.2780289726305538</v>
      </c>
      <c r="G48" s="698">
        <f t="shared" ca="1" si="3"/>
        <v>1.2954615465723593</v>
      </c>
      <c r="H48" s="698">
        <f t="shared" ca="1" si="3"/>
        <v>2.0716780784979782</v>
      </c>
      <c r="I48" s="698" t="str">
        <f t="shared" ca="1" si="3"/>
        <v>Not SL period</v>
      </c>
      <c r="J48" s="698" t="str">
        <f t="shared" ca="1" si="3"/>
        <v>Not SL period</v>
      </c>
      <c r="K48" s="664"/>
    </row>
    <row r="49" spans="2:11" x14ac:dyDescent="0.25">
      <c r="B49" s="663"/>
      <c r="C49" s="742" t="s">
        <v>746</v>
      </c>
      <c r="D49" s="736" t="str">
        <f ca="1">IF(D$23="","",LOOKUP(D$23,'Annual accounts'!$F$144:$AS$144,'Annual accounts'!$F$215:$AS$215))</f>
        <v/>
      </c>
      <c r="E49" s="736">
        <f ca="1">IF(E$23="","",LOOKUP(E$23,'Annual accounts'!$F$144:$AS$144,'Annual accounts'!$F$215:$AS$215))</f>
        <v>0</v>
      </c>
      <c r="F49" s="736">
        <f ca="1">IF(F$23="","",LOOKUP(F$23,'Annual accounts'!$F$144:$AS$144,'Annual accounts'!$F$215:$AS$215))</f>
        <v>0</v>
      </c>
      <c r="G49" s="736">
        <f ca="1">IF(G$23="","",LOOKUP(G$23,'Annual accounts'!$F$144:$AS$144,'Annual accounts'!$F$215:$AS$215))</f>
        <v>0</v>
      </c>
      <c r="H49" s="736">
        <f ca="1">IF(H$23="","",LOOKUP(H$23,'Annual accounts'!$F$144:$AS$144,'Annual accounts'!$F$215:$AS$215))</f>
        <v>0</v>
      </c>
      <c r="I49" s="736">
        <f ca="1">IF(I$23="","",LOOKUP(I$23,'Annual accounts'!$F$144:$AS$144,'Annual accounts'!$F$215:$AS$215))</f>
        <v>0</v>
      </c>
      <c r="J49" s="736">
        <f ca="1">IF(J$23="","",LOOKUP(J$23,'Annual accounts'!$F$144:$AS$144,'Annual accounts'!$F$215:$AS$215))</f>
        <v>0</v>
      </c>
      <c r="K49" s="664"/>
    </row>
    <row r="50" spans="2:11" x14ac:dyDescent="0.25">
      <c r="B50" s="663"/>
      <c r="C50" s="742" t="s">
        <v>749</v>
      </c>
      <c r="D50" s="751" t="str">
        <f ca="1">IF(D49="","Not JL period",IF(D49=0,"Not JL period",-D47/D49))</f>
        <v>Not JL period</v>
      </c>
      <c r="E50" s="751" t="str">
        <f t="shared" ref="E50:J50" ca="1" si="4">IF(E49="","Not JL period",IF(E49=0,"Not JL period",-E47/E49))</f>
        <v>Not JL period</v>
      </c>
      <c r="F50" s="751" t="str">
        <f t="shared" ca="1" si="4"/>
        <v>Not JL period</v>
      </c>
      <c r="G50" s="751" t="str">
        <f t="shared" ca="1" si="4"/>
        <v>Not JL period</v>
      </c>
      <c r="H50" s="751" t="str">
        <f t="shared" ca="1" si="4"/>
        <v>Not JL period</v>
      </c>
      <c r="I50" s="751" t="str">
        <f t="shared" ca="1" si="4"/>
        <v>Not JL period</v>
      </c>
      <c r="J50" s="751" t="str">
        <f t="shared" ca="1" si="4"/>
        <v>Not JL period</v>
      </c>
      <c r="K50" s="664"/>
    </row>
    <row r="51" spans="2:11" x14ac:dyDescent="0.25">
      <c r="B51" s="663"/>
      <c r="C51" s="742" t="s">
        <v>868</v>
      </c>
      <c r="D51" s="685" t="str">
        <f ca="1">IF(D$23="","",LOOKUP(D$23,'Annual accounts'!$F$144:$AS$144,'Annual accounts'!$F$220:$AS$220))</f>
        <v/>
      </c>
      <c r="E51" s="685">
        <f ca="1">IF(E$23="","",LOOKUP(E$23,'Annual accounts'!$F$144:$AS$144,'Annual accounts'!$F$220:$AS$220))</f>
        <v>0</v>
      </c>
      <c r="F51" s="685">
        <f ca="1">IF(F$23="","",LOOKUP(F$23,'Annual accounts'!$F$144:$AS$144,'Annual accounts'!$F$220:$AS$220))</f>
        <v>0</v>
      </c>
      <c r="G51" s="685">
        <f ca="1">IF(G$23="","",LOOKUP(G$23,'Annual accounts'!$F$144:$AS$144,'Annual accounts'!$F$220:$AS$220))</f>
        <v>0</v>
      </c>
      <c r="H51" s="685">
        <f ca="1">IF(H$23="","",LOOKUP(H$23,'Annual accounts'!$F$144:$AS$144,'Annual accounts'!$F$220:$AS$220))</f>
        <v>0</v>
      </c>
      <c r="I51" s="685">
        <f ca="1">IF(I$23="","",LOOKUP(I$23,'Annual accounts'!$F$144:$AS$144,'Annual accounts'!$F$220:$AS$220))</f>
        <v>0</v>
      </c>
      <c r="J51" s="685">
        <f ca="1">IF(J$23="","",LOOKUP(J$23,'Annual accounts'!$F$144:$AS$144,'Annual accounts'!$F$220:$AS$220))</f>
        <v>0</v>
      </c>
      <c r="K51" s="664"/>
    </row>
    <row r="52" spans="2:11" ht="30" x14ac:dyDescent="0.25">
      <c r="B52" s="663"/>
      <c r="C52" s="742" t="s">
        <v>880</v>
      </c>
      <c r="D52" s="685" t="str">
        <f ca="1">IF(D$23="","",LOOKUP(D$23,'Annual accounts'!$F$144:$AS$144,'Annual accounts'!$F$235:$AS$235))</f>
        <v/>
      </c>
      <c r="E52" s="685">
        <f ca="1">IF(E$23="","",LOOKUP(E$23,'Annual accounts'!$F$144:$AS$144,'Annual accounts'!$F$235:$AS$235))</f>
        <v>-3818.9202261704168</v>
      </c>
      <c r="F52" s="685">
        <f ca="1">IF(F$23="","",LOOKUP(F$23,'Annual accounts'!$F$144:$AS$144,'Annual accounts'!$F$235:$AS$235))</f>
        <v>-7203.4122881311259</v>
      </c>
      <c r="G52" s="685">
        <f ca="1">IF(G$23="","",LOOKUP(G$23,'Annual accounts'!$F$144:$AS$144,'Annual accounts'!$F$235:$AS$235))</f>
        <v>-10508.715003931771</v>
      </c>
      <c r="H52" s="685">
        <f ca="1">IF(H$23="","",LOOKUP(H$23,'Annual accounts'!$F$144:$AS$144,'Annual accounts'!$F$235:$AS$235))</f>
        <v>-68240.920566210902</v>
      </c>
      <c r="I52" s="685">
        <f ca="1">IF(I$23="","",LOOKUP(I$23,'Annual accounts'!$F$144:$AS$144,'Annual accounts'!$F$235:$AS$235))</f>
        <v>-188278.76616294798</v>
      </c>
      <c r="J52" s="685">
        <f ca="1">IF(J$23="","",LOOKUP(J$23,'Annual accounts'!$F$144:$AS$144,'Annual accounts'!$F$235:$AS$235))</f>
        <v>-192735.15300816385</v>
      </c>
      <c r="K52" s="664"/>
    </row>
    <row r="53" spans="2:11" x14ac:dyDescent="0.25">
      <c r="B53" s="663"/>
      <c r="C53" s="257"/>
      <c r="D53" s="257"/>
      <c r="E53" s="257"/>
      <c r="F53" s="257"/>
      <c r="G53" s="257"/>
      <c r="H53" s="257"/>
      <c r="I53" s="257"/>
      <c r="J53" s="257"/>
      <c r="K53" s="664"/>
    </row>
    <row r="54" spans="2:11" x14ac:dyDescent="0.25">
      <c r="B54" s="663"/>
      <c r="C54" s="701" t="s">
        <v>881</v>
      </c>
      <c r="D54" s="257"/>
      <c r="E54" s="257"/>
      <c r="F54" s="257"/>
      <c r="G54" s="257"/>
      <c r="H54" s="257"/>
      <c r="I54" s="257"/>
      <c r="J54" s="257"/>
      <c r="K54" s="664"/>
    </row>
    <row r="55" spans="2:11" s="699" customFormat="1" ht="12" x14ac:dyDescent="0.2">
      <c r="B55" s="700"/>
      <c r="C55" s="701" t="s">
        <v>867</v>
      </c>
      <c r="D55" s="701"/>
      <c r="E55" s="701"/>
      <c r="F55" s="701"/>
      <c r="G55" s="701"/>
      <c r="H55" s="701"/>
      <c r="I55" s="701"/>
      <c r="J55" s="701"/>
      <c r="K55" s="702"/>
    </row>
    <row r="56" spans="2:11" s="699" customFormat="1" ht="12" x14ac:dyDescent="0.2">
      <c r="B56" s="700"/>
      <c r="C56" s="703" t="s">
        <v>750</v>
      </c>
      <c r="D56" s="701"/>
      <c r="E56" s="701"/>
      <c r="F56" s="701"/>
      <c r="G56" s="701"/>
      <c r="H56" s="701"/>
      <c r="I56" s="701"/>
      <c r="J56" s="701"/>
      <c r="K56" s="702"/>
    </row>
    <row r="57" spans="2:11" ht="15.75" thickBot="1" x14ac:dyDescent="0.3">
      <c r="B57" s="672"/>
      <c r="C57" s="673"/>
      <c r="D57" s="673"/>
      <c r="E57" s="673"/>
      <c r="F57" s="673"/>
      <c r="G57" s="673"/>
      <c r="H57" s="673"/>
      <c r="I57" s="673"/>
      <c r="J57" s="673"/>
      <c r="K57" s="674"/>
    </row>
  </sheetData>
  <sheetProtection algorithmName="SHA-512" hashValue="eHvCQ3GOCyMIVbVofmMpQGnoANd8r4VCWKGg4Fh0qY6BlRzcxcilArOBip0dgAnnyt5qdSUfoG4+AqLvZj7Fxw==" saltValue="bKBmV4RFwdxvR38+z/DATg==" spinCount="100000" sheet="1" objects="1" scenarios="1"/>
  <mergeCells count="6">
    <mergeCell ref="D37:J37"/>
    <mergeCell ref="C7:D7"/>
    <mergeCell ref="F7:L7"/>
    <mergeCell ref="C22:C23"/>
    <mergeCell ref="D24:J24"/>
    <mergeCell ref="D30:J30"/>
  </mergeCells>
  <pageMargins left="0.31496062992125984" right="0.31496062992125984" top="0.35433070866141736" bottom="0.35433070866141736" header="0.31496062992125984" footer="0.31496062992125984"/>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locked="0" defaultSize="0" autoFill="0" autoLine="0" autoPict="0">
                <anchor moveWithCells="1">
                  <from>
                    <xdr:col>5</xdr:col>
                    <xdr:colOff>381000</xdr:colOff>
                    <xdr:row>2</xdr:row>
                    <xdr:rowOff>161925</xdr:rowOff>
                  </from>
                  <to>
                    <xdr:col>5</xdr:col>
                    <xdr:colOff>590550</xdr:colOff>
                    <xdr:row>4</xdr:row>
                    <xdr:rowOff>28575</xdr:rowOff>
                  </to>
                </anchor>
              </controlPr>
            </control>
          </mc:Choice>
        </mc:AlternateContent>
        <mc:AlternateContent xmlns:mc="http://schemas.openxmlformats.org/markup-compatibility/2006">
          <mc:Choice Requires="x14">
            <control shapeId="21506" r:id="rId5" name="Option Button 2">
              <controlPr locked="0" defaultSize="0" autoFill="0" autoLine="0" autoPict="0">
                <anchor moveWithCells="1">
                  <from>
                    <xdr:col>6</xdr:col>
                    <xdr:colOff>352425</xdr:colOff>
                    <xdr:row>2</xdr:row>
                    <xdr:rowOff>180975</xdr:rowOff>
                  </from>
                  <to>
                    <xdr:col>6</xdr:col>
                    <xdr:colOff>609600</xdr:colOff>
                    <xdr:row>4</xdr:row>
                    <xdr:rowOff>28575</xdr:rowOff>
                  </to>
                </anchor>
              </controlPr>
            </control>
          </mc:Choice>
        </mc:AlternateContent>
        <mc:AlternateContent xmlns:mc="http://schemas.openxmlformats.org/markup-compatibility/2006">
          <mc:Choice Requires="x14">
            <control shapeId="21507" r:id="rId6" name="Option Button 3">
              <controlPr locked="0" defaultSize="0" autoFill="0" autoLine="0" autoPict="0">
                <anchor moveWithCells="1">
                  <from>
                    <xdr:col>7</xdr:col>
                    <xdr:colOff>342900</xdr:colOff>
                    <xdr:row>3</xdr:row>
                    <xdr:rowOff>28575</xdr:rowOff>
                  </from>
                  <to>
                    <xdr:col>7</xdr:col>
                    <xdr:colOff>619125</xdr:colOff>
                    <xdr:row>4</xdr:row>
                    <xdr:rowOff>0</xdr:rowOff>
                  </to>
                </anchor>
              </controlPr>
            </control>
          </mc:Choice>
        </mc:AlternateContent>
        <mc:AlternateContent xmlns:mc="http://schemas.openxmlformats.org/markup-compatibility/2006">
          <mc:Choice Requires="x14">
            <control shapeId="21508" r:id="rId7" name="Option Button 4">
              <controlPr locked="0" defaultSize="0" autoFill="0" autoLine="0" autoPict="0">
                <anchor moveWithCells="1">
                  <from>
                    <xdr:col>8</xdr:col>
                    <xdr:colOff>361950</xdr:colOff>
                    <xdr:row>2</xdr:row>
                    <xdr:rowOff>180975</xdr:rowOff>
                  </from>
                  <to>
                    <xdr:col>8</xdr:col>
                    <xdr:colOff>600075</xdr:colOff>
                    <xdr:row>3</xdr:row>
                    <xdr:rowOff>171450</xdr:rowOff>
                  </to>
                </anchor>
              </controlPr>
            </control>
          </mc:Choice>
        </mc:AlternateContent>
        <mc:AlternateContent xmlns:mc="http://schemas.openxmlformats.org/markup-compatibility/2006">
          <mc:Choice Requires="x14">
            <control shapeId="21509" r:id="rId8" name="Option Button 5">
              <controlPr locked="0" defaultSize="0" autoFill="0" autoLine="0" autoPict="0">
                <anchor moveWithCells="1">
                  <from>
                    <xdr:col>9</xdr:col>
                    <xdr:colOff>352425</xdr:colOff>
                    <xdr:row>3</xdr:row>
                    <xdr:rowOff>0</xdr:rowOff>
                  </from>
                  <to>
                    <xdr:col>9</xdr:col>
                    <xdr:colOff>590550</xdr:colOff>
                    <xdr:row>4</xdr:row>
                    <xdr:rowOff>9525</xdr:rowOff>
                  </to>
                </anchor>
              </controlPr>
            </control>
          </mc:Choice>
        </mc:AlternateContent>
        <mc:AlternateContent xmlns:mc="http://schemas.openxmlformats.org/markup-compatibility/2006">
          <mc:Choice Requires="x14">
            <control shapeId="21510" r:id="rId9" name="Option Button 6">
              <controlPr locked="0" defaultSize="0" autoFill="0" autoLine="0" autoPict="0">
                <anchor moveWithCells="1">
                  <from>
                    <xdr:col>10</xdr:col>
                    <xdr:colOff>352425</xdr:colOff>
                    <xdr:row>3</xdr:row>
                    <xdr:rowOff>0</xdr:rowOff>
                  </from>
                  <to>
                    <xdr:col>10</xdr:col>
                    <xdr:colOff>590550</xdr:colOff>
                    <xdr:row>4</xdr:row>
                    <xdr:rowOff>9525</xdr:rowOff>
                  </to>
                </anchor>
              </controlPr>
            </control>
          </mc:Choice>
        </mc:AlternateContent>
        <mc:AlternateContent xmlns:mc="http://schemas.openxmlformats.org/markup-compatibility/2006">
          <mc:Choice Requires="x14">
            <control shapeId="21511" r:id="rId10" name="Option Button 7">
              <controlPr locked="0" defaultSize="0" autoFill="0" autoLine="0" autoPict="0">
                <anchor moveWithCells="1">
                  <from>
                    <xdr:col>11</xdr:col>
                    <xdr:colOff>342900</xdr:colOff>
                    <xdr:row>3</xdr:row>
                    <xdr:rowOff>0</xdr:rowOff>
                  </from>
                  <to>
                    <xdr:col>11</xdr:col>
                    <xdr:colOff>590550</xdr:colOff>
                    <xdr:row>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249977111117893"/>
    <pageSetUpPr fitToPage="1"/>
  </sheetPr>
  <dimension ref="A1:CG314"/>
  <sheetViews>
    <sheetView topLeftCell="A136" zoomScale="60" zoomScaleNormal="60" workbookViewId="0">
      <pane xSplit="5" ySplit="4" topLeftCell="F140" activePane="bottomRight" state="frozen"/>
      <selection pane="topRight"/>
      <selection pane="bottomLeft"/>
      <selection pane="bottomRight" sqref="A1:B3"/>
    </sheetView>
  </sheetViews>
  <sheetFormatPr defaultColWidth="0" defaultRowHeight="15" outlineLevelRow="1" x14ac:dyDescent="0.25"/>
  <cols>
    <col min="1" max="1" width="2" style="66" customWidth="1"/>
    <col min="2" max="2" width="77.140625" style="66" customWidth="1"/>
    <col min="3" max="3" width="2.42578125" style="66" customWidth="1"/>
    <col min="4" max="4" width="19" style="66" customWidth="1"/>
    <col min="5" max="5" width="2.5703125" style="66" customWidth="1"/>
    <col min="6" max="6" width="14.5703125" style="66" customWidth="1"/>
    <col min="7" max="45" width="14" style="66" customWidth="1"/>
    <col min="46" max="46" width="3.140625" style="66" customWidth="1"/>
    <col min="47" max="85" width="14" style="66" hidden="1" customWidth="1"/>
    <col min="86" max="16384" width="8.85546875" style="66" hidden="1"/>
  </cols>
  <sheetData>
    <row r="1" spans="1:85" s="102" customFormat="1" ht="5.45" hidden="1" customHeight="1" outlineLevel="1" x14ac:dyDescent="0.15">
      <c r="A1" s="1173" t="s">
        <v>1083</v>
      </c>
      <c r="B1" s="1174"/>
    </row>
    <row r="2" spans="1:85" ht="19.899999999999999" hidden="1" customHeight="1" outlineLevel="1" x14ac:dyDescent="0.3">
      <c r="A2" s="1174"/>
      <c r="B2" s="1174"/>
      <c r="F2" s="94">
        <f>'Financial calcs'!$D$4</f>
        <v>41640</v>
      </c>
      <c r="G2" s="93">
        <f>F4+1</f>
        <v>41821</v>
      </c>
      <c r="H2" s="93">
        <f t="shared" ref="H2:AT2" si="0">G4+1</f>
        <v>42005</v>
      </c>
      <c r="I2" s="93">
        <f t="shared" si="0"/>
        <v>42186</v>
      </c>
      <c r="J2" s="93">
        <f t="shared" si="0"/>
        <v>42370</v>
      </c>
      <c r="K2" s="93">
        <f t="shared" si="0"/>
        <v>42552</v>
      </c>
      <c r="L2" s="93">
        <f t="shared" si="0"/>
        <v>42736</v>
      </c>
      <c r="M2" s="93">
        <f t="shared" si="0"/>
        <v>42917</v>
      </c>
      <c r="N2" s="93">
        <f t="shared" si="0"/>
        <v>43101</v>
      </c>
      <c r="O2" s="93">
        <f t="shared" si="0"/>
        <v>43282</v>
      </c>
      <c r="P2" s="93">
        <f t="shared" si="0"/>
        <v>43466</v>
      </c>
      <c r="Q2" s="93">
        <f t="shared" si="0"/>
        <v>43647</v>
      </c>
      <c r="R2" s="93">
        <f t="shared" si="0"/>
        <v>43831</v>
      </c>
      <c r="S2" s="93">
        <f t="shared" si="0"/>
        <v>44013</v>
      </c>
      <c r="T2" s="93">
        <f t="shared" si="0"/>
        <v>44197</v>
      </c>
      <c r="U2" s="93">
        <f t="shared" si="0"/>
        <v>44378</v>
      </c>
      <c r="V2" s="93">
        <f t="shared" si="0"/>
        <v>44562</v>
      </c>
      <c r="W2" s="93">
        <f t="shared" si="0"/>
        <v>44743</v>
      </c>
      <c r="X2" s="93">
        <f t="shared" si="0"/>
        <v>44927</v>
      </c>
      <c r="Y2" s="93">
        <f t="shared" si="0"/>
        <v>45108</v>
      </c>
      <c r="Z2" s="93">
        <f t="shared" si="0"/>
        <v>45292</v>
      </c>
      <c r="AA2" s="93">
        <f t="shared" si="0"/>
        <v>45474</v>
      </c>
      <c r="AB2" s="93">
        <f t="shared" si="0"/>
        <v>45658</v>
      </c>
      <c r="AC2" s="93">
        <f t="shared" si="0"/>
        <v>45839</v>
      </c>
      <c r="AD2" s="93">
        <f t="shared" si="0"/>
        <v>46023</v>
      </c>
      <c r="AE2" s="93">
        <f t="shared" si="0"/>
        <v>46204</v>
      </c>
      <c r="AF2" s="93">
        <f t="shared" si="0"/>
        <v>46388</v>
      </c>
      <c r="AG2" s="93">
        <f t="shared" si="0"/>
        <v>46569</v>
      </c>
      <c r="AH2" s="93">
        <f t="shared" si="0"/>
        <v>46753</v>
      </c>
      <c r="AI2" s="93">
        <f t="shared" si="0"/>
        <v>46935</v>
      </c>
      <c r="AJ2" s="93">
        <f t="shared" si="0"/>
        <v>47119</v>
      </c>
      <c r="AK2" s="93">
        <f t="shared" si="0"/>
        <v>47300</v>
      </c>
      <c r="AL2" s="93">
        <f t="shared" si="0"/>
        <v>47484</v>
      </c>
      <c r="AM2" s="93">
        <f t="shared" si="0"/>
        <v>47665</v>
      </c>
      <c r="AN2" s="93">
        <f t="shared" si="0"/>
        <v>47849</v>
      </c>
      <c r="AO2" s="93">
        <f t="shared" si="0"/>
        <v>48030</v>
      </c>
      <c r="AP2" s="93">
        <f t="shared" si="0"/>
        <v>48214</v>
      </c>
      <c r="AQ2" s="93">
        <f t="shared" si="0"/>
        <v>48396</v>
      </c>
      <c r="AR2" s="93">
        <f t="shared" si="0"/>
        <v>48580</v>
      </c>
      <c r="AS2" s="93">
        <f t="shared" si="0"/>
        <v>48761</v>
      </c>
      <c r="AT2" s="93">
        <f t="shared" si="0"/>
        <v>48945</v>
      </c>
      <c r="AU2" s="93">
        <f t="shared" ref="AU2" si="1">AT4+1</f>
        <v>49126</v>
      </c>
      <c r="AV2" s="93">
        <f t="shared" ref="AV2" si="2">AU4+1</f>
        <v>49310</v>
      </c>
      <c r="AW2" s="93">
        <f t="shared" ref="AW2" si="3">AV4+1</f>
        <v>49491</v>
      </c>
      <c r="AX2" s="93">
        <f t="shared" ref="AX2" si="4">AW4+1</f>
        <v>49675</v>
      </c>
      <c r="AY2" s="93">
        <f t="shared" ref="AY2" si="5">AX4+1</f>
        <v>49857</v>
      </c>
      <c r="AZ2" s="93">
        <f t="shared" ref="AZ2" si="6">AY4+1</f>
        <v>50041</v>
      </c>
      <c r="BA2" s="93">
        <f t="shared" ref="BA2" si="7">AZ4+1</f>
        <v>50222</v>
      </c>
      <c r="BB2" s="93">
        <f t="shared" ref="BB2" si="8">BA4+1</f>
        <v>50406</v>
      </c>
      <c r="BC2" s="93">
        <f t="shared" ref="BC2" si="9">BB4+1</f>
        <v>50587</v>
      </c>
      <c r="BD2" s="93">
        <f t="shared" ref="BD2" si="10">BC4+1</f>
        <v>50771</v>
      </c>
      <c r="BE2" s="93">
        <f t="shared" ref="BE2" si="11">BD4+1</f>
        <v>50952</v>
      </c>
      <c r="BF2" s="93">
        <f t="shared" ref="BF2" si="12">BE4+1</f>
        <v>51136</v>
      </c>
      <c r="BG2" s="93">
        <f t="shared" ref="BG2" si="13">BF4+1</f>
        <v>51318</v>
      </c>
      <c r="BH2" s="93">
        <f t="shared" ref="BH2" si="14">BG4+1</f>
        <v>51502</v>
      </c>
      <c r="BI2" s="93">
        <f t="shared" ref="BI2" si="15">BH4+1</f>
        <v>51683</v>
      </c>
      <c r="BJ2" s="93">
        <f t="shared" ref="BJ2" si="16">BI4+1</f>
        <v>51867</v>
      </c>
      <c r="BK2" s="93">
        <f t="shared" ref="BK2" si="17">BJ4+1</f>
        <v>52048</v>
      </c>
      <c r="BL2" s="93">
        <f t="shared" ref="BL2" si="18">BK4+1</f>
        <v>52232</v>
      </c>
      <c r="BM2" s="93">
        <f t="shared" ref="BM2" si="19">BL4+1</f>
        <v>52413</v>
      </c>
      <c r="BN2" s="93">
        <f t="shared" ref="BN2" si="20">BM4+1</f>
        <v>52597</v>
      </c>
      <c r="BO2" s="93">
        <f t="shared" ref="BO2" si="21">BN4+1</f>
        <v>52779</v>
      </c>
      <c r="BP2" s="93">
        <f t="shared" ref="BP2" si="22">BO4+1</f>
        <v>52963</v>
      </c>
      <c r="BQ2" s="93">
        <f t="shared" ref="BQ2" si="23">BP4+1</f>
        <v>53144</v>
      </c>
      <c r="BR2" s="93">
        <f t="shared" ref="BR2" si="24">BQ4+1</f>
        <v>53328</v>
      </c>
      <c r="BS2" s="93">
        <f t="shared" ref="BS2" si="25">BR4+1</f>
        <v>53509</v>
      </c>
      <c r="BT2" s="93">
        <f t="shared" ref="BT2" si="26">BS4+1</f>
        <v>53693</v>
      </c>
      <c r="BU2" s="93">
        <f t="shared" ref="BU2" si="27">BT4+1</f>
        <v>53874</v>
      </c>
      <c r="BV2" s="93">
        <f t="shared" ref="BV2" si="28">BU4+1</f>
        <v>54058</v>
      </c>
      <c r="BW2" s="93">
        <f t="shared" ref="BW2" si="29">BV4+1</f>
        <v>54240</v>
      </c>
      <c r="BX2" s="93">
        <f t="shared" ref="BX2" si="30">BW4+1</f>
        <v>54424</v>
      </c>
      <c r="BY2" s="93">
        <f t="shared" ref="BY2" si="31">BX4+1</f>
        <v>54605</v>
      </c>
      <c r="BZ2" s="93">
        <f t="shared" ref="BZ2" si="32">BY4+1</f>
        <v>54789</v>
      </c>
      <c r="CA2" s="93">
        <f t="shared" ref="CA2" si="33">BZ4+1</f>
        <v>54970</v>
      </c>
      <c r="CB2" s="93">
        <f t="shared" ref="CB2" si="34">CA4+1</f>
        <v>55154</v>
      </c>
      <c r="CC2" s="93">
        <f t="shared" ref="CC2" si="35">CB4+1</f>
        <v>55335</v>
      </c>
      <c r="CD2" s="93">
        <f t="shared" ref="CD2" si="36">CC4+1</f>
        <v>55519</v>
      </c>
      <c r="CE2" s="93">
        <f t="shared" ref="CE2" si="37">CD4+1</f>
        <v>55701</v>
      </c>
      <c r="CF2" s="93">
        <f t="shared" ref="CF2" si="38">CE4+1</f>
        <v>55885</v>
      </c>
      <c r="CG2" s="93">
        <f t="shared" ref="CG2" si="39">CF4+1</f>
        <v>56066</v>
      </c>
    </row>
    <row r="3" spans="1:85" ht="14.45" hidden="1" customHeight="1" outlineLevel="1" x14ac:dyDescent="0.3">
      <c r="A3" s="1174"/>
      <c r="B3" s="1174"/>
      <c r="F3" s="97" t="s">
        <v>44</v>
      </c>
      <c r="G3" s="96" t="s">
        <v>44</v>
      </c>
      <c r="H3" s="96" t="s">
        <v>44</v>
      </c>
      <c r="I3" s="96" t="s">
        <v>44</v>
      </c>
      <c r="J3" s="96" t="s">
        <v>44</v>
      </c>
      <c r="K3" s="96" t="s">
        <v>44</v>
      </c>
      <c r="L3" s="96" t="s">
        <v>44</v>
      </c>
      <c r="M3" s="96" t="s">
        <v>44</v>
      </c>
      <c r="N3" s="96" t="s">
        <v>44</v>
      </c>
      <c r="O3" s="96" t="s">
        <v>44</v>
      </c>
      <c r="P3" s="96" t="s">
        <v>44</v>
      </c>
      <c r="Q3" s="96" t="s">
        <v>44</v>
      </c>
      <c r="R3" s="96" t="s">
        <v>44</v>
      </c>
      <c r="S3" s="96" t="s">
        <v>44</v>
      </c>
      <c r="T3" s="96" t="s">
        <v>44</v>
      </c>
      <c r="U3" s="96" t="s">
        <v>44</v>
      </c>
      <c r="V3" s="96" t="s">
        <v>44</v>
      </c>
      <c r="W3" s="96" t="s">
        <v>44</v>
      </c>
      <c r="X3" s="96" t="s">
        <v>44</v>
      </c>
      <c r="Y3" s="96" t="s">
        <v>44</v>
      </c>
      <c r="Z3" s="96" t="s">
        <v>44</v>
      </c>
      <c r="AA3" s="96" t="s">
        <v>44</v>
      </c>
      <c r="AB3" s="96" t="s">
        <v>44</v>
      </c>
      <c r="AC3" s="96" t="s">
        <v>44</v>
      </c>
      <c r="AD3" s="96" t="s">
        <v>44</v>
      </c>
      <c r="AE3" s="96" t="s">
        <v>44</v>
      </c>
      <c r="AF3" s="96" t="s">
        <v>44</v>
      </c>
      <c r="AG3" s="96" t="s">
        <v>44</v>
      </c>
      <c r="AH3" s="96" t="s">
        <v>44</v>
      </c>
      <c r="AI3" s="96" t="s">
        <v>44</v>
      </c>
      <c r="AJ3" s="96" t="s">
        <v>44</v>
      </c>
      <c r="AK3" s="96" t="s">
        <v>44</v>
      </c>
      <c r="AL3" s="96" t="s">
        <v>44</v>
      </c>
      <c r="AM3" s="96" t="s">
        <v>44</v>
      </c>
      <c r="AN3" s="96" t="s">
        <v>44</v>
      </c>
      <c r="AO3" s="96" t="s">
        <v>44</v>
      </c>
      <c r="AP3" s="96" t="s">
        <v>44</v>
      </c>
      <c r="AQ3" s="96" t="s">
        <v>44</v>
      </c>
      <c r="AR3" s="96" t="s">
        <v>44</v>
      </c>
      <c r="AS3" s="96" t="s">
        <v>44</v>
      </c>
      <c r="AT3" s="96" t="s">
        <v>44</v>
      </c>
      <c r="AU3" s="96" t="s">
        <v>44</v>
      </c>
      <c r="AV3" s="96" t="s">
        <v>44</v>
      </c>
      <c r="AW3" s="96" t="s">
        <v>44</v>
      </c>
      <c r="AX3" s="96" t="s">
        <v>44</v>
      </c>
      <c r="AY3" s="96" t="s">
        <v>44</v>
      </c>
      <c r="AZ3" s="96" t="s">
        <v>44</v>
      </c>
      <c r="BA3" s="96" t="s">
        <v>44</v>
      </c>
      <c r="BB3" s="96" t="s">
        <v>44</v>
      </c>
      <c r="BC3" s="96" t="s">
        <v>44</v>
      </c>
      <c r="BD3" s="96" t="s">
        <v>44</v>
      </c>
      <c r="BE3" s="96" t="s">
        <v>44</v>
      </c>
      <c r="BF3" s="96" t="s">
        <v>44</v>
      </c>
      <c r="BG3" s="96" t="s">
        <v>44</v>
      </c>
      <c r="BH3" s="96" t="s">
        <v>44</v>
      </c>
      <c r="BI3" s="96" t="s">
        <v>44</v>
      </c>
      <c r="BJ3" s="96" t="s">
        <v>44</v>
      </c>
      <c r="BK3" s="96" t="s">
        <v>44</v>
      </c>
      <c r="BL3" s="96" t="s">
        <v>44</v>
      </c>
      <c r="BM3" s="96" t="s">
        <v>44</v>
      </c>
      <c r="BN3" s="96" t="s">
        <v>44</v>
      </c>
      <c r="BO3" s="96" t="s">
        <v>44</v>
      </c>
      <c r="BP3" s="96" t="s">
        <v>44</v>
      </c>
      <c r="BQ3" s="96" t="s">
        <v>44</v>
      </c>
      <c r="BR3" s="96" t="s">
        <v>44</v>
      </c>
      <c r="BS3" s="96" t="s">
        <v>44</v>
      </c>
      <c r="BT3" s="96" t="s">
        <v>44</v>
      </c>
      <c r="BU3" s="96" t="s">
        <v>44</v>
      </c>
      <c r="BV3" s="96" t="s">
        <v>44</v>
      </c>
      <c r="BW3" s="96" t="s">
        <v>44</v>
      </c>
      <c r="BX3" s="96" t="s">
        <v>44</v>
      </c>
      <c r="BY3" s="96" t="s">
        <v>44</v>
      </c>
      <c r="BZ3" s="96" t="s">
        <v>44</v>
      </c>
      <c r="CA3" s="96" t="s">
        <v>44</v>
      </c>
      <c r="CB3" s="96" t="s">
        <v>44</v>
      </c>
      <c r="CC3" s="96" t="s">
        <v>44</v>
      </c>
      <c r="CD3" s="96" t="s">
        <v>44</v>
      </c>
      <c r="CE3" s="96" t="s">
        <v>44</v>
      </c>
      <c r="CF3" s="96" t="s">
        <v>44</v>
      </c>
      <c r="CG3" s="96" t="s">
        <v>44</v>
      </c>
    </row>
    <row r="4" spans="1:85" ht="18.600000000000001" hidden="1" customHeight="1" outlineLevel="1" x14ac:dyDescent="0.3">
      <c r="D4" s="39" t="s">
        <v>87</v>
      </c>
      <c r="F4" s="857">
        <f>EOMONTH(F2,5)</f>
        <v>41820</v>
      </c>
      <c r="G4" s="99">
        <f t="shared" ref="G4:AT4" si="40">EOMONTH(G2,5)</f>
        <v>42004</v>
      </c>
      <c r="H4" s="99">
        <f t="shared" si="40"/>
        <v>42185</v>
      </c>
      <c r="I4" s="99">
        <f t="shared" si="40"/>
        <v>42369</v>
      </c>
      <c r="J4" s="99">
        <f t="shared" si="40"/>
        <v>42551</v>
      </c>
      <c r="K4" s="99">
        <f t="shared" si="40"/>
        <v>42735</v>
      </c>
      <c r="L4" s="99">
        <f t="shared" si="40"/>
        <v>42916</v>
      </c>
      <c r="M4" s="99">
        <f t="shared" si="40"/>
        <v>43100</v>
      </c>
      <c r="N4" s="99">
        <f t="shared" si="40"/>
        <v>43281</v>
      </c>
      <c r="O4" s="99">
        <f t="shared" si="40"/>
        <v>43465</v>
      </c>
      <c r="P4" s="99">
        <f t="shared" si="40"/>
        <v>43646</v>
      </c>
      <c r="Q4" s="99">
        <f t="shared" si="40"/>
        <v>43830</v>
      </c>
      <c r="R4" s="99">
        <f t="shared" si="40"/>
        <v>44012</v>
      </c>
      <c r="S4" s="99">
        <f t="shared" si="40"/>
        <v>44196</v>
      </c>
      <c r="T4" s="99">
        <f t="shared" si="40"/>
        <v>44377</v>
      </c>
      <c r="U4" s="99">
        <f t="shared" si="40"/>
        <v>44561</v>
      </c>
      <c r="V4" s="99">
        <f t="shared" si="40"/>
        <v>44742</v>
      </c>
      <c r="W4" s="99">
        <f t="shared" si="40"/>
        <v>44926</v>
      </c>
      <c r="X4" s="99">
        <f t="shared" si="40"/>
        <v>45107</v>
      </c>
      <c r="Y4" s="99">
        <f t="shared" si="40"/>
        <v>45291</v>
      </c>
      <c r="Z4" s="99">
        <f t="shared" si="40"/>
        <v>45473</v>
      </c>
      <c r="AA4" s="99">
        <f t="shared" si="40"/>
        <v>45657</v>
      </c>
      <c r="AB4" s="99">
        <f t="shared" si="40"/>
        <v>45838</v>
      </c>
      <c r="AC4" s="99">
        <f t="shared" si="40"/>
        <v>46022</v>
      </c>
      <c r="AD4" s="99">
        <f t="shared" si="40"/>
        <v>46203</v>
      </c>
      <c r="AE4" s="99">
        <f t="shared" si="40"/>
        <v>46387</v>
      </c>
      <c r="AF4" s="99">
        <f t="shared" si="40"/>
        <v>46568</v>
      </c>
      <c r="AG4" s="99">
        <f t="shared" si="40"/>
        <v>46752</v>
      </c>
      <c r="AH4" s="99">
        <f t="shared" si="40"/>
        <v>46934</v>
      </c>
      <c r="AI4" s="99">
        <f t="shared" si="40"/>
        <v>47118</v>
      </c>
      <c r="AJ4" s="99">
        <f t="shared" si="40"/>
        <v>47299</v>
      </c>
      <c r="AK4" s="99">
        <f t="shared" si="40"/>
        <v>47483</v>
      </c>
      <c r="AL4" s="99">
        <f t="shared" si="40"/>
        <v>47664</v>
      </c>
      <c r="AM4" s="99">
        <f t="shared" si="40"/>
        <v>47848</v>
      </c>
      <c r="AN4" s="99">
        <f t="shared" si="40"/>
        <v>48029</v>
      </c>
      <c r="AO4" s="99">
        <f t="shared" si="40"/>
        <v>48213</v>
      </c>
      <c r="AP4" s="99">
        <f t="shared" si="40"/>
        <v>48395</v>
      </c>
      <c r="AQ4" s="99">
        <f t="shared" si="40"/>
        <v>48579</v>
      </c>
      <c r="AR4" s="99">
        <f t="shared" si="40"/>
        <v>48760</v>
      </c>
      <c r="AS4" s="99">
        <f t="shared" si="40"/>
        <v>48944</v>
      </c>
      <c r="AT4" s="99">
        <f t="shared" si="40"/>
        <v>49125</v>
      </c>
      <c r="AU4" s="99">
        <f t="shared" ref="AU4:BQ4" si="41">EOMONTH(AU2,5)</f>
        <v>49309</v>
      </c>
      <c r="AV4" s="99">
        <f t="shared" si="41"/>
        <v>49490</v>
      </c>
      <c r="AW4" s="99">
        <f t="shared" si="41"/>
        <v>49674</v>
      </c>
      <c r="AX4" s="99">
        <f t="shared" si="41"/>
        <v>49856</v>
      </c>
      <c r="AY4" s="99">
        <f t="shared" si="41"/>
        <v>50040</v>
      </c>
      <c r="AZ4" s="99">
        <f t="shared" si="41"/>
        <v>50221</v>
      </c>
      <c r="BA4" s="99">
        <f t="shared" si="41"/>
        <v>50405</v>
      </c>
      <c r="BB4" s="99">
        <f t="shared" si="41"/>
        <v>50586</v>
      </c>
      <c r="BC4" s="99">
        <f t="shared" si="41"/>
        <v>50770</v>
      </c>
      <c r="BD4" s="99">
        <f t="shared" si="41"/>
        <v>50951</v>
      </c>
      <c r="BE4" s="99">
        <f t="shared" si="41"/>
        <v>51135</v>
      </c>
      <c r="BF4" s="99">
        <f t="shared" si="41"/>
        <v>51317</v>
      </c>
      <c r="BG4" s="99">
        <f t="shared" si="41"/>
        <v>51501</v>
      </c>
      <c r="BH4" s="99">
        <f t="shared" si="41"/>
        <v>51682</v>
      </c>
      <c r="BI4" s="99">
        <f t="shared" si="41"/>
        <v>51866</v>
      </c>
      <c r="BJ4" s="99">
        <f t="shared" si="41"/>
        <v>52047</v>
      </c>
      <c r="BK4" s="99">
        <f t="shared" si="41"/>
        <v>52231</v>
      </c>
      <c r="BL4" s="99">
        <f t="shared" si="41"/>
        <v>52412</v>
      </c>
      <c r="BM4" s="99">
        <f t="shared" si="41"/>
        <v>52596</v>
      </c>
      <c r="BN4" s="99">
        <f t="shared" si="41"/>
        <v>52778</v>
      </c>
      <c r="BO4" s="99">
        <f t="shared" si="41"/>
        <v>52962</v>
      </c>
      <c r="BP4" s="99">
        <f t="shared" si="41"/>
        <v>53143</v>
      </c>
      <c r="BQ4" s="99">
        <f t="shared" si="41"/>
        <v>53327</v>
      </c>
      <c r="BR4" s="99">
        <f t="shared" ref="BR4:CE4" si="42">EOMONTH(BR2,5)</f>
        <v>53508</v>
      </c>
      <c r="BS4" s="99">
        <f t="shared" si="42"/>
        <v>53692</v>
      </c>
      <c r="BT4" s="99">
        <f t="shared" si="42"/>
        <v>53873</v>
      </c>
      <c r="BU4" s="99">
        <f t="shared" si="42"/>
        <v>54057</v>
      </c>
      <c r="BV4" s="99">
        <f t="shared" si="42"/>
        <v>54239</v>
      </c>
      <c r="BW4" s="99">
        <f t="shared" si="42"/>
        <v>54423</v>
      </c>
      <c r="BX4" s="99">
        <f t="shared" si="42"/>
        <v>54604</v>
      </c>
      <c r="BY4" s="99">
        <f t="shared" si="42"/>
        <v>54788</v>
      </c>
      <c r="BZ4" s="99">
        <f t="shared" si="42"/>
        <v>54969</v>
      </c>
      <c r="CA4" s="99">
        <f t="shared" si="42"/>
        <v>55153</v>
      </c>
      <c r="CB4" s="99">
        <f t="shared" si="42"/>
        <v>55334</v>
      </c>
      <c r="CC4" s="99">
        <f t="shared" si="42"/>
        <v>55518</v>
      </c>
      <c r="CD4" s="99">
        <f t="shared" si="42"/>
        <v>55700</v>
      </c>
      <c r="CE4" s="99">
        <f t="shared" si="42"/>
        <v>55884</v>
      </c>
      <c r="CF4" s="99">
        <f t="shared" ref="CF4:CG4" si="43">EOMONTH(CF2,5)</f>
        <v>56065</v>
      </c>
      <c r="CG4" s="856">
        <f t="shared" si="43"/>
        <v>56249</v>
      </c>
    </row>
    <row r="5" spans="1:85" ht="14.45" hidden="1" customHeight="1" outlineLevel="1" x14ac:dyDescent="0.3">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row>
    <row r="6" spans="1:85" ht="14.45" hidden="1" customHeight="1" outlineLevel="1" x14ac:dyDescent="0.3">
      <c r="A6" s="207" t="s">
        <v>1215</v>
      </c>
      <c r="F6" s="404">
        <f>'Financial calcs'!E44+'Financial calcs'!F44</f>
        <v>0</v>
      </c>
      <c r="G6" s="404">
        <f>'Financial calcs'!F44+'Financial calcs'!G44</f>
        <v>0</v>
      </c>
      <c r="H6" s="404">
        <f>'Financial calcs'!G44+'Financial calcs'!H44</f>
        <v>247945.20547945207</v>
      </c>
      <c r="I6" s="404">
        <f>'Financial calcs'!H44+'Financial calcs'!I44</f>
        <v>500000</v>
      </c>
      <c r="J6" s="404">
        <f>'Financial calcs'!I44+'Financial calcs'!J44</f>
        <v>501369.8630136986</v>
      </c>
      <c r="K6" s="404">
        <f>'Financial calcs'!J44+'Financial calcs'!K44</f>
        <v>501369.8630136986</v>
      </c>
      <c r="L6" s="404">
        <f>'Financial calcs'!K44+'Financial calcs'!L44</f>
        <v>500000</v>
      </c>
      <c r="M6" s="404">
        <f>'Financial calcs'!L44+'Financial calcs'!M44</f>
        <v>500000</v>
      </c>
      <c r="N6" s="404">
        <f>'Financial calcs'!M44+'Financial calcs'!N44</f>
        <v>640708.90410958906</v>
      </c>
      <c r="O6" s="404">
        <f>'Financial calcs'!N44+'Financial calcs'!O44</f>
        <v>783750</v>
      </c>
      <c r="P6" s="404">
        <f>'Financial calcs'!O44+'Financial calcs'!P44</f>
        <v>783750</v>
      </c>
      <c r="Q6" s="404">
        <f>'Financial calcs'!P44+'Financial calcs'!Q44</f>
        <v>783750</v>
      </c>
      <c r="R6" s="404">
        <f>'Financial calcs'!Q44+'Financial calcs'!R44</f>
        <v>785897.26027397253</v>
      </c>
      <c r="S6" s="404">
        <f>'Financial calcs'!R44+'Financial calcs'!S44</f>
        <v>785897.26027397253</v>
      </c>
      <c r="T6" s="404">
        <f>'Financial calcs'!S44+'Financial calcs'!T44</f>
        <v>783750</v>
      </c>
      <c r="U6" s="404">
        <f>'Financial calcs'!T44+'Financial calcs'!U44</f>
        <v>783750</v>
      </c>
      <c r="V6" s="404">
        <f>'Financial calcs'!U44+'Financial calcs'!V44</f>
        <v>783750</v>
      </c>
      <c r="W6" s="404">
        <f>'Financial calcs'!V44+'Financial calcs'!W44</f>
        <v>783750</v>
      </c>
      <c r="X6" s="404">
        <f>'Financial calcs'!W44+'Financial calcs'!X44</f>
        <v>783750</v>
      </c>
      <c r="Y6" s="404">
        <f>'Financial calcs'!X44+'Financial calcs'!Y44</f>
        <v>783750</v>
      </c>
      <c r="Z6" s="404">
        <f>'Financial calcs'!Y44+'Financial calcs'!Z44</f>
        <v>785897.26027397253</v>
      </c>
      <c r="AA6" s="404">
        <f>'Financial calcs'!Z44+'Financial calcs'!AA44</f>
        <v>785897.26027397253</v>
      </c>
      <c r="AB6" s="404">
        <f>'Financial calcs'!AA44+'Financial calcs'!AB44</f>
        <v>783750</v>
      </c>
      <c r="AC6" s="404">
        <f>'Financial calcs'!AB44+'Financial calcs'!AC44</f>
        <v>783750</v>
      </c>
      <c r="AD6" s="404">
        <f>'Financial calcs'!AC44+'Financial calcs'!AD44</f>
        <v>783750</v>
      </c>
      <c r="AE6" s="404">
        <f>'Financial calcs'!AD44+'Financial calcs'!AE44</f>
        <v>783750</v>
      </c>
      <c r="AF6" s="404">
        <f>'Financial calcs'!AE44+'Financial calcs'!AF44</f>
        <v>783750</v>
      </c>
      <c r="AG6" s="404">
        <f>'Financial calcs'!AF44+'Financial calcs'!AG44</f>
        <v>783750</v>
      </c>
      <c r="AH6" s="404">
        <f>'Financial calcs'!AG44+'Financial calcs'!AH44</f>
        <v>785897.26027397253</v>
      </c>
      <c r="AI6" s="404">
        <f>'Financial calcs'!AH44+'Financial calcs'!AI44</f>
        <v>785897.26027397253</v>
      </c>
      <c r="AJ6" s="404">
        <f>'Financial calcs'!AI44+'Financial calcs'!AJ44</f>
        <v>783750</v>
      </c>
      <c r="AK6" s="404">
        <f>'Financial calcs'!AJ44+'Financial calcs'!AK44</f>
        <v>783750</v>
      </c>
      <c r="AL6" s="404">
        <f>'Financial calcs'!AK44+'Financial calcs'!AL44</f>
        <v>783750</v>
      </c>
      <c r="AM6" s="404">
        <f>'Financial calcs'!AL44+'Financial calcs'!AM44</f>
        <v>783750</v>
      </c>
      <c r="AN6" s="404">
        <f>'Financial calcs'!AM44+'Financial calcs'!AN44</f>
        <v>783750</v>
      </c>
      <c r="AO6" s="404">
        <f>'Financial calcs'!AN44+'Financial calcs'!AO44</f>
        <v>783750</v>
      </c>
      <c r="AP6" s="404">
        <f>'Financial calcs'!AO44+'Financial calcs'!AP44</f>
        <v>785897.26027397253</v>
      </c>
      <c r="AQ6" s="404">
        <f>'Financial calcs'!AP44+'Financial calcs'!AQ44</f>
        <v>785897.26027397253</v>
      </c>
      <c r="AR6" s="404">
        <f>'Financial calcs'!AQ44+'Financial calcs'!AR44</f>
        <v>783750</v>
      </c>
      <c r="AS6" s="404">
        <f>'Financial calcs'!AR44+'Financial calcs'!AS44</f>
        <v>783750</v>
      </c>
      <c r="AT6" s="404">
        <f>'Financial calcs'!AS44+'Financial calcs'!AT44</f>
        <v>783750</v>
      </c>
      <c r="AU6" s="404">
        <f>'Financial calcs'!AT44+'Financial calcs'!AU44</f>
        <v>783750</v>
      </c>
      <c r="AV6" s="404">
        <f>'Financial calcs'!AU44+'Financial calcs'!AV44</f>
        <v>395095.89041095891</v>
      </c>
      <c r="AW6" s="404">
        <f>'Financial calcs'!AV44+'Financial calcs'!AW44</f>
        <v>0</v>
      </c>
      <c r="AX6" s="404">
        <f>'Financial calcs'!AW44+'Financial calcs'!AX44</f>
        <v>0</v>
      </c>
      <c r="AY6" s="404">
        <f>'Financial calcs'!AX44+'Financial calcs'!AY44</f>
        <v>0</v>
      </c>
      <c r="AZ6" s="404">
        <f>'Financial calcs'!AY44+'Financial calcs'!AZ44</f>
        <v>0</v>
      </c>
      <c r="BA6" s="404">
        <f>'Financial calcs'!AZ44+'Financial calcs'!BA44</f>
        <v>0</v>
      </c>
      <c r="BB6" s="404">
        <f>'Financial calcs'!BA44+'Financial calcs'!BB44</f>
        <v>0</v>
      </c>
      <c r="BC6" s="404">
        <f>'Financial calcs'!BB44+'Financial calcs'!BC44</f>
        <v>0</v>
      </c>
      <c r="BD6" s="404">
        <f>'Financial calcs'!BC44+'Financial calcs'!BD44</f>
        <v>0</v>
      </c>
      <c r="BE6" s="404">
        <f>'Financial calcs'!BD44+'Financial calcs'!BE44</f>
        <v>0</v>
      </c>
      <c r="BF6" s="404">
        <f>'Financial calcs'!BE44+'Financial calcs'!BF44</f>
        <v>0</v>
      </c>
      <c r="BG6" s="404">
        <f>'Financial calcs'!BF44+'Financial calcs'!BG44</f>
        <v>0</v>
      </c>
      <c r="BH6" s="404">
        <f>'Financial calcs'!BG44+'Financial calcs'!BH44</f>
        <v>0</v>
      </c>
      <c r="BI6" s="404">
        <f>'Financial calcs'!BH44+'Financial calcs'!BI44</f>
        <v>0</v>
      </c>
      <c r="BJ6" s="404">
        <f>'Financial calcs'!BI44+'Financial calcs'!BJ44</f>
        <v>0</v>
      </c>
      <c r="BK6" s="404">
        <f>'Financial calcs'!BJ44+'Financial calcs'!BK44</f>
        <v>0</v>
      </c>
      <c r="BL6" s="404">
        <f>'Financial calcs'!BK44+'Financial calcs'!BL44</f>
        <v>0</v>
      </c>
      <c r="BM6" s="404">
        <f>'Financial calcs'!BL44+'Financial calcs'!BM44</f>
        <v>0</v>
      </c>
      <c r="BN6" s="404">
        <f>'Financial calcs'!BM44+'Financial calcs'!BN44</f>
        <v>0</v>
      </c>
      <c r="BO6" s="404">
        <f>'Financial calcs'!BN44+'Financial calcs'!BO44</f>
        <v>0</v>
      </c>
      <c r="BP6" s="404">
        <f>'Financial calcs'!BO44+'Financial calcs'!BP44</f>
        <v>0</v>
      </c>
      <c r="BQ6" s="404">
        <f>'Financial calcs'!BP44+'Financial calcs'!BQ44</f>
        <v>0</v>
      </c>
      <c r="BR6" s="404">
        <f>'Financial calcs'!BQ44+'Financial calcs'!BR44</f>
        <v>0</v>
      </c>
      <c r="BS6" s="404">
        <f>'Financial calcs'!BR44+'Financial calcs'!BS44</f>
        <v>0</v>
      </c>
      <c r="BT6" s="404">
        <f>'Financial calcs'!BS44+'Financial calcs'!BT44</f>
        <v>0</v>
      </c>
      <c r="BU6" s="404">
        <f>'Financial calcs'!BT44+'Financial calcs'!BU44</f>
        <v>0</v>
      </c>
      <c r="BV6" s="404">
        <f>'Financial calcs'!BU44+'Financial calcs'!BV44</f>
        <v>0</v>
      </c>
      <c r="BW6" s="404">
        <f>'Financial calcs'!BV44+'Financial calcs'!BW44</f>
        <v>0</v>
      </c>
      <c r="BX6" s="404">
        <f>'Financial calcs'!BW44+'Financial calcs'!BX44</f>
        <v>0</v>
      </c>
      <c r="BY6" s="404">
        <f>'Financial calcs'!BX44+'Financial calcs'!BY44</f>
        <v>0</v>
      </c>
      <c r="BZ6" s="404">
        <f>'Financial calcs'!BY44+'Financial calcs'!BZ44</f>
        <v>0</v>
      </c>
      <c r="CA6" s="404">
        <f>'Financial calcs'!BZ44+'Financial calcs'!CA44</f>
        <v>0</v>
      </c>
      <c r="CB6" s="404">
        <f>'Financial calcs'!CA44+'Financial calcs'!CB44</f>
        <v>0</v>
      </c>
      <c r="CC6" s="404">
        <f>'Financial calcs'!CB44+'Financial calcs'!CC44</f>
        <v>0</v>
      </c>
      <c r="CD6" s="404">
        <f>'Financial calcs'!CC44+'Financial calcs'!CD44</f>
        <v>0</v>
      </c>
      <c r="CE6" s="404">
        <f>'Financial calcs'!CD44+'Financial calcs'!CE44</f>
        <v>0</v>
      </c>
      <c r="CF6" s="404">
        <f>'Financial calcs'!CE44+'Financial calcs'!CF44</f>
        <v>0</v>
      </c>
      <c r="CG6" s="404">
        <f>'Financial calcs'!CF44+'Financial calcs'!CG44</f>
        <v>0</v>
      </c>
    </row>
    <row r="7" spans="1:85" ht="14.45" hidden="1" customHeight="1" outlineLevel="1" x14ac:dyDescent="0.3">
      <c r="A7" s="207" t="s">
        <v>1216</v>
      </c>
      <c r="B7" s="77"/>
      <c r="F7" s="404">
        <f>'Financial calcs'!F59+'Financial calcs'!E59</f>
        <v>0</v>
      </c>
      <c r="G7" s="404">
        <f>'Financial calcs'!G59+'Financial calcs'!F59</f>
        <v>0</v>
      </c>
      <c r="H7" s="404">
        <f>'Financial calcs'!H59+'Financial calcs'!G59</f>
        <v>247945.20547945207</v>
      </c>
      <c r="I7" s="404">
        <f>'Financial calcs'!I59+'Financial calcs'!H59</f>
        <v>500000</v>
      </c>
      <c r="J7" s="404">
        <f>'Financial calcs'!J59+'Financial calcs'!I59</f>
        <v>501369.8630136986</v>
      </c>
      <c r="K7" s="404">
        <f>'Financial calcs'!K59+'Financial calcs'!J59</f>
        <v>501369.8630136986</v>
      </c>
      <c r="L7" s="404">
        <f>'Financial calcs'!L59+'Financial calcs'!K59</f>
        <v>500000</v>
      </c>
      <c r="M7" s="404">
        <f>'Financial calcs'!M59+'Financial calcs'!L59</f>
        <v>500000</v>
      </c>
      <c r="N7" s="404">
        <f>'Financial calcs'!N59+'Financial calcs'!M59</f>
        <v>640708.90410958906</v>
      </c>
      <c r="O7" s="404">
        <f>'Financial calcs'!O59+'Financial calcs'!N59</f>
        <v>783750</v>
      </c>
      <c r="P7" s="404">
        <f>'Financial calcs'!P59+'Financial calcs'!O59</f>
        <v>783750</v>
      </c>
      <c r="Q7" s="404">
        <f>'Financial calcs'!Q59+'Financial calcs'!P59</f>
        <v>783750</v>
      </c>
      <c r="R7" s="404">
        <f>'Financial calcs'!R59+'Financial calcs'!Q59</f>
        <v>785897.26027397253</v>
      </c>
      <c r="S7" s="404">
        <f>'Financial calcs'!S59+'Financial calcs'!R59</f>
        <v>785897.26027397253</v>
      </c>
      <c r="T7" s="404">
        <f>'Financial calcs'!T59+'Financial calcs'!S59</f>
        <v>783750</v>
      </c>
      <c r="U7" s="404">
        <f>'Financial calcs'!U59+'Financial calcs'!T59</f>
        <v>783750</v>
      </c>
      <c r="V7" s="404">
        <f>'Financial calcs'!V59+'Financial calcs'!U59</f>
        <v>783750</v>
      </c>
      <c r="W7" s="404">
        <f>'Financial calcs'!W59+'Financial calcs'!V59</f>
        <v>783750</v>
      </c>
      <c r="X7" s="404">
        <f>'Financial calcs'!X59+'Financial calcs'!W59</f>
        <v>783750</v>
      </c>
      <c r="Y7" s="404">
        <f>'Financial calcs'!Y59+'Financial calcs'!X59</f>
        <v>783750</v>
      </c>
      <c r="Z7" s="404">
        <f>'Financial calcs'!Z59+'Financial calcs'!Y59</f>
        <v>785897.26027397253</v>
      </c>
      <c r="AA7" s="404">
        <f>'Financial calcs'!AA59+'Financial calcs'!Z59</f>
        <v>785897.26027397253</v>
      </c>
      <c r="AB7" s="404">
        <f>'Financial calcs'!AB59+'Financial calcs'!AA59</f>
        <v>783750</v>
      </c>
      <c r="AC7" s="404">
        <f>'Financial calcs'!AC59+'Financial calcs'!AB59</f>
        <v>783750</v>
      </c>
      <c r="AD7" s="404">
        <f>'Financial calcs'!AD59+'Financial calcs'!AC59</f>
        <v>783750</v>
      </c>
      <c r="AE7" s="404">
        <f>'Financial calcs'!AE59+'Financial calcs'!AD59</f>
        <v>783750</v>
      </c>
      <c r="AF7" s="404">
        <f>'Financial calcs'!AF59+'Financial calcs'!AE59</f>
        <v>783750</v>
      </c>
      <c r="AG7" s="404">
        <f>'Financial calcs'!AG59+'Financial calcs'!AF59</f>
        <v>783750</v>
      </c>
      <c r="AH7" s="404">
        <f>'Financial calcs'!AH59+'Financial calcs'!AG59</f>
        <v>785897.26027397253</v>
      </c>
      <c r="AI7" s="404">
        <f>'Financial calcs'!AI59+'Financial calcs'!AH59</f>
        <v>785897.26027397253</v>
      </c>
      <c r="AJ7" s="404">
        <f>'Financial calcs'!AJ59+'Financial calcs'!AI59</f>
        <v>783750</v>
      </c>
      <c r="AK7" s="404">
        <f>'Financial calcs'!AK59+'Financial calcs'!AJ59</f>
        <v>783750</v>
      </c>
      <c r="AL7" s="404">
        <f>'Financial calcs'!AL59+'Financial calcs'!AK59</f>
        <v>783750</v>
      </c>
      <c r="AM7" s="404">
        <f>'Financial calcs'!AM59+'Financial calcs'!AL59</f>
        <v>783750</v>
      </c>
      <c r="AN7" s="404">
        <f>'Financial calcs'!AN59+'Financial calcs'!AM59</f>
        <v>783750</v>
      </c>
      <c r="AO7" s="404">
        <f>'Financial calcs'!AO59+'Financial calcs'!AN59</f>
        <v>783750</v>
      </c>
      <c r="AP7" s="404">
        <f>'Financial calcs'!AP59+'Financial calcs'!AO59</f>
        <v>785897.26027397253</v>
      </c>
      <c r="AQ7" s="404">
        <f>'Financial calcs'!AQ59+'Financial calcs'!AP59</f>
        <v>785897.26027397253</v>
      </c>
      <c r="AR7" s="404">
        <f>'Financial calcs'!AR59+'Financial calcs'!AQ59</f>
        <v>783750</v>
      </c>
      <c r="AS7" s="404">
        <f>'Financial calcs'!AS59+'Financial calcs'!AR59</f>
        <v>783750</v>
      </c>
      <c r="AT7" s="404">
        <f>'Financial calcs'!AT59+'Financial calcs'!AS59</f>
        <v>783750</v>
      </c>
      <c r="AU7" s="404">
        <f>'Financial calcs'!AU59+'Financial calcs'!AT59</f>
        <v>783750</v>
      </c>
      <c r="AV7" s="404">
        <f>'Financial calcs'!AV59+'Financial calcs'!AU59</f>
        <v>395095.89041095891</v>
      </c>
      <c r="AW7" s="404">
        <f>'Financial calcs'!AW59+'Financial calcs'!AV59</f>
        <v>0</v>
      </c>
      <c r="AX7" s="404">
        <f>'Financial calcs'!AX59+'Financial calcs'!AW59</f>
        <v>0</v>
      </c>
      <c r="AY7" s="404">
        <f>'Financial calcs'!AY59+'Financial calcs'!AX59</f>
        <v>0</v>
      </c>
      <c r="AZ7" s="404">
        <f>'Financial calcs'!AZ59+'Financial calcs'!AY59</f>
        <v>0</v>
      </c>
      <c r="BA7" s="404">
        <f>'Financial calcs'!BA59+'Financial calcs'!AZ59</f>
        <v>0</v>
      </c>
      <c r="BB7" s="404">
        <f>'Financial calcs'!BB59+'Financial calcs'!BA59</f>
        <v>0</v>
      </c>
      <c r="BC7" s="404">
        <f>'Financial calcs'!BC59+'Financial calcs'!BB59</f>
        <v>0</v>
      </c>
      <c r="BD7" s="404">
        <f>'Financial calcs'!BD59+'Financial calcs'!BC59</f>
        <v>0</v>
      </c>
      <c r="BE7" s="404">
        <f>'Financial calcs'!BE59+'Financial calcs'!BD59</f>
        <v>0</v>
      </c>
      <c r="BF7" s="404">
        <f>'Financial calcs'!BF59+'Financial calcs'!BE59</f>
        <v>0</v>
      </c>
      <c r="BG7" s="404">
        <f>'Financial calcs'!BG59+'Financial calcs'!BF59</f>
        <v>0</v>
      </c>
      <c r="BH7" s="404">
        <f>'Financial calcs'!BH59+'Financial calcs'!BG59</f>
        <v>0</v>
      </c>
      <c r="BI7" s="404">
        <f>'Financial calcs'!BI59+'Financial calcs'!BH59</f>
        <v>0</v>
      </c>
      <c r="BJ7" s="404">
        <f>'Financial calcs'!BJ59+'Financial calcs'!BI59</f>
        <v>0</v>
      </c>
      <c r="BK7" s="404">
        <f>'Financial calcs'!BK59+'Financial calcs'!BJ59</f>
        <v>0</v>
      </c>
      <c r="BL7" s="404">
        <f>'Financial calcs'!BL59+'Financial calcs'!BK59</f>
        <v>0</v>
      </c>
      <c r="BM7" s="404">
        <f>'Financial calcs'!BM59+'Financial calcs'!BL59</f>
        <v>0</v>
      </c>
      <c r="BN7" s="404">
        <f>'Financial calcs'!BN59+'Financial calcs'!BM59</f>
        <v>0</v>
      </c>
      <c r="BO7" s="404">
        <f>'Financial calcs'!BO59+'Financial calcs'!BN59</f>
        <v>0</v>
      </c>
      <c r="BP7" s="404">
        <f>'Financial calcs'!BP59+'Financial calcs'!BO59</f>
        <v>0</v>
      </c>
      <c r="BQ7" s="404">
        <f>'Financial calcs'!BQ59+'Financial calcs'!BP59</f>
        <v>0</v>
      </c>
      <c r="BR7" s="404">
        <f>'Financial calcs'!BR59+'Financial calcs'!BQ59</f>
        <v>0</v>
      </c>
      <c r="BS7" s="404">
        <f>'Financial calcs'!BS59+'Financial calcs'!BR59</f>
        <v>0</v>
      </c>
      <c r="BT7" s="404">
        <f>'Financial calcs'!BT59+'Financial calcs'!BS59</f>
        <v>0</v>
      </c>
      <c r="BU7" s="404">
        <f>'Financial calcs'!BU59+'Financial calcs'!BT59</f>
        <v>0</v>
      </c>
      <c r="BV7" s="404">
        <f>'Financial calcs'!BV59+'Financial calcs'!BU59</f>
        <v>0</v>
      </c>
      <c r="BW7" s="404">
        <f>'Financial calcs'!BW59+'Financial calcs'!BV59</f>
        <v>0</v>
      </c>
      <c r="BX7" s="404">
        <f>'Financial calcs'!BX59+'Financial calcs'!BW59</f>
        <v>0</v>
      </c>
      <c r="BY7" s="404">
        <f>'Financial calcs'!BY59+'Financial calcs'!BX59</f>
        <v>0</v>
      </c>
      <c r="BZ7" s="404">
        <f>'Financial calcs'!BZ59+'Financial calcs'!BY59</f>
        <v>0</v>
      </c>
      <c r="CA7" s="404">
        <f>'Financial calcs'!CA59+'Financial calcs'!BZ59</f>
        <v>0</v>
      </c>
      <c r="CB7" s="404">
        <f>'Financial calcs'!CB59+'Financial calcs'!CA59</f>
        <v>0</v>
      </c>
      <c r="CC7" s="404">
        <f>'Financial calcs'!CC59+'Financial calcs'!CB59</f>
        <v>0</v>
      </c>
      <c r="CD7" s="404">
        <f>'Financial calcs'!CD59+'Financial calcs'!CC59</f>
        <v>0</v>
      </c>
      <c r="CE7" s="404">
        <f>'Financial calcs'!CE59+'Financial calcs'!CD59</f>
        <v>0</v>
      </c>
      <c r="CF7" s="404">
        <f>'Financial calcs'!CF59+'Financial calcs'!CE59</f>
        <v>0</v>
      </c>
      <c r="CG7" s="404">
        <f>'Financial calcs'!CG59+'Financial calcs'!CF59</f>
        <v>0</v>
      </c>
    </row>
    <row r="8" spans="1:85" ht="14.45" hidden="1" customHeight="1" outlineLevel="1" x14ac:dyDescent="0.3">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row>
    <row r="9" spans="1:85" s="147" customFormat="1" ht="21" hidden="1" customHeight="1" outlineLevel="1" x14ac:dyDescent="0.4">
      <c r="A9" s="69" t="s">
        <v>1005</v>
      </c>
      <c r="B9" s="70"/>
      <c r="C9" s="70"/>
      <c r="D9" s="70"/>
      <c r="E9" s="70"/>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row>
    <row r="10" spans="1:85" s="648" customFormat="1" ht="21" hidden="1" customHeight="1" outlineLevel="1" x14ac:dyDescent="0.4">
      <c r="A10" s="645"/>
      <c r="B10" s="646"/>
      <c r="C10" s="646"/>
      <c r="D10" s="646"/>
      <c r="E10" s="646"/>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647"/>
      <c r="CA10" s="647"/>
      <c r="CB10" s="647"/>
      <c r="CC10" s="647"/>
      <c r="CD10" s="647"/>
      <c r="CE10" s="647"/>
      <c r="CF10" s="647"/>
      <c r="CG10" s="647"/>
    </row>
    <row r="11" spans="1:85" s="116" customFormat="1" ht="14.45" hidden="1" customHeight="1" outlineLevel="1" x14ac:dyDescent="0.3">
      <c r="A11" s="75"/>
      <c r="B11" s="207" t="str">
        <f>'Financial calcs'!B163</f>
        <v>Revenues from support tariff sales</v>
      </c>
      <c r="C11" s="76"/>
      <c r="D11" s="76"/>
      <c r="E11" s="76"/>
      <c r="F11" s="629">
        <f>'Financial calcs'!F163+'Financial calcs'!E163</f>
        <v>0</v>
      </c>
      <c r="G11" s="629">
        <f>'Financial calcs'!G163+'Financial calcs'!F163</f>
        <v>0</v>
      </c>
      <c r="H11" s="629">
        <f>'Financial calcs'!H163+'Financial calcs'!G163</f>
        <v>46192.191780821915</v>
      </c>
      <c r="I11" s="629">
        <f>'Financial calcs'!I163+'Financial calcs'!H163</f>
        <v>93729.726027397235</v>
      </c>
      <c r="J11" s="629">
        <f>'Financial calcs'!J163+'Financial calcs'!I163</f>
        <v>95149.363732687489</v>
      </c>
      <c r="K11" s="629">
        <f>'Financial calcs'!K163+'Financial calcs'!J163</f>
        <v>96337.802088851866</v>
      </c>
      <c r="L11" s="629">
        <f>'Financial calcs'!L163+'Financial calcs'!K163</f>
        <v>97259.954280821898</v>
      </c>
      <c r="M11" s="629">
        <f>'Financial calcs'!M163+'Financial calcs'!L163</f>
        <v>98478.103595890396</v>
      </c>
      <c r="N11" s="629">
        <f>'Financial calcs'!N163+'Financial calcs'!M163</f>
        <v>127923.06360521188</v>
      </c>
      <c r="O11" s="629">
        <f>'Financial calcs'!O163+'Financial calcs'!N163</f>
        <v>158223.53807122214</v>
      </c>
      <c r="P11" s="629">
        <f>'Financial calcs'!P163+'Financial calcs'!O163</f>
        <v>160173.01161340723</v>
      </c>
      <c r="Q11" s="629">
        <f>'Financial calcs'!Q163+'Financial calcs'!P163</f>
        <v>162179.12652300269</v>
      </c>
      <c r="R11" s="629">
        <f>'Financial calcs'!R163+'Financial calcs'!Q163</f>
        <v>164629.97019440721</v>
      </c>
      <c r="S11" s="629">
        <f>'Financial calcs'!S163+'Financial calcs'!R163</f>
        <v>166686.23797674256</v>
      </c>
      <c r="T11" s="629">
        <f>'Financial calcs'!T163+'Financial calcs'!S163</f>
        <v>168281.77032633597</v>
      </c>
      <c r="U11" s="629">
        <f>'Financial calcs'!U163+'Financial calcs'!T163</f>
        <v>170389.44480322965</v>
      </c>
      <c r="V11" s="629">
        <f>'Financial calcs'!V163+'Financial calcs'!U163</f>
        <v>172488.81458449434</v>
      </c>
      <c r="W11" s="629">
        <f>'Financial calcs'!W163+'Financial calcs'!V163</f>
        <v>174649.1809233104</v>
      </c>
      <c r="X11" s="629">
        <f>'Financial calcs'!X163+'Financial calcs'!W163</f>
        <v>176801.03494910663</v>
      </c>
      <c r="Y11" s="629">
        <f>'Financial calcs'!Y163+'Financial calcs'!X163</f>
        <v>179015.41044639313</v>
      </c>
      <c r="Z11" s="629">
        <f>'Financial calcs'!Z163+'Financial calcs'!Y163</f>
        <v>181720.68328379613</v>
      </c>
      <c r="AA11" s="629">
        <f>'Financial calcs'!AA163+'Financial calcs'!Z163</f>
        <v>183990.41816851476</v>
      </c>
      <c r="AB11" s="629">
        <f>'Financial calcs'!AB163+'Financial calcs'!AA163</f>
        <v>185751.58734340515</v>
      </c>
      <c r="AC11" s="629">
        <f>'Financial calcs'!AC163+'Financial calcs'!AB163</f>
        <v>188078.06560024177</v>
      </c>
      <c r="AD11" s="629">
        <f>'Financial calcs'!AD163+'Financial calcs'!AC163</f>
        <v>190395.37702699029</v>
      </c>
      <c r="AE11" s="629">
        <f>'Financial calcs'!AE163+'Financial calcs'!AD163</f>
        <v>192780.01724024778</v>
      </c>
      <c r="AF11" s="629">
        <f>'Financial calcs'!AF163+'Financial calcs'!AE163</f>
        <v>195155.26145266503</v>
      </c>
      <c r="AG11" s="629">
        <f>'Financial calcs'!AG163+'Financial calcs'!AF163</f>
        <v>197599.51767125397</v>
      </c>
      <c r="AH11" s="629">
        <f>'Financial calcs'!AH163+'Financial calcs'!AG163</f>
        <v>200585.63270183705</v>
      </c>
      <c r="AI11" s="629">
        <f>'Financial calcs'!AI163+'Financial calcs'!AH163</f>
        <v>203090.99532589072</v>
      </c>
      <c r="AJ11" s="629">
        <f>'Financial calcs'!AJ163+'Financial calcs'!AI163</f>
        <v>205034.99656370614</v>
      </c>
      <c r="AK11" s="629">
        <f>'Financial calcs'!AK163+'Financial calcs'!AJ163</f>
        <v>207602.99325336114</v>
      </c>
      <c r="AL11" s="629">
        <f>'Financial calcs'!AL163+'Financial calcs'!AK163</f>
        <v>210160.87147779879</v>
      </c>
      <c r="AM11" s="629">
        <f>'Financial calcs'!AM163+'Financial calcs'!AL163</f>
        <v>212793.06808469517</v>
      </c>
      <c r="AN11" s="629">
        <f>'Financial calcs'!AN163+'Financial calcs'!AM163</f>
        <v>215414.89326474373</v>
      </c>
      <c r="AO11" s="629">
        <f>'Financial calcs'!AO163+'Financial calcs'!AN163</f>
        <v>218112.89478681254</v>
      </c>
      <c r="AP11" s="629">
        <f>'Financial calcs'!AP163+'Financial calcs'!AO163</f>
        <v>221409.00705045921</v>
      </c>
      <c r="AQ11" s="629">
        <f>'Financial calcs'!AQ163+'Financial calcs'!AP163</f>
        <v>224174.45861057972</v>
      </c>
      <c r="AR11" s="629">
        <f>'Financial calcs'!AR163+'Financial calcs'!AQ163</f>
        <v>226320.27223627135</v>
      </c>
      <c r="AS11" s="629">
        <f>'Financial calcs'!AS163+'Financial calcs'!AR163</f>
        <v>229154.86008539484</v>
      </c>
      <c r="AT11" s="629">
        <f>'Financial calcs'!AT163+'Financial calcs'!AS163</f>
        <v>231978.27904217807</v>
      </c>
      <c r="AU11" s="629">
        <f>'Financial calcs'!AU163+'Financial calcs'!AT163</f>
        <v>234910.01710434197</v>
      </c>
      <c r="AV11" s="629">
        <f>'Financial calcs'!AV163+'Financial calcs'!AU163</f>
        <v>119149.83987622899</v>
      </c>
      <c r="AW11" s="629">
        <f>'Financial calcs'!AW163+'Financial calcs'!AV163</f>
        <v>0</v>
      </c>
      <c r="AX11" s="629">
        <f>'Financial calcs'!AX163+'Financial calcs'!AW163</f>
        <v>0</v>
      </c>
      <c r="AY11" s="629">
        <f>'Financial calcs'!AY163+'Financial calcs'!AX163</f>
        <v>0</v>
      </c>
      <c r="AZ11" s="629">
        <f>'Financial calcs'!AZ163+'Financial calcs'!AY163</f>
        <v>0</v>
      </c>
      <c r="BA11" s="629">
        <f>'Financial calcs'!BA163+'Financial calcs'!AZ163</f>
        <v>0</v>
      </c>
      <c r="BB11" s="629">
        <f>'Financial calcs'!BB163+'Financial calcs'!BA163</f>
        <v>0</v>
      </c>
      <c r="BC11" s="629">
        <f>'Financial calcs'!BC163+'Financial calcs'!BB163</f>
        <v>0</v>
      </c>
      <c r="BD11" s="629">
        <f>'Financial calcs'!BD163+'Financial calcs'!BC163</f>
        <v>0</v>
      </c>
      <c r="BE11" s="629">
        <f>'Financial calcs'!BE163+'Financial calcs'!BD163</f>
        <v>0</v>
      </c>
      <c r="BF11" s="629">
        <f>'Financial calcs'!BF163+'Financial calcs'!BE163</f>
        <v>0</v>
      </c>
      <c r="BG11" s="629">
        <f>'Financial calcs'!BG163+'Financial calcs'!BF163</f>
        <v>0</v>
      </c>
      <c r="BH11" s="629">
        <f>'Financial calcs'!BH163+'Financial calcs'!BG163</f>
        <v>0</v>
      </c>
      <c r="BI11" s="629">
        <f>'Financial calcs'!BI163+'Financial calcs'!BH163</f>
        <v>0</v>
      </c>
      <c r="BJ11" s="629">
        <f>'Financial calcs'!BJ163+'Financial calcs'!BI163</f>
        <v>0</v>
      </c>
      <c r="BK11" s="629">
        <f>'Financial calcs'!BK163+'Financial calcs'!BJ163</f>
        <v>0</v>
      </c>
      <c r="BL11" s="629">
        <f>'Financial calcs'!BL163+'Financial calcs'!BK163</f>
        <v>0</v>
      </c>
      <c r="BM11" s="629">
        <f>'Financial calcs'!BM163+'Financial calcs'!BL163</f>
        <v>0</v>
      </c>
      <c r="BN11" s="629">
        <f>'Financial calcs'!BN163+'Financial calcs'!BM163</f>
        <v>0</v>
      </c>
      <c r="BO11" s="629">
        <f>'Financial calcs'!BO163+'Financial calcs'!BN163</f>
        <v>0</v>
      </c>
      <c r="BP11" s="629">
        <f>'Financial calcs'!BP163+'Financial calcs'!BO163</f>
        <v>0</v>
      </c>
      <c r="BQ11" s="629">
        <f>'Financial calcs'!BQ163+'Financial calcs'!BP163</f>
        <v>0</v>
      </c>
      <c r="BR11" s="629">
        <f>'Financial calcs'!BR163+'Financial calcs'!BQ163</f>
        <v>0</v>
      </c>
      <c r="BS11" s="629">
        <f>'Financial calcs'!BS163+'Financial calcs'!BR163</f>
        <v>0</v>
      </c>
      <c r="BT11" s="629">
        <f>'Financial calcs'!BT163+'Financial calcs'!BS163</f>
        <v>0</v>
      </c>
      <c r="BU11" s="629">
        <f>'Financial calcs'!BU163+'Financial calcs'!BT163</f>
        <v>0</v>
      </c>
      <c r="BV11" s="629">
        <f>'Financial calcs'!BV163+'Financial calcs'!BU163</f>
        <v>0</v>
      </c>
      <c r="BW11" s="629">
        <f>'Financial calcs'!BW163+'Financial calcs'!BV163</f>
        <v>0</v>
      </c>
      <c r="BX11" s="629">
        <f>'Financial calcs'!BX163+'Financial calcs'!BW163</f>
        <v>0</v>
      </c>
      <c r="BY11" s="629">
        <f>'Financial calcs'!BY163+'Financial calcs'!BX163</f>
        <v>0</v>
      </c>
      <c r="BZ11" s="629">
        <f>'Financial calcs'!BZ163+'Financial calcs'!BY163</f>
        <v>0</v>
      </c>
      <c r="CA11" s="629">
        <f>'Financial calcs'!CA163+'Financial calcs'!BZ163</f>
        <v>0</v>
      </c>
      <c r="CB11" s="629">
        <f>'Financial calcs'!CB163+'Financial calcs'!CA163</f>
        <v>0</v>
      </c>
      <c r="CC11" s="629">
        <f>'Financial calcs'!CC163+'Financial calcs'!CB163</f>
        <v>0</v>
      </c>
      <c r="CD11" s="629">
        <f>'Financial calcs'!CD163+'Financial calcs'!CC163</f>
        <v>0</v>
      </c>
      <c r="CE11" s="629">
        <f>'Financial calcs'!CE163+'Financial calcs'!CD163</f>
        <v>0</v>
      </c>
      <c r="CF11" s="629">
        <f>'Financial calcs'!CF163+'Financial calcs'!CE163</f>
        <v>0</v>
      </c>
      <c r="CG11" s="629">
        <f>'Financial calcs'!CG163+'Financial calcs'!CF163</f>
        <v>0</v>
      </c>
    </row>
    <row r="12" spans="1:85" s="116" customFormat="1" ht="14.45" hidden="1" customHeight="1" outlineLevel="1" x14ac:dyDescent="0.3">
      <c r="A12" s="75"/>
      <c r="B12" s="207" t="str">
        <f>'Financial calcs'!B164</f>
        <v>Revenues from electricity exported to the grid</v>
      </c>
      <c r="C12" s="76"/>
      <c r="D12" s="76"/>
      <c r="E12" s="76"/>
      <c r="F12" s="629">
        <f>'Financial calcs'!F164+'Financial calcs'!E164</f>
        <v>0</v>
      </c>
      <c r="G12" s="629">
        <f>'Financial calcs'!G164+'Financial calcs'!F164</f>
        <v>0</v>
      </c>
      <c r="H12" s="629">
        <f>'Financial calcs'!H164+'Financial calcs'!G164</f>
        <v>11297.003424657534</v>
      </c>
      <c r="I12" s="629">
        <f>'Financial calcs'!I164+'Financial calcs'!H164</f>
        <v>22923.030821917804</v>
      </c>
      <c r="J12" s="629">
        <f>'Financial calcs'!J164+'Financial calcs'!I164</f>
        <v>23270.224825929006</v>
      </c>
      <c r="K12" s="629">
        <f>'Financial calcs'!K164+'Financial calcs'!J164</f>
        <v>23560.875510860511</v>
      </c>
      <c r="L12" s="629">
        <f>'Financial calcs'!L164+'Financial calcs'!K164</f>
        <v>23786.401862157531</v>
      </c>
      <c r="M12" s="629">
        <f>'Financial calcs'!M164+'Financial calcs'!L164</f>
        <v>24084.318814212325</v>
      </c>
      <c r="N12" s="629">
        <f>'Financial calcs'!N164+'Financial calcs'!M164</f>
        <v>31285.531859970299</v>
      </c>
      <c r="O12" s="629">
        <f>'Financial calcs'!O164+'Financial calcs'!N164</f>
        <v>38695.973984809767</v>
      </c>
      <c r="P12" s="629">
        <f>'Financial calcs'!P164+'Financial calcs'!O164</f>
        <v>39172.747405452857</v>
      </c>
      <c r="Q12" s="629">
        <f>'Financial calcs'!Q164+'Financial calcs'!P164</f>
        <v>39663.373334430013</v>
      </c>
      <c r="R12" s="629">
        <f>'Financial calcs'!R164+'Financial calcs'!Q164</f>
        <v>40262.76444971915</v>
      </c>
      <c r="S12" s="629">
        <f>'Financial calcs'!S164+'Financial calcs'!R164</f>
        <v>40765.656026920733</v>
      </c>
      <c r="T12" s="629">
        <f>'Financial calcs'!T164+'Financial calcs'!S164</f>
        <v>41155.867742853909</v>
      </c>
      <c r="U12" s="629">
        <f>'Financial calcs'!U164+'Financial calcs'!T164</f>
        <v>41671.331609485525</v>
      </c>
      <c r="V12" s="629">
        <f>'Financial calcs'!V164+'Financial calcs'!U164</f>
        <v>42184.764436425248</v>
      </c>
      <c r="W12" s="629">
        <f>'Financial calcs'!W164+'Financial calcs'!V164</f>
        <v>42713.114899722656</v>
      </c>
      <c r="X12" s="629">
        <f>'Financial calcs'!X164+'Financial calcs'!W164</f>
        <v>43239.38354733587</v>
      </c>
      <c r="Y12" s="629">
        <f>'Financial calcs'!Y164+'Financial calcs'!X164</f>
        <v>43780.942772215712</v>
      </c>
      <c r="Z12" s="629">
        <f>'Financial calcs'!Z164+'Financial calcs'!Y164</f>
        <v>44442.558411797967</v>
      </c>
      <c r="AA12" s="629">
        <f>'Financial calcs'!AA164+'Financial calcs'!Z164</f>
        <v>44997.656617299806</v>
      </c>
      <c r="AB12" s="629">
        <f>'Financial calcs'!AB164+'Financial calcs'!AA164</f>
        <v>45428.377339419741</v>
      </c>
      <c r="AC12" s="629">
        <f>'Financial calcs'!AC164+'Financial calcs'!AB164</f>
        <v>45997.353000059127</v>
      </c>
      <c r="AD12" s="629">
        <f>'Financial calcs'!AD164+'Financial calcs'!AC164</f>
        <v>46564.086772905233</v>
      </c>
      <c r="AE12" s="629">
        <f>'Financial calcs'!AE164+'Financial calcs'!AD164</f>
        <v>47147.286825060597</v>
      </c>
      <c r="AF12" s="629">
        <f>'Financial calcs'!AF164+'Financial calcs'!AE164</f>
        <v>47728.188942227855</v>
      </c>
      <c r="AG12" s="629">
        <f>'Financial calcs'!AG164+'Financial calcs'!AF164</f>
        <v>48325.968995687108</v>
      </c>
      <c r="AH12" s="629">
        <f>'Financial calcs'!AH164+'Financial calcs'!AG164</f>
        <v>49056.268867297113</v>
      </c>
      <c r="AI12" s="629">
        <f>'Financial calcs'!AI164+'Financial calcs'!AH164</f>
        <v>49668.993422092848</v>
      </c>
      <c r="AJ12" s="629">
        <f>'Financial calcs'!AJ164+'Financial calcs'!AI164</f>
        <v>50144.428507428136</v>
      </c>
      <c r="AK12" s="629">
        <f>'Financial calcs'!AK164+'Financial calcs'!AJ164</f>
        <v>50772.471176093764</v>
      </c>
      <c r="AL12" s="629">
        <f>'Financial calcs'!AL164+'Financial calcs'!AK164</f>
        <v>51398.039220113838</v>
      </c>
      <c r="AM12" s="629">
        <f>'Financial calcs'!AM164+'Financial calcs'!AL164</f>
        <v>52041.782955496106</v>
      </c>
      <c r="AN12" s="629">
        <f>'Financial calcs'!AN164+'Financial calcs'!AM164</f>
        <v>52682.990200616681</v>
      </c>
      <c r="AO12" s="629">
        <f>'Financial calcs'!AO164+'Financial calcs'!AN164</f>
        <v>53342.827529383503</v>
      </c>
      <c r="AP12" s="629">
        <f>'Financial calcs'!AP164+'Financial calcs'!AO164</f>
        <v>54148.941941688405</v>
      </c>
      <c r="AQ12" s="629">
        <f>'Financial calcs'!AQ164+'Financial calcs'!AP164</f>
        <v>54825.275203674391</v>
      </c>
      <c r="AR12" s="629">
        <f>'Financial calcs'!AR164+'Financial calcs'!AQ164</f>
        <v>55350.066579522885</v>
      </c>
      <c r="AS12" s="629">
        <f>'Financial calcs'!AS164+'Financial calcs'!AR164</f>
        <v>56043.308173058533</v>
      </c>
      <c r="AT12" s="629">
        <f>'Financial calcs'!AT164+'Financial calcs'!AS164</f>
        <v>56733.818244010952</v>
      </c>
      <c r="AU12" s="629">
        <f>'Financial calcs'!AU164+'Financial calcs'!AT164</f>
        <v>57450.81940051842</v>
      </c>
      <c r="AV12" s="629">
        <f>'Financial calcs'!AV164+'Financial calcs'!AU164</f>
        <v>29139.906491469046</v>
      </c>
      <c r="AW12" s="629">
        <f>'Financial calcs'!AW164+'Financial calcs'!AV164</f>
        <v>0</v>
      </c>
      <c r="AX12" s="629">
        <f>'Financial calcs'!AX164+'Financial calcs'!AW164</f>
        <v>0</v>
      </c>
      <c r="AY12" s="629">
        <f>'Financial calcs'!AY164+'Financial calcs'!AX164</f>
        <v>0</v>
      </c>
      <c r="AZ12" s="629">
        <f>'Financial calcs'!AZ164+'Financial calcs'!AY164</f>
        <v>0</v>
      </c>
      <c r="BA12" s="629">
        <f>'Financial calcs'!BA164+'Financial calcs'!AZ164</f>
        <v>0</v>
      </c>
      <c r="BB12" s="629">
        <f>'Financial calcs'!BB164+'Financial calcs'!BA164</f>
        <v>0</v>
      </c>
      <c r="BC12" s="629">
        <f>'Financial calcs'!BC164+'Financial calcs'!BB164</f>
        <v>0</v>
      </c>
      <c r="BD12" s="629">
        <f>'Financial calcs'!BD164+'Financial calcs'!BC164</f>
        <v>0</v>
      </c>
      <c r="BE12" s="629">
        <f>'Financial calcs'!BE164+'Financial calcs'!BD164</f>
        <v>0</v>
      </c>
      <c r="BF12" s="629">
        <f>'Financial calcs'!BF164+'Financial calcs'!BE164</f>
        <v>0</v>
      </c>
      <c r="BG12" s="629">
        <f>'Financial calcs'!BG164+'Financial calcs'!BF164</f>
        <v>0</v>
      </c>
      <c r="BH12" s="629">
        <f>'Financial calcs'!BH164+'Financial calcs'!BG164</f>
        <v>0</v>
      </c>
      <c r="BI12" s="629">
        <f>'Financial calcs'!BI164+'Financial calcs'!BH164</f>
        <v>0</v>
      </c>
      <c r="BJ12" s="629">
        <f>'Financial calcs'!BJ164+'Financial calcs'!BI164</f>
        <v>0</v>
      </c>
      <c r="BK12" s="629">
        <f>'Financial calcs'!BK164+'Financial calcs'!BJ164</f>
        <v>0</v>
      </c>
      <c r="BL12" s="629">
        <f>'Financial calcs'!BL164+'Financial calcs'!BK164</f>
        <v>0</v>
      </c>
      <c r="BM12" s="629">
        <f>'Financial calcs'!BM164+'Financial calcs'!BL164</f>
        <v>0</v>
      </c>
      <c r="BN12" s="629">
        <f>'Financial calcs'!BN164+'Financial calcs'!BM164</f>
        <v>0</v>
      </c>
      <c r="BO12" s="629">
        <f>'Financial calcs'!BO164+'Financial calcs'!BN164</f>
        <v>0</v>
      </c>
      <c r="BP12" s="629">
        <f>'Financial calcs'!BP164+'Financial calcs'!BO164</f>
        <v>0</v>
      </c>
      <c r="BQ12" s="629">
        <f>'Financial calcs'!BQ164+'Financial calcs'!BP164</f>
        <v>0</v>
      </c>
      <c r="BR12" s="629">
        <f>'Financial calcs'!BR164+'Financial calcs'!BQ164</f>
        <v>0</v>
      </c>
      <c r="BS12" s="629">
        <f>'Financial calcs'!BS164+'Financial calcs'!BR164</f>
        <v>0</v>
      </c>
      <c r="BT12" s="629">
        <f>'Financial calcs'!BT164+'Financial calcs'!BS164</f>
        <v>0</v>
      </c>
      <c r="BU12" s="629">
        <f>'Financial calcs'!BU164+'Financial calcs'!BT164</f>
        <v>0</v>
      </c>
      <c r="BV12" s="629">
        <f>'Financial calcs'!BV164+'Financial calcs'!BU164</f>
        <v>0</v>
      </c>
      <c r="BW12" s="629">
        <f>'Financial calcs'!BW164+'Financial calcs'!BV164</f>
        <v>0</v>
      </c>
      <c r="BX12" s="629">
        <f>'Financial calcs'!BX164+'Financial calcs'!BW164</f>
        <v>0</v>
      </c>
      <c r="BY12" s="629">
        <f>'Financial calcs'!BY164+'Financial calcs'!BX164</f>
        <v>0</v>
      </c>
      <c r="BZ12" s="629">
        <f>'Financial calcs'!BZ164+'Financial calcs'!BY164</f>
        <v>0</v>
      </c>
      <c r="CA12" s="629">
        <f>'Financial calcs'!CA164+'Financial calcs'!BZ164</f>
        <v>0</v>
      </c>
      <c r="CB12" s="629">
        <f>'Financial calcs'!CB164+'Financial calcs'!CA164</f>
        <v>0</v>
      </c>
      <c r="CC12" s="629">
        <f>'Financial calcs'!CC164+'Financial calcs'!CB164</f>
        <v>0</v>
      </c>
      <c r="CD12" s="629">
        <f>'Financial calcs'!CD164+'Financial calcs'!CC164</f>
        <v>0</v>
      </c>
      <c r="CE12" s="629">
        <f>'Financial calcs'!CE164+'Financial calcs'!CD164</f>
        <v>0</v>
      </c>
      <c r="CF12" s="629">
        <f>'Financial calcs'!CF164+'Financial calcs'!CE164</f>
        <v>0</v>
      </c>
      <c r="CG12" s="629">
        <f>'Financial calcs'!CG164+'Financial calcs'!CF164</f>
        <v>0</v>
      </c>
    </row>
    <row r="13" spans="1:85" s="116" customFormat="1" ht="14.45" hidden="1" customHeight="1" outlineLevel="1" x14ac:dyDescent="0.3">
      <c r="A13" s="75"/>
      <c r="B13" s="207" t="str">
        <f>'Financial calcs'!B165</f>
        <v>Revenues from electricity sold to other parties</v>
      </c>
      <c r="C13" s="76"/>
      <c r="D13" s="76"/>
      <c r="E13" s="76"/>
      <c r="F13" s="629">
        <f>'Financial calcs'!F165+'Financial calcs'!E165</f>
        <v>0</v>
      </c>
      <c r="G13" s="629">
        <f>'Financial calcs'!G165+'Financial calcs'!F165</f>
        <v>0</v>
      </c>
      <c r="H13" s="629">
        <f>'Financial calcs'!H165+'Financial calcs'!G165</f>
        <v>0</v>
      </c>
      <c r="I13" s="629">
        <f>'Financial calcs'!I165+'Financial calcs'!H165</f>
        <v>0</v>
      </c>
      <c r="J13" s="629">
        <f>'Financial calcs'!J165+'Financial calcs'!I165</f>
        <v>0</v>
      </c>
      <c r="K13" s="629">
        <f>'Financial calcs'!K165+'Financial calcs'!J165</f>
        <v>0</v>
      </c>
      <c r="L13" s="629">
        <f>'Financial calcs'!L165+'Financial calcs'!K165</f>
        <v>0</v>
      </c>
      <c r="M13" s="629">
        <f>'Financial calcs'!M165+'Financial calcs'!L165</f>
        <v>0</v>
      </c>
      <c r="N13" s="629">
        <f>'Financial calcs'!N165+'Financial calcs'!M165</f>
        <v>0</v>
      </c>
      <c r="O13" s="629">
        <f>'Financial calcs'!O165+'Financial calcs'!N165</f>
        <v>0</v>
      </c>
      <c r="P13" s="629">
        <f>'Financial calcs'!P165+'Financial calcs'!O165</f>
        <v>0</v>
      </c>
      <c r="Q13" s="629">
        <f>'Financial calcs'!Q165+'Financial calcs'!P165</f>
        <v>0</v>
      </c>
      <c r="R13" s="629">
        <f>'Financial calcs'!R165+'Financial calcs'!Q165</f>
        <v>0</v>
      </c>
      <c r="S13" s="629">
        <f>'Financial calcs'!S165+'Financial calcs'!R165</f>
        <v>0</v>
      </c>
      <c r="T13" s="629">
        <f>'Financial calcs'!T165+'Financial calcs'!S165</f>
        <v>0</v>
      </c>
      <c r="U13" s="629">
        <f>'Financial calcs'!U165+'Financial calcs'!T165</f>
        <v>0</v>
      </c>
      <c r="V13" s="629">
        <f>'Financial calcs'!V165+'Financial calcs'!U165</f>
        <v>0</v>
      </c>
      <c r="W13" s="629">
        <f>'Financial calcs'!W165+'Financial calcs'!V165</f>
        <v>0</v>
      </c>
      <c r="X13" s="629">
        <f>'Financial calcs'!X165+'Financial calcs'!W165</f>
        <v>0</v>
      </c>
      <c r="Y13" s="629">
        <f>'Financial calcs'!Y165+'Financial calcs'!X165</f>
        <v>0</v>
      </c>
      <c r="Z13" s="629">
        <f>'Financial calcs'!Z165+'Financial calcs'!Y165</f>
        <v>0</v>
      </c>
      <c r="AA13" s="629">
        <f>'Financial calcs'!AA165+'Financial calcs'!Z165</f>
        <v>0</v>
      </c>
      <c r="AB13" s="629">
        <f>'Financial calcs'!AB165+'Financial calcs'!AA165</f>
        <v>0</v>
      </c>
      <c r="AC13" s="629">
        <f>'Financial calcs'!AC165+'Financial calcs'!AB165</f>
        <v>0</v>
      </c>
      <c r="AD13" s="629">
        <f>'Financial calcs'!AD165+'Financial calcs'!AC165</f>
        <v>0</v>
      </c>
      <c r="AE13" s="629">
        <f>'Financial calcs'!AE165+'Financial calcs'!AD165</f>
        <v>0</v>
      </c>
      <c r="AF13" s="629">
        <f>'Financial calcs'!AF165+'Financial calcs'!AE165</f>
        <v>0</v>
      </c>
      <c r="AG13" s="629">
        <f>'Financial calcs'!AG165+'Financial calcs'!AF165</f>
        <v>0</v>
      </c>
      <c r="AH13" s="629">
        <f>'Financial calcs'!AH165+'Financial calcs'!AG165</f>
        <v>0</v>
      </c>
      <c r="AI13" s="629">
        <f>'Financial calcs'!AI165+'Financial calcs'!AH165</f>
        <v>0</v>
      </c>
      <c r="AJ13" s="629">
        <f>'Financial calcs'!AJ165+'Financial calcs'!AI165</f>
        <v>0</v>
      </c>
      <c r="AK13" s="629">
        <f>'Financial calcs'!AK165+'Financial calcs'!AJ165</f>
        <v>0</v>
      </c>
      <c r="AL13" s="629">
        <f>'Financial calcs'!AL165+'Financial calcs'!AK165</f>
        <v>0</v>
      </c>
      <c r="AM13" s="629">
        <f>'Financial calcs'!AM165+'Financial calcs'!AL165</f>
        <v>0</v>
      </c>
      <c r="AN13" s="629">
        <f>'Financial calcs'!AN165+'Financial calcs'!AM165</f>
        <v>0</v>
      </c>
      <c r="AO13" s="629">
        <f>'Financial calcs'!AO165+'Financial calcs'!AN165</f>
        <v>0</v>
      </c>
      <c r="AP13" s="629">
        <f>'Financial calcs'!AP165+'Financial calcs'!AO165</f>
        <v>0</v>
      </c>
      <c r="AQ13" s="629">
        <f>'Financial calcs'!AQ165+'Financial calcs'!AP165</f>
        <v>0</v>
      </c>
      <c r="AR13" s="629">
        <f>'Financial calcs'!AR165+'Financial calcs'!AQ165</f>
        <v>0</v>
      </c>
      <c r="AS13" s="629">
        <f>'Financial calcs'!AS165+'Financial calcs'!AR165</f>
        <v>0</v>
      </c>
      <c r="AT13" s="629">
        <f>'Financial calcs'!AT165+'Financial calcs'!AS165</f>
        <v>0</v>
      </c>
      <c r="AU13" s="629">
        <f>'Financial calcs'!AU165+'Financial calcs'!AT165</f>
        <v>0</v>
      </c>
      <c r="AV13" s="629">
        <f>'Financial calcs'!AV165+'Financial calcs'!AU165</f>
        <v>0</v>
      </c>
      <c r="AW13" s="629">
        <f>'Financial calcs'!AW165+'Financial calcs'!AV165</f>
        <v>0</v>
      </c>
      <c r="AX13" s="629">
        <f>'Financial calcs'!AX165+'Financial calcs'!AW165</f>
        <v>0</v>
      </c>
      <c r="AY13" s="629">
        <f>'Financial calcs'!AY165+'Financial calcs'!AX165</f>
        <v>0</v>
      </c>
      <c r="AZ13" s="629">
        <f>'Financial calcs'!AZ165+'Financial calcs'!AY165</f>
        <v>0</v>
      </c>
      <c r="BA13" s="629">
        <f>'Financial calcs'!BA165+'Financial calcs'!AZ165</f>
        <v>0</v>
      </c>
      <c r="BB13" s="629">
        <f>'Financial calcs'!BB165+'Financial calcs'!BA165</f>
        <v>0</v>
      </c>
      <c r="BC13" s="629">
        <f>'Financial calcs'!BC165+'Financial calcs'!BB165</f>
        <v>0</v>
      </c>
      <c r="BD13" s="629">
        <f>'Financial calcs'!BD165+'Financial calcs'!BC165</f>
        <v>0</v>
      </c>
      <c r="BE13" s="629">
        <f>'Financial calcs'!BE165+'Financial calcs'!BD165</f>
        <v>0</v>
      </c>
      <c r="BF13" s="629">
        <f>'Financial calcs'!BF165+'Financial calcs'!BE165</f>
        <v>0</v>
      </c>
      <c r="BG13" s="629">
        <f>'Financial calcs'!BG165+'Financial calcs'!BF165</f>
        <v>0</v>
      </c>
      <c r="BH13" s="629">
        <f>'Financial calcs'!BH165+'Financial calcs'!BG165</f>
        <v>0</v>
      </c>
      <c r="BI13" s="629">
        <f>'Financial calcs'!BI165+'Financial calcs'!BH165</f>
        <v>0</v>
      </c>
      <c r="BJ13" s="629">
        <f>'Financial calcs'!BJ165+'Financial calcs'!BI165</f>
        <v>0</v>
      </c>
      <c r="BK13" s="629">
        <f>'Financial calcs'!BK165+'Financial calcs'!BJ165</f>
        <v>0</v>
      </c>
      <c r="BL13" s="629">
        <f>'Financial calcs'!BL165+'Financial calcs'!BK165</f>
        <v>0</v>
      </c>
      <c r="BM13" s="629">
        <f>'Financial calcs'!BM165+'Financial calcs'!BL165</f>
        <v>0</v>
      </c>
      <c r="BN13" s="629">
        <f>'Financial calcs'!BN165+'Financial calcs'!BM165</f>
        <v>0</v>
      </c>
      <c r="BO13" s="629">
        <f>'Financial calcs'!BO165+'Financial calcs'!BN165</f>
        <v>0</v>
      </c>
      <c r="BP13" s="629">
        <f>'Financial calcs'!BP165+'Financial calcs'!BO165</f>
        <v>0</v>
      </c>
      <c r="BQ13" s="629">
        <f>'Financial calcs'!BQ165+'Financial calcs'!BP165</f>
        <v>0</v>
      </c>
      <c r="BR13" s="629">
        <f>'Financial calcs'!BR165+'Financial calcs'!BQ165</f>
        <v>0</v>
      </c>
      <c r="BS13" s="629">
        <f>'Financial calcs'!BS165+'Financial calcs'!BR165</f>
        <v>0</v>
      </c>
      <c r="BT13" s="629">
        <f>'Financial calcs'!BT165+'Financial calcs'!BS165</f>
        <v>0</v>
      </c>
      <c r="BU13" s="629">
        <f>'Financial calcs'!BU165+'Financial calcs'!BT165</f>
        <v>0</v>
      </c>
      <c r="BV13" s="629">
        <f>'Financial calcs'!BV165+'Financial calcs'!BU165</f>
        <v>0</v>
      </c>
      <c r="BW13" s="629">
        <f>'Financial calcs'!BW165+'Financial calcs'!BV165</f>
        <v>0</v>
      </c>
      <c r="BX13" s="629">
        <f>'Financial calcs'!BX165+'Financial calcs'!BW165</f>
        <v>0</v>
      </c>
      <c r="BY13" s="629">
        <f>'Financial calcs'!BY165+'Financial calcs'!BX165</f>
        <v>0</v>
      </c>
      <c r="BZ13" s="629">
        <f>'Financial calcs'!BZ165+'Financial calcs'!BY165</f>
        <v>0</v>
      </c>
      <c r="CA13" s="629">
        <f>'Financial calcs'!CA165+'Financial calcs'!BZ165</f>
        <v>0</v>
      </c>
      <c r="CB13" s="629">
        <f>'Financial calcs'!CB165+'Financial calcs'!CA165</f>
        <v>0</v>
      </c>
      <c r="CC13" s="629">
        <f>'Financial calcs'!CC165+'Financial calcs'!CB165</f>
        <v>0</v>
      </c>
      <c r="CD13" s="629">
        <f>'Financial calcs'!CD165+'Financial calcs'!CC165</f>
        <v>0</v>
      </c>
      <c r="CE13" s="629">
        <f>'Financial calcs'!CE165+'Financial calcs'!CD165</f>
        <v>0</v>
      </c>
      <c r="CF13" s="629">
        <f>'Financial calcs'!CF165+'Financial calcs'!CE165</f>
        <v>0</v>
      </c>
      <c r="CG13" s="629">
        <f>'Financial calcs'!CG165+'Financial calcs'!CF165</f>
        <v>0</v>
      </c>
    </row>
    <row r="14" spans="1:85" s="116" customFormat="1" ht="14.45" hidden="1" customHeight="1" outlineLevel="1" x14ac:dyDescent="0.3">
      <c r="A14" s="75"/>
      <c r="B14" s="498" t="s">
        <v>840</v>
      </c>
      <c r="C14" s="76"/>
      <c r="D14" s="76"/>
      <c r="E14" s="76"/>
      <c r="F14" s="629">
        <f>'Financial calcs'!F166+'Financial calcs'!E166</f>
        <v>0</v>
      </c>
      <c r="G14" s="629">
        <f>'Financial calcs'!G166+'Financial calcs'!F166</f>
        <v>0</v>
      </c>
      <c r="H14" s="629">
        <f>'Financial calcs'!H166+'Financial calcs'!G166</f>
        <v>0</v>
      </c>
      <c r="I14" s="629">
        <f>'Financial calcs'!I166+'Financial calcs'!H166</f>
        <v>0</v>
      </c>
      <c r="J14" s="629">
        <f>'Financial calcs'!J166+'Financial calcs'!I166</f>
        <v>0</v>
      </c>
      <c r="K14" s="629">
        <f>'Financial calcs'!K166+'Financial calcs'!J166</f>
        <v>0</v>
      </c>
      <c r="L14" s="629">
        <f>'Financial calcs'!L166+'Financial calcs'!K166</f>
        <v>0</v>
      </c>
      <c r="M14" s="629">
        <f>'Financial calcs'!M166+'Financial calcs'!L166</f>
        <v>0</v>
      </c>
      <c r="N14" s="629">
        <f>'Financial calcs'!N166+'Financial calcs'!M166</f>
        <v>0</v>
      </c>
      <c r="O14" s="629">
        <f>'Financial calcs'!O166+'Financial calcs'!N166</f>
        <v>0</v>
      </c>
      <c r="P14" s="629">
        <f>'Financial calcs'!P166+'Financial calcs'!O166</f>
        <v>0</v>
      </c>
      <c r="Q14" s="629">
        <f>'Financial calcs'!Q166+'Financial calcs'!P166</f>
        <v>0</v>
      </c>
      <c r="R14" s="629">
        <f>'Financial calcs'!R166+'Financial calcs'!Q166</f>
        <v>0</v>
      </c>
      <c r="S14" s="629">
        <f>'Financial calcs'!S166+'Financial calcs'!R166</f>
        <v>0</v>
      </c>
      <c r="T14" s="629">
        <f>'Financial calcs'!T166+'Financial calcs'!S166</f>
        <v>0</v>
      </c>
      <c r="U14" s="629">
        <f>'Financial calcs'!U166+'Financial calcs'!T166</f>
        <v>0</v>
      </c>
      <c r="V14" s="629">
        <f>'Financial calcs'!V166+'Financial calcs'!U166</f>
        <v>0</v>
      </c>
      <c r="W14" s="629">
        <f>'Financial calcs'!W166+'Financial calcs'!V166</f>
        <v>0</v>
      </c>
      <c r="X14" s="629">
        <f>'Financial calcs'!X166+'Financial calcs'!W166</f>
        <v>0</v>
      </c>
      <c r="Y14" s="629">
        <f>'Financial calcs'!Y166+'Financial calcs'!X166</f>
        <v>0</v>
      </c>
      <c r="Z14" s="629">
        <f>'Financial calcs'!Z166+'Financial calcs'!Y166</f>
        <v>0</v>
      </c>
      <c r="AA14" s="629">
        <f>'Financial calcs'!AA166+'Financial calcs'!Z166</f>
        <v>0</v>
      </c>
      <c r="AB14" s="629">
        <f>'Financial calcs'!AB166+'Financial calcs'!AA166</f>
        <v>0</v>
      </c>
      <c r="AC14" s="629">
        <f>'Financial calcs'!AC166+'Financial calcs'!AB166</f>
        <v>0</v>
      </c>
      <c r="AD14" s="629">
        <f>'Financial calcs'!AD166+'Financial calcs'!AC166</f>
        <v>0</v>
      </c>
      <c r="AE14" s="629">
        <f>'Financial calcs'!AE166+'Financial calcs'!AD166</f>
        <v>0</v>
      </c>
      <c r="AF14" s="629">
        <f>'Financial calcs'!AF166+'Financial calcs'!AE166</f>
        <v>0</v>
      </c>
      <c r="AG14" s="629">
        <f>'Financial calcs'!AG166+'Financial calcs'!AF166</f>
        <v>0</v>
      </c>
      <c r="AH14" s="629">
        <f>'Financial calcs'!AH166+'Financial calcs'!AG166</f>
        <v>0</v>
      </c>
      <c r="AI14" s="629">
        <f>'Financial calcs'!AI166+'Financial calcs'!AH166</f>
        <v>0</v>
      </c>
      <c r="AJ14" s="629">
        <f>'Financial calcs'!AJ166+'Financial calcs'!AI166</f>
        <v>0</v>
      </c>
      <c r="AK14" s="629">
        <f>'Financial calcs'!AK166+'Financial calcs'!AJ166</f>
        <v>0</v>
      </c>
      <c r="AL14" s="629">
        <f>'Financial calcs'!AL166+'Financial calcs'!AK166</f>
        <v>0</v>
      </c>
      <c r="AM14" s="629">
        <f>'Financial calcs'!AM166+'Financial calcs'!AL166</f>
        <v>0</v>
      </c>
      <c r="AN14" s="629">
        <f>'Financial calcs'!AN166+'Financial calcs'!AM166</f>
        <v>0</v>
      </c>
      <c r="AO14" s="629">
        <f>'Financial calcs'!AO166+'Financial calcs'!AN166</f>
        <v>0</v>
      </c>
      <c r="AP14" s="629">
        <f>'Financial calcs'!AP166+'Financial calcs'!AO166</f>
        <v>0</v>
      </c>
      <c r="AQ14" s="629">
        <f>'Financial calcs'!AQ166+'Financial calcs'!AP166</f>
        <v>0</v>
      </c>
      <c r="AR14" s="629">
        <f>'Financial calcs'!AR166+'Financial calcs'!AQ166</f>
        <v>0</v>
      </c>
      <c r="AS14" s="629">
        <f>'Financial calcs'!AS166+'Financial calcs'!AR166</f>
        <v>0</v>
      </c>
      <c r="AT14" s="629">
        <f>'Financial calcs'!AT166+'Financial calcs'!AS166</f>
        <v>0</v>
      </c>
      <c r="AU14" s="629">
        <f>'Financial calcs'!AU166+'Financial calcs'!AT166</f>
        <v>0</v>
      </c>
      <c r="AV14" s="629">
        <f>'Financial calcs'!AV166+'Financial calcs'!AU166</f>
        <v>0</v>
      </c>
      <c r="AW14" s="629">
        <f>'Financial calcs'!AW166+'Financial calcs'!AV166</f>
        <v>0</v>
      </c>
      <c r="AX14" s="629">
        <f>'Financial calcs'!AX166+'Financial calcs'!AW166</f>
        <v>0</v>
      </c>
      <c r="AY14" s="629">
        <f>'Financial calcs'!AY166+'Financial calcs'!AX166</f>
        <v>0</v>
      </c>
      <c r="AZ14" s="629">
        <f>'Financial calcs'!AZ166+'Financial calcs'!AY166</f>
        <v>0</v>
      </c>
      <c r="BA14" s="629">
        <f>'Financial calcs'!BA166+'Financial calcs'!AZ166</f>
        <v>0</v>
      </c>
      <c r="BB14" s="629">
        <f>'Financial calcs'!BB166+'Financial calcs'!BA166</f>
        <v>0</v>
      </c>
      <c r="BC14" s="629">
        <f>'Financial calcs'!BC166+'Financial calcs'!BB166</f>
        <v>0</v>
      </c>
      <c r="BD14" s="629">
        <f>'Financial calcs'!BD166+'Financial calcs'!BC166</f>
        <v>0</v>
      </c>
      <c r="BE14" s="629">
        <f>'Financial calcs'!BE166+'Financial calcs'!BD166</f>
        <v>0</v>
      </c>
      <c r="BF14" s="629">
        <f>'Financial calcs'!BF166+'Financial calcs'!BE166</f>
        <v>0</v>
      </c>
      <c r="BG14" s="629">
        <f>'Financial calcs'!BG166+'Financial calcs'!BF166</f>
        <v>0</v>
      </c>
      <c r="BH14" s="629">
        <f>'Financial calcs'!BH166+'Financial calcs'!BG166</f>
        <v>0</v>
      </c>
      <c r="BI14" s="629">
        <f>'Financial calcs'!BI166+'Financial calcs'!BH166</f>
        <v>0</v>
      </c>
      <c r="BJ14" s="629">
        <f>'Financial calcs'!BJ166+'Financial calcs'!BI166</f>
        <v>0</v>
      </c>
      <c r="BK14" s="629">
        <f>'Financial calcs'!BK166+'Financial calcs'!BJ166</f>
        <v>0</v>
      </c>
      <c r="BL14" s="629">
        <f>'Financial calcs'!BL166+'Financial calcs'!BK166</f>
        <v>0</v>
      </c>
      <c r="BM14" s="629">
        <f>'Financial calcs'!BM166+'Financial calcs'!BL166</f>
        <v>0</v>
      </c>
      <c r="BN14" s="629">
        <f>'Financial calcs'!BN166+'Financial calcs'!BM166</f>
        <v>0</v>
      </c>
      <c r="BO14" s="629">
        <f>'Financial calcs'!BO166+'Financial calcs'!BN166</f>
        <v>0</v>
      </c>
      <c r="BP14" s="629">
        <f>'Financial calcs'!BP166+'Financial calcs'!BO166</f>
        <v>0</v>
      </c>
      <c r="BQ14" s="629">
        <f>'Financial calcs'!BQ166+'Financial calcs'!BP166</f>
        <v>0</v>
      </c>
      <c r="BR14" s="629">
        <f>'Financial calcs'!BR166+'Financial calcs'!BQ166</f>
        <v>0</v>
      </c>
      <c r="BS14" s="629">
        <f>'Financial calcs'!BS166+'Financial calcs'!BR166</f>
        <v>0</v>
      </c>
      <c r="BT14" s="629">
        <f>'Financial calcs'!BT166+'Financial calcs'!BS166</f>
        <v>0</v>
      </c>
      <c r="BU14" s="629">
        <f>'Financial calcs'!BU166+'Financial calcs'!BT166</f>
        <v>0</v>
      </c>
      <c r="BV14" s="629">
        <f>'Financial calcs'!BV166+'Financial calcs'!BU166</f>
        <v>0</v>
      </c>
      <c r="BW14" s="629">
        <f>'Financial calcs'!BW166+'Financial calcs'!BV166</f>
        <v>0</v>
      </c>
      <c r="BX14" s="629">
        <f>'Financial calcs'!BX166+'Financial calcs'!BW166</f>
        <v>0</v>
      </c>
      <c r="BY14" s="629">
        <f>'Financial calcs'!BY166+'Financial calcs'!BX166</f>
        <v>0</v>
      </c>
      <c r="BZ14" s="629">
        <f>'Financial calcs'!BZ166+'Financial calcs'!BY166</f>
        <v>0</v>
      </c>
      <c r="CA14" s="629">
        <f>'Financial calcs'!CA166+'Financial calcs'!BZ166</f>
        <v>0</v>
      </c>
      <c r="CB14" s="629">
        <f>'Financial calcs'!CB166+'Financial calcs'!CA166</f>
        <v>0</v>
      </c>
      <c r="CC14" s="629">
        <f>'Financial calcs'!CC166+'Financial calcs'!CB166</f>
        <v>0</v>
      </c>
      <c r="CD14" s="629">
        <f>'Financial calcs'!CD166+'Financial calcs'!CC166</f>
        <v>0</v>
      </c>
      <c r="CE14" s="629">
        <f>'Financial calcs'!CE166+'Financial calcs'!CD166</f>
        <v>0</v>
      </c>
      <c r="CF14" s="629">
        <f>'Financial calcs'!CF166+'Financial calcs'!CE166</f>
        <v>0</v>
      </c>
      <c r="CG14" s="629">
        <f>'Financial calcs'!CG166+'Financial calcs'!CF166</f>
        <v>0</v>
      </c>
    </row>
    <row r="15" spans="1:85" s="116" customFormat="1" ht="15" hidden="1" customHeight="1" outlineLevel="1" thickBot="1" x14ac:dyDescent="0.35">
      <c r="A15" s="75"/>
      <c r="B15" s="499" t="s">
        <v>841</v>
      </c>
      <c r="C15" s="76"/>
      <c r="D15" s="76"/>
      <c r="E15" s="76"/>
      <c r="F15" s="649">
        <f>SUM(F11:F14)</f>
        <v>0</v>
      </c>
      <c r="G15" s="649">
        <f t="shared" ref="G15:AT15" si="44">SUM(G11:G14)</f>
        <v>0</v>
      </c>
      <c r="H15" s="649">
        <f t="shared" si="44"/>
        <v>57489.195205479453</v>
      </c>
      <c r="I15" s="649">
        <f t="shared" si="44"/>
        <v>116652.75684931505</v>
      </c>
      <c r="J15" s="649">
        <f t="shared" si="44"/>
        <v>118419.58855861649</v>
      </c>
      <c r="K15" s="649">
        <f t="shared" si="44"/>
        <v>119898.67759971238</v>
      </c>
      <c r="L15" s="649">
        <f t="shared" si="44"/>
        <v>121046.35614297944</v>
      </c>
      <c r="M15" s="649">
        <f t="shared" si="44"/>
        <v>122562.42241010272</v>
      </c>
      <c r="N15" s="649">
        <f t="shared" si="44"/>
        <v>159208.59546518218</v>
      </c>
      <c r="O15" s="649">
        <f t="shared" si="44"/>
        <v>196919.5120560319</v>
      </c>
      <c r="P15" s="649">
        <f t="shared" si="44"/>
        <v>199345.75901886009</v>
      </c>
      <c r="Q15" s="649">
        <f t="shared" si="44"/>
        <v>201842.4998574327</v>
      </c>
      <c r="R15" s="649">
        <f t="shared" si="44"/>
        <v>204892.73464412638</v>
      </c>
      <c r="S15" s="649">
        <f t="shared" si="44"/>
        <v>207451.8940036633</v>
      </c>
      <c r="T15" s="649">
        <f t="shared" si="44"/>
        <v>209437.63806918988</v>
      </c>
      <c r="U15" s="649">
        <f t="shared" si="44"/>
        <v>212060.77641271517</v>
      </c>
      <c r="V15" s="649">
        <f t="shared" si="44"/>
        <v>214673.57902091957</v>
      </c>
      <c r="W15" s="649">
        <f t="shared" si="44"/>
        <v>217362.29582303306</v>
      </c>
      <c r="X15" s="649">
        <f t="shared" si="44"/>
        <v>220040.41849644249</v>
      </c>
      <c r="Y15" s="649">
        <f t="shared" si="44"/>
        <v>222796.35321860883</v>
      </c>
      <c r="Z15" s="649">
        <f t="shared" si="44"/>
        <v>226163.2416955941</v>
      </c>
      <c r="AA15" s="649">
        <f t="shared" si="44"/>
        <v>228988.07478581456</v>
      </c>
      <c r="AB15" s="649">
        <f t="shared" si="44"/>
        <v>231179.96468282488</v>
      </c>
      <c r="AC15" s="649">
        <f t="shared" si="44"/>
        <v>234075.41860030091</v>
      </c>
      <c r="AD15" s="649">
        <f t="shared" si="44"/>
        <v>236959.46379989551</v>
      </c>
      <c r="AE15" s="649">
        <f t="shared" si="44"/>
        <v>239927.30406530836</v>
      </c>
      <c r="AF15" s="649">
        <f t="shared" si="44"/>
        <v>242883.45039489289</v>
      </c>
      <c r="AG15" s="649">
        <f t="shared" si="44"/>
        <v>245925.48666694108</v>
      </c>
      <c r="AH15" s="649">
        <f t="shared" si="44"/>
        <v>249641.90156913415</v>
      </c>
      <c r="AI15" s="649">
        <f t="shared" si="44"/>
        <v>252759.98874798356</v>
      </c>
      <c r="AJ15" s="649">
        <f t="shared" si="44"/>
        <v>255179.42507113429</v>
      </c>
      <c r="AK15" s="649">
        <f t="shared" si="44"/>
        <v>258375.46442945491</v>
      </c>
      <c r="AL15" s="649">
        <f t="shared" si="44"/>
        <v>261558.91069791262</v>
      </c>
      <c r="AM15" s="649">
        <f t="shared" si="44"/>
        <v>264834.85104019125</v>
      </c>
      <c r="AN15" s="649">
        <f t="shared" si="44"/>
        <v>268097.88346536038</v>
      </c>
      <c r="AO15" s="649">
        <f t="shared" si="44"/>
        <v>271455.72231619607</v>
      </c>
      <c r="AP15" s="649">
        <f t="shared" si="44"/>
        <v>275557.94899214763</v>
      </c>
      <c r="AQ15" s="649">
        <f t="shared" si="44"/>
        <v>278999.73381425411</v>
      </c>
      <c r="AR15" s="649">
        <f t="shared" si="44"/>
        <v>281670.33881579421</v>
      </c>
      <c r="AS15" s="649">
        <f t="shared" si="44"/>
        <v>285198.16825845337</v>
      </c>
      <c r="AT15" s="649">
        <f t="shared" si="44"/>
        <v>288712.09728618903</v>
      </c>
      <c r="AU15" s="649">
        <f t="shared" ref="AU15:BQ15" si="45">SUM(AU11:AU14)</f>
        <v>292360.83650486037</v>
      </c>
      <c r="AV15" s="649">
        <f t="shared" si="45"/>
        <v>148289.74636769804</v>
      </c>
      <c r="AW15" s="649">
        <f t="shared" si="45"/>
        <v>0</v>
      </c>
      <c r="AX15" s="649">
        <f t="shared" si="45"/>
        <v>0</v>
      </c>
      <c r="AY15" s="649">
        <f t="shared" si="45"/>
        <v>0</v>
      </c>
      <c r="AZ15" s="649">
        <f t="shared" si="45"/>
        <v>0</v>
      </c>
      <c r="BA15" s="649">
        <f t="shared" si="45"/>
        <v>0</v>
      </c>
      <c r="BB15" s="649">
        <f t="shared" si="45"/>
        <v>0</v>
      </c>
      <c r="BC15" s="649">
        <f t="shared" si="45"/>
        <v>0</v>
      </c>
      <c r="BD15" s="649">
        <f t="shared" si="45"/>
        <v>0</v>
      </c>
      <c r="BE15" s="649">
        <f t="shared" si="45"/>
        <v>0</v>
      </c>
      <c r="BF15" s="649">
        <f t="shared" si="45"/>
        <v>0</v>
      </c>
      <c r="BG15" s="649">
        <f t="shared" si="45"/>
        <v>0</v>
      </c>
      <c r="BH15" s="649">
        <f t="shared" si="45"/>
        <v>0</v>
      </c>
      <c r="BI15" s="649">
        <f t="shared" si="45"/>
        <v>0</v>
      </c>
      <c r="BJ15" s="649">
        <f t="shared" si="45"/>
        <v>0</v>
      </c>
      <c r="BK15" s="649">
        <f t="shared" si="45"/>
        <v>0</v>
      </c>
      <c r="BL15" s="649">
        <f t="shared" si="45"/>
        <v>0</v>
      </c>
      <c r="BM15" s="649">
        <f t="shared" si="45"/>
        <v>0</v>
      </c>
      <c r="BN15" s="649">
        <f t="shared" si="45"/>
        <v>0</v>
      </c>
      <c r="BO15" s="649">
        <f t="shared" si="45"/>
        <v>0</v>
      </c>
      <c r="BP15" s="649">
        <f t="shared" si="45"/>
        <v>0</v>
      </c>
      <c r="BQ15" s="649">
        <f t="shared" si="45"/>
        <v>0</v>
      </c>
      <c r="BR15" s="649">
        <f t="shared" ref="BR15:CE15" si="46">SUM(BR11:BR14)</f>
        <v>0</v>
      </c>
      <c r="BS15" s="649">
        <f t="shared" si="46"/>
        <v>0</v>
      </c>
      <c r="BT15" s="649">
        <f t="shared" si="46"/>
        <v>0</v>
      </c>
      <c r="BU15" s="649">
        <f t="shared" si="46"/>
        <v>0</v>
      </c>
      <c r="BV15" s="649">
        <f t="shared" si="46"/>
        <v>0</v>
      </c>
      <c r="BW15" s="649">
        <f t="shared" si="46"/>
        <v>0</v>
      </c>
      <c r="BX15" s="649">
        <f t="shared" si="46"/>
        <v>0</v>
      </c>
      <c r="BY15" s="649">
        <f t="shared" si="46"/>
        <v>0</v>
      </c>
      <c r="BZ15" s="649">
        <f t="shared" si="46"/>
        <v>0</v>
      </c>
      <c r="CA15" s="649">
        <f t="shared" si="46"/>
        <v>0</v>
      </c>
      <c r="CB15" s="649">
        <f t="shared" si="46"/>
        <v>0</v>
      </c>
      <c r="CC15" s="649">
        <f t="shared" si="46"/>
        <v>0</v>
      </c>
      <c r="CD15" s="649">
        <f t="shared" si="46"/>
        <v>0</v>
      </c>
      <c r="CE15" s="649">
        <f t="shared" si="46"/>
        <v>0</v>
      </c>
      <c r="CF15" s="649">
        <f t="shared" ref="CF15:CG15" si="47">SUM(CF11:CF14)</f>
        <v>0</v>
      </c>
      <c r="CG15" s="649">
        <f t="shared" si="47"/>
        <v>0</v>
      </c>
    </row>
    <row r="16" spans="1:85" s="190" customFormat="1" ht="6" hidden="1" customHeight="1" outlineLevel="1" thickTop="1" x14ac:dyDescent="0.15">
      <c r="A16" s="656"/>
      <c r="B16" s="209"/>
      <c r="C16" s="218"/>
      <c r="D16" s="218"/>
      <c r="E16" s="218"/>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X16" s="657"/>
      <c r="AY16" s="657"/>
      <c r="AZ16" s="657"/>
      <c r="BA16" s="657"/>
      <c r="BB16" s="657"/>
      <c r="BC16" s="657"/>
      <c r="BD16" s="657"/>
      <c r="BE16" s="657"/>
      <c r="BF16" s="657"/>
      <c r="BG16" s="657"/>
      <c r="BH16" s="657"/>
      <c r="BI16" s="657"/>
      <c r="BJ16" s="657"/>
      <c r="BK16" s="657"/>
      <c r="BL16" s="657"/>
      <c r="BM16" s="657"/>
      <c r="BN16" s="657"/>
      <c r="BO16" s="657"/>
      <c r="BP16" s="657"/>
      <c r="BQ16" s="657"/>
      <c r="BR16" s="657"/>
      <c r="BS16" s="657"/>
      <c r="BT16" s="657"/>
      <c r="BU16" s="657"/>
      <c r="BV16" s="657"/>
      <c r="BW16" s="657"/>
      <c r="BX16" s="657"/>
      <c r="BY16" s="657"/>
      <c r="BZ16" s="657"/>
      <c r="CA16" s="657"/>
      <c r="CB16" s="657"/>
      <c r="CC16" s="657"/>
      <c r="CD16" s="657"/>
      <c r="CE16" s="657"/>
      <c r="CF16" s="657"/>
      <c r="CG16" s="657"/>
    </row>
    <row r="17" spans="1:85" s="147" customFormat="1" ht="21" hidden="1" customHeight="1" outlineLevel="1" x14ac:dyDescent="0.4">
      <c r="A17" s="69" t="s">
        <v>1006</v>
      </c>
      <c r="B17" s="70"/>
      <c r="C17" s="70"/>
      <c r="D17" s="70"/>
      <c r="E17" s="70"/>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row>
    <row r="18" spans="1:85" s="190" customFormat="1" ht="5.45" hidden="1" customHeight="1" outlineLevel="1" x14ac:dyDescent="0.15">
      <c r="A18" s="656"/>
      <c r="B18" s="209"/>
      <c r="C18" s="218"/>
      <c r="D18" s="218"/>
      <c r="E18" s="218"/>
      <c r="F18" s="657"/>
      <c r="G18" s="657"/>
      <c r="H18" s="657"/>
      <c r="I18" s="657"/>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57"/>
      <c r="BQ18" s="657"/>
      <c r="BR18" s="657"/>
      <c r="BS18" s="657"/>
      <c r="BT18" s="657"/>
      <c r="BU18" s="657"/>
      <c r="BV18" s="657"/>
      <c r="BW18" s="657"/>
      <c r="BX18" s="657"/>
      <c r="BY18" s="657"/>
      <c r="BZ18" s="657"/>
      <c r="CA18" s="657"/>
      <c r="CB18" s="657"/>
      <c r="CC18" s="657"/>
      <c r="CD18" s="657"/>
      <c r="CE18" s="657"/>
      <c r="CF18" s="657"/>
      <c r="CG18" s="657"/>
    </row>
    <row r="19" spans="1:85" s="116" customFormat="1" ht="14.45" hidden="1" customHeight="1" outlineLevel="1" x14ac:dyDescent="0.3">
      <c r="A19" s="75"/>
      <c r="B19" s="207" t="s">
        <v>747</v>
      </c>
      <c r="C19" s="76"/>
      <c r="D19" s="76"/>
      <c r="E19" s="76"/>
      <c r="F19" s="629">
        <f ca="1">'Financial calcs'!E212+'Financial calcs'!F212</f>
        <v>-2.7284841053187847E-11</v>
      </c>
      <c r="G19" s="629">
        <f ca="1">'Financial calcs'!F212+'Financial calcs'!G212</f>
        <v>7.4578565545380116E-11</v>
      </c>
      <c r="H19" s="629">
        <f ca="1">'Financial calcs'!G212+'Financial calcs'!H212</f>
        <v>44484.593547102588</v>
      </c>
      <c r="I19" s="629">
        <f ca="1">'Financial calcs'!H212+'Financial calcs'!I212</f>
        <v>89998.762237977935</v>
      </c>
      <c r="J19" s="629">
        <f ca="1">'Financial calcs'!I212+'Financial calcs'!J212</f>
        <v>90945.787949963007</v>
      </c>
      <c r="K19" s="629">
        <f ca="1">'Financial calcs'!J212+'Financial calcs'!K212</f>
        <v>91683.46520494821</v>
      </c>
      <c r="L19" s="629">
        <f ca="1">'Financial calcs'!K212+'Financial calcs'!L212</f>
        <v>92184.398987885128</v>
      </c>
      <c r="M19" s="629">
        <f ca="1">'Financial calcs'!L212+'Financial calcs'!M212</f>
        <v>92934.046232963941</v>
      </c>
      <c r="N19" s="629">
        <f ca="1">'Financial calcs'!M212+'Financial calcs'!N212</f>
        <v>120377.59394298092</v>
      </c>
      <c r="O19" s="629">
        <f ca="1">'Financial calcs'!N212+'Financial calcs'!O212</f>
        <v>148618.40309838566</v>
      </c>
      <c r="P19" s="629">
        <f ca="1">'Financial calcs'!O212+'Financial calcs'!P212</f>
        <v>150037.55531534087</v>
      </c>
      <c r="Q19" s="629">
        <f ca="1">'Financial calcs'!P212+'Financial calcs'!Q212</f>
        <v>151497.83183945061</v>
      </c>
      <c r="R19" s="629">
        <f ca="1">'Financial calcs'!Q212+'Financial calcs'!R212</f>
        <v>153348.70198742469</v>
      </c>
      <c r="S19" s="629">
        <f ca="1">'Financial calcs'!R212+'Financial calcs'!S212</f>
        <v>154837.77723902045</v>
      </c>
      <c r="T19" s="629">
        <f ca="1">'Financial calcs'!S212+'Financial calcs'!T212</f>
        <v>155909.43797382654</v>
      </c>
      <c r="U19" s="629">
        <f ca="1">'Financial calcs'!T212+'Financial calcs'!U212</f>
        <v>157427.56942995844</v>
      </c>
      <c r="V19" s="629">
        <f ca="1">'Financial calcs'!U212+'Financial calcs'!V212</f>
        <v>158931.42858329054</v>
      </c>
      <c r="W19" s="629">
        <f ca="1">'Financial calcs'!V212+'Financial calcs'!W212</f>
        <v>160478.85240846677</v>
      </c>
      <c r="X19" s="629">
        <f ca="1">'Financial calcs'!W212+'Financial calcs'!X212</f>
        <v>162011.3910804512</v>
      </c>
      <c r="Y19" s="629">
        <f ca="1">'Financial calcs'!X212+'Financial calcs'!Y212</f>
        <v>163588.31992885636</v>
      </c>
      <c r="Z19" s="629">
        <f ca="1">'Financial calcs'!Y212+'Financial calcs'!Z212</f>
        <v>165592.80861261336</v>
      </c>
      <c r="AA19" s="629">
        <f ca="1">'Financial calcs'!Z212+'Financial calcs'!AA212</f>
        <v>167199.42927548412</v>
      </c>
      <c r="AB19" s="629">
        <f ca="1">'Financial calcs'!AA212+'Financial calcs'!AB212</f>
        <v>168346.75682127711</v>
      </c>
      <c r="AC19" s="629">
        <f ca="1">'Financial calcs'!AB212+'Financial calcs'!AC212</f>
        <v>169983.22770957046</v>
      </c>
      <c r="AD19" s="629">
        <f ca="1">'Financial calcs'!AC212+'Financial calcs'!AD212</f>
        <v>171602.78393759529</v>
      </c>
      <c r="AE19" s="629">
        <f ca="1">'Financial calcs'!AD212+'Financial calcs'!AE212</f>
        <v>173269.23238947784</v>
      </c>
      <c r="AF19" s="629">
        <f ca="1">'Financial calcs'!AE212+'Financial calcs'!AF212</f>
        <v>174918.0200664216</v>
      </c>
      <c r="AG19" s="629">
        <f ca="1">'Financial calcs'!AF212+'Financial calcs'!AG212</f>
        <v>176614.53946846593</v>
      </c>
      <c r="AH19" s="629">
        <f ca="1">'Financial calcs'!AG212+'Financial calcs'!AH212</f>
        <v>178779.15134099138</v>
      </c>
      <c r="AI19" s="629">
        <f ca="1">'Financial calcs'!AH212+'Financial calcs'!AI212</f>
        <v>180505.79805128352</v>
      </c>
      <c r="AJ19" s="629">
        <f ca="1">'Financial calcs'!AI212+'Financial calcs'!AJ212</f>
        <v>181726.63809129264</v>
      </c>
      <c r="AK19" s="629">
        <f ca="1">'Financial calcs'!AJ212+'Financial calcs'!AK212</f>
        <v>183483.42815193054</v>
      </c>
      <c r="AL19" s="629">
        <f ca="1">'Financial calcs'!AK212+'Financial calcs'!AL212</f>
        <v>185220.08222483649</v>
      </c>
      <c r="AM19" s="629">
        <f ca="1">'Financial calcs'!AL212+'Financial calcs'!AM212</f>
        <v>187219.06751637236</v>
      </c>
      <c r="AN19" s="629">
        <f ca="1">'Financial calcs'!AM212+'Financial calcs'!AN212</f>
        <v>189415.3547071137</v>
      </c>
      <c r="AO19" s="629">
        <f ca="1">'Financial calcs'!AN212+'Financial calcs'!AO212</f>
        <v>191675.45436158823</v>
      </c>
      <c r="AP19" s="629">
        <f ca="1">'Financial calcs'!AO212+'Financial calcs'!AP212</f>
        <v>194461.14557938153</v>
      </c>
      <c r="AQ19" s="629">
        <f ca="1">'Financial calcs'!AP212+'Financial calcs'!AQ212</f>
        <v>196777.74772521789</v>
      </c>
      <c r="AR19" s="629">
        <f ca="1">'Financial calcs'!AQ212+'Financial calcs'!AR212</f>
        <v>198550.72510770708</v>
      </c>
      <c r="AS19" s="629">
        <f ca="1">'Financial calcs'!AR212+'Financial calcs'!AS212</f>
        <v>200925.24230718939</v>
      </c>
      <c r="AT19" s="629">
        <f ca="1">'Financial calcs'!AS212+'Financial calcs'!AT212</f>
        <v>203290.4033927063</v>
      </c>
      <c r="AU19" s="629">
        <f ca="1">'Financial calcs'!AT212+'Financial calcs'!AU212</f>
        <v>205746.30274157907</v>
      </c>
      <c r="AV19" s="629">
        <f ca="1">'Financial calcs'!AU212+'Financial calcs'!AV212</f>
        <v>104329.73806798575</v>
      </c>
      <c r="AW19" s="629">
        <f ca="1">'Financial calcs'!AV212+'Financial calcs'!AW212</f>
        <v>0</v>
      </c>
      <c r="AX19" s="629">
        <f ca="1">'Financial calcs'!AW212+'Financial calcs'!AX212</f>
        <v>0</v>
      </c>
      <c r="AY19" s="629">
        <f ca="1">'Financial calcs'!AX212+'Financial calcs'!AY212</f>
        <v>0</v>
      </c>
      <c r="AZ19" s="629">
        <f ca="1">'Financial calcs'!AY212+'Financial calcs'!AZ212</f>
        <v>0</v>
      </c>
      <c r="BA19" s="629">
        <f ca="1">'Financial calcs'!AZ212+'Financial calcs'!BA212</f>
        <v>0</v>
      </c>
      <c r="BB19" s="629">
        <f ca="1">'Financial calcs'!BA212+'Financial calcs'!BB212</f>
        <v>0</v>
      </c>
      <c r="BC19" s="629">
        <f ca="1">'Financial calcs'!BB212+'Financial calcs'!BC212</f>
        <v>0</v>
      </c>
      <c r="BD19" s="629">
        <f ca="1">'Financial calcs'!BC212+'Financial calcs'!BD212</f>
        <v>0</v>
      </c>
      <c r="BE19" s="629">
        <f ca="1">'Financial calcs'!BD212+'Financial calcs'!BE212</f>
        <v>0</v>
      </c>
      <c r="BF19" s="629">
        <f ca="1">'Financial calcs'!BE212+'Financial calcs'!BF212</f>
        <v>0</v>
      </c>
      <c r="BG19" s="629">
        <f ca="1">'Financial calcs'!BF212+'Financial calcs'!BG212</f>
        <v>0</v>
      </c>
      <c r="BH19" s="629">
        <f ca="1">'Financial calcs'!BG212+'Financial calcs'!BH212</f>
        <v>0</v>
      </c>
      <c r="BI19" s="629">
        <f ca="1">'Financial calcs'!BH212+'Financial calcs'!BI212</f>
        <v>0</v>
      </c>
      <c r="BJ19" s="629">
        <f ca="1">'Financial calcs'!BI212+'Financial calcs'!BJ212</f>
        <v>0</v>
      </c>
      <c r="BK19" s="629">
        <f ca="1">'Financial calcs'!BJ212+'Financial calcs'!BK212</f>
        <v>0</v>
      </c>
      <c r="BL19" s="629">
        <f ca="1">'Financial calcs'!BK212+'Financial calcs'!BL212</f>
        <v>0</v>
      </c>
      <c r="BM19" s="629">
        <f ca="1">'Financial calcs'!BL212+'Financial calcs'!BM212</f>
        <v>0</v>
      </c>
      <c r="BN19" s="629">
        <f ca="1">'Financial calcs'!BM212+'Financial calcs'!BN212</f>
        <v>0</v>
      </c>
      <c r="BO19" s="629">
        <f ca="1">'Financial calcs'!BN212+'Financial calcs'!BO212</f>
        <v>0</v>
      </c>
      <c r="BP19" s="629">
        <f ca="1">'Financial calcs'!BO212+'Financial calcs'!BP212</f>
        <v>0</v>
      </c>
      <c r="BQ19" s="629">
        <f ca="1">'Financial calcs'!BP212+'Financial calcs'!BQ212</f>
        <v>0</v>
      </c>
      <c r="BR19" s="629">
        <f ca="1">'Financial calcs'!BQ212+'Financial calcs'!BR212</f>
        <v>0</v>
      </c>
      <c r="BS19" s="629">
        <f ca="1">'Financial calcs'!BR212+'Financial calcs'!BS212</f>
        <v>0</v>
      </c>
      <c r="BT19" s="629">
        <f ca="1">'Financial calcs'!BS212+'Financial calcs'!BT212</f>
        <v>0</v>
      </c>
      <c r="BU19" s="629">
        <f ca="1">'Financial calcs'!BT212+'Financial calcs'!BU212</f>
        <v>0</v>
      </c>
      <c r="BV19" s="629">
        <f ca="1">'Financial calcs'!BU212+'Financial calcs'!BV212</f>
        <v>0</v>
      </c>
      <c r="BW19" s="629">
        <f ca="1">'Financial calcs'!BV212+'Financial calcs'!BW212</f>
        <v>0</v>
      </c>
      <c r="BX19" s="629">
        <f ca="1">'Financial calcs'!BW212+'Financial calcs'!BX212</f>
        <v>0</v>
      </c>
      <c r="BY19" s="629">
        <f ca="1">'Financial calcs'!BX212+'Financial calcs'!BY212</f>
        <v>0</v>
      </c>
      <c r="BZ19" s="629">
        <f ca="1">'Financial calcs'!BY212+'Financial calcs'!BZ212</f>
        <v>0</v>
      </c>
      <c r="CA19" s="629">
        <f ca="1">'Financial calcs'!BZ212+'Financial calcs'!CA212</f>
        <v>0</v>
      </c>
      <c r="CB19" s="629">
        <f ca="1">'Financial calcs'!CA212+'Financial calcs'!CB212</f>
        <v>0</v>
      </c>
      <c r="CC19" s="629">
        <f ca="1">'Financial calcs'!CB212+'Financial calcs'!CC212</f>
        <v>0</v>
      </c>
      <c r="CD19" s="629">
        <f ca="1">'Financial calcs'!CC212+'Financial calcs'!CD212</f>
        <v>0</v>
      </c>
      <c r="CE19" s="629">
        <f ca="1">'Financial calcs'!CD212+'Financial calcs'!CE212</f>
        <v>0</v>
      </c>
      <c r="CF19" s="629">
        <f ca="1">'Financial calcs'!CE212+'Financial calcs'!CF212</f>
        <v>0</v>
      </c>
      <c r="CG19" s="629">
        <f ca="1">'Financial calcs'!CF212+'Financial calcs'!CG212</f>
        <v>0</v>
      </c>
    </row>
    <row r="20" spans="1:85" s="190" customFormat="1" ht="5.45" hidden="1" customHeight="1" outlineLevel="1" x14ac:dyDescent="0.15">
      <c r="A20" s="656"/>
      <c r="B20" s="209"/>
      <c r="C20" s="218"/>
      <c r="D20" s="218"/>
      <c r="E20" s="218"/>
      <c r="F20" s="657"/>
      <c r="G20" s="657"/>
      <c r="H20" s="657"/>
      <c r="I20" s="657"/>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657"/>
      <c r="BW20" s="657"/>
      <c r="BX20" s="657"/>
      <c r="BY20" s="657"/>
      <c r="BZ20" s="657"/>
      <c r="CA20" s="657"/>
      <c r="CB20" s="657"/>
      <c r="CC20" s="657"/>
      <c r="CD20" s="657"/>
      <c r="CE20" s="657"/>
      <c r="CF20" s="657"/>
      <c r="CG20" s="657"/>
    </row>
    <row r="21" spans="1:85" s="147" customFormat="1" ht="21" hidden="1" customHeight="1" outlineLevel="1" x14ac:dyDescent="0.4">
      <c r="A21" s="69" t="s">
        <v>1007</v>
      </c>
      <c r="B21" s="70"/>
      <c r="C21" s="70"/>
      <c r="D21" s="70"/>
      <c r="E21" s="70"/>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row>
    <row r="22" spans="1:85" s="102" customFormat="1" ht="5.45" hidden="1" customHeight="1" outlineLevel="1" x14ac:dyDescent="0.15">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row>
    <row r="23" spans="1:85" s="102" customFormat="1" ht="5.45" hidden="1" customHeight="1" outlineLevel="1" x14ac:dyDescent="0.15">
      <c r="A23" s="515"/>
      <c r="B23" s="515"/>
      <c r="C23" s="515"/>
      <c r="D23" s="515"/>
      <c r="E23" s="515"/>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row>
    <row r="24" spans="1:85" ht="18" hidden="1" customHeight="1" outlineLevel="1" x14ac:dyDescent="0.35">
      <c r="A24" s="521" t="s">
        <v>621</v>
      </c>
      <c r="B24" s="505"/>
      <c r="C24" s="505"/>
      <c r="D24" s="505"/>
      <c r="E24" s="505"/>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row>
    <row r="25" spans="1:85" ht="14.45" hidden="1" customHeight="1" outlineLevel="1" x14ac:dyDescent="0.3">
      <c r="A25" s="505"/>
      <c r="B25" s="504" t="s">
        <v>565</v>
      </c>
      <c r="C25" s="505"/>
      <c r="D25" s="505"/>
      <c r="E25" s="505"/>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row>
    <row r="26" spans="1:85" ht="14.45" hidden="1" customHeight="1" outlineLevel="1" x14ac:dyDescent="0.3">
      <c r="A26" s="505"/>
      <c r="B26" s="507" t="s">
        <v>791</v>
      </c>
      <c r="C26" s="505"/>
      <c r="D26" s="519"/>
      <c r="E26" s="505"/>
      <c r="F26" s="508">
        <f ca="1">'Financial calcs'!F258+'Financial calcs'!E258</f>
        <v>0</v>
      </c>
      <c r="G26" s="508">
        <f ca="1">'Financial calcs'!G258+'Financial calcs'!F258</f>
        <v>0</v>
      </c>
      <c r="H26" s="508">
        <f ca="1">'Financial calcs'!H258+'Financial calcs'!G258</f>
        <v>57489.195205479453</v>
      </c>
      <c r="I26" s="508">
        <f ca="1">'Financial calcs'!I258+'Financial calcs'!H258</f>
        <v>116652.75684931505</v>
      </c>
      <c r="J26" s="508">
        <f ca="1">'Financial calcs'!J258+'Financial calcs'!I258</f>
        <v>118419.58855861649</v>
      </c>
      <c r="K26" s="508">
        <f ca="1">'Financial calcs'!K258+'Financial calcs'!J258</f>
        <v>119898.67759971239</v>
      </c>
      <c r="L26" s="508">
        <f ca="1">'Financial calcs'!L258+'Financial calcs'!K258</f>
        <v>121046.35614297944</v>
      </c>
      <c r="M26" s="508">
        <f ca="1">'Financial calcs'!M258+'Financial calcs'!L258</f>
        <v>122562.42241010271</v>
      </c>
      <c r="N26" s="508">
        <f ca="1">'Financial calcs'!N258+'Financial calcs'!M258</f>
        <v>159208.59546518215</v>
      </c>
      <c r="O26" s="508">
        <f ca="1">'Financial calcs'!O258+'Financial calcs'!N258</f>
        <v>196919.5120560319</v>
      </c>
      <c r="P26" s="508">
        <f ca="1">'Financial calcs'!P258+'Financial calcs'!O258</f>
        <v>199345.75901886009</v>
      </c>
      <c r="Q26" s="508">
        <f ca="1">'Financial calcs'!Q258+'Financial calcs'!P258</f>
        <v>201842.49985743267</v>
      </c>
      <c r="R26" s="508">
        <f ca="1">'Financial calcs'!R258+'Financial calcs'!Q258</f>
        <v>204892.73464412635</v>
      </c>
      <c r="S26" s="508">
        <f ca="1">'Financial calcs'!S258+'Financial calcs'!R258</f>
        <v>207451.89400366327</v>
      </c>
      <c r="T26" s="508">
        <f ca="1">'Financial calcs'!T258+'Financial calcs'!S258</f>
        <v>209437.63806918985</v>
      </c>
      <c r="U26" s="508">
        <f ca="1">'Financial calcs'!U258+'Financial calcs'!T258</f>
        <v>212060.7764127152</v>
      </c>
      <c r="V26" s="508">
        <f ca="1">'Financial calcs'!V258+'Financial calcs'!U258</f>
        <v>214673.57902091957</v>
      </c>
      <c r="W26" s="508">
        <f ca="1">'Financial calcs'!W258+'Financial calcs'!V258</f>
        <v>217362.29582303303</v>
      </c>
      <c r="X26" s="508">
        <f ca="1">'Financial calcs'!X258+'Financial calcs'!W258</f>
        <v>220040.41849644249</v>
      </c>
      <c r="Y26" s="508">
        <f ca="1">'Financial calcs'!Y258+'Financial calcs'!X258</f>
        <v>222796.35321860883</v>
      </c>
      <c r="Z26" s="508">
        <f ca="1">'Financial calcs'!Z258+'Financial calcs'!Y258</f>
        <v>226163.2416955941</v>
      </c>
      <c r="AA26" s="508">
        <f ca="1">'Financial calcs'!AA258+'Financial calcs'!Z258</f>
        <v>228988.07478581456</v>
      </c>
      <c r="AB26" s="508">
        <f ca="1">'Financial calcs'!AB258+'Financial calcs'!AA258</f>
        <v>231179.96468282491</v>
      </c>
      <c r="AC26" s="508">
        <f ca="1">'Financial calcs'!AC258+'Financial calcs'!AB258</f>
        <v>234075.41860030088</v>
      </c>
      <c r="AD26" s="508">
        <f ca="1">'Financial calcs'!AD258+'Financial calcs'!AC258</f>
        <v>236959.46379989549</v>
      </c>
      <c r="AE26" s="508">
        <f ca="1">'Financial calcs'!AE258+'Financial calcs'!AD258</f>
        <v>239927.30406530836</v>
      </c>
      <c r="AF26" s="508">
        <f ca="1">'Financial calcs'!AF258+'Financial calcs'!AE258</f>
        <v>242883.45039489286</v>
      </c>
      <c r="AG26" s="508">
        <f ca="1">'Financial calcs'!AG258+'Financial calcs'!AF258</f>
        <v>245925.48666694108</v>
      </c>
      <c r="AH26" s="508">
        <f ca="1">'Financial calcs'!AH258+'Financial calcs'!AG258</f>
        <v>249641.90156913418</v>
      </c>
      <c r="AI26" s="508">
        <f ca="1">'Financial calcs'!AI258+'Financial calcs'!AH258</f>
        <v>252759.98874798359</v>
      </c>
      <c r="AJ26" s="508">
        <f ca="1">'Financial calcs'!AJ258+'Financial calcs'!AI258</f>
        <v>255179.42507113429</v>
      </c>
      <c r="AK26" s="508">
        <f ca="1">'Financial calcs'!AK258+'Financial calcs'!AJ258</f>
        <v>258375.46442945494</v>
      </c>
      <c r="AL26" s="508">
        <f ca="1">'Financial calcs'!AL258+'Financial calcs'!AK258</f>
        <v>261558.91069791262</v>
      </c>
      <c r="AM26" s="508">
        <f ca="1">'Financial calcs'!AM258+'Financial calcs'!AL258</f>
        <v>264834.85104019131</v>
      </c>
      <c r="AN26" s="508">
        <f ca="1">'Financial calcs'!AN258+'Financial calcs'!AM258</f>
        <v>268097.88346536044</v>
      </c>
      <c r="AO26" s="508">
        <f ca="1">'Financial calcs'!AO258+'Financial calcs'!AN258</f>
        <v>271455.72231619607</v>
      </c>
      <c r="AP26" s="508">
        <f ca="1">'Financial calcs'!AP258+'Financial calcs'!AO258</f>
        <v>275557.94899214758</v>
      </c>
      <c r="AQ26" s="508">
        <f ca="1">'Financial calcs'!AQ258+'Financial calcs'!AP258</f>
        <v>278999.73381425411</v>
      </c>
      <c r="AR26" s="508">
        <f ca="1">'Financial calcs'!AR258+'Financial calcs'!AQ258</f>
        <v>281670.33881579421</v>
      </c>
      <c r="AS26" s="508">
        <f ca="1">'Financial calcs'!AS258+'Financial calcs'!AR258</f>
        <v>285198.16825845337</v>
      </c>
      <c r="AT26" s="508">
        <f ca="1">'Financial calcs'!AT258+'Financial calcs'!AS258</f>
        <v>288712.09728618903</v>
      </c>
      <c r="AU26" s="508">
        <f ca="1">'Financial calcs'!AU258+'Financial calcs'!AT258</f>
        <v>292360.83650486043</v>
      </c>
      <c r="AV26" s="508">
        <f ca="1">'Financial calcs'!AV258+'Financial calcs'!AU258</f>
        <v>148289.74636769804</v>
      </c>
      <c r="AW26" s="508">
        <f ca="1">'Financial calcs'!AW258+'Financial calcs'!AV258</f>
        <v>0</v>
      </c>
      <c r="AX26" s="508">
        <f ca="1">'Financial calcs'!AX258+'Financial calcs'!AW258</f>
        <v>0</v>
      </c>
      <c r="AY26" s="508">
        <f ca="1">'Financial calcs'!AY258+'Financial calcs'!AX258</f>
        <v>0</v>
      </c>
      <c r="AZ26" s="508">
        <f ca="1">'Financial calcs'!AZ258+'Financial calcs'!AY258</f>
        <v>0</v>
      </c>
      <c r="BA26" s="508">
        <f ca="1">'Financial calcs'!BA258+'Financial calcs'!AZ258</f>
        <v>0</v>
      </c>
      <c r="BB26" s="508">
        <f ca="1">'Financial calcs'!BB258+'Financial calcs'!BA258</f>
        <v>0</v>
      </c>
      <c r="BC26" s="508">
        <f ca="1">'Financial calcs'!BC258+'Financial calcs'!BB258</f>
        <v>0</v>
      </c>
      <c r="BD26" s="508">
        <f ca="1">'Financial calcs'!BD258+'Financial calcs'!BC258</f>
        <v>0</v>
      </c>
      <c r="BE26" s="508">
        <f ca="1">'Financial calcs'!BE258+'Financial calcs'!BD258</f>
        <v>0</v>
      </c>
      <c r="BF26" s="508">
        <f ca="1">'Financial calcs'!BF258+'Financial calcs'!BE258</f>
        <v>0</v>
      </c>
      <c r="BG26" s="508">
        <f ca="1">'Financial calcs'!BG258+'Financial calcs'!BF258</f>
        <v>0</v>
      </c>
      <c r="BH26" s="508">
        <f ca="1">'Financial calcs'!BH258+'Financial calcs'!BG258</f>
        <v>0</v>
      </c>
      <c r="BI26" s="508">
        <f ca="1">'Financial calcs'!BI258+'Financial calcs'!BH258</f>
        <v>0</v>
      </c>
      <c r="BJ26" s="508">
        <f ca="1">'Financial calcs'!BJ258+'Financial calcs'!BI258</f>
        <v>0</v>
      </c>
      <c r="BK26" s="508">
        <f ca="1">'Financial calcs'!BK258+'Financial calcs'!BJ258</f>
        <v>0</v>
      </c>
      <c r="BL26" s="508">
        <f ca="1">'Financial calcs'!BL258+'Financial calcs'!BK258</f>
        <v>0</v>
      </c>
      <c r="BM26" s="508">
        <f ca="1">'Financial calcs'!BM258+'Financial calcs'!BL258</f>
        <v>0</v>
      </c>
      <c r="BN26" s="508">
        <f ca="1">'Financial calcs'!BN258+'Financial calcs'!BM258</f>
        <v>0</v>
      </c>
      <c r="BO26" s="508">
        <f ca="1">'Financial calcs'!BO258+'Financial calcs'!BN258</f>
        <v>0</v>
      </c>
      <c r="BP26" s="508">
        <f ca="1">'Financial calcs'!BP258+'Financial calcs'!BO258</f>
        <v>0</v>
      </c>
      <c r="BQ26" s="508">
        <f ca="1">'Financial calcs'!BQ258+'Financial calcs'!BP258</f>
        <v>0</v>
      </c>
      <c r="BR26" s="508">
        <f ca="1">'Financial calcs'!BR258+'Financial calcs'!BQ258</f>
        <v>0</v>
      </c>
      <c r="BS26" s="508">
        <f ca="1">'Financial calcs'!BS258+'Financial calcs'!BR258</f>
        <v>0</v>
      </c>
      <c r="BT26" s="508">
        <f ca="1">'Financial calcs'!BT258+'Financial calcs'!BS258</f>
        <v>0</v>
      </c>
      <c r="BU26" s="508">
        <f ca="1">'Financial calcs'!BU258+'Financial calcs'!BT258</f>
        <v>0</v>
      </c>
      <c r="BV26" s="508">
        <f ca="1">'Financial calcs'!BV258+'Financial calcs'!BU258</f>
        <v>0</v>
      </c>
      <c r="BW26" s="508">
        <f ca="1">'Financial calcs'!BW258+'Financial calcs'!BV258</f>
        <v>0</v>
      </c>
      <c r="BX26" s="508">
        <f ca="1">'Financial calcs'!BX258+'Financial calcs'!BW258</f>
        <v>0</v>
      </c>
      <c r="BY26" s="508">
        <f ca="1">'Financial calcs'!BY258+'Financial calcs'!BX258</f>
        <v>0</v>
      </c>
      <c r="BZ26" s="508">
        <f ca="1">'Financial calcs'!BZ258+'Financial calcs'!BY258</f>
        <v>0</v>
      </c>
      <c r="CA26" s="508">
        <f ca="1">'Financial calcs'!CA258+'Financial calcs'!BZ258</f>
        <v>0</v>
      </c>
      <c r="CB26" s="508">
        <f ca="1">'Financial calcs'!CB258+'Financial calcs'!CA258</f>
        <v>0</v>
      </c>
      <c r="CC26" s="508">
        <f ca="1">'Financial calcs'!CC258+'Financial calcs'!CB258</f>
        <v>0</v>
      </c>
      <c r="CD26" s="508">
        <f ca="1">'Financial calcs'!CD258+'Financial calcs'!CC258</f>
        <v>0</v>
      </c>
      <c r="CE26" s="508">
        <f ca="1">'Financial calcs'!CE258+'Financial calcs'!CD258</f>
        <v>0</v>
      </c>
      <c r="CF26" s="508">
        <f ca="1">'Financial calcs'!CF258+'Financial calcs'!CE258</f>
        <v>0</v>
      </c>
      <c r="CG26" s="508">
        <f ca="1">'Financial calcs'!CG258+'Financial calcs'!CF258</f>
        <v>0</v>
      </c>
    </row>
    <row r="27" spans="1:85" ht="14.45" hidden="1" customHeight="1" outlineLevel="1" x14ac:dyDescent="0.3">
      <c r="A27" s="505"/>
      <c r="B27" s="507" t="s">
        <v>1213</v>
      </c>
      <c r="C27" s="505"/>
      <c r="D27" s="519"/>
      <c r="E27" s="505"/>
      <c r="F27" s="508">
        <f>'Financial calcs'!F259+'Financial calcs'!E259</f>
        <v>0</v>
      </c>
      <c r="G27" s="508">
        <f>'Financial calcs'!G259+'Financial calcs'!F259</f>
        <v>0</v>
      </c>
      <c r="H27" s="508">
        <f>'Financial calcs'!H259+'Financial calcs'!G259</f>
        <v>-6778.2020547945203</v>
      </c>
      <c r="I27" s="508">
        <f>'Financial calcs'!I259+'Financial calcs'!H259</f>
        <v>-13753.818493150684</v>
      </c>
      <c r="J27" s="508">
        <f>'Financial calcs'!J259+'Financial calcs'!I259</f>
        <v>-13962.134895557405</v>
      </c>
      <c r="K27" s="508">
        <f>'Financial calcs'!K259+'Financial calcs'!J259</f>
        <v>-14136.525306516309</v>
      </c>
      <c r="L27" s="508">
        <f>'Financial calcs'!L259+'Financial calcs'!K259</f>
        <v>-14271.84111729452</v>
      </c>
      <c r="M27" s="508">
        <f>'Financial calcs'!M259+'Financial calcs'!L259</f>
        <v>-14450.591288527397</v>
      </c>
      <c r="N27" s="508">
        <f>'Financial calcs'!N259+'Financial calcs'!M259</f>
        <v>-14628.637145226883</v>
      </c>
      <c r="O27" s="508">
        <f>'Financial calcs'!O259+'Financial calcs'!N259</f>
        <v>-14811.856070740581</v>
      </c>
      <c r="P27" s="508">
        <f>'Financial calcs'!P259+'Financial calcs'!O259</f>
        <v>-14994.353073857554</v>
      </c>
      <c r="Q27" s="508">
        <f>'Financial calcs'!Q259+'Financial calcs'!P259</f>
        <v>-15182.152472509093</v>
      </c>
      <c r="R27" s="508">
        <f>'Financial calcs'!R259+'Financial calcs'!Q259</f>
        <v>-15411.584478361397</v>
      </c>
      <c r="S27" s="508">
        <f>'Financial calcs'!S259+'Financial calcs'!R259</f>
        <v>-15604.078861979227</v>
      </c>
      <c r="T27" s="508">
        <f>'Financial calcs'!T259+'Financial calcs'!S259</f>
        <v>-15753.44219822159</v>
      </c>
      <c r="U27" s="508">
        <f>'Financial calcs'!U259+'Financial calcs'!T259</f>
        <v>-15950.748941429865</v>
      </c>
      <c r="V27" s="508">
        <f>'Financial calcs'!V259+'Financial calcs'!U259</f>
        <v>-16147.278253177128</v>
      </c>
      <c r="W27" s="508">
        <f>'Financial calcs'!W259+'Financial calcs'!V259</f>
        <v>-16349.51766496561</v>
      </c>
      <c r="X27" s="508">
        <f>'Financial calcs'!X259+'Financial calcs'!W259</f>
        <v>-16550.960209506557</v>
      </c>
      <c r="Y27" s="508">
        <f>'Financial calcs'!Y259+'Financial calcs'!X259</f>
        <v>-16758.255606589744</v>
      </c>
      <c r="Z27" s="508">
        <f>'Financial calcs'!Z259+'Financial calcs'!Y259</f>
        <v>-17011.505612171473</v>
      </c>
      <c r="AA27" s="508">
        <f>'Financial calcs'!AA259+'Financial calcs'!Z259</f>
        <v>-17223.983394181741</v>
      </c>
      <c r="AB27" s="508">
        <f>'Financial calcs'!AB259+'Financial calcs'!AA259</f>
        <v>-17388.852570112816</v>
      </c>
      <c r="AC27" s="508">
        <f>'Financial calcs'!AC259+'Financial calcs'!AB259</f>
        <v>-17606.642296673352</v>
      </c>
      <c r="AD27" s="508">
        <f>'Financial calcs'!AD259+'Financial calcs'!AC259</f>
        <v>-17823.57388436564</v>
      </c>
      <c r="AE27" s="508">
        <f>'Financial calcs'!AE259+'Financial calcs'!AD259</f>
        <v>-18046.808354090183</v>
      </c>
      <c r="AF27" s="508">
        <f>'Financial calcs'!AF259+'Financial calcs'!AE259</f>
        <v>-18269.163231474777</v>
      </c>
      <c r="AG27" s="508">
        <f>'Financial calcs'!AG259+'Financial calcs'!AF259</f>
        <v>-18497.978562942437</v>
      </c>
      <c r="AH27" s="508">
        <f>'Financial calcs'!AH259+'Financial calcs'!AG259</f>
        <v>-18777.519183654396</v>
      </c>
      <c r="AI27" s="508">
        <f>'Financial calcs'!AI259+'Financial calcs'!AH259</f>
        <v>-19012.054898408744</v>
      </c>
      <c r="AJ27" s="508">
        <f>'Financial calcs'!AJ259+'Financial calcs'!AI259</f>
        <v>-19194.039620068186</v>
      </c>
      <c r="AK27" s="508">
        <f>'Financial calcs'!AK259+'Financial calcs'!AJ259</f>
        <v>-19434.438727691391</v>
      </c>
      <c r="AL27" s="508">
        <f>'Financial calcs'!AL259+'Financial calcs'!AK259</f>
        <v>-19673.890610569892</v>
      </c>
      <c r="AM27" s="508">
        <f>'Financial calcs'!AM259+'Financial calcs'!AL259</f>
        <v>-19920.299695883677</v>
      </c>
      <c r="AN27" s="508">
        <f>'Financial calcs'!AN259+'Financial calcs'!AM259</f>
        <v>-20165.737875834133</v>
      </c>
      <c r="AO27" s="508">
        <f>'Financial calcs'!AO259+'Financial calcs'!AN259</f>
        <v>-20418.307188280764</v>
      </c>
      <c r="AP27" s="508">
        <f>'Financial calcs'!AP259+'Financial calcs'!AO259</f>
        <v>-20726.867728875943</v>
      </c>
      <c r="AQ27" s="508">
        <f>'Financial calcs'!AQ259+'Financial calcs'!AP259</f>
        <v>-20985.751274133738</v>
      </c>
      <c r="AR27" s="508">
        <f>'Financial calcs'!AR259+'Financial calcs'!AQ259</f>
        <v>-21186.628355798231</v>
      </c>
      <c r="AS27" s="508">
        <f>'Financial calcs'!AS259+'Financial calcs'!AR259</f>
        <v>-21451.983989687476</v>
      </c>
      <c r="AT27" s="508">
        <f>'Financial calcs'!AT259+'Financial calcs'!AS259</f>
        <v>-21716.294064693186</v>
      </c>
      <c r="AU27" s="508">
        <f>'Financial calcs'!AU259+'Financial calcs'!AT259</f>
        <v>-21990.744268141021</v>
      </c>
      <c r="AV27" s="508">
        <f>'Financial calcs'!AV259+'Financial calcs'!AU259</f>
        <v>-11154.031192906812</v>
      </c>
      <c r="AW27" s="508">
        <f>'Financial calcs'!AW259+'Financial calcs'!AV259</f>
        <v>0</v>
      </c>
      <c r="AX27" s="508">
        <f>'Financial calcs'!AX259+'Financial calcs'!AW259</f>
        <v>0</v>
      </c>
      <c r="AY27" s="508">
        <f>'Financial calcs'!AY259+'Financial calcs'!AX259</f>
        <v>0</v>
      </c>
      <c r="AZ27" s="508">
        <f>'Financial calcs'!AZ259+'Financial calcs'!AY259</f>
        <v>0</v>
      </c>
      <c r="BA27" s="508">
        <f>'Financial calcs'!BA259+'Financial calcs'!AZ259</f>
        <v>0</v>
      </c>
      <c r="BB27" s="508">
        <f>'Financial calcs'!BB259+'Financial calcs'!BA259</f>
        <v>0</v>
      </c>
      <c r="BC27" s="508">
        <f>'Financial calcs'!BC259+'Financial calcs'!BB259</f>
        <v>0</v>
      </c>
      <c r="BD27" s="508">
        <f>'Financial calcs'!BD259+'Financial calcs'!BC259</f>
        <v>0</v>
      </c>
      <c r="BE27" s="508">
        <f>'Financial calcs'!BE259+'Financial calcs'!BD259</f>
        <v>0</v>
      </c>
      <c r="BF27" s="508">
        <f>'Financial calcs'!BF259+'Financial calcs'!BE259</f>
        <v>0</v>
      </c>
      <c r="BG27" s="508">
        <f>'Financial calcs'!BG259+'Financial calcs'!BF259</f>
        <v>0</v>
      </c>
      <c r="BH27" s="508">
        <f>'Financial calcs'!BH259+'Financial calcs'!BG259</f>
        <v>0</v>
      </c>
      <c r="BI27" s="508">
        <f>'Financial calcs'!BI259+'Financial calcs'!BH259</f>
        <v>0</v>
      </c>
      <c r="BJ27" s="508">
        <f>'Financial calcs'!BJ259+'Financial calcs'!BI259</f>
        <v>0</v>
      </c>
      <c r="BK27" s="508">
        <f>'Financial calcs'!BK259+'Financial calcs'!BJ259</f>
        <v>0</v>
      </c>
      <c r="BL27" s="508">
        <f>'Financial calcs'!BL259+'Financial calcs'!BK259</f>
        <v>0</v>
      </c>
      <c r="BM27" s="508">
        <f>'Financial calcs'!BM259+'Financial calcs'!BL259</f>
        <v>0</v>
      </c>
      <c r="BN27" s="508">
        <f>'Financial calcs'!BN259+'Financial calcs'!BM259</f>
        <v>0</v>
      </c>
      <c r="BO27" s="508">
        <f>'Financial calcs'!BO259+'Financial calcs'!BN259</f>
        <v>0</v>
      </c>
      <c r="BP27" s="508">
        <f>'Financial calcs'!BP259+'Financial calcs'!BO259</f>
        <v>0</v>
      </c>
      <c r="BQ27" s="508">
        <f>'Financial calcs'!BQ259+'Financial calcs'!BP259</f>
        <v>0</v>
      </c>
      <c r="BR27" s="508">
        <f>'Financial calcs'!BR259+'Financial calcs'!BQ259</f>
        <v>0</v>
      </c>
      <c r="BS27" s="508">
        <f>'Financial calcs'!BS259+'Financial calcs'!BR259</f>
        <v>0</v>
      </c>
      <c r="BT27" s="508">
        <f>'Financial calcs'!BT259+'Financial calcs'!BS259</f>
        <v>0</v>
      </c>
      <c r="BU27" s="508">
        <f>'Financial calcs'!BU259+'Financial calcs'!BT259</f>
        <v>0</v>
      </c>
      <c r="BV27" s="508">
        <f>'Financial calcs'!BV259+'Financial calcs'!BU259</f>
        <v>0</v>
      </c>
      <c r="BW27" s="508">
        <f>'Financial calcs'!BW259+'Financial calcs'!BV259</f>
        <v>0</v>
      </c>
      <c r="BX27" s="508">
        <f>'Financial calcs'!BX259+'Financial calcs'!BW259</f>
        <v>0</v>
      </c>
      <c r="BY27" s="508">
        <f>'Financial calcs'!BY259+'Financial calcs'!BX259</f>
        <v>0</v>
      </c>
      <c r="BZ27" s="508">
        <f>'Financial calcs'!BZ259+'Financial calcs'!BY259</f>
        <v>0</v>
      </c>
      <c r="CA27" s="508">
        <f>'Financial calcs'!CA259+'Financial calcs'!BZ259</f>
        <v>0</v>
      </c>
      <c r="CB27" s="508">
        <f>'Financial calcs'!CB259+'Financial calcs'!CA259</f>
        <v>0</v>
      </c>
      <c r="CC27" s="508">
        <f>'Financial calcs'!CC259+'Financial calcs'!CB259</f>
        <v>0</v>
      </c>
      <c r="CD27" s="508">
        <f>'Financial calcs'!CD259+'Financial calcs'!CC259</f>
        <v>0</v>
      </c>
      <c r="CE27" s="508">
        <f>'Financial calcs'!CE259+'Financial calcs'!CD259</f>
        <v>0</v>
      </c>
      <c r="CF27" s="508">
        <f>'Financial calcs'!CF259+'Financial calcs'!CE259</f>
        <v>0</v>
      </c>
      <c r="CG27" s="508">
        <f>'Financial calcs'!CG259+'Financial calcs'!CF259</f>
        <v>0</v>
      </c>
    </row>
    <row r="28" spans="1:85" ht="14.45" hidden="1" customHeight="1" outlineLevel="1" x14ac:dyDescent="0.3">
      <c r="A28" s="505"/>
      <c r="B28" s="507" t="s">
        <v>563</v>
      </c>
      <c r="C28" s="505"/>
      <c r="D28" s="519"/>
      <c r="E28" s="505"/>
      <c r="F28" s="508">
        <f>'Financial calcs'!F260+'Financial calcs'!E260</f>
        <v>0</v>
      </c>
      <c r="G28" s="508">
        <f>'Financial calcs'!G260+'Financial calcs'!F260</f>
        <v>0</v>
      </c>
      <c r="H28" s="508">
        <f>'Financial calcs'!H260+'Financial calcs'!G260</f>
        <v>-3012.5342465753424</v>
      </c>
      <c r="I28" s="508">
        <f>'Financial calcs'!I260+'Financial calcs'!H260</f>
        <v>-6112.8082191780823</v>
      </c>
      <c r="J28" s="508">
        <f>'Financial calcs'!J260+'Financial calcs'!I260</f>
        <v>-6205.3932869144028</v>
      </c>
      <c r="K28" s="508">
        <f>'Financial calcs'!K260+'Financial calcs'!J260</f>
        <v>-6282.9001362294712</v>
      </c>
      <c r="L28" s="508">
        <f>'Financial calcs'!L260+'Financial calcs'!K260</f>
        <v>-6343.0404965753423</v>
      </c>
      <c r="M28" s="508">
        <f>'Financial calcs'!M260+'Financial calcs'!L260</f>
        <v>-6422.4850171232865</v>
      </c>
      <c r="N28" s="508">
        <f>'Financial calcs'!N260+'Financial calcs'!M260</f>
        <v>-6501.6165089897249</v>
      </c>
      <c r="O28" s="508">
        <f>'Financial calcs'!O260+'Financial calcs'!N260</f>
        <v>-6583.0471425513679</v>
      </c>
      <c r="P28" s="508">
        <f>'Financial calcs'!P260+'Financial calcs'!O260</f>
        <v>-6664.1569217144679</v>
      </c>
      <c r="Q28" s="508">
        <f>'Financial calcs'!Q260+'Financial calcs'!P260</f>
        <v>-6747.6233211151521</v>
      </c>
      <c r="R28" s="508">
        <f>'Financial calcs'!R260+'Financial calcs'!Q260</f>
        <v>-6849.5931014939542</v>
      </c>
      <c r="S28" s="508">
        <f>'Financial calcs'!S260+'Financial calcs'!R260</f>
        <v>-6935.1461608796562</v>
      </c>
      <c r="T28" s="508">
        <f>'Financial calcs'!T260+'Financial calcs'!S260</f>
        <v>-7001.5298658762622</v>
      </c>
      <c r="U28" s="508">
        <f>'Financial calcs'!U260+'Financial calcs'!T260</f>
        <v>-7089.2217517466052</v>
      </c>
      <c r="V28" s="508">
        <f>'Financial calcs'!V260+'Financial calcs'!U260</f>
        <v>-7176.5681125231677</v>
      </c>
      <c r="W28" s="508">
        <f>'Financial calcs'!W260+'Financial calcs'!V260</f>
        <v>-7266.4522955402708</v>
      </c>
      <c r="X28" s="508">
        <f>'Financial calcs'!X260+'Financial calcs'!W260</f>
        <v>-7355.9823153362468</v>
      </c>
      <c r="Y28" s="508">
        <f>'Financial calcs'!Y260+'Financial calcs'!X260</f>
        <v>-7448.1136029287763</v>
      </c>
      <c r="Z28" s="508">
        <f>'Financial calcs'!Z260+'Financial calcs'!Y260</f>
        <v>-7560.6691609650989</v>
      </c>
      <c r="AA28" s="508">
        <f>'Financial calcs'!AA260+'Financial calcs'!Z260</f>
        <v>-7655.1037307474417</v>
      </c>
      <c r="AB28" s="508">
        <f>'Financial calcs'!AB260+'Financial calcs'!AA260</f>
        <v>-7728.3789200501415</v>
      </c>
      <c r="AC28" s="508">
        <f>'Financial calcs'!AC260+'Financial calcs'!AB260</f>
        <v>-7825.174354077044</v>
      </c>
      <c r="AD28" s="508">
        <f>'Financial calcs'!AD260+'Financial calcs'!AC260</f>
        <v>-7921.5883930513955</v>
      </c>
      <c r="AE28" s="508">
        <f>'Financial calcs'!AE260+'Financial calcs'!AD260</f>
        <v>-8020.8037129289714</v>
      </c>
      <c r="AF28" s="508">
        <f>'Financial calcs'!AF260+'Financial calcs'!AE260</f>
        <v>-8119.6281028776802</v>
      </c>
      <c r="AG28" s="508">
        <f>'Financial calcs'!AG260+'Financial calcs'!AF260</f>
        <v>-8221.3238057521939</v>
      </c>
      <c r="AH28" s="508">
        <f>'Financial calcs'!AH260+'Financial calcs'!AG260</f>
        <v>-8345.5640816241757</v>
      </c>
      <c r="AI28" s="508">
        <f>'Financial calcs'!AI260+'Financial calcs'!AH260</f>
        <v>-8449.8021770705527</v>
      </c>
      <c r="AJ28" s="508">
        <f>'Financial calcs'!AJ260+'Financial calcs'!AI260</f>
        <v>-8530.6842755858597</v>
      </c>
      <c r="AK28" s="508">
        <f>'Financial calcs'!AK260+'Financial calcs'!AJ260</f>
        <v>-8637.5283234183971</v>
      </c>
      <c r="AL28" s="508">
        <f>'Financial calcs'!AL260+'Financial calcs'!AK260</f>
        <v>-8743.9513824755068</v>
      </c>
      <c r="AM28" s="508">
        <f>'Financial calcs'!AM260+'Financial calcs'!AL260</f>
        <v>-8853.4665315038565</v>
      </c>
      <c r="AN28" s="508">
        <f>'Financial calcs'!AN260+'Financial calcs'!AM260</f>
        <v>-8962.5501670373924</v>
      </c>
      <c r="AO28" s="508">
        <f>'Financial calcs'!AO260+'Financial calcs'!AN260</f>
        <v>-9074.8031947914515</v>
      </c>
      <c r="AP28" s="508">
        <f>'Financial calcs'!AP260+'Financial calcs'!AO260</f>
        <v>-9211.9412128337517</v>
      </c>
      <c r="AQ28" s="508">
        <f>'Financial calcs'!AQ260+'Financial calcs'!AP260</f>
        <v>-9327.000566281662</v>
      </c>
      <c r="AR28" s="508">
        <f>'Financial calcs'!AR260+'Financial calcs'!AQ260</f>
        <v>-9416.2792692436597</v>
      </c>
      <c r="AS28" s="508">
        <f>'Financial calcs'!AS260+'Financial calcs'!AR260</f>
        <v>-9534.2151065277667</v>
      </c>
      <c r="AT28" s="508">
        <f>'Financial calcs'!AT260+'Financial calcs'!AS260</f>
        <v>-9651.686250974748</v>
      </c>
      <c r="AU28" s="508">
        <f>'Financial calcs'!AU260+'Financial calcs'!AT260</f>
        <v>-9773.6641191737872</v>
      </c>
      <c r="AV28" s="508">
        <f>'Financial calcs'!AV260+'Financial calcs'!AU260</f>
        <v>-4957.3471968474723</v>
      </c>
      <c r="AW28" s="508">
        <f>'Financial calcs'!AW260+'Financial calcs'!AV260</f>
        <v>0</v>
      </c>
      <c r="AX28" s="508">
        <f>'Financial calcs'!AX260+'Financial calcs'!AW260</f>
        <v>0</v>
      </c>
      <c r="AY28" s="508">
        <f>'Financial calcs'!AY260+'Financial calcs'!AX260</f>
        <v>0</v>
      </c>
      <c r="AZ28" s="508">
        <f>'Financial calcs'!AZ260+'Financial calcs'!AY260</f>
        <v>0</v>
      </c>
      <c r="BA28" s="508">
        <f>'Financial calcs'!BA260+'Financial calcs'!AZ260</f>
        <v>0</v>
      </c>
      <c r="BB28" s="508">
        <f>'Financial calcs'!BB260+'Financial calcs'!BA260</f>
        <v>0</v>
      </c>
      <c r="BC28" s="508">
        <f>'Financial calcs'!BC260+'Financial calcs'!BB260</f>
        <v>0</v>
      </c>
      <c r="BD28" s="508">
        <f>'Financial calcs'!BD260+'Financial calcs'!BC260</f>
        <v>0</v>
      </c>
      <c r="BE28" s="508">
        <f>'Financial calcs'!BE260+'Financial calcs'!BD260</f>
        <v>0</v>
      </c>
      <c r="BF28" s="508">
        <f>'Financial calcs'!BF260+'Financial calcs'!BE260</f>
        <v>0</v>
      </c>
      <c r="BG28" s="508">
        <f>'Financial calcs'!BG260+'Financial calcs'!BF260</f>
        <v>0</v>
      </c>
      <c r="BH28" s="508">
        <f>'Financial calcs'!BH260+'Financial calcs'!BG260</f>
        <v>0</v>
      </c>
      <c r="BI28" s="508">
        <f>'Financial calcs'!BI260+'Financial calcs'!BH260</f>
        <v>0</v>
      </c>
      <c r="BJ28" s="508">
        <f>'Financial calcs'!BJ260+'Financial calcs'!BI260</f>
        <v>0</v>
      </c>
      <c r="BK28" s="508">
        <f>'Financial calcs'!BK260+'Financial calcs'!BJ260</f>
        <v>0</v>
      </c>
      <c r="BL28" s="508">
        <f>'Financial calcs'!BL260+'Financial calcs'!BK260</f>
        <v>0</v>
      </c>
      <c r="BM28" s="508">
        <f>'Financial calcs'!BM260+'Financial calcs'!BL260</f>
        <v>0</v>
      </c>
      <c r="BN28" s="508">
        <f>'Financial calcs'!BN260+'Financial calcs'!BM260</f>
        <v>0</v>
      </c>
      <c r="BO28" s="508">
        <f>'Financial calcs'!BO260+'Financial calcs'!BN260</f>
        <v>0</v>
      </c>
      <c r="BP28" s="508">
        <f>'Financial calcs'!BP260+'Financial calcs'!BO260</f>
        <v>0</v>
      </c>
      <c r="BQ28" s="508">
        <f>'Financial calcs'!BQ260+'Financial calcs'!BP260</f>
        <v>0</v>
      </c>
      <c r="BR28" s="508">
        <f>'Financial calcs'!BR260+'Financial calcs'!BQ260</f>
        <v>0</v>
      </c>
      <c r="BS28" s="508">
        <f>'Financial calcs'!BS260+'Financial calcs'!BR260</f>
        <v>0</v>
      </c>
      <c r="BT28" s="508">
        <f>'Financial calcs'!BT260+'Financial calcs'!BS260</f>
        <v>0</v>
      </c>
      <c r="BU28" s="508">
        <f>'Financial calcs'!BU260+'Financial calcs'!BT260</f>
        <v>0</v>
      </c>
      <c r="BV28" s="508">
        <f>'Financial calcs'!BV260+'Financial calcs'!BU260</f>
        <v>0</v>
      </c>
      <c r="BW28" s="508">
        <f>'Financial calcs'!BW260+'Financial calcs'!BV260</f>
        <v>0</v>
      </c>
      <c r="BX28" s="508">
        <f>'Financial calcs'!BX260+'Financial calcs'!BW260</f>
        <v>0</v>
      </c>
      <c r="BY28" s="508">
        <f>'Financial calcs'!BY260+'Financial calcs'!BX260</f>
        <v>0</v>
      </c>
      <c r="BZ28" s="508">
        <f>'Financial calcs'!BZ260+'Financial calcs'!BY260</f>
        <v>0</v>
      </c>
      <c r="CA28" s="508">
        <f>'Financial calcs'!CA260+'Financial calcs'!BZ260</f>
        <v>0</v>
      </c>
      <c r="CB28" s="508">
        <f>'Financial calcs'!CB260+'Financial calcs'!CA260</f>
        <v>0</v>
      </c>
      <c r="CC28" s="508">
        <f>'Financial calcs'!CC260+'Financial calcs'!CB260</f>
        <v>0</v>
      </c>
      <c r="CD28" s="508">
        <f>'Financial calcs'!CD260+'Financial calcs'!CC260</f>
        <v>0</v>
      </c>
      <c r="CE28" s="508">
        <f>'Financial calcs'!CE260+'Financial calcs'!CD260</f>
        <v>0</v>
      </c>
      <c r="CF28" s="508">
        <f>'Financial calcs'!CF260+'Financial calcs'!CE260</f>
        <v>0</v>
      </c>
      <c r="CG28" s="508">
        <f>'Financial calcs'!CG260+'Financial calcs'!CF260</f>
        <v>0</v>
      </c>
    </row>
    <row r="29" spans="1:85" ht="14.45" hidden="1" customHeight="1" outlineLevel="1" x14ac:dyDescent="0.3">
      <c r="A29" s="505"/>
      <c r="B29" s="507" t="s">
        <v>829</v>
      </c>
      <c r="C29" s="505"/>
      <c r="D29" s="519"/>
      <c r="E29" s="505"/>
      <c r="F29" s="508">
        <f>'Financial calcs'!F261+'Financial calcs'!E261</f>
        <v>0</v>
      </c>
      <c r="G29" s="508">
        <f>'Financial calcs'!G261+'Financial calcs'!F261</f>
        <v>0</v>
      </c>
      <c r="H29" s="508">
        <f>'Financial calcs'!H261+'Financial calcs'!G261</f>
        <v>0</v>
      </c>
      <c r="I29" s="508">
        <f>'Financial calcs'!I261+'Financial calcs'!H261</f>
        <v>0</v>
      </c>
      <c r="J29" s="508">
        <f>'Financial calcs'!J261+'Financial calcs'!I261</f>
        <v>0</v>
      </c>
      <c r="K29" s="508">
        <f>'Financial calcs'!K261+'Financial calcs'!J261</f>
        <v>0</v>
      </c>
      <c r="L29" s="508">
        <f>'Financial calcs'!L261+'Financial calcs'!K261</f>
        <v>0</v>
      </c>
      <c r="M29" s="508">
        <f>'Financial calcs'!M261+'Financial calcs'!L261</f>
        <v>0</v>
      </c>
      <c r="N29" s="508">
        <f>'Financial calcs'!N261+'Financial calcs'!M261</f>
        <v>0</v>
      </c>
      <c r="O29" s="508">
        <f>'Financial calcs'!O261+'Financial calcs'!N261</f>
        <v>0</v>
      </c>
      <c r="P29" s="508">
        <f>'Financial calcs'!P261+'Financial calcs'!O261</f>
        <v>0</v>
      </c>
      <c r="Q29" s="508">
        <f>'Financial calcs'!Q261+'Financial calcs'!P261</f>
        <v>0</v>
      </c>
      <c r="R29" s="508">
        <f>'Financial calcs'!R261+'Financial calcs'!Q261</f>
        <v>0</v>
      </c>
      <c r="S29" s="508">
        <f>'Financial calcs'!S261+'Financial calcs'!R261</f>
        <v>0</v>
      </c>
      <c r="T29" s="508">
        <f>'Financial calcs'!T261+'Financial calcs'!S261</f>
        <v>0</v>
      </c>
      <c r="U29" s="508">
        <f>'Financial calcs'!U261+'Financial calcs'!T261</f>
        <v>0</v>
      </c>
      <c r="V29" s="508">
        <f>'Financial calcs'!V261+'Financial calcs'!U261</f>
        <v>0</v>
      </c>
      <c r="W29" s="508">
        <f>'Financial calcs'!W261+'Financial calcs'!V261</f>
        <v>0</v>
      </c>
      <c r="X29" s="508">
        <f>'Financial calcs'!X261+'Financial calcs'!W261</f>
        <v>0</v>
      </c>
      <c r="Y29" s="508">
        <f>'Financial calcs'!Y261+'Financial calcs'!X261</f>
        <v>0</v>
      </c>
      <c r="Z29" s="508">
        <f>'Financial calcs'!Z261+'Financial calcs'!Y261</f>
        <v>0</v>
      </c>
      <c r="AA29" s="508">
        <f>'Financial calcs'!AA261+'Financial calcs'!Z261</f>
        <v>0</v>
      </c>
      <c r="AB29" s="508">
        <f>'Financial calcs'!AB261+'Financial calcs'!AA261</f>
        <v>0</v>
      </c>
      <c r="AC29" s="508">
        <f>'Financial calcs'!AC261+'Financial calcs'!AB261</f>
        <v>0</v>
      </c>
      <c r="AD29" s="508">
        <f>'Financial calcs'!AD261+'Financial calcs'!AC261</f>
        <v>0</v>
      </c>
      <c r="AE29" s="508">
        <f>'Financial calcs'!AE261+'Financial calcs'!AD261</f>
        <v>0</v>
      </c>
      <c r="AF29" s="508">
        <f>'Financial calcs'!AF261+'Financial calcs'!AE261</f>
        <v>0</v>
      </c>
      <c r="AG29" s="508">
        <f>'Financial calcs'!AG261+'Financial calcs'!AF261</f>
        <v>0</v>
      </c>
      <c r="AH29" s="508">
        <f>'Financial calcs'!AH261+'Financial calcs'!AG261</f>
        <v>0</v>
      </c>
      <c r="AI29" s="508">
        <f>'Financial calcs'!AI261+'Financial calcs'!AH261</f>
        <v>0</v>
      </c>
      <c r="AJ29" s="508">
        <f>'Financial calcs'!AJ261+'Financial calcs'!AI261</f>
        <v>0</v>
      </c>
      <c r="AK29" s="508">
        <f>'Financial calcs'!AK261+'Financial calcs'!AJ261</f>
        <v>0</v>
      </c>
      <c r="AL29" s="508">
        <f>'Financial calcs'!AL261+'Financial calcs'!AK261</f>
        <v>0</v>
      </c>
      <c r="AM29" s="508">
        <f>'Financial calcs'!AM261+'Financial calcs'!AL261</f>
        <v>0</v>
      </c>
      <c r="AN29" s="508">
        <f>'Financial calcs'!AN261+'Financial calcs'!AM261</f>
        <v>0</v>
      </c>
      <c r="AO29" s="508">
        <f>'Financial calcs'!AO261+'Financial calcs'!AN261</f>
        <v>0</v>
      </c>
      <c r="AP29" s="508">
        <f>'Financial calcs'!AP261+'Financial calcs'!AO261</f>
        <v>0</v>
      </c>
      <c r="AQ29" s="508">
        <f>'Financial calcs'!AQ261+'Financial calcs'!AP261</f>
        <v>0</v>
      </c>
      <c r="AR29" s="508">
        <f>'Financial calcs'!AR261+'Financial calcs'!AQ261</f>
        <v>0</v>
      </c>
      <c r="AS29" s="508">
        <f>'Financial calcs'!AS261+'Financial calcs'!AR261</f>
        <v>0</v>
      </c>
      <c r="AT29" s="508">
        <f>'Financial calcs'!AT261+'Financial calcs'!AS261</f>
        <v>0</v>
      </c>
      <c r="AU29" s="508">
        <f>'Financial calcs'!AU261+'Financial calcs'!AT261</f>
        <v>0</v>
      </c>
      <c r="AV29" s="508">
        <f>'Financial calcs'!AV261+'Financial calcs'!AU261</f>
        <v>0</v>
      </c>
      <c r="AW29" s="508">
        <f>'Financial calcs'!AW261+'Financial calcs'!AV261</f>
        <v>0</v>
      </c>
      <c r="AX29" s="508">
        <f>'Financial calcs'!AX261+'Financial calcs'!AW261</f>
        <v>0</v>
      </c>
      <c r="AY29" s="508">
        <f>'Financial calcs'!AY261+'Financial calcs'!AX261</f>
        <v>0</v>
      </c>
      <c r="AZ29" s="508">
        <f>'Financial calcs'!AZ261+'Financial calcs'!AY261</f>
        <v>0</v>
      </c>
      <c r="BA29" s="508">
        <f>'Financial calcs'!BA261+'Financial calcs'!AZ261</f>
        <v>0</v>
      </c>
      <c r="BB29" s="508">
        <f>'Financial calcs'!BB261+'Financial calcs'!BA261</f>
        <v>0</v>
      </c>
      <c r="BC29" s="508">
        <f>'Financial calcs'!BC261+'Financial calcs'!BB261</f>
        <v>0</v>
      </c>
      <c r="BD29" s="508">
        <f>'Financial calcs'!BD261+'Financial calcs'!BC261</f>
        <v>0</v>
      </c>
      <c r="BE29" s="508">
        <f>'Financial calcs'!BE261+'Financial calcs'!BD261</f>
        <v>0</v>
      </c>
      <c r="BF29" s="508">
        <f>'Financial calcs'!BF261+'Financial calcs'!BE261</f>
        <v>0</v>
      </c>
      <c r="BG29" s="508">
        <f>'Financial calcs'!BG261+'Financial calcs'!BF261</f>
        <v>0</v>
      </c>
      <c r="BH29" s="508">
        <f>'Financial calcs'!BH261+'Financial calcs'!BG261</f>
        <v>0</v>
      </c>
      <c r="BI29" s="508">
        <f>'Financial calcs'!BI261+'Financial calcs'!BH261</f>
        <v>0</v>
      </c>
      <c r="BJ29" s="508">
        <f>'Financial calcs'!BJ261+'Financial calcs'!BI261</f>
        <v>0</v>
      </c>
      <c r="BK29" s="508">
        <f>'Financial calcs'!BK261+'Financial calcs'!BJ261</f>
        <v>0</v>
      </c>
      <c r="BL29" s="508">
        <f>'Financial calcs'!BL261+'Financial calcs'!BK261</f>
        <v>0</v>
      </c>
      <c r="BM29" s="508">
        <f>'Financial calcs'!BM261+'Financial calcs'!BL261</f>
        <v>0</v>
      </c>
      <c r="BN29" s="508">
        <f>'Financial calcs'!BN261+'Financial calcs'!BM261</f>
        <v>0</v>
      </c>
      <c r="BO29" s="508">
        <f>'Financial calcs'!BO261+'Financial calcs'!BN261</f>
        <v>0</v>
      </c>
      <c r="BP29" s="508">
        <f>'Financial calcs'!BP261+'Financial calcs'!BO261</f>
        <v>0</v>
      </c>
      <c r="BQ29" s="508">
        <f>'Financial calcs'!BQ261+'Financial calcs'!BP261</f>
        <v>0</v>
      </c>
      <c r="BR29" s="508">
        <f>'Financial calcs'!BR261+'Financial calcs'!BQ261</f>
        <v>0</v>
      </c>
      <c r="BS29" s="508">
        <f>'Financial calcs'!BS261+'Financial calcs'!BR261</f>
        <v>0</v>
      </c>
      <c r="BT29" s="508">
        <f>'Financial calcs'!BT261+'Financial calcs'!BS261</f>
        <v>0</v>
      </c>
      <c r="BU29" s="508">
        <f>'Financial calcs'!BU261+'Financial calcs'!BT261</f>
        <v>0</v>
      </c>
      <c r="BV29" s="508">
        <f>'Financial calcs'!BV261+'Financial calcs'!BU261</f>
        <v>0</v>
      </c>
      <c r="BW29" s="508">
        <f>'Financial calcs'!BW261+'Financial calcs'!BV261</f>
        <v>0</v>
      </c>
      <c r="BX29" s="508">
        <f>'Financial calcs'!BX261+'Financial calcs'!BW261</f>
        <v>0</v>
      </c>
      <c r="BY29" s="508">
        <f>'Financial calcs'!BY261+'Financial calcs'!BX261</f>
        <v>0</v>
      </c>
      <c r="BZ29" s="508">
        <f>'Financial calcs'!BZ261+'Financial calcs'!BY261</f>
        <v>0</v>
      </c>
      <c r="CA29" s="508">
        <f>'Financial calcs'!CA261+'Financial calcs'!BZ261</f>
        <v>0</v>
      </c>
      <c r="CB29" s="508">
        <f>'Financial calcs'!CB261+'Financial calcs'!CA261</f>
        <v>0</v>
      </c>
      <c r="CC29" s="508">
        <f>'Financial calcs'!CC261+'Financial calcs'!CB261</f>
        <v>0</v>
      </c>
      <c r="CD29" s="508">
        <f>'Financial calcs'!CD261+'Financial calcs'!CC261</f>
        <v>0</v>
      </c>
      <c r="CE29" s="508">
        <f>'Financial calcs'!CE261+'Financial calcs'!CD261</f>
        <v>0</v>
      </c>
      <c r="CF29" s="508">
        <f>'Financial calcs'!CF261+'Financial calcs'!CE261</f>
        <v>0</v>
      </c>
      <c r="CG29" s="508">
        <f>'Financial calcs'!CG261+'Financial calcs'!CF261</f>
        <v>0</v>
      </c>
    </row>
    <row r="30" spans="1:85" ht="14.45" hidden="1" customHeight="1" outlineLevel="1" x14ac:dyDescent="0.3">
      <c r="A30" s="505"/>
      <c r="B30" s="507" t="s">
        <v>1237</v>
      </c>
      <c r="C30" s="505"/>
      <c r="D30" s="519"/>
      <c r="E30" s="505"/>
      <c r="F30" s="508">
        <f>'Financial calcs'!F262+'Financial calcs'!E262</f>
        <v>0</v>
      </c>
      <c r="G30" s="508">
        <f>'Financial calcs'!G262+'Financial calcs'!F262</f>
        <v>0</v>
      </c>
      <c r="H30" s="508">
        <f>'Financial calcs'!H262+'Financial calcs'!G262</f>
        <v>0</v>
      </c>
      <c r="I30" s="508">
        <f>'Financial calcs'!I262+'Financial calcs'!H262</f>
        <v>0</v>
      </c>
      <c r="J30" s="508">
        <f>'Financial calcs'!J262+'Financial calcs'!I262</f>
        <v>0</v>
      </c>
      <c r="K30" s="508">
        <f>'Financial calcs'!K262+'Financial calcs'!J262</f>
        <v>0</v>
      </c>
      <c r="L30" s="508">
        <f>'Financial calcs'!L262+'Financial calcs'!K262</f>
        <v>0</v>
      </c>
      <c r="M30" s="508">
        <f>'Financial calcs'!M262+'Financial calcs'!L262</f>
        <v>0</v>
      </c>
      <c r="N30" s="508">
        <f>'Financial calcs'!N262+'Financial calcs'!M262</f>
        <v>0</v>
      </c>
      <c r="O30" s="508">
        <f>'Financial calcs'!O262+'Financial calcs'!N262</f>
        <v>0</v>
      </c>
      <c r="P30" s="508">
        <f>'Financial calcs'!P262+'Financial calcs'!O262</f>
        <v>0</v>
      </c>
      <c r="Q30" s="508">
        <f>'Financial calcs'!Q262+'Financial calcs'!P262</f>
        <v>0</v>
      </c>
      <c r="R30" s="508">
        <f>'Financial calcs'!R262+'Financial calcs'!Q262</f>
        <v>0</v>
      </c>
      <c r="S30" s="508">
        <f>'Financial calcs'!S262+'Financial calcs'!R262</f>
        <v>0</v>
      </c>
      <c r="T30" s="508">
        <f>'Financial calcs'!T262+'Financial calcs'!S262</f>
        <v>0</v>
      </c>
      <c r="U30" s="508">
        <f>'Financial calcs'!U262+'Financial calcs'!T262</f>
        <v>0</v>
      </c>
      <c r="V30" s="508">
        <f>'Financial calcs'!V262+'Financial calcs'!U262</f>
        <v>0</v>
      </c>
      <c r="W30" s="508">
        <f>'Financial calcs'!W262+'Financial calcs'!V262</f>
        <v>0</v>
      </c>
      <c r="X30" s="508">
        <f>'Financial calcs'!X262+'Financial calcs'!W262</f>
        <v>0</v>
      </c>
      <c r="Y30" s="508">
        <f>'Financial calcs'!Y262+'Financial calcs'!X262</f>
        <v>0</v>
      </c>
      <c r="Z30" s="508">
        <f>'Financial calcs'!Z262+'Financial calcs'!Y262</f>
        <v>0</v>
      </c>
      <c r="AA30" s="508">
        <f>'Financial calcs'!AA262+'Financial calcs'!Z262</f>
        <v>0</v>
      </c>
      <c r="AB30" s="508">
        <f>'Financial calcs'!AB262+'Financial calcs'!AA262</f>
        <v>0</v>
      </c>
      <c r="AC30" s="508">
        <f>'Financial calcs'!AC262+'Financial calcs'!AB262</f>
        <v>0</v>
      </c>
      <c r="AD30" s="508">
        <f>'Financial calcs'!AD262+'Financial calcs'!AC262</f>
        <v>0</v>
      </c>
      <c r="AE30" s="508">
        <f>'Financial calcs'!AE262+'Financial calcs'!AD262</f>
        <v>0</v>
      </c>
      <c r="AF30" s="508">
        <f>'Financial calcs'!AF262+'Financial calcs'!AE262</f>
        <v>0</v>
      </c>
      <c r="AG30" s="508">
        <f>'Financial calcs'!AG262+'Financial calcs'!AF262</f>
        <v>0</v>
      </c>
      <c r="AH30" s="508">
        <f>'Financial calcs'!AH262+'Financial calcs'!AG262</f>
        <v>0</v>
      </c>
      <c r="AI30" s="508">
        <f>'Financial calcs'!AI262+'Financial calcs'!AH262</f>
        <v>0</v>
      </c>
      <c r="AJ30" s="508">
        <f>'Financial calcs'!AJ262+'Financial calcs'!AI262</f>
        <v>0</v>
      </c>
      <c r="AK30" s="508">
        <f>'Financial calcs'!AK262+'Financial calcs'!AJ262</f>
        <v>0</v>
      </c>
      <c r="AL30" s="508">
        <f>'Financial calcs'!AL262+'Financial calcs'!AK262</f>
        <v>0</v>
      </c>
      <c r="AM30" s="508">
        <f>'Financial calcs'!AM262+'Financial calcs'!AL262</f>
        <v>0</v>
      </c>
      <c r="AN30" s="508">
        <f>'Financial calcs'!AN262+'Financial calcs'!AM262</f>
        <v>0</v>
      </c>
      <c r="AO30" s="508">
        <f>'Financial calcs'!AO262+'Financial calcs'!AN262</f>
        <v>0</v>
      </c>
      <c r="AP30" s="508">
        <f>'Financial calcs'!AP262+'Financial calcs'!AO262</f>
        <v>0</v>
      </c>
      <c r="AQ30" s="508">
        <f>'Financial calcs'!AQ262+'Financial calcs'!AP262</f>
        <v>0</v>
      </c>
      <c r="AR30" s="508">
        <f>'Financial calcs'!AR262+'Financial calcs'!AQ262</f>
        <v>0</v>
      </c>
      <c r="AS30" s="508">
        <f>'Financial calcs'!AS262+'Financial calcs'!AR262</f>
        <v>0</v>
      </c>
      <c r="AT30" s="508">
        <f>'Financial calcs'!AT262+'Financial calcs'!AS262</f>
        <v>0</v>
      </c>
      <c r="AU30" s="508">
        <f>'Financial calcs'!AU262+'Financial calcs'!AT262</f>
        <v>0</v>
      </c>
      <c r="AV30" s="508">
        <f>'Financial calcs'!AV262+'Financial calcs'!AU262</f>
        <v>0</v>
      </c>
      <c r="AW30" s="508">
        <f>'Financial calcs'!AW262+'Financial calcs'!AV262</f>
        <v>0</v>
      </c>
      <c r="AX30" s="508">
        <f>'Financial calcs'!AX262+'Financial calcs'!AW262</f>
        <v>0</v>
      </c>
      <c r="AY30" s="508">
        <f>'Financial calcs'!AY262+'Financial calcs'!AX262</f>
        <v>0</v>
      </c>
      <c r="AZ30" s="508">
        <f>'Financial calcs'!AZ262+'Financial calcs'!AY262</f>
        <v>0</v>
      </c>
      <c r="BA30" s="508">
        <f>'Financial calcs'!BA262+'Financial calcs'!AZ262</f>
        <v>0</v>
      </c>
      <c r="BB30" s="508">
        <f>'Financial calcs'!BB262+'Financial calcs'!BA262</f>
        <v>0</v>
      </c>
      <c r="BC30" s="508">
        <f>'Financial calcs'!BC262+'Financial calcs'!BB262</f>
        <v>0</v>
      </c>
      <c r="BD30" s="508">
        <f>'Financial calcs'!BD262+'Financial calcs'!BC262</f>
        <v>0</v>
      </c>
      <c r="BE30" s="508">
        <f>'Financial calcs'!BE262+'Financial calcs'!BD262</f>
        <v>0</v>
      </c>
      <c r="BF30" s="508">
        <f>'Financial calcs'!BF262+'Financial calcs'!BE262</f>
        <v>0</v>
      </c>
      <c r="BG30" s="508">
        <f>'Financial calcs'!BG262+'Financial calcs'!BF262</f>
        <v>0</v>
      </c>
      <c r="BH30" s="508">
        <f>'Financial calcs'!BH262+'Financial calcs'!BG262</f>
        <v>0</v>
      </c>
      <c r="BI30" s="508">
        <f>'Financial calcs'!BI262+'Financial calcs'!BH262</f>
        <v>0</v>
      </c>
      <c r="BJ30" s="508">
        <f>'Financial calcs'!BJ262+'Financial calcs'!BI262</f>
        <v>0</v>
      </c>
      <c r="BK30" s="508">
        <f>'Financial calcs'!BK262+'Financial calcs'!BJ262</f>
        <v>0</v>
      </c>
      <c r="BL30" s="508">
        <f>'Financial calcs'!BL262+'Financial calcs'!BK262</f>
        <v>0</v>
      </c>
      <c r="BM30" s="508">
        <f>'Financial calcs'!BM262+'Financial calcs'!BL262</f>
        <v>0</v>
      </c>
      <c r="BN30" s="508">
        <f>'Financial calcs'!BN262+'Financial calcs'!BM262</f>
        <v>0</v>
      </c>
      <c r="BO30" s="508">
        <f>'Financial calcs'!BO262+'Financial calcs'!BN262</f>
        <v>0</v>
      </c>
      <c r="BP30" s="508">
        <f>'Financial calcs'!BP262+'Financial calcs'!BO262</f>
        <v>0</v>
      </c>
      <c r="BQ30" s="508">
        <f>'Financial calcs'!BQ262+'Financial calcs'!BP262</f>
        <v>0</v>
      </c>
      <c r="BR30" s="508">
        <f>'Financial calcs'!BR262+'Financial calcs'!BQ262</f>
        <v>0</v>
      </c>
      <c r="BS30" s="508">
        <f>'Financial calcs'!BS262+'Financial calcs'!BR262</f>
        <v>0</v>
      </c>
      <c r="BT30" s="508">
        <f>'Financial calcs'!BT262+'Financial calcs'!BS262</f>
        <v>0</v>
      </c>
      <c r="BU30" s="508">
        <f>'Financial calcs'!BU262+'Financial calcs'!BT262</f>
        <v>0</v>
      </c>
      <c r="BV30" s="508">
        <f>'Financial calcs'!BV262+'Financial calcs'!BU262</f>
        <v>0</v>
      </c>
      <c r="BW30" s="508">
        <f>'Financial calcs'!BW262+'Financial calcs'!BV262</f>
        <v>0</v>
      </c>
      <c r="BX30" s="508">
        <f>'Financial calcs'!BX262+'Financial calcs'!BW262</f>
        <v>0</v>
      </c>
      <c r="BY30" s="508">
        <f>'Financial calcs'!BY262+'Financial calcs'!BX262</f>
        <v>0</v>
      </c>
      <c r="BZ30" s="508">
        <f>'Financial calcs'!BZ262+'Financial calcs'!BY262</f>
        <v>0</v>
      </c>
      <c r="CA30" s="508">
        <f>'Financial calcs'!CA262+'Financial calcs'!BZ262</f>
        <v>0</v>
      </c>
      <c r="CB30" s="508">
        <f>'Financial calcs'!CB262+'Financial calcs'!CA262</f>
        <v>0</v>
      </c>
      <c r="CC30" s="508">
        <f>'Financial calcs'!CC262+'Financial calcs'!CB262</f>
        <v>0</v>
      </c>
      <c r="CD30" s="508">
        <f>'Financial calcs'!CD262+'Financial calcs'!CC262</f>
        <v>0</v>
      </c>
      <c r="CE30" s="508">
        <f>'Financial calcs'!CE262+'Financial calcs'!CD262</f>
        <v>0</v>
      </c>
      <c r="CF30" s="508">
        <f>'Financial calcs'!CF262+'Financial calcs'!CE262</f>
        <v>0</v>
      </c>
      <c r="CG30" s="508">
        <f>'Financial calcs'!CG262+'Financial calcs'!CF262</f>
        <v>0</v>
      </c>
    </row>
    <row r="31" spans="1:85" ht="14.45" hidden="1" customHeight="1" outlineLevel="1" x14ac:dyDescent="0.3">
      <c r="A31" s="505"/>
      <c r="B31" s="507" t="s">
        <v>564</v>
      </c>
      <c r="C31" s="505"/>
      <c r="D31" s="519"/>
      <c r="E31" s="505"/>
      <c r="F31" s="508">
        <f>'Financial calcs'!F263+'Financial calcs'!E263</f>
        <v>0</v>
      </c>
      <c r="G31" s="508">
        <f>'Financial calcs'!G263+'Financial calcs'!F263</f>
        <v>0</v>
      </c>
      <c r="H31" s="508">
        <f>'Financial calcs'!H263+'Financial calcs'!G263</f>
        <v>-2874.4597602739732</v>
      </c>
      <c r="I31" s="508">
        <f>'Financial calcs'!I263+'Financial calcs'!H263</f>
        <v>-5832.6378424657532</v>
      </c>
      <c r="J31" s="508">
        <f>'Financial calcs'!J263+'Financial calcs'!I263</f>
        <v>-5920.9794279308244</v>
      </c>
      <c r="K31" s="508">
        <f>'Financial calcs'!K263+'Financial calcs'!J263</f>
        <v>-5994.9338799856196</v>
      </c>
      <c r="L31" s="508">
        <f>'Financial calcs'!L263+'Financial calcs'!K263</f>
        <v>-6052.317807148972</v>
      </c>
      <c r="M31" s="508">
        <f>'Financial calcs'!M263+'Financial calcs'!L263</f>
        <v>-6128.1211205051359</v>
      </c>
      <c r="N31" s="508">
        <f>'Financial calcs'!N263+'Financial calcs'!M263</f>
        <v>-7960.4297732591094</v>
      </c>
      <c r="O31" s="508">
        <f>'Financial calcs'!O263+'Financial calcs'!N263</f>
        <v>-9845.9756028015963</v>
      </c>
      <c r="P31" s="508">
        <f>'Financial calcs'!P263+'Financial calcs'!O263</f>
        <v>-9967.2879509430059</v>
      </c>
      <c r="Q31" s="508">
        <f>'Financial calcs'!Q263+'Financial calcs'!P263</f>
        <v>-10092.124992871635</v>
      </c>
      <c r="R31" s="508">
        <f>'Financial calcs'!R263+'Financial calcs'!Q263</f>
        <v>-10244.636732206318</v>
      </c>
      <c r="S31" s="508">
        <f>'Financial calcs'!S263+'Financial calcs'!R263</f>
        <v>-10372.594700183165</v>
      </c>
      <c r="T31" s="508">
        <f>'Financial calcs'!T263+'Financial calcs'!S263</f>
        <v>-10471.881903459494</v>
      </c>
      <c r="U31" s="508">
        <f>'Financial calcs'!U263+'Financial calcs'!T263</f>
        <v>-10603.03882063576</v>
      </c>
      <c r="V31" s="508">
        <f>'Financial calcs'!V263+'Financial calcs'!U263</f>
        <v>-10733.678951045978</v>
      </c>
      <c r="W31" s="508">
        <f>'Financial calcs'!W263+'Financial calcs'!V263</f>
        <v>-10868.114791151653</v>
      </c>
      <c r="X31" s="508">
        <f>'Financial calcs'!X263+'Financial calcs'!W263</f>
        <v>-11002.020924822125</v>
      </c>
      <c r="Y31" s="508">
        <f>'Financial calcs'!Y263+'Financial calcs'!X263</f>
        <v>-11139.817660930443</v>
      </c>
      <c r="Z31" s="508">
        <f>'Financial calcs'!Z263+'Financial calcs'!Y263</f>
        <v>-11308.162084779706</v>
      </c>
      <c r="AA31" s="508">
        <f>'Financial calcs'!AA263+'Financial calcs'!Z263</f>
        <v>-11449.40373929073</v>
      </c>
      <c r="AB31" s="508">
        <f>'Financial calcs'!AB263+'Financial calcs'!AA263</f>
        <v>-11558.998234141247</v>
      </c>
      <c r="AC31" s="508">
        <f>'Financial calcs'!AC263+'Financial calcs'!AB263</f>
        <v>-11703.770930015045</v>
      </c>
      <c r="AD31" s="508">
        <f>'Financial calcs'!AD263+'Financial calcs'!AC263</f>
        <v>-11847.973189994776</v>
      </c>
      <c r="AE31" s="508">
        <f>'Financial calcs'!AE263+'Financial calcs'!AD263</f>
        <v>-11996.365203265419</v>
      </c>
      <c r="AF31" s="508">
        <f>'Financial calcs'!AF263+'Financial calcs'!AE263</f>
        <v>-12144.172519744643</v>
      </c>
      <c r="AG31" s="508">
        <f>'Financial calcs'!AG263+'Financial calcs'!AF263</f>
        <v>-12296.274333347055</v>
      </c>
      <c r="AH31" s="508">
        <f>'Financial calcs'!AH263+'Financial calcs'!AG263</f>
        <v>-12482.09507845671</v>
      </c>
      <c r="AI31" s="508">
        <f>'Financial calcs'!AI263+'Financial calcs'!AH263</f>
        <v>-12637.999437399179</v>
      </c>
      <c r="AJ31" s="508">
        <f>'Financial calcs'!AJ263+'Financial calcs'!AI263</f>
        <v>-12758.971253556716</v>
      </c>
      <c r="AK31" s="508">
        <f>'Financial calcs'!AK263+'Financial calcs'!AJ263</f>
        <v>-12918.773221472748</v>
      </c>
      <c r="AL31" s="508">
        <f>'Financial calcs'!AL263+'Financial calcs'!AK263</f>
        <v>-13077.945534895633</v>
      </c>
      <c r="AM31" s="508">
        <f>'Financial calcs'!AM263+'Financial calcs'!AL263</f>
        <v>-13241.742552009566</v>
      </c>
      <c r="AN31" s="508">
        <f>'Financial calcs'!AN263+'Financial calcs'!AM263</f>
        <v>-13404.894173268023</v>
      </c>
      <c r="AO31" s="508">
        <f>'Financial calcs'!AO263+'Financial calcs'!AN263</f>
        <v>-13572.786115809802</v>
      </c>
      <c r="AP31" s="508">
        <f>'Financial calcs'!AP263+'Financial calcs'!AO263</f>
        <v>-13777.897449607379</v>
      </c>
      <c r="AQ31" s="508">
        <f>'Financial calcs'!AQ263+'Financial calcs'!AP263</f>
        <v>-13949.986690712705</v>
      </c>
      <c r="AR31" s="508">
        <f>'Financial calcs'!AR263+'Financial calcs'!AQ263</f>
        <v>-14083.516940789712</v>
      </c>
      <c r="AS31" s="508">
        <f>'Financial calcs'!AS263+'Financial calcs'!AR263</f>
        <v>-14259.908412922672</v>
      </c>
      <c r="AT31" s="508">
        <f>'Financial calcs'!AT263+'Financial calcs'!AS263</f>
        <v>-14435.604864309455</v>
      </c>
      <c r="AU31" s="508">
        <f>'Financial calcs'!AU263+'Financial calcs'!AT263</f>
        <v>-14618.041825243021</v>
      </c>
      <c r="AV31" s="508">
        <f>'Financial calcs'!AV263+'Financial calcs'!AU263</f>
        <v>-7414.4873183849031</v>
      </c>
      <c r="AW31" s="508">
        <f>'Financial calcs'!AW263+'Financial calcs'!AV263</f>
        <v>0</v>
      </c>
      <c r="AX31" s="508">
        <f>'Financial calcs'!AX263+'Financial calcs'!AW263</f>
        <v>0</v>
      </c>
      <c r="AY31" s="508">
        <f>'Financial calcs'!AY263+'Financial calcs'!AX263</f>
        <v>0</v>
      </c>
      <c r="AZ31" s="508">
        <f>'Financial calcs'!AZ263+'Financial calcs'!AY263</f>
        <v>0</v>
      </c>
      <c r="BA31" s="508">
        <f>'Financial calcs'!BA263+'Financial calcs'!AZ263</f>
        <v>0</v>
      </c>
      <c r="BB31" s="508">
        <f>'Financial calcs'!BB263+'Financial calcs'!BA263</f>
        <v>0</v>
      </c>
      <c r="BC31" s="508">
        <f>'Financial calcs'!BC263+'Financial calcs'!BB263</f>
        <v>0</v>
      </c>
      <c r="BD31" s="508">
        <f>'Financial calcs'!BD263+'Financial calcs'!BC263</f>
        <v>0</v>
      </c>
      <c r="BE31" s="508">
        <f>'Financial calcs'!BE263+'Financial calcs'!BD263</f>
        <v>0</v>
      </c>
      <c r="BF31" s="508">
        <f>'Financial calcs'!BF263+'Financial calcs'!BE263</f>
        <v>0</v>
      </c>
      <c r="BG31" s="508">
        <f>'Financial calcs'!BG263+'Financial calcs'!BF263</f>
        <v>0</v>
      </c>
      <c r="BH31" s="508">
        <f>'Financial calcs'!BH263+'Financial calcs'!BG263</f>
        <v>0</v>
      </c>
      <c r="BI31" s="508">
        <f>'Financial calcs'!BI263+'Financial calcs'!BH263</f>
        <v>0</v>
      </c>
      <c r="BJ31" s="508">
        <f>'Financial calcs'!BJ263+'Financial calcs'!BI263</f>
        <v>0</v>
      </c>
      <c r="BK31" s="508">
        <f>'Financial calcs'!BK263+'Financial calcs'!BJ263</f>
        <v>0</v>
      </c>
      <c r="BL31" s="508">
        <f>'Financial calcs'!BL263+'Financial calcs'!BK263</f>
        <v>0</v>
      </c>
      <c r="BM31" s="508">
        <f>'Financial calcs'!BM263+'Financial calcs'!BL263</f>
        <v>0</v>
      </c>
      <c r="BN31" s="508">
        <f>'Financial calcs'!BN263+'Financial calcs'!BM263</f>
        <v>0</v>
      </c>
      <c r="BO31" s="508">
        <f>'Financial calcs'!BO263+'Financial calcs'!BN263</f>
        <v>0</v>
      </c>
      <c r="BP31" s="508">
        <f>'Financial calcs'!BP263+'Financial calcs'!BO263</f>
        <v>0</v>
      </c>
      <c r="BQ31" s="508">
        <f>'Financial calcs'!BQ263+'Financial calcs'!BP263</f>
        <v>0</v>
      </c>
      <c r="BR31" s="508">
        <f>'Financial calcs'!BR263+'Financial calcs'!BQ263</f>
        <v>0</v>
      </c>
      <c r="BS31" s="508">
        <f>'Financial calcs'!BS263+'Financial calcs'!BR263</f>
        <v>0</v>
      </c>
      <c r="BT31" s="508">
        <f>'Financial calcs'!BT263+'Financial calcs'!BS263</f>
        <v>0</v>
      </c>
      <c r="BU31" s="508">
        <f>'Financial calcs'!BU263+'Financial calcs'!BT263</f>
        <v>0</v>
      </c>
      <c r="BV31" s="508">
        <f>'Financial calcs'!BV263+'Financial calcs'!BU263</f>
        <v>0</v>
      </c>
      <c r="BW31" s="508">
        <f>'Financial calcs'!BW263+'Financial calcs'!BV263</f>
        <v>0</v>
      </c>
      <c r="BX31" s="508">
        <f>'Financial calcs'!BX263+'Financial calcs'!BW263</f>
        <v>0</v>
      </c>
      <c r="BY31" s="508">
        <f>'Financial calcs'!BY263+'Financial calcs'!BX263</f>
        <v>0</v>
      </c>
      <c r="BZ31" s="508">
        <f>'Financial calcs'!BZ263+'Financial calcs'!BY263</f>
        <v>0</v>
      </c>
      <c r="CA31" s="508">
        <f>'Financial calcs'!CA263+'Financial calcs'!BZ263</f>
        <v>0</v>
      </c>
      <c r="CB31" s="508">
        <f>'Financial calcs'!CB263+'Financial calcs'!CA263</f>
        <v>0</v>
      </c>
      <c r="CC31" s="508">
        <f>'Financial calcs'!CC263+'Financial calcs'!CB263</f>
        <v>0</v>
      </c>
      <c r="CD31" s="508">
        <f>'Financial calcs'!CD263+'Financial calcs'!CC263</f>
        <v>0</v>
      </c>
      <c r="CE31" s="508">
        <f>'Financial calcs'!CE263+'Financial calcs'!CD263</f>
        <v>0</v>
      </c>
      <c r="CF31" s="508">
        <f>'Financial calcs'!CF263+'Financial calcs'!CE263</f>
        <v>0</v>
      </c>
      <c r="CG31" s="508">
        <f>'Financial calcs'!CG263+'Financial calcs'!CF263</f>
        <v>0</v>
      </c>
    </row>
    <row r="32" spans="1:85" ht="15" hidden="1" customHeight="1" outlineLevel="1" thickBot="1" x14ac:dyDescent="0.35">
      <c r="A32" s="505"/>
      <c r="B32" s="509" t="s">
        <v>566</v>
      </c>
      <c r="C32" s="505"/>
      <c r="D32" s="519"/>
      <c r="E32" s="505"/>
      <c r="F32" s="535">
        <f ca="1">SUM(F26:F31)</f>
        <v>0</v>
      </c>
      <c r="G32" s="535">
        <f t="shared" ref="G32:AT32" ca="1" si="48">SUM(G26:G31)</f>
        <v>0</v>
      </c>
      <c r="H32" s="535">
        <f t="shared" ca="1" si="48"/>
        <v>44823.999143835616</v>
      </c>
      <c r="I32" s="535">
        <f t="shared" ca="1" si="48"/>
        <v>90953.492294520518</v>
      </c>
      <c r="J32" s="535">
        <f t="shared" ca="1" si="48"/>
        <v>92331.080948213857</v>
      </c>
      <c r="K32" s="535">
        <f t="shared" ca="1" si="48"/>
        <v>93484.318276980994</v>
      </c>
      <c r="L32" s="535">
        <f t="shared" ca="1" si="48"/>
        <v>94379.156721960608</v>
      </c>
      <c r="M32" s="535">
        <f t="shared" ca="1" si="48"/>
        <v>95561.224983946886</v>
      </c>
      <c r="N32" s="535">
        <f t="shared" ca="1" si="48"/>
        <v>130117.91203770645</v>
      </c>
      <c r="O32" s="535">
        <f t="shared" ca="1" si="48"/>
        <v>165678.63323993835</v>
      </c>
      <c r="P32" s="535">
        <f t="shared" ca="1" si="48"/>
        <v>167719.96107234509</v>
      </c>
      <c r="Q32" s="535">
        <f t="shared" ca="1" si="48"/>
        <v>169820.59907093679</v>
      </c>
      <c r="R32" s="535">
        <f t="shared" ca="1" si="48"/>
        <v>172386.92033206468</v>
      </c>
      <c r="S32" s="535">
        <f t="shared" ca="1" si="48"/>
        <v>174540.07428062122</v>
      </c>
      <c r="T32" s="535">
        <f t="shared" ca="1" si="48"/>
        <v>176210.78410163248</v>
      </c>
      <c r="U32" s="535">
        <f t="shared" ca="1" si="48"/>
        <v>178417.76689890298</v>
      </c>
      <c r="V32" s="535">
        <f t="shared" ca="1" si="48"/>
        <v>180616.0537041733</v>
      </c>
      <c r="W32" s="535">
        <f t="shared" ca="1" si="48"/>
        <v>182878.21107137547</v>
      </c>
      <c r="X32" s="535">
        <f t="shared" ca="1" si="48"/>
        <v>185131.45504677756</v>
      </c>
      <c r="Y32" s="535">
        <f t="shared" ca="1" si="48"/>
        <v>187450.16634815984</v>
      </c>
      <c r="Z32" s="535">
        <f t="shared" ca="1" si="48"/>
        <v>190282.90483767781</v>
      </c>
      <c r="AA32" s="535">
        <f t="shared" ca="1" si="48"/>
        <v>192659.58392159466</v>
      </c>
      <c r="AB32" s="535">
        <f t="shared" ca="1" si="48"/>
        <v>194503.73495852071</v>
      </c>
      <c r="AC32" s="535">
        <f t="shared" ca="1" si="48"/>
        <v>196939.83101953543</v>
      </c>
      <c r="AD32" s="535">
        <f t="shared" ca="1" si="48"/>
        <v>199366.32833248368</v>
      </c>
      <c r="AE32" s="535">
        <f t="shared" ca="1" si="48"/>
        <v>201863.32679502381</v>
      </c>
      <c r="AF32" s="535">
        <f t="shared" ca="1" si="48"/>
        <v>204350.48654079577</v>
      </c>
      <c r="AG32" s="535">
        <f t="shared" ca="1" si="48"/>
        <v>206909.90996489942</v>
      </c>
      <c r="AH32" s="535">
        <f t="shared" ca="1" si="48"/>
        <v>210036.72322539889</v>
      </c>
      <c r="AI32" s="535">
        <f t="shared" ca="1" si="48"/>
        <v>212660.13223510512</v>
      </c>
      <c r="AJ32" s="535">
        <f t="shared" ca="1" si="48"/>
        <v>214695.72992192351</v>
      </c>
      <c r="AK32" s="535">
        <f t="shared" ca="1" si="48"/>
        <v>217384.7241568724</v>
      </c>
      <c r="AL32" s="535">
        <f t="shared" ca="1" si="48"/>
        <v>220063.1231699716</v>
      </c>
      <c r="AM32" s="535">
        <f t="shared" ca="1" si="48"/>
        <v>222819.34226079422</v>
      </c>
      <c r="AN32" s="535">
        <f t="shared" ca="1" si="48"/>
        <v>225564.7012492209</v>
      </c>
      <c r="AO32" s="535">
        <f t="shared" ca="1" si="48"/>
        <v>228389.82581731403</v>
      </c>
      <c r="AP32" s="535">
        <f t="shared" ca="1" si="48"/>
        <v>231841.2426008305</v>
      </c>
      <c r="AQ32" s="535">
        <f t="shared" ca="1" si="48"/>
        <v>234736.99528312599</v>
      </c>
      <c r="AR32" s="535">
        <f t="shared" ca="1" si="48"/>
        <v>236983.91424996263</v>
      </c>
      <c r="AS32" s="535">
        <f t="shared" ca="1" si="48"/>
        <v>239952.06074931548</v>
      </c>
      <c r="AT32" s="535">
        <f t="shared" ca="1" si="48"/>
        <v>242908.51210621162</v>
      </c>
      <c r="AU32" s="535">
        <f t="shared" ref="AU32:BQ32" ca="1" si="49">SUM(AU26:AU31)</f>
        <v>245978.3862923026</v>
      </c>
      <c r="AV32" s="535">
        <f t="shared" ca="1" si="49"/>
        <v>124763.88065955887</v>
      </c>
      <c r="AW32" s="535">
        <f t="shared" ca="1" si="49"/>
        <v>0</v>
      </c>
      <c r="AX32" s="535">
        <f t="shared" ca="1" si="49"/>
        <v>0</v>
      </c>
      <c r="AY32" s="535">
        <f t="shared" ca="1" si="49"/>
        <v>0</v>
      </c>
      <c r="AZ32" s="535">
        <f t="shared" ca="1" si="49"/>
        <v>0</v>
      </c>
      <c r="BA32" s="535">
        <f t="shared" ca="1" si="49"/>
        <v>0</v>
      </c>
      <c r="BB32" s="535">
        <f t="shared" ca="1" si="49"/>
        <v>0</v>
      </c>
      <c r="BC32" s="535">
        <f t="shared" ca="1" si="49"/>
        <v>0</v>
      </c>
      <c r="BD32" s="535">
        <f t="shared" ca="1" si="49"/>
        <v>0</v>
      </c>
      <c r="BE32" s="535">
        <f t="shared" ca="1" si="49"/>
        <v>0</v>
      </c>
      <c r="BF32" s="535">
        <f t="shared" ca="1" si="49"/>
        <v>0</v>
      </c>
      <c r="BG32" s="535">
        <f t="shared" ca="1" si="49"/>
        <v>0</v>
      </c>
      <c r="BH32" s="535">
        <f t="shared" ca="1" si="49"/>
        <v>0</v>
      </c>
      <c r="BI32" s="535">
        <f t="shared" ca="1" si="49"/>
        <v>0</v>
      </c>
      <c r="BJ32" s="535">
        <f t="shared" ca="1" si="49"/>
        <v>0</v>
      </c>
      <c r="BK32" s="535">
        <f t="shared" ca="1" si="49"/>
        <v>0</v>
      </c>
      <c r="BL32" s="535">
        <f t="shared" ca="1" si="49"/>
        <v>0</v>
      </c>
      <c r="BM32" s="535">
        <f t="shared" ca="1" si="49"/>
        <v>0</v>
      </c>
      <c r="BN32" s="535">
        <f t="shared" ca="1" si="49"/>
        <v>0</v>
      </c>
      <c r="BO32" s="535">
        <f t="shared" ca="1" si="49"/>
        <v>0</v>
      </c>
      <c r="BP32" s="535">
        <f t="shared" ca="1" si="49"/>
        <v>0</v>
      </c>
      <c r="BQ32" s="535">
        <f t="shared" ca="1" si="49"/>
        <v>0</v>
      </c>
      <c r="BR32" s="535">
        <f t="shared" ref="BR32:CE32" ca="1" si="50">SUM(BR26:BR31)</f>
        <v>0</v>
      </c>
      <c r="BS32" s="535">
        <f t="shared" ca="1" si="50"/>
        <v>0</v>
      </c>
      <c r="BT32" s="535">
        <f t="shared" ca="1" si="50"/>
        <v>0</v>
      </c>
      <c r="BU32" s="535">
        <f t="shared" ca="1" si="50"/>
        <v>0</v>
      </c>
      <c r="BV32" s="535">
        <f t="shared" ca="1" si="50"/>
        <v>0</v>
      </c>
      <c r="BW32" s="535">
        <f t="shared" ca="1" si="50"/>
        <v>0</v>
      </c>
      <c r="BX32" s="535">
        <f t="shared" ca="1" si="50"/>
        <v>0</v>
      </c>
      <c r="BY32" s="535">
        <f t="shared" ca="1" si="50"/>
        <v>0</v>
      </c>
      <c r="BZ32" s="535">
        <f t="shared" ca="1" si="50"/>
        <v>0</v>
      </c>
      <c r="CA32" s="535">
        <f t="shared" ca="1" si="50"/>
        <v>0</v>
      </c>
      <c r="CB32" s="535">
        <f t="shared" ca="1" si="50"/>
        <v>0</v>
      </c>
      <c r="CC32" s="535">
        <f t="shared" ca="1" si="50"/>
        <v>0</v>
      </c>
      <c r="CD32" s="535">
        <f t="shared" ca="1" si="50"/>
        <v>0</v>
      </c>
      <c r="CE32" s="535">
        <f t="shared" ca="1" si="50"/>
        <v>0</v>
      </c>
      <c r="CF32" s="535">
        <f t="shared" ref="CF32:CG32" ca="1" si="51">SUM(CF26:CF31)</f>
        <v>0</v>
      </c>
      <c r="CG32" s="535">
        <f t="shared" ca="1" si="51"/>
        <v>0</v>
      </c>
    </row>
    <row r="33" spans="1:85" s="102" customFormat="1" ht="6" hidden="1" customHeight="1" outlineLevel="1" thickTop="1" x14ac:dyDescent="0.15">
      <c r="A33" s="502"/>
      <c r="B33" s="511"/>
      <c r="C33" s="502"/>
      <c r="D33" s="502"/>
      <c r="E33" s="502"/>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row>
    <row r="34" spans="1:85" ht="14.45" hidden="1" customHeight="1" outlineLevel="1" x14ac:dyDescent="0.3">
      <c r="A34" s="505"/>
      <c r="B34" s="509" t="s">
        <v>568</v>
      </c>
      <c r="C34" s="505"/>
      <c r="D34" s="519"/>
      <c r="E34" s="505"/>
      <c r="F34" s="506">
        <f>'Financial calcs'!F266+'Financial calcs'!E266</f>
        <v>0</v>
      </c>
      <c r="G34" s="506">
        <f>'Financial calcs'!G266+'Financial calcs'!F266</f>
        <v>0</v>
      </c>
      <c r="H34" s="506">
        <f>'Financial calcs'!H266+'Financial calcs'!G266</f>
        <v>-339.40559673312896</v>
      </c>
      <c r="I34" s="506">
        <f>'Financial calcs'!I266+'Financial calcs'!H266</f>
        <v>-954.73005654260419</v>
      </c>
      <c r="J34" s="506">
        <f>'Financial calcs'!J266+'Financial calcs'!I266</f>
        <v>-1385.292998250857</v>
      </c>
      <c r="K34" s="506">
        <f>'Financial calcs'!K266+'Financial calcs'!J266</f>
        <v>-1800.8530720327815</v>
      </c>
      <c r="L34" s="506">
        <f>'Financial calcs'!L266+'Financial calcs'!K266</f>
        <v>-2194.7577340754769</v>
      </c>
      <c r="M34" s="506">
        <f>'Financial calcs'!M266+'Financial calcs'!L266</f>
        <v>-2627.1787509829428</v>
      </c>
      <c r="N34" s="506">
        <f>'Financial calcs'!N266+'Financial calcs'!M266</f>
        <v>-9740.318094725526</v>
      </c>
      <c r="O34" s="506">
        <f>'Financial calcs'!O266+'Financial calcs'!N266</f>
        <v>-17060.230141552725</v>
      </c>
      <c r="P34" s="506">
        <f>'Financial calcs'!P266+'Financial calcs'!O266</f>
        <v>-17682.405757004177</v>
      </c>
      <c r="Q34" s="506">
        <f>'Financial calcs'!Q266+'Financial calcs'!P266</f>
        <v>-18322.767231486199</v>
      </c>
      <c r="R34" s="506">
        <f>'Financial calcs'!R266+'Financial calcs'!Q266</f>
        <v>-19038.218344639987</v>
      </c>
      <c r="S34" s="506">
        <f>'Financial calcs'!S266+'Financial calcs'!R266</f>
        <v>-19702.297041600788</v>
      </c>
      <c r="T34" s="506">
        <f>'Financial calcs'!T266+'Financial calcs'!S266</f>
        <v>-20301.346127805962</v>
      </c>
      <c r="U34" s="506">
        <f>'Financial calcs'!U266+'Financial calcs'!T266</f>
        <v>-20990.197468944509</v>
      </c>
      <c r="V34" s="506">
        <f>'Financial calcs'!V266+'Financial calcs'!U266</f>
        <v>-21684.625120882763</v>
      </c>
      <c r="W34" s="506">
        <f>'Financial calcs'!W266+'Financial calcs'!V266</f>
        <v>-22399.358662908729</v>
      </c>
      <c r="X34" s="506">
        <f>'Financial calcs'!X266+'Financial calcs'!W266</f>
        <v>-23120.063966326383</v>
      </c>
      <c r="Y34" s="506">
        <f>'Financial calcs'!Y266+'Financial calcs'!X266</f>
        <v>-23861.846419303496</v>
      </c>
      <c r="Z34" s="506">
        <f>'Financial calcs'!Z266+'Financial calcs'!Y266</f>
        <v>-24690.096225064466</v>
      </c>
      <c r="AA34" s="506">
        <f>'Financial calcs'!AA266+'Financial calcs'!Z266</f>
        <v>-25460.154646110524</v>
      </c>
      <c r="AB34" s="506">
        <f>'Financial calcs'!AB266+'Financial calcs'!AA266</f>
        <v>-26156.978137243554</v>
      </c>
      <c r="AC34" s="506">
        <f>'Financial calcs'!AC266+'Financial calcs'!AB266</f>
        <v>-26956.603309964961</v>
      </c>
      <c r="AD34" s="506">
        <f>'Financial calcs'!AD266+'Financial calcs'!AC266</f>
        <v>-27763.544394888391</v>
      </c>
      <c r="AE34" s="506">
        <f>'Financial calcs'!AE266+'Financial calcs'!AD266</f>
        <v>-28594.09440554598</v>
      </c>
      <c r="AF34" s="506">
        <f>'Financial calcs'!AF266+'Financial calcs'!AE266</f>
        <v>-29432.466474374181</v>
      </c>
      <c r="AG34" s="506">
        <f>'Financial calcs'!AG266+'Financial calcs'!AF266</f>
        <v>-30295.370496433447</v>
      </c>
      <c r="AH34" s="506">
        <f>'Financial calcs'!AH266+'Financial calcs'!AG266</f>
        <v>-31257.571884407487</v>
      </c>
      <c r="AI34" s="506">
        <f>'Financial calcs'!AI266+'Financial calcs'!AH266</f>
        <v>-32154.334183821578</v>
      </c>
      <c r="AJ34" s="506">
        <f>'Financial calcs'!AJ266+'Financial calcs'!AI266</f>
        <v>-32969.091830630852</v>
      </c>
      <c r="AK34" s="506">
        <f>'Financial calcs'!AK266+'Financial calcs'!AJ266</f>
        <v>-33901.296004941847</v>
      </c>
      <c r="AL34" s="506">
        <f>'Financial calcs'!AL266+'Financial calcs'!AK266</f>
        <v>-34843.040945135115</v>
      </c>
      <c r="AM34" s="506">
        <f>'Financial calcs'!AM266+'Financial calcs'!AL266</f>
        <v>-35600.274744421826</v>
      </c>
      <c r="AN34" s="506">
        <f>'Financial calcs'!AN266+'Financial calcs'!AM266</f>
        <v>-36149.346542107167</v>
      </c>
      <c r="AO34" s="506">
        <f>'Financial calcs'!AO266+'Financial calcs'!AN266</f>
        <v>-36714.371455725792</v>
      </c>
      <c r="AP34" s="506">
        <f>'Financial calcs'!AP266+'Financial calcs'!AO266</f>
        <v>-37380.097021448993</v>
      </c>
      <c r="AQ34" s="506">
        <f>'Financial calcs'!AQ266+'Financial calcs'!AP266</f>
        <v>-37959.247557908093</v>
      </c>
      <c r="AR34" s="506">
        <f>'Financial calcs'!AR266+'Financial calcs'!AQ266</f>
        <v>-38433.189142255513</v>
      </c>
      <c r="AS34" s="506">
        <f>'Financial calcs'!AS266+'Financial calcs'!AR266</f>
        <v>-39026.818442126081</v>
      </c>
      <c r="AT34" s="506">
        <f>'Financial calcs'!AT266+'Financial calcs'!AS266</f>
        <v>-39618.108713505324</v>
      </c>
      <c r="AU34" s="506">
        <f>'Financial calcs'!AU266+'Financial calcs'!AT266</f>
        <v>-40232.083550723502</v>
      </c>
      <c r="AV34" s="506">
        <f>'Financial calcs'!AV266+'Financial calcs'!AU266</f>
        <v>-20434.142591573112</v>
      </c>
      <c r="AW34" s="506">
        <f>'Financial calcs'!AW266+'Financial calcs'!AV266</f>
        <v>0</v>
      </c>
      <c r="AX34" s="506">
        <f>'Financial calcs'!AX266+'Financial calcs'!AW266</f>
        <v>0</v>
      </c>
      <c r="AY34" s="506">
        <f>'Financial calcs'!AY266+'Financial calcs'!AX266</f>
        <v>0</v>
      </c>
      <c r="AZ34" s="506">
        <f>'Financial calcs'!AZ266+'Financial calcs'!AY266</f>
        <v>0</v>
      </c>
      <c r="BA34" s="506">
        <f>'Financial calcs'!BA266+'Financial calcs'!AZ266</f>
        <v>0</v>
      </c>
      <c r="BB34" s="506">
        <f>'Financial calcs'!BB266+'Financial calcs'!BA266</f>
        <v>0</v>
      </c>
      <c r="BC34" s="506">
        <f>'Financial calcs'!BC266+'Financial calcs'!BB266</f>
        <v>0</v>
      </c>
      <c r="BD34" s="506">
        <f>'Financial calcs'!BD266+'Financial calcs'!BC266</f>
        <v>0</v>
      </c>
      <c r="BE34" s="506">
        <f>'Financial calcs'!BE266+'Financial calcs'!BD266</f>
        <v>0</v>
      </c>
      <c r="BF34" s="506">
        <f>'Financial calcs'!BF266+'Financial calcs'!BE266</f>
        <v>0</v>
      </c>
      <c r="BG34" s="506">
        <f>'Financial calcs'!BG266+'Financial calcs'!BF266</f>
        <v>0</v>
      </c>
      <c r="BH34" s="506">
        <f>'Financial calcs'!BH266+'Financial calcs'!BG266</f>
        <v>0</v>
      </c>
      <c r="BI34" s="506">
        <f>'Financial calcs'!BI266+'Financial calcs'!BH266</f>
        <v>0</v>
      </c>
      <c r="BJ34" s="506">
        <f>'Financial calcs'!BJ266+'Financial calcs'!BI266</f>
        <v>0</v>
      </c>
      <c r="BK34" s="506">
        <f>'Financial calcs'!BK266+'Financial calcs'!BJ266</f>
        <v>0</v>
      </c>
      <c r="BL34" s="506">
        <f>'Financial calcs'!BL266+'Financial calcs'!BK266</f>
        <v>0</v>
      </c>
      <c r="BM34" s="506">
        <f>'Financial calcs'!BM266+'Financial calcs'!BL266</f>
        <v>0</v>
      </c>
      <c r="BN34" s="506">
        <f>'Financial calcs'!BN266+'Financial calcs'!BM266</f>
        <v>0</v>
      </c>
      <c r="BO34" s="506">
        <f>'Financial calcs'!BO266+'Financial calcs'!BN266</f>
        <v>0</v>
      </c>
      <c r="BP34" s="506">
        <f>'Financial calcs'!BP266+'Financial calcs'!BO266</f>
        <v>0</v>
      </c>
      <c r="BQ34" s="506">
        <f>'Financial calcs'!BQ266+'Financial calcs'!BP266</f>
        <v>0</v>
      </c>
      <c r="BR34" s="506">
        <f>'Financial calcs'!BR266+'Financial calcs'!BQ266</f>
        <v>0</v>
      </c>
      <c r="BS34" s="506">
        <f>'Financial calcs'!BS266+'Financial calcs'!BR266</f>
        <v>0</v>
      </c>
      <c r="BT34" s="506">
        <f>'Financial calcs'!BT266+'Financial calcs'!BS266</f>
        <v>0</v>
      </c>
      <c r="BU34" s="506">
        <f>'Financial calcs'!BU266+'Financial calcs'!BT266</f>
        <v>0</v>
      </c>
      <c r="BV34" s="506">
        <f>'Financial calcs'!BV266+'Financial calcs'!BU266</f>
        <v>0</v>
      </c>
      <c r="BW34" s="506">
        <f>'Financial calcs'!BW266+'Financial calcs'!BV266</f>
        <v>0</v>
      </c>
      <c r="BX34" s="506">
        <f>'Financial calcs'!BX266+'Financial calcs'!BW266</f>
        <v>0</v>
      </c>
      <c r="BY34" s="506">
        <f>'Financial calcs'!BY266+'Financial calcs'!BX266</f>
        <v>0</v>
      </c>
      <c r="BZ34" s="506">
        <f>'Financial calcs'!BZ266+'Financial calcs'!BY266</f>
        <v>0</v>
      </c>
      <c r="CA34" s="506">
        <f>'Financial calcs'!CA266+'Financial calcs'!BZ266</f>
        <v>0</v>
      </c>
      <c r="CB34" s="506">
        <f>'Financial calcs'!CB266+'Financial calcs'!CA266</f>
        <v>0</v>
      </c>
      <c r="CC34" s="506">
        <f>'Financial calcs'!CC266+'Financial calcs'!CB266</f>
        <v>0</v>
      </c>
      <c r="CD34" s="506">
        <f>'Financial calcs'!CD266+'Financial calcs'!CC266</f>
        <v>0</v>
      </c>
      <c r="CE34" s="506">
        <f>'Financial calcs'!CE266+'Financial calcs'!CD266</f>
        <v>0</v>
      </c>
      <c r="CF34" s="506">
        <f>'Financial calcs'!CF266+'Financial calcs'!CE266</f>
        <v>0</v>
      </c>
      <c r="CG34" s="506">
        <f>'Financial calcs'!CG266+'Financial calcs'!CF266</f>
        <v>0</v>
      </c>
    </row>
    <row r="35" spans="1:85" s="102" customFormat="1" ht="5.45" hidden="1" customHeight="1" outlineLevel="1" x14ac:dyDescent="0.15">
      <c r="A35" s="502"/>
      <c r="B35" s="511"/>
      <c r="C35" s="502"/>
      <c r="D35" s="630"/>
      <c r="E35" s="502"/>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row>
    <row r="36" spans="1:85" ht="15" hidden="1" customHeight="1" outlineLevel="1" thickBot="1" x14ac:dyDescent="0.35">
      <c r="A36" s="505"/>
      <c r="B36" s="509" t="s">
        <v>622</v>
      </c>
      <c r="C36" s="505"/>
      <c r="D36" s="519"/>
      <c r="E36" s="505"/>
      <c r="F36" s="510">
        <f ca="1">F32+F34</f>
        <v>0</v>
      </c>
      <c r="G36" s="510">
        <f t="shared" ref="G36:AT36" ca="1" si="52">G32+G34</f>
        <v>0</v>
      </c>
      <c r="H36" s="510">
        <f t="shared" ca="1" si="52"/>
        <v>44484.593547102486</v>
      </c>
      <c r="I36" s="510">
        <f t="shared" ca="1" si="52"/>
        <v>89998.76223797792</v>
      </c>
      <c r="J36" s="510">
        <f t="shared" ca="1" si="52"/>
        <v>90945.787949963007</v>
      </c>
      <c r="K36" s="510">
        <f t="shared" ca="1" si="52"/>
        <v>91683.46520494821</v>
      </c>
      <c r="L36" s="510">
        <f t="shared" ca="1" si="52"/>
        <v>92184.398987885128</v>
      </c>
      <c r="M36" s="510">
        <f t="shared" ca="1" si="52"/>
        <v>92934.046232963941</v>
      </c>
      <c r="N36" s="510">
        <f t="shared" ca="1" si="52"/>
        <v>120377.59394298092</v>
      </c>
      <c r="O36" s="510">
        <f t="shared" ca="1" si="52"/>
        <v>148618.40309838564</v>
      </c>
      <c r="P36" s="510">
        <f t="shared" ca="1" si="52"/>
        <v>150037.55531534093</v>
      </c>
      <c r="Q36" s="510">
        <f t="shared" ca="1" si="52"/>
        <v>151497.83183945058</v>
      </c>
      <c r="R36" s="510">
        <f t="shared" ca="1" si="52"/>
        <v>153348.70198742469</v>
      </c>
      <c r="S36" s="510">
        <f t="shared" ca="1" si="52"/>
        <v>154837.77723902045</v>
      </c>
      <c r="T36" s="510">
        <f t="shared" ca="1" si="52"/>
        <v>155909.43797382651</v>
      </c>
      <c r="U36" s="510">
        <f t="shared" ca="1" si="52"/>
        <v>157427.56942995847</v>
      </c>
      <c r="V36" s="510">
        <f t="shared" ca="1" si="52"/>
        <v>158931.42858329054</v>
      </c>
      <c r="W36" s="510">
        <f t="shared" ca="1" si="52"/>
        <v>160478.85240846674</v>
      </c>
      <c r="X36" s="510">
        <f t="shared" ca="1" si="52"/>
        <v>162011.39108045117</v>
      </c>
      <c r="Y36" s="510">
        <f t="shared" ca="1" si="52"/>
        <v>163588.31992885633</v>
      </c>
      <c r="Z36" s="510">
        <f t="shared" ca="1" si="52"/>
        <v>165592.80861261336</v>
      </c>
      <c r="AA36" s="510">
        <f t="shared" ca="1" si="52"/>
        <v>167199.42927548414</v>
      </c>
      <c r="AB36" s="510">
        <f t="shared" ca="1" si="52"/>
        <v>168346.75682127714</v>
      </c>
      <c r="AC36" s="510">
        <f t="shared" ca="1" si="52"/>
        <v>169983.22770957046</v>
      </c>
      <c r="AD36" s="510">
        <f t="shared" ca="1" si="52"/>
        <v>171602.78393759529</v>
      </c>
      <c r="AE36" s="510">
        <f t="shared" ca="1" si="52"/>
        <v>173269.23238947784</v>
      </c>
      <c r="AF36" s="510">
        <f t="shared" ca="1" si="52"/>
        <v>174918.0200664216</v>
      </c>
      <c r="AG36" s="510">
        <f t="shared" ca="1" si="52"/>
        <v>176614.53946846595</v>
      </c>
      <c r="AH36" s="510">
        <f t="shared" ca="1" si="52"/>
        <v>178779.1513409914</v>
      </c>
      <c r="AI36" s="510">
        <f t="shared" ca="1" si="52"/>
        <v>180505.79805128355</v>
      </c>
      <c r="AJ36" s="510">
        <f t="shared" ca="1" si="52"/>
        <v>181726.63809129267</v>
      </c>
      <c r="AK36" s="510">
        <f t="shared" ca="1" si="52"/>
        <v>183483.42815193057</v>
      </c>
      <c r="AL36" s="510">
        <f t="shared" ca="1" si="52"/>
        <v>185220.08222483649</v>
      </c>
      <c r="AM36" s="510">
        <f t="shared" ca="1" si="52"/>
        <v>187219.06751637239</v>
      </c>
      <c r="AN36" s="510">
        <f t="shared" ca="1" si="52"/>
        <v>189415.35470711373</v>
      </c>
      <c r="AO36" s="510">
        <f t="shared" ca="1" si="52"/>
        <v>191675.45436158823</v>
      </c>
      <c r="AP36" s="510">
        <f t="shared" ca="1" si="52"/>
        <v>194461.1455793815</v>
      </c>
      <c r="AQ36" s="510">
        <f t="shared" ca="1" si="52"/>
        <v>196777.74772521789</v>
      </c>
      <c r="AR36" s="510">
        <f t="shared" ca="1" si="52"/>
        <v>198550.72510770711</v>
      </c>
      <c r="AS36" s="510">
        <f t="shared" ca="1" si="52"/>
        <v>200925.24230718939</v>
      </c>
      <c r="AT36" s="510">
        <f t="shared" ca="1" si="52"/>
        <v>203290.4033927063</v>
      </c>
      <c r="AU36" s="510">
        <f t="shared" ref="AU36:BQ36" ca="1" si="53">AU32+AU34</f>
        <v>205746.3027415791</v>
      </c>
      <c r="AV36" s="510">
        <f t="shared" ca="1" si="53"/>
        <v>104329.73806798576</v>
      </c>
      <c r="AW36" s="510">
        <f t="shared" ca="1" si="53"/>
        <v>0</v>
      </c>
      <c r="AX36" s="510">
        <f t="shared" ca="1" si="53"/>
        <v>0</v>
      </c>
      <c r="AY36" s="510">
        <f t="shared" ca="1" si="53"/>
        <v>0</v>
      </c>
      <c r="AZ36" s="510">
        <f t="shared" ca="1" si="53"/>
        <v>0</v>
      </c>
      <c r="BA36" s="510">
        <f t="shared" ca="1" si="53"/>
        <v>0</v>
      </c>
      <c r="BB36" s="510">
        <f t="shared" ca="1" si="53"/>
        <v>0</v>
      </c>
      <c r="BC36" s="510">
        <f t="shared" ca="1" si="53"/>
        <v>0</v>
      </c>
      <c r="BD36" s="510">
        <f t="shared" ca="1" si="53"/>
        <v>0</v>
      </c>
      <c r="BE36" s="510">
        <f t="shared" ca="1" si="53"/>
        <v>0</v>
      </c>
      <c r="BF36" s="510">
        <f t="shared" ca="1" si="53"/>
        <v>0</v>
      </c>
      <c r="BG36" s="510">
        <f t="shared" ca="1" si="53"/>
        <v>0</v>
      </c>
      <c r="BH36" s="510">
        <f t="shared" ca="1" si="53"/>
        <v>0</v>
      </c>
      <c r="BI36" s="510">
        <f t="shared" ca="1" si="53"/>
        <v>0</v>
      </c>
      <c r="BJ36" s="510">
        <f t="shared" ca="1" si="53"/>
        <v>0</v>
      </c>
      <c r="BK36" s="510">
        <f t="shared" ca="1" si="53"/>
        <v>0</v>
      </c>
      <c r="BL36" s="510">
        <f t="shared" ca="1" si="53"/>
        <v>0</v>
      </c>
      <c r="BM36" s="510">
        <f t="shared" ca="1" si="53"/>
        <v>0</v>
      </c>
      <c r="BN36" s="510">
        <f t="shared" ca="1" si="53"/>
        <v>0</v>
      </c>
      <c r="BO36" s="510">
        <f t="shared" ca="1" si="53"/>
        <v>0</v>
      </c>
      <c r="BP36" s="510">
        <f t="shared" ca="1" si="53"/>
        <v>0</v>
      </c>
      <c r="BQ36" s="510">
        <f t="shared" ca="1" si="53"/>
        <v>0</v>
      </c>
      <c r="BR36" s="510">
        <f t="shared" ref="BR36:CE36" ca="1" si="54">BR32+BR34</f>
        <v>0</v>
      </c>
      <c r="BS36" s="510">
        <f t="shared" ca="1" si="54"/>
        <v>0</v>
      </c>
      <c r="BT36" s="510">
        <f t="shared" ca="1" si="54"/>
        <v>0</v>
      </c>
      <c r="BU36" s="510">
        <f t="shared" ca="1" si="54"/>
        <v>0</v>
      </c>
      <c r="BV36" s="510">
        <f t="shared" ca="1" si="54"/>
        <v>0</v>
      </c>
      <c r="BW36" s="510">
        <f t="shared" ca="1" si="54"/>
        <v>0</v>
      </c>
      <c r="BX36" s="510">
        <f t="shared" ca="1" si="54"/>
        <v>0</v>
      </c>
      <c r="BY36" s="510">
        <f t="shared" ca="1" si="54"/>
        <v>0</v>
      </c>
      <c r="BZ36" s="510">
        <f t="shared" ca="1" si="54"/>
        <v>0</v>
      </c>
      <c r="CA36" s="510">
        <f t="shared" ca="1" si="54"/>
        <v>0</v>
      </c>
      <c r="CB36" s="510">
        <f t="shared" ca="1" si="54"/>
        <v>0</v>
      </c>
      <c r="CC36" s="510">
        <f t="shared" ca="1" si="54"/>
        <v>0</v>
      </c>
      <c r="CD36" s="510">
        <f t="shared" ca="1" si="54"/>
        <v>0</v>
      </c>
      <c r="CE36" s="510">
        <f t="shared" ca="1" si="54"/>
        <v>0</v>
      </c>
      <c r="CF36" s="510">
        <f t="shared" ref="CF36:CG36" ca="1" si="55">CF32+CF34</f>
        <v>0</v>
      </c>
      <c r="CG36" s="510">
        <f t="shared" ca="1" si="55"/>
        <v>0</v>
      </c>
    </row>
    <row r="37" spans="1:85" s="102" customFormat="1" ht="6" hidden="1" customHeight="1" outlineLevel="1" thickTop="1" x14ac:dyDescent="0.15">
      <c r="A37" s="512"/>
      <c r="B37" s="513"/>
      <c r="C37" s="512"/>
      <c r="D37" s="512"/>
      <c r="E37" s="512"/>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row>
    <row r="38" spans="1:85" s="102" customFormat="1" ht="5.45" hidden="1" customHeight="1" outlineLevel="1" x14ac:dyDescent="0.15">
      <c r="B38" s="200"/>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row>
    <row r="39" spans="1:85" s="102" customFormat="1" ht="5.45" hidden="1" customHeight="1" outlineLevel="1" x14ac:dyDescent="0.15">
      <c r="A39" s="515"/>
      <c r="B39" s="517"/>
      <c r="C39" s="515"/>
      <c r="D39" s="515"/>
      <c r="E39" s="515"/>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row>
    <row r="40" spans="1:85" ht="18" hidden="1" customHeight="1" outlineLevel="1" x14ac:dyDescent="0.35">
      <c r="A40" s="521" t="s">
        <v>569</v>
      </c>
      <c r="B40" s="507"/>
      <c r="C40" s="505"/>
      <c r="D40" s="505"/>
      <c r="E40" s="505"/>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row>
    <row r="41" spans="1:85" s="577" customFormat="1" ht="31.15" hidden="1" customHeight="1" outlineLevel="1" x14ac:dyDescent="0.3">
      <c r="A41" s="812"/>
      <c r="B41" s="813" t="s">
        <v>1238</v>
      </c>
      <c r="C41" s="812"/>
      <c r="D41" s="812"/>
      <c r="E41" s="812"/>
      <c r="F41" s="815">
        <f>'Financial calcs'!F273+'Financial calcs'!E273</f>
        <v>-371583.70995521359</v>
      </c>
      <c r="G41" s="815">
        <f>'Financial calcs'!G273+'Financial calcs'!F273</f>
        <v>-878100.45995521359</v>
      </c>
      <c r="H41" s="815">
        <f>'Financial calcs'!H273+'Financial calcs'!G273</f>
        <v>-506516.75</v>
      </c>
      <c r="I41" s="815">
        <f>'Financial calcs'!I273+'Financial calcs'!H273</f>
        <v>0</v>
      </c>
      <c r="J41" s="815">
        <f>'Financial calcs'!J273+'Financial calcs'!I273</f>
        <v>0</v>
      </c>
      <c r="K41" s="815">
        <f>'Financial calcs'!K273+'Financial calcs'!J273</f>
        <v>0</v>
      </c>
      <c r="L41" s="815">
        <f>'Financial calcs'!L273+'Financial calcs'!K273</f>
        <v>0</v>
      </c>
      <c r="M41" s="815">
        <f>'Financial calcs'!M273+'Financial calcs'!L273</f>
        <v>0</v>
      </c>
      <c r="N41" s="815">
        <f>'Financial calcs'!N273+'Financial calcs'!M273</f>
        <v>0</v>
      </c>
      <c r="O41" s="815">
        <f>'Financial calcs'!O273+'Financial calcs'!N273</f>
        <v>0</v>
      </c>
      <c r="P41" s="815">
        <f>'Financial calcs'!P273+'Financial calcs'!O273</f>
        <v>0</v>
      </c>
      <c r="Q41" s="815">
        <f>'Financial calcs'!Q273+'Financial calcs'!P273</f>
        <v>0</v>
      </c>
      <c r="R41" s="815">
        <f>'Financial calcs'!R273+'Financial calcs'!Q273</f>
        <v>0</v>
      </c>
      <c r="S41" s="815">
        <f>'Financial calcs'!S273+'Financial calcs'!R273</f>
        <v>0</v>
      </c>
      <c r="T41" s="815">
        <f>'Financial calcs'!T273+'Financial calcs'!S273</f>
        <v>0</v>
      </c>
      <c r="U41" s="815">
        <f>'Financial calcs'!U273+'Financial calcs'!T273</f>
        <v>0</v>
      </c>
      <c r="V41" s="815">
        <f>'Financial calcs'!V273+'Financial calcs'!U273</f>
        <v>0</v>
      </c>
      <c r="W41" s="815">
        <f>'Financial calcs'!W273+'Financial calcs'!V273</f>
        <v>0</v>
      </c>
      <c r="X41" s="815">
        <f>'Financial calcs'!X273+'Financial calcs'!W273</f>
        <v>0</v>
      </c>
      <c r="Y41" s="815">
        <f>'Financial calcs'!Y273+'Financial calcs'!X273</f>
        <v>0</v>
      </c>
      <c r="Z41" s="815">
        <f>'Financial calcs'!Z273+'Financial calcs'!Y273</f>
        <v>0</v>
      </c>
      <c r="AA41" s="815">
        <f>'Financial calcs'!AA273+'Financial calcs'!Z273</f>
        <v>0</v>
      </c>
      <c r="AB41" s="815">
        <f>'Financial calcs'!AB273+'Financial calcs'!AA273</f>
        <v>0</v>
      </c>
      <c r="AC41" s="815">
        <f>'Financial calcs'!AC273+'Financial calcs'!AB273</f>
        <v>0</v>
      </c>
      <c r="AD41" s="815">
        <f>'Financial calcs'!AD273+'Financial calcs'!AC273</f>
        <v>0</v>
      </c>
      <c r="AE41" s="815">
        <f>'Financial calcs'!AE273+'Financial calcs'!AD273</f>
        <v>0</v>
      </c>
      <c r="AF41" s="815">
        <f>'Financial calcs'!AF273+'Financial calcs'!AE273</f>
        <v>0</v>
      </c>
      <c r="AG41" s="815">
        <f>'Financial calcs'!AG273+'Financial calcs'!AF273</f>
        <v>0</v>
      </c>
      <c r="AH41" s="815">
        <f>'Financial calcs'!AH273+'Financial calcs'!AG273</f>
        <v>0</v>
      </c>
      <c r="AI41" s="815">
        <f>'Financial calcs'!AI273+'Financial calcs'!AH273</f>
        <v>0</v>
      </c>
      <c r="AJ41" s="815">
        <f>'Financial calcs'!AJ273+'Financial calcs'!AI273</f>
        <v>0</v>
      </c>
      <c r="AK41" s="815">
        <f>'Financial calcs'!AK273+'Financial calcs'!AJ273</f>
        <v>0</v>
      </c>
      <c r="AL41" s="815">
        <f>'Financial calcs'!AL273+'Financial calcs'!AK273</f>
        <v>0</v>
      </c>
      <c r="AM41" s="815">
        <f>'Financial calcs'!AM273+'Financial calcs'!AL273</f>
        <v>0</v>
      </c>
      <c r="AN41" s="815">
        <f>'Financial calcs'!AN273+'Financial calcs'!AM273</f>
        <v>0</v>
      </c>
      <c r="AO41" s="815">
        <f>'Financial calcs'!AO273+'Financial calcs'!AN273</f>
        <v>0</v>
      </c>
      <c r="AP41" s="815">
        <f>'Financial calcs'!AP273+'Financial calcs'!AO273</f>
        <v>0</v>
      </c>
      <c r="AQ41" s="815">
        <f>'Financial calcs'!AQ273+'Financial calcs'!AP273</f>
        <v>0</v>
      </c>
      <c r="AR41" s="815">
        <f>'Financial calcs'!AR273+'Financial calcs'!AQ273</f>
        <v>0</v>
      </c>
      <c r="AS41" s="815">
        <f>'Financial calcs'!AS273+'Financial calcs'!AR273</f>
        <v>0</v>
      </c>
      <c r="AT41" s="815">
        <f>'Financial calcs'!AT273+'Financial calcs'!AS273</f>
        <v>0</v>
      </c>
      <c r="AU41" s="815">
        <f>'Financial calcs'!AU273+'Financial calcs'!AT273</f>
        <v>0</v>
      </c>
      <c r="AV41" s="815">
        <f>'Financial calcs'!AV273+'Financial calcs'!AU273</f>
        <v>0</v>
      </c>
      <c r="AW41" s="815">
        <f>'Financial calcs'!AW273+'Financial calcs'!AV273</f>
        <v>0</v>
      </c>
      <c r="AX41" s="815">
        <f>'Financial calcs'!AX273+'Financial calcs'!AW273</f>
        <v>0</v>
      </c>
      <c r="AY41" s="815">
        <f>'Financial calcs'!AY273+'Financial calcs'!AX273</f>
        <v>0</v>
      </c>
      <c r="AZ41" s="815">
        <f>'Financial calcs'!AZ273+'Financial calcs'!AY273</f>
        <v>0</v>
      </c>
      <c r="BA41" s="815">
        <f>'Financial calcs'!BA273+'Financial calcs'!AZ273</f>
        <v>0</v>
      </c>
      <c r="BB41" s="815">
        <f>'Financial calcs'!BB273+'Financial calcs'!BA273</f>
        <v>0</v>
      </c>
      <c r="BC41" s="815">
        <f>'Financial calcs'!BC273+'Financial calcs'!BB273</f>
        <v>0</v>
      </c>
      <c r="BD41" s="815">
        <f>'Financial calcs'!BD273+'Financial calcs'!BC273</f>
        <v>0</v>
      </c>
      <c r="BE41" s="815">
        <f>'Financial calcs'!BE273+'Financial calcs'!BD273</f>
        <v>0</v>
      </c>
      <c r="BF41" s="815">
        <f>'Financial calcs'!BF273+'Financial calcs'!BE273</f>
        <v>0</v>
      </c>
      <c r="BG41" s="815">
        <f>'Financial calcs'!BG273+'Financial calcs'!BF273</f>
        <v>0</v>
      </c>
      <c r="BH41" s="815">
        <f>'Financial calcs'!BH273+'Financial calcs'!BG273</f>
        <v>0</v>
      </c>
      <c r="BI41" s="815">
        <f>'Financial calcs'!BI273+'Financial calcs'!BH273</f>
        <v>0</v>
      </c>
      <c r="BJ41" s="815">
        <f>'Financial calcs'!BJ273+'Financial calcs'!BI273</f>
        <v>0</v>
      </c>
      <c r="BK41" s="815">
        <f>'Financial calcs'!BK273+'Financial calcs'!BJ273</f>
        <v>0</v>
      </c>
      <c r="BL41" s="815">
        <f>'Financial calcs'!BL273+'Financial calcs'!BK273</f>
        <v>0</v>
      </c>
      <c r="BM41" s="815">
        <f>'Financial calcs'!BM273+'Financial calcs'!BL273</f>
        <v>0</v>
      </c>
      <c r="BN41" s="815">
        <f>'Financial calcs'!BN273+'Financial calcs'!BM273</f>
        <v>0</v>
      </c>
      <c r="BO41" s="815">
        <f>'Financial calcs'!BO273+'Financial calcs'!BN273</f>
        <v>0</v>
      </c>
      <c r="BP41" s="815">
        <f>'Financial calcs'!BP273+'Financial calcs'!BO273</f>
        <v>0</v>
      </c>
      <c r="BQ41" s="815">
        <f>'Financial calcs'!BQ273+'Financial calcs'!BP273</f>
        <v>0</v>
      </c>
      <c r="BR41" s="815">
        <f>'Financial calcs'!BR273+'Financial calcs'!BQ273</f>
        <v>0</v>
      </c>
      <c r="BS41" s="815">
        <f>'Financial calcs'!BS273+'Financial calcs'!BR273</f>
        <v>0</v>
      </c>
      <c r="BT41" s="815">
        <f>'Financial calcs'!BT273+'Financial calcs'!BS273</f>
        <v>0</v>
      </c>
      <c r="BU41" s="815">
        <f>'Financial calcs'!BU273+'Financial calcs'!BT273</f>
        <v>0</v>
      </c>
      <c r="BV41" s="815">
        <f>'Financial calcs'!BV273+'Financial calcs'!BU273</f>
        <v>0</v>
      </c>
      <c r="BW41" s="815">
        <f>'Financial calcs'!BW273+'Financial calcs'!BV273</f>
        <v>0</v>
      </c>
      <c r="BX41" s="815">
        <f>'Financial calcs'!BX273+'Financial calcs'!BW273</f>
        <v>0</v>
      </c>
      <c r="BY41" s="815">
        <f>'Financial calcs'!BY273+'Financial calcs'!BX273</f>
        <v>0</v>
      </c>
      <c r="BZ41" s="815">
        <f>'Financial calcs'!BZ273+'Financial calcs'!BY273</f>
        <v>0</v>
      </c>
      <c r="CA41" s="815">
        <f>'Financial calcs'!CA273+'Financial calcs'!BZ273</f>
        <v>0</v>
      </c>
      <c r="CB41" s="815">
        <f>'Financial calcs'!CB273+'Financial calcs'!CA273</f>
        <v>0</v>
      </c>
      <c r="CC41" s="815">
        <f>'Financial calcs'!CC273+'Financial calcs'!CB273</f>
        <v>0</v>
      </c>
      <c r="CD41" s="815">
        <f>'Financial calcs'!CD273+'Financial calcs'!CC273</f>
        <v>0</v>
      </c>
      <c r="CE41" s="815">
        <f>'Financial calcs'!CE273+'Financial calcs'!CD273</f>
        <v>0</v>
      </c>
      <c r="CF41" s="815">
        <f>'Financial calcs'!CF273+'Financial calcs'!CE273</f>
        <v>0</v>
      </c>
      <c r="CG41" s="815">
        <f>'Financial calcs'!CG273+'Financial calcs'!CF273</f>
        <v>0</v>
      </c>
    </row>
    <row r="42" spans="1:85" ht="14.45" hidden="1" customHeight="1" outlineLevel="1" x14ac:dyDescent="0.3">
      <c r="A42" s="505"/>
      <c r="B42" s="507" t="s">
        <v>571</v>
      </c>
      <c r="C42" s="505"/>
      <c r="D42" s="505"/>
      <c r="E42" s="505"/>
      <c r="F42" s="508">
        <f>'Financial calcs'!F274+'Financial calcs'!E274</f>
        <v>0</v>
      </c>
      <c r="G42" s="508">
        <f>'Financial calcs'!G274+'Financial calcs'!F274</f>
        <v>0</v>
      </c>
      <c r="H42" s="508">
        <f>'Financial calcs'!H274+'Financial calcs'!G274</f>
        <v>0</v>
      </c>
      <c r="I42" s="508">
        <f>'Financial calcs'!I274+'Financial calcs'!H274</f>
        <v>0</v>
      </c>
      <c r="J42" s="508">
        <f>'Financial calcs'!J274+'Financial calcs'!I274</f>
        <v>0</v>
      </c>
      <c r="K42" s="508">
        <f>'Financial calcs'!K274+'Financial calcs'!J274</f>
        <v>0</v>
      </c>
      <c r="L42" s="508">
        <f>'Financial calcs'!L274+'Financial calcs'!K274</f>
        <v>0</v>
      </c>
      <c r="M42" s="508">
        <f>'Financial calcs'!M274+'Financial calcs'!L274</f>
        <v>0</v>
      </c>
      <c r="N42" s="508">
        <f>'Financial calcs'!N274+'Financial calcs'!M274</f>
        <v>0</v>
      </c>
      <c r="O42" s="508">
        <f>'Financial calcs'!O274+'Financial calcs'!N274</f>
        <v>0</v>
      </c>
      <c r="P42" s="508">
        <f>'Financial calcs'!P274+'Financial calcs'!O274</f>
        <v>0</v>
      </c>
      <c r="Q42" s="508">
        <f>'Financial calcs'!Q274+'Financial calcs'!P274</f>
        <v>0</v>
      </c>
      <c r="R42" s="508">
        <f>'Financial calcs'!R274+'Financial calcs'!Q274</f>
        <v>0</v>
      </c>
      <c r="S42" s="508">
        <f>'Financial calcs'!S274+'Financial calcs'!R274</f>
        <v>0</v>
      </c>
      <c r="T42" s="508">
        <f>'Financial calcs'!T274+'Financial calcs'!S274</f>
        <v>0</v>
      </c>
      <c r="U42" s="508">
        <f>'Financial calcs'!U274+'Financial calcs'!T274</f>
        <v>0</v>
      </c>
      <c r="V42" s="508">
        <f>'Financial calcs'!V274+'Financial calcs'!U274</f>
        <v>0</v>
      </c>
      <c r="W42" s="508">
        <f>'Financial calcs'!W274+'Financial calcs'!V274</f>
        <v>0</v>
      </c>
      <c r="X42" s="508">
        <f>'Financial calcs'!X274+'Financial calcs'!W274</f>
        <v>0</v>
      </c>
      <c r="Y42" s="508">
        <f>'Financial calcs'!Y274+'Financial calcs'!X274</f>
        <v>0</v>
      </c>
      <c r="Z42" s="508">
        <f>'Financial calcs'!Z274+'Financial calcs'!Y274</f>
        <v>0</v>
      </c>
      <c r="AA42" s="508">
        <f>'Financial calcs'!AA274+'Financial calcs'!Z274</f>
        <v>0</v>
      </c>
      <c r="AB42" s="508">
        <f>'Financial calcs'!AB274+'Financial calcs'!AA274</f>
        <v>0</v>
      </c>
      <c r="AC42" s="508">
        <f>'Financial calcs'!AC274+'Financial calcs'!AB274</f>
        <v>0</v>
      </c>
      <c r="AD42" s="508">
        <f>'Financial calcs'!AD274+'Financial calcs'!AC274</f>
        <v>0</v>
      </c>
      <c r="AE42" s="508">
        <f>'Financial calcs'!AE274+'Financial calcs'!AD274</f>
        <v>0</v>
      </c>
      <c r="AF42" s="508">
        <f>'Financial calcs'!AF274+'Financial calcs'!AE274</f>
        <v>0</v>
      </c>
      <c r="AG42" s="508">
        <f>'Financial calcs'!AG274+'Financial calcs'!AF274</f>
        <v>0</v>
      </c>
      <c r="AH42" s="508">
        <f>'Financial calcs'!AH274+'Financial calcs'!AG274</f>
        <v>0</v>
      </c>
      <c r="AI42" s="508">
        <f>'Financial calcs'!AI274+'Financial calcs'!AH274</f>
        <v>0</v>
      </c>
      <c r="AJ42" s="508">
        <f>'Financial calcs'!AJ274+'Financial calcs'!AI274</f>
        <v>0</v>
      </c>
      <c r="AK42" s="508">
        <f>'Financial calcs'!AK274+'Financial calcs'!AJ274</f>
        <v>0</v>
      </c>
      <c r="AL42" s="508">
        <f>'Financial calcs'!AL274+'Financial calcs'!AK274</f>
        <v>0</v>
      </c>
      <c r="AM42" s="508">
        <f>'Financial calcs'!AM274+'Financial calcs'!AL274</f>
        <v>0</v>
      </c>
      <c r="AN42" s="508">
        <f>'Financial calcs'!AN274+'Financial calcs'!AM274</f>
        <v>0</v>
      </c>
      <c r="AO42" s="508">
        <f>'Financial calcs'!AO274+'Financial calcs'!AN274</f>
        <v>0</v>
      </c>
      <c r="AP42" s="508">
        <f>'Financial calcs'!AP274+'Financial calcs'!AO274</f>
        <v>0</v>
      </c>
      <c r="AQ42" s="508">
        <f>'Financial calcs'!AQ274+'Financial calcs'!AP274</f>
        <v>0</v>
      </c>
      <c r="AR42" s="508">
        <f>'Financial calcs'!AR274+'Financial calcs'!AQ274</f>
        <v>0</v>
      </c>
      <c r="AS42" s="508">
        <f>'Financial calcs'!AS274+'Financial calcs'!AR274</f>
        <v>0</v>
      </c>
      <c r="AT42" s="508">
        <f>'Financial calcs'!AT274+'Financial calcs'!AS274</f>
        <v>0</v>
      </c>
      <c r="AU42" s="508">
        <f>'Financial calcs'!AU274+'Financial calcs'!AT274</f>
        <v>0</v>
      </c>
      <c r="AV42" s="508">
        <f>'Financial calcs'!AV274+'Financial calcs'!AU274</f>
        <v>0</v>
      </c>
      <c r="AW42" s="508">
        <f>'Financial calcs'!AW274+'Financial calcs'!AV274</f>
        <v>0</v>
      </c>
      <c r="AX42" s="508">
        <f>'Financial calcs'!AX274+'Financial calcs'!AW274</f>
        <v>0</v>
      </c>
      <c r="AY42" s="508">
        <f>'Financial calcs'!AY274+'Financial calcs'!AX274</f>
        <v>0</v>
      </c>
      <c r="AZ42" s="508">
        <f>'Financial calcs'!AZ274+'Financial calcs'!AY274</f>
        <v>0</v>
      </c>
      <c r="BA42" s="508">
        <f>'Financial calcs'!BA274+'Financial calcs'!AZ274</f>
        <v>0</v>
      </c>
      <c r="BB42" s="508">
        <f>'Financial calcs'!BB274+'Financial calcs'!BA274</f>
        <v>0</v>
      </c>
      <c r="BC42" s="508">
        <f>'Financial calcs'!BC274+'Financial calcs'!BB274</f>
        <v>0</v>
      </c>
      <c r="BD42" s="508">
        <f>'Financial calcs'!BD274+'Financial calcs'!BC274</f>
        <v>0</v>
      </c>
      <c r="BE42" s="508">
        <f>'Financial calcs'!BE274+'Financial calcs'!BD274</f>
        <v>0</v>
      </c>
      <c r="BF42" s="508">
        <f>'Financial calcs'!BF274+'Financial calcs'!BE274</f>
        <v>0</v>
      </c>
      <c r="BG42" s="508">
        <f>'Financial calcs'!BG274+'Financial calcs'!BF274</f>
        <v>0</v>
      </c>
      <c r="BH42" s="508">
        <f>'Financial calcs'!BH274+'Financial calcs'!BG274</f>
        <v>0</v>
      </c>
      <c r="BI42" s="508">
        <f>'Financial calcs'!BI274+'Financial calcs'!BH274</f>
        <v>0</v>
      </c>
      <c r="BJ42" s="508">
        <f>'Financial calcs'!BJ274+'Financial calcs'!BI274</f>
        <v>0</v>
      </c>
      <c r="BK42" s="508">
        <f>'Financial calcs'!BK274+'Financial calcs'!BJ274</f>
        <v>0</v>
      </c>
      <c r="BL42" s="508">
        <f>'Financial calcs'!BL274+'Financial calcs'!BK274</f>
        <v>0</v>
      </c>
      <c r="BM42" s="508">
        <f>'Financial calcs'!BM274+'Financial calcs'!BL274</f>
        <v>0</v>
      </c>
      <c r="BN42" s="508">
        <f>'Financial calcs'!BN274+'Financial calcs'!BM274</f>
        <v>0</v>
      </c>
      <c r="BO42" s="508">
        <f>'Financial calcs'!BO274+'Financial calcs'!BN274</f>
        <v>0</v>
      </c>
      <c r="BP42" s="508">
        <f>'Financial calcs'!BP274+'Financial calcs'!BO274</f>
        <v>0</v>
      </c>
      <c r="BQ42" s="508">
        <f>'Financial calcs'!BQ274+'Financial calcs'!BP274</f>
        <v>0</v>
      </c>
      <c r="BR42" s="508">
        <f>'Financial calcs'!BR274+'Financial calcs'!BQ274</f>
        <v>0</v>
      </c>
      <c r="BS42" s="508">
        <f>'Financial calcs'!BS274+'Financial calcs'!BR274</f>
        <v>0</v>
      </c>
      <c r="BT42" s="508">
        <f>'Financial calcs'!BT274+'Financial calcs'!BS274</f>
        <v>0</v>
      </c>
      <c r="BU42" s="508">
        <f>'Financial calcs'!BU274+'Financial calcs'!BT274</f>
        <v>0</v>
      </c>
      <c r="BV42" s="508">
        <f>'Financial calcs'!BV274+'Financial calcs'!BU274</f>
        <v>0</v>
      </c>
      <c r="BW42" s="508">
        <f>'Financial calcs'!BW274+'Financial calcs'!BV274</f>
        <v>0</v>
      </c>
      <c r="BX42" s="508">
        <f>'Financial calcs'!BX274+'Financial calcs'!BW274</f>
        <v>0</v>
      </c>
      <c r="BY42" s="508">
        <f>'Financial calcs'!BY274+'Financial calcs'!BX274</f>
        <v>0</v>
      </c>
      <c r="BZ42" s="508">
        <f>'Financial calcs'!BZ274+'Financial calcs'!BY274</f>
        <v>0</v>
      </c>
      <c r="CA42" s="508">
        <f>'Financial calcs'!CA274+'Financial calcs'!BZ274</f>
        <v>0</v>
      </c>
      <c r="CB42" s="508">
        <f>'Financial calcs'!CB274+'Financial calcs'!CA274</f>
        <v>0</v>
      </c>
      <c r="CC42" s="508">
        <f>'Financial calcs'!CC274+'Financial calcs'!CB274</f>
        <v>0</v>
      </c>
      <c r="CD42" s="508">
        <f>'Financial calcs'!CD274+'Financial calcs'!CC274</f>
        <v>0</v>
      </c>
      <c r="CE42" s="508">
        <f>'Financial calcs'!CE274+'Financial calcs'!CD274</f>
        <v>0</v>
      </c>
      <c r="CF42" s="508">
        <f>'Financial calcs'!CF274+'Financial calcs'!CE274</f>
        <v>0</v>
      </c>
      <c r="CG42" s="508">
        <f>'Financial calcs'!CG274+'Financial calcs'!CF274</f>
        <v>0</v>
      </c>
    </row>
    <row r="43" spans="1:85" ht="14.45" hidden="1" customHeight="1" outlineLevel="1" x14ac:dyDescent="0.3">
      <c r="A43" s="505"/>
      <c r="B43" s="507" t="s">
        <v>604</v>
      </c>
      <c r="C43" s="505"/>
      <c r="D43" s="505"/>
      <c r="E43" s="505"/>
      <c r="F43" s="508">
        <f>'Financial calcs'!F275+'Financial calcs'!E275</f>
        <v>0</v>
      </c>
      <c r="G43" s="508">
        <f>'Financial calcs'!G275+'Financial calcs'!F275</f>
        <v>0</v>
      </c>
      <c r="H43" s="508">
        <f>'Financial calcs'!H275+'Financial calcs'!G275</f>
        <v>0</v>
      </c>
      <c r="I43" s="508">
        <f>'Financial calcs'!I275+'Financial calcs'!H275</f>
        <v>0</v>
      </c>
      <c r="J43" s="508">
        <f>'Financial calcs'!J275+'Financial calcs'!I275</f>
        <v>0</v>
      </c>
      <c r="K43" s="508">
        <f>'Financial calcs'!K275+'Financial calcs'!J275</f>
        <v>0</v>
      </c>
      <c r="L43" s="508">
        <f>'Financial calcs'!L275+'Financial calcs'!K275</f>
        <v>0</v>
      </c>
      <c r="M43" s="508">
        <f>'Financial calcs'!M275+'Financial calcs'!L275</f>
        <v>0</v>
      </c>
      <c r="N43" s="508">
        <f>'Financial calcs'!N275+'Financial calcs'!M275</f>
        <v>0</v>
      </c>
      <c r="O43" s="508">
        <f>'Financial calcs'!O275+'Financial calcs'!N275</f>
        <v>0</v>
      </c>
      <c r="P43" s="508">
        <f>'Financial calcs'!P275+'Financial calcs'!O275</f>
        <v>0</v>
      </c>
      <c r="Q43" s="508">
        <f>'Financial calcs'!Q275+'Financial calcs'!P275</f>
        <v>0</v>
      </c>
      <c r="R43" s="508">
        <f>'Financial calcs'!R275+'Financial calcs'!Q275</f>
        <v>0</v>
      </c>
      <c r="S43" s="508">
        <f>'Financial calcs'!S275+'Financial calcs'!R275</f>
        <v>0</v>
      </c>
      <c r="T43" s="508">
        <f>'Financial calcs'!T275+'Financial calcs'!S275</f>
        <v>0</v>
      </c>
      <c r="U43" s="508">
        <f>'Financial calcs'!U275+'Financial calcs'!T275</f>
        <v>0</v>
      </c>
      <c r="V43" s="508">
        <f>'Financial calcs'!V275+'Financial calcs'!U275</f>
        <v>0</v>
      </c>
      <c r="W43" s="508">
        <f>'Financial calcs'!W275+'Financial calcs'!V275</f>
        <v>0</v>
      </c>
      <c r="X43" s="508">
        <f>'Financial calcs'!X275+'Financial calcs'!W275</f>
        <v>0</v>
      </c>
      <c r="Y43" s="508">
        <f>'Financial calcs'!Y275+'Financial calcs'!X275</f>
        <v>0</v>
      </c>
      <c r="Z43" s="508">
        <f>'Financial calcs'!Z275+'Financial calcs'!Y275</f>
        <v>0</v>
      </c>
      <c r="AA43" s="508">
        <f>'Financial calcs'!AA275+'Financial calcs'!Z275</f>
        <v>0</v>
      </c>
      <c r="AB43" s="508">
        <f>'Financial calcs'!AB275+'Financial calcs'!AA275</f>
        <v>0</v>
      </c>
      <c r="AC43" s="508">
        <f>'Financial calcs'!AC275+'Financial calcs'!AB275</f>
        <v>0</v>
      </c>
      <c r="AD43" s="508">
        <f>'Financial calcs'!AD275+'Financial calcs'!AC275</f>
        <v>0</v>
      </c>
      <c r="AE43" s="508">
        <f>'Financial calcs'!AE275+'Financial calcs'!AD275</f>
        <v>0</v>
      </c>
      <c r="AF43" s="508">
        <f>'Financial calcs'!AF275+'Financial calcs'!AE275</f>
        <v>0</v>
      </c>
      <c r="AG43" s="508">
        <f>'Financial calcs'!AG275+'Financial calcs'!AF275</f>
        <v>0</v>
      </c>
      <c r="AH43" s="508">
        <f>'Financial calcs'!AH275+'Financial calcs'!AG275</f>
        <v>0</v>
      </c>
      <c r="AI43" s="508">
        <f>'Financial calcs'!AI275+'Financial calcs'!AH275</f>
        <v>0</v>
      </c>
      <c r="AJ43" s="508">
        <f>'Financial calcs'!AJ275+'Financial calcs'!AI275</f>
        <v>0</v>
      </c>
      <c r="AK43" s="508">
        <f>'Financial calcs'!AK275+'Financial calcs'!AJ275</f>
        <v>0</v>
      </c>
      <c r="AL43" s="508">
        <f>'Financial calcs'!AL275+'Financial calcs'!AK275</f>
        <v>0</v>
      </c>
      <c r="AM43" s="508">
        <f>'Financial calcs'!AM275+'Financial calcs'!AL275</f>
        <v>0</v>
      </c>
      <c r="AN43" s="508">
        <f>'Financial calcs'!AN275+'Financial calcs'!AM275</f>
        <v>0</v>
      </c>
      <c r="AO43" s="508">
        <f>'Financial calcs'!AO275+'Financial calcs'!AN275</f>
        <v>0</v>
      </c>
      <c r="AP43" s="508">
        <f>'Financial calcs'!AP275+'Financial calcs'!AO275</f>
        <v>0</v>
      </c>
      <c r="AQ43" s="508">
        <f>'Financial calcs'!AQ275+'Financial calcs'!AP275</f>
        <v>0</v>
      </c>
      <c r="AR43" s="508">
        <f>'Financial calcs'!AR275+'Financial calcs'!AQ275</f>
        <v>0</v>
      </c>
      <c r="AS43" s="508">
        <f>'Financial calcs'!AS275+'Financial calcs'!AR275</f>
        <v>0</v>
      </c>
      <c r="AT43" s="508">
        <f>'Financial calcs'!AT275+'Financial calcs'!AS275</f>
        <v>0</v>
      </c>
      <c r="AU43" s="508">
        <f>'Financial calcs'!AU275+'Financial calcs'!AT275</f>
        <v>0</v>
      </c>
      <c r="AV43" s="508">
        <f>'Financial calcs'!AV275+'Financial calcs'!AU275</f>
        <v>0</v>
      </c>
      <c r="AW43" s="508">
        <f>'Financial calcs'!AW275+'Financial calcs'!AV275</f>
        <v>0</v>
      </c>
      <c r="AX43" s="508">
        <f>'Financial calcs'!AX275+'Financial calcs'!AW275</f>
        <v>0</v>
      </c>
      <c r="AY43" s="508">
        <f>'Financial calcs'!AY275+'Financial calcs'!AX275</f>
        <v>0</v>
      </c>
      <c r="AZ43" s="508">
        <f>'Financial calcs'!AZ275+'Financial calcs'!AY275</f>
        <v>0</v>
      </c>
      <c r="BA43" s="508">
        <f>'Financial calcs'!BA275+'Financial calcs'!AZ275</f>
        <v>0</v>
      </c>
      <c r="BB43" s="508">
        <f>'Financial calcs'!BB275+'Financial calcs'!BA275</f>
        <v>0</v>
      </c>
      <c r="BC43" s="508">
        <f>'Financial calcs'!BC275+'Financial calcs'!BB275</f>
        <v>0</v>
      </c>
      <c r="BD43" s="508">
        <f>'Financial calcs'!BD275+'Financial calcs'!BC275</f>
        <v>0</v>
      </c>
      <c r="BE43" s="508">
        <f>'Financial calcs'!BE275+'Financial calcs'!BD275</f>
        <v>0</v>
      </c>
      <c r="BF43" s="508">
        <f>'Financial calcs'!BF275+'Financial calcs'!BE275</f>
        <v>0</v>
      </c>
      <c r="BG43" s="508">
        <f>'Financial calcs'!BG275+'Financial calcs'!BF275</f>
        <v>0</v>
      </c>
      <c r="BH43" s="508">
        <f>'Financial calcs'!BH275+'Financial calcs'!BG275</f>
        <v>0</v>
      </c>
      <c r="BI43" s="508">
        <f>'Financial calcs'!BI275+'Financial calcs'!BH275</f>
        <v>0</v>
      </c>
      <c r="BJ43" s="508">
        <f>'Financial calcs'!BJ275+'Financial calcs'!BI275</f>
        <v>0</v>
      </c>
      <c r="BK43" s="508">
        <f>'Financial calcs'!BK275+'Financial calcs'!BJ275</f>
        <v>0</v>
      </c>
      <c r="BL43" s="508">
        <f>'Financial calcs'!BL275+'Financial calcs'!BK275</f>
        <v>0</v>
      </c>
      <c r="BM43" s="508">
        <f>'Financial calcs'!BM275+'Financial calcs'!BL275</f>
        <v>0</v>
      </c>
      <c r="BN43" s="508">
        <f>'Financial calcs'!BN275+'Financial calcs'!BM275</f>
        <v>0</v>
      </c>
      <c r="BO43" s="508">
        <f>'Financial calcs'!BO275+'Financial calcs'!BN275</f>
        <v>0</v>
      </c>
      <c r="BP43" s="508">
        <f>'Financial calcs'!BP275+'Financial calcs'!BO275</f>
        <v>0</v>
      </c>
      <c r="BQ43" s="508">
        <f>'Financial calcs'!BQ275+'Financial calcs'!BP275</f>
        <v>0</v>
      </c>
      <c r="BR43" s="508">
        <f>'Financial calcs'!BR275+'Financial calcs'!BQ275</f>
        <v>0</v>
      </c>
      <c r="BS43" s="508">
        <f>'Financial calcs'!BS275+'Financial calcs'!BR275</f>
        <v>0</v>
      </c>
      <c r="BT43" s="508">
        <f>'Financial calcs'!BT275+'Financial calcs'!BS275</f>
        <v>0</v>
      </c>
      <c r="BU43" s="508">
        <f>'Financial calcs'!BU275+'Financial calcs'!BT275</f>
        <v>0</v>
      </c>
      <c r="BV43" s="508">
        <f>'Financial calcs'!BV275+'Financial calcs'!BU275</f>
        <v>0</v>
      </c>
      <c r="BW43" s="508">
        <f>'Financial calcs'!BW275+'Financial calcs'!BV275</f>
        <v>0</v>
      </c>
      <c r="BX43" s="508">
        <f>'Financial calcs'!BX275+'Financial calcs'!BW275</f>
        <v>0</v>
      </c>
      <c r="BY43" s="508">
        <f>'Financial calcs'!BY275+'Financial calcs'!BX275</f>
        <v>0</v>
      </c>
      <c r="BZ43" s="508">
        <f>'Financial calcs'!BZ275+'Financial calcs'!BY275</f>
        <v>0</v>
      </c>
      <c r="CA43" s="508">
        <f>'Financial calcs'!CA275+'Financial calcs'!BZ275</f>
        <v>0</v>
      </c>
      <c r="CB43" s="508">
        <f>'Financial calcs'!CB275+'Financial calcs'!CA275</f>
        <v>0</v>
      </c>
      <c r="CC43" s="508">
        <f>'Financial calcs'!CC275+'Financial calcs'!CB275</f>
        <v>0</v>
      </c>
      <c r="CD43" s="508">
        <f>'Financial calcs'!CD275+'Financial calcs'!CC275</f>
        <v>0</v>
      </c>
      <c r="CE43" s="508">
        <f>'Financial calcs'!CE275+'Financial calcs'!CD275</f>
        <v>0</v>
      </c>
      <c r="CF43" s="508">
        <f>'Financial calcs'!CF275+'Financial calcs'!CE275</f>
        <v>0</v>
      </c>
      <c r="CG43" s="508">
        <f>'Financial calcs'!CG275+'Financial calcs'!CF275</f>
        <v>0</v>
      </c>
    </row>
    <row r="44" spans="1:85" s="102" customFormat="1" ht="5.45" hidden="1" customHeight="1" outlineLevel="1" x14ac:dyDescent="0.15">
      <c r="A44" s="502"/>
      <c r="B44" s="511"/>
      <c r="C44" s="502"/>
      <c r="D44" s="502"/>
      <c r="E44" s="502"/>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row>
    <row r="45" spans="1:85" ht="15" hidden="1" customHeight="1" outlineLevel="1" thickBot="1" x14ac:dyDescent="0.35">
      <c r="A45" s="505"/>
      <c r="B45" s="509" t="s">
        <v>572</v>
      </c>
      <c r="C45" s="505"/>
      <c r="D45" s="505"/>
      <c r="E45" s="505"/>
      <c r="F45" s="510">
        <f>F41+F42+F43</f>
        <v>-371583.70995521359</v>
      </c>
      <c r="G45" s="510">
        <f t="shared" ref="G45:AT45" si="56">G41+G42+G43</f>
        <v>-878100.45995521359</v>
      </c>
      <c r="H45" s="510">
        <f t="shared" si="56"/>
        <v>-506516.75</v>
      </c>
      <c r="I45" s="510">
        <f t="shared" si="56"/>
        <v>0</v>
      </c>
      <c r="J45" s="510">
        <f t="shared" si="56"/>
        <v>0</v>
      </c>
      <c r="K45" s="510">
        <f t="shared" si="56"/>
        <v>0</v>
      </c>
      <c r="L45" s="510">
        <f t="shared" si="56"/>
        <v>0</v>
      </c>
      <c r="M45" s="510">
        <f t="shared" si="56"/>
        <v>0</v>
      </c>
      <c r="N45" s="510">
        <f t="shared" si="56"/>
        <v>0</v>
      </c>
      <c r="O45" s="510">
        <f t="shared" si="56"/>
        <v>0</v>
      </c>
      <c r="P45" s="510">
        <f t="shared" si="56"/>
        <v>0</v>
      </c>
      <c r="Q45" s="510">
        <f t="shared" si="56"/>
        <v>0</v>
      </c>
      <c r="R45" s="510">
        <f t="shared" si="56"/>
        <v>0</v>
      </c>
      <c r="S45" s="510">
        <f t="shared" si="56"/>
        <v>0</v>
      </c>
      <c r="T45" s="510">
        <f t="shared" si="56"/>
        <v>0</v>
      </c>
      <c r="U45" s="510">
        <f t="shared" si="56"/>
        <v>0</v>
      </c>
      <c r="V45" s="510">
        <f t="shared" si="56"/>
        <v>0</v>
      </c>
      <c r="W45" s="510">
        <f t="shared" si="56"/>
        <v>0</v>
      </c>
      <c r="X45" s="510">
        <f t="shared" si="56"/>
        <v>0</v>
      </c>
      <c r="Y45" s="510">
        <f t="shared" si="56"/>
        <v>0</v>
      </c>
      <c r="Z45" s="510">
        <f t="shared" si="56"/>
        <v>0</v>
      </c>
      <c r="AA45" s="510">
        <f t="shared" si="56"/>
        <v>0</v>
      </c>
      <c r="AB45" s="510">
        <f t="shared" si="56"/>
        <v>0</v>
      </c>
      <c r="AC45" s="510">
        <f t="shared" si="56"/>
        <v>0</v>
      </c>
      <c r="AD45" s="510">
        <f t="shared" si="56"/>
        <v>0</v>
      </c>
      <c r="AE45" s="510">
        <f t="shared" si="56"/>
        <v>0</v>
      </c>
      <c r="AF45" s="510">
        <f t="shared" si="56"/>
        <v>0</v>
      </c>
      <c r="AG45" s="510">
        <f t="shared" si="56"/>
        <v>0</v>
      </c>
      <c r="AH45" s="510">
        <f t="shared" si="56"/>
        <v>0</v>
      </c>
      <c r="AI45" s="510">
        <f t="shared" si="56"/>
        <v>0</v>
      </c>
      <c r="AJ45" s="510">
        <f t="shared" si="56"/>
        <v>0</v>
      </c>
      <c r="AK45" s="510">
        <f t="shared" si="56"/>
        <v>0</v>
      </c>
      <c r="AL45" s="510">
        <f t="shared" si="56"/>
        <v>0</v>
      </c>
      <c r="AM45" s="510">
        <f t="shared" si="56"/>
        <v>0</v>
      </c>
      <c r="AN45" s="510">
        <f t="shared" si="56"/>
        <v>0</v>
      </c>
      <c r="AO45" s="510">
        <f t="shared" si="56"/>
        <v>0</v>
      </c>
      <c r="AP45" s="510">
        <f t="shared" si="56"/>
        <v>0</v>
      </c>
      <c r="AQ45" s="510">
        <f t="shared" si="56"/>
        <v>0</v>
      </c>
      <c r="AR45" s="510">
        <f t="shared" si="56"/>
        <v>0</v>
      </c>
      <c r="AS45" s="510">
        <f t="shared" si="56"/>
        <v>0</v>
      </c>
      <c r="AT45" s="510">
        <f t="shared" si="56"/>
        <v>0</v>
      </c>
      <c r="AU45" s="510">
        <f t="shared" ref="AU45:BQ45" si="57">AU41+AU42+AU43</f>
        <v>0</v>
      </c>
      <c r="AV45" s="510">
        <f t="shared" si="57"/>
        <v>0</v>
      </c>
      <c r="AW45" s="510">
        <f t="shared" si="57"/>
        <v>0</v>
      </c>
      <c r="AX45" s="510">
        <f t="shared" si="57"/>
        <v>0</v>
      </c>
      <c r="AY45" s="510">
        <f t="shared" si="57"/>
        <v>0</v>
      </c>
      <c r="AZ45" s="510">
        <f t="shared" si="57"/>
        <v>0</v>
      </c>
      <c r="BA45" s="510">
        <f t="shared" si="57"/>
        <v>0</v>
      </c>
      <c r="BB45" s="510">
        <f t="shared" si="57"/>
        <v>0</v>
      </c>
      <c r="BC45" s="510">
        <f t="shared" si="57"/>
        <v>0</v>
      </c>
      <c r="BD45" s="510">
        <f t="shared" si="57"/>
        <v>0</v>
      </c>
      <c r="BE45" s="510">
        <f t="shared" si="57"/>
        <v>0</v>
      </c>
      <c r="BF45" s="510">
        <f t="shared" si="57"/>
        <v>0</v>
      </c>
      <c r="BG45" s="510">
        <f t="shared" si="57"/>
        <v>0</v>
      </c>
      <c r="BH45" s="510">
        <f t="shared" si="57"/>
        <v>0</v>
      </c>
      <c r="BI45" s="510">
        <f t="shared" si="57"/>
        <v>0</v>
      </c>
      <c r="BJ45" s="510">
        <f t="shared" si="57"/>
        <v>0</v>
      </c>
      <c r="BK45" s="510">
        <f t="shared" si="57"/>
        <v>0</v>
      </c>
      <c r="BL45" s="510">
        <f t="shared" si="57"/>
        <v>0</v>
      </c>
      <c r="BM45" s="510">
        <f t="shared" si="57"/>
        <v>0</v>
      </c>
      <c r="BN45" s="510">
        <f t="shared" si="57"/>
        <v>0</v>
      </c>
      <c r="BO45" s="510">
        <f t="shared" si="57"/>
        <v>0</v>
      </c>
      <c r="BP45" s="510">
        <f t="shared" si="57"/>
        <v>0</v>
      </c>
      <c r="BQ45" s="510">
        <f t="shared" si="57"/>
        <v>0</v>
      </c>
      <c r="BR45" s="510">
        <f t="shared" ref="BR45:CE45" si="58">BR41+BR42+BR43</f>
        <v>0</v>
      </c>
      <c r="BS45" s="510">
        <f t="shared" si="58"/>
        <v>0</v>
      </c>
      <c r="BT45" s="510">
        <f t="shared" si="58"/>
        <v>0</v>
      </c>
      <c r="BU45" s="510">
        <f t="shared" si="58"/>
        <v>0</v>
      </c>
      <c r="BV45" s="510">
        <f t="shared" si="58"/>
        <v>0</v>
      </c>
      <c r="BW45" s="510">
        <f t="shared" si="58"/>
        <v>0</v>
      </c>
      <c r="BX45" s="510">
        <f t="shared" si="58"/>
        <v>0</v>
      </c>
      <c r="BY45" s="510">
        <f t="shared" si="58"/>
        <v>0</v>
      </c>
      <c r="BZ45" s="510">
        <f t="shared" si="58"/>
        <v>0</v>
      </c>
      <c r="CA45" s="510">
        <f t="shared" si="58"/>
        <v>0</v>
      </c>
      <c r="CB45" s="510">
        <f t="shared" si="58"/>
        <v>0</v>
      </c>
      <c r="CC45" s="510">
        <f t="shared" si="58"/>
        <v>0</v>
      </c>
      <c r="CD45" s="510">
        <f t="shared" si="58"/>
        <v>0</v>
      </c>
      <c r="CE45" s="510">
        <f t="shared" si="58"/>
        <v>0</v>
      </c>
      <c r="CF45" s="510">
        <f t="shared" ref="CF45:CG45" si="59">CF41+CF42+CF43</f>
        <v>0</v>
      </c>
      <c r="CG45" s="510">
        <f t="shared" si="59"/>
        <v>0</v>
      </c>
    </row>
    <row r="46" spans="1:85" s="102" customFormat="1" ht="6" hidden="1" customHeight="1" outlineLevel="1" thickTop="1" x14ac:dyDescent="0.15">
      <c r="A46" s="512"/>
      <c r="B46" s="518"/>
      <c r="C46" s="512"/>
      <c r="D46" s="512"/>
      <c r="E46" s="512"/>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row>
    <row r="47" spans="1:85" s="102" customFormat="1" ht="5.45" hidden="1" customHeight="1" outlineLevel="1" x14ac:dyDescent="0.15">
      <c r="B47" s="553"/>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row>
    <row r="48" spans="1:85" s="102" customFormat="1" ht="5.45" hidden="1" customHeight="1" outlineLevel="1" x14ac:dyDescent="0.15">
      <c r="A48" s="515"/>
      <c r="B48" s="544"/>
      <c r="C48" s="515"/>
      <c r="D48" s="515"/>
      <c r="E48" s="515"/>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c r="CD48" s="516"/>
      <c r="CE48" s="516"/>
      <c r="CF48" s="516"/>
      <c r="CG48" s="516"/>
    </row>
    <row r="49" spans="1:85" s="77" customFormat="1" ht="18" hidden="1" customHeight="1" outlineLevel="1" x14ac:dyDescent="0.35">
      <c r="A49" s="706" t="s">
        <v>573</v>
      </c>
      <c r="B49" s="524"/>
      <c r="C49" s="524"/>
      <c r="D49" s="524"/>
      <c r="E49" s="524"/>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row>
    <row r="50" spans="1:85" s="77" customFormat="1" ht="14.45" hidden="1" customHeight="1" outlineLevel="1" x14ac:dyDescent="0.3">
      <c r="A50" s="524"/>
      <c r="B50" s="707" t="s">
        <v>574</v>
      </c>
      <c r="C50" s="504"/>
      <c r="D50" s="524"/>
      <c r="E50" s="524"/>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row>
    <row r="51" spans="1:85" s="77" customFormat="1" ht="14.45" hidden="1" customHeight="1" outlineLevel="1" x14ac:dyDescent="0.3">
      <c r="A51" s="524"/>
      <c r="B51" s="708" t="s">
        <v>1252</v>
      </c>
      <c r="C51" s="504"/>
      <c r="D51" s="524"/>
      <c r="E51" s="524"/>
      <c r="F51" s="508">
        <f>'Financial calcs'!F283+'Financial calcs'!E283</f>
        <v>0</v>
      </c>
      <c r="G51" s="508">
        <f>'Financial calcs'!G283+'Financial calcs'!F283</f>
        <v>0</v>
      </c>
      <c r="H51" s="508">
        <f>'Financial calcs'!H283+'Financial calcs'!G283</f>
        <v>0</v>
      </c>
      <c r="I51" s="508">
        <f>'Financial calcs'!I283+'Financial calcs'!H283</f>
        <v>0</v>
      </c>
      <c r="J51" s="508">
        <f>'Financial calcs'!J283+'Financial calcs'!I283</f>
        <v>0</v>
      </c>
      <c r="K51" s="508">
        <f>'Financial calcs'!K283+'Financial calcs'!J283</f>
        <v>0</v>
      </c>
      <c r="L51" s="508">
        <f>'Financial calcs'!L283+'Financial calcs'!K283</f>
        <v>0</v>
      </c>
      <c r="M51" s="508">
        <f>'Financial calcs'!M283+'Financial calcs'!L283</f>
        <v>0</v>
      </c>
      <c r="N51" s="508">
        <f>'Financial calcs'!N283+'Financial calcs'!M283</f>
        <v>0</v>
      </c>
      <c r="O51" s="508">
        <f>'Financial calcs'!O283+'Financial calcs'!N283</f>
        <v>0</v>
      </c>
      <c r="P51" s="508">
        <f>'Financial calcs'!P283+'Financial calcs'!O283</f>
        <v>0</v>
      </c>
      <c r="Q51" s="508">
        <f>'Financial calcs'!Q283+'Financial calcs'!P283</f>
        <v>0</v>
      </c>
      <c r="R51" s="508">
        <f>'Financial calcs'!R283+'Financial calcs'!Q283</f>
        <v>0</v>
      </c>
      <c r="S51" s="508">
        <f>'Financial calcs'!S283+'Financial calcs'!R283</f>
        <v>0</v>
      </c>
      <c r="T51" s="508">
        <f>'Financial calcs'!T283+'Financial calcs'!S283</f>
        <v>0</v>
      </c>
      <c r="U51" s="508">
        <f>'Financial calcs'!U283+'Financial calcs'!T283</f>
        <v>0</v>
      </c>
      <c r="V51" s="508">
        <f>'Financial calcs'!V283+'Financial calcs'!U283</f>
        <v>0</v>
      </c>
      <c r="W51" s="508">
        <f>'Financial calcs'!W283+'Financial calcs'!V283</f>
        <v>0</v>
      </c>
      <c r="X51" s="508">
        <f>'Financial calcs'!X283+'Financial calcs'!W283</f>
        <v>0</v>
      </c>
      <c r="Y51" s="508">
        <f>'Financial calcs'!Y283+'Financial calcs'!X283</f>
        <v>0</v>
      </c>
      <c r="Z51" s="508">
        <f>'Financial calcs'!Z283+'Financial calcs'!Y283</f>
        <v>0</v>
      </c>
      <c r="AA51" s="508">
        <f>'Financial calcs'!AA283+'Financial calcs'!Z283</f>
        <v>0</v>
      </c>
      <c r="AB51" s="508">
        <f>'Financial calcs'!AB283+'Financial calcs'!AA283</f>
        <v>0</v>
      </c>
      <c r="AC51" s="508">
        <f>'Financial calcs'!AC283+'Financial calcs'!AB283</f>
        <v>0</v>
      </c>
      <c r="AD51" s="508">
        <f>'Financial calcs'!AD283+'Financial calcs'!AC283</f>
        <v>0</v>
      </c>
      <c r="AE51" s="508">
        <f>'Financial calcs'!AE283+'Financial calcs'!AD283</f>
        <v>0</v>
      </c>
      <c r="AF51" s="508">
        <f>'Financial calcs'!AF283+'Financial calcs'!AE283</f>
        <v>0</v>
      </c>
      <c r="AG51" s="508">
        <f>'Financial calcs'!AG283+'Financial calcs'!AF283</f>
        <v>0</v>
      </c>
      <c r="AH51" s="508">
        <f>'Financial calcs'!AH283+'Financial calcs'!AG283</f>
        <v>0</v>
      </c>
      <c r="AI51" s="508">
        <f>'Financial calcs'!AI283+'Financial calcs'!AH283</f>
        <v>0</v>
      </c>
      <c r="AJ51" s="508">
        <f>'Financial calcs'!AJ283+'Financial calcs'!AI283</f>
        <v>0</v>
      </c>
      <c r="AK51" s="508">
        <f>'Financial calcs'!AK283+'Financial calcs'!AJ283</f>
        <v>0</v>
      </c>
      <c r="AL51" s="508">
        <f>'Financial calcs'!AL283+'Financial calcs'!AK283</f>
        <v>0</v>
      </c>
      <c r="AM51" s="508">
        <f>'Financial calcs'!AM283+'Financial calcs'!AL283</f>
        <v>0</v>
      </c>
      <c r="AN51" s="508">
        <f>'Financial calcs'!AN283+'Financial calcs'!AM283</f>
        <v>0</v>
      </c>
      <c r="AO51" s="508">
        <f>'Financial calcs'!AO283+'Financial calcs'!AN283</f>
        <v>0</v>
      </c>
      <c r="AP51" s="508">
        <f>'Financial calcs'!AP283+'Financial calcs'!AO283</f>
        <v>0</v>
      </c>
      <c r="AQ51" s="508">
        <f>'Financial calcs'!AQ283+'Financial calcs'!AP283</f>
        <v>0</v>
      </c>
      <c r="AR51" s="508">
        <f>'Financial calcs'!AR283+'Financial calcs'!AQ283</f>
        <v>0</v>
      </c>
      <c r="AS51" s="508">
        <f>'Financial calcs'!AS283+'Financial calcs'!AR283</f>
        <v>0</v>
      </c>
      <c r="AT51" s="508">
        <f>'Financial calcs'!AT283+'Financial calcs'!AS283</f>
        <v>0</v>
      </c>
      <c r="AU51" s="508">
        <f>'Financial calcs'!AU283+'Financial calcs'!AT283</f>
        <v>0</v>
      </c>
      <c r="AV51" s="508">
        <f>'Financial calcs'!AV283+'Financial calcs'!AU283</f>
        <v>0</v>
      </c>
      <c r="AW51" s="508">
        <f>'Financial calcs'!AW283+'Financial calcs'!AV283</f>
        <v>0</v>
      </c>
      <c r="AX51" s="508">
        <f>'Financial calcs'!AX283+'Financial calcs'!AW283</f>
        <v>0</v>
      </c>
      <c r="AY51" s="508">
        <f>'Financial calcs'!AY283+'Financial calcs'!AX283</f>
        <v>0</v>
      </c>
      <c r="AZ51" s="508">
        <f>'Financial calcs'!AZ283+'Financial calcs'!AY283</f>
        <v>0</v>
      </c>
      <c r="BA51" s="508">
        <f>'Financial calcs'!BA283+'Financial calcs'!AZ283</f>
        <v>0</v>
      </c>
      <c r="BB51" s="508">
        <f>'Financial calcs'!BB283+'Financial calcs'!BA283</f>
        <v>0</v>
      </c>
      <c r="BC51" s="508">
        <f>'Financial calcs'!BC283+'Financial calcs'!BB283</f>
        <v>0</v>
      </c>
      <c r="BD51" s="508">
        <f>'Financial calcs'!BD283+'Financial calcs'!BC283</f>
        <v>0</v>
      </c>
      <c r="BE51" s="508">
        <f>'Financial calcs'!BE283+'Financial calcs'!BD283</f>
        <v>0</v>
      </c>
      <c r="BF51" s="508">
        <f>'Financial calcs'!BF283+'Financial calcs'!BE283</f>
        <v>0</v>
      </c>
      <c r="BG51" s="508">
        <f>'Financial calcs'!BG283+'Financial calcs'!BF283</f>
        <v>0</v>
      </c>
      <c r="BH51" s="508">
        <f>'Financial calcs'!BH283+'Financial calcs'!BG283</f>
        <v>0</v>
      </c>
      <c r="BI51" s="508">
        <f>'Financial calcs'!BI283+'Financial calcs'!BH283</f>
        <v>0</v>
      </c>
      <c r="BJ51" s="508">
        <f>'Financial calcs'!BJ283+'Financial calcs'!BI283</f>
        <v>0</v>
      </c>
      <c r="BK51" s="508">
        <f>'Financial calcs'!BK283+'Financial calcs'!BJ283</f>
        <v>0</v>
      </c>
      <c r="BL51" s="508">
        <f>'Financial calcs'!BL283+'Financial calcs'!BK283</f>
        <v>0</v>
      </c>
      <c r="BM51" s="508">
        <f>'Financial calcs'!BM283+'Financial calcs'!BL283</f>
        <v>0</v>
      </c>
      <c r="BN51" s="508">
        <f>'Financial calcs'!BN283+'Financial calcs'!BM283</f>
        <v>0</v>
      </c>
      <c r="BO51" s="508">
        <f>'Financial calcs'!BO283+'Financial calcs'!BN283</f>
        <v>0</v>
      </c>
      <c r="BP51" s="508">
        <f>'Financial calcs'!BP283+'Financial calcs'!BO283</f>
        <v>0</v>
      </c>
      <c r="BQ51" s="508">
        <f>'Financial calcs'!BQ283+'Financial calcs'!BP283</f>
        <v>0</v>
      </c>
      <c r="BR51" s="508">
        <f>'Financial calcs'!BR283+'Financial calcs'!BQ283</f>
        <v>0</v>
      </c>
      <c r="BS51" s="508">
        <f>'Financial calcs'!BS283+'Financial calcs'!BR283</f>
        <v>0</v>
      </c>
      <c r="BT51" s="508">
        <f>'Financial calcs'!BT283+'Financial calcs'!BS283</f>
        <v>0</v>
      </c>
      <c r="BU51" s="508">
        <f>'Financial calcs'!BU283+'Financial calcs'!BT283</f>
        <v>0</v>
      </c>
      <c r="BV51" s="508">
        <f>'Financial calcs'!BV283+'Financial calcs'!BU283</f>
        <v>0</v>
      </c>
      <c r="BW51" s="508">
        <f>'Financial calcs'!BW283+'Financial calcs'!BV283</f>
        <v>0</v>
      </c>
      <c r="BX51" s="508">
        <f>'Financial calcs'!BX283+'Financial calcs'!BW283</f>
        <v>0</v>
      </c>
      <c r="BY51" s="508">
        <f>'Financial calcs'!BY283+'Financial calcs'!BX283</f>
        <v>0</v>
      </c>
      <c r="BZ51" s="508">
        <f>'Financial calcs'!BZ283+'Financial calcs'!BY283</f>
        <v>0</v>
      </c>
      <c r="CA51" s="508">
        <f>'Financial calcs'!CA283+'Financial calcs'!BZ283</f>
        <v>0</v>
      </c>
      <c r="CB51" s="508">
        <f>'Financial calcs'!CB283+'Financial calcs'!CA283</f>
        <v>0</v>
      </c>
      <c r="CC51" s="508">
        <f>'Financial calcs'!CC283+'Financial calcs'!CB283</f>
        <v>0</v>
      </c>
      <c r="CD51" s="508">
        <f>'Financial calcs'!CD283+'Financial calcs'!CC283</f>
        <v>0</v>
      </c>
      <c r="CE51" s="508">
        <f>'Financial calcs'!CE283+'Financial calcs'!CD283</f>
        <v>0</v>
      </c>
      <c r="CF51" s="508">
        <f>'Financial calcs'!CF283+'Financial calcs'!CE283</f>
        <v>0</v>
      </c>
      <c r="CG51" s="508">
        <f>'Financial calcs'!CG283+'Financial calcs'!CF283</f>
        <v>0</v>
      </c>
    </row>
    <row r="52" spans="1:85" s="77" customFormat="1" ht="14.45" hidden="1" customHeight="1" outlineLevel="1" x14ac:dyDescent="0.3">
      <c r="A52" s="709"/>
      <c r="B52" s="708" t="s">
        <v>1251</v>
      </c>
      <c r="C52" s="524"/>
      <c r="D52" s="524"/>
      <c r="E52" s="524"/>
      <c r="F52" s="508">
        <f>'Financial calcs'!F284+'Financial calcs'!E284</f>
        <v>282008.18482516287</v>
      </c>
      <c r="G52" s="508">
        <f>'Financial calcs'!G284+'Financial calcs'!F284</f>
        <v>707037.86337190028</v>
      </c>
      <c r="H52" s="508">
        <f>'Financial calcs'!H284+'Financial calcs'!G284</f>
        <v>425029.67854673736</v>
      </c>
      <c r="I52" s="508">
        <f>'Financial calcs'!I284+'Financial calcs'!H284</f>
        <v>0</v>
      </c>
      <c r="J52" s="508">
        <f>'Financial calcs'!J284+'Financial calcs'!I284</f>
        <v>0</v>
      </c>
      <c r="K52" s="508">
        <f>'Financial calcs'!K284+'Financial calcs'!J284</f>
        <v>0</v>
      </c>
      <c r="L52" s="508">
        <f>'Financial calcs'!L284+'Financial calcs'!K284</f>
        <v>0</v>
      </c>
      <c r="M52" s="508">
        <f>'Financial calcs'!M284+'Financial calcs'!L284</f>
        <v>0</v>
      </c>
      <c r="N52" s="508">
        <f>'Financial calcs'!N284+'Financial calcs'!M284</f>
        <v>0</v>
      </c>
      <c r="O52" s="508">
        <f>'Financial calcs'!O284+'Financial calcs'!N284</f>
        <v>0</v>
      </c>
      <c r="P52" s="508">
        <f>'Financial calcs'!P284+'Financial calcs'!O284</f>
        <v>0</v>
      </c>
      <c r="Q52" s="508">
        <f>'Financial calcs'!Q284+'Financial calcs'!P284</f>
        <v>0</v>
      </c>
      <c r="R52" s="508">
        <f>'Financial calcs'!R284+'Financial calcs'!Q284</f>
        <v>0</v>
      </c>
      <c r="S52" s="508">
        <f>'Financial calcs'!S284+'Financial calcs'!R284</f>
        <v>0</v>
      </c>
      <c r="T52" s="508">
        <f>'Financial calcs'!T284+'Financial calcs'!S284</f>
        <v>0</v>
      </c>
      <c r="U52" s="508">
        <f>'Financial calcs'!U284+'Financial calcs'!T284</f>
        <v>0</v>
      </c>
      <c r="V52" s="508">
        <f>'Financial calcs'!V284+'Financial calcs'!U284</f>
        <v>0</v>
      </c>
      <c r="W52" s="508">
        <f>'Financial calcs'!W284+'Financial calcs'!V284</f>
        <v>0</v>
      </c>
      <c r="X52" s="508">
        <f>'Financial calcs'!X284+'Financial calcs'!W284</f>
        <v>0</v>
      </c>
      <c r="Y52" s="508">
        <f>'Financial calcs'!Y284+'Financial calcs'!X284</f>
        <v>0</v>
      </c>
      <c r="Z52" s="508">
        <f>'Financial calcs'!Z284+'Financial calcs'!Y284</f>
        <v>0</v>
      </c>
      <c r="AA52" s="508">
        <f>'Financial calcs'!AA284+'Financial calcs'!Z284</f>
        <v>0</v>
      </c>
      <c r="AB52" s="508">
        <f>'Financial calcs'!AB284+'Financial calcs'!AA284</f>
        <v>0</v>
      </c>
      <c r="AC52" s="508">
        <f>'Financial calcs'!AC284+'Financial calcs'!AB284</f>
        <v>0</v>
      </c>
      <c r="AD52" s="508">
        <f>'Financial calcs'!AD284+'Financial calcs'!AC284</f>
        <v>0</v>
      </c>
      <c r="AE52" s="508">
        <f>'Financial calcs'!AE284+'Financial calcs'!AD284</f>
        <v>0</v>
      </c>
      <c r="AF52" s="508">
        <f>'Financial calcs'!AF284+'Financial calcs'!AE284</f>
        <v>0</v>
      </c>
      <c r="AG52" s="508">
        <f>'Financial calcs'!AG284+'Financial calcs'!AF284</f>
        <v>0</v>
      </c>
      <c r="AH52" s="508">
        <f>'Financial calcs'!AH284+'Financial calcs'!AG284</f>
        <v>0</v>
      </c>
      <c r="AI52" s="508">
        <f>'Financial calcs'!AI284+'Financial calcs'!AH284</f>
        <v>0</v>
      </c>
      <c r="AJ52" s="508">
        <f>'Financial calcs'!AJ284+'Financial calcs'!AI284</f>
        <v>0</v>
      </c>
      <c r="AK52" s="508">
        <f>'Financial calcs'!AK284+'Financial calcs'!AJ284</f>
        <v>0</v>
      </c>
      <c r="AL52" s="508">
        <f>'Financial calcs'!AL284+'Financial calcs'!AK284</f>
        <v>0</v>
      </c>
      <c r="AM52" s="508">
        <f>'Financial calcs'!AM284+'Financial calcs'!AL284</f>
        <v>0</v>
      </c>
      <c r="AN52" s="508">
        <f>'Financial calcs'!AN284+'Financial calcs'!AM284</f>
        <v>0</v>
      </c>
      <c r="AO52" s="508">
        <f>'Financial calcs'!AO284+'Financial calcs'!AN284</f>
        <v>0</v>
      </c>
      <c r="AP52" s="508">
        <f>'Financial calcs'!AP284+'Financial calcs'!AO284</f>
        <v>0</v>
      </c>
      <c r="AQ52" s="508">
        <f>'Financial calcs'!AQ284+'Financial calcs'!AP284</f>
        <v>0</v>
      </c>
      <c r="AR52" s="508">
        <f>'Financial calcs'!AR284+'Financial calcs'!AQ284</f>
        <v>0</v>
      </c>
      <c r="AS52" s="508">
        <f>'Financial calcs'!AS284+'Financial calcs'!AR284</f>
        <v>0</v>
      </c>
      <c r="AT52" s="508">
        <f>'Financial calcs'!AT284+'Financial calcs'!AS284</f>
        <v>0</v>
      </c>
      <c r="AU52" s="508">
        <f>'Financial calcs'!AU284+'Financial calcs'!AT284</f>
        <v>0</v>
      </c>
      <c r="AV52" s="508">
        <f>'Financial calcs'!AV284+'Financial calcs'!AU284</f>
        <v>0</v>
      </c>
      <c r="AW52" s="508">
        <f>'Financial calcs'!AW284+'Financial calcs'!AV284</f>
        <v>0</v>
      </c>
      <c r="AX52" s="508">
        <f>'Financial calcs'!AX284+'Financial calcs'!AW284</f>
        <v>0</v>
      </c>
      <c r="AY52" s="508">
        <f>'Financial calcs'!AY284+'Financial calcs'!AX284</f>
        <v>0</v>
      </c>
      <c r="AZ52" s="508">
        <f>'Financial calcs'!AZ284+'Financial calcs'!AY284</f>
        <v>0</v>
      </c>
      <c r="BA52" s="508">
        <f>'Financial calcs'!BA284+'Financial calcs'!AZ284</f>
        <v>0</v>
      </c>
      <c r="BB52" s="508">
        <f>'Financial calcs'!BB284+'Financial calcs'!BA284</f>
        <v>0</v>
      </c>
      <c r="BC52" s="508">
        <f>'Financial calcs'!BC284+'Financial calcs'!BB284</f>
        <v>0</v>
      </c>
      <c r="BD52" s="508">
        <f>'Financial calcs'!BD284+'Financial calcs'!BC284</f>
        <v>0</v>
      </c>
      <c r="BE52" s="508">
        <f>'Financial calcs'!BE284+'Financial calcs'!BD284</f>
        <v>0</v>
      </c>
      <c r="BF52" s="508">
        <f>'Financial calcs'!BF284+'Financial calcs'!BE284</f>
        <v>0</v>
      </c>
      <c r="BG52" s="508">
        <f>'Financial calcs'!BG284+'Financial calcs'!BF284</f>
        <v>0</v>
      </c>
      <c r="BH52" s="508">
        <f>'Financial calcs'!BH284+'Financial calcs'!BG284</f>
        <v>0</v>
      </c>
      <c r="BI52" s="508">
        <f>'Financial calcs'!BI284+'Financial calcs'!BH284</f>
        <v>0</v>
      </c>
      <c r="BJ52" s="508">
        <f>'Financial calcs'!BJ284+'Financial calcs'!BI284</f>
        <v>0</v>
      </c>
      <c r="BK52" s="508">
        <f>'Financial calcs'!BK284+'Financial calcs'!BJ284</f>
        <v>0</v>
      </c>
      <c r="BL52" s="508">
        <f>'Financial calcs'!BL284+'Financial calcs'!BK284</f>
        <v>0</v>
      </c>
      <c r="BM52" s="508">
        <f>'Financial calcs'!BM284+'Financial calcs'!BL284</f>
        <v>0</v>
      </c>
      <c r="BN52" s="508">
        <f>'Financial calcs'!BN284+'Financial calcs'!BM284</f>
        <v>0</v>
      </c>
      <c r="BO52" s="508">
        <f>'Financial calcs'!BO284+'Financial calcs'!BN284</f>
        <v>0</v>
      </c>
      <c r="BP52" s="508">
        <f>'Financial calcs'!BP284+'Financial calcs'!BO284</f>
        <v>0</v>
      </c>
      <c r="BQ52" s="508">
        <f>'Financial calcs'!BQ284+'Financial calcs'!BP284</f>
        <v>0</v>
      </c>
      <c r="BR52" s="508">
        <f>'Financial calcs'!BR284+'Financial calcs'!BQ284</f>
        <v>0</v>
      </c>
      <c r="BS52" s="508">
        <f>'Financial calcs'!BS284+'Financial calcs'!BR284</f>
        <v>0</v>
      </c>
      <c r="BT52" s="508">
        <f>'Financial calcs'!BT284+'Financial calcs'!BS284</f>
        <v>0</v>
      </c>
      <c r="BU52" s="508">
        <f>'Financial calcs'!BU284+'Financial calcs'!BT284</f>
        <v>0</v>
      </c>
      <c r="BV52" s="508">
        <f>'Financial calcs'!BV284+'Financial calcs'!BU284</f>
        <v>0</v>
      </c>
      <c r="BW52" s="508">
        <f>'Financial calcs'!BW284+'Financial calcs'!BV284</f>
        <v>0</v>
      </c>
      <c r="BX52" s="508">
        <f>'Financial calcs'!BX284+'Financial calcs'!BW284</f>
        <v>0</v>
      </c>
      <c r="BY52" s="508">
        <f>'Financial calcs'!BY284+'Financial calcs'!BX284</f>
        <v>0</v>
      </c>
      <c r="BZ52" s="508">
        <f>'Financial calcs'!BZ284+'Financial calcs'!BY284</f>
        <v>0</v>
      </c>
      <c r="CA52" s="508">
        <f>'Financial calcs'!CA284+'Financial calcs'!BZ284</f>
        <v>0</v>
      </c>
      <c r="CB52" s="508">
        <f>'Financial calcs'!CB284+'Financial calcs'!CA284</f>
        <v>0</v>
      </c>
      <c r="CC52" s="508">
        <f>'Financial calcs'!CC284+'Financial calcs'!CB284</f>
        <v>0</v>
      </c>
      <c r="CD52" s="508">
        <f>'Financial calcs'!CD284+'Financial calcs'!CC284</f>
        <v>0</v>
      </c>
      <c r="CE52" s="508">
        <f>'Financial calcs'!CE284+'Financial calcs'!CD284</f>
        <v>0</v>
      </c>
      <c r="CF52" s="508">
        <f>'Financial calcs'!CF284+'Financial calcs'!CE284</f>
        <v>0</v>
      </c>
      <c r="CG52" s="508">
        <f>'Financial calcs'!CG284+'Financial calcs'!CF284</f>
        <v>0</v>
      </c>
    </row>
    <row r="53" spans="1:85" s="77" customFormat="1" ht="14.45" hidden="1" customHeight="1" outlineLevel="1" x14ac:dyDescent="0.3">
      <c r="A53" s="709"/>
      <c r="B53" s="708" t="s">
        <v>1250</v>
      </c>
      <c r="C53" s="524"/>
      <c r="D53" s="524"/>
      <c r="E53" s="524"/>
      <c r="F53" s="508">
        <f>'Financial calcs'!F285+'Financial calcs'!E285</f>
        <v>0</v>
      </c>
      <c r="G53" s="508">
        <f>'Financial calcs'!G285+'Financial calcs'!F285</f>
        <v>0</v>
      </c>
      <c r="H53" s="508">
        <f>'Financial calcs'!H285+'Financial calcs'!G285</f>
        <v>0</v>
      </c>
      <c r="I53" s="508">
        <f>'Financial calcs'!I285+'Financial calcs'!H285</f>
        <v>0</v>
      </c>
      <c r="J53" s="508">
        <f>'Financial calcs'!J285+'Financial calcs'!I285</f>
        <v>0</v>
      </c>
      <c r="K53" s="508">
        <f>'Financial calcs'!K285+'Financial calcs'!J285</f>
        <v>0</v>
      </c>
      <c r="L53" s="508">
        <f>'Financial calcs'!L285+'Financial calcs'!K285</f>
        <v>0</v>
      </c>
      <c r="M53" s="508">
        <f>'Financial calcs'!M285+'Financial calcs'!L285</f>
        <v>0</v>
      </c>
      <c r="N53" s="508">
        <f>'Financial calcs'!N285+'Financial calcs'!M285</f>
        <v>0</v>
      </c>
      <c r="O53" s="508">
        <f>'Financial calcs'!O285+'Financial calcs'!N285</f>
        <v>0</v>
      </c>
      <c r="P53" s="508">
        <f>'Financial calcs'!P285+'Financial calcs'!O285</f>
        <v>0</v>
      </c>
      <c r="Q53" s="508">
        <f>'Financial calcs'!Q285+'Financial calcs'!P285</f>
        <v>0</v>
      </c>
      <c r="R53" s="508">
        <f>'Financial calcs'!R285+'Financial calcs'!Q285</f>
        <v>0</v>
      </c>
      <c r="S53" s="508">
        <f>'Financial calcs'!S285+'Financial calcs'!R285</f>
        <v>0</v>
      </c>
      <c r="T53" s="508">
        <f>'Financial calcs'!T285+'Financial calcs'!S285</f>
        <v>0</v>
      </c>
      <c r="U53" s="508">
        <f>'Financial calcs'!U285+'Financial calcs'!T285</f>
        <v>0</v>
      </c>
      <c r="V53" s="508">
        <f>'Financial calcs'!V285+'Financial calcs'!U285</f>
        <v>0</v>
      </c>
      <c r="W53" s="508">
        <f>'Financial calcs'!W285+'Financial calcs'!V285</f>
        <v>0</v>
      </c>
      <c r="X53" s="508">
        <f>'Financial calcs'!X285+'Financial calcs'!W285</f>
        <v>0</v>
      </c>
      <c r="Y53" s="508">
        <f>'Financial calcs'!Y285+'Financial calcs'!X285</f>
        <v>0</v>
      </c>
      <c r="Z53" s="508">
        <f>'Financial calcs'!Z285+'Financial calcs'!Y285</f>
        <v>0</v>
      </c>
      <c r="AA53" s="508">
        <f>'Financial calcs'!AA285+'Financial calcs'!Z285</f>
        <v>0</v>
      </c>
      <c r="AB53" s="508">
        <f>'Financial calcs'!AB285+'Financial calcs'!AA285</f>
        <v>0</v>
      </c>
      <c r="AC53" s="508">
        <f>'Financial calcs'!AC285+'Financial calcs'!AB285</f>
        <v>0</v>
      </c>
      <c r="AD53" s="508">
        <f>'Financial calcs'!AD285+'Financial calcs'!AC285</f>
        <v>0</v>
      </c>
      <c r="AE53" s="508">
        <f>'Financial calcs'!AE285+'Financial calcs'!AD285</f>
        <v>0</v>
      </c>
      <c r="AF53" s="508">
        <f>'Financial calcs'!AF285+'Financial calcs'!AE285</f>
        <v>0</v>
      </c>
      <c r="AG53" s="508">
        <f>'Financial calcs'!AG285+'Financial calcs'!AF285</f>
        <v>0</v>
      </c>
      <c r="AH53" s="508">
        <f>'Financial calcs'!AH285+'Financial calcs'!AG285</f>
        <v>0</v>
      </c>
      <c r="AI53" s="508">
        <f>'Financial calcs'!AI285+'Financial calcs'!AH285</f>
        <v>0</v>
      </c>
      <c r="AJ53" s="508">
        <f>'Financial calcs'!AJ285+'Financial calcs'!AI285</f>
        <v>0</v>
      </c>
      <c r="AK53" s="508">
        <f>'Financial calcs'!AK285+'Financial calcs'!AJ285</f>
        <v>0</v>
      </c>
      <c r="AL53" s="508">
        <f>'Financial calcs'!AL285+'Financial calcs'!AK285</f>
        <v>0</v>
      </c>
      <c r="AM53" s="508">
        <f>'Financial calcs'!AM285+'Financial calcs'!AL285</f>
        <v>0</v>
      </c>
      <c r="AN53" s="508">
        <f>'Financial calcs'!AN285+'Financial calcs'!AM285</f>
        <v>0</v>
      </c>
      <c r="AO53" s="508">
        <f>'Financial calcs'!AO285+'Financial calcs'!AN285</f>
        <v>0</v>
      </c>
      <c r="AP53" s="508">
        <f>'Financial calcs'!AP285+'Financial calcs'!AO285</f>
        <v>0</v>
      </c>
      <c r="AQ53" s="508">
        <f>'Financial calcs'!AQ285+'Financial calcs'!AP285</f>
        <v>0</v>
      </c>
      <c r="AR53" s="508">
        <f>'Financial calcs'!AR285+'Financial calcs'!AQ285</f>
        <v>0</v>
      </c>
      <c r="AS53" s="508">
        <f>'Financial calcs'!AS285+'Financial calcs'!AR285</f>
        <v>0</v>
      </c>
      <c r="AT53" s="508">
        <f>'Financial calcs'!AT285+'Financial calcs'!AS285</f>
        <v>0</v>
      </c>
      <c r="AU53" s="508">
        <f>'Financial calcs'!AU285+'Financial calcs'!AT285</f>
        <v>0</v>
      </c>
      <c r="AV53" s="508">
        <f>'Financial calcs'!AV285+'Financial calcs'!AU285</f>
        <v>0</v>
      </c>
      <c r="AW53" s="508">
        <f>'Financial calcs'!AW285+'Financial calcs'!AV285</f>
        <v>0</v>
      </c>
      <c r="AX53" s="508">
        <f>'Financial calcs'!AX285+'Financial calcs'!AW285</f>
        <v>0</v>
      </c>
      <c r="AY53" s="508">
        <f>'Financial calcs'!AY285+'Financial calcs'!AX285</f>
        <v>0</v>
      </c>
      <c r="AZ53" s="508">
        <f>'Financial calcs'!AZ285+'Financial calcs'!AY285</f>
        <v>0</v>
      </c>
      <c r="BA53" s="508">
        <f>'Financial calcs'!BA285+'Financial calcs'!AZ285</f>
        <v>0</v>
      </c>
      <c r="BB53" s="508">
        <f>'Financial calcs'!BB285+'Financial calcs'!BA285</f>
        <v>0</v>
      </c>
      <c r="BC53" s="508">
        <f>'Financial calcs'!BC285+'Financial calcs'!BB285</f>
        <v>0</v>
      </c>
      <c r="BD53" s="508">
        <f>'Financial calcs'!BD285+'Financial calcs'!BC285</f>
        <v>0</v>
      </c>
      <c r="BE53" s="508">
        <f>'Financial calcs'!BE285+'Financial calcs'!BD285</f>
        <v>0</v>
      </c>
      <c r="BF53" s="508">
        <f>'Financial calcs'!BF285+'Financial calcs'!BE285</f>
        <v>0</v>
      </c>
      <c r="BG53" s="508">
        <f>'Financial calcs'!BG285+'Financial calcs'!BF285</f>
        <v>0</v>
      </c>
      <c r="BH53" s="508">
        <f>'Financial calcs'!BH285+'Financial calcs'!BG285</f>
        <v>0</v>
      </c>
      <c r="BI53" s="508">
        <f>'Financial calcs'!BI285+'Financial calcs'!BH285</f>
        <v>0</v>
      </c>
      <c r="BJ53" s="508">
        <f>'Financial calcs'!BJ285+'Financial calcs'!BI285</f>
        <v>0</v>
      </c>
      <c r="BK53" s="508">
        <f>'Financial calcs'!BK285+'Financial calcs'!BJ285</f>
        <v>0</v>
      </c>
      <c r="BL53" s="508">
        <f>'Financial calcs'!BL285+'Financial calcs'!BK285</f>
        <v>0</v>
      </c>
      <c r="BM53" s="508">
        <f>'Financial calcs'!BM285+'Financial calcs'!BL285</f>
        <v>0</v>
      </c>
      <c r="BN53" s="508">
        <f>'Financial calcs'!BN285+'Financial calcs'!BM285</f>
        <v>0</v>
      </c>
      <c r="BO53" s="508">
        <f>'Financial calcs'!BO285+'Financial calcs'!BN285</f>
        <v>0</v>
      </c>
      <c r="BP53" s="508">
        <f>'Financial calcs'!BP285+'Financial calcs'!BO285</f>
        <v>0</v>
      </c>
      <c r="BQ53" s="508">
        <f>'Financial calcs'!BQ285+'Financial calcs'!BP285</f>
        <v>0</v>
      </c>
      <c r="BR53" s="508">
        <f>'Financial calcs'!BR285+'Financial calcs'!BQ285</f>
        <v>0</v>
      </c>
      <c r="BS53" s="508">
        <f>'Financial calcs'!BS285+'Financial calcs'!BR285</f>
        <v>0</v>
      </c>
      <c r="BT53" s="508">
        <f>'Financial calcs'!BT285+'Financial calcs'!BS285</f>
        <v>0</v>
      </c>
      <c r="BU53" s="508">
        <f>'Financial calcs'!BU285+'Financial calcs'!BT285</f>
        <v>0</v>
      </c>
      <c r="BV53" s="508">
        <f>'Financial calcs'!BV285+'Financial calcs'!BU285</f>
        <v>0</v>
      </c>
      <c r="BW53" s="508">
        <f>'Financial calcs'!BW285+'Financial calcs'!BV285</f>
        <v>0</v>
      </c>
      <c r="BX53" s="508">
        <f>'Financial calcs'!BX285+'Financial calcs'!BW285</f>
        <v>0</v>
      </c>
      <c r="BY53" s="508">
        <f>'Financial calcs'!BY285+'Financial calcs'!BX285</f>
        <v>0</v>
      </c>
      <c r="BZ53" s="508">
        <f>'Financial calcs'!BZ285+'Financial calcs'!BY285</f>
        <v>0</v>
      </c>
      <c r="CA53" s="508">
        <f>'Financial calcs'!CA285+'Financial calcs'!BZ285</f>
        <v>0</v>
      </c>
      <c r="CB53" s="508">
        <f>'Financial calcs'!CB285+'Financial calcs'!CA285</f>
        <v>0</v>
      </c>
      <c r="CC53" s="508">
        <f>'Financial calcs'!CC285+'Financial calcs'!CB285</f>
        <v>0</v>
      </c>
      <c r="CD53" s="508">
        <f>'Financial calcs'!CD285+'Financial calcs'!CC285</f>
        <v>0</v>
      </c>
      <c r="CE53" s="508">
        <f>'Financial calcs'!CE285+'Financial calcs'!CD285</f>
        <v>0</v>
      </c>
      <c r="CF53" s="508">
        <f>'Financial calcs'!CF285+'Financial calcs'!CE285</f>
        <v>0</v>
      </c>
      <c r="CG53" s="508">
        <f>'Financial calcs'!CG285+'Financial calcs'!CF285</f>
        <v>0</v>
      </c>
    </row>
    <row r="54" spans="1:85" s="77" customFormat="1" ht="14.45" hidden="1" customHeight="1" outlineLevel="1" x14ac:dyDescent="0.3">
      <c r="A54" s="709"/>
      <c r="B54" s="708" t="s">
        <v>1239</v>
      </c>
      <c r="C54" s="524"/>
      <c r="D54" s="524"/>
      <c r="E54" s="524"/>
      <c r="F54" s="508">
        <f>'Financial calcs'!F286+'Financial calcs'!E286</f>
        <v>0</v>
      </c>
      <c r="G54" s="508">
        <f>'Financial calcs'!G286+'Financial calcs'!F286</f>
        <v>0</v>
      </c>
      <c r="H54" s="508">
        <f>'Financial calcs'!H286+'Financial calcs'!G286</f>
        <v>0</v>
      </c>
      <c r="I54" s="508">
        <f>'Financial calcs'!I286+'Financial calcs'!H286</f>
        <v>0</v>
      </c>
      <c r="J54" s="508">
        <f>'Financial calcs'!J286+'Financial calcs'!I286</f>
        <v>0</v>
      </c>
      <c r="K54" s="508">
        <f>'Financial calcs'!K286+'Financial calcs'!J286</f>
        <v>0</v>
      </c>
      <c r="L54" s="508">
        <f>'Financial calcs'!L286+'Financial calcs'!K286</f>
        <v>0</v>
      </c>
      <c r="M54" s="508">
        <f>'Financial calcs'!M286+'Financial calcs'!L286</f>
        <v>0</v>
      </c>
      <c r="N54" s="508">
        <f>'Financial calcs'!N286+'Financial calcs'!M286</f>
        <v>0</v>
      </c>
      <c r="O54" s="508">
        <f>'Financial calcs'!O286+'Financial calcs'!N286</f>
        <v>0</v>
      </c>
      <c r="P54" s="508">
        <f>'Financial calcs'!P286+'Financial calcs'!O286</f>
        <v>0</v>
      </c>
      <c r="Q54" s="508">
        <f>'Financial calcs'!Q286+'Financial calcs'!P286</f>
        <v>0</v>
      </c>
      <c r="R54" s="508">
        <f>'Financial calcs'!R286+'Financial calcs'!Q286</f>
        <v>0</v>
      </c>
      <c r="S54" s="508">
        <f>'Financial calcs'!S286+'Financial calcs'!R286</f>
        <v>0</v>
      </c>
      <c r="T54" s="508">
        <f>'Financial calcs'!T286+'Financial calcs'!S286</f>
        <v>0</v>
      </c>
      <c r="U54" s="508">
        <f>'Financial calcs'!U286+'Financial calcs'!T286</f>
        <v>0</v>
      </c>
      <c r="V54" s="508">
        <f>'Financial calcs'!V286+'Financial calcs'!U286</f>
        <v>0</v>
      </c>
      <c r="W54" s="508">
        <f>'Financial calcs'!W286+'Financial calcs'!V286</f>
        <v>0</v>
      </c>
      <c r="X54" s="508">
        <f>'Financial calcs'!X286+'Financial calcs'!W286</f>
        <v>0</v>
      </c>
      <c r="Y54" s="508">
        <f>'Financial calcs'!Y286+'Financial calcs'!X286</f>
        <v>0</v>
      </c>
      <c r="Z54" s="508">
        <f>'Financial calcs'!Z286+'Financial calcs'!Y286</f>
        <v>0</v>
      </c>
      <c r="AA54" s="508">
        <f>'Financial calcs'!AA286+'Financial calcs'!Z286</f>
        <v>0</v>
      </c>
      <c r="AB54" s="508">
        <f>'Financial calcs'!AB286+'Financial calcs'!AA286</f>
        <v>0</v>
      </c>
      <c r="AC54" s="508">
        <f>'Financial calcs'!AC286+'Financial calcs'!AB286</f>
        <v>0</v>
      </c>
      <c r="AD54" s="508">
        <f>'Financial calcs'!AD286+'Financial calcs'!AC286</f>
        <v>0</v>
      </c>
      <c r="AE54" s="508">
        <f>'Financial calcs'!AE286+'Financial calcs'!AD286</f>
        <v>0</v>
      </c>
      <c r="AF54" s="508">
        <f>'Financial calcs'!AF286+'Financial calcs'!AE286</f>
        <v>0</v>
      </c>
      <c r="AG54" s="508">
        <f>'Financial calcs'!AG286+'Financial calcs'!AF286</f>
        <v>0</v>
      </c>
      <c r="AH54" s="508">
        <f>'Financial calcs'!AH286+'Financial calcs'!AG286</f>
        <v>0</v>
      </c>
      <c r="AI54" s="508">
        <f>'Financial calcs'!AI286+'Financial calcs'!AH286</f>
        <v>0</v>
      </c>
      <c r="AJ54" s="508">
        <f>'Financial calcs'!AJ286+'Financial calcs'!AI286</f>
        <v>0</v>
      </c>
      <c r="AK54" s="508">
        <f>'Financial calcs'!AK286+'Financial calcs'!AJ286</f>
        <v>0</v>
      </c>
      <c r="AL54" s="508">
        <f>'Financial calcs'!AL286+'Financial calcs'!AK286</f>
        <v>0</v>
      </c>
      <c r="AM54" s="508">
        <f>'Financial calcs'!AM286+'Financial calcs'!AL286</f>
        <v>0</v>
      </c>
      <c r="AN54" s="508">
        <f>'Financial calcs'!AN286+'Financial calcs'!AM286</f>
        <v>0</v>
      </c>
      <c r="AO54" s="508">
        <f>'Financial calcs'!AO286+'Financial calcs'!AN286</f>
        <v>0</v>
      </c>
      <c r="AP54" s="508">
        <f>'Financial calcs'!AP286+'Financial calcs'!AO286</f>
        <v>0</v>
      </c>
      <c r="AQ54" s="508">
        <f>'Financial calcs'!AQ286+'Financial calcs'!AP286</f>
        <v>0</v>
      </c>
      <c r="AR54" s="508">
        <f>'Financial calcs'!AR286+'Financial calcs'!AQ286</f>
        <v>0</v>
      </c>
      <c r="AS54" s="508">
        <f>'Financial calcs'!AS286+'Financial calcs'!AR286</f>
        <v>0</v>
      </c>
      <c r="AT54" s="508">
        <f>'Financial calcs'!AT286+'Financial calcs'!AS286</f>
        <v>0</v>
      </c>
      <c r="AU54" s="508">
        <f>'Financial calcs'!AU286+'Financial calcs'!AT286</f>
        <v>0</v>
      </c>
      <c r="AV54" s="508">
        <f>'Financial calcs'!AV286+'Financial calcs'!AU286</f>
        <v>0</v>
      </c>
      <c r="AW54" s="508">
        <f>'Financial calcs'!AW286+'Financial calcs'!AV286</f>
        <v>0</v>
      </c>
      <c r="AX54" s="508">
        <f>'Financial calcs'!AX286+'Financial calcs'!AW286</f>
        <v>0</v>
      </c>
      <c r="AY54" s="508">
        <f>'Financial calcs'!AY286+'Financial calcs'!AX286</f>
        <v>0</v>
      </c>
      <c r="AZ54" s="508">
        <f>'Financial calcs'!AZ286+'Financial calcs'!AY286</f>
        <v>0</v>
      </c>
      <c r="BA54" s="508">
        <f>'Financial calcs'!BA286+'Financial calcs'!AZ286</f>
        <v>0</v>
      </c>
      <c r="BB54" s="508">
        <f>'Financial calcs'!BB286+'Financial calcs'!BA286</f>
        <v>0</v>
      </c>
      <c r="BC54" s="508">
        <f>'Financial calcs'!BC286+'Financial calcs'!BB286</f>
        <v>0</v>
      </c>
      <c r="BD54" s="508">
        <f>'Financial calcs'!BD286+'Financial calcs'!BC286</f>
        <v>0</v>
      </c>
      <c r="BE54" s="508">
        <f>'Financial calcs'!BE286+'Financial calcs'!BD286</f>
        <v>0</v>
      </c>
      <c r="BF54" s="508">
        <f>'Financial calcs'!BF286+'Financial calcs'!BE286</f>
        <v>0</v>
      </c>
      <c r="BG54" s="508">
        <f>'Financial calcs'!BG286+'Financial calcs'!BF286</f>
        <v>0</v>
      </c>
      <c r="BH54" s="508">
        <f>'Financial calcs'!BH286+'Financial calcs'!BG286</f>
        <v>0</v>
      </c>
      <c r="BI54" s="508">
        <f>'Financial calcs'!BI286+'Financial calcs'!BH286</f>
        <v>0</v>
      </c>
      <c r="BJ54" s="508">
        <f>'Financial calcs'!BJ286+'Financial calcs'!BI286</f>
        <v>0</v>
      </c>
      <c r="BK54" s="508">
        <f>'Financial calcs'!BK286+'Financial calcs'!BJ286</f>
        <v>0</v>
      </c>
      <c r="BL54" s="508">
        <f>'Financial calcs'!BL286+'Financial calcs'!BK286</f>
        <v>0</v>
      </c>
      <c r="BM54" s="508">
        <f>'Financial calcs'!BM286+'Financial calcs'!BL286</f>
        <v>0</v>
      </c>
      <c r="BN54" s="508">
        <f>'Financial calcs'!BN286+'Financial calcs'!BM286</f>
        <v>0</v>
      </c>
      <c r="BO54" s="508">
        <f>'Financial calcs'!BO286+'Financial calcs'!BN286</f>
        <v>0</v>
      </c>
      <c r="BP54" s="508">
        <f>'Financial calcs'!BP286+'Financial calcs'!BO286</f>
        <v>0</v>
      </c>
      <c r="BQ54" s="508">
        <f>'Financial calcs'!BQ286+'Financial calcs'!BP286</f>
        <v>0</v>
      </c>
      <c r="BR54" s="508">
        <f>'Financial calcs'!BR286+'Financial calcs'!BQ286</f>
        <v>0</v>
      </c>
      <c r="BS54" s="508">
        <f>'Financial calcs'!BS286+'Financial calcs'!BR286</f>
        <v>0</v>
      </c>
      <c r="BT54" s="508">
        <f>'Financial calcs'!BT286+'Financial calcs'!BS286</f>
        <v>0</v>
      </c>
      <c r="BU54" s="508">
        <f>'Financial calcs'!BU286+'Financial calcs'!BT286</f>
        <v>0</v>
      </c>
      <c r="BV54" s="508">
        <f>'Financial calcs'!BV286+'Financial calcs'!BU286</f>
        <v>0</v>
      </c>
      <c r="BW54" s="508">
        <f>'Financial calcs'!BW286+'Financial calcs'!BV286</f>
        <v>0</v>
      </c>
      <c r="BX54" s="508">
        <f>'Financial calcs'!BX286+'Financial calcs'!BW286</f>
        <v>0</v>
      </c>
      <c r="BY54" s="508">
        <f>'Financial calcs'!BY286+'Financial calcs'!BX286</f>
        <v>0</v>
      </c>
      <c r="BZ54" s="508">
        <f>'Financial calcs'!BZ286+'Financial calcs'!BY286</f>
        <v>0</v>
      </c>
      <c r="CA54" s="508">
        <f>'Financial calcs'!CA286+'Financial calcs'!BZ286</f>
        <v>0</v>
      </c>
      <c r="CB54" s="508">
        <f>'Financial calcs'!CB286+'Financial calcs'!CA286</f>
        <v>0</v>
      </c>
      <c r="CC54" s="508">
        <f>'Financial calcs'!CC286+'Financial calcs'!CB286</f>
        <v>0</v>
      </c>
      <c r="CD54" s="508">
        <f>'Financial calcs'!CD286+'Financial calcs'!CC286</f>
        <v>0</v>
      </c>
      <c r="CE54" s="508">
        <f>'Financial calcs'!CE286+'Financial calcs'!CD286</f>
        <v>0</v>
      </c>
      <c r="CF54" s="508">
        <f>'Financial calcs'!CF286+'Financial calcs'!CE286</f>
        <v>0</v>
      </c>
      <c r="CG54" s="508">
        <f>'Financial calcs'!CG286+'Financial calcs'!CF286</f>
        <v>0</v>
      </c>
    </row>
    <row r="55" spans="1:85" s="77" customFormat="1" ht="14.45" hidden="1" customHeight="1" outlineLevel="1" x14ac:dyDescent="0.3">
      <c r="A55" s="709"/>
      <c r="B55" s="708" t="s">
        <v>575</v>
      </c>
      <c r="C55" s="524"/>
      <c r="D55" s="524"/>
      <c r="E55" s="524"/>
      <c r="F55" s="508">
        <f>'Financial calcs'!F287+'Financial calcs'!E287</f>
        <v>92895.927488803398</v>
      </c>
      <c r="G55" s="508">
        <f>'Financial calcs'!G287+'Financial calcs'!F287</f>
        <v>229388.33592630341</v>
      </c>
      <c r="H55" s="508">
        <f>'Financial calcs'!H287+'Financial calcs'!G287</f>
        <v>136492.40843750001</v>
      </c>
      <c r="I55" s="508">
        <f>'Financial calcs'!I287+'Financial calcs'!H287</f>
        <v>0</v>
      </c>
      <c r="J55" s="508">
        <f>'Financial calcs'!J287+'Financial calcs'!I287</f>
        <v>0</v>
      </c>
      <c r="K55" s="508">
        <f>'Financial calcs'!K287+'Financial calcs'!J287</f>
        <v>0</v>
      </c>
      <c r="L55" s="508">
        <f>'Financial calcs'!L287+'Financial calcs'!K287</f>
        <v>0</v>
      </c>
      <c r="M55" s="508">
        <f>'Financial calcs'!M287+'Financial calcs'!L287</f>
        <v>0</v>
      </c>
      <c r="N55" s="508">
        <f>'Financial calcs'!N287+'Financial calcs'!M287</f>
        <v>0</v>
      </c>
      <c r="O55" s="508">
        <f>'Financial calcs'!O287+'Financial calcs'!N287</f>
        <v>0</v>
      </c>
      <c r="P55" s="508">
        <f>'Financial calcs'!P287+'Financial calcs'!O287</f>
        <v>0</v>
      </c>
      <c r="Q55" s="508">
        <f>'Financial calcs'!Q287+'Financial calcs'!P287</f>
        <v>0</v>
      </c>
      <c r="R55" s="508">
        <f>'Financial calcs'!R287+'Financial calcs'!Q287</f>
        <v>0</v>
      </c>
      <c r="S55" s="508">
        <f>'Financial calcs'!S287+'Financial calcs'!R287</f>
        <v>0</v>
      </c>
      <c r="T55" s="508">
        <f>'Financial calcs'!T287+'Financial calcs'!S287</f>
        <v>0</v>
      </c>
      <c r="U55" s="508">
        <f>'Financial calcs'!U287+'Financial calcs'!T287</f>
        <v>0</v>
      </c>
      <c r="V55" s="508">
        <f>'Financial calcs'!V287+'Financial calcs'!U287</f>
        <v>0</v>
      </c>
      <c r="W55" s="508">
        <f>'Financial calcs'!W287+'Financial calcs'!V287</f>
        <v>0</v>
      </c>
      <c r="X55" s="508">
        <f>'Financial calcs'!X287+'Financial calcs'!W287</f>
        <v>0</v>
      </c>
      <c r="Y55" s="508">
        <f>'Financial calcs'!Y287+'Financial calcs'!X287</f>
        <v>0</v>
      </c>
      <c r="Z55" s="508">
        <f>'Financial calcs'!Z287+'Financial calcs'!Y287</f>
        <v>0</v>
      </c>
      <c r="AA55" s="508">
        <f>'Financial calcs'!AA287+'Financial calcs'!Z287</f>
        <v>0</v>
      </c>
      <c r="AB55" s="508">
        <f>'Financial calcs'!AB287+'Financial calcs'!AA287</f>
        <v>0</v>
      </c>
      <c r="AC55" s="508">
        <f>'Financial calcs'!AC287+'Financial calcs'!AB287</f>
        <v>0</v>
      </c>
      <c r="AD55" s="508">
        <f>'Financial calcs'!AD287+'Financial calcs'!AC287</f>
        <v>0</v>
      </c>
      <c r="AE55" s="508">
        <f>'Financial calcs'!AE287+'Financial calcs'!AD287</f>
        <v>0</v>
      </c>
      <c r="AF55" s="508">
        <f>'Financial calcs'!AF287+'Financial calcs'!AE287</f>
        <v>0</v>
      </c>
      <c r="AG55" s="508">
        <f>'Financial calcs'!AG287+'Financial calcs'!AF287</f>
        <v>0</v>
      </c>
      <c r="AH55" s="508">
        <f>'Financial calcs'!AH287+'Financial calcs'!AG287</f>
        <v>0</v>
      </c>
      <c r="AI55" s="508">
        <f>'Financial calcs'!AI287+'Financial calcs'!AH287</f>
        <v>0</v>
      </c>
      <c r="AJ55" s="508">
        <f>'Financial calcs'!AJ287+'Financial calcs'!AI287</f>
        <v>0</v>
      </c>
      <c r="AK55" s="508">
        <f>'Financial calcs'!AK287+'Financial calcs'!AJ287</f>
        <v>0</v>
      </c>
      <c r="AL55" s="508">
        <f>'Financial calcs'!AL287+'Financial calcs'!AK287</f>
        <v>0</v>
      </c>
      <c r="AM55" s="508">
        <f>'Financial calcs'!AM287+'Financial calcs'!AL287</f>
        <v>0</v>
      </c>
      <c r="AN55" s="508">
        <f>'Financial calcs'!AN287+'Financial calcs'!AM287</f>
        <v>0</v>
      </c>
      <c r="AO55" s="508">
        <f>'Financial calcs'!AO287+'Financial calcs'!AN287</f>
        <v>0</v>
      </c>
      <c r="AP55" s="508">
        <f>'Financial calcs'!AP287+'Financial calcs'!AO287</f>
        <v>0</v>
      </c>
      <c r="AQ55" s="508">
        <f>'Financial calcs'!AQ287+'Financial calcs'!AP287</f>
        <v>0</v>
      </c>
      <c r="AR55" s="508">
        <f>'Financial calcs'!AR287+'Financial calcs'!AQ287</f>
        <v>0</v>
      </c>
      <c r="AS55" s="508">
        <f>'Financial calcs'!AS287+'Financial calcs'!AR287</f>
        <v>0</v>
      </c>
      <c r="AT55" s="508">
        <f>'Financial calcs'!AT287+'Financial calcs'!AS287</f>
        <v>0</v>
      </c>
      <c r="AU55" s="508">
        <f>'Financial calcs'!AU287+'Financial calcs'!AT287</f>
        <v>0</v>
      </c>
      <c r="AV55" s="508">
        <f>'Financial calcs'!AV287+'Financial calcs'!AU287</f>
        <v>0</v>
      </c>
      <c r="AW55" s="508">
        <f>'Financial calcs'!AW287+'Financial calcs'!AV287</f>
        <v>0</v>
      </c>
      <c r="AX55" s="508">
        <f>'Financial calcs'!AX287+'Financial calcs'!AW287</f>
        <v>0</v>
      </c>
      <c r="AY55" s="508">
        <f>'Financial calcs'!AY287+'Financial calcs'!AX287</f>
        <v>0</v>
      </c>
      <c r="AZ55" s="508">
        <f>'Financial calcs'!AZ287+'Financial calcs'!AY287</f>
        <v>0</v>
      </c>
      <c r="BA55" s="508">
        <f>'Financial calcs'!BA287+'Financial calcs'!AZ287</f>
        <v>0</v>
      </c>
      <c r="BB55" s="508">
        <f>'Financial calcs'!BB287+'Financial calcs'!BA287</f>
        <v>0</v>
      </c>
      <c r="BC55" s="508">
        <f>'Financial calcs'!BC287+'Financial calcs'!BB287</f>
        <v>0</v>
      </c>
      <c r="BD55" s="508">
        <f>'Financial calcs'!BD287+'Financial calcs'!BC287</f>
        <v>0</v>
      </c>
      <c r="BE55" s="508">
        <f>'Financial calcs'!BE287+'Financial calcs'!BD287</f>
        <v>0</v>
      </c>
      <c r="BF55" s="508">
        <f>'Financial calcs'!BF287+'Financial calcs'!BE287</f>
        <v>0</v>
      </c>
      <c r="BG55" s="508">
        <f>'Financial calcs'!BG287+'Financial calcs'!BF287</f>
        <v>0</v>
      </c>
      <c r="BH55" s="508">
        <f>'Financial calcs'!BH287+'Financial calcs'!BG287</f>
        <v>0</v>
      </c>
      <c r="BI55" s="508">
        <f>'Financial calcs'!BI287+'Financial calcs'!BH287</f>
        <v>0</v>
      </c>
      <c r="BJ55" s="508">
        <f>'Financial calcs'!BJ287+'Financial calcs'!BI287</f>
        <v>0</v>
      </c>
      <c r="BK55" s="508">
        <f>'Financial calcs'!BK287+'Financial calcs'!BJ287</f>
        <v>0</v>
      </c>
      <c r="BL55" s="508">
        <f>'Financial calcs'!BL287+'Financial calcs'!BK287</f>
        <v>0</v>
      </c>
      <c r="BM55" s="508">
        <f>'Financial calcs'!BM287+'Financial calcs'!BL287</f>
        <v>0</v>
      </c>
      <c r="BN55" s="508">
        <f>'Financial calcs'!BN287+'Financial calcs'!BM287</f>
        <v>0</v>
      </c>
      <c r="BO55" s="508">
        <f>'Financial calcs'!BO287+'Financial calcs'!BN287</f>
        <v>0</v>
      </c>
      <c r="BP55" s="508">
        <f>'Financial calcs'!BP287+'Financial calcs'!BO287</f>
        <v>0</v>
      </c>
      <c r="BQ55" s="508">
        <f>'Financial calcs'!BQ287+'Financial calcs'!BP287</f>
        <v>0</v>
      </c>
      <c r="BR55" s="508">
        <f>'Financial calcs'!BR287+'Financial calcs'!BQ287</f>
        <v>0</v>
      </c>
      <c r="BS55" s="508">
        <f>'Financial calcs'!BS287+'Financial calcs'!BR287</f>
        <v>0</v>
      </c>
      <c r="BT55" s="508">
        <f>'Financial calcs'!BT287+'Financial calcs'!BS287</f>
        <v>0</v>
      </c>
      <c r="BU55" s="508">
        <f>'Financial calcs'!BU287+'Financial calcs'!BT287</f>
        <v>0</v>
      </c>
      <c r="BV55" s="508">
        <f>'Financial calcs'!BV287+'Financial calcs'!BU287</f>
        <v>0</v>
      </c>
      <c r="BW55" s="508">
        <f>'Financial calcs'!BW287+'Financial calcs'!BV287</f>
        <v>0</v>
      </c>
      <c r="BX55" s="508">
        <f>'Financial calcs'!BX287+'Financial calcs'!BW287</f>
        <v>0</v>
      </c>
      <c r="BY55" s="508">
        <f>'Financial calcs'!BY287+'Financial calcs'!BX287</f>
        <v>0</v>
      </c>
      <c r="BZ55" s="508">
        <f>'Financial calcs'!BZ287+'Financial calcs'!BY287</f>
        <v>0</v>
      </c>
      <c r="CA55" s="508">
        <f>'Financial calcs'!CA287+'Financial calcs'!BZ287</f>
        <v>0</v>
      </c>
      <c r="CB55" s="508">
        <f>'Financial calcs'!CB287+'Financial calcs'!CA287</f>
        <v>0</v>
      </c>
      <c r="CC55" s="508">
        <f>'Financial calcs'!CC287+'Financial calcs'!CB287</f>
        <v>0</v>
      </c>
      <c r="CD55" s="508">
        <f>'Financial calcs'!CD287+'Financial calcs'!CC287</f>
        <v>0</v>
      </c>
      <c r="CE55" s="508">
        <f>'Financial calcs'!CE287+'Financial calcs'!CD287</f>
        <v>0</v>
      </c>
      <c r="CF55" s="508">
        <f>'Financial calcs'!CF287+'Financial calcs'!CE287</f>
        <v>0</v>
      </c>
      <c r="CG55" s="508">
        <f>'Financial calcs'!CG287+'Financial calcs'!CF287</f>
        <v>0</v>
      </c>
    </row>
    <row r="56" spans="1:85" s="77" customFormat="1" ht="15" hidden="1" customHeight="1" outlineLevel="1" thickBot="1" x14ac:dyDescent="0.35">
      <c r="A56" s="709"/>
      <c r="B56" s="710" t="s">
        <v>585</v>
      </c>
      <c r="C56" s="524"/>
      <c r="D56" s="524"/>
      <c r="E56" s="524"/>
      <c r="F56" s="535">
        <f>SUM(F51:F55)</f>
        <v>374904.11231396627</v>
      </c>
      <c r="G56" s="535">
        <f t="shared" ref="G56:AT56" si="60">SUM(G51:G55)</f>
        <v>936426.19929820369</v>
      </c>
      <c r="H56" s="535">
        <f t="shared" si="60"/>
        <v>561522.08698423742</v>
      </c>
      <c r="I56" s="535">
        <f t="shared" si="60"/>
        <v>0</v>
      </c>
      <c r="J56" s="535">
        <f t="shared" si="60"/>
        <v>0</v>
      </c>
      <c r="K56" s="535">
        <f t="shared" si="60"/>
        <v>0</v>
      </c>
      <c r="L56" s="535">
        <f t="shared" si="60"/>
        <v>0</v>
      </c>
      <c r="M56" s="535">
        <f t="shared" si="60"/>
        <v>0</v>
      </c>
      <c r="N56" s="535">
        <f t="shared" si="60"/>
        <v>0</v>
      </c>
      <c r="O56" s="535">
        <f t="shared" si="60"/>
        <v>0</v>
      </c>
      <c r="P56" s="535">
        <f t="shared" si="60"/>
        <v>0</v>
      </c>
      <c r="Q56" s="535">
        <f t="shared" si="60"/>
        <v>0</v>
      </c>
      <c r="R56" s="535">
        <f t="shared" si="60"/>
        <v>0</v>
      </c>
      <c r="S56" s="535">
        <f t="shared" si="60"/>
        <v>0</v>
      </c>
      <c r="T56" s="535">
        <f t="shared" si="60"/>
        <v>0</v>
      </c>
      <c r="U56" s="535">
        <f t="shared" si="60"/>
        <v>0</v>
      </c>
      <c r="V56" s="535">
        <f t="shared" si="60"/>
        <v>0</v>
      </c>
      <c r="W56" s="535">
        <f t="shared" si="60"/>
        <v>0</v>
      </c>
      <c r="X56" s="535">
        <f t="shared" si="60"/>
        <v>0</v>
      </c>
      <c r="Y56" s="535">
        <f t="shared" si="60"/>
        <v>0</v>
      </c>
      <c r="Z56" s="535">
        <f t="shared" si="60"/>
        <v>0</v>
      </c>
      <c r="AA56" s="535">
        <f t="shared" si="60"/>
        <v>0</v>
      </c>
      <c r="AB56" s="535">
        <f t="shared" si="60"/>
        <v>0</v>
      </c>
      <c r="AC56" s="535">
        <f t="shared" si="60"/>
        <v>0</v>
      </c>
      <c r="AD56" s="535">
        <f t="shared" si="60"/>
        <v>0</v>
      </c>
      <c r="AE56" s="535">
        <f t="shared" si="60"/>
        <v>0</v>
      </c>
      <c r="AF56" s="535">
        <f t="shared" si="60"/>
        <v>0</v>
      </c>
      <c r="AG56" s="535">
        <f t="shared" si="60"/>
        <v>0</v>
      </c>
      <c r="AH56" s="535">
        <f t="shared" si="60"/>
        <v>0</v>
      </c>
      <c r="AI56" s="535">
        <f t="shared" si="60"/>
        <v>0</v>
      </c>
      <c r="AJ56" s="535">
        <f t="shared" si="60"/>
        <v>0</v>
      </c>
      <c r="AK56" s="535">
        <f t="shared" si="60"/>
        <v>0</v>
      </c>
      <c r="AL56" s="535">
        <f t="shared" si="60"/>
        <v>0</v>
      </c>
      <c r="AM56" s="535">
        <f t="shared" si="60"/>
        <v>0</v>
      </c>
      <c r="AN56" s="535">
        <f t="shared" si="60"/>
        <v>0</v>
      </c>
      <c r="AO56" s="535">
        <f t="shared" si="60"/>
        <v>0</v>
      </c>
      <c r="AP56" s="535">
        <f t="shared" si="60"/>
        <v>0</v>
      </c>
      <c r="AQ56" s="535">
        <f t="shared" si="60"/>
        <v>0</v>
      </c>
      <c r="AR56" s="535">
        <f t="shared" si="60"/>
        <v>0</v>
      </c>
      <c r="AS56" s="535">
        <f t="shared" si="60"/>
        <v>0</v>
      </c>
      <c r="AT56" s="535">
        <f t="shared" si="60"/>
        <v>0</v>
      </c>
      <c r="AU56" s="535">
        <f t="shared" ref="AU56:BQ56" si="61">SUM(AU51:AU55)</f>
        <v>0</v>
      </c>
      <c r="AV56" s="535">
        <f t="shared" si="61"/>
        <v>0</v>
      </c>
      <c r="AW56" s="535">
        <f t="shared" si="61"/>
        <v>0</v>
      </c>
      <c r="AX56" s="535">
        <f t="shared" si="61"/>
        <v>0</v>
      </c>
      <c r="AY56" s="535">
        <f t="shared" si="61"/>
        <v>0</v>
      </c>
      <c r="AZ56" s="535">
        <f t="shared" si="61"/>
        <v>0</v>
      </c>
      <c r="BA56" s="535">
        <f t="shared" si="61"/>
        <v>0</v>
      </c>
      <c r="BB56" s="535">
        <f t="shared" si="61"/>
        <v>0</v>
      </c>
      <c r="BC56" s="535">
        <f t="shared" si="61"/>
        <v>0</v>
      </c>
      <c r="BD56" s="535">
        <f t="shared" si="61"/>
        <v>0</v>
      </c>
      <c r="BE56" s="535">
        <f t="shared" si="61"/>
        <v>0</v>
      </c>
      <c r="BF56" s="535">
        <f t="shared" si="61"/>
        <v>0</v>
      </c>
      <c r="BG56" s="535">
        <f t="shared" si="61"/>
        <v>0</v>
      </c>
      <c r="BH56" s="535">
        <f t="shared" si="61"/>
        <v>0</v>
      </c>
      <c r="BI56" s="535">
        <f t="shared" si="61"/>
        <v>0</v>
      </c>
      <c r="BJ56" s="535">
        <f t="shared" si="61"/>
        <v>0</v>
      </c>
      <c r="BK56" s="535">
        <f t="shared" si="61"/>
        <v>0</v>
      </c>
      <c r="BL56" s="535">
        <f t="shared" si="61"/>
        <v>0</v>
      </c>
      <c r="BM56" s="535">
        <f t="shared" si="61"/>
        <v>0</v>
      </c>
      <c r="BN56" s="535">
        <f t="shared" si="61"/>
        <v>0</v>
      </c>
      <c r="BO56" s="535">
        <f t="shared" si="61"/>
        <v>0</v>
      </c>
      <c r="BP56" s="535">
        <f t="shared" si="61"/>
        <v>0</v>
      </c>
      <c r="BQ56" s="535">
        <f t="shared" si="61"/>
        <v>0</v>
      </c>
      <c r="BR56" s="535">
        <f t="shared" ref="BR56:CE56" si="62">SUM(BR51:BR55)</f>
        <v>0</v>
      </c>
      <c r="BS56" s="535">
        <f t="shared" si="62"/>
        <v>0</v>
      </c>
      <c r="BT56" s="535">
        <f t="shared" si="62"/>
        <v>0</v>
      </c>
      <c r="BU56" s="535">
        <f t="shared" si="62"/>
        <v>0</v>
      </c>
      <c r="BV56" s="535">
        <f t="shared" si="62"/>
        <v>0</v>
      </c>
      <c r="BW56" s="535">
        <f t="shared" si="62"/>
        <v>0</v>
      </c>
      <c r="BX56" s="535">
        <f t="shared" si="62"/>
        <v>0</v>
      </c>
      <c r="BY56" s="535">
        <f t="shared" si="62"/>
        <v>0</v>
      </c>
      <c r="BZ56" s="535">
        <f t="shared" si="62"/>
        <v>0</v>
      </c>
      <c r="CA56" s="535">
        <f t="shared" si="62"/>
        <v>0</v>
      </c>
      <c r="CB56" s="535">
        <f t="shared" si="62"/>
        <v>0</v>
      </c>
      <c r="CC56" s="535">
        <f t="shared" si="62"/>
        <v>0</v>
      </c>
      <c r="CD56" s="535">
        <f t="shared" si="62"/>
        <v>0</v>
      </c>
      <c r="CE56" s="535">
        <f t="shared" si="62"/>
        <v>0</v>
      </c>
      <c r="CF56" s="535">
        <f t="shared" ref="CF56:CG56" si="63">SUM(CF51:CF55)</f>
        <v>0</v>
      </c>
      <c r="CG56" s="535">
        <f t="shared" si="63"/>
        <v>0</v>
      </c>
    </row>
    <row r="57" spans="1:85" s="102" customFormat="1" ht="6" hidden="1" customHeight="1" outlineLevel="1" thickTop="1" x14ac:dyDescent="0.15">
      <c r="A57" s="711"/>
      <c r="B57" s="502"/>
      <c r="C57" s="502"/>
      <c r="D57" s="502"/>
      <c r="E57" s="502"/>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row>
    <row r="58" spans="1:85" s="77" customFormat="1" ht="14.45" hidden="1" customHeight="1" outlineLevel="1" x14ac:dyDescent="0.3">
      <c r="A58" s="524"/>
      <c r="B58" s="707" t="s">
        <v>576</v>
      </c>
      <c r="C58" s="504"/>
      <c r="D58" s="524"/>
      <c r="E58" s="524"/>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row>
    <row r="59" spans="1:85" s="77" customFormat="1" ht="14.45" hidden="1" customHeight="1" outlineLevel="1" x14ac:dyDescent="0.3">
      <c r="A59" s="524"/>
      <c r="B59" s="509" t="s">
        <v>592</v>
      </c>
      <c r="C59" s="504"/>
      <c r="D59" s="524"/>
      <c r="E59" s="524"/>
      <c r="F59" s="508">
        <f>'Financial calcs'!F291+'Financial calcs'!E291</f>
        <v>-3320.4023587527026</v>
      </c>
      <c r="G59" s="508">
        <f>'Financial calcs'!G291+'Financial calcs'!F291</f>
        <v>-18872.855592990018</v>
      </c>
      <c r="H59" s="508">
        <f>'Financial calcs'!H291+'Financial calcs'!G291</f>
        <v>-15552.453234237317</v>
      </c>
      <c r="I59" s="508">
        <f>'Financial calcs'!I291+'Financial calcs'!H291</f>
        <v>0</v>
      </c>
      <c r="J59" s="508">
        <f>'Financial calcs'!J291+'Financial calcs'!I291</f>
        <v>0</v>
      </c>
      <c r="K59" s="508">
        <f>'Financial calcs'!K291+'Financial calcs'!J291</f>
        <v>0</v>
      </c>
      <c r="L59" s="508">
        <f>'Financial calcs'!L291+'Financial calcs'!K291</f>
        <v>0</v>
      </c>
      <c r="M59" s="508">
        <f>'Financial calcs'!M291+'Financial calcs'!L291</f>
        <v>0</v>
      </c>
      <c r="N59" s="508">
        <f>'Financial calcs'!N291+'Financial calcs'!M291</f>
        <v>0</v>
      </c>
      <c r="O59" s="508">
        <f>'Financial calcs'!O291+'Financial calcs'!N291</f>
        <v>0</v>
      </c>
      <c r="P59" s="508">
        <f>'Financial calcs'!P291+'Financial calcs'!O291</f>
        <v>0</v>
      </c>
      <c r="Q59" s="508">
        <f>'Financial calcs'!Q291+'Financial calcs'!P291</f>
        <v>0</v>
      </c>
      <c r="R59" s="508">
        <f>'Financial calcs'!R291+'Financial calcs'!Q291</f>
        <v>0</v>
      </c>
      <c r="S59" s="508">
        <f>'Financial calcs'!S291+'Financial calcs'!R291</f>
        <v>0</v>
      </c>
      <c r="T59" s="508">
        <f>'Financial calcs'!T291+'Financial calcs'!S291</f>
        <v>0</v>
      </c>
      <c r="U59" s="508">
        <f>'Financial calcs'!U291+'Financial calcs'!T291</f>
        <v>0</v>
      </c>
      <c r="V59" s="508">
        <f>'Financial calcs'!V291+'Financial calcs'!U291</f>
        <v>0</v>
      </c>
      <c r="W59" s="508">
        <f>'Financial calcs'!W291+'Financial calcs'!V291</f>
        <v>0</v>
      </c>
      <c r="X59" s="508">
        <f>'Financial calcs'!X291+'Financial calcs'!W291</f>
        <v>0</v>
      </c>
      <c r="Y59" s="508">
        <f>'Financial calcs'!Y291+'Financial calcs'!X291</f>
        <v>0</v>
      </c>
      <c r="Z59" s="508">
        <f>'Financial calcs'!Z291+'Financial calcs'!Y291</f>
        <v>0</v>
      </c>
      <c r="AA59" s="508">
        <f>'Financial calcs'!AA291+'Financial calcs'!Z291</f>
        <v>0</v>
      </c>
      <c r="AB59" s="508">
        <f>'Financial calcs'!AB291+'Financial calcs'!AA291</f>
        <v>0</v>
      </c>
      <c r="AC59" s="508">
        <f>'Financial calcs'!AC291+'Financial calcs'!AB291</f>
        <v>0</v>
      </c>
      <c r="AD59" s="508">
        <f>'Financial calcs'!AD291+'Financial calcs'!AC291</f>
        <v>0</v>
      </c>
      <c r="AE59" s="508">
        <f>'Financial calcs'!AE291+'Financial calcs'!AD291</f>
        <v>0</v>
      </c>
      <c r="AF59" s="508">
        <f>'Financial calcs'!AF291+'Financial calcs'!AE291</f>
        <v>0</v>
      </c>
      <c r="AG59" s="508">
        <f>'Financial calcs'!AG291+'Financial calcs'!AF291</f>
        <v>0</v>
      </c>
      <c r="AH59" s="508">
        <f>'Financial calcs'!AH291+'Financial calcs'!AG291</f>
        <v>0</v>
      </c>
      <c r="AI59" s="508">
        <f>'Financial calcs'!AI291+'Financial calcs'!AH291</f>
        <v>0</v>
      </c>
      <c r="AJ59" s="508">
        <f>'Financial calcs'!AJ291+'Financial calcs'!AI291</f>
        <v>0</v>
      </c>
      <c r="AK59" s="508">
        <f>'Financial calcs'!AK291+'Financial calcs'!AJ291</f>
        <v>0</v>
      </c>
      <c r="AL59" s="508">
        <f>'Financial calcs'!AL291+'Financial calcs'!AK291</f>
        <v>0</v>
      </c>
      <c r="AM59" s="508">
        <f>'Financial calcs'!AM291+'Financial calcs'!AL291</f>
        <v>0</v>
      </c>
      <c r="AN59" s="508">
        <f>'Financial calcs'!AN291+'Financial calcs'!AM291</f>
        <v>0</v>
      </c>
      <c r="AO59" s="508">
        <f>'Financial calcs'!AO291+'Financial calcs'!AN291</f>
        <v>0</v>
      </c>
      <c r="AP59" s="508">
        <f>'Financial calcs'!AP291+'Financial calcs'!AO291</f>
        <v>0</v>
      </c>
      <c r="AQ59" s="508">
        <f>'Financial calcs'!AQ291+'Financial calcs'!AP291</f>
        <v>0</v>
      </c>
      <c r="AR59" s="508">
        <f>'Financial calcs'!AR291+'Financial calcs'!AQ291</f>
        <v>0</v>
      </c>
      <c r="AS59" s="508">
        <f>'Financial calcs'!AS291+'Financial calcs'!AR291</f>
        <v>0</v>
      </c>
      <c r="AT59" s="508">
        <f>'Financial calcs'!AT291+'Financial calcs'!AS291</f>
        <v>0</v>
      </c>
      <c r="AU59" s="508">
        <f>'Financial calcs'!AU291+'Financial calcs'!AT291</f>
        <v>0</v>
      </c>
      <c r="AV59" s="508">
        <f>'Financial calcs'!AV291+'Financial calcs'!AU291</f>
        <v>0</v>
      </c>
      <c r="AW59" s="508">
        <f>'Financial calcs'!AW291+'Financial calcs'!AV291</f>
        <v>0</v>
      </c>
      <c r="AX59" s="508">
        <f>'Financial calcs'!AX291+'Financial calcs'!AW291</f>
        <v>0</v>
      </c>
      <c r="AY59" s="508">
        <f>'Financial calcs'!AY291+'Financial calcs'!AX291</f>
        <v>0</v>
      </c>
      <c r="AZ59" s="508">
        <f>'Financial calcs'!AZ291+'Financial calcs'!AY291</f>
        <v>0</v>
      </c>
      <c r="BA59" s="508">
        <f>'Financial calcs'!BA291+'Financial calcs'!AZ291</f>
        <v>0</v>
      </c>
      <c r="BB59" s="508">
        <f>'Financial calcs'!BB291+'Financial calcs'!BA291</f>
        <v>0</v>
      </c>
      <c r="BC59" s="508">
        <f>'Financial calcs'!BC291+'Financial calcs'!BB291</f>
        <v>0</v>
      </c>
      <c r="BD59" s="508">
        <f>'Financial calcs'!BD291+'Financial calcs'!BC291</f>
        <v>0</v>
      </c>
      <c r="BE59" s="508">
        <f>'Financial calcs'!BE291+'Financial calcs'!BD291</f>
        <v>0</v>
      </c>
      <c r="BF59" s="508">
        <f>'Financial calcs'!BF291+'Financial calcs'!BE291</f>
        <v>0</v>
      </c>
      <c r="BG59" s="508">
        <f>'Financial calcs'!BG291+'Financial calcs'!BF291</f>
        <v>0</v>
      </c>
      <c r="BH59" s="508">
        <f>'Financial calcs'!BH291+'Financial calcs'!BG291</f>
        <v>0</v>
      </c>
      <c r="BI59" s="508">
        <f>'Financial calcs'!BI291+'Financial calcs'!BH291</f>
        <v>0</v>
      </c>
      <c r="BJ59" s="508">
        <f>'Financial calcs'!BJ291+'Financial calcs'!BI291</f>
        <v>0</v>
      </c>
      <c r="BK59" s="508">
        <f>'Financial calcs'!BK291+'Financial calcs'!BJ291</f>
        <v>0</v>
      </c>
      <c r="BL59" s="508">
        <f>'Financial calcs'!BL291+'Financial calcs'!BK291</f>
        <v>0</v>
      </c>
      <c r="BM59" s="508">
        <f>'Financial calcs'!BM291+'Financial calcs'!BL291</f>
        <v>0</v>
      </c>
      <c r="BN59" s="508">
        <f>'Financial calcs'!BN291+'Financial calcs'!BM291</f>
        <v>0</v>
      </c>
      <c r="BO59" s="508">
        <f>'Financial calcs'!BO291+'Financial calcs'!BN291</f>
        <v>0</v>
      </c>
      <c r="BP59" s="508">
        <f>'Financial calcs'!BP291+'Financial calcs'!BO291</f>
        <v>0</v>
      </c>
      <c r="BQ59" s="508">
        <f>'Financial calcs'!BQ291+'Financial calcs'!BP291</f>
        <v>0</v>
      </c>
      <c r="BR59" s="508">
        <f>'Financial calcs'!BR291+'Financial calcs'!BQ291</f>
        <v>0</v>
      </c>
      <c r="BS59" s="508">
        <f>'Financial calcs'!BS291+'Financial calcs'!BR291</f>
        <v>0</v>
      </c>
      <c r="BT59" s="508">
        <f>'Financial calcs'!BT291+'Financial calcs'!BS291</f>
        <v>0</v>
      </c>
      <c r="BU59" s="508">
        <f>'Financial calcs'!BU291+'Financial calcs'!BT291</f>
        <v>0</v>
      </c>
      <c r="BV59" s="508">
        <f>'Financial calcs'!BV291+'Financial calcs'!BU291</f>
        <v>0</v>
      </c>
      <c r="BW59" s="508">
        <f>'Financial calcs'!BW291+'Financial calcs'!BV291</f>
        <v>0</v>
      </c>
      <c r="BX59" s="508">
        <f>'Financial calcs'!BX291+'Financial calcs'!BW291</f>
        <v>0</v>
      </c>
      <c r="BY59" s="508">
        <f>'Financial calcs'!BY291+'Financial calcs'!BX291</f>
        <v>0</v>
      </c>
      <c r="BZ59" s="508">
        <f>'Financial calcs'!BZ291+'Financial calcs'!BY291</f>
        <v>0</v>
      </c>
      <c r="CA59" s="508">
        <f>'Financial calcs'!CA291+'Financial calcs'!BZ291</f>
        <v>0</v>
      </c>
      <c r="CB59" s="508">
        <f>'Financial calcs'!CB291+'Financial calcs'!CA291</f>
        <v>0</v>
      </c>
      <c r="CC59" s="508">
        <f>'Financial calcs'!CC291+'Financial calcs'!CB291</f>
        <v>0</v>
      </c>
      <c r="CD59" s="508">
        <f>'Financial calcs'!CD291+'Financial calcs'!CC291</f>
        <v>0</v>
      </c>
      <c r="CE59" s="508">
        <f>'Financial calcs'!CE291+'Financial calcs'!CD291</f>
        <v>0</v>
      </c>
      <c r="CF59" s="508">
        <f>'Financial calcs'!CF291+'Financial calcs'!CE291</f>
        <v>0</v>
      </c>
      <c r="CG59" s="508">
        <f>'Financial calcs'!CG291+'Financial calcs'!CF291</f>
        <v>0</v>
      </c>
    </row>
    <row r="60" spans="1:85" s="102" customFormat="1" ht="5.45" hidden="1" customHeight="1" outlineLevel="1" x14ac:dyDescent="0.15">
      <c r="A60" s="502"/>
      <c r="B60" s="511"/>
      <c r="C60" s="712"/>
      <c r="D60" s="502"/>
      <c r="E60" s="502"/>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row>
    <row r="61" spans="1:85" s="77" customFormat="1" ht="14.45" hidden="1" customHeight="1" outlineLevel="1" x14ac:dyDescent="0.3">
      <c r="A61" s="524"/>
      <c r="B61" s="509" t="s">
        <v>593</v>
      </c>
      <c r="C61" s="524"/>
      <c r="D61" s="524"/>
      <c r="E61" s="524"/>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row>
    <row r="62" spans="1:85" s="77" customFormat="1" ht="14.45" hidden="1" customHeight="1" outlineLevel="1" x14ac:dyDescent="0.3">
      <c r="A62" s="524"/>
      <c r="B62" s="708" t="s">
        <v>577</v>
      </c>
      <c r="C62" s="524"/>
      <c r="D62" s="524"/>
      <c r="E62" s="524"/>
      <c r="F62" s="508">
        <f>'Financial calcs'!F294+'Financial calcs'!E294</f>
        <v>0</v>
      </c>
      <c r="G62" s="508">
        <f>'Financial calcs'!G294+'Financial calcs'!F294</f>
        <v>0</v>
      </c>
      <c r="H62" s="508">
        <f>'Financial calcs'!H294+'Financial calcs'!G294</f>
        <v>-20902.170323178205</v>
      </c>
      <c r="I62" s="508">
        <f>'Financial calcs'!I294+'Financial calcs'!H294</f>
        <v>-41361.873473122454</v>
      </c>
      <c r="J62" s="508">
        <f>'Financial calcs'!J294+'Financial calcs'!I294</f>
        <v>-40463.858463373996</v>
      </c>
      <c r="K62" s="508">
        <f>'Financial calcs'!K294+'Financial calcs'!J294</f>
        <v>-39539.29542323151</v>
      </c>
      <c r="L62" s="508">
        <f>'Financial calcs'!L294+'Financial calcs'!K294</f>
        <v>-38587.399512898162</v>
      </c>
      <c r="M62" s="508">
        <f>'Financial calcs'!M294+'Financial calcs'!L294</f>
        <v>-37607.36269034713</v>
      </c>
      <c r="N62" s="508">
        <f>'Financial calcs'!N294+'Financial calcs'!M294</f>
        <v>-36598.353025393764</v>
      </c>
      <c r="O62" s="508">
        <f>'Financial calcs'!O294+'Financial calcs'!N294</f>
        <v>-35559.513993489672</v>
      </c>
      <c r="P62" s="508">
        <f>'Financial calcs'!P294+'Financial calcs'!O294</f>
        <v>-34489.963748639115</v>
      </c>
      <c r="Q62" s="508">
        <f>'Financial calcs'!Q294+'Financial calcs'!P294</f>
        <v>-33388.794374820769</v>
      </c>
      <c r="R62" s="508">
        <f>'Financial calcs'!R294+'Financial calcs'!Q294</f>
        <v>-32255.071115279177</v>
      </c>
      <c r="S62" s="508">
        <f>'Financial calcs'!S294+'Financial calcs'!R294</f>
        <v>-31087.831579031736</v>
      </c>
      <c r="T62" s="508">
        <f>'Financial calcs'!T294+'Financial calcs'!S294</f>
        <v>-29886.084923917653</v>
      </c>
      <c r="U62" s="508">
        <f>'Financial calcs'!U294+'Financial calcs'!T294</f>
        <v>-28648.811015495361</v>
      </c>
      <c r="V62" s="508">
        <f>'Financial calcs'!V294+'Financial calcs'!U294</f>
        <v>-27374.959561074429</v>
      </c>
      <c r="W62" s="508">
        <f>'Financial calcs'!W294+'Financial calcs'!V294</f>
        <v>-26063.449218146798</v>
      </c>
      <c r="X62" s="508">
        <f>'Financial calcs'!X294+'Financial calcs'!W294</f>
        <v>-24713.166676460613</v>
      </c>
      <c r="Y62" s="508">
        <f>'Financial calcs'!Y294+'Financial calcs'!X294</f>
        <v>-23322.965712957324</v>
      </c>
      <c r="Z62" s="508">
        <f>'Financial calcs'!Z294+'Financial calcs'!Y294</f>
        <v>-21891.666218769966</v>
      </c>
      <c r="AA62" s="508">
        <f>'Financial calcs'!AA294+'Financial calcs'!Z294</f>
        <v>-20418.053197456484</v>
      </c>
      <c r="AB62" s="508">
        <f>'Financial calcs'!AB294+'Financial calcs'!AA294</f>
        <v>-18900.875733617882</v>
      </c>
      <c r="AC62" s="508">
        <f>'Financial calcs'!AC294+'Financial calcs'!AB294</f>
        <v>-17338.845931025593</v>
      </c>
      <c r="AD62" s="508">
        <f>'Financial calcs'!AD294+'Financial calcs'!AC294</f>
        <v>-15730.63781935668</v>
      </c>
      <c r="AE62" s="508">
        <f>'Financial calcs'!AE294+'Financial calcs'!AD294</f>
        <v>-14074.886228608852</v>
      </c>
      <c r="AF62" s="508">
        <f>'Financial calcs'!AF294+'Financial calcs'!AE294</f>
        <v>-12370.185630239801</v>
      </c>
      <c r="AG62" s="508">
        <f>'Financial calcs'!AG294+'Financial calcs'!AF294</f>
        <v>-10615.088944047104</v>
      </c>
      <c r="AH62" s="508">
        <f>'Financial calcs'!AH294+'Financial calcs'!AG294</f>
        <v>-8808.1063097759106</v>
      </c>
      <c r="AI62" s="508">
        <f>'Financial calcs'!AI294+'Financial calcs'!AH294</f>
        <v>-6947.7038224116532</v>
      </c>
      <c r="AJ62" s="508">
        <f>'Financial calcs'!AJ294+'Financial calcs'!AI294</f>
        <v>-5032.3022300841894</v>
      </c>
      <c r="AK62" s="508">
        <f>'Financial calcs'!AK294+'Financial calcs'!AJ294</f>
        <v>-3060.275593478078</v>
      </c>
      <c r="AL62" s="508">
        <f>'Financial calcs'!AL294+'Financial calcs'!AK294</f>
        <v>-1029.9499056109707</v>
      </c>
      <c r="AM62" s="508">
        <f>'Financial calcs'!AM294+'Financial calcs'!AL294</f>
        <v>0</v>
      </c>
      <c r="AN62" s="508">
        <f>'Financial calcs'!AN294+'Financial calcs'!AM294</f>
        <v>0</v>
      </c>
      <c r="AO62" s="508">
        <f>'Financial calcs'!AO294+'Financial calcs'!AN294</f>
        <v>0</v>
      </c>
      <c r="AP62" s="508">
        <f>'Financial calcs'!AP294+'Financial calcs'!AO294</f>
        <v>0</v>
      </c>
      <c r="AQ62" s="508">
        <f>'Financial calcs'!AQ294+'Financial calcs'!AP294</f>
        <v>0</v>
      </c>
      <c r="AR62" s="508">
        <f>'Financial calcs'!AR294+'Financial calcs'!AQ294</f>
        <v>0</v>
      </c>
      <c r="AS62" s="508">
        <f>'Financial calcs'!AS294+'Financial calcs'!AR294</f>
        <v>0</v>
      </c>
      <c r="AT62" s="508">
        <f>'Financial calcs'!AT294+'Financial calcs'!AS294</f>
        <v>0</v>
      </c>
      <c r="AU62" s="508">
        <f>'Financial calcs'!AU294+'Financial calcs'!AT294</f>
        <v>0</v>
      </c>
      <c r="AV62" s="508">
        <f>'Financial calcs'!AV294+'Financial calcs'!AU294</f>
        <v>0</v>
      </c>
      <c r="AW62" s="508">
        <f>'Financial calcs'!AW294+'Financial calcs'!AV294</f>
        <v>0</v>
      </c>
      <c r="AX62" s="508">
        <f>'Financial calcs'!AX294+'Financial calcs'!AW294</f>
        <v>0</v>
      </c>
      <c r="AY62" s="508">
        <f>'Financial calcs'!AY294+'Financial calcs'!AX294</f>
        <v>0</v>
      </c>
      <c r="AZ62" s="508">
        <f>'Financial calcs'!AZ294+'Financial calcs'!AY294</f>
        <v>0</v>
      </c>
      <c r="BA62" s="508">
        <f>'Financial calcs'!BA294+'Financial calcs'!AZ294</f>
        <v>0</v>
      </c>
      <c r="BB62" s="508">
        <f>'Financial calcs'!BB294+'Financial calcs'!BA294</f>
        <v>0</v>
      </c>
      <c r="BC62" s="508">
        <f>'Financial calcs'!BC294+'Financial calcs'!BB294</f>
        <v>0</v>
      </c>
      <c r="BD62" s="508">
        <f>'Financial calcs'!BD294+'Financial calcs'!BC294</f>
        <v>0</v>
      </c>
      <c r="BE62" s="508">
        <f>'Financial calcs'!BE294+'Financial calcs'!BD294</f>
        <v>0</v>
      </c>
      <c r="BF62" s="508">
        <f>'Financial calcs'!BF294+'Financial calcs'!BE294</f>
        <v>0</v>
      </c>
      <c r="BG62" s="508">
        <f>'Financial calcs'!BG294+'Financial calcs'!BF294</f>
        <v>0</v>
      </c>
      <c r="BH62" s="508">
        <f>'Financial calcs'!BH294+'Financial calcs'!BG294</f>
        <v>0</v>
      </c>
      <c r="BI62" s="508">
        <f>'Financial calcs'!BI294+'Financial calcs'!BH294</f>
        <v>0</v>
      </c>
      <c r="BJ62" s="508">
        <f>'Financial calcs'!BJ294+'Financial calcs'!BI294</f>
        <v>0</v>
      </c>
      <c r="BK62" s="508">
        <f>'Financial calcs'!BK294+'Financial calcs'!BJ294</f>
        <v>0</v>
      </c>
      <c r="BL62" s="508">
        <f>'Financial calcs'!BL294+'Financial calcs'!BK294</f>
        <v>0</v>
      </c>
      <c r="BM62" s="508">
        <f>'Financial calcs'!BM294+'Financial calcs'!BL294</f>
        <v>0</v>
      </c>
      <c r="BN62" s="508">
        <f>'Financial calcs'!BN294+'Financial calcs'!BM294</f>
        <v>0</v>
      </c>
      <c r="BO62" s="508">
        <f>'Financial calcs'!BO294+'Financial calcs'!BN294</f>
        <v>0</v>
      </c>
      <c r="BP62" s="508">
        <f>'Financial calcs'!BP294+'Financial calcs'!BO294</f>
        <v>0</v>
      </c>
      <c r="BQ62" s="508">
        <f>'Financial calcs'!BQ294+'Financial calcs'!BP294</f>
        <v>0</v>
      </c>
      <c r="BR62" s="508">
        <f>'Financial calcs'!BR294+'Financial calcs'!BQ294</f>
        <v>0</v>
      </c>
      <c r="BS62" s="508">
        <f>'Financial calcs'!BS294+'Financial calcs'!BR294</f>
        <v>0</v>
      </c>
      <c r="BT62" s="508">
        <f>'Financial calcs'!BT294+'Financial calcs'!BS294</f>
        <v>0</v>
      </c>
      <c r="BU62" s="508">
        <f>'Financial calcs'!BU294+'Financial calcs'!BT294</f>
        <v>0</v>
      </c>
      <c r="BV62" s="508">
        <f>'Financial calcs'!BV294+'Financial calcs'!BU294</f>
        <v>0</v>
      </c>
      <c r="BW62" s="508">
        <f>'Financial calcs'!BW294+'Financial calcs'!BV294</f>
        <v>0</v>
      </c>
      <c r="BX62" s="508">
        <f>'Financial calcs'!BX294+'Financial calcs'!BW294</f>
        <v>0</v>
      </c>
      <c r="BY62" s="508">
        <f>'Financial calcs'!BY294+'Financial calcs'!BX294</f>
        <v>0</v>
      </c>
      <c r="BZ62" s="508">
        <f>'Financial calcs'!BZ294+'Financial calcs'!BY294</f>
        <v>0</v>
      </c>
      <c r="CA62" s="508">
        <f>'Financial calcs'!CA294+'Financial calcs'!BZ294</f>
        <v>0</v>
      </c>
      <c r="CB62" s="508">
        <f>'Financial calcs'!CB294+'Financial calcs'!CA294</f>
        <v>0</v>
      </c>
      <c r="CC62" s="508">
        <f>'Financial calcs'!CC294+'Financial calcs'!CB294</f>
        <v>0</v>
      </c>
      <c r="CD62" s="508">
        <f>'Financial calcs'!CD294+'Financial calcs'!CC294</f>
        <v>0</v>
      </c>
      <c r="CE62" s="508">
        <f>'Financial calcs'!CE294+'Financial calcs'!CD294</f>
        <v>0</v>
      </c>
      <c r="CF62" s="508">
        <f>'Financial calcs'!CF294+'Financial calcs'!CE294</f>
        <v>0</v>
      </c>
      <c r="CG62" s="508">
        <f>'Financial calcs'!CG294+'Financial calcs'!CF294</f>
        <v>0</v>
      </c>
    </row>
    <row r="63" spans="1:85" s="77" customFormat="1" ht="14.45" hidden="1" customHeight="1" outlineLevel="1" x14ac:dyDescent="0.3">
      <c r="A63" s="524"/>
      <c r="B63" s="708" t="s">
        <v>578</v>
      </c>
      <c r="C63" s="524"/>
      <c r="D63" s="524"/>
      <c r="E63" s="524"/>
      <c r="F63" s="508">
        <f>'Financial calcs'!F295+'Financial calcs'!E295</f>
        <v>0</v>
      </c>
      <c r="G63" s="508">
        <f>'Financial calcs'!G295+'Financial calcs'!F295</f>
        <v>0</v>
      </c>
      <c r="H63" s="508">
        <f>'Financial calcs'!H295+'Financial calcs'!G295</f>
        <v>-14966.916829140839</v>
      </c>
      <c r="I63" s="508">
        <f>'Financial calcs'!I295+'Financial calcs'!H295</f>
        <v>-30376.300831515637</v>
      </c>
      <c r="J63" s="508">
        <f>'Financial calcs'!J295+'Financial calcs'!I295</f>
        <v>-31274.315841264081</v>
      </c>
      <c r="K63" s="508">
        <f>'Financial calcs'!K295+'Financial calcs'!J295</f>
        <v>-32198.878881406574</v>
      </c>
      <c r="L63" s="508">
        <f>'Financial calcs'!L295+'Financial calcs'!K295</f>
        <v>-33150.774791739939</v>
      </c>
      <c r="M63" s="508">
        <f>'Financial calcs'!M295+'Financial calcs'!L295</f>
        <v>-34130.811614290957</v>
      </c>
      <c r="N63" s="508">
        <f>'Financial calcs'!N295+'Financial calcs'!M295</f>
        <v>-35139.821279244308</v>
      </c>
      <c r="O63" s="508">
        <f>'Financial calcs'!O295+'Financial calcs'!N295</f>
        <v>-36178.660311148422</v>
      </c>
      <c r="P63" s="508">
        <f>'Financial calcs'!P295+'Financial calcs'!O295</f>
        <v>-37248.21055599898</v>
      </c>
      <c r="Q63" s="508">
        <f>'Financial calcs'!Q295+'Financial calcs'!P295</f>
        <v>-38349.379929817318</v>
      </c>
      <c r="R63" s="508">
        <f>'Financial calcs'!R295+'Financial calcs'!Q295</f>
        <v>-39483.10318935891</v>
      </c>
      <c r="S63" s="508">
        <f>'Financial calcs'!S295+'Financial calcs'!R295</f>
        <v>-40650.342725606351</v>
      </c>
      <c r="T63" s="508">
        <f>'Financial calcs'!T295+'Financial calcs'!S295</f>
        <v>-41852.089380720441</v>
      </c>
      <c r="U63" s="508">
        <f>'Financial calcs'!U295+'Financial calcs'!T295</f>
        <v>-43089.363289142733</v>
      </c>
      <c r="V63" s="508">
        <f>'Financial calcs'!V295+'Financial calcs'!U295</f>
        <v>-44363.214743563658</v>
      </c>
      <c r="W63" s="508">
        <f>'Financial calcs'!W295+'Financial calcs'!V295</f>
        <v>-45674.725086491278</v>
      </c>
      <c r="X63" s="508">
        <f>'Financial calcs'!X295+'Financial calcs'!W295</f>
        <v>-47025.007628177467</v>
      </c>
      <c r="Y63" s="508">
        <f>'Financial calcs'!Y295+'Financial calcs'!X295</f>
        <v>-48415.208591680741</v>
      </c>
      <c r="Z63" s="508">
        <f>'Financial calcs'!Z295+'Financial calcs'!Y295</f>
        <v>-49846.508085868089</v>
      </c>
      <c r="AA63" s="508">
        <f>'Financial calcs'!AA295+'Financial calcs'!Z295</f>
        <v>-51320.121107181578</v>
      </c>
      <c r="AB63" s="508">
        <f>'Financial calcs'!AB295+'Financial calcs'!AA295</f>
        <v>-52837.298571020176</v>
      </c>
      <c r="AC63" s="508">
        <f>'Financial calcs'!AC295+'Financial calcs'!AB295</f>
        <v>-54399.328373612458</v>
      </c>
      <c r="AD63" s="508">
        <f>'Financial calcs'!AD295+'Financial calcs'!AC295</f>
        <v>-56007.536485281365</v>
      </c>
      <c r="AE63" s="508">
        <f>'Financial calcs'!AE295+'Financial calcs'!AD295</f>
        <v>-57663.288076029188</v>
      </c>
      <c r="AF63" s="508">
        <f>'Financial calcs'!AF295+'Financial calcs'!AE295</f>
        <v>-59367.988674398257</v>
      </c>
      <c r="AG63" s="508">
        <f>'Financial calcs'!AG295+'Financial calcs'!AF295</f>
        <v>-61123.085360590965</v>
      </c>
      <c r="AH63" s="508">
        <f>'Financial calcs'!AH295+'Financial calcs'!AG295</f>
        <v>-62930.067994862111</v>
      </c>
      <c r="AI63" s="508">
        <f>'Financial calcs'!AI295+'Financial calcs'!AH295</f>
        <v>-64790.470482226374</v>
      </c>
      <c r="AJ63" s="508">
        <f>'Financial calcs'!AJ295+'Financial calcs'!AI295</f>
        <v>-66705.872074553801</v>
      </c>
      <c r="AK63" s="508">
        <f>'Financial calcs'!AK295+'Financial calcs'!AJ295</f>
        <v>-68677.898711159796</v>
      </c>
      <c r="AL63" s="508">
        <f>'Financial calcs'!AL295+'Financial calcs'!AK295</f>
        <v>-34839.137246707935</v>
      </c>
      <c r="AM63" s="508">
        <f>'Financial calcs'!AM295+'Financial calcs'!AL295</f>
        <v>0</v>
      </c>
      <c r="AN63" s="508">
        <f>'Financial calcs'!AN295+'Financial calcs'!AM295</f>
        <v>0</v>
      </c>
      <c r="AO63" s="508">
        <f>'Financial calcs'!AO295+'Financial calcs'!AN295</f>
        <v>0</v>
      </c>
      <c r="AP63" s="508">
        <f>'Financial calcs'!AP295+'Financial calcs'!AO295</f>
        <v>0</v>
      </c>
      <c r="AQ63" s="508">
        <f>'Financial calcs'!AQ295+'Financial calcs'!AP295</f>
        <v>0</v>
      </c>
      <c r="AR63" s="508">
        <f>'Financial calcs'!AR295+'Financial calcs'!AQ295</f>
        <v>0</v>
      </c>
      <c r="AS63" s="508">
        <f>'Financial calcs'!AS295+'Financial calcs'!AR295</f>
        <v>0</v>
      </c>
      <c r="AT63" s="508">
        <f>'Financial calcs'!AT295+'Financial calcs'!AS295</f>
        <v>0</v>
      </c>
      <c r="AU63" s="508">
        <f>'Financial calcs'!AU295+'Financial calcs'!AT295</f>
        <v>0</v>
      </c>
      <c r="AV63" s="508">
        <f>'Financial calcs'!AV295+'Financial calcs'!AU295</f>
        <v>0</v>
      </c>
      <c r="AW63" s="508">
        <f>'Financial calcs'!AW295+'Financial calcs'!AV295</f>
        <v>0</v>
      </c>
      <c r="AX63" s="508">
        <f>'Financial calcs'!AX295+'Financial calcs'!AW295</f>
        <v>0</v>
      </c>
      <c r="AY63" s="508">
        <f>'Financial calcs'!AY295+'Financial calcs'!AX295</f>
        <v>0</v>
      </c>
      <c r="AZ63" s="508">
        <f>'Financial calcs'!AZ295+'Financial calcs'!AY295</f>
        <v>0</v>
      </c>
      <c r="BA63" s="508">
        <f>'Financial calcs'!BA295+'Financial calcs'!AZ295</f>
        <v>0</v>
      </c>
      <c r="BB63" s="508">
        <f>'Financial calcs'!BB295+'Financial calcs'!BA295</f>
        <v>0</v>
      </c>
      <c r="BC63" s="508">
        <f>'Financial calcs'!BC295+'Financial calcs'!BB295</f>
        <v>0</v>
      </c>
      <c r="BD63" s="508">
        <f>'Financial calcs'!BD295+'Financial calcs'!BC295</f>
        <v>0</v>
      </c>
      <c r="BE63" s="508">
        <f>'Financial calcs'!BE295+'Financial calcs'!BD295</f>
        <v>0</v>
      </c>
      <c r="BF63" s="508">
        <f>'Financial calcs'!BF295+'Financial calcs'!BE295</f>
        <v>0</v>
      </c>
      <c r="BG63" s="508">
        <f>'Financial calcs'!BG295+'Financial calcs'!BF295</f>
        <v>0</v>
      </c>
      <c r="BH63" s="508">
        <f>'Financial calcs'!BH295+'Financial calcs'!BG295</f>
        <v>0</v>
      </c>
      <c r="BI63" s="508">
        <f>'Financial calcs'!BI295+'Financial calcs'!BH295</f>
        <v>0</v>
      </c>
      <c r="BJ63" s="508">
        <f>'Financial calcs'!BJ295+'Financial calcs'!BI295</f>
        <v>0</v>
      </c>
      <c r="BK63" s="508">
        <f>'Financial calcs'!BK295+'Financial calcs'!BJ295</f>
        <v>0</v>
      </c>
      <c r="BL63" s="508">
        <f>'Financial calcs'!BL295+'Financial calcs'!BK295</f>
        <v>0</v>
      </c>
      <c r="BM63" s="508">
        <f>'Financial calcs'!BM295+'Financial calcs'!BL295</f>
        <v>0</v>
      </c>
      <c r="BN63" s="508">
        <f>'Financial calcs'!BN295+'Financial calcs'!BM295</f>
        <v>0</v>
      </c>
      <c r="BO63" s="508">
        <f>'Financial calcs'!BO295+'Financial calcs'!BN295</f>
        <v>0</v>
      </c>
      <c r="BP63" s="508">
        <f>'Financial calcs'!BP295+'Financial calcs'!BO295</f>
        <v>0</v>
      </c>
      <c r="BQ63" s="508">
        <f>'Financial calcs'!BQ295+'Financial calcs'!BP295</f>
        <v>0</v>
      </c>
      <c r="BR63" s="508">
        <f>'Financial calcs'!BR295+'Financial calcs'!BQ295</f>
        <v>0</v>
      </c>
      <c r="BS63" s="508">
        <f>'Financial calcs'!BS295+'Financial calcs'!BR295</f>
        <v>0</v>
      </c>
      <c r="BT63" s="508">
        <f>'Financial calcs'!BT295+'Financial calcs'!BS295</f>
        <v>0</v>
      </c>
      <c r="BU63" s="508">
        <f>'Financial calcs'!BU295+'Financial calcs'!BT295</f>
        <v>0</v>
      </c>
      <c r="BV63" s="508">
        <f>'Financial calcs'!BV295+'Financial calcs'!BU295</f>
        <v>0</v>
      </c>
      <c r="BW63" s="508">
        <f>'Financial calcs'!BW295+'Financial calcs'!BV295</f>
        <v>0</v>
      </c>
      <c r="BX63" s="508">
        <f>'Financial calcs'!BX295+'Financial calcs'!BW295</f>
        <v>0</v>
      </c>
      <c r="BY63" s="508">
        <f>'Financial calcs'!BY295+'Financial calcs'!BX295</f>
        <v>0</v>
      </c>
      <c r="BZ63" s="508">
        <f>'Financial calcs'!BZ295+'Financial calcs'!BY295</f>
        <v>0</v>
      </c>
      <c r="CA63" s="508">
        <f>'Financial calcs'!CA295+'Financial calcs'!BZ295</f>
        <v>0</v>
      </c>
      <c r="CB63" s="508">
        <f>'Financial calcs'!CB295+'Financial calcs'!CA295</f>
        <v>0</v>
      </c>
      <c r="CC63" s="508">
        <f>'Financial calcs'!CC295+'Financial calcs'!CB295</f>
        <v>0</v>
      </c>
      <c r="CD63" s="508">
        <f>'Financial calcs'!CD295+'Financial calcs'!CC295</f>
        <v>0</v>
      </c>
      <c r="CE63" s="508">
        <f>'Financial calcs'!CE295+'Financial calcs'!CD295</f>
        <v>0</v>
      </c>
      <c r="CF63" s="508">
        <f>'Financial calcs'!CF295+'Financial calcs'!CE295</f>
        <v>0</v>
      </c>
      <c r="CG63" s="508">
        <f>'Financial calcs'!CG295+'Financial calcs'!CF295</f>
        <v>0</v>
      </c>
    </row>
    <row r="64" spans="1:85" s="77" customFormat="1" ht="15" hidden="1" customHeight="1" outlineLevel="1" thickBot="1" x14ac:dyDescent="0.35">
      <c r="A64" s="504"/>
      <c r="B64" s="710" t="s">
        <v>586</v>
      </c>
      <c r="C64" s="504"/>
      <c r="D64" s="524"/>
      <c r="E64" s="524"/>
      <c r="F64" s="535">
        <f>SUM(F62:F63)</f>
        <v>0</v>
      </c>
      <c r="G64" s="535">
        <f t="shared" ref="G64:AT64" si="64">SUM(G62:G63)</f>
        <v>0</v>
      </c>
      <c r="H64" s="535">
        <f t="shared" si="64"/>
        <v>-35869.087152319044</v>
      </c>
      <c r="I64" s="535">
        <f t="shared" si="64"/>
        <v>-71738.174304638087</v>
      </c>
      <c r="J64" s="535">
        <f t="shared" si="64"/>
        <v>-71738.174304638072</v>
      </c>
      <c r="K64" s="535">
        <f t="shared" si="64"/>
        <v>-71738.174304638087</v>
      </c>
      <c r="L64" s="535">
        <f t="shared" si="64"/>
        <v>-71738.174304638102</v>
      </c>
      <c r="M64" s="535">
        <f t="shared" si="64"/>
        <v>-71738.174304638087</v>
      </c>
      <c r="N64" s="535">
        <f t="shared" si="64"/>
        <v>-71738.174304638072</v>
      </c>
      <c r="O64" s="535">
        <f t="shared" si="64"/>
        <v>-71738.174304638087</v>
      </c>
      <c r="P64" s="535">
        <f t="shared" si="64"/>
        <v>-71738.174304638087</v>
      </c>
      <c r="Q64" s="535">
        <f t="shared" si="64"/>
        <v>-71738.174304638087</v>
      </c>
      <c r="R64" s="535">
        <f t="shared" si="64"/>
        <v>-71738.174304638087</v>
      </c>
      <c r="S64" s="535">
        <f t="shared" si="64"/>
        <v>-71738.174304638087</v>
      </c>
      <c r="T64" s="535">
        <f t="shared" si="64"/>
        <v>-71738.174304638087</v>
      </c>
      <c r="U64" s="535">
        <f t="shared" si="64"/>
        <v>-71738.174304638087</v>
      </c>
      <c r="V64" s="535">
        <f t="shared" si="64"/>
        <v>-71738.174304638087</v>
      </c>
      <c r="W64" s="535">
        <f t="shared" si="64"/>
        <v>-71738.174304638072</v>
      </c>
      <c r="X64" s="535">
        <f t="shared" si="64"/>
        <v>-71738.174304638087</v>
      </c>
      <c r="Y64" s="535">
        <f t="shared" si="64"/>
        <v>-71738.174304638058</v>
      </c>
      <c r="Z64" s="535">
        <f t="shared" si="64"/>
        <v>-71738.174304638058</v>
      </c>
      <c r="AA64" s="535">
        <f t="shared" si="64"/>
        <v>-71738.174304638058</v>
      </c>
      <c r="AB64" s="535">
        <f t="shared" si="64"/>
        <v>-71738.174304638058</v>
      </c>
      <c r="AC64" s="535">
        <f t="shared" si="64"/>
        <v>-71738.174304638058</v>
      </c>
      <c r="AD64" s="535">
        <f t="shared" si="64"/>
        <v>-71738.174304638043</v>
      </c>
      <c r="AE64" s="535">
        <f t="shared" si="64"/>
        <v>-71738.174304638043</v>
      </c>
      <c r="AF64" s="535">
        <f t="shared" si="64"/>
        <v>-71738.174304638058</v>
      </c>
      <c r="AG64" s="535">
        <f t="shared" si="64"/>
        <v>-71738.174304638072</v>
      </c>
      <c r="AH64" s="535">
        <f t="shared" si="64"/>
        <v>-71738.174304638029</v>
      </c>
      <c r="AI64" s="535">
        <f t="shared" si="64"/>
        <v>-71738.174304638029</v>
      </c>
      <c r="AJ64" s="535">
        <f t="shared" si="64"/>
        <v>-71738.174304637985</v>
      </c>
      <c r="AK64" s="535">
        <f t="shared" si="64"/>
        <v>-71738.174304637869</v>
      </c>
      <c r="AL64" s="535">
        <f t="shared" si="64"/>
        <v>-35869.087152318905</v>
      </c>
      <c r="AM64" s="535">
        <f t="shared" si="64"/>
        <v>0</v>
      </c>
      <c r="AN64" s="535">
        <f t="shared" si="64"/>
        <v>0</v>
      </c>
      <c r="AO64" s="535">
        <f t="shared" si="64"/>
        <v>0</v>
      </c>
      <c r="AP64" s="535">
        <f t="shared" si="64"/>
        <v>0</v>
      </c>
      <c r="AQ64" s="535">
        <f t="shared" si="64"/>
        <v>0</v>
      </c>
      <c r="AR64" s="535">
        <f t="shared" si="64"/>
        <v>0</v>
      </c>
      <c r="AS64" s="535">
        <f t="shared" si="64"/>
        <v>0</v>
      </c>
      <c r="AT64" s="535">
        <f t="shared" si="64"/>
        <v>0</v>
      </c>
      <c r="AU64" s="535">
        <f t="shared" ref="AU64:BQ64" si="65">SUM(AU62:AU63)</f>
        <v>0</v>
      </c>
      <c r="AV64" s="535">
        <f t="shared" si="65"/>
        <v>0</v>
      </c>
      <c r="AW64" s="535">
        <f t="shared" si="65"/>
        <v>0</v>
      </c>
      <c r="AX64" s="535">
        <f t="shared" si="65"/>
        <v>0</v>
      </c>
      <c r="AY64" s="535">
        <f t="shared" si="65"/>
        <v>0</v>
      </c>
      <c r="AZ64" s="535">
        <f t="shared" si="65"/>
        <v>0</v>
      </c>
      <c r="BA64" s="535">
        <f t="shared" si="65"/>
        <v>0</v>
      </c>
      <c r="BB64" s="535">
        <f t="shared" si="65"/>
        <v>0</v>
      </c>
      <c r="BC64" s="535">
        <f t="shared" si="65"/>
        <v>0</v>
      </c>
      <c r="BD64" s="535">
        <f t="shared" si="65"/>
        <v>0</v>
      </c>
      <c r="BE64" s="535">
        <f t="shared" si="65"/>
        <v>0</v>
      </c>
      <c r="BF64" s="535">
        <f t="shared" si="65"/>
        <v>0</v>
      </c>
      <c r="BG64" s="535">
        <f t="shared" si="65"/>
        <v>0</v>
      </c>
      <c r="BH64" s="535">
        <f t="shared" si="65"/>
        <v>0</v>
      </c>
      <c r="BI64" s="535">
        <f t="shared" si="65"/>
        <v>0</v>
      </c>
      <c r="BJ64" s="535">
        <f t="shared" si="65"/>
        <v>0</v>
      </c>
      <c r="BK64" s="535">
        <f t="shared" si="65"/>
        <v>0</v>
      </c>
      <c r="BL64" s="535">
        <f t="shared" si="65"/>
        <v>0</v>
      </c>
      <c r="BM64" s="535">
        <f t="shared" si="65"/>
        <v>0</v>
      </c>
      <c r="BN64" s="535">
        <f t="shared" si="65"/>
        <v>0</v>
      </c>
      <c r="BO64" s="535">
        <f t="shared" si="65"/>
        <v>0</v>
      </c>
      <c r="BP64" s="535">
        <f t="shared" si="65"/>
        <v>0</v>
      </c>
      <c r="BQ64" s="535">
        <f t="shared" si="65"/>
        <v>0</v>
      </c>
      <c r="BR64" s="535">
        <f t="shared" ref="BR64:CE64" si="66">SUM(BR62:BR63)</f>
        <v>0</v>
      </c>
      <c r="BS64" s="535">
        <f t="shared" si="66"/>
        <v>0</v>
      </c>
      <c r="BT64" s="535">
        <f t="shared" si="66"/>
        <v>0</v>
      </c>
      <c r="BU64" s="535">
        <f t="shared" si="66"/>
        <v>0</v>
      </c>
      <c r="BV64" s="535">
        <f t="shared" si="66"/>
        <v>0</v>
      </c>
      <c r="BW64" s="535">
        <f t="shared" si="66"/>
        <v>0</v>
      </c>
      <c r="BX64" s="535">
        <f t="shared" si="66"/>
        <v>0</v>
      </c>
      <c r="BY64" s="535">
        <f t="shared" si="66"/>
        <v>0</v>
      </c>
      <c r="BZ64" s="535">
        <f t="shared" si="66"/>
        <v>0</v>
      </c>
      <c r="CA64" s="535">
        <f t="shared" si="66"/>
        <v>0</v>
      </c>
      <c r="CB64" s="535">
        <f t="shared" si="66"/>
        <v>0</v>
      </c>
      <c r="CC64" s="535">
        <f t="shared" si="66"/>
        <v>0</v>
      </c>
      <c r="CD64" s="535">
        <f t="shared" si="66"/>
        <v>0</v>
      </c>
      <c r="CE64" s="535">
        <f t="shared" si="66"/>
        <v>0</v>
      </c>
      <c r="CF64" s="535">
        <f t="shared" ref="CF64:CG64" si="67">SUM(CF62:CF63)</f>
        <v>0</v>
      </c>
      <c r="CG64" s="535">
        <f t="shared" si="67"/>
        <v>0</v>
      </c>
    </row>
    <row r="65" spans="1:85" s="102" customFormat="1" ht="6" hidden="1" customHeight="1" outlineLevel="1" thickTop="1" x14ac:dyDescent="0.15">
      <c r="A65" s="712"/>
      <c r="B65" s="713"/>
      <c r="C65" s="712"/>
      <c r="D65" s="502"/>
      <c r="E65" s="502"/>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row>
    <row r="66" spans="1:85" s="77" customFormat="1" ht="14.45" hidden="1" customHeight="1" outlineLevel="1" x14ac:dyDescent="0.3">
      <c r="A66" s="504"/>
      <c r="B66" s="710" t="s">
        <v>594</v>
      </c>
      <c r="C66" s="504"/>
      <c r="D66" s="524"/>
      <c r="E66" s="524"/>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row>
    <row r="67" spans="1:85" s="77" customFormat="1" ht="14.45" hidden="1" customHeight="1" outlineLevel="1" x14ac:dyDescent="0.3">
      <c r="A67" s="504"/>
      <c r="B67" s="708" t="s">
        <v>577</v>
      </c>
      <c r="C67" s="504"/>
      <c r="D67" s="524"/>
      <c r="E67" s="524"/>
      <c r="F67" s="508">
        <f>'Financial calcs'!F299+'Financial calcs'!E299</f>
        <v>0</v>
      </c>
      <c r="G67" s="508">
        <f>'Financial calcs'!G299+'Financial calcs'!F299</f>
        <v>0</v>
      </c>
      <c r="H67" s="508">
        <f>'Financial calcs'!H299+'Financial calcs'!G299</f>
        <v>0</v>
      </c>
      <c r="I67" s="508">
        <f>'Financial calcs'!I299+'Financial calcs'!H299</f>
        <v>0</v>
      </c>
      <c r="J67" s="508">
        <f>'Financial calcs'!J299+'Financial calcs'!I299</f>
        <v>0</v>
      </c>
      <c r="K67" s="508">
        <f>'Financial calcs'!K299+'Financial calcs'!J299</f>
        <v>0</v>
      </c>
      <c r="L67" s="508">
        <f>'Financial calcs'!L299+'Financial calcs'!K299</f>
        <v>0</v>
      </c>
      <c r="M67" s="508">
        <f>'Financial calcs'!M299+'Financial calcs'!L299</f>
        <v>0</v>
      </c>
      <c r="N67" s="508">
        <f>'Financial calcs'!N299+'Financial calcs'!M299</f>
        <v>0</v>
      </c>
      <c r="O67" s="508">
        <f>'Financial calcs'!O299+'Financial calcs'!N299</f>
        <v>0</v>
      </c>
      <c r="P67" s="508">
        <f>'Financial calcs'!P299+'Financial calcs'!O299</f>
        <v>0</v>
      </c>
      <c r="Q67" s="508">
        <f>'Financial calcs'!Q299+'Financial calcs'!P299</f>
        <v>0</v>
      </c>
      <c r="R67" s="508">
        <f>'Financial calcs'!R299+'Financial calcs'!Q299</f>
        <v>0</v>
      </c>
      <c r="S67" s="508">
        <f>'Financial calcs'!S299+'Financial calcs'!R299</f>
        <v>0</v>
      </c>
      <c r="T67" s="508">
        <f>'Financial calcs'!T299+'Financial calcs'!S299</f>
        <v>0</v>
      </c>
      <c r="U67" s="508">
        <f>'Financial calcs'!U299+'Financial calcs'!T299</f>
        <v>0</v>
      </c>
      <c r="V67" s="508">
        <f>'Financial calcs'!V299+'Financial calcs'!U299</f>
        <v>0</v>
      </c>
      <c r="W67" s="508">
        <f>'Financial calcs'!W299+'Financial calcs'!V299</f>
        <v>0</v>
      </c>
      <c r="X67" s="508">
        <f>'Financial calcs'!X299+'Financial calcs'!W299</f>
        <v>0</v>
      </c>
      <c r="Y67" s="508">
        <f>'Financial calcs'!Y299+'Financial calcs'!X299</f>
        <v>0</v>
      </c>
      <c r="Z67" s="508">
        <f>'Financial calcs'!Z299+'Financial calcs'!Y299</f>
        <v>0</v>
      </c>
      <c r="AA67" s="508">
        <f>'Financial calcs'!AA299+'Financial calcs'!Z299</f>
        <v>0</v>
      </c>
      <c r="AB67" s="508">
        <f>'Financial calcs'!AB299+'Financial calcs'!AA299</f>
        <v>0</v>
      </c>
      <c r="AC67" s="508">
        <f>'Financial calcs'!AC299+'Financial calcs'!AB299</f>
        <v>0</v>
      </c>
      <c r="AD67" s="508">
        <f>'Financial calcs'!AD299+'Financial calcs'!AC299</f>
        <v>0</v>
      </c>
      <c r="AE67" s="508">
        <f>'Financial calcs'!AE299+'Financial calcs'!AD299</f>
        <v>0</v>
      </c>
      <c r="AF67" s="508">
        <f>'Financial calcs'!AF299+'Financial calcs'!AE299</f>
        <v>0</v>
      </c>
      <c r="AG67" s="508">
        <f>'Financial calcs'!AG299+'Financial calcs'!AF299</f>
        <v>0</v>
      </c>
      <c r="AH67" s="508">
        <f>'Financial calcs'!AH299+'Financial calcs'!AG299</f>
        <v>0</v>
      </c>
      <c r="AI67" s="508">
        <f>'Financial calcs'!AI299+'Financial calcs'!AH299</f>
        <v>0</v>
      </c>
      <c r="AJ67" s="508">
        <f>'Financial calcs'!AJ299+'Financial calcs'!AI299</f>
        <v>0</v>
      </c>
      <c r="AK67" s="508">
        <f>'Financial calcs'!AK299+'Financial calcs'!AJ299</f>
        <v>0</v>
      </c>
      <c r="AL67" s="508">
        <f>'Financial calcs'!AL299+'Financial calcs'!AK299</f>
        <v>0</v>
      </c>
      <c r="AM67" s="508">
        <f>'Financial calcs'!AM299+'Financial calcs'!AL299</f>
        <v>0</v>
      </c>
      <c r="AN67" s="508">
        <f>'Financial calcs'!AN299+'Financial calcs'!AM299</f>
        <v>0</v>
      </c>
      <c r="AO67" s="508">
        <f>'Financial calcs'!AO299+'Financial calcs'!AN299</f>
        <v>0</v>
      </c>
      <c r="AP67" s="508">
        <f>'Financial calcs'!AP299+'Financial calcs'!AO299</f>
        <v>0</v>
      </c>
      <c r="AQ67" s="508">
        <f>'Financial calcs'!AQ299+'Financial calcs'!AP299</f>
        <v>0</v>
      </c>
      <c r="AR67" s="508">
        <f>'Financial calcs'!AR299+'Financial calcs'!AQ299</f>
        <v>0</v>
      </c>
      <c r="AS67" s="508">
        <f>'Financial calcs'!AS299+'Financial calcs'!AR299</f>
        <v>0</v>
      </c>
      <c r="AT67" s="508">
        <f>'Financial calcs'!AT299+'Financial calcs'!AS299</f>
        <v>0</v>
      </c>
      <c r="AU67" s="508">
        <f>'Financial calcs'!AU299+'Financial calcs'!AT299</f>
        <v>0</v>
      </c>
      <c r="AV67" s="508">
        <f>'Financial calcs'!AV299+'Financial calcs'!AU299</f>
        <v>0</v>
      </c>
      <c r="AW67" s="508">
        <f>'Financial calcs'!AW299+'Financial calcs'!AV299</f>
        <v>0</v>
      </c>
      <c r="AX67" s="508">
        <f>'Financial calcs'!AX299+'Financial calcs'!AW299</f>
        <v>0</v>
      </c>
      <c r="AY67" s="508">
        <f>'Financial calcs'!AY299+'Financial calcs'!AX299</f>
        <v>0</v>
      </c>
      <c r="AZ67" s="508">
        <f>'Financial calcs'!AZ299+'Financial calcs'!AY299</f>
        <v>0</v>
      </c>
      <c r="BA67" s="508">
        <f>'Financial calcs'!BA299+'Financial calcs'!AZ299</f>
        <v>0</v>
      </c>
      <c r="BB67" s="508">
        <f>'Financial calcs'!BB299+'Financial calcs'!BA299</f>
        <v>0</v>
      </c>
      <c r="BC67" s="508">
        <f>'Financial calcs'!BC299+'Financial calcs'!BB299</f>
        <v>0</v>
      </c>
      <c r="BD67" s="508">
        <f>'Financial calcs'!BD299+'Financial calcs'!BC299</f>
        <v>0</v>
      </c>
      <c r="BE67" s="508">
        <f>'Financial calcs'!BE299+'Financial calcs'!BD299</f>
        <v>0</v>
      </c>
      <c r="BF67" s="508">
        <f>'Financial calcs'!BF299+'Financial calcs'!BE299</f>
        <v>0</v>
      </c>
      <c r="BG67" s="508">
        <f>'Financial calcs'!BG299+'Financial calcs'!BF299</f>
        <v>0</v>
      </c>
      <c r="BH67" s="508">
        <f>'Financial calcs'!BH299+'Financial calcs'!BG299</f>
        <v>0</v>
      </c>
      <c r="BI67" s="508">
        <f>'Financial calcs'!BI299+'Financial calcs'!BH299</f>
        <v>0</v>
      </c>
      <c r="BJ67" s="508">
        <f>'Financial calcs'!BJ299+'Financial calcs'!BI299</f>
        <v>0</v>
      </c>
      <c r="BK67" s="508">
        <f>'Financial calcs'!BK299+'Financial calcs'!BJ299</f>
        <v>0</v>
      </c>
      <c r="BL67" s="508">
        <f>'Financial calcs'!BL299+'Financial calcs'!BK299</f>
        <v>0</v>
      </c>
      <c r="BM67" s="508">
        <f>'Financial calcs'!BM299+'Financial calcs'!BL299</f>
        <v>0</v>
      </c>
      <c r="BN67" s="508">
        <f>'Financial calcs'!BN299+'Financial calcs'!BM299</f>
        <v>0</v>
      </c>
      <c r="BO67" s="508">
        <f>'Financial calcs'!BO299+'Financial calcs'!BN299</f>
        <v>0</v>
      </c>
      <c r="BP67" s="508">
        <f>'Financial calcs'!BP299+'Financial calcs'!BO299</f>
        <v>0</v>
      </c>
      <c r="BQ67" s="508">
        <f>'Financial calcs'!BQ299+'Financial calcs'!BP299</f>
        <v>0</v>
      </c>
      <c r="BR67" s="508">
        <f>'Financial calcs'!BR299+'Financial calcs'!BQ299</f>
        <v>0</v>
      </c>
      <c r="BS67" s="508">
        <f>'Financial calcs'!BS299+'Financial calcs'!BR299</f>
        <v>0</v>
      </c>
      <c r="BT67" s="508">
        <f>'Financial calcs'!BT299+'Financial calcs'!BS299</f>
        <v>0</v>
      </c>
      <c r="BU67" s="508">
        <f>'Financial calcs'!BU299+'Financial calcs'!BT299</f>
        <v>0</v>
      </c>
      <c r="BV67" s="508">
        <f>'Financial calcs'!BV299+'Financial calcs'!BU299</f>
        <v>0</v>
      </c>
      <c r="BW67" s="508">
        <f>'Financial calcs'!BW299+'Financial calcs'!BV299</f>
        <v>0</v>
      </c>
      <c r="BX67" s="508">
        <f>'Financial calcs'!BX299+'Financial calcs'!BW299</f>
        <v>0</v>
      </c>
      <c r="BY67" s="508">
        <f>'Financial calcs'!BY299+'Financial calcs'!BX299</f>
        <v>0</v>
      </c>
      <c r="BZ67" s="508">
        <f>'Financial calcs'!BZ299+'Financial calcs'!BY299</f>
        <v>0</v>
      </c>
      <c r="CA67" s="508">
        <f>'Financial calcs'!CA299+'Financial calcs'!BZ299</f>
        <v>0</v>
      </c>
      <c r="CB67" s="508">
        <f>'Financial calcs'!CB299+'Financial calcs'!CA299</f>
        <v>0</v>
      </c>
      <c r="CC67" s="508">
        <f>'Financial calcs'!CC299+'Financial calcs'!CB299</f>
        <v>0</v>
      </c>
      <c r="CD67" s="508">
        <f>'Financial calcs'!CD299+'Financial calcs'!CC299</f>
        <v>0</v>
      </c>
      <c r="CE67" s="508">
        <f>'Financial calcs'!CE299+'Financial calcs'!CD299</f>
        <v>0</v>
      </c>
      <c r="CF67" s="508">
        <f>'Financial calcs'!CF299+'Financial calcs'!CE299</f>
        <v>0</v>
      </c>
      <c r="CG67" s="508">
        <f>'Financial calcs'!CG299+'Financial calcs'!CF299</f>
        <v>0</v>
      </c>
    </row>
    <row r="68" spans="1:85" s="77" customFormat="1" ht="14.45" hidden="1" customHeight="1" outlineLevel="1" x14ac:dyDescent="0.3">
      <c r="A68" s="504"/>
      <c r="B68" s="708" t="s">
        <v>578</v>
      </c>
      <c r="C68" s="504"/>
      <c r="D68" s="524"/>
      <c r="E68" s="524"/>
      <c r="F68" s="508">
        <f>'Financial calcs'!F300+'Financial calcs'!E300</f>
        <v>0</v>
      </c>
      <c r="G68" s="508">
        <f>'Financial calcs'!G300+'Financial calcs'!F300</f>
        <v>0</v>
      </c>
      <c r="H68" s="508">
        <f>'Financial calcs'!H300+'Financial calcs'!G300</f>
        <v>0</v>
      </c>
      <c r="I68" s="508">
        <f>'Financial calcs'!I300+'Financial calcs'!H300</f>
        <v>0</v>
      </c>
      <c r="J68" s="508">
        <f>'Financial calcs'!J300+'Financial calcs'!I300</f>
        <v>0</v>
      </c>
      <c r="K68" s="508">
        <f>'Financial calcs'!K300+'Financial calcs'!J300</f>
        <v>0</v>
      </c>
      <c r="L68" s="508">
        <f>'Financial calcs'!L300+'Financial calcs'!K300</f>
        <v>0</v>
      </c>
      <c r="M68" s="508">
        <f>'Financial calcs'!M300+'Financial calcs'!L300</f>
        <v>0</v>
      </c>
      <c r="N68" s="508">
        <f>'Financial calcs'!N300+'Financial calcs'!M300</f>
        <v>0</v>
      </c>
      <c r="O68" s="508">
        <f>'Financial calcs'!O300+'Financial calcs'!N300</f>
        <v>0</v>
      </c>
      <c r="P68" s="508">
        <f>'Financial calcs'!P300+'Financial calcs'!O300</f>
        <v>0</v>
      </c>
      <c r="Q68" s="508">
        <f>'Financial calcs'!Q300+'Financial calcs'!P300</f>
        <v>0</v>
      </c>
      <c r="R68" s="508">
        <f>'Financial calcs'!R300+'Financial calcs'!Q300</f>
        <v>0</v>
      </c>
      <c r="S68" s="508">
        <f>'Financial calcs'!S300+'Financial calcs'!R300</f>
        <v>0</v>
      </c>
      <c r="T68" s="508">
        <f>'Financial calcs'!T300+'Financial calcs'!S300</f>
        <v>0</v>
      </c>
      <c r="U68" s="508">
        <f>'Financial calcs'!U300+'Financial calcs'!T300</f>
        <v>0</v>
      </c>
      <c r="V68" s="508">
        <f>'Financial calcs'!V300+'Financial calcs'!U300</f>
        <v>0</v>
      </c>
      <c r="W68" s="508">
        <f>'Financial calcs'!W300+'Financial calcs'!V300</f>
        <v>0</v>
      </c>
      <c r="X68" s="508">
        <f>'Financial calcs'!X300+'Financial calcs'!W300</f>
        <v>0</v>
      </c>
      <c r="Y68" s="508">
        <f>'Financial calcs'!Y300+'Financial calcs'!X300</f>
        <v>0</v>
      </c>
      <c r="Z68" s="508">
        <f>'Financial calcs'!Z300+'Financial calcs'!Y300</f>
        <v>0</v>
      </c>
      <c r="AA68" s="508">
        <f>'Financial calcs'!AA300+'Financial calcs'!Z300</f>
        <v>0</v>
      </c>
      <c r="AB68" s="508">
        <f>'Financial calcs'!AB300+'Financial calcs'!AA300</f>
        <v>0</v>
      </c>
      <c r="AC68" s="508">
        <f>'Financial calcs'!AC300+'Financial calcs'!AB300</f>
        <v>0</v>
      </c>
      <c r="AD68" s="508">
        <f>'Financial calcs'!AD300+'Financial calcs'!AC300</f>
        <v>0</v>
      </c>
      <c r="AE68" s="508">
        <f>'Financial calcs'!AE300+'Financial calcs'!AD300</f>
        <v>0</v>
      </c>
      <c r="AF68" s="508">
        <f>'Financial calcs'!AF300+'Financial calcs'!AE300</f>
        <v>0</v>
      </c>
      <c r="AG68" s="508">
        <f>'Financial calcs'!AG300+'Financial calcs'!AF300</f>
        <v>0</v>
      </c>
      <c r="AH68" s="508">
        <f>'Financial calcs'!AH300+'Financial calcs'!AG300</f>
        <v>0</v>
      </c>
      <c r="AI68" s="508">
        <f>'Financial calcs'!AI300+'Financial calcs'!AH300</f>
        <v>0</v>
      </c>
      <c r="AJ68" s="508">
        <f>'Financial calcs'!AJ300+'Financial calcs'!AI300</f>
        <v>0</v>
      </c>
      <c r="AK68" s="508">
        <f>'Financial calcs'!AK300+'Financial calcs'!AJ300</f>
        <v>0</v>
      </c>
      <c r="AL68" s="508">
        <f>'Financial calcs'!AL300+'Financial calcs'!AK300</f>
        <v>0</v>
      </c>
      <c r="AM68" s="508">
        <f>'Financial calcs'!AM300+'Financial calcs'!AL300</f>
        <v>0</v>
      </c>
      <c r="AN68" s="508">
        <f>'Financial calcs'!AN300+'Financial calcs'!AM300</f>
        <v>0</v>
      </c>
      <c r="AO68" s="508">
        <f>'Financial calcs'!AO300+'Financial calcs'!AN300</f>
        <v>0</v>
      </c>
      <c r="AP68" s="508">
        <f>'Financial calcs'!AP300+'Financial calcs'!AO300</f>
        <v>0</v>
      </c>
      <c r="AQ68" s="508">
        <f>'Financial calcs'!AQ300+'Financial calcs'!AP300</f>
        <v>0</v>
      </c>
      <c r="AR68" s="508">
        <f>'Financial calcs'!AR300+'Financial calcs'!AQ300</f>
        <v>0</v>
      </c>
      <c r="AS68" s="508">
        <f>'Financial calcs'!AS300+'Financial calcs'!AR300</f>
        <v>0</v>
      </c>
      <c r="AT68" s="508">
        <f>'Financial calcs'!AT300+'Financial calcs'!AS300</f>
        <v>0</v>
      </c>
      <c r="AU68" s="508">
        <f>'Financial calcs'!AU300+'Financial calcs'!AT300</f>
        <v>0</v>
      </c>
      <c r="AV68" s="508">
        <f>'Financial calcs'!AV300+'Financial calcs'!AU300</f>
        <v>0</v>
      </c>
      <c r="AW68" s="508">
        <f>'Financial calcs'!AW300+'Financial calcs'!AV300</f>
        <v>0</v>
      </c>
      <c r="AX68" s="508">
        <f>'Financial calcs'!AX300+'Financial calcs'!AW300</f>
        <v>0</v>
      </c>
      <c r="AY68" s="508">
        <f>'Financial calcs'!AY300+'Financial calcs'!AX300</f>
        <v>0</v>
      </c>
      <c r="AZ68" s="508">
        <f>'Financial calcs'!AZ300+'Financial calcs'!AY300</f>
        <v>0</v>
      </c>
      <c r="BA68" s="508">
        <f>'Financial calcs'!BA300+'Financial calcs'!AZ300</f>
        <v>0</v>
      </c>
      <c r="BB68" s="508">
        <f>'Financial calcs'!BB300+'Financial calcs'!BA300</f>
        <v>0</v>
      </c>
      <c r="BC68" s="508">
        <f>'Financial calcs'!BC300+'Financial calcs'!BB300</f>
        <v>0</v>
      </c>
      <c r="BD68" s="508">
        <f>'Financial calcs'!BD300+'Financial calcs'!BC300</f>
        <v>0</v>
      </c>
      <c r="BE68" s="508">
        <f>'Financial calcs'!BE300+'Financial calcs'!BD300</f>
        <v>0</v>
      </c>
      <c r="BF68" s="508">
        <f>'Financial calcs'!BF300+'Financial calcs'!BE300</f>
        <v>0</v>
      </c>
      <c r="BG68" s="508">
        <f>'Financial calcs'!BG300+'Financial calcs'!BF300</f>
        <v>0</v>
      </c>
      <c r="BH68" s="508">
        <f>'Financial calcs'!BH300+'Financial calcs'!BG300</f>
        <v>0</v>
      </c>
      <c r="BI68" s="508">
        <f>'Financial calcs'!BI300+'Financial calcs'!BH300</f>
        <v>0</v>
      </c>
      <c r="BJ68" s="508">
        <f>'Financial calcs'!BJ300+'Financial calcs'!BI300</f>
        <v>0</v>
      </c>
      <c r="BK68" s="508">
        <f>'Financial calcs'!BK300+'Financial calcs'!BJ300</f>
        <v>0</v>
      </c>
      <c r="BL68" s="508">
        <f>'Financial calcs'!BL300+'Financial calcs'!BK300</f>
        <v>0</v>
      </c>
      <c r="BM68" s="508">
        <f>'Financial calcs'!BM300+'Financial calcs'!BL300</f>
        <v>0</v>
      </c>
      <c r="BN68" s="508">
        <f>'Financial calcs'!BN300+'Financial calcs'!BM300</f>
        <v>0</v>
      </c>
      <c r="BO68" s="508">
        <f>'Financial calcs'!BO300+'Financial calcs'!BN300</f>
        <v>0</v>
      </c>
      <c r="BP68" s="508">
        <f>'Financial calcs'!BP300+'Financial calcs'!BO300</f>
        <v>0</v>
      </c>
      <c r="BQ68" s="508">
        <f>'Financial calcs'!BQ300+'Financial calcs'!BP300</f>
        <v>0</v>
      </c>
      <c r="BR68" s="508">
        <f>'Financial calcs'!BR300+'Financial calcs'!BQ300</f>
        <v>0</v>
      </c>
      <c r="BS68" s="508">
        <f>'Financial calcs'!BS300+'Financial calcs'!BR300</f>
        <v>0</v>
      </c>
      <c r="BT68" s="508">
        <f>'Financial calcs'!BT300+'Financial calcs'!BS300</f>
        <v>0</v>
      </c>
      <c r="BU68" s="508">
        <f>'Financial calcs'!BU300+'Financial calcs'!BT300</f>
        <v>0</v>
      </c>
      <c r="BV68" s="508">
        <f>'Financial calcs'!BV300+'Financial calcs'!BU300</f>
        <v>0</v>
      </c>
      <c r="BW68" s="508">
        <f>'Financial calcs'!BW300+'Financial calcs'!BV300</f>
        <v>0</v>
      </c>
      <c r="BX68" s="508">
        <f>'Financial calcs'!BX300+'Financial calcs'!BW300</f>
        <v>0</v>
      </c>
      <c r="BY68" s="508">
        <f>'Financial calcs'!BY300+'Financial calcs'!BX300</f>
        <v>0</v>
      </c>
      <c r="BZ68" s="508">
        <f>'Financial calcs'!BZ300+'Financial calcs'!BY300</f>
        <v>0</v>
      </c>
      <c r="CA68" s="508">
        <f>'Financial calcs'!CA300+'Financial calcs'!BZ300</f>
        <v>0</v>
      </c>
      <c r="CB68" s="508">
        <f>'Financial calcs'!CB300+'Financial calcs'!CA300</f>
        <v>0</v>
      </c>
      <c r="CC68" s="508">
        <f>'Financial calcs'!CC300+'Financial calcs'!CB300</f>
        <v>0</v>
      </c>
      <c r="CD68" s="508">
        <f>'Financial calcs'!CD300+'Financial calcs'!CC300</f>
        <v>0</v>
      </c>
      <c r="CE68" s="508">
        <f>'Financial calcs'!CE300+'Financial calcs'!CD300</f>
        <v>0</v>
      </c>
      <c r="CF68" s="508">
        <f>'Financial calcs'!CF300+'Financial calcs'!CE300</f>
        <v>0</v>
      </c>
      <c r="CG68" s="508">
        <f>'Financial calcs'!CG300+'Financial calcs'!CF300</f>
        <v>0</v>
      </c>
    </row>
    <row r="69" spans="1:85" s="77" customFormat="1" ht="15" hidden="1" customHeight="1" outlineLevel="1" thickBot="1" x14ac:dyDescent="0.35">
      <c r="A69" s="504"/>
      <c r="B69" s="710" t="s">
        <v>587</v>
      </c>
      <c r="C69" s="504"/>
      <c r="D69" s="524"/>
      <c r="E69" s="524"/>
      <c r="F69" s="535">
        <f>SUM(F67:F68)</f>
        <v>0</v>
      </c>
      <c r="G69" s="535">
        <f t="shared" ref="G69:AT69" si="68">SUM(G67:G68)</f>
        <v>0</v>
      </c>
      <c r="H69" s="535">
        <f t="shared" si="68"/>
        <v>0</v>
      </c>
      <c r="I69" s="535">
        <f t="shared" si="68"/>
        <v>0</v>
      </c>
      <c r="J69" s="535">
        <f t="shared" si="68"/>
        <v>0</v>
      </c>
      <c r="K69" s="535">
        <f t="shared" si="68"/>
        <v>0</v>
      </c>
      <c r="L69" s="535">
        <f t="shared" si="68"/>
        <v>0</v>
      </c>
      <c r="M69" s="535">
        <f t="shared" si="68"/>
        <v>0</v>
      </c>
      <c r="N69" s="535">
        <f t="shared" si="68"/>
        <v>0</v>
      </c>
      <c r="O69" s="535">
        <f t="shared" si="68"/>
        <v>0</v>
      </c>
      <c r="P69" s="535">
        <f t="shared" si="68"/>
        <v>0</v>
      </c>
      <c r="Q69" s="535">
        <f t="shared" si="68"/>
        <v>0</v>
      </c>
      <c r="R69" s="535">
        <f t="shared" si="68"/>
        <v>0</v>
      </c>
      <c r="S69" s="535">
        <f t="shared" si="68"/>
        <v>0</v>
      </c>
      <c r="T69" s="535">
        <f t="shared" si="68"/>
        <v>0</v>
      </c>
      <c r="U69" s="535">
        <f t="shared" si="68"/>
        <v>0</v>
      </c>
      <c r="V69" s="535">
        <f t="shared" si="68"/>
        <v>0</v>
      </c>
      <c r="W69" s="535">
        <f t="shared" si="68"/>
        <v>0</v>
      </c>
      <c r="X69" s="535">
        <f t="shared" si="68"/>
        <v>0</v>
      </c>
      <c r="Y69" s="535">
        <f t="shared" si="68"/>
        <v>0</v>
      </c>
      <c r="Z69" s="535">
        <f t="shared" si="68"/>
        <v>0</v>
      </c>
      <c r="AA69" s="535">
        <f t="shared" si="68"/>
        <v>0</v>
      </c>
      <c r="AB69" s="535">
        <f t="shared" si="68"/>
        <v>0</v>
      </c>
      <c r="AC69" s="535">
        <f t="shared" si="68"/>
        <v>0</v>
      </c>
      <c r="AD69" s="535">
        <f t="shared" si="68"/>
        <v>0</v>
      </c>
      <c r="AE69" s="535">
        <f t="shared" si="68"/>
        <v>0</v>
      </c>
      <c r="AF69" s="535">
        <f t="shared" si="68"/>
        <v>0</v>
      </c>
      <c r="AG69" s="535">
        <f t="shared" si="68"/>
        <v>0</v>
      </c>
      <c r="AH69" s="535">
        <f t="shared" si="68"/>
        <v>0</v>
      </c>
      <c r="AI69" s="535">
        <f t="shared" si="68"/>
        <v>0</v>
      </c>
      <c r="AJ69" s="535">
        <f t="shared" si="68"/>
        <v>0</v>
      </c>
      <c r="AK69" s="535">
        <f t="shared" si="68"/>
        <v>0</v>
      </c>
      <c r="AL69" s="535">
        <f t="shared" si="68"/>
        <v>0</v>
      </c>
      <c r="AM69" s="535">
        <f t="shared" si="68"/>
        <v>0</v>
      </c>
      <c r="AN69" s="535">
        <f t="shared" si="68"/>
        <v>0</v>
      </c>
      <c r="AO69" s="535">
        <f t="shared" si="68"/>
        <v>0</v>
      </c>
      <c r="AP69" s="535">
        <f t="shared" si="68"/>
        <v>0</v>
      </c>
      <c r="AQ69" s="535">
        <f t="shared" si="68"/>
        <v>0</v>
      </c>
      <c r="AR69" s="535">
        <f t="shared" si="68"/>
        <v>0</v>
      </c>
      <c r="AS69" s="535">
        <f t="shared" si="68"/>
        <v>0</v>
      </c>
      <c r="AT69" s="535">
        <f t="shared" si="68"/>
        <v>0</v>
      </c>
      <c r="AU69" s="535">
        <f t="shared" ref="AU69:BQ69" si="69">SUM(AU67:AU68)</f>
        <v>0</v>
      </c>
      <c r="AV69" s="535">
        <f t="shared" si="69"/>
        <v>0</v>
      </c>
      <c r="AW69" s="535">
        <f t="shared" si="69"/>
        <v>0</v>
      </c>
      <c r="AX69" s="535">
        <f t="shared" si="69"/>
        <v>0</v>
      </c>
      <c r="AY69" s="535">
        <f t="shared" si="69"/>
        <v>0</v>
      </c>
      <c r="AZ69" s="535">
        <f t="shared" si="69"/>
        <v>0</v>
      </c>
      <c r="BA69" s="535">
        <f t="shared" si="69"/>
        <v>0</v>
      </c>
      <c r="BB69" s="535">
        <f t="shared" si="69"/>
        <v>0</v>
      </c>
      <c r="BC69" s="535">
        <f t="shared" si="69"/>
        <v>0</v>
      </c>
      <c r="BD69" s="535">
        <f t="shared" si="69"/>
        <v>0</v>
      </c>
      <c r="BE69" s="535">
        <f t="shared" si="69"/>
        <v>0</v>
      </c>
      <c r="BF69" s="535">
        <f t="shared" si="69"/>
        <v>0</v>
      </c>
      <c r="BG69" s="535">
        <f t="shared" si="69"/>
        <v>0</v>
      </c>
      <c r="BH69" s="535">
        <f t="shared" si="69"/>
        <v>0</v>
      </c>
      <c r="BI69" s="535">
        <f t="shared" si="69"/>
        <v>0</v>
      </c>
      <c r="BJ69" s="535">
        <f t="shared" si="69"/>
        <v>0</v>
      </c>
      <c r="BK69" s="535">
        <f t="shared" si="69"/>
        <v>0</v>
      </c>
      <c r="BL69" s="535">
        <f t="shared" si="69"/>
        <v>0</v>
      </c>
      <c r="BM69" s="535">
        <f t="shared" si="69"/>
        <v>0</v>
      </c>
      <c r="BN69" s="535">
        <f t="shared" si="69"/>
        <v>0</v>
      </c>
      <c r="BO69" s="535">
        <f t="shared" si="69"/>
        <v>0</v>
      </c>
      <c r="BP69" s="535">
        <f t="shared" si="69"/>
        <v>0</v>
      </c>
      <c r="BQ69" s="535">
        <f t="shared" si="69"/>
        <v>0</v>
      </c>
      <c r="BR69" s="535">
        <f t="shared" ref="BR69:CE69" si="70">SUM(BR67:BR68)</f>
        <v>0</v>
      </c>
      <c r="BS69" s="535">
        <f t="shared" si="70"/>
        <v>0</v>
      </c>
      <c r="BT69" s="535">
        <f t="shared" si="70"/>
        <v>0</v>
      </c>
      <c r="BU69" s="535">
        <f t="shared" si="70"/>
        <v>0</v>
      </c>
      <c r="BV69" s="535">
        <f t="shared" si="70"/>
        <v>0</v>
      </c>
      <c r="BW69" s="535">
        <f t="shared" si="70"/>
        <v>0</v>
      </c>
      <c r="BX69" s="535">
        <f t="shared" si="70"/>
        <v>0</v>
      </c>
      <c r="BY69" s="535">
        <f t="shared" si="70"/>
        <v>0</v>
      </c>
      <c r="BZ69" s="535">
        <f t="shared" si="70"/>
        <v>0</v>
      </c>
      <c r="CA69" s="535">
        <f t="shared" si="70"/>
        <v>0</v>
      </c>
      <c r="CB69" s="535">
        <f t="shared" si="70"/>
        <v>0</v>
      </c>
      <c r="CC69" s="535">
        <f t="shared" si="70"/>
        <v>0</v>
      </c>
      <c r="CD69" s="535">
        <f t="shared" si="70"/>
        <v>0</v>
      </c>
      <c r="CE69" s="535">
        <f t="shared" si="70"/>
        <v>0</v>
      </c>
      <c r="CF69" s="535">
        <f t="shared" ref="CF69:CG69" si="71">SUM(CF67:CF68)</f>
        <v>0</v>
      </c>
      <c r="CG69" s="535">
        <f t="shared" si="71"/>
        <v>0</v>
      </c>
    </row>
    <row r="70" spans="1:85" s="102" customFormat="1" ht="6" hidden="1" customHeight="1" outlineLevel="1" thickTop="1" x14ac:dyDescent="0.15">
      <c r="A70" s="502"/>
      <c r="B70" s="713"/>
      <c r="C70" s="502"/>
      <c r="D70" s="502"/>
      <c r="E70" s="502"/>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row>
    <row r="71" spans="1:85" s="77" customFormat="1" ht="14.45" hidden="1" customHeight="1" outlineLevel="1" x14ac:dyDescent="0.3">
      <c r="A71" s="524"/>
      <c r="B71" s="509" t="s">
        <v>583</v>
      </c>
      <c r="C71" s="524"/>
      <c r="D71" s="524"/>
      <c r="E71" s="524"/>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row>
    <row r="72" spans="1:85" s="77" customFormat="1" ht="14.45" hidden="1" customHeight="1" outlineLevel="1" x14ac:dyDescent="0.3">
      <c r="A72" s="524"/>
      <c r="B72" s="708" t="s">
        <v>577</v>
      </c>
      <c r="C72" s="524"/>
      <c r="D72" s="524"/>
      <c r="E72" s="524"/>
      <c r="F72" s="508">
        <f>'Financial calcs'!F304+'Financial calcs'!E304</f>
        <v>0</v>
      </c>
      <c r="G72" s="508">
        <f>'Financial calcs'!G304+'Financial calcs'!F304</f>
        <v>0</v>
      </c>
      <c r="H72" s="508">
        <f>'Financial calcs'!H304+'Financial calcs'!G304</f>
        <v>0</v>
      </c>
      <c r="I72" s="508">
        <f>'Financial calcs'!I304+'Financial calcs'!H304</f>
        <v>0</v>
      </c>
      <c r="J72" s="508">
        <f>'Financial calcs'!J304+'Financial calcs'!I304</f>
        <v>0</v>
      </c>
      <c r="K72" s="508">
        <f>'Financial calcs'!K304+'Financial calcs'!J304</f>
        <v>0</v>
      </c>
      <c r="L72" s="508">
        <f>'Financial calcs'!L304+'Financial calcs'!K304</f>
        <v>0</v>
      </c>
      <c r="M72" s="508">
        <f>'Financial calcs'!M304+'Financial calcs'!L304</f>
        <v>0</v>
      </c>
      <c r="N72" s="508">
        <f>'Financial calcs'!N304+'Financial calcs'!M304</f>
        <v>0</v>
      </c>
      <c r="O72" s="508">
        <f>'Financial calcs'!O304+'Financial calcs'!N304</f>
        <v>0</v>
      </c>
      <c r="P72" s="508">
        <f>'Financial calcs'!P304+'Financial calcs'!O304</f>
        <v>0</v>
      </c>
      <c r="Q72" s="508">
        <f>'Financial calcs'!Q304+'Financial calcs'!P304</f>
        <v>0</v>
      </c>
      <c r="R72" s="508">
        <f>'Financial calcs'!R304+'Financial calcs'!Q304</f>
        <v>0</v>
      </c>
      <c r="S72" s="508">
        <f>'Financial calcs'!S304+'Financial calcs'!R304</f>
        <v>0</v>
      </c>
      <c r="T72" s="508">
        <f>'Financial calcs'!T304+'Financial calcs'!S304</f>
        <v>0</v>
      </c>
      <c r="U72" s="508">
        <f>'Financial calcs'!U304+'Financial calcs'!T304</f>
        <v>0</v>
      </c>
      <c r="V72" s="508">
        <f>'Financial calcs'!V304+'Financial calcs'!U304</f>
        <v>0</v>
      </c>
      <c r="W72" s="508">
        <f>'Financial calcs'!W304+'Financial calcs'!V304</f>
        <v>0</v>
      </c>
      <c r="X72" s="508">
        <f>'Financial calcs'!X304+'Financial calcs'!W304</f>
        <v>0</v>
      </c>
      <c r="Y72" s="508">
        <f>'Financial calcs'!Y304+'Financial calcs'!X304</f>
        <v>0</v>
      </c>
      <c r="Z72" s="508">
        <f>'Financial calcs'!Z304+'Financial calcs'!Y304</f>
        <v>0</v>
      </c>
      <c r="AA72" s="508">
        <f>'Financial calcs'!AA304+'Financial calcs'!Z304</f>
        <v>0</v>
      </c>
      <c r="AB72" s="508">
        <f>'Financial calcs'!AB304+'Financial calcs'!AA304</f>
        <v>0</v>
      </c>
      <c r="AC72" s="508">
        <f>'Financial calcs'!AC304+'Financial calcs'!AB304</f>
        <v>0</v>
      </c>
      <c r="AD72" s="508">
        <f>'Financial calcs'!AD304+'Financial calcs'!AC304</f>
        <v>0</v>
      </c>
      <c r="AE72" s="508">
        <f>'Financial calcs'!AE304+'Financial calcs'!AD304</f>
        <v>0</v>
      </c>
      <c r="AF72" s="508">
        <f>'Financial calcs'!AF304+'Financial calcs'!AE304</f>
        <v>0</v>
      </c>
      <c r="AG72" s="508">
        <f>'Financial calcs'!AG304+'Financial calcs'!AF304</f>
        <v>0</v>
      </c>
      <c r="AH72" s="508">
        <f>'Financial calcs'!AH304+'Financial calcs'!AG304</f>
        <v>0</v>
      </c>
      <c r="AI72" s="508">
        <f>'Financial calcs'!AI304+'Financial calcs'!AH304</f>
        <v>0</v>
      </c>
      <c r="AJ72" s="508">
        <f>'Financial calcs'!AJ304+'Financial calcs'!AI304</f>
        <v>0</v>
      </c>
      <c r="AK72" s="508">
        <f>'Financial calcs'!AK304+'Financial calcs'!AJ304</f>
        <v>0</v>
      </c>
      <c r="AL72" s="508">
        <f>'Financial calcs'!AL304+'Financial calcs'!AK304</f>
        <v>0</v>
      </c>
      <c r="AM72" s="508">
        <f>'Financial calcs'!AM304+'Financial calcs'!AL304</f>
        <v>0</v>
      </c>
      <c r="AN72" s="508">
        <f>'Financial calcs'!AN304+'Financial calcs'!AM304</f>
        <v>0</v>
      </c>
      <c r="AO72" s="508">
        <f>'Financial calcs'!AO304+'Financial calcs'!AN304</f>
        <v>0</v>
      </c>
      <c r="AP72" s="508">
        <f>'Financial calcs'!AP304+'Financial calcs'!AO304</f>
        <v>0</v>
      </c>
      <c r="AQ72" s="508">
        <f>'Financial calcs'!AQ304+'Financial calcs'!AP304</f>
        <v>0</v>
      </c>
      <c r="AR72" s="508">
        <f>'Financial calcs'!AR304+'Financial calcs'!AQ304</f>
        <v>0</v>
      </c>
      <c r="AS72" s="508">
        <f>'Financial calcs'!AS304+'Financial calcs'!AR304</f>
        <v>0</v>
      </c>
      <c r="AT72" s="508">
        <f>'Financial calcs'!AT304+'Financial calcs'!AS304</f>
        <v>0</v>
      </c>
      <c r="AU72" s="508">
        <f>'Financial calcs'!AU304+'Financial calcs'!AT304</f>
        <v>0</v>
      </c>
      <c r="AV72" s="508">
        <f>'Financial calcs'!AV304+'Financial calcs'!AU304</f>
        <v>0</v>
      </c>
      <c r="AW72" s="508">
        <f>'Financial calcs'!AW304+'Financial calcs'!AV304</f>
        <v>0</v>
      </c>
      <c r="AX72" s="508">
        <f>'Financial calcs'!AX304+'Financial calcs'!AW304</f>
        <v>0</v>
      </c>
      <c r="AY72" s="508">
        <f>'Financial calcs'!AY304+'Financial calcs'!AX304</f>
        <v>0</v>
      </c>
      <c r="AZ72" s="508">
        <f>'Financial calcs'!AZ304+'Financial calcs'!AY304</f>
        <v>0</v>
      </c>
      <c r="BA72" s="508">
        <f>'Financial calcs'!BA304+'Financial calcs'!AZ304</f>
        <v>0</v>
      </c>
      <c r="BB72" s="508">
        <f>'Financial calcs'!BB304+'Financial calcs'!BA304</f>
        <v>0</v>
      </c>
      <c r="BC72" s="508">
        <f>'Financial calcs'!BC304+'Financial calcs'!BB304</f>
        <v>0</v>
      </c>
      <c r="BD72" s="508">
        <f>'Financial calcs'!BD304+'Financial calcs'!BC304</f>
        <v>0</v>
      </c>
      <c r="BE72" s="508">
        <f>'Financial calcs'!BE304+'Financial calcs'!BD304</f>
        <v>0</v>
      </c>
      <c r="BF72" s="508">
        <f>'Financial calcs'!BF304+'Financial calcs'!BE304</f>
        <v>0</v>
      </c>
      <c r="BG72" s="508">
        <f>'Financial calcs'!BG304+'Financial calcs'!BF304</f>
        <v>0</v>
      </c>
      <c r="BH72" s="508">
        <f>'Financial calcs'!BH304+'Financial calcs'!BG304</f>
        <v>0</v>
      </c>
      <c r="BI72" s="508">
        <f>'Financial calcs'!BI304+'Financial calcs'!BH304</f>
        <v>0</v>
      </c>
      <c r="BJ72" s="508">
        <f>'Financial calcs'!BJ304+'Financial calcs'!BI304</f>
        <v>0</v>
      </c>
      <c r="BK72" s="508">
        <f>'Financial calcs'!BK304+'Financial calcs'!BJ304</f>
        <v>0</v>
      </c>
      <c r="BL72" s="508">
        <f>'Financial calcs'!BL304+'Financial calcs'!BK304</f>
        <v>0</v>
      </c>
      <c r="BM72" s="508">
        <f>'Financial calcs'!BM304+'Financial calcs'!BL304</f>
        <v>0</v>
      </c>
      <c r="BN72" s="508">
        <f>'Financial calcs'!BN304+'Financial calcs'!BM304</f>
        <v>0</v>
      </c>
      <c r="BO72" s="508">
        <f>'Financial calcs'!BO304+'Financial calcs'!BN304</f>
        <v>0</v>
      </c>
      <c r="BP72" s="508">
        <f>'Financial calcs'!BP304+'Financial calcs'!BO304</f>
        <v>0</v>
      </c>
      <c r="BQ72" s="508">
        <f>'Financial calcs'!BQ304+'Financial calcs'!BP304</f>
        <v>0</v>
      </c>
      <c r="BR72" s="508">
        <f>'Financial calcs'!BR304+'Financial calcs'!BQ304</f>
        <v>0</v>
      </c>
      <c r="BS72" s="508">
        <f>'Financial calcs'!BS304+'Financial calcs'!BR304</f>
        <v>0</v>
      </c>
      <c r="BT72" s="508">
        <f>'Financial calcs'!BT304+'Financial calcs'!BS304</f>
        <v>0</v>
      </c>
      <c r="BU72" s="508">
        <f>'Financial calcs'!BU304+'Financial calcs'!BT304</f>
        <v>0</v>
      </c>
      <c r="BV72" s="508">
        <f>'Financial calcs'!BV304+'Financial calcs'!BU304</f>
        <v>0</v>
      </c>
      <c r="BW72" s="508">
        <f>'Financial calcs'!BW304+'Financial calcs'!BV304</f>
        <v>0</v>
      </c>
      <c r="BX72" s="508">
        <f>'Financial calcs'!BX304+'Financial calcs'!BW304</f>
        <v>0</v>
      </c>
      <c r="BY72" s="508">
        <f>'Financial calcs'!BY304+'Financial calcs'!BX304</f>
        <v>0</v>
      </c>
      <c r="BZ72" s="508">
        <f>'Financial calcs'!BZ304+'Financial calcs'!BY304</f>
        <v>0</v>
      </c>
      <c r="CA72" s="508">
        <f>'Financial calcs'!CA304+'Financial calcs'!BZ304</f>
        <v>0</v>
      </c>
      <c r="CB72" s="508">
        <f>'Financial calcs'!CB304+'Financial calcs'!CA304</f>
        <v>0</v>
      </c>
      <c r="CC72" s="508">
        <f>'Financial calcs'!CC304+'Financial calcs'!CB304</f>
        <v>0</v>
      </c>
      <c r="CD72" s="508">
        <f>'Financial calcs'!CD304+'Financial calcs'!CC304</f>
        <v>0</v>
      </c>
      <c r="CE72" s="508">
        <f>'Financial calcs'!CE304+'Financial calcs'!CD304</f>
        <v>0</v>
      </c>
      <c r="CF72" s="508">
        <f>'Financial calcs'!CF304+'Financial calcs'!CE304</f>
        <v>0</v>
      </c>
      <c r="CG72" s="508">
        <f>'Financial calcs'!CG304+'Financial calcs'!CF304</f>
        <v>0</v>
      </c>
    </row>
    <row r="73" spans="1:85" s="77" customFormat="1" ht="14.45" hidden="1" customHeight="1" outlineLevel="1" x14ac:dyDescent="0.3">
      <c r="A73" s="524"/>
      <c r="B73" s="708" t="s">
        <v>578</v>
      </c>
      <c r="C73" s="524"/>
      <c r="D73" s="524"/>
      <c r="E73" s="524"/>
      <c r="F73" s="508">
        <f>'Financial calcs'!F305+'Financial calcs'!E305</f>
        <v>0</v>
      </c>
      <c r="G73" s="508">
        <f>'Financial calcs'!G305+'Financial calcs'!F305</f>
        <v>0</v>
      </c>
      <c r="H73" s="508">
        <f>'Financial calcs'!H305+'Financial calcs'!G305</f>
        <v>0</v>
      </c>
      <c r="I73" s="508">
        <f>'Financial calcs'!I305+'Financial calcs'!H305</f>
        <v>0</v>
      </c>
      <c r="J73" s="508">
        <f>'Financial calcs'!J305+'Financial calcs'!I305</f>
        <v>0</v>
      </c>
      <c r="K73" s="508">
        <f>'Financial calcs'!K305+'Financial calcs'!J305</f>
        <v>0</v>
      </c>
      <c r="L73" s="508">
        <f>'Financial calcs'!L305+'Financial calcs'!K305</f>
        <v>0</v>
      </c>
      <c r="M73" s="508">
        <f>'Financial calcs'!M305+'Financial calcs'!L305</f>
        <v>0</v>
      </c>
      <c r="N73" s="508">
        <f>'Financial calcs'!N305+'Financial calcs'!M305</f>
        <v>0</v>
      </c>
      <c r="O73" s="508">
        <f>'Financial calcs'!O305+'Financial calcs'!N305</f>
        <v>0</v>
      </c>
      <c r="P73" s="508">
        <f>'Financial calcs'!P305+'Financial calcs'!O305</f>
        <v>0</v>
      </c>
      <c r="Q73" s="508">
        <f>'Financial calcs'!Q305+'Financial calcs'!P305</f>
        <v>0</v>
      </c>
      <c r="R73" s="508">
        <f>'Financial calcs'!R305+'Financial calcs'!Q305</f>
        <v>0</v>
      </c>
      <c r="S73" s="508">
        <f>'Financial calcs'!S305+'Financial calcs'!R305</f>
        <v>0</v>
      </c>
      <c r="T73" s="508">
        <f>'Financial calcs'!T305+'Financial calcs'!S305</f>
        <v>0</v>
      </c>
      <c r="U73" s="508">
        <f>'Financial calcs'!U305+'Financial calcs'!T305</f>
        <v>0</v>
      </c>
      <c r="V73" s="508">
        <f>'Financial calcs'!V305+'Financial calcs'!U305</f>
        <v>0</v>
      </c>
      <c r="W73" s="508">
        <f>'Financial calcs'!W305+'Financial calcs'!V305</f>
        <v>0</v>
      </c>
      <c r="X73" s="508">
        <f>'Financial calcs'!X305+'Financial calcs'!W305</f>
        <v>0</v>
      </c>
      <c r="Y73" s="508">
        <f>'Financial calcs'!Y305+'Financial calcs'!X305</f>
        <v>0</v>
      </c>
      <c r="Z73" s="508">
        <f>'Financial calcs'!Z305+'Financial calcs'!Y305</f>
        <v>0</v>
      </c>
      <c r="AA73" s="508">
        <f>'Financial calcs'!AA305+'Financial calcs'!Z305</f>
        <v>0</v>
      </c>
      <c r="AB73" s="508">
        <f>'Financial calcs'!AB305+'Financial calcs'!AA305</f>
        <v>0</v>
      </c>
      <c r="AC73" s="508">
        <f>'Financial calcs'!AC305+'Financial calcs'!AB305</f>
        <v>0</v>
      </c>
      <c r="AD73" s="508">
        <f>'Financial calcs'!AD305+'Financial calcs'!AC305</f>
        <v>0</v>
      </c>
      <c r="AE73" s="508">
        <f>'Financial calcs'!AE305+'Financial calcs'!AD305</f>
        <v>0</v>
      </c>
      <c r="AF73" s="508">
        <f>'Financial calcs'!AF305+'Financial calcs'!AE305</f>
        <v>0</v>
      </c>
      <c r="AG73" s="508">
        <f>'Financial calcs'!AG305+'Financial calcs'!AF305</f>
        <v>0</v>
      </c>
      <c r="AH73" s="508">
        <f>'Financial calcs'!AH305+'Financial calcs'!AG305</f>
        <v>0</v>
      </c>
      <c r="AI73" s="508">
        <f>'Financial calcs'!AI305+'Financial calcs'!AH305</f>
        <v>0</v>
      </c>
      <c r="AJ73" s="508">
        <f>'Financial calcs'!AJ305+'Financial calcs'!AI305</f>
        <v>0</v>
      </c>
      <c r="AK73" s="508">
        <f>'Financial calcs'!AK305+'Financial calcs'!AJ305</f>
        <v>0</v>
      </c>
      <c r="AL73" s="508">
        <f>'Financial calcs'!AL305+'Financial calcs'!AK305</f>
        <v>0</v>
      </c>
      <c r="AM73" s="508">
        <f>'Financial calcs'!AM305+'Financial calcs'!AL305</f>
        <v>0</v>
      </c>
      <c r="AN73" s="508">
        <f>'Financial calcs'!AN305+'Financial calcs'!AM305</f>
        <v>0</v>
      </c>
      <c r="AO73" s="508">
        <f>'Financial calcs'!AO305+'Financial calcs'!AN305</f>
        <v>0</v>
      </c>
      <c r="AP73" s="508">
        <f>'Financial calcs'!AP305+'Financial calcs'!AO305</f>
        <v>0</v>
      </c>
      <c r="AQ73" s="508">
        <f>'Financial calcs'!AQ305+'Financial calcs'!AP305</f>
        <v>0</v>
      </c>
      <c r="AR73" s="508">
        <f>'Financial calcs'!AR305+'Financial calcs'!AQ305</f>
        <v>0</v>
      </c>
      <c r="AS73" s="508">
        <f>'Financial calcs'!AS305+'Financial calcs'!AR305</f>
        <v>0</v>
      </c>
      <c r="AT73" s="508">
        <f>'Financial calcs'!AT305+'Financial calcs'!AS305</f>
        <v>0</v>
      </c>
      <c r="AU73" s="508">
        <f>'Financial calcs'!AU305+'Financial calcs'!AT305</f>
        <v>0</v>
      </c>
      <c r="AV73" s="508">
        <f>'Financial calcs'!AV305+'Financial calcs'!AU305</f>
        <v>0</v>
      </c>
      <c r="AW73" s="508">
        <f>'Financial calcs'!AW305+'Financial calcs'!AV305</f>
        <v>0</v>
      </c>
      <c r="AX73" s="508">
        <f>'Financial calcs'!AX305+'Financial calcs'!AW305</f>
        <v>0</v>
      </c>
      <c r="AY73" s="508">
        <f>'Financial calcs'!AY305+'Financial calcs'!AX305</f>
        <v>0</v>
      </c>
      <c r="AZ73" s="508">
        <f>'Financial calcs'!AZ305+'Financial calcs'!AY305</f>
        <v>0</v>
      </c>
      <c r="BA73" s="508">
        <f>'Financial calcs'!BA305+'Financial calcs'!AZ305</f>
        <v>0</v>
      </c>
      <c r="BB73" s="508">
        <f>'Financial calcs'!BB305+'Financial calcs'!BA305</f>
        <v>0</v>
      </c>
      <c r="BC73" s="508">
        <f>'Financial calcs'!BC305+'Financial calcs'!BB305</f>
        <v>0</v>
      </c>
      <c r="BD73" s="508">
        <f>'Financial calcs'!BD305+'Financial calcs'!BC305</f>
        <v>0</v>
      </c>
      <c r="BE73" s="508">
        <f>'Financial calcs'!BE305+'Financial calcs'!BD305</f>
        <v>0</v>
      </c>
      <c r="BF73" s="508">
        <f>'Financial calcs'!BF305+'Financial calcs'!BE305</f>
        <v>0</v>
      </c>
      <c r="BG73" s="508">
        <f>'Financial calcs'!BG305+'Financial calcs'!BF305</f>
        <v>0</v>
      </c>
      <c r="BH73" s="508">
        <f>'Financial calcs'!BH305+'Financial calcs'!BG305</f>
        <v>0</v>
      </c>
      <c r="BI73" s="508">
        <f>'Financial calcs'!BI305+'Financial calcs'!BH305</f>
        <v>0</v>
      </c>
      <c r="BJ73" s="508">
        <f>'Financial calcs'!BJ305+'Financial calcs'!BI305</f>
        <v>0</v>
      </c>
      <c r="BK73" s="508">
        <f>'Financial calcs'!BK305+'Financial calcs'!BJ305</f>
        <v>0</v>
      </c>
      <c r="BL73" s="508">
        <f>'Financial calcs'!BL305+'Financial calcs'!BK305</f>
        <v>0</v>
      </c>
      <c r="BM73" s="508">
        <f>'Financial calcs'!BM305+'Financial calcs'!BL305</f>
        <v>0</v>
      </c>
      <c r="BN73" s="508">
        <f>'Financial calcs'!BN305+'Financial calcs'!BM305</f>
        <v>0</v>
      </c>
      <c r="BO73" s="508">
        <f>'Financial calcs'!BO305+'Financial calcs'!BN305</f>
        <v>0</v>
      </c>
      <c r="BP73" s="508">
        <f>'Financial calcs'!BP305+'Financial calcs'!BO305</f>
        <v>0</v>
      </c>
      <c r="BQ73" s="508">
        <f>'Financial calcs'!BQ305+'Financial calcs'!BP305</f>
        <v>0</v>
      </c>
      <c r="BR73" s="508">
        <f>'Financial calcs'!BR305+'Financial calcs'!BQ305</f>
        <v>0</v>
      </c>
      <c r="BS73" s="508">
        <f>'Financial calcs'!BS305+'Financial calcs'!BR305</f>
        <v>0</v>
      </c>
      <c r="BT73" s="508">
        <f>'Financial calcs'!BT305+'Financial calcs'!BS305</f>
        <v>0</v>
      </c>
      <c r="BU73" s="508">
        <f>'Financial calcs'!BU305+'Financial calcs'!BT305</f>
        <v>0</v>
      </c>
      <c r="BV73" s="508">
        <f>'Financial calcs'!BV305+'Financial calcs'!BU305</f>
        <v>0</v>
      </c>
      <c r="BW73" s="508">
        <f>'Financial calcs'!BW305+'Financial calcs'!BV305</f>
        <v>0</v>
      </c>
      <c r="BX73" s="508">
        <f>'Financial calcs'!BX305+'Financial calcs'!BW305</f>
        <v>0</v>
      </c>
      <c r="BY73" s="508">
        <f>'Financial calcs'!BY305+'Financial calcs'!BX305</f>
        <v>0</v>
      </c>
      <c r="BZ73" s="508">
        <f>'Financial calcs'!BZ305+'Financial calcs'!BY305</f>
        <v>0</v>
      </c>
      <c r="CA73" s="508">
        <f>'Financial calcs'!CA305+'Financial calcs'!BZ305</f>
        <v>0</v>
      </c>
      <c r="CB73" s="508">
        <f>'Financial calcs'!CB305+'Financial calcs'!CA305</f>
        <v>0</v>
      </c>
      <c r="CC73" s="508">
        <f>'Financial calcs'!CC305+'Financial calcs'!CB305</f>
        <v>0</v>
      </c>
      <c r="CD73" s="508">
        <f>'Financial calcs'!CD305+'Financial calcs'!CC305</f>
        <v>0</v>
      </c>
      <c r="CE73" s="508">
        <f>'Financial calcs'!CE305+'Financial calcs'!CD305</f>
        <v>0</v>
      </c>
      <c r="CF73" s="508">
        <f>'Financial calcs'!CF305+'Financial calcs'!CE305</f>
        <v>0</v>
      </c>
      <c r="CG73" s="508">
        <f>'Financial calcs'!CG305+'Financial calcs'!CF305</f>
        <v>0</v>
      </c>
    </row>
    <row r="74" spans="1:85" s="77" customFormat="1" ht="15" hidden="1" customHeight="1" outlineLevel="1" thickBot="1" x14ac:dyDescent="0.35">
      <c r="A74" s="504"/>
      <c r="B74" s="710" t="s">
        <v>588</v>
      </c>
      <c r="C74" s="504"/>
      <c r="D74" s="524"/>
      <c r="E74" s="524"/>
      <c r="F74" s="535">
        <f>SUM(F72:F73)</f>
        <v>0</v>
      </c>
      <c r="G74" s="535">
        <f t="shared" ref="G74:AT74" si="72">SUM(G72:G73)</f>
        <v>0</v>
      </c>
      <c r="H74" s="535">
        <f t="shared" si="72"/>
        <v>0</v>
      </c>
      <c r="I74" s="535">
        <f t="shared" si="72"/>
        <v>0</v>
      </c>
      <c r="J74" s="535">
        <f t="shared" si="72"/>
        <v>0</v>
      </c>
      <c r="K74" s="535">
        <f t="shared" si="72"/>
        <v>0</v>
      </c>
      <c r="L74" s="535">
        <f t="shared" si="72"/>
        <v>0</v>
      </c>
      <c r="M74" s="535">
        <f t="shared" si="72"/>
        <v>0</v>
      </c>
      <c r="N74" s="535">
        <f t="shared" si="72"/>
        <v>0</v>
      </c>
      <c r="O74" s="535">
        <f t="shared" si="72"/>
        <v>0</v>
      </c>
      <c r="P74" s="535">
        <f t="shared" si="72"/>
        <v>0</v>
      </c>
      <c r="Q74" s="535">
        <f t="shared" si="72"/>
        <v>0</v>
      </c>
      <c r="R74" s="535">
        <f t="shared" si="72"/>
        <v>0</v>
      </c>
      <c r="S74" s="535">
        <f t="shared" si="72"/>
        <v>0</v>
      </c>
      <c r="T74" s="535">
        <f t="shared" si="72"/>
        <v>0</v>
      </c>
      <c r="U74" s="535">
        <f t="shared" si="72"/>
        <v>0</v>
      </c>
      <c r="V74" s="535">
        <f t="shared" si="72"/>
        <v>0</v>
      </c>
      <c r="W74" s="535">
        <f t="shared" si="72"/>
        <v>0</v>
      </c>
      <c r="X74" s="535">
        <f t="shared" si="72"/>
        <v>0</v>
      </c>
      <c r="Y74" s="535">
        <f t="shared" si="72"/>
        <v>0</v>
      </c>
      <c r="Z74" s="535">
        <f t="shared" si="72"/>
        <v>0</v>
      </c>
      <c r="AA74" s="535">
        <f t="shared" si="72"/>
        <v>0</v>
      </c>
      <c r="AB74" s="535">
        <f t="shared" si="72"/>
        <v>0</v>
      </c>
      <c r="AC74" s="535">
        <f t="shared" si="72"/>
        <v>0</v>
      </c>
      <c r="AD74" s="535">
        <f t="shared" si="72"/>
        <v>0</v>
      </c>
      <c r="AE74" s="535">
        <f t="shared" si="72"/>
        <v>0</v>
      </c>
      <c r="AF74" s="535">
        <f t="shared" si="72"/>
        <v>0</v>
      </c>
      <c r="AG74" s="535">
        <f t="shared" si="72"/>
        <v>0</v>
      </c>
      <c r="AH74" s="535">
        <f t="shared" si="72"/>
        <v>0</v>
      </c>
      <c r="AI74" s="535">
        <f t="shared" si="72"/>
        <v>0</v>
      </c>
      <c r="AJ74" s="535">
        <f t="shared" si="72"/>
        <v>0</v>
      </c>
      <c r="AK74" s="535">
        <f t="shared" si="72"/>
        <v>0</v>
      </c>
      <c r="AL74" s="535">
        <f t="shared" si="72"/>
        <v>0</v>
      </c>
      <c r="AM74" s="535">
        <f t="shared" si="72"/>
        <v>0</v>
      </c>
      <c r="AN74" s="535">
        <f t="shared" si="72"/>
        <v>0</v>
      </c>
      <c r="AO74" s="535">
        <f t="shared" si="72"/>
        <v>0</v>
      </c>
      <c r="AP74" s="535">
        <f t="shared" si="72"/>
        <v>0</v>
      </c>
      <c r="AQ74" s="535">
        <f t="shared" si="72"/>
        <v>0</v>
      </c>
      <c r="AR74" s="535">
        <f t="shared" si="72"/>
        <v>0</v>
      </c>
      <c r="AS74" s="535">
        <f t="shared" si="72"/>
        <v>0</v>
      </c>
      <c r="AT74" s="535">
        <f t="shared" si="72"/>
        <v>0</v>
      </c>
      <c r="AU74" s="535">
        <f t="shared" ref="AU74:BQ74" si="73">SUM(AU72:AU73)</f>
        <v>0</v>
      </c>
      <c r="AV74" s="535">
        <f t="shared" si="73"/>
        <v>0</v>
      </c>
      <c r="AW74" s="535">
        <f t="shared" si="73"/>
        <v>0</v>
      </c>
      <c r="AX74" s="535">
        <f t="shared" si="73"/>
        <v>0</v>
      </c>
      <c r="AY74" s="535">
        <f t="shared" si="73"/>
        <v>0</v>
      </c>
      <c r="AZ74" s="535">
        <f t="shared" si="73"/>
        <v>0</v>
      </c>
      <c r="BA74" s="535">
        <f t="shared" si="73"/>
        <v>0</v>
      </c>
      <c r="BB74" s="535">
        <f t="shared" si="73"/>
        <v>0</v>
      </c>
      <c r="BC74" s="535">
        <f t="shared" si="73"/>
        <v>0</v>
      </c>
      <c r="BD74" s="535">
        <f t="shared" si="73"/>
        <v>0</v>
      </c>
      <c r="BE74" s="535">
        <f t="shared" si="73"/>
        <v>0</v>
      </c>
      <c r="BF74" s="535">
        <f t="shared" si="73"/>
        <v>0</v>
      </c>
      <c r="BG74" s="535">
        <f t="shared" si="73"/>
        <v>0</v>
      </c>
      <c r="BH74" s="535">
        <f t="shared" si="73"/>
        <v>0</v>
      </c>
      <c r="BI74" s="535">
        <f t="shared" si="73"/>
        <v>0</v>
      </c>
      <c r="BJ74" s="535">
        <f t="shared" si="73"/>
        <v>0</v>
      </c>
      <c r="BK74" s="535">
        <f t="shared" si="73"/>
        <v>0</v>
      </c>
      <c r="BL74" s="535">
        <f t="shared" si="73"/>
        <v>0</v>
      </c>
      <c r="BM74" s="535">
        <f t="shared" si="73"/>
        <v>0</v>
      </c>
      <c r="BN74" s="535">
        <f t="shared" si="73"/>
        <v>0</v>
      </c>
      <c r="BO74" s="535">
        <f t="shared" si="73"/>
        <v>0</v>
      </c>
      <c r="BP74" s="535">
        <f t="shared" si="73"/>
        <v>0</v>
      </c>
      <c r="BQ74" s="535">
        <f t="shared" si="73"/>
        <v>0</v>
      </c>
      <c r="BR74" s="535">
        <f t="shared" ref="BR74:CE74" si="74">SUM(BR72:BR73)</f>
        <v>0</v>
      </c>
      <c r="BS74" s="535">
        <f t="shared" si="74"/>
        <v>0</v>
      </c>
      <c r="BT74" s="535">
        <f t="shared" si="74"/>
        <v>0</v>
      </c>
      <c r="BU74" s="535">
        <f t="shared" si="74"/>
        <v>0</v>
      </c>
      <c r="BV74" s="535">
        <f t="shared" si="74"/>
        <v>0</v>
      </c>
      <c r="BW74" s="535">
        <f t="shared" si="74"/>
        <v>0</v>
      </c>
      <c r="BX74" s="535">
        <f t="shared" si="74"/>
        <v>0</v>
      </c>
      <c r="BY74" s="535">
        <f t="shared" si="74"/>
        <v>0</v>
      </c>
      <c r="BZ74" s="535">
        <f t="shared" si="74"/>
        <v>0</v>
      </c>
      <c r="CA74" s="535">
        <f t="shared" si="74"/>
        <v>0</v>
      </c>
      <c r="CB74" s="535">
        <f t="shared" si="74"/>
        <v>0</v>
      </c>
      <c r="CC74" s="535">
        <f t="shared" si="74"/>
        <v>0</v>
      </c>
      <c r="CD74" s="535">
        <f t="shared" si="74"/>
        <v>0</v>
      </c>
      <c r="CE74" s="535">
        <f t="shared" si="74"/>
        <v>0</v>
      </c>
      <c r="CF74" s="535">
        <f t="shared" ref="CF74:CG74" si="75">SUM(CF72:CF73)</f>
        <v>0</v>
      </c>
      <c r="CG74" s="535">
        <f t="shared" si="75"/>
        <v>0</v>
      </c>
    </row>
    <row r="75" spans="1:85" s="102" customFormat="1" ht="6" hidden="1" customHeight="1" outlineLevel="1" thickTop="1" x14ac:dyDescent="0.15">
      <c r="A75" s="502"/>
      <c r="B75" s="713"/>
      <c r="C75" s="502"/>
      <c r="D75" s="502"/>
      <c r="E75" s="502"/>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row>
    <row r="76" spans="1:85" s="77" customFormat="1" ht="14.45" hidden="1" customHeight="1" outlineLevel="1" x14ac:dyDescent="0.3">
      <c r="A76" s="524"/>
      <c r="B76" s="509" t="s">
        <v>595</v>
      </c>
      <c r="C76" s="524"/>
      <c r="D76" s="524"/>
      <c r="E76" s="524"/>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row>
    <row r="77" spans="1:85" s="77" customFormat="1" ht="14.45" hidden="1" customHeight="1" outlineLevel="1" x14ac:dyDescent="0.3">
      <c r="A77" s="524"/>
      <c r="B77" s="714" t="s">
        <v>591</v>
      </c>
      <c r="C77" s="524"/>
      <c r="D77" s="524"/>
      <c r="E77" s="524"/>
      <c r="F77" s="508">
        <f>'Financial calcs'!F309+'Financial calcs'!E309</f>
        <v>0</v>
      </c>
      <c r="G77" s="508">
        <f>'Financial calcs'!G309+'Financial calcs'!F309</f>
        <v>-39452.883750000001</v>
      </c>
      <c r="H77" s="508">
        <f>'Financial calcs'!H309+'Financial calcs'!G309</f>
        <v>-39452.883750000001</v>
      </c>
      <c r="I77" s="508">
        <f>'Financial calcs'!I309+'Financial calcs'!H309</f>
        <v>0</v>
      </c>
      <c r="J77" s="508">
        <f>'Financial calcs'!J309+'Financial calcs'!I309</f>
        <v>0</v>
      </c>
      <c r="K77" s="508">
        <f>'Financial calcs'!K309+'Financial calcs'!J309</f>
        <v>0</v>
      </c>
      <c r="L77" s="508">
        <f>'Financial calcs'!L309+'Financial calcs'!K309</f>
        <v>0</v>
      </c>
      <c r="M77" s="508">
        <f>'Financial calcs'!M309+'Financial calcs'!L309</f>
        <v>0</v>
      </c>
      <c r="N77" s="508">
        <f>'Financial calcs'!N309+'Financial calcs'!M309</f>
        <v>0</v>
      </c>
      <c r="O77" s="508">
        <f>'Financial calcs'!O309+'Financial calcs'!N309</f>
        <v>0</v>
      </c>
      <c r="P77" s="508">
        <f>'Financial calcs'!P309+'Financial calcs'!O309</f>
        <v>0</v>
      </c>
      <c r="Q77" s="508">
        <f>'Financial calcs'!Q309+'Financial calcs'!P309</f>
        <v>0</v>
      </c>
      <c r="R77" s="508">
        <f>'Financial calcs'!R309+'Financial calcs'!Q309</f>
        <v>0</v>
      </c>
      <c r="S77" s="508">
        <f>'Financial calcs'!S309+'Financial calcs'!R309</f>
        <v>0</v>
      </c>
      <c r="T77" s="508">
        <f>'Financial calcs'!T309+'Financial calcs'!S309</f>
        <v>0</v>
      </c>
      <c r="U77" s="508">
        <f>'Financial calcs'!U309+'Financial calcs'!T309</f>
        <v>0</v>
      </c>
      <c r="V77" s="508">
        <f>'Financial calcs'!V309+'Financial calcs'!U309</f>
        <v>0</v>
      </c>
      <c r="W77" s="508">
        <f>'Financial calcs'!W309+'Financial calcs'!V309</f>
        <v>0</v>
      </c>
      <c r="X77" s="508">
        <f>'Financial calcs'!X309+'Financial calcs'!W309</f>
        <v>0</v>
      </c>
      <c r="Y77" s="508">
        <f>'Financial calcs'!Y309+'Financial calcs'!X309</f>
        <v>0</v>
      </c>
      <c r="Z77" s="508">
        <f>'Financial calcs'!Z309+'Financial calcs'!Y309</f>
        <v>0</v>
      </c>
      <c r="AA77" s="508">
        <f>'Financial calcs'!AA309+'Financial calcs'!Z309</f>
        <v>0</v>
      </c>
      <c r="AB77" s="508">
        <f>'Financial calcs'!AB309+'Financial calcs'!AA309</f>
        <v>0</v>
      </c>
      <c r="AC77" s="508">
        <f>'Financial calcs'!AC309+'Financial calcs'!AB309</f>
        <v>0</v>
      </c>
      <c r="AD77" s="508">
        <f>'Financial calcs'!AD309+'Financial calcs'!AC309</f>
        <v>0</v>
      </c>
      <c r="AE77" s="508">
        <f>'Financial calcs'!AE309+'Financial calcs'!AD309</f>
        <v>0</v>
      </c>
      <c r="AF77" s="508">
        <f>'Financial calcs'!AF309+'Financial calcs'!AE309</f>
        <v>0</v>
      </c>
      <c r="AG77" s="508">
        <f>'Financial calcs'!AG309+'Financial calcs'!AF309</f>
        <v>0</v>
      </c>
      <c r="AH77" s="508">
        <f>'Financial calcs'!AH309+'Financial calcs'!AG309</f>
        <v>0</v>
      </c>
      <c r="AI77" s="508">
        <f>'Financial calcs'!AI309+'Financial calcs'!AH309</f>
        <v>0</v>
      </c>
      <c r="AJ77" s="508">
        <f>'Financial calcs'!AJ309+'Financial calcs'!AI309</f>
        <v>0</v>
      </c>
      <c r="AK77" s="508">
        <f>'Financial calcs'!AK309+'Financial calcs'!AJ309</f>
        <v>0</v>
      </c>
      <c r="AL77" s="508">
        <f>'Financial calcs'!AL309+'Financial calcs'!AK309</f>
        <v>0</v>
      </c>
      <c r="AM77" s="508">
        <f>'Financial calcs'!AM309+'Financial calcs'!AL309</f>
        <v>0</v>
      </c>
      <c r="AN77" s="508">
        <f>'Financial calcs'!AN309+'Financial calcs'!AM309</f>
        <v>0</v>
      </c>
      <c r="AO77" s="508">
        <f>'Financial calcs'!AO309+'Financial calcs'!AN309</f>
        <v>0</v>
      </c>
      <c r="AP77" s="508">
        <f>'Financial calcs'!AP309+'Financial calcs'!AO309</f>
        <v>0</v>
      </c>
      <c r="AQ77" s="508">
        <f>'Financial calcs'!AQ309+'Financial calcs'!AP309</f>
        <v>0</v>
      </c>
      <c r="AR77" s="508">
        <f>'Financial calcs'!AR309+'Financial calcs'!AQ309</f>
        <v>0</v>
      </c>
      <c r="AS77" s="508">
        <f>'Financial calcs'!AS309+'Financial calcs'!AR309</f>
        <v>0</v>
      </c>
      <c r="AT77" s="508">
        <f>'Financial calcs'!AT309+'Financial calcs'!AS309</f>
        <v>0</v>
      </c>
      <c r="AU77" s="508">
        <f>'Financial calcs'!AU309+'Financial calcs'!AT309</f>
        <v>0</v>
      </c>
      <c r="AV77" s="508">
        <f>'Financial calcs'!AV309+'Financial calcs'!AU309</f>
        <v>0</v>
      </c>
      <c r="AW77" s="508">
        <f>'Financial calcs'!AW309+'Financial calcs'!AV309</f>
        <v>0</v>
      </c>
      <c r="AX77" s="508">
        <f>'Financial calcs'!AX309+'Financial calcs'!AW309</f>
        <v>0</v>
      </c>
      <c r="AY77" s="508">
        <f>'Financial calcs'!AY309+'Financial calcs'!AX309</f>
        <v>0</v>
      </c>
      <c r="AZ77" s="508">
        <f>'Financial calcs'!AZ309+'Financial calcs'!AY309</f>
        <v>0</v>
      </c>
      <c r="BA77" s="508">
        <f>'Financial calcs'!BA309+'Financial calcs'!AZ309</f>
        <v>0</v>
      </c>
      <c r="BB77" s="508">
        <f>'Financial calcs'!BB309+'Financial calcs'!BA309</f>
        <v>0</v>
      </c>
      <c r="BC77" s="508">
        <f>'Financial calcs'!BC309+'Financial calcs'!BB309</f>
        <v>0</v>
      </c>
      <c r="BD77" s="508">
        <f>'Financial calcs'!BD309+'Financial calcs'!BC309</f>
        <v>0</v>
      </c>
      <c r="BE77" s="508">
        <f>'Financial calcs'!BE309+'Financial calcs'!BD309</f>
        <v>0</v>
      </c>
      <c r="BF77" s="508">
        <f>'Financial calcs'!BF309+'Financial calcs'!BE309</f>
        <v>0</v>
      </c>
      <c r="BG77" s="508">
        <f>'Financial calcs'!BG309+'Financial calcs'!BF309</f>
        <v>0</v>
      </c>
      <c r="BH77" s="508">
        <f>'Financial calcs'!BH309+'Financial calcs'!BG309</f>
        <v>0</v>
      </c>
      <c r="BI77" s="508">
        <f>'Financial calcs'!BI309+'Financial calcs'!BH309</f>
        <v>0</v>
      </c>
      <c r="BJ77" s="508">
        <f>'Financial calcs'!BJ309+'Financial calcs'!BI309</f>
        <v>0</v>
      </c>
      <c r="BK77" s="508">
        <f>'Financial calcs'!BK309+'Financial calcs'!BJ309</f>
        <v>0</v>
      </c>
      <c r="BL77" s="508">
        <f>'Financial calcs'!BL309+'Financial calcs'!BK309</f>
        <v>0</v>
      </c>
      <c r="BM77" s="508">
        <f>'Financial calcs'!BM309+'Financial calcs'!BL309</f>
        <v>0</v>
      </c>
      <c r="BN77" s="508">
        <f>'Financial calcs'!BN309+'Financial calcs'!BM309</f>
        <v>0</v>
      </c>
      <c r="BO77" s="508">
        <f>'Financial calcs'!BO309+'Financial calcs'!BN309</f>
        <v>0</v>
      </c>
      <c r="BP77" s="508">
        <f>'Financial calcs'!BP309+'Financial calcs'!BO309</f>
        <v>0</v>
      </c>
      <c r="BQ77" s="508">
        <f>'Financial calcs'!BQ309+'Financial calcs'!BP309</f>
        <v>0</v>
      </c>
      <c r="BR77" s="508">
        <f>'Financial calcs'!BR309+'Financial calcs'!BQ309</f>
        <v>0</v>
      </c>
      <c r="BS77" s="508">
        <f>'Financial calcs'!BS309+'Financial calcs'!BR309</f>
        <v>0</v>
      </c>
      <c r="BT77" s="508">
        <f>'Financial calcs'!BT309+'Financial calcs'!BS309</f>
        <v>0</v>
      </c>
      <c r="BU77" s="508">
        <f>'Financial calcs'!BU309+'Financial calcs'!BT309</f>
        <v>0</v>
      </c>
      <c r="BV77" s="508">
        <f>'Financial calcs'!BV309+'Financial calcs'!BU309</f>
        <v>0</v>
      </c>
      <c r="BW77" s="508">
        <f>'Financial calcs'!BW309+'Financial calcs'!BV309</f>
        <v>0</v>
      </c>
      <c r="BX77" s="508">
        <f>'Financial calcs'!BX309+'Financial calcs'!BW309</f>
        <v>0</v>
      </c>
      <c r="BY77" s="508">
        <f>'Financial calcs'!BY309+'Financial calcs'!BX309</f>
        <v>0</v>
      </c>
      <c r="BZ77" s="508">
        <f>'Financial calcs'!BZ309+'Financial calcs'!BY309</f>
        <v>0</v>
      </c>
      <c r="CA77" s="508">
        <f>'Financial calcs'!CA309+'Financial calcs'!BZ309</f>
        <v>0</v>
      </c>
      <c r="CB77" s="508">
        <f>'Financial calcs'!CB309+'Financial calcs'!CA309</f>
        <v>0</v>
      </c>
      <c r="CC77" s="508">
        <f>'Financial calcs'!CC309+'Financial calcs'!CB309</f>
        <v>0</v>
      </c>
      <c r="CD77" s="508">
        <f>'Financial calcs'!CD309+'Financial calcs'!CC309</f>
        <v>0</v>
      </c>
      <c r="CE77" s="508">
        <f>'Financial calcs'!CE309+'Financial calcs'!CD309</f>
        <v>0</v>
      </c>
      <c r="CF77" s="508">
        <f>'Financial calcs'!CF309+'Financial calcs'!CE309</f>
        <v>0</v>
      </c>
      <c r="CG77" s="508">
        <f>'Financial calcs'!CG309+'Financial calcs'!CF309</f>
        <v>0</v>
      </c>
    </row>
    <row r="78" spans="1:85" s="77" customFormat="1" ht="14.45" hidden="1" customHeight="1" outlineLevel="1" x14ac:dyDescent="0.3">
      <c r="A78" s="707"/>
      <c r="B78" s="715" t="s">
        <v>579</v>
      </c>
      <c r="C78" s="707"/>
      <c r="D78" s="524"/>
      <c r="E78" s="524"/>
      <c r="F78" s="508">
        <f ca="1">'Financial calcs'!F310+'Financial calcs'!E310</f>
        <v>0</v>
      </c>
      <c r="G78" s="508">
        <f ca="1">'Financial calcs'!G310+'Financial calcs'!F310</f>
        <v>3583.7965976809573</v>
      </c>
      <c r="H78" s="508">
        <f ca="1">'Financial calcs'!H310+'Financial calcs'!G310</f>
        <v>3583.7965976809573</v>
      </c>
      <c r="I78" s="508">
        <f ca="1">'Financial calcs'!I310+'Financial calcs'!H310</f>
        <v>7.2759576141834259E-12</v>
      </c>
      <c r="J78" s="508">
        <f ca="1">'Financial calcs'!J310+'Financial calcs'!I310</f>
        <v>-7.2759576141834259E-12</v>
      </c>
      <c r="K78" s="508">
        <f ca="1">'Financial calcs'!K310+'Financial calcs'!J310</f>
        <v>-1.4551915228366852E-11</v>
      </c>
      <c r="L78" s="508">
        <f ca="1">'Financial calcs'!L310+'Financial calcs'!K310</f>
        <v>1.4551915228366852E-11</v>
      </c>
      <c r="M78" s="508">
        <f ca="1">'Financial calcs'!M310+'Financial calcs'!L310</f>
        <v>7.2759576141834259E-12</v>
      </c>
      <c r="N78" s="508">
        <f ca="1">'Financial calcs'!N310+'Financial calcs'!M310</f>
        <v>-1.4551915228366852E-11</v>
      </c>
      <c r="O78" s="508">
        <f ca="1">'Financial calcs'!O310+'Financial calcs'!N310</f>
        <v>0</v>
      </c>
      <c r="P78" s="508">
        <f ca="1">'Financial calcs'!P310+'Financial calcs'!O310</f>
        <v>7.2759576141834259E-12</v>
      </c>
      <c r="Q78" s="508">
        <f ca="1">'Financial calcs'!Q310+'Financial calcs'!P310</f>
        <v>0</v>
      </c>
      <c r="R78" s="508">
        <f ca="1">'Financial calcs'!R310+'Financial calcs'!Q310</f>
        <v>0</v>
      </c>
      <c r="S78" s="508">
        <f ca="1">'Financial calcs'!S310+'Financial calcs'!R310</f>
        <v>-7.2759576141834259E-12</v>
      </c>
      <c r="T78" s="508">
        <f ca="1">'Financial calcs'!T310+'Financial calcs'!S310</f>
        <v>0</v>
      </c>
      <c r="U78" s="508">
        <f ca="1">'Financial calcs'!U310+'Financial calcs'!T310</f>
        <v>1.4551915228366852E-11</v>
      </c>
      <c r="V78" s="508">
        <f ca="1">'Financial calcs'!V310+'Financial calcs'!U310</f>
        <v>7.2759576141834259E-12</v>
      </c>
      <c r="W78" s="508">
        <f ca="1">'Financial calcs'!W310+'Financial calcs'!V310</f>
        <v>-7.2759576141834259E-12</v>
      </c>
      <c r="X78" s="508">
        <f ca="1">'Financial calcs'!X310+'Financial calcs'!W310</f>
        <v>7.2759576141834259E-12</v>
      </c>
      <c r="Y78" s="508">
        <f ca="1">'Financial calcs'!Y310+'Financial calcs'!X310</f>
        <v>1.4551915228366852E-11</v>
      </c>
      <c r="Z78" s="508">
        <f ca="1">'Financial calcs'!Z310+'Financial calcs'!Y310</f>
        <v>0</v>
      </c>
      <c r="AA78" s="508">
        <f ca="1">'Financial calcs'!AA310+'Financial calcs'!Z310</f>
        <v>-7.2759576141834259E-12</v>
      </c>
      <c r="AB78" s="508">
        <f ca="1">'Financial calcs'!AB310+'Financial calcs'!AA310</f>
        <v>1.4551915228366852E-11</v>
      </c>
      <c r="AC78" s="508">
        <f ca="1">'Financial calcs'!AC310+'Financial calcs'!AB310</f>
        <v>7.2759576141834259E-12</v>
      </c>
      <c r="AD78" s="508">
        <f ca="1">'Financial calcs'!AD310+'Financial calcs'!AC310</f>
        <v>0</v>
      </c>
      <c r="AE78" s="508">
        <f ca="1">'Financial calcs'!AE310+'Financial calcs'!AD310</f>
        <v>-1.4551915228366852E-11</v>
      </c>
      <c r="AF78" s="508">
        <f ca="1">'Financial calcs'!AF310+'Financial calcs'!AE310</f>
        <v>-7.2759576141834259E-12</v>
      </c>
      <c r="AG78" s="508">
        <f ca="1">'Financial calcs'!AG310+'Financial calcs'!AF310</f>
        <v>3.637978807091713E-11</v>
      </c>
      <c r="AH78" s="508">
        <f ca="1">'Financial calcs'!AH310+'Financial calcs'!AG310</f>
        <v>0</v>
      </c>
      <c r="AI78" s="508">
        <f ca="1">'Financial calcs'!AI310+'Financial calcs'!AH310</f>
        <v>3.637978807091713E-11</v>
      </c>
      <c r="AJ78" s="508">
        <f ca="1">'Financial calcs'!AJ310+'Financial calcs'!AI310</f>
        <v>1.1641532182693481E-10</v>
      </c>
      <c r="AK78" s="508">
        <f ca="1">'Financial calcs'!AK310+'Financial calcs'!AJ310</f>
        <v>35869.087152318971</v>
      </c>
      <c r="AL78" s="508">
        <f ca="1">'Financial calcs'!AL310+'Financial calcs'!AK310</f>
        <v>35869.087152318905</v>
      </c>
      <c r="AM78" s="508">
        <f ca="1">'Financial calcs'!AM310+'Financial calcs'!AL310</f>
        <v>0</v>
      </c>
      <c r="AN78" s="508">
        <f ca="1">'Financial calcs'!AN310+'Financial calcs'!AM310</f>
        <v>0</v>
      </c>
      <c r="AO78" s="508">
        <f ca="1">'Financial calcs'!AO310+'Financial calcs'!AN310</f>
        <v>0</v>
      </c>
      <c r="AP78" s="508">
        <f ca="1">'Financial calcs'!AP310+'Financial calcs'!AO310</f>
        <v>0</v>
      </c>
      <c r="AQ78" s="508">
        <f ca="1">'Financial calcs'!AQ310+'Financial calcs'!AP310</f>
        <v>0</v>
      </c>
      <c r="AR78" s="508">
        <f ca="1">'Financial calcs'!AR310+'Financial calcs'!AQ310</f>
        <v>0</v>
      </c>
      <c r="AS78" s="508">
        <f ca="1">'Financial calcs'!AS310+'Financial calcs'!AR310</f>
        <v>0</v>
      </c>
      <c r="AT78" s="508">
        <f ca="1">'Financial calcs'!AT310+'Financial calcs'!AS310</f>
        <v>0</v>
      </c>
      <c r="AU78" s="508">
        <f ca="1">'Financial calcs'!AU310+'Financial calcs'!AT310</f>
        <v>0</v>
      </c>
      <c r="AV78" s="508">
        <f ca="1">'Financial calcs'!AV310+'Financial calcs'!AU310</f>
        <v>0</v>
      </c>
      <c r="AW78" s="508">
        <f ca="1">'Financial calcs'!AW310+'Financial calcs'!AV310</f>
        <v>0</v>
      </c>
      <c r="AX78" s="508">
        <f ca="1">'Financial calcs'!AX310+'Financial calcs'!AW310</f>
        <v>0</v>
      </c>
      <c r="AY78" s="508">
        <f ca="1">'Financial calcs'!AY310+'Financial calcs'!AX310</f>
        <v>0</v>
      </c>
      <c r="AZ78" s="508">
        <f ca="1">'Financial calcs'!AZ310+'Financial calcs'!AY310</f>
        <v>0</v>
      </c>
      <c r="BA78" s="508">
        <f ca="1">'Financial calcs'!BA310+'Financial calcs'!AZ310</f>
        <v>0</v>
      </c>
      <c r="BB78" s="508">
        <f ca="1">'Financial calcs'!BB310+'Financial calcs'!BA310</f>
        <v>0</v>
      </c>
      <c r="BC78" s="508">
        <f ca="1">'Financial calcs'!BC310+'Financial calcs'!BB310</f>
        <v>0</v>
      </c>
      <c r="BD78" s="508">
        <f ca="1">'Financial calcs'!BD310+'Financial calcs'!BC310</f>
        <v>0</v>
      </c>
      <c r="BE78" s="508">
        <f ca="1">'Financial calcs'!BE310+'Financial calcs'!BD310</f>
        <v>0</v>
      </c>
      <c r="BF78" s="508">
        <f ca="1">'Financial calcs'!BF310+'Financial calcs'!BE310</f>
        <v>0</v>
      </c>
      <c r="BG78" s="508">
        <f ca="1">'Financial calcs'!BG310+'Financial calcs'!BF310</f>
        <v>0</v>
      </c>
      <c r="BH78" s="508">
        <f ca="1">'Financial calcs'!BH310+'Financial calcs'!BG310</f>
        <v>0</v>
      </c>
      <c r="BI78" s="508">
        <f ca="1">'Financial calcs'!BI310+'Financial calcs'!BH310</f>
        <v>0</v>
      </c>
      <c r="BJ78" s="508">
        <f ca="1">'Financial calcs'!BJ310+'Financial calcs'!BI310</f>
        <v>0</v>
      </c>
      <c r="BK78" s="508">
        <f ca="1">'Financial calcs'!BK310+'Financial calcs'!BJ310</f>
        <v>0</v>
      </c>
      <c r="BL78" s="508">
        <f ca="1">'Financial calcs'!BL310+'Financial calcs'!BK310</f>
        <v>0</v>
      </c>
      <c r="BM78" s="508">
        <f ca="1">'Financial calcs'!BM310+'Financial calcs'!BL310</f>
        <v>0</v>
      </c>
      <c r="BN78" s="508">
        <f ca="1">'Financial calcs'!BN310+'Financial calcs'!BM310</f>
        <v>0</v>
      </c>
      <c r="BO78" s="508">
        <f ca="1">'Financial calcs'!BO310+'Financial calcs'!BN310</f>
        <v>0</v>
      </c>
      <c r="BP78" s="508">
        <f ca="1">'Financial calcs'!BP310+'Financial calcs'!BO310</f>
        <v>0</v>
      </c>
      <c r="BQ78" s="508">
        <f ca="1">'Financial calcs'!BQ310+'Financial calcs'!BP310</f>
        <v>0</v>
      </c>
      <c r="BR78" s="508">
        <f ca="1">'Financial calcs'!BR310+'Financial calcs'!BQ310</f>
        <v>0</v>
      </c>
      <c r="BS78" s="508">
        <f ca="1">'Financial calcs'!BS310+'Financial calcs'!BR310</f>
        <v>0</v>
      </c>
      <c r="BT78" s="508">
        <f ca="1">'Financial calcs'!BT310+'Financial calcs'!BS310</f>
        <v>0</v>
      </c>
      <c r="BU78" s="508">
        <f ca="1">'Financial calcs'!BU310+'Financial calcs'!BT310</f>
        <v>0</v>
      </c>
      <c r="BV78" s="508">
        <f ca="1">'Financial calcs'!BV310+'Financial calcs'!BU310</f>
        <v>0</v>
      </c>
      <c r="BW78" s="508">
        <f ca="1">'Financial calcs'!BW310+'Financial calcs'!BV310</f>
        <v>0</v>
      </c>
      <c r="BX78" s="508">
        <f ca="1">'Financial calcs'!BX310+'Financial calcs'!BW310</f>
        <v>0</v>
      </c>
      <c r="BY78" s="508">
        <f ca="1">'Financial calcs'!BY310+'Financial calcs'!BX310</f>
        <v>0</v>
      </c>
      <c r="BZ78" s="508">
        <f ca="1">'Financial calcs'!BZ310+'Financial calcs'!BY310</f>
        <v>0</v>
      </c>
      <c r="CA78" s="508">
        <f ca="1">'Financial calcs'!CA310+'Financial calcs'!BZ310</f>
        <v>0</v>
      </c>
      <c r="CB78" s="508">
        <f ca="1">'Financial calcs'!CB310+'Financial calcs'!CA310</f>
        <v>0</v>
      </c>
      <c r="CC78" s="508">
        <f ca="1">'Financial calcs'!CC310+'Financial calcs'!CB310</f>
        <v>0</v>
      </c>
      <c r="CD78" s="508">
        <f ca="1">'Financial calcs'!CD310+'Financial calcs'!CC310</f>
        <v>0</v>
      </c>
      <c r="CE78" s="508">
        <f ca="1">'Financial calcs'!CE310+'Financial calcs'!CD310</f>
        <v>0</v>
      </c>
      <c r="CF78" s="508">
        <f ca="1">'Financial calcs'!CF310+'Financial calcs'!CE310</f>
        <v>0</v>
      </c>
      <c r="CG78" s="508">
        <f ca="1">'Financial calcs'!CG310+'Financial calcs'!CF310</f>
        <v>0</v>
      </c>
    </row>
    <row r="79" spans="1:85" s="77" customFormat="1" ht="15" hidden="1" customHeight="1" outlineLevel="1" thickBot="1" x14ac:dyDescent="0.35">
      <c r="A79" s="707"/>
      <c r="B79" s="710" t="s">
        <v>589</v>
      </c>
      <c r="C79" s="707"/>
      <c r="D79" s="524"/>
      <c r="E79" s="524"/>
      <c r="F79" s="535">
        <f ca="1">F77+F78</f>
        <v>0</v>
      </c>
      <c r="G79" s="535">
        <f t="shared" ref="G79:AT79" ca="1" si="76">G77+G78</f>
        <v>-35869.087152319044</v>
      </c>
      <c r="H79" s="535">
        <f t="shared" ca="1" si="76"/>
        <v>-35869.087152319044</v>
      </c>
      <c r="I79" s="535">
        <f t="shared" ca="1" si="76"/>
        <v>7.2759576141834259E-12</v>
      </c>
      <c r="J79" s="535">
        <f t="shared" ca="1" si="76"/>
        <v>-7.2759576141834259E-12</v>
      </c>
      <c r="K79" s="535">
        <f t="shared" ca="1" si="76"/>
        <v>-1.4551915228366852E-11</v>
      </c>
      <c r="L79" s="535">
        <f t="shared" ca="1" si="76"/>
        <v>1.4551915228366852E-11</v>
      </c>
      <c r="M79" s="535">
        <f t="shared" ca="1" si="76"/>
        <v>7.2759576141834259E-12</v>
      </c>
      <c r="N79" s="535">
        <f t="shared" ca="1" si="76"/>
        <v>-1.4551915228366852E-11</v>
      </c>
      <c r="O79" s="535">
        <f t="shared" ca="1" si="76"/>
        <v>0</v>
      </c>
      <c r="P79" s="535">
        <f t="shared" ca="1" si="76"/>
        <v>7.2759576141834259E-12</v>
      </c>
      <c r="Q79" s="535">
        <f t="shared" ca="1" si="76"/>
        <v>0</v>
      </c>
      <c r="R79" s="535">
        <f t="shared" ca="1" si="76"/>
        <v>0</v>
      </c>
      <c r="S79" s="535">
        <f t="shared" ca="1" si="76"/>
        <v>-7.2759576141834259E-12</v>
      </c>
      <c r="T79" s="535">
        <f t="shared" ca="1" si="76"/>
        <v>0</v>
      </c>
      <c r="U79" s="535">
        <f t="shared" ca="1" si="76"/>
        <v>1.4551915228366852E-11</v>
      </c>
      <c r="V79" s="535">
        <f t="shared" ca="1" si="76"/>
        <v>7.2759576141834259E-12</v>
      </c>
      <c r="W79" s="535">
        <f t="shared" ca="1" si="76"/>
        <v>-7.2759576141834259E-12</v>
      </c>
      <c r="X79" s="535">
        <f t="shared" ca="1" si="76"/>
        <v>7.2759576141834259E-12</v>
      </c>
      <c r="Y79" s="535">
        <f t="shared" ca="1" si="76"/>
        <v>1.4551915228366852E-11</v>
      </c>
      <c r="Z79" s="535">
        <f t="shared" ca="1" si="76"/>
        <v>0</v>
      </c>
      <c r="AA79" s="535">
        <f t="shared" ca="1" si="76"/>
        <v>-7.2759576141834259E-12</v>
      </c>
      <c r="AB79" s="535">
        <f t="shared" ca="1" si="76"/>
        <v>1.4551915228366852E-11</v>
      </c>
      <c r="AC79" s="535">
        <f t="shared" ca="1" si="76"/>
        <v>7.2759576141834259E-12</v>
      </c>
      <c r="AD79" s="535">
        <f t="shared" ca="1" si="76"/>
        <v>0</v>
      </c>
      <c r="AE79" s="535">
        <f t="shared" ca="1" si="76"/>
        <v>-1.4551915228366852E-11</v>
      </c>
      <c r="AF79" s="535">
        <f t="shared" ca="1" si="76"/>
        <v>-7.2759576141834259E-12</v>
      </c>
      <c r="AG79" s="535">
        <f t="shared" ca="1" si="76"/>
        <v>3.637978807091713E-11</v>
      </c>
      <c r="AH79" s="535">
        <f t="shared" ca="1" si="76"/>
        <v>0</v>
      </c>
      <c r="AI79" s="535">
        <f t="shared" ca="1" si="76"/>
        <v>3.637978807091713E-11</v>
      </c>
      <c r="AJ79" s="535">
        <f t="shared" ca="1" si="76"/>
        <v>1.1641532182693481E-10</v>
      </c>
      <c r="AK79" s="535">
        <f t="shared" ca="1" si="76"/>
        <v>35869.087152318971</v>
      </c>
      <c r="AL79" s="535">
        <f t="shared" ca="1" si="76"/>
        <v>35869.087152318905</v>
      </c>
      <c r="AM79" s="535">
        <f t="shared" ca="1" si="76"/>
        <v>0</v>
      </c>
      <c r="AN79" s="535">
        <f t="shared" ca="1" si="76"/>
        <v>0</v>
      </c>
      <c r="AO79" s="535">
        <f t="shared" ca="1" si="76"/>
        <v>0</v>
      </c>
      <c r="AP79" s="535">
        <f t="shared" ca="1" si="76"/>
        <v>0</v>
      </c>
      <c r="AQ79" s="535">
        <f t="shared" ca="1" si="76"/>
        <v>0</v>
      </c>
      <c r="AR79" s="535">
        <f t="shared" ca="1" si="76"/>
        <v>0</v>
      </c>
      <c r="AS79" s="535">
        <f t="shared" ca="1" si="76"/>
        <v>0</v>
      </c>
      <c r="AT79" s="535">
        <f t="shared" ca="1" si="76"/>
        <v>0</v>
      </c>
      <c r="AU79" s="535">
        <f t="shared" ref="AU79:BQ79" ca="1" si="77">AU77+AU78</f>
        <v>0</v>
      </c>
      <c r="AV79" s="535">
        <f t="shared" ca="1" si="77"/>
        <v>0</v>
      </c>
      <c r="AW79" s="535">
        <f t="shared" ca="1" si="77"/>
        <v>0</v>
      </c>
      <c r="AX79" s="535">
        <f t="shared" ca="1" si="77"/>
        <v>0</v>
      </c>
      <c r="AY79" s="535">
        <f t="shared" ca="1" si="77"/>
        <v>0</v>
      </c>
      <c r="AZ79" s="535">
        <f t="shared" ca="1" si="77"/>
        <v>0</v>
      </c>
      <c r="BA79" s="535">
        <f t="shared" ca="1" si="77"/>
        <v>0</v>
      </c>
      <c r="BB79" s="535">
        <f t="shared" ca="1" si="77"/>
        <v>0</v>
      </c>
      <c r="BC79" s="535">
        <f t="shared" ca="1" si="77"/>
        <v>0</v>
      </c>
      <c r="BD79" s="535">
        <f t="shared" ca="1" si="77"/>
        <v>0</v>
      </c>
      <c r="BE79" s="535">
        <f t="shared" ca="1" si="77"/>
        <v>0</v>
      </c>
      <c r="BF79" s="535">
        <f t="shared" ca="1" si="77"/>
        <v>0</v>
      </c>
      <c r="BG79" s="535">
        <f t="shared" ca="1" si="77"/>
        <v>0</v>
      </c>
      <c r="BH79" s="535">
        <f t="shared" ca="1" si="77"/>
        <v>0</v>
      </c>
      <c r="BI79" s="535">
        <f t="shared" ca="1" si="77"/>
        <v>0</v>
      </c>
      <c r="BJ79" s="535">
        <f t="shared" ca="1" si="77"/>
        <v>0</v>
      </c>
      <c r="BK79" s="535">
        <f t="shared" ca="1" si="77"/>
        <v>0</v>
      </c>
      <c r="BL79" s="535">
        <f t="shared" ca="1" si="77"/>
        <v>0</v>
      </c>
      <c r="BM79" s="535">
        <f t="shared" ca="1" si="77"/>
        <v>0</v>
      </c>
      <c r="BN79" s="535">
        <f t="shared" ca="1" si="77"/>
        <v>0</v>
      </c>
      <c r="BO79" s="535">
        <f t="shared" ca="1" si="77"/>
        <v>0</v>
      </c>
      <c r="BP79" s="535">
        <f t="shared" ca="1" si="77"/>
        <v>0</v>
      </c>
      <c r="BQ79" s="535">
        <f t="shared" ca="1" si="77"/>
        <v>0</v>
      </c>
      <c r="BR79" s="535">
        <f t="shared" ref="BR79:CE79" ca="1" si="78">BR77+BR78</f>
        <v>0</v>
      </c>
      <c r="BS79" s="535">
        <f t="shared" ca="1" si="78"/>
        <v>0</v>
      </c>
      <c r="BT79" s="535">
        <f t="shared" ca="1" si="78"/>
        <v>0</v>
      </c>
      <c r="BU79" s="535">
        <f t="shared" ca="1" si="78"/>
        <v>0</v>
      </c>
      <c r="BV79" s="535">
        <f t="shared" ca="1" si="78"/>
        <v>0</v>
      </c>
      <c r="BW79" s="535">
        <f t="shared" ca="1" si="78"/>
        <v>0</v>
      </c>
      <c r="BX79" s="535">
        <f t="shared" ca="1" si="78"/>
        <v>0</v>
      </c>
      <c r="BY79" s="535">
        <f t="shared" ca="1" si="78"/>
        <v>0</v>
      </c>
      <c r="BZ79" s="535">
        <f t="shared" ca="1" si="78"/>
        <v>0</v>
      </c>
      <c r="CA79" s="535">
        <f t="shared" ca="1" si="78"/>
        <v>0</v>
      </c>
      <c r="CB79" s="535">
        <f t="shared" ca="1" si="78"/>
        <v>0</v>
      </c>
      <c r="CC79" s="535">
        <f t="shared" ca="1" si="78"/>
        <v>0</v>
      </c>
      <c r="CD79" s="535">
        <f t="shared" ca="1" si="78"/>
        <v>0</v>
      </c>
      <c r="CE79" s="535">
        <f t="shared" ca="1" si="78"/>
        <v>0</v>
      </c>
      <c r="CF79" s="535">
        <f t="shared" ref="CF79:CG79" ca="1" si="79">CF77+CF78</f>
        <v>0</v>
      </c>
      <c r="CG79" s="535">
        <f t="shared" ca="1" si="79"/>
        <v>0</v>
      </c>
    </row>
    <row r="80" spans="1:85" s="102" customFormat="1" ht="6" hidden="1" customHeight="1" outlineLevel="1" thickTop="1" x14ac:dyDescent="0.15">
      <c r="A80" s="502"/>
      <c r="B80" s="502"/>
      <c r="C80" s="502"/>
      <c r="D80" s="502"/>
      <c r="E80" s="502"/>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row>
    <row r="81" spans="1:85" s="77" customFormat="1" ht="14.45" hidden="1" customHeight="1" outlineLevel="1" x14ac:dyDescent="0.3">
      <c r="A81" s="524"/>
      <c r="B81" s="530" t="s">
        <v>808</v>
      </c>
      <c r="C81" s="524"/>
      <c r="D81" s="524"/>
      <c r="E81" s="524"/>
      <c r="F81" s="506"/>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row>
    <row r="82" spans="1:85" s="77" customFormat="1" ht="14.45" hidden="1" customHeight="1" outlineLevel="1" x14ac:dyDescent="0.3">
      <c r="A82" s="524"/>
      <c r="B82" s="531" t="s">
        <v>1214</v>
      </c>
      <c r="C82" s="524"/>
      <c r="D82" s="524"/>
      <c r="E82" s="524"/>
      <c r="F82" s="508">
        <f>'Financial calcs'!F314+'Financial calcs'!E314</f>
        <v>0</v>
      </c>
      <c r="G82" s="508">
        <f>'Financial calcs'!G314+'Financial calcs'!F314</f>
        <v>0</v>
      </c>
      <c r="H82" s="508">
        <f>'Financial calcs'!H314+'Financial calcs'!G314</f>
        <v>0</v>
      </c>
      <c r="I82" s="508">
        <f>'Financial calcs'!I314+'Financial calcs'!H314</f>
        <v>0</v>
      </c>
      <c r="J82" s="508">
        <f>'Financial calcs'!J314+'Financial calcs'!I314</f>
        <v>0</v>
      </c>
      <c r="K82" s="508">
        <f>'Financial calcs'!K314+'Financial calcs'!J314</f>
        <v>0</v>
      </c>
      <c r="L82" s="508">
        <f>'Financial calcs'!L314+'Financial calcs'!K314</f>
        <v>0</v>
      </c>
      <c r="M82" s="508">
        <f>'Financial calcs'!M314+'Financial calcs'!L314</f>
        <v>0</v>
      </c>
      <c r="N82" s="508">
        <f>'Financial calcs'!N314+'Financial calcs'!M314</f>
        <v>0</v>
      </c>
      <c r="O82" s="508">
        <f>'Financial calcs'!O314+'Financial calcs'!N314</f>
        <v>0</v>
      </c>
      <c r="P82" s="508">
        <f>'Financial calcs'!P314+'Financial calcs'!O314</f>
        <v>0</v>
      </c>
      <c r="Q82" s="508">
        <f>'Financial calcs'!Q314+'Financial calcs'!P314</f>
        <v>0</v>
      </c>
      <c r="R82" s="508">
        <f>'Financial calcs'!R314+'Financial calcs'!Q314</f>
        <v>0</v>
      </c>
      <c r="S82" s="508">
        <f>'Financial calcs'!S314+'Financial calcs'!R314</f>
        <v>0</v>
      </c>
      <c r="T82" s="508">
        <f>'Financial calcs'!T314+'Financial calcs'!S314</f>
        <v>0</v>
      </c>
      <c r="U82" s="508">
        <f>'Financial calcs'!U314+'Financial calcs'!T314</f>
        <v>0</v>
      </c>
      <c r="V82" s="508">
        <f>'Financial calcs'!V314+'Financial calcs'!U314</f>
        <v>0</v>
      </c>
      <c r="W82" s="508">
        <f>'Financial calcs'!W314+'Financial calcs'!V314</f>
        <v>0</v>
      </c>
      <c r="X82" s="508">
        <f>'Financial calcs'!X314+'Financial calcs'!W314</f>
        <v>0</v>
      </c>
      <c r="Y82" s="508">
        <f>'Financial calcs'!Y314+'Financial calcs'!X314</f>
        <v>0</v>
      </c>
      <c r="Z82" s="508">
        <f>'Financial calcs'!Z314+'Financial calcs'!Y314</f>
        <v>0</v>
      </c>
      <c r="AA82" s="508">
        <f>'Financial calcs'!AA314+'Financial calcs'!Z314</f>
        <v>0</v>
      </c>
      <c r="AB82" s="508">
        <f>'Financial calcs'!AB314+'Financial calcs'!AA314</f>
        <v>0</v>
      </c>
      <c r="AC82" s="508">
        <f>'Financial calcs'!AC314+'Financial calcs'!AB314</f>
        <v>0</v>
      </c>
      <c r="AD82" s="508">
        <f>'Financial calcs'!AD314+'Financial calcs'!AC314</f>
        <v>0</v>
      </c>
      <c r="AE82" s="508">
        <f>'Financial calcs'!AE314+'Financial calcs'!AD314</f>
        <v>0</v>
      </c>
      <c r="AF82" s="508">
        <f>'Financial calcs'!AF314+'Financial calcs'!AE314</f>
        <v>0</v>
      </c>
      <c r="AG82" s="508">
        <f>'Financial calcs'!AG314+'Financial calcs'!AF314</f>
        <v>0</v>
      </c>
      <c r="AH82" s="508">
        <f>'Financial calcs'!AH314+'Financial calcs'!AG314</f>
        <v>0</v>
      </c>
      <c r="AI82" s="508">
        <f>'Financial calcs'!AI314+'Financial calcs'!AH314</f>
        <v>0</v>
      </c>
      <c r="AJ82" s="508">
        <f>'Financial calcs'!AJ314+'Financial calcs'!AI314</f>
        <v>0</v>
      </c>
      <c r="AK82" s="508">
        <f>'Financial calcs'!AK314+'Financial calcs'!AJ314</f>
        <v>0</v>
      </c>
      <c r="AL82" s="508">
        <f>'Financial calcs'!AL314+'Financial calcs'!AK314</f>
        <v>0</v>
      </c>
      <c r="AM82" s="508">
        <f>'Financial calcs'!AM314+'Financial calcs'!AL314</f>
        <v>0</v>
      </c>
      <c r="AN82" s="508">
        <f>'Financial calcs'!AN314+'Financial calcs'!AM314</f>
        <v>0</v>
      </c>
      <c r="AO82" s="508">
        <f>'Financial calcs'!AO314+'Financial calcs'!AN314</f>
        <v>0</v>
      </c>
      <c r="AP82" s="508">
        <f>'Financial calcs'!AP314+'Financial calcs'!AO314</f>
        <v>0</v>
      </c>
      <c r="AQ82" s="508">
        <f>'Financial calcs'!AQ314+'Financial calcs'!AP314</f>
        <v>0</v>
      </c>
      <c r="AR82" s="508">
        <f>'Financial calcs'!AR314+'Financial calcs'!AQ314</f>
        <v>0</v>
      </c>
      <c r="AS82" s="508">
        <f>'Financial calcs'!AS314+'Financial calcs'!AR314</f>
        <v>0</v>
      </c>
      <c r="AT82" s="508">
        <f>'Financial calcs'!AT314+'Financial calcs'!AS314</f>
        <v>0</v>
      </c>
      <c r="AU82" s="508">
        <f>'Financial calcs'!AU314+'Financial calcs'!AT314</f>
        <v>0</v>
      </c>
      <c r="AV82" s="508">
        <f>'Financial calcs'!AV314+'Financial calcs'!AU314</f>
        <v>0</v>
      </c>
      <c r="AW82" s="508">
        <f>'Financial calcs'!AW314+'Financial calcs'!AV314</f>
        <v>0</v>
      </c>
      <c r="AX82" s="508">
        <f>'Financial calcs'!AX314+'Financial calcs'!AW314</f>
        <v>0</v>
      </c>
      <c r="AY82" s="508">
        <f>'Financial calcs'!AY314+'Financial calcs'!AX314</f>
        <v>0</v>
      </c>
      <c r="AZ82" s="508">
        <f>'Financial calcs'!AZ314+'Financial calcs'!AY314</f>
        <v>0</v>
      </c>
      <c r="BA82" s="508">
        <f>'Financial calcs'!BA314+'Financial calcs'!AZ314</f>
        <v>0</v>
      </c>
      <c r="BB82" s="508">
        <f>'Financial calcs'!BB314+'Financial calcs'!BA314</f>
        <v>0</v>
      </c>
      <c r="BC82" s="508">
        <f>'Financial calcs'!BC314+'Financial calcs'!BB314</f>
        <v>0</v>
      </c>
      <c r="BD82" s="508">
        <f>'Financial calcs'!BD314+'Financial calcs'!BC314</f>
        <v>0</v>
      </c>
      <c r="BE82" s="508">
        <f>'Financial calcs'!BE314+'Financial calcs'!BD314</f>
        <v>0</v>
      </c>
      <c r="BF82" s="508">
        <f>'Financial calcs'!BF314+'Financial calcs'!BE314</f>
        <v>0</v>
      </c>
      <c r="BG82" s="508">
        <f>'Financial calcs'!BG314+'Financial calcs'!BF314</f>
        <v>0</v>
      </c>
      <c r="BH82" s="508">
        <f>'Financial calcs'!BH314+'Financial calcs'!BG314</f>
        <v>0</v>
      </c>
      <c r="BI82" s="508">
        <f>'Financial calcs'!BI314+'Financial calcs'!BH314</f>
        <v>0</v>
      </c>
      <c r="BJ82" s="508">
        <f>'Financial calcs'!BJ314+'Financial calcs'!BI314</f>
        <v>0</v>
      </c>
      <c r="BK82" s="508">
        <f>'Financial calcs'!BK314+'Financial calcs'!BJ314</f>
        <v>0</v>
      </c>
      <c r="BL82" s="508">
        <f>'Financial calcs'!BL314+'Financial calcs'!BK314</f>
        <v>0</v>
      </c>
      <c r="BM82" s="508">
        <f>'Financial calcs'!BM314+'Financial calcs'!BL314</f>
        <v>0</v>
      </c>
      <c r="BN82" s="508">
        <f>'Financial calcs'!BN314+'Financial calcs'!BM314</f>
        <v>0</v>
      </c>
      <c r="BO82" s="508">
        <f>'Financial calcs'!BO314+'Financial calcs'!BN314</f>
        <v>0</v>
      </c>
      <c r="BP82" s="508">
        <f>'Financial calcs'!BP314+'Financial calcs'!BO314</f>
        <v>0</v>
      </c>
      <c r="BQ82" s="508">
        <f>'Financial calcs'!BQ314+'Financial calcs'!BP314</f>
        <v>0</v>
      </c>
      <c r="BR82" s="508">
        <f>'Financial calcs'!BR314+'Financial calcs'!BQ314</f>
        <v>0</v>
      </c>
      <c r="BS82" s="508">
        <f>'Financial calcs'!BS314+'Financial calcs'!BR314</f>
        <v>0</v>
      </c>
      <c r="BT82" s="508">
        <f>'Financial calcs'!BT314+'Financial calcs'!BS314</f>
        <v>0</v>
      </c>
      <c r="BU82" s="508">
        <f>'Financial calcs'!BU314+'Financial calcs'!BT314</f>
        <v>0</v>
      </c>
      <c r="BV82" s="508">
        <f>'Financial calcs'!BV314+'Financial calcs'!BU314</f>
        <v>0</v>
      </c>
      <c r="BW82" s="508">
        <f>'Financial calcs'!BW314+'Financial calcs'!BV314</f>
        <v>0</v>
      </c>
      <c r="BX82" s="508">
        <f>'Financial calcs'!BX314+'Financial calcs'!BW314</f>
        <v>0</v>
      </c>
      <c r="BY82" s="508">
        <f>'Financial calcs'!BY314+'Financial calcs'!BX314</f>
        <v>0</v>
      </c>
      <c r="BZ82" s="508">
        <f>'Financial calcs'!BZ314+'Financial calcs'!BY314</f>
        <v>0</v>
      </c>
      <c r="CA82" s="508">
        <f>'Financial calcs'!CA314+'Financial calcs'!BZ314</f>
        <v>0</v>
      </c>
      <c r="CB82" s="508">
        <f>'Financial calcs'!CB314+'Financial calcs'!CA314</f>
        <v>0</v>
      </c>
      <c r="CC82" s="508">
        <f>'Financial calcs'!CC314+'Financial calcs'!CB314</f>
        <v>0</v>
      </c>
      <c r="CD82" s="508">
        <f>'Financial calcs'!CD314+'Financial calcs'!CC314</f>
        <v>0</v>
      </c>
      <c r="CE82" s="508">
        <f>'Financial calcs'!CE314+'Financial calcs'!CD314</f>
        <v>0</v>
      </c>
      <c r="CF82" s="508">
        <f>'Financial calcs'!CF314+'Financial calcs'!CE314</f>
        <v>0</v>
      </c>
      <c r="CG82" s="508">
        <f>'Financial calcs'!CG314+'Financial calcs'!CF314</f>
        <v>0</v>
      </c>
    </row>
    <row r="83" spans="1:85" s="77" customFormat="1" ht="14.45" hidden="1" customHeight="1" outlineLevel="1" x14ac:dyDescent="0.3">
      <c r="A83" s="524"/>
      <c r="B83" s="532" t="s">
        <v>823</v>
      </c>
      <c r="C83" s="524"/>
      <c r="D83" s="524"/>
      <c r="E83" s="524"/>
      <c r="F83" s="508">
        <f>'Financial calcs'!F315+'Financial calcs'!E315</f>
        <v>0</v>
      </c>
      <c r="G83" s="508">
        <f>'Financial calcs'!G315+'Financial calcs'!F315</f>
        <v>0</v>
      </c>
      <c r="H83" s="508">
        <f>'Financial calcs'!H315+'Financial calcs'!G315</f>
        <v>0</v>
      </c>
      <c r="I83" s="508">
        <f>'Financial calcs'!I315+'Financial calcs'!H315</f>
        <v>0</v>
      </c>
      <c r="J83" s="508">
        <f>'Financial calcs'!J315+'Financial calcs'!I315</f>
        <v>0</v>
      </c>
      <c r="K83" s="508">
        <f>'Financial calcs'!K315+'Financial calcs'!J315</f>
        <v>0</v>
      </c>
      <c r="L83" s="508">
        <f>'Financial calcs'!L315+'Financial calcs'!K315</f>
        <v>0</v>
      </c>
      <c r="M83" s="508">
        <f>'Financial calcs'!M315+'Financial calcs'!L315</f>
        <v>0</v>
      </c>
      <c r="N83" s="508">
        <f>'Financial calcs'!N315+'Financial calcs'!M315</f>
        <v>0</v>
      </c>
      <c r="O83" s="508">
        <f>'Financial calcs'!O315+'Financial calcs'!N315</f>
        <v>0</v>
      </c>
      <c r="P83" s="508">
        <f>'Financial calcs'!P315+'Financial calcs'!O315</f>
        <v>0</v>
      </c>
      <c r="Q83" s="508">
        <f>'Financial calcs'!Q315+'Financial calcs'!P315</f>
        <v>0</v>
      </c>
      <c r="R83" s="508">
        <f>'Financial calcs'!R315+'Financial calcs'!Q315</f>
        <v>0</v>
      </c>
      <c r="S83" s="508">
        <f>'Financial calcs'!S315+'Financial calcs'!R315</f>
        <v>0</v>
      </c>
      <c r="T83" s="508">
        <f>'Financial calcs'!T315+'Financial calcs'!S315</f>
        <v>0</v>
      </c>
      <c r="U83" s="508">
        <f>'Financial calcs'!U315+'Financial calcs'!T315</f>
        <v>0</v>
      </c>
      <c r="V83" s="508">
        <f>'Financial calcs'!V315+'Financial calcs'!U315</f>
        <v>0</v>
      </c>
      <c r="W83" s="508">
        <f>'Financial calcs'!W315+'Financial calcs'!V315</f>
        <v>0</v>
      </c>
      <c r="X83" s="508">
        <f>'Financial calcs'!X315+'Financial calcs'!W315</f>
        <v>0</v>
      </c>
      <c r="Y83" s="508">
        <f>'Financial calcs'!Y315+'Financial calcs'!X315</f>
        <v>0</v>
      </c>
      <c r="Z83" s="508">
        <f>'Financial calcs'!Z315+'Financial calcs'!Y315</f>
        <v>0</v>
      </c>
      <c r="AA83" s="508">
        <f>'Financial calcs'!AA315+'Financial calcs'!Z315</f>
        <v>0</v>
      </c>
      <c r="AB83" s="508">
        <f>'Financial calcs'!AB315+'Financial calcs'!AA315</f>
        <v>0</v>
      </c>
      <c r="AC83" s="508">
        <f>'Financial calcs'!AC315+'Financial calcs'!AB315</f>
        <v>0</v>
      </c>
      <c r="AD83" s="508">
        <f>'Financial calcs'!AD315+'Financial calcs'!AC315</f>
        <v>0</v>
      </c>
      <c r="AE83" s="508">
        <f>'Financial calcs'!AE315+'Financial calcs'!AD315</f>
        <v>0</v>
      </c>
      <c r="AF83" s="508">
        <f>'Financial calcs'!AF315+'Financial calcs'!AE315</f>
        <v>0</v>
      </c>
      <c r="AG83" s="508">
        <f>'Financial calcs'!AG315+'Financial calcs'!AF315</f>
        <v>0</v>
      </c>
      <c r="AH83" s="508">
        <f>'Financial calcs'!AH315+'Financial calcs'!AG315</f>
        <v>0</v>
      </c>
      <c r="AI83" s="508">
        <f>'Financial calcs'!AI315+'Financial calcs'!AH315</f>
        <v>0</v>
      </c>
      <c r="AJ83" s="508">
        <f>'Financial calcs'!AJ315+'Financial calcs'!AI315</f>
        <v>0</v>
      </c>
      <c r="AK83" s="508">
        <f>'Financial calcs'!AK315+'Financial calcs'!AJ315</f>
        <v>0</v>
      </c>
      <c r="AL83" s="508">
        <f>'Financial calcs'!AL315+'Financial calcs'!AK315</f>
        <v>0</v>
      </c>
      <c r="AM83" s="508">
        <f>'Financial calcs'!AM315+'Financial calcs'!AL315</f>
        <v>0</v>
      </c>
      <c r="AN83" s="508">
        <f>'Financial calcs'!AN315+'Financial calcs'!AM315</f>
        <v>0</v>
      </c>
      <c r="AO83" s="508">
        <f>'Financial calcs'!AO315+'Financial calcs'!AN315</f>
        <v>0</v>
      </c>
      <c r="AP83" s="508">
        <f>'Financial calcs'!AP315+'Financial calcs'!AO315</f>
        <v>0</v>
      </c>
      <c r="AQ83" s="508">
        <f>'Financial calcs'!AQ315+'Financial calcs'!AP315</f>
        <v>0</v>
      </c>
      <c r="AR83" s="508">
        <f>'Financial calcs'!AR315+'Financial calcs'!AQ315</f>
        <v>0</v>
      </c>
      <c r="AS83" s="508">
        <f>'Financial calcs'!AS315+'Financial calcs'!AR315</f>
        <v>0</v>
      </c>
      <c r="AT83" s="508">
        <f>'Financial calcs'!AT315+'Financial calcs'!AS315</f>
        <v>0</v>
      </c>
      <c r="AU83" s="508">
        <f>'Financial calcs'!AU315+'Financial calcs'!AT315</f>
        <v>0</v>
      </c>
      <c r="AV83" s="508">
        <f>'Financial calcs'!AV315+'Financial calcs'!AU315</f>
        <v>0</v>
      </c>
      <c r="AW83" s="508">
        <f>'Financial calcs'!AW315+'Financial calcs'!AV315</f>
        <v>0</v>
      </c>
      <c r="AX83" s="508">
        <f>'Financial calcs'!AX315+'Financial calcs'!AW315</f>
        <v>0</v>
      </c>
      <c r="AY83" s="508">
        <f>'Financial calcs'!AY315+'Financial calcs'!AX315</f>
        <v>0</v>
      </c>
      <c r="AZ83" s="508">
        <f>'Financial calcs'!AZ315+'Financial calcs'!AY315</f>
        <v>0</v>
      </c>
      <c r="BA83" s="508">
        <f>'Financial calcs'!BA315+'Financial calcs'!AZ315</f>
        <v>0</v>
      </c>
      <c r="BB83" s="508">
        <f>'Financial calcs'!BB315+'Financial calcs'!BA315</f>
        <v>0</v>
      </c>
      <c r="BC83" s="508">
        <f>'Financial calcs'!BC315+'Financial calcs'!BB315</f>
        <v>0</v>
      </c>
      <c r="BD83" s="508">
        <f>'Financial calcs'!BD315+'Financial calcs'!BC315</f>
        <v>0</v>
      </c>
      <c r="BE83" s="508">
        <f>'Financial calcs'!BE315+'Financial calcs'!BD315</f>
        <v>0</v>
      </c>
      <c r="BF83" s="508">
        <f>'Financial calcs'!BF315+'Financial calcs'!BE315</f>
        <v>0</v>
      </c>
      <c r="BG83" s="508">
        <f>'Financial calcs'!BG315+'Financial calcs'!BF315</f>
        <v>0</v>
      </c>
      <c r="BH83" s="508">
        <f>'Financial calcs'!BH315+'Financial calcs'!BG315</f>
        <v>0</v>
      </c>
      <c r="BI83" s="508">
        <f>'Financial calcs'!BI315+'Financial calcs'!BH315</f>
        <v>0</v>
      </c>
      <c r="BJ83" s="508">
        <f>'Financial calcs'!BJ315+'Financial calcs'!BI315</f>
        <v>0</v>
      </c>
      <c r="BK83" s="508">
        <f>'Financial calcs'!BK315+'Financial calcs'!BJ315</f>
        <v>0</v>
      </c>
      <c r="BL83" s="508">
        <f>'Financial calcs'!BL315+'Financial calcs'!BK315</f>
        <v>0</v>
      </c>
      <c r="BM83" s="508">
        <f>'Financial calcs'!BM315+'Financial calcs'!BL315</f>
        <v>0</v>
      </c>
      <c r="BN83" s="508">
        <f>'Financial calcs'!BN315+'Financial calcs'!BM315</f>
        <v>0</v>
      </c>
      <c r="BO83" s="508">
        <f>'Financial calcs'!BO315+'Financial calcs'!BN315</f>
        <v>0</v>
      </c>
      <c r="BP83" s="508">
        <f>'Financial calcs'!BP315+'Financial calcs'!BO315</f>
        <v>0</v>
      </c>
      <c r="BQ83" s="508">
        <f>'Financial calcs'!BQ315+'Financial calcs'!BP315</f>
        <v>0</v>
      </c>
      <c r="BR83" s="508">
        <f>'Financial calcs'!BR315+'Financial calcs'!BQ315</f>
        <v>0</v>
      </c>
      <c r="BS83" s="508">
        <f>'Financial calcs'!BS315+'Financial calcs'!BR315</f>
        <v>0</v>
      </c>
      <c r="BT83" s="508">
        <f>'Financial calcs'!BT315+'Financial calcs'!BS315</f>
        <v>0</v>
      </c>
      <c r="BU83" s="508">
        <f>'Financial calcs'!BU315+'Financial calcs'!BT315</f>
        <v>0</v>
      </c>
      <c r="BV83" s="508">
        <f>'Financial calcs'!BV315+'Financial calcs'!BU315</f>
        <v>0</v>
      </c>
      <c r="BW83" s="508">
        <f>'Financial calcs'!BW315+'Financial calcs'!BV315</f>
        <v>0</v>
      </c>
      <c r="BX83" s="508">
        <f>'Financial calcs'!BX315+'Financial calcs'!BW315</f>
        <v>0</v>
      </c>
      <c r="BY83" s="508">
        <f>'Financial calcs'!BY315+'Financial calcs'!BX315</f>
        <v>0</v>
      </c>
      <c r="BZ83" s="508">
        <f>'Financial calcs'!BZ315+'Financial calcs'!BY315</f>
        <v>0</v>
      </c>
      <c r="CA83" s="508">
        <f>'Financial calcs'!CA315+'Financial calcs'!BZ315</f>
        <v>0</v>
      </c>
      <c r="CB83" s="508">
        <f>'Financial calcs'!CB315+'Financial calcs'!CA315</f>
        <v>0</v>
      </c>
      <c r="CC83" s="508">
        <f>'Financial calcs'!CC315+'Financial calcs'!CB315</f>
        <v>0</v>
      </c>
      <c r="CD83" s="508">
        <f>'Financial calcs'!CD315+'Financial calcs'!CC315</f>
        <v>0</v>
      </c>
      <c r="CE83" s="508">
        <f>'Financial calcs'!CE315+'Financial calcs'!CD315</f>
        <v>0</v>
      </c>
      <c r="CF83" s="508">
        <f>'Financial calcs'!CF315+'Financial calcs'!CE315</f>
        <v>0</v>
      </c>
      <c r="CG83" s="508">
        <f>'Financial calcs'!CG315+'Financial calcs'!CF315</f>
        <v>0</v>
      </c>
    </row>
    <row r="84" spans="1:85" s="77" customFormat="1" ht="15" hidden="1" customHeight="1" outlineLevel="1" thickBot="1" x14ac:dyDescent="0.35">
      <c r="A84" s="524"/>
      <c r="B84" s="528" t="s">
        <v>813</v>
      </c>
      <c r="C84" s="524"/>
      <c r="D84" s="524"/>
      <c r="E84" s="524"/>
      <c r="F84" s="535">
        <f>F82+F83</f>
        <v>0</v>
      </c>
      <c r="G84" s="535">
        <f t="shared" ref="G84:AT84" si="80">G82+G83</f>
        <v>0</v>
      </c>
      <c r="H84" s="535">
        <f t="shared" si="80"/>
        <v>0</v>
      </c>
      <c r="I84" s="535">
        <f t="shared" si="80"/>
        <v>0</v>
      </c>
      <c r="J84" s="535">
        <f t="shared" si="80"/>
        <v>0</v>
      </c>
      <c r="K84" s="535">
        <f t="shared" si="80"/>
        <v>0</v>
      </c>
      <c r="L84" s="535">
        <f t="shared" si="80"/>
        <v>0</v>
      </c>
      <c r="M84" s="535">
        <f t="shared" si="80"/>
        <v>0</v>
      </c>
      <c r="N84" s="535">
        <f t="shared" si="80"/>
        <v>0</v>
      </c>
      <c r="O84" s="535">
        <f t="shared" si="80"/>
        <v>0</v>
      </c>
      <c r="P84" s="535">
        <f t="shared" si="80"/>
        <v>0</v>
      </c>
      <c r="Q84" s="535">
        <f t="shared" si="80"/>
        <v>0</v>
      </c>
      <c r="R84" s="535">
        <f t="shared" si="80"/>
        <v>0</v>
      </c>
      <c r="S84" s="535">
        <f t="shared" si="80"/>
        <v>0</v>
      </c>
      <c r="T84" s="535">
        <f t="shared" si="80"/>
        <v>0</v>
      </c>
      <c r="U84" s="535">
        <f t="shared" si="80"/>
        <v>0</v>
      </c>
      <c r="V84" s="535">
        <f t="shared" si="80"/>
        <v>0</v>
      </c>
      <c r="W84" s="535">
        <f t="shared" si="80"/>
        <v>0</v>
      </c>
      <c r="X84" s="535">
        <f t="shared" si="80"/>
        <v>0</v>
      </c>
      <c r="Y84" s="535">
        <f t="shared" si="80"/>
        <v>0</v>
      </c>
      <c r="Z84" s="535">
        <f t="shared" si="80"/>
        <v>0</v>
      </c>
      <c r="AA84" s="535">
        <f t="shared" si="80"/>
        <v>0</v>
      </c>
      <c r="AB84" s="535">
        <f t="shared" si="80"/>
        <v>0</v>
      </c>
      <c r="AC84" s="535">
        <f t="shared" si="80"/>
        <v>0</v>
      </c>
      <c r="AD84" s="535">
        <f t="shared" si="80"/>
        <v>0</v>
      </c>
      <c r="AE84" s="535">
        <f t="shared" si="80"/>
        <v>0</v>
      </c>
      <c r="AF84" s="535">
        <f t="shared" si="80"/>
        <v>0</v>
      </c>
      <c r="AG84" s="535">
        <f t="shared" si="80"/>
        <v>0</v>
      </c>
      <c r="AH84" s="535">
        <f t="shared" si="80"/>
        <v>0</v>
      </c>
      <c r="AI84" s="535">
        <f t="shared" si="80"/>
        <v>0</v>
      </c>
      <c r="AJ84" s="535">
        <f t="shared" si="80"/>
        <v>0</v>
      </c>
      <c r="AK84" s="535">
        <f t="shared" si="80"/>
        <v>0</v>
      </c>
      <c r="AL84" s="535">
        <f t="shared" si="80"/>
        <v>0</v>
      </c>
      <c r="AM84" s="535">
        <f t="shared" si="80"/>
        <v>0</v>
      </c>
      <c r="AN84" s="535">
        <f t="shared" si="80"/>
        <v>0</v>
      </c>
      <c r="AO84" s="535">
        <f t="shared" si="80"/>
        <v>0</v>
      </c>
      <c r="AP84" s="535">
        <f t="shared" si="80"/>
        <v>0</v>
      </c>
      <c r="AQ84" s="535">
        <f t="shared" si="80"/>
        <v>0</v>
      </c>
      <c r="AR84" s="535">
        <f t="shared" si="80"/>
        <v>0</v>
      </c>
      <c r="AS84" s="535">
        <f t="shared" si="80"/>
        <v>0</v>
      </c>
      <c r="AT84" s="535">
        <f t="shared" si="80"/>
        <v>0</v>
      </c>
      <c r="AU84" s="535">
        <f t="shared" ref="AU84:BQ84" si="81">AU82+AU83</f>
        <v>0</v>
      </c>
      <c r="AV84" s="535">
        <f t="shared" si="81"/>
        <v>0</v>
      </c>
      <c r="AW84" s="535">
        <f t="shared" si="81"/>
        <v>0</v>
      </c>
      <c r="AX84" s="535">
        <f t="shared" si="81"/>
        <v>0</v>
      </c>
      <c r="AY84" s="535">
        <f t="shared" si="81"/>
        <v>0</v>
      </c>
      <c r="AZ84" s="535">
        <f t="shared" si="81"/>
        <v>0</v>
      </c>
      <c r="BA84" s="535">
        <f t="shared" si="81"/>
        <v>0</v>
      </c>
      <c r="BB84" s="535">
        <f t="shared" si="81"/>
        <v>0</v>
      </c>
      <c r="BC84" s="535">
        <f t="shared" si="81"/>
        <v>0</v>
      </c>
      <c r="BD84" s="535">
        <f t="shared" si="81"/>
        <v>0</v>
      </c>
      <c r="BE84" s="535">
        <f t="shared" si="81"/>
        <v>0</v>
      </c>
      <c r="BF84" s="535">
        <f t="shared" si="81"/>
        <v>0</v>
      </c>
      <c r="BG84" s="535">
        <f t="shared" si="81"/>
        <v>0</v>
      </c>
      <c r="BH84" s="535">
        <f t="shared" si="81"/>
        <v>0</v>
      </c>
      <c r="BI84" s="535">
        <f t="shared" si="81"/>
        <v>0</v>
      </c>
      <c r="BJ84" s="535">
        <f t="shared" si="81"/>
        <v>0</v>
      </c>
      <c r="BK84" s="535">
        <f t="shared" si="81"/>
        <v>0</v>
      </c>
      <c r="BL84" s="535">
        <f t="shared" si="81"/>
        <v>0</v>
      </c>
      <c r="BM84" s="535">
        <f t="shared" si="81"/>
        <v>0</v>
      </c>
      <c r="BN84" s="535">
        <f t="shared" si="81"/>
        <v>0</v>
      </c>
      <c r="BO84" s="535">
        <f t="shared" si="81"/>
        <v>0</v>
      </c>
      <c r="BP84" s="535">
        <f t="shared" si="81"/>
        <v>0</v>
      </c>
      <c r="BQ84" s="535">
        <f t="shared" si="81"/>
        <v>0</v>
      </c>
      <c r="BR84" s="535">
        <f t="shared" ref="BR84:CE84" si="82">BR82+BR83</f>
        <v>0</v>
      </c>
      <c r="BS84" s="535">
        <f t="shared" si="82"/>
        <v>0</v>
      </c>
      <c r="BT84" s="535">
        <f t="shared" si="82"/>
        <v>0</v>
      </c>
      <c r="BU84" s="535">
        <f t="shared" si="82"/>
        <v>0</v>
      </c>
      <c r="BV84" s="535">
        <f t="shared" si="82"/>
        <v>0</v>
      </c>
      <c r="BW84" s="535">
        <f t="shared" si="82"/>
        <v>0</v>
      </c>
      <c r="BX84" s="535">
        <f t="shared" si="82"/>
        <v>0</v>
      </c>
      <c r="BY84" s="535">
        <f t="shared" si="82"/>
        <v>0</v>
      </c>
      <c r="BZ84" s="535">
        <f t="shared" si="82"/>
        <v>0</v>
      </c>
      <c r="CA84" s="535">
        <f t="shared" si="82"/>
        <v>0</v>
      </c>
      <c r="CB84" s="535">
        <f t="shared" si="82"/>
        <v>0</v>
      </c>
      <c r="CC84" s="535">
        <f t="shared" si="82"/>
        <v>0</v>
      </c>
      <c r="CD84" s="535">
        <f t="shared" si="82"/>
        <v>0</v>
      </c>
      <c r="CE84" s="535">
        <f t="shared" si="82"/>
        <v>0</v>
      </c>
      <c r="CF84" s="535">
        <f t="shared" ref="CF84:CG84" si="83">CF82+CF83</f>
        <v>0</v>
      </c>
      <c r="CG84" s="535">
        <f t="shared" si="83"/>
        <v>0</v>
      </c>
    </row>
    <row r="85" spans="1:85" s="102" customFormat="1" ht="6" hidden="1" customHeight="1" outlineLevel="1" thickTop="1" x14ac:dyDescent="0.15">
      <c r="A85" s="502"/>
      <c r="B85" s="502"/>
      <c r="C85" s="502"/>
      <c r="D85" s="502"/>
      <c r="E85" s="502"/>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503"/>
      <c r="AT85" s="503"/>
      <c r="AU85" s="503"/>
      <c r="AV85" s="503"/>
      <c r="AW85" s="503"/>
      <c r="AX85" s="503"/>
      <c r="AY85" s="503"/>
      <c r="AZ85" s="503"/>
      <c r="BA85" s="503"/>
      <c r="BB85" s="503"/>
      <c r="BC85" s="503"/>
      <c r="BD85" s="503"/>
      <c r="BE85" s="503"/>
      <c r="BF85" s="503"/>
      <c r="BG85" s="503"/>
      <c r="BH85" s="503"/>
      <c r="BI85" s="503"/>
      <c r="BJ85" s="503"/>
      <c r="BK85" s="503"/>
      <c r="BL85" s="503"/>
      <c r="BM85" s="503"/>
      <c r="BN85" s="503"/>
      <c r="BO85" s="503"/>
      <c r="BP85" s="503"/>
      <c r="BQ85" s="503"/>
      <c r="BR85" s="503"/>
      <c r="BS85" s="503"/>
      <c r="BT85" s="503"/>
      <c r="BU85" s="503"/>
      <c r="BV85" s="503"/>
      <c r="BW85" s="503"/>
      <c r="BX85" s="503"/>
      <c r="BY85" s="503"/>
      <c r="BZ85" s="503"/>
      <c r="CA85" s="503"/>
      <c r="CB85" s="503"/>
      <c r="CC85" s="503"/>
      <c r="CD85" s="503"/>
      <c r="CE85" s="503"/>
      <c r="CF85" s="503"/>
      <c r="CG85" s="503"/>
    </row>
    <row r="86" spans="1:85" s="77" customFormat="1" ht="14.45" hidden="1" customHeight="1" outlineLevel="1" x14ac:dyDescent="0.3">
      <c r="A86" s="524"/>
      <c r="B86" s="710" t="s">
        <v>701</v>
      </c>
      <c r="C86" s="524"/>
      <c r="D86" s="524"/>
      <c r="E86" s="524"/>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row>
    <row r="87" spans="1:85" s="77" customFormat="1" ht="14.45" hidden="1" customHeight="1" outlineLevel="1" x14ac:dyDescent="0.3">
      <c r="A87" s="524"/>
      <c r="B87" s="524" t="s">
        <v>580</v>
      </c>
      <c r="C87" s="524"/>
      <c r="D87" s="524"/>
      <c r="E87" s="524"/>
      <c r="F87" s="508">
        <f>'Financial calcs'!F319+'Financial calcs'!E319</f>
        <v>0</v>
      </c>
      <c r="G87" s="508">
        <f>'Financial calcs'!G319+'Financial calcs'!F319</f>
        <v>0</v>
      </c>
      <c r="H87" s="508">
        <f>'Financial calcs'!H319+'Financial calcs'!G319</f>
        <v>0</v>
      </c>
      <c r="I87" s="508">
        <f>'Financial calcs'!I319+'Financial calcs'!H319</f>
        <v>0</v>
      </c>
      <c r="J87" s="508">
        <f>'Financial calcs'!J319+'Financial calcs'!I319</f>
        <v>0</v>
      </c>
      <c r="K87" s="508">
        <f>'Financial calcs'!K319+'Financial calcs'!J319</f>
        <v>0</v>
      </c>
      <c r="L87" s="508">
        <f>'Financial calcs'!L319+'Financial calcs'!K319</f>
        <v>0</v>
      </c>
      <c r="M87" s="508">
        <f>'Financial calcs'!M319+'Financial calcs'!L319</f>
        <v>0</v>
      </c>
      <c r="N87" s="508">
        <f>'Financial calcs'!N319+'Financial calcs'!M319</f>
        <v>0</v>
      </c>
      <c r="O87" s="508">
        <f>'Financial calcs'!O319+'Financial calcs'!N319</f>
        <v>0</v>
      </c>
      <c r="P87" s="508">
        <f>'Financial calcs'!P319+'Financial calcs'!O319</f>
        <v>0</v>
      </c>
      <c r="Q87" s="508">
        <f>'Financial calcs'!Q319+'Financial calcs'!P319</f>
        <v>0</v>
      </c>
      <c r="R87" s="508">
        <f>'Financial calcs'!R319+'Financial calcs'!Q319</f>
        <v>0</v>
      </c>
      <c r="S87" s="508">
        <f>'Financial calcs'!S319+'Financial calcs'!R319</f>
        <v>0</v>
      </c>
      <c r="T87" s="508">
        <f>'Financial calcs'!T319+'Financial calcs'!S319</f>
        <v>0</v>
      </c>
      <c r="U87" s="508">
        <f>'Financial calcs'!U319+'Financial calcs'!T319</f>
        <v>0</v>
      </c>
      <c r="V87" s="508">
        <f>'Financial calcs'!V319+'Financial calcs'!U319</f>
        <v>0</v>
      </c>
      <c r="W87" s="508">
        <f>'Financial calcs'!W319+'Financial calcs'!V319</f>
        <v>0</v>
      </c>
      <c r="X87" s="508">
        <f>'Financial calcs'!X319+'Financial calcs'!W319</f>
        <v>0</v>
      </c>
      <c r="Y87" s="508">
        <f>'Financial calcs'!Y319+'Financial calcs'!X319</f>
        <v>0</v>
      </c>
      <c r="Z87" s="508">
        <f>'Financial calcs'!Z319+'Financial calcs'!Y319</f>
        <v>0</v>
      </c>
      <c r="AA87" s="508">
        <f>'Financial calcs'!AA319+'Financial calcs'!Z319</f>
        <v>0</v>
      </c>
      <c r="AB87" s="508">
        <f>'Financial calcs'!AB319+'Financial calcs'!AA319</f>
        <v>0</v>
      </c>
      <c r="AC87" s="508">
        <f>'Financial calcs'!AC319+'Financial calcs'!AB319</f>
        <v>0</v>
      </c>
      <c r="AD87" s="508">
        <f>'Financial calcs'!AD319+'Financial calcs'!AC319</f>
        <v>0</v>
      </c>
      <c r="AE87" s="508">
        <f>'Financial calcs'!AE319+'Financial calcs'!AD319</f>
        <v>0</v>
      </c>
      <c r="AF87" s="508">
        <f>'Financial calcs'!AF319+'Financial calcs'!AE319</f>
        <v>0</v>
      </c>
      <c r="AG87" s="508">
        <f>'Financial calcs'!AG319+'Financial calcs'!AF319</f>
        <v>0</v>
      </c>
      <c r="AH87" s="508">
        <f>'Financial calcs'!AH319+'Financial calcs'!AG319</f>
        <v>0</v>
      </c>
      <c r="AI87" s="508">
        <f>'Financial calcs'!AI319+'Financial calcs'!AH319</f>
        <v>0</v>
      </c>
      <c r="AJ87" s="508">
        <f>'Financial calcs'!AJ319+'Financial calcs'!AI319</f>
        <v>0</v>
      </c>
      <c r="AK87" s="508">
        <f>'Financial calcs'!AK319+'Financial calcs'!AJ319</f>
        <v>0</v>
      </c>
      <c r="AL87" s="508">
        <f>'Financial calcs'!AL319+'Financial calcs'!AK319</f>
        <v>-22938.833592630341</v>
      </c>
      <c r="AM87" s="508">
        <f>'Financial calcs'!AM319+'Financial calcs'!AL319</f>
        <v>-45877.667185260681</v>
      </c>
      <c r="AN87" s="508">
        <f>'Financial calcs'!AN319+'Financial calcs'!AM319</f>
        <v>-45877.667185260681</v>
      </c>
      <c r="AO87" s="508">
        <f>'Financial calcs'!AO319+'Financial calcs'!AN319</f>
        <v>-45877.667185260681</v>
      </c>
      <c r="AP87" s="508">
        <f>'Financial calcs'!AP319+'Financial calcs'!AO319</f>
        <v>-45877.667185260681</v>
      </c>
      <c r="AQ87" s="508">
        <f>'Financial calcs'!AQ319+'Financial calcs'!AP319</f>
        <v>-45877.667185260681</v>
      </c>
      <c r="AR87" s="508">
        <f>'Financial calcs'!AR319+'Financial calcs'!AQ319</f>
        <v>-45877.667185260681</v>
      </c>
      <c r="AS87" s="508">
        <f>'Financial calcs'!AS319+'Financial calcs'!AR319</f>
        <v>-45877.667185260681</v>
      </c>
      <c r="AT87" s="508">
        <f>'Financial calcs'!AT319+'Financial calcs'!AS319</f>
        <v>-45877.667185260681</v>
      </c>
      <c r="AU87" s="508">
        <f>'Financial calcs'!AU319+'Financial calcs'!AT319</f>
        <v>-45877.667185260681</v>
      </c>
      <c r="AV87" s="508">
        <f>'Financial calcs'!AV319+'Financial calcs'!AU319</f>
        <v>-22938.833592630341</v>
      </c>
      <c r="AW87" s="508">
        <f>'Financial calcs'!AW319+'Financial calcs'!AV319</f>
        <v>0</v>
      </c>
      <c r="AX87" s="508">
        <f>'Financial calcs'!AX319+'Financial calcs'!AW319</f>
        <v>0</v>
      </c>
      <c r="AY87" s="508">
        <f>'Financial calcs'!AY319+'Financial calcs'!AX319</f>
        <v>0</v>
      </c>
      <c r="AZ87" s="508">
        <f>'Financial calcs'!AZ319+'Financial calcs'!AY319</f>
        <v>0</v>
      </c>
      <c r="BA87" s="508">
        <f>'Financial calcs'!BA319+'Financial calcs'!AZ319</f>
        <v>0</v>
      </c>
      <c r="BB87" s="508">
        <f>'Financial calcs'!BB319+'Financial calcs'!BA319</f>
        <v>0</v>
      </c>
      <c r="BC87" s="508">
        <f>'Financial calcs'!BC319+'Financial calcs'!BB319</f>
        <v>0</v>
      </c>
      <c r="BD87" s="508">
        <f>'Financial calcs'!BD319+'Financial calcs'!BC319</f>
        <v>0</v>
      </c>
      <c r="BE87" s="508">
        <f>'Financial calcs'!BE319+'Financial calcs'!BD319</f>
        <v>0</v>
      </c>
      <c r="BF87" s="508">
        <f>'Financial calcs'!BF319+'Financial calcs'!BE319</f>
        <v>0</v>
      </c>
      <c r="BG87" s="508">
        <f>'Financial calcs'!BG319+'Financial calcs'!BF319</f>
        <v>0</v>
      </c>
      <c r="BH87" s="508">
        <f>'Financial calcs'!BH319+'Financial calcs'!BG319</f>
        <v>0</v>
      </c>
      <c r="BI87" s="508">
        <f>'Financial calcs'!BI319+'Financial calcs'!BH319</f>
        <v>0</v>
      </c>
      <c r="BJ87" s="508">
        <f>'Financial calcs'!BJ319+'Financial calcs'!BI319</f>
        <v>0</v>
      </c>
      <c r="BK87" s="508">
        <f>'Financial calcs'!BK319+'Financial calcs'!BJ319</f>
        <v>0</v>
      </c>
      <c r="BL87" s="508">
        <f>'Financial calcs'!BL319+'Financial calcs'!BK319</f>
        <v>0</v>
      </c>
      <c r="BM87" s="508">
        <f>'Financial calcs'!BM319+'Financial calcs'!BL319</f>
        <v>0</v>
      </c>
      <c r="BN87" s="508">
        <f>'Financial calcs'!BN319+'Financial calcs'!BM319</f>
        <v>0</v>
      </c>
      <c r="BO87" s="508">
        <f>'Financial calcs'!BO319+'Financial calcs'!BN319</f>
        <v>0</v>
      </c>
      <c r="BP87" s="508">
        <f>'Financial calcs'!BP319+'Financial calcs'!BO319</f>
        <v>0</v>
      </c>
      <c r="BQ87" s="508">
        <f>'Financial calcs'!BQ319+'Financial calcs'!BP319</f>
        <v>0</v>
      </c>
      <c r="BR87" s="508">
        <f>'Financial calcs'!BR319+'Financial calcs'!BQ319</f>
        <v>0</v>
      </c>
      <c r="BS87" s="508">
        <f>'Financial calcs'!BS319+'Financial calcs'!BR319</f>
        <v>0</v>
      </c>
      <c r="BT87" s="508">
        <f>'Financial calcs'!BT319+'Financial calcs'!BS319</f>
        <v>0</v>
      </c>
      <c r="BU87" s="508">
        <f>'Financial calcs'!BU319+'Financial calcs'!BT319</f>
        <v>0</v>
      </c>
      <c r="BV87" s="508">
        <f>'Financial calcs'!BV319+'Financial calcs'!BU319</f>
        <v>0</v>
      </c>
      <c r="BW87" s="508">
        <f>'Financial calcs'!BW319+'Financial calcs'!BV319</f>
        <v>0</v>
      </c>
      <c r="BX87" s="508">
        <f>'Financial calcs'!BX319+'Financial calcs'!BW319</f>
        <v>0</v>
      </c>
      <c r="BY87" s="508">
        <f>'Financial calcs'!BY319+'Financial calcs'!BX319</f>
        <v>0</v>
      </c>
      <c r="BZ87" s="508">
        <f>'Financial calcs'!BZ319+'Financial calcs'!BY319</f>
        <v>0</v>
      </c>
      <c r="CA87" s="508">
        <f>'Financial calcs'!CA319+'Financial calcs'!BZ319</f>
        <v>0</v>
      </c>
      <c r="CB87" s="508">
        <f>'Financial calcs'!CB319+'Financial calcs'!CA319</f>
        <v>0</v>
      </c>
      <c r="CC87" s="508">
        <f>'Financial calcs'!CC319+'Financial calcs'!CB319</f>
        <v>0</v>
      </c>
      <c r="CD87" s="508">
        <f>'Financial calcs'!CD319+'Financial calcs'!CC319</f>
        <v>0</v>
      </c>
      <c r="CE87" s="508">
        <f>'Financial calcs'!CE319+'Financial calcs'!CD319</f>
        <v>0</v>
      </c>
      <c r="CF87" s="508">
        <f>'Financial calcs'!CF319+'Financial calcs'!CE319</f>
        <v>0</v>
      </c>
      <c r="CG87" s="508">
        <f>'Financial calcs'!CG319+'Financial calcs'!CF319</f>
        <v>0</v>
      </c>
    </row>
    <row r="88" spans="1:85" s="77" customFormat="1" ht="14.45" hidden="1" customHeight="1" outlineLevel="1" x14ac:dyDescent="0.3">
      <c r="A88" s="524"/>
      <c r="B88" s="708" t="s">
        <v>665</v>
      </c>
      <c r="C88" s="524"/>
      <c r="D88" s="524"/>
      <c r="E88" s="524"/>
      <c r="F88" s="508">
        <f ca="1">'Financial calcs'!F320+'Financial calcs'!E320</f>
        <v>0</v>
      </c>
      <c r="G88" s="508">
        <f ca="1">'Financial calcs'!G320+'Financial calcs'!F320</f>
        <v>0</v>
      </c>
      <c r="H88" s="508">
        <f ca="1">'Financial calcs'!H320+'Financial calcs'!G320</f>
        <v>-1357.6223869325156</v>
      </c>
      <c r="I88" s="508">
        <f ca="1">'Financial calcs'!I320+'Financial calcs'!H320</f>
        <v>-3818.9202261704168</v>
      </c>
      <c r="J88" s="508">
        <f ca="1">'Financial calcs'!J320+'Financial calcs'!I320</f>
        <v>-5541.1719930034278</v>
      </c>
      <c r="K88" s="508">
        <f ca="1">'Financial calcs'!K320+'Financial calcs'!J320</f>
        <v>-7203.4122881311259</v>
      </c>
      <c r="L88" s="508">
        <f ca="1">'Financial calcs'!L320+'Financial calcs'!K320</f>
        <v>-8779.0309363019078</v>
      </c>
      <c r="M88" s="508">
        <f ca="1">'Financial calcs'!M320+'Financial calcs'!L320</f>
        <v>-10508.715003931771</v>
      </c>
      <c r="N88" s="508">
        <f ca="1">'Financial calcs'!N320+'Financial calcs'!M320</f>
        <v>-38961.272378902104</v>
      </c>
      <c r="O88" s="508">
        <f ca="1">'Financial calcs'!O320+'Financial calcs'!N320</f>
        <v>-68240.920566210902</v>
      </c>
      <c r="P88" s="508">
        <f ca="1">'Financial calcs'!P320+'Financial calcs'!O320</f>
        <v>-70729.623028016707</v>
      </c>
      <c r="Q88" s="508">
        <f ca="1">'Financial calcs'!Q320+'Financial calcs'!P320</f>
        <v>-73291.068925944797</v>
      </c>
      <c r="R88" s="508">
        <f ca="1">'Financial calcs'!R320+'Financial calcs'!Q320</f>
        <v>-76152.873378559947</v>
      </c>
      <c r="S88" s="508">
        <f ca="1">'Financial calcs'!S320+'Financial calcs'!R320</f>
        <v>-78809.188166403153</v>
      </c>
      <c r="T88" s="508">
        <f ca="1">'Financial calcs'!T320+'Financial calcs'!S320</f>
        <v>-81205.384511223849</v>
      </c>
      <c r="U88" s="508">
        <f ca="1">'Financial calcs'!U320+'Financial calcs'!T320</f>
        <v>-83960.789875778035</v>
      </c>
      <c r="V88" s="508">
        <f ca="1">'Financial calcs'!V320+'Financial calcs'!U320</f>
        <v>-86738.500483531039</v>
      </c>
      <c r="W88" s="508">
        <f ca="1">'Financial calcs'!W320+'Financial calcs'!V320</f>
        <v>-89597.434651634918</v>
      </c>
      <c r="X88" s="508">
        <f ca="1">'Financial calcs'!X320+'Financial calcs'!W320</f>
        <v>-92480.255865305531</v>
      </c>
      <c r="Y88" s="508">
        <f ca="1">'Financial calcs'!Y320+'Financial calcs'!X320</f>
        <v>-95447.385677213984</v>
      </c>
      <c r="Z88" s="508">
        <f ca="1">'Financial calcs'!Z320+'Financial calcs'!Y320</f>
        <v>-98760.384900257865</v>
      </c>
      <c r="AA88" s="508">
        <f ca="1">'Financial calcs'!AA320+'Financial calcs'!Z320</f>
        <v>-101840.6185844421</v>
      </c>
      <c r="AB88" s="508">
        <f ca="1">'Financial calcs'!AB320+'Financial calcs'!AA320</f>
        <v>-104627.9125489742</v>
      </c>
      <c r="AC88" s="508">
        <f ca="1">'Financial calcs'!AC320+'Financial calcs'!AB320</f>
        <v>-107826.41323985983</v>
      </c>
      <c r="AD88" s="508">
        <f ca="1">'Financial calcs'!AD320+'Financial calcs'!AC320</f>
        <v>-111054.17757955357</v>
      </c>
      <c r="AE88" s="508">
        <f ca="1">'Financial calcs'!AE320+'Financial calcs'!AD320</f>
        <v>-114376.37762218391</v>
      </c>
      <c r="AF88" s="508">
        <f ca="1">'Financial calcs'!AF320+'Financial calcs'!AE320</f>
        <v>-117729.86589749673</v>
      </c>
      <c r="AG88" s="508">
        <f ca="1">'Financial calcs'!AG320+'Financial calcs'!AF320</f>
        <v>-121181.48198573379</v>
      </c>
      <c r="AH88" s="508">
        <f ca="1">'Financial calcs'!AH320+'Financial calcs'!AG320</f>
        <v>-125030.28753762995</v>
      </c>
      <c r="AI88" s="508">
        <f ca="1">'Financial calcs'!AI320+'Financial calcs'!AH320</f>
        <v>-121783.88403341957</v>
      </c>
      <c r="AJ88" s="508">
        <f ca="1">'Financial calcs'!AJ320+'Financial calcs'!AI320</f>
        <v>-113428.95399319663</v>
      </c>
      <c r="AK88" s="508">
        <f ca="1">'Financial calcs'!AK320+'Financial calcs'!AJ320</f>
        <v>-142438.63672163413</v>
      </c>
      <c r="AL88" s="508">
        <f ca="1">'Financial calcs'!AL320+'Financial calcs'!AK320</f>
        <v>-157819.57710986724</v>
      </c>
      <c r="AM88" s="508">
        <f ca="1">'Financial calcs'!AM320+'Financial calcs'!AL320</f>
        <v>-142401.0989776873</v>
      </c>
      <c r="AN88" s="508">
        <f ca="1">'Financial calcs'!AN320+'Financial calcs'!AM320</f>
        <v>-144597.38616842867</v>
      </c>
      <c r="AO88" s="508">
        <f ca="1">'Financial calcs'!AO320+'Financial calcs'!AN320</f>
        <v>-146857.48582290317</v>
      </c>
      <c r="AP88" s="508">
        <f ca="1">'Financial calcs'!AP320+'Financial calcs'!AO320</f>
        <v>-149520.38808579597</v>
      </c>
      <c r="AQ88" s="508">
        <f ca="1">'Financial calcs'!AQ320+'Financial calcs'!AP320</f>
        <v>-151836.99023163237</v>
      </c>
      <c r="AR88" s="508">
        <f ca="1">'Financial calcs'!AR320+'Financial calcs'!AQ320</f>
        <v>-153732.75656902205</v>
      </c>
      <c r="AS88" s="508">
        <f ca="1">'Financial calcs'!AS320+'Financial calcs'!AR320</f>
        <v>-156107.27376850432</v>
      </c>
      <c r="AT88" s="508">
        <f ca="1">'Financial calcs'!AT320+'Financial calcs'!AS320</f>
        <v>-158472.43485402127</v>
      </c>
      <c r="AU88" s="508">
        <f ca="1">'Financial calcs'!AU320+'Financial calcs'!AT320</f>
        <v>-160928.33420289384</v>
      </c>
      <c r="AV88" s="508">
        <f ca="1">'Financial calcs'!AV320+'Financial calcs'!AU320</f>
        <v>-81736.57036629229</v>
      </c>
      <c r="AW88" s="508">
        <f ca="1">'Financial calcs'!AW320+'Financial calcs'!AV320</f>
        <v>0</v>
      </c>
      <c r="AX88" s="508">
        <f ca="1">'Financial calcs'!AX320+'Financial calcs'!AW320</f>
        <v>0</v>
      </c>
      <c r="AY88" s="508">
        <f ca="1">'Financial calcs'!AY320+'Financial calcs'!AX320</f>
        <v>0</v>
      </c>
      <c r="AZ88" s="508">
        <f ca="1">'Financial calcs'!AZ320+'Financial calcs'!AY320</f>
        <v>0</v>
      </c>
      <c r="BA88" s="508">
        <f ca="1">'Financial calcs'!BA320+'Financial calcs'!AZ320</f>
        <v>0</v>
      </c>
      <c r="BB88" s="508">
        <f ca="1">'Financial calcs'!BB320+'Financial calcs'!BA320</f>
        <v>0</v>
      </c>
      <c r="BC88" s="508">
        <f ca="1">'Financial calcs'!BC320+'Financial calcs'!BB320</f>
        <v>0</v>
      </c>
      <c r="BD88" s="508">
        <f ca="1">'Financial calcs'!BD320+'Financial calcs'!BC320</f>
        <v>0</v>
      </c>
      <c r="BE88" s="508">
        <f ca="1">'Financial calcs'!BE320+'Financial calcs'!BD320</f>
        <v>0</v>
      </c>
      <c r="BF88" s="508">
        <f ca="1">'Financial calcs'!BF320+'Financial calcs'!BE320</f>
        <v>0</v>
      </c>
      <c r="BG88" s="508">
        <f ca="1">'Financial calcs'!BG320+'Financial calcs'!BF320</f>
        <v>0</v>
      </c>
      <c r="BH88" s="508">
        <f ca="1">'Financial calcs'!BH320+'Financial calcs'!BG320</f>
        <v>0</v>
      </c>
      <c r="BI88" s="508">
        <f ca="1">'Financial calcs'!BI320+'Financial calcs'!BH320</f>
        <v>0</v>
      </c>
      <c r="BJ88" s="508">
        <f ca="1">'Financial calcs'!BJ320+'Financial calcs'!BI320</f>
        <v>0</v>
      </c>
      <c r="BK88" s="508">
        <f ca="1">'Financial calcs'!BK320+'Financial calcs'!BJ320</f>
        <v>0</v>
      </c>
      <c r="BL88" s="508">
        <f ca="1">'Financial calcs'!BL320+'Financial calcs'!BK320</f>
        <v>0</v>
      </c>
      <c r="BM88" s="508">
        <f ca="1">'Financial calcs'!BM320+'Financial calcs'!BL320</f>
        <v>0</v>
      </c>
      <c r="BN88" s="508">
        <f ca="1">'Financial calcs'!BN320+'Financial calcs'!BM320</f>
        <v>0</v>
      </c>
      <c r="BO88" s="508">
        <f ca="1">'Financial calcs'!BO320+'Financial calcs'!BN320</f>
        <v>0</v>
      </c>
      <c r="BP88" s="508">
        <f ca="1">'Financial calcs'!BP320+'Financial calcs'!BO320</f>
        <v>0</v>
      </c>
      <c r="BQ88" s="508">
        <f ca="1">'Financial calcs'!BQ320+'Financial calcs'!BP320</f>
        <v>0</v>
      </c>
      <c r="BR88" s="508">
        <f ca="1">'Financial calcs'!BR320+'Financial calcs'!BQ320</f>
        <v>0</v>
      </c>
      <c r="BS88" s="508">
        <f ca="1">'Financial calcs'!BS320+'Financial calcs'!BR320</f>
        <v>0</v>
      </c>
      <c r="BT88" s="508">
        <f ca="1">'Financial calcs'!BT320+'Financial calcs'!BS320</f>
        <v>0</v>
      </c>
      <c r="BU88" s="508">
        <f ca="1">'Financial calcs'!BU320+'Financial calcs'!BT320</f>
        <v>0</v>
      </c>
      <c r="BV88" s="508">
        <f ca="1">'Financial calcs'!BV320+'Financial calcs'!BU320</f>
        <v>0</v>
      </c>
      <c r="BW88" s="508">
        <f ca="1">'Financial calcs'!BW320+'Financial calcs'!BV320</f>
        <v>0</v>
      </c>
      <c r="BX88" s="508">
        <f ca="1">'Financial calcs'!BX320+'Financial calcs'!BW320</f>
        <v>0</v>
      </c>
      <c r="BY88" s="508">
        <f ca="1">'Financial calcs'!BY320+'Financial calcs'!BX320</f>
        <v>0</v>
      </c>
      <c r="BZ88" s="508">
        <f ca="1">'Financial calcs'!BZ320+'Financial calcs'!BY320</f>
        <v>0</v>
      </c>
      <c r="CA88" s="508">
        <f ca="1">'Financial calcs'!CA320+'Financial calcs'!BZ320</f>
        <v>0</v>
      </c>
      <c r="CB88" s="508">
        <f ca="1">'Financial calcs'!CB320+'Financial calcs'!CA320</f>
        <v>0</v>
      </c>
      <c r="CC88" s="508">
        <f ca="1">'Financial calcs'!CC320+'Financial calcs'!CB320</f>
        <v>0</v>
      </c>
      <c r="CD88" s="508">
        <f ca="1">'Financial calcs'!CD320+'Financial calcs'!CC320</f>
        <v>0</v>
      </c>
      <c r="CE88" s="508">
        <f ca="1">'Financial calcs'!CE320+'Financial calcs'!CD320</f>
        <v>0</v>
      </c>
      <c r="CF88" s="508">
        <f ca="1">'Financial calcs'!CF320+'Financial calcs'!CE320</f>
        <v>0</v>
      </c>
      <c r="CG88" s="508">
        <f ca="1">'Financial calcs'!CG320+'Financial calcs'!CF320</f>
        <v>0</v>
      </c>
    </row>
    <row r="89" spans="1:85" s="77" customFormat="1" ht="15" hidden="1" customHeight="1" outlineLevel="1" thickBot="1" x14ac:dyDescent="0.35">
      <c r="A89" s="524"/>
      <c r="B89" s="509" t="s">
        <v>590</v>
      </c>
      <c r="C89" s="524"/>
      <c r="D89" s="524"/>
      <c r="E89" s="524"/>
      <c r="F89" s="535">
        <f ca="1">F87+F88</f>
        <v>0</v>
      </c>
      <c r="G89" s="535">
        <f t="shared" ref="G89:AT89" ca="1" si="84">G87+G88</f>
        <v>0</v>
      </c>
      <c r="H89" s="535">
        <f t="shared" ca="1" si="84"/>
        <v>-1357.6223869325156</v>
      </c>
      <c r="I89" s="535">
        <f t="shared" ca="1" si="84"/>
        <v>-3818.9202261704168</v>
      </c>
      <c r="J89" s="535">
        <f t="shared" ca="1" si="84"/>
        <v>-5541.1719930034278</v>
      </c>
      <c r="K89" s="535">
        <f t="shared" ca="1" si="84"/>
        <v>-7203.4122881311259</v>
      </c>
      <c r="L89" s="535">
        <f t="shared" ca="1" si="84"/>
        <v>-8779.0309363019078</v>
      </c>
      <c r="M89" s="535">
        <f t="shared" ca="1" si="84"/>
        <v>-10508.715003931771</v>
      </c>
      <c r="N89" s="535">
        <f t="shared" ca="1" si="84"/>
        <v>-38961.272378902104</v>
      </c>
      <c r="O89" s="535">
        <f t="shared" ca="1" si="84"/>
        <v>-68240.920566210902</v>
      </c>
      <c r="P89" s="535">
        <f t="shared" ca="1" si="84"/>
        <v>-70729.623028016707</v>
      </c>
      <c r="Q89" s="535">
        <f t="shared" ca="1" si="84"/>
        <v>-73291.068925944797</v>
      </c>
      <c r="R89" s="535">
        <f t="shared" ca="1" si="84"/>
        <v>-76152.873378559947</v>
      </c>
      <c r="S89" s="535">
        <f t="shared" ca="1" si="84"/>
        <v>-78809.188166403153</v>
      </c>
      <c r="T89" s="535">
        <f t="shared" ca="1" si="84"/>
        <v>-81205.384511223849</v>
      </c>
      <c r="U89" s="535">
        <f t="shared" ca="1" si="84"/>
        <v>-83960.789875778035</v>
      </c>
      <c r="V89" s="535">
        <f t="shared" ca="1" si="84"/>
        <v>-86738.500483531039</v>
      </c>
      <c r="W89" s="535">
        <f t="shared" ca="1" si="84"/>
        <v>-89597.434651634918</v>
      </c>
      <c r="X89" s="535">
        <f t="shared" ca="1" si="84"/>
        <v>-92480.255865305531</v>
      </c>
      <c r="Y89" s="535">
        <f t="shared" ca="1" si="84"/>
        <v>-95447.385677213984</v>
      </c>
      <c r="Z89" s="535">
        <f t="shared" ca="1" si="84"/>
        <v>-98760.384900257865</v>
      </c>
      <c r="AA89" s="535">
        <f t="shared" ca="1" si="84"/>
        <v>-101840.6185844421</v>
      </c>
      <c r="AB89" s="535">
        <f t="shared" ca="1" si="84"/>
        <v>-104627.9125489742</v>
      </c>
      <c r="AC89" s="535">
        <f t="shared" ca="1" si="84"/>
        <v>-107826.41323985983</v>
      </c>
      <c r="AD89" s="535">
        <f t="shared" ca="1" si="84"/>
        <v>-111054.17757955357</v>
      </c>
      <c r="AE89" s="535">
        <f t="shared" ca="1" si="84"/>
        <v>-114376.37762218391</v>
      </c>
      <c r="AF89" s="535">
        <f t="shared" ca="1" si="84"/>
        <v>-117729.86589749673</v>
      </c>
      <c r="AG89" s="535">
        <f t="shared" ca="1" si="84"/>
        <v>-121181.48198573379</v>
      </c>
      <c r="AH89" s="535">
        <f t="shared" ca="1" si="84"/>
        <v>-125030.28753762995</v>
      </c>
      <c r="AI89" s="535">
        <f t="shared" ca="1" si="84"/>
        <v>-121783.88403341957</v>
      </c>
      <c r="AJ89" s="535">
        <f t="shared" ca="1" si="84"/>
        <v>-113428.95399319663</v>
      </c>
      <c r="AK89" s="535">
        <f t="shared" ca="1" si="84"/>
        <v>-142438.63672163413</v>
      </c>
      <c r="AL89" s="535">
        <f t="shared" ca="1" si="84"/>
        <v>-180758.41070249758</v>
      </c>
      <c r="AM89" s="535">
        <f t="shared" ca="1" si="84"/>
        <v>-188278.76616294798</v>
      </c>
      <c r="AN89" s="535">
        <f t="shared" ca="1" si="84"/>
        <v>-190475.05335368935</v>
      </c>
      <c r="AO89" s="535">
        <f t="shared" ca="1" si="84"/>
        <v>-192735.15300816385</v>
      </c>
      <c r="AP89" s="535">
        <f t="shared" ca="1" si="84"/>
        <v>-195398.05527105666</v>
      </c>
      <c r="AQ89" s="535">
        <f t="shared" ca="1" si="84"/>
        <v>-197714.65741689305</v>
      </c>
      <c r="AR89" s="535">
        <f t="shared" ca="1" si="84"/>
        <v>-199610.42375428273</v>
      </c>
      <c r="AS89" s="535">
        <f t="shared" ca="1" si="84"/>
        <v>-201984.94095376501</v>
      </c>
      <c r="AT89" s="535">
        <f t="shared" ca="1" si="84"/>
        <v>-204350.10203928195</v>
      </c>
      <c r="AU89" s="535">
        <f t="shared" ref="AU89:BQ89" ca="1" si="85">AU87+AU88</f>
        <v>-206806.00138815452</v>
      </c>
      <c r="AV89" s="535">
        <f t="shared" ca="1" si="85"/>
        <v>-104675.40395892263</v>
      </c>
      <c r="AW89" s="535">
        <f t="shared" ca="1" si="85"/>
        <v>0</v>
      </c>
      <c r="AX89" s="535">
        <f t="shared" ca="1" si="85"/>
        <v>0</v>
      </c>
      <c r="AY89" s="535">
        <f t="shared" ca="1" si="85"/>
        <v>0</v>
      </c>
      <c r="AZ89" s="535">
        <f t="shared" ca="1" si="85"/>
        <v>0</v>
      </c>
      <c r="BA89" s="535">
        <f t="shared" ca="1" si="85"/>
        <v>0</v>
      </c>
      <c r="BB89" s="535">
        <f t="shared" ca="1" si="85"/>
        <v>0</v>
      </c>
      <c r="BC89" s="535">
        <f t="shared" ca="1" si="85"/>
        <v>0</v>
      </c>
      <c r="BD89" s="535">
        <f t="shared" ca="1" si="85"/>
        <v>0</v>
      </c>
      <c r="BE89" s="535">
        <f t="shared" ca="1" si="85"/>
        <v>0</v>
      </c>
      <c r="BF89" s="535">
        <f t="shared" ca="1" si="85"/>
        <v>0</v>
      </c>
      <c r="BG89" s="535">
        <f t="shared" ca="1" si="85"/>
        <v>0</v>
      </c>
      <c r="BH89" s="535">
        <f t="shared" ca="1" si="85"/>
        <v>0</v>
      </c>
      <c r="BI89" s="535">
        <f t="shared" ca="1" si="85"/>
        <v>0</v>
      </c>
      <c r="BJ89" s="535">
        <f t="shared" ca="1" si="85"/>
        <v>0</v>
      </c>
      <c r="BK89" s="535">
        <f t="shared" ca="1" si="85"/>
        <v>0</v>
      </c>
      <c r="BL89" s="535">
        <f t="shared" ca="1" si="85"/>
        <v>0</v>
      </c>
      <c r="BM89" s="535">
        <f t="shared" ca="1" si="85"/>
        <v>0</v>
      </c>
      <c r="BN89" s="535">
        <f t="shared" ca="1" si="85"/>
        <v>0</v>
      </c>
      <c r="BO89" s="535">
        <f t="shared" ca="1" si="85"/>
        <v>0</v>
      </c>
      <c r="BP89" s="535">
        <f t="shared" ca="1" si="85"/>
        <v>0</v>
      </c>
      <c r="BQ89" s="535">
        <f t="shared" ca="1" si="85"/>
        <v>0</v>
      </c>
      <c r="BR89" s="535">
        <f t="shared" ref="BR89:CE89" ca="1" si="86">BR87+BR88</f>
        <v>0</v>
      </c>
      <c r="BS89" s="535">
        <f t="shared" ca="1" si="86"/>
        <v>0</v>
      </c>
      <c r="BT89" s="535">
        <f t="shared" ca="1" si="86"/>
        <v>0</v>
      </c>
      <c r="BU89" s="535">
        <f t="shared" ca="1" si="86"/>
        <v>0</v>
      </c>
      <c r="BV89" s="535">
        <f t="shared" ca="1" si="86"/>
        <v>0</v>
      </c>
      <c r="BW89" s="535">
        <f t="shared" ca="1" si="86"/>
        <v>0</v>
      </c>
      <c r="BX89" s="535">
        <f t="shared" ca="1" si="86"/>
        <v>0</v>
      </c>
      <c r="BY89" s="535">
        <f t="shared" ca="1" si="86"/>
        <v>0</v>
      </c>
      <c r="BZ89" s="535">
        <f t="shared" ca="1" si="86"/>
        <v>0</v>
      </c>
      <c r="CA89" s="535">
        <f t="shared" ca="1" si="86"/>
        <v>0</v>
      </c>
      <c r="CB89" s="535">
        <f t="shared" ca="1" si="86"/>
        <v>0</v>
      </c>
      <c r="CC89" s="535">
        <f t="shared" ca="1" si="86"/>
        <v>0</v>
      </c>
      <c r="CD89" s="535">
        <f t="shared" ca="1" si="86"/>
        <v>0</v>
      </c>
      <c r="CE89" s="535">
        <f t="shared" ca="1" si="86"/>
        <v>0</v>
      </c>
      <c r="CF89" s="535">
        <f t="shared" ref="CF89:CG89" ca="1" si="87">CF87+CF88</f>
        <v>0</v>
      </c>
      <c r="CG89" s="535">
        <f t="shared" ca="1" si="87"/>
        <v>0</v>
      </c>
    </row>
    <row r="90" spans="1:85" s="102" customFormat="1" ht="6" hidden="1" customHeight="1" outlineLevel="1" thickTop="1" x14ac:dyDescent="0.15">
      <c r="A90" s="502"/>
      <c r="B90" s="713"/>
      <c r="C90" s="502"/>
      <c r="D90" s="502"/>
      <c r="E90" s="502"/>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row>
    <row r="91" spans="1:85" s="77" customFormat="1" ht="14.45" hidden="1" customHeight="1" outlineLevel="1" x14ac:dyDescent="0.3">
      <c r="A91" s="524"/>
      <c r="B91" s="528" t="s">
        <v>825</v>
      </c>
      <c r="C91" s="524"/>
      <c r="D91" s="524"/>
      <c r="E91" s="524"/>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8"/>
      <c r="BC91" s="508"/>
      <c r="BD91" s="508"/>
      <c r="BE91" s="508"/>
      <c r="BF91" s="508"/>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8"/>
      <c r="CE91" s="508"/>
      <c r="CF91" s="508"/>
      <c r="CG91" s="508"/>
    </row>
    <row r="92" spans="1:85" s="77" customFormat="1" ht="14.45" hidden="1" customHeight="1" outlineLevel="1" x14ac:dyDescent="0.3">
      <c r="A92" s="524"/>
      <c r="B92" s="527" t="s">
        <v>826</v>
      </c>
      <c r="C92" s="524"/>
      <c r="D92" s="524"/>
      <c r="E92" s="524"/>
      <c r="F92" s="508">
        <f>'Financial calcs'!F324+'Financial calcs'!E324</f>
        <v>0</v>
      </c>
      <c r="G92" s="508">
        <f>'Financial calcs'!G324+'Financial calcs'!F324</f>
        <v>0</v>
      </c>
      <c r="H92" s="508">
        <f>'Financial calcs'!H324+'Financial calcs'!G324</f>
        <v>0</v>
      </c>
      <c r="I92" s="508">
        <f>'Financial calcs'!I324+'Financial calcs'!H324</f>
        <v>0</v>
      </c>
      <c r="J92" s="508">
        <f>'Financial calcs'!J324+'Financial calcs'!I324</f>
        <v>0</v>
      </c>
      <c r="K92" s="508">
        <f>'Financial calcs'!K324+'Financial calcs'!J324</f>
        <v>0</v>
      </c>
      <c r="L92" s="508">
        <f>'Financial calcs'!L324+'Financial calcs'!K324</f>
        <v>0</v>
      </c>
      <c r="M92" s="508">
        <f>'Financial calcs'!M324+'Financial calcs'!L324</f>
        <v>0</v>
      </c>
      <c r="N92" s="508">
        <f>'Financial calcs'!N324+'Financial calcs'!M324</f>
        <v>0</v>
      </c>
      <c r="O92" s="508">
        <f>'Financial calcs'!O324+'Financial calcs'!N324</f>
        <v>0</v>
      </c>
      <c r="P92" s="508">
        <f>'Financial calcs'!P324+'Financial calcs'!O324</f>
        <v>0</v>
      </c>
      <c r="Q92" s="508">
        <f>'Financial calcs'!Q324+'Financial calcs'!P324</f>
        <v>0</v>
      </c>
      <c r="R92" s="508">
        <f>'Financial calcs'!R324+'Financial calcs'!Q324</f>
        <v>0</v>
      </c>
      <c r="S92" s="508">
        <f>'Financial calcs'!S324+'Financial calcs'!R324</f>
        <v>0</v>
      </c>
      <c r="T92" s="508">
        <f>'Financial calcs'!T324+'Financial calcs'!S324</f>
        <v>0</v>
      </c>
      <c r="U92" s="508">
        <f>'Financial calcs'!U324+'Financial calcs'!T324</f>
        <v>0</v>
      </c>
      <c r="V92" s="508">
        <f>'Financial calcs'!V324+'Financial calcs'!U324</f>
        <v>0</v>
      </c>
      <c r="W92" s="508">
        <f>'Financial calcs'!W324+'Financial calcs'!V324</f>
        <v>0</v>
      </c>
      <c r="X92" s="508">
        <f>'Financial calcs'!X324+'Financial calcs'!W324</f>
        <v>0</v>
      </c>
      <c r="Y92" s="508">
        <f>'Financial calcs'!Y324+'Financial calcs'!X324</f>
        <v>0</v>
      </c>
      <c r="Z92" s="508">
        <f>'Financial calcs'!Z324+'Financial calcs'!Y324</f>
        <v>0</v>
      </c>
      <c r="AA92" s="508">
        <f>'Financial calcs'!AA324+'Financial calcs'!Z324</f>
        <v>0</v>
      </c>
      <c r="AB92" s="508">
        <f>'Financial calcs'!AB324+'Financial calcs'!AA324</f>
        <v>0</v>
      </c>
      <c r="AC92" s="508">
        <f>'Financial calcs'!AC324+'Financial calcs'!AB324</f>
        <v>0</v>
      </c>
      <c r="AD92" s="508">
        <f>'Financial calcs'!AD324+'Financial calcs'!AC324</f>
        <v>0</v>
      </c>
      <c r="AE92" s="508">
        <f>'Financial calcs'!AE324+'Financial calcs'!AD324</f>
        <v>0</v>
      </c>
      <c r="AF92" s="508">
        <f>'Financial calcs'!AF324+'Financial calcs'!AE324</f>
        <v>0</v>
      </c>
      <c r="AG92" s="508">
        <f>'Financial calcs'!AG324+'Financial calcs'!AF324</f>
        <v>0</v>
      </c>
      <c r="AH92" s="508">
        <f>'Financial calcs'!AH324+'Financial calcs'!AG324</f>
        <v>0</v>
      </c>
      <c r="AI92" s="508">
        <f>'Financial calcs'!AI324+'Financial calcs'!AH324</f>
        <v>0</v>
      </c>
      <c r="AJ92" s="508">
        <f>'Financial calcs'!AJ324+'Financial calcs'!AI324</f>
        <v>0</v>
      </c>
      <c r="AK92" s="508">
        <f>'Financial calcs'!AK324+'Financial calcs'!AJ324</f>
        <v>0</v>
      </c>
      <c r="AL92" s="508">
        <f>'Financial calcs'!AL324+'Financial calcs'!AK324</f>
        <v>0</v>
      </c>
      <c r="AM92" s="508">
        <f>'Financial calcs'!AM324+'Financial calcs'!AL324</f>
        <v>0</v>
      </c>
      <c r="AN92" s="508">
        <f>'Financial calcs'!AN324+'Financial calcs'!AM324</f>
        <v>0</v>
      </c>
      <c r="AO92" s="508">
        <f>'Financial calcs'!AO324+'Financial calcs'!AN324</f>
        <v>0</v>
      </c>
      <c r="AP92" s="508">
        <f>'Financial calcs'!AP324+'Financial calcs'!AO324</f>
        <v>0</v>
      </c>
      <c r="AQ92" s="508">
        <f>'Financial calcs'!AQ324+'Financial calcs'!AP324</f>
        <v>0</v>
      </c>
      <c r="AR92" s="508">
        <f>'Financial calcs'!AR324+'Financial calcs'!AQ324</f>
        <v>0</v>
      </c>
      <c r="AS92" s="508">
        <f>'Financial calcs'!AS324+'Financial calcs'!AR324</f>
        <v>0</v>
      </c>
      <c r="AT92" s="508">
        <f>'Financial calcs'!AT324+'Financial calcs'!AS324</f>
        <v>0</v>
      </c>
      <c r="AU92" s="508">
        <f>'Financial calcs'!AU324+'Financial calcs'!AT324</f>
        <v>0</v>
      </c>
      <c r="AV92" s="508">
        <f>'Financial calcs'!AV324+'Financial calcs'!AU324</f>
        <v>0</v>
      </c>
      <c r="AW92" s="508">
        <f>'Financial calcs'!AW324+'Financial calcs'!AV324</f>
        <v>0</v>
      </c>
      <c r="AX92" s="508">
        <f>'Financial calcs'!AX324+'Financial calcs'!AW324</f>
        <v>0</v>
      </c>
      <c r="AY92" s="508">
        <f>'Financial calcs'!AY324+'Financial calcs'!AX324</f>
        <v>0</v>
      </c>
      <c r="AZ92" s="508">
        <f>'Financial calcs'!AZ324+'Financial calcs'!AY324</f>
        <v>0</v>
      </c>
      <c r="BA92" s="508">
        <f>'Financial calcs'!BA324+'Financial calcs'!AZ324</f>
        <v>0</v>
      </c>
      <c r="BB92" s="508">
        <f>'Financial calcs'!BB324+'Financial calcs'!BA324</f>
        <v>0</v>
      </c>
      <c r="BC92" s="508">
        <f>'Financial calcs'!BC324+'Financial calcs'!BB324</f>
        <v>0</v>
      </c>
      <c r="BD92" s="508">
        <f>'Financial calcs'!BD324+'Financial calcs'!BC324</f>
        <v>0</v>
      </c>
      <c r="BE92" s="508">
        <f>'Financial calcs'!BE324+'Financial calcs'!BD324</f>
        <v>0</v>
      </c>
      <c r="BF92" s="508">
        <f>'Financial calcs'!BF324+'Financial calcs'!BE324</f>
        <v>0</v>
      </c>
      <c r="BG92" s="508">
        <f>'Financial calcs'!BG324+'Financial calcs'!BF324</f>
        <v>0</v>
      </c>
      <c r="BH92" s="508">
        <f>'Financial calcs'!BH324+'Financial calcs'!BG324</f>
        <v>0</v>
      </c>
      <c r="BI92" s="508">
        <f>'Financial calcs'!BI324+'Financial calcs'!BH324</f>
        <v>0</v>
      </c>
      <c r="BJ92" s="508">
        <f>'Financial calcs'!BJ324+'Financial calcs'!BI324</f>
        <v>0</v>
      </c>
      <c r="BK92" s="508">
        <f>'Financial calcs'!BK324+'Financial calcs'!BJ324</f>
        <v>0</v>
      </c>
      <c r="BL92" s="508">
        <f>'Financial calcs'!BL324+'Financial calcs'!BK324</f>
        <v>0</v>
      </c>
      <c r="BM92" s="508">
        <f>'Financial calcs'!BM324+'Financial calcs'!BL324</f>
        <v>0</v>
      </c>
      <c r="BN92" s="508">
        <f>'Financial calcs'!BN324+'Financial calcs'!BM324</f>
        <v>0</v>
      </c>
      <c r="BO92" s="508">
        <f>'Financial calcs'!BO324+'Financial calcs'!BN324</f>
        <v>0</v>
      </c>
      <c r="BP92" s="508">
        <f>'Financial calcs'!BP324+'Financial calcs'!BO324</f>
        <v>0</v>
      </c>
      <c r="BQ92" s="508">
        <f>'Financial calcs'!BQ324+'Financial calcs'!BP324</f>
        <v>0</v>
      </c>
      <c r="BR92" s="508">
        <f>'Financial calcs'!BR324+'Financial calcs'!BQ324</f>
        <v>0</v>
      </c>
      <c r="BS92" s="508">
        <f>'Financial calcs'!BS324+'Financial calcs'!BR324</f>
        <v>0</v>
      </c>
      <c r="BT92" s="508">
        <f>'Financial calcs'!BT324+'Financial calcs'!BS324</f>
        <v>0</v>
      </c>
      <c r="BU92" s="508">
        <f>'Financial calcs'!BU324+'Financial calcs'!BT324</f>
        <v>0</v>
      </c>
      <c r="BV92" s="508">
        <f>'Financial calcs'!BV324+'Financial calcs'!BU324</f>
        <v>0</v>
      </c>
      <c r="BW92" s="508">
        <f>'Financial calcs'!BW324+'Financial calcs'!BV324</f>
        <v>0</v>
      </c>
      <c r="BX92" s="508">
        <f>'Financial calcs'!BX324+'Financial calcs'!BW324</f>
        <v>0</v>
      </c>
      <c r="BY92" s="508">
        <f>'Financial calcs'!BY324+'Financial calcs'!BX324</f>
        <v>0</v>
      </c>
      <c r="BZ92" s="508">
        <f>'Financial calcs'!BZ324+'Financial calcs'!BY324</f>
        <v>0</v>
      </c>
      <c r="CA92" s="508">
        <f>'Financial calcs'!CA324+'Financial calcs'!BZ324</f>
        <v>0</v>
      </c>
      <c r="CB92" s="508">
        <f>'Financial calcs'!CB324+'Financial calcs'!CA324</f>
        <v>0</v>
      </c>
      <c r="CC92" s="508">
        <f>'Financial calcs'!CC324+'Financial calcs'!CB324</f>
        <v>0</v>
      </c>
      <c r="CD92" s="508">
        <f>'Financial calcs'!CD324+'Financial calcs'!CC324</f>
        <v>0</v>
      </c>
      <c r="CE92" s="508">
        <f>'Financial calcs'!CE324+'Financial calcs'!CD324</f>
        <v>0</v>
      </c>
      <c r="CF92" s="508">
        <f>'Financial calcs'!CF324+'Financial calcs'!CE324</f>
        <v>0</v>
      </c>
      <c r="CG92" s="508">
        <f>'Financial calcs'!CG324+'Financial calcs'!CF324</f>
        <v>0</v>
      </c>
    </row>
    <row r="93" spans="1:85" s="77" customFormat="1" ht="14.45" hidden="1" customHeight="1" outlineLevel="1" x14ac:dyDescent="0.3">
      <c r="A93" s="524"/>
      <c r="B93" s="527" t="s">
        <v>1241</v>
      </c>
      <c r="C93" s="524"/>
      <c r="D93" s="524"/>
      <c r="E93" s="524"/>
      <c r="F93" s="508">
        <f>'Financial calcs'!F325+'Financial calcs'!E325</f>
        <v>0</v>
      </c>
      <c r="G93" s="508">
        <f>'Financial calcs'!G325+'Financial calcs'!F325</f>
        <v>0</v>
      </c>
      <c r="H93" s="508">
        <f>'Financial calcs'!H325+'Financial calcs'!G325</f>
        <v>0</v>
      </c>
      <c r="I93" s="508">
        <f>'Financial calcs'!I325+'Financial calcs'!H325</f>
        <v>0</v>
      </c>
      <c r="J93" s="508">
        <f>'Financial calcs'!J325+'Financial calcs'!I325</f>
        <v>0</v>
      </c>
      <c r="K93" s="508">
        <f>'Financial calcs'!K325+'Financial calcs'!J325</f>
        <v>0</v>
      </c>
      <c r="L93" s="508">
        <f>'Financial calcs'!L325+'Financial calcs'!K325</f>
        <v>0</v>
      </c>
      <c r="M93" s="508">
        <f>'Financial calcs'!M325+'Financial calcs'!L325</f>
        <v>0</v>
      </c>
      <c r="N93" s="508">
        <f>'Financial calcs'!N325+'Financial calcs'!M325</f>
        <v>0</v>
      </c>
      <c r="O93" s="508">
        <f>'Financial calcs'!O325+'Financial calcs'!N325</f>
        <v>0</v>
      </c>
      <c r="P93" s="508">
        <f>'Financial calcs'!P325+'Financial calcs'!O325</f>
        <v>0</v>
      </c>
      <c r="Q93" s="508">
        <f>'Financial calcs'!Q325+'Financial calcs'!P325</f>
        <v>0</v>
      </c>
      <c r="R93" s="508">
        <f>'Financial calcs'!R325+'Financial calcs'!Q325</f>
        <v>0</v>
      </c>
      <c r="S93" s="508">
        <f>'Financial calcs'!S325+'Financial calcs'!R325</f>
        <v>0</v>
      </c>
      <c r="T93" s="508">
        <f>'Financial calcs'!T325+'Financial calcs'!S325</f>
        <v>0</v>
      </c>
      <c r="U93" s="508">
        <f>'Financial calcs'!U325+'Financial calcs'!T325</f>
        <v>0</v>
      </c>
      <c r="V93" s="508">
        <f>'Financial calcs'!V325+'Financial calcs'!U325</f>
        <v>0</v>
      </c>
      <c r="W93" s="508">
        <f>'Financial calcs'!W325+'Financial calcs'!V325</f>
        <v>0</v>
      </c>
      <c r="X93" s="508">
        <f>'Financial calcs'!X325+'Financial calcs'!W325</f>
        <v>0</v>
      </c>
      <c r="Y93" s="508">
        <f>'Financial calcs'!Y325+'Financial calcs'!X325</f>
        <v>0</v>
      </c>
      <c r="Z93" s="508">
        <f>'Financial calcs'!Z325+'Financial calcs'!Y325</f>
        <v>0</v>
      </c>
      <c r="AA93" s="508">
        <f>'Financial calcs'!AA325+'Financial calcs'!Z325</f>
        <v>0</v>
      </c>
      <c r="AB93" s="508">
        <f>'Financial calcs'!AB325+'Financial calcs'!AA325</f>
        <v>0</v>
      </c>
      <c r="AC93" s="508">
        <f>'Financial calcs'!AC325+'Financial calcs'!AB325</f>
        <v>0</v>
      </c>
      <c r="AD93" s="508">
        <f>'Financial calcs'!AD325+'Financial calcs'!AC325</f>
        <v>0</v>
      </c>
      <c r="AE93" s="508">
        <f>'Financial calcs'!AE325+'Financial calcs'!AD325</f>
        <v>0</v>
      </c>
      <c r="AF93" s="508">
        <f>'Financial calcs'!AF325+'Financial calcs'!AE325</f>
        <v>0</v>
      </c>
      <c r="AG93" s="508">
        <f>'Financial calcs'!AG325+'Financial calcs'!AF325</f>
        <v>0</v>
      </c>
      <c r="AH93" s="508">
        <f>'Financial calcs'!AH325+'Financial calcs'!AG325</f>
        <v>0</v>
      </c>
      <c r="AI93" s="508">
        <f>'Financial calcs'!AI325+'Financial calcs'!AH325</f>
        <v>0</v>
      </c>
      <c r="AJ93" s="508">
        <f>'Financial calcs'!AJ325+'Financial calcs'!AI325</f>
        <v>0</v>
      </c>
      <c r="AK93" s="508">
        <f>'Financial calcs'!AK325+'Financial calcs'!AJ325</f>
        <v>0</v>
      </c>
      <c r="AL93" s="508">
        <f>'Financial calcs'!AL325+'Financial calcs'!AK325</f>
        <v>0</v>
      </c>
      <c r="AM93" s="508">
        <f>'Financial calcs'!AM325+'Financial calcs'!AL325</f>
        <v>0</v>
      </c>
      <c r="AN93" s="508">
        <f>'Financial calcs'!AN325+'Financial calcs'!AM325</f>
        <v>0</v>
      </c>
      <c r="AO93" s="508">
        <f>'Financial calcs'!AO325+'Financial calcs'!AN325</f>
        <v>0</v>
      </c>
      <c r="AP93" s="508">
        <f>'Financial calcs'!AP325+'Financial calcs'!AO325</f>
        <v>0</v>
      </c>
      <c r="AQ93" s="508">
        <f>'Financial calcs'!AQ325+'Financial calcs'!AP325</f>
        <v>0</v>
      </c>
      <c r="AR93" s="508">
        <f>'Financial calcs'!AR325+'Financial calcs'!AQ325</f>
        <v>0</v>
      </c>
      <c r="AS93" s="508">
        <f>'Financial calcs'!AS325+'Financial calcs'!AR325</f>
        <v>0</v>
      </c>
      <c r="AT93" s="508">
        <f>'Financial calcs'!AT325+'Financial calcs'!AS325</f>
        <v>0</v>
      </c>
      <c r="AU93" s="508">
        <f>'Financial calcs'!AU325+'Financial calcs'!AT325</f>
        <v>0</v>
      </c>
      <c r="AV93" s="508">
        <f>'Financial calcs'!AV325+'Financial calcs'!AU325</f>
        <v>0</v>
      </c>
      <c r="AW93" s="508">
        <f>'Financial calcs'!AW325+'Financial calcs'!AV325</f>
        <v>0</v>
      </c>
      <c r="AX93" s="508">
        <f>'Financial calcs'!AX325+'Financial calcs'!AW325</f>
        <v>0</v>
      </c>
      <c r="AY93" s="508">
        <f>'Financial calcs'!AY325+'Financial calcs'!AX325</f>
        <v>0</v>
      </c>
      <c r="AZ93" s="508">
        <f>'Financial calcs'!AZ325+'Financial calcs'!AY325</f>
        <v>0</v>
      </c>
      <c r="BA93" s="508">
        <f>'Financial calcs'!BA325+'Financial calcs'!AZ325</f>
        <v>0</v>
      </c>
      <c r="BB93" s="508">
        <f>'Financial calcs'!BB325+'Financial calcs'!BA325</f>
        <v>0</v>
      </c>
      <c r="BC93" s="508">
        <f>'Financial calcs'!BC325+'Financial calcs'!BB325</f>
        <v>0</v>
      </c>
      <c r="BD93" s="508">
        <f>'Financial calcs'!BD325+'Financial calcs'!BC325</f>
        <v>0</v>
      </c>
      <c r="BE93" s="508">
        <f>'Financial calcs'!BE325+'Financial calcs'!BD325</f>
        <v>0</v>
      </c>
      <c r="BF93" s="508">
        <f>'Financial calcs'!BF325+'Financial calcs'!BE325</f>
        <v>0</v>
      </c>
      <c r="BG93" s="508">
        <f>'Financial calcs'!BG325+'Financial calcs'!BF325</f>
        <v>0</v>
      </c>
      <c r="BH93" s="508">
        <f>'Financial calcs'!BH325+'Financial calcs'!BG325</f>
        <v>0</v>
      </c>
      <c r="BI93" s="508">
        <f>'Financial calcs'!BI325+'Financial calcs'!BH325</f>
        <v>0</v>
      </c>
      <c r="BJ93" s="508">
        <f>'Financial calcs'!BJ325+'Financial calcs'!BI325</f>
        <v>0</v>
      </c>
      <c r="BK93" s="508">
        <f>'Financial calcs'!BK325+'Financial calcs'!BJ325</f>
        <v>0</v>
      </c>
      <c r="BL93" s="508">
        <f>'Financial calcs'!BL325+'Financial calcs'!BK325</f>
        <v>0</v>
      </c>
      <c r="BM93" s="508">
        <f>'Financial calcs'!BM325+'Financial calcs'!BL325</f>
        <v>0</v>
      </c>
      <c r="BN93" s="508">
        <f>'Financial calcs'!BN325+'Financial calcs'!BM325</f>
        <v>0</v>
      </c>
      <c r="BO93" s="508">
        <f>'Financial calcs'!BO325+'Financial calcs'!BN325</f>
        <v>0</v>
      </c>
      <c r="BP93" s="508">
        <f>'Financial calcs'!BP325+'Financial calcs'!BO325</f>
        <v>0</v>
      </c>
      <c r="BQ93" s="508">
        <f>'Financial calcs'!BQ325+'Financial calcs'!BP325</f>
        <v>0</v>
      </c>
      <c r="BR93" s="508">
        <f>'Financial calcs'!BR325+'Financial calcs'!BQ325</f>
        <v>0</v>
      </c>
      <c r="BS93" s="508">
        <f>'Financial calcs'!BS325+'Financial calcs'!BR325</f>
        <v>0</v>
      </c>
      <c r="BT93" s="508">
        <f>'Financial calcs'!BT325+'Financial calcs'!BS325</f>
        <v>0</v>
      </c>
      <c r="BU93" s="508">
        <f>'Financial calcs'!BU325+'Financial calcs'!BT325</f>
        <v>0</v>
      </c>
      <c r="BV93" s="508">
        <f>'Financial calcs'!BV325+'Financial calcs'!BU325</f>
        <v>0</v>
      </c>
      <c r="BW93" s="508">
        <f>'Financial calcs'!BW325+'Financial calcs'!BV325</f>
        <v>0</v>
      </c>
      <c r="BX93" s="508">
        <f>'Financial calcs'!BX325+'Financial calcs'!BW325</f>
        <v>0</v>
      </c>
      <c r="BY93" s="508">
        <f>'Financial calcs'!BY325+'Financial calcs'!BX325</f>
        <v>0</v>
      </c>
      <c r="BZ93" s="508">
        <f>'Financial calcs'!BZ325+'Financial calcs'!BY325</f>
        <v>0</v>
      </c>
      <c r="CA93" s="508">
        <f>'Financial calcs'!CA325+'Financial calcs'!BZ325</f>
        <v>0</v>
      </c>
      <c r="CB93" s="508">
        <f>'Financial calcs'!CB325+'Financial calcs'!CA325</f>
        <v>0</v>
      </c>
      <c r="CC93" s="508">
        <f>'Financial calcs'!CC325+'Financial calcs'!CB325</f>
        <v>0</v>
      </c>
      <c r="CD93" s="508">
        <f>'Financial calcs'!CD325+'Financial calcs'!CC325</f>
        <v>0</v>
      </c>
      <c r="CE93" s="508">
        <f>'Financial calcs'!CE325+'Financial calcs'!CD325</f>
        <v>0</v>
      </c>
      <c r="CF93" s="508">
        <f>'Financial calcs'!CF325+'Financial calcs'!CE325</f>
        <v>0</v>
      </c>
      <c r="CG93" s="508">
        <f>'Financial calcs'!CG325+'Financial calcs'!CF325</f>
        <v>0</v>
      </c>
    </row>
    <row r="94" spans="1:85" s="77" customFormat="1" ht="15" hidden="1" customHeight="1" outlineLevel="1" thickBot="1" x14ac:dyDescent="0.35">
      <c r="A94" s="524"/>
      <c r="B94" s="530" t="s">
        <v>827</v>
      </c>
      <c r="C94" s="524"/>
      <c r="D94" s="524"/>
      <c r="E94" s="524"/>
      <c r="F94" s="535">
        <f>'Financial calcs'!F326+'Financial calcs'!E326</f>
        <v>0</v>
      </c>
      <c r="G94" s="535">
        <f>'Financial calcs'!G326+'Financial calcs'!F326</f>
        <v>0</v>
      </c>
      <c r="H94" s="535">
        <f>'Financial calcs'!H326+'Financial calcs'!G326</f>
        <v>0</v>
      </c>
      <c r="I94" s="535">
        <f>'Financial calcs'!I326+'Financial calcs'!H326</f>
        <v>0</v>
      </c>
      <c r="J94" s="535">
        <f>'Financial calcs'!J326+'Financial calcs'!I326</f>
        <v>0</v>
      </c>
      <c r="K94" s="535">
        <f>'Financial calcs'!K326+'Financial calcs'!J326</f>
        <v>0</v>
      </c>
      <c r="L94" s="535">
        <f>'Financial calcs'!L326+'Financial calcs'!K326</f>
        <v>0</v>
      </c>
      <c r="M94" s="535">
        <f>'Financial calcs'!M326+'Financial calcs'!L326</f>
        <v>0</v>
      </c>
      <c r="N94" s="535">
        <f>'Financial calcs'!N326+'Financial calcs'!M326</f>
        <v>0</v>
      </c>
      <c r="O94" s="535">
        <f>'Financial calcs'!O326+'Financial calcs'!N326</f>
        <v>0</v>
      </c>
      <c r="P94" s="535">
        <f>'Financial calcs'!P326+'Financial calcs'!O326</f>
        <v>0</v>
      </c>
      <c r="Q94" s="535">
        <f>'Financial calcs'!Q326+'Financial calcs'!P326</f>
        <v>0</v>
      </c>
      <c r="R94" s="535">
        <f>'Financial calcs'!R326+'Financial calcs'!Q326</f>
        <v>0</v>
      </c>
      <c r="S94" s="535">
        <f>'Financial calcs'!S326+'Financial calcs'!R326</f>
        <v>0</v>
      </c>
      <c r="T94" s="535">
        <f>'Financial calcs'!T326+'Financial calcs'!S326</f>
        <v>0</v>
      </c>
      <c r="U94" s="535">
        <f>'Financial calcs'!U326+'Financial calcs'!T326</f>
        <v>0</v>
      </c>
      <c r="V94" s="535">
        <f>'Financial calcs'!V326+'Financial calcs'!U326</f>
        <v>0</v>
      </c>
      <c r="W94" s="535">
        <f>'Financial calcs'!W326+'Financial calcs'!V326</f>
        <v>0</v>
      </c>
      <c r="X94" s="535">
        <f>'Financial calcs'!X326+'Financial calcs'!W326</f>
        <v>0</v>
      </c>
      <c r="Y94" s="535">
        <f>'Financial calcs'!Y326+'Financial calcs'!X326</f>
        <v>0</v>
      </c>
      <c r="Z94" s="535">
        <f>'Financial calcs'!Z326+'Financial calcs'!Y326</f>
        <v>0</v>
      </c>
      <c r="AA94" s="535">
        <f>'Financial calcs'!AA326+'Financial calcs'!Z326</f>
        <v>0</v>
      </c>
      <c r="AB94" s="535">
        <f>'Financial calcs'!AB326+'Financial calcs'!AA326</f>
        <v>0</v>
      </c>
      <c r="AC94" s="535">
        <f>'Financial calcs'!AC326+'Financial calcs'!AB326</f>
        <v>0</v>
      </c>
      <c r="AD94" s="535">
        <f>'Financial calcs'!AD326+'Financial calcs'!AC326</f>
        <v>0</v>
      </c>
      <c r="AE94" s="535">
        <f>'Financial calcs'!AE326+'Financial calcs'!AD326</f>
        <v>0</v>
      </c>
      <c r="AF94" s="535">
        <f>'Financial calcs'!AF326+'Financial calcs'!AE326</f>
        <v>0</v>
      </c>
      <c r="AG94" s="535">
        <f>'Financial calcs'!AG326+'Financial calcs'!AF326</f>
        <v>0</v>
      </c>
      <c r="AH94" s="535">
        <f>'Financial calcs'!AH326+'Financial calcs'!AG326</f>
        <v>0</v>
      </c>
      <c r="AI94" s="535">
        <f>'Financial calcs'!AI326+'Financial calcs'!AH326</f>
        <v>0</v>
      </c>
      <c r="AJ94" s="535">
        <f>'Financial calcs'!AJ326+'Financial calcs'!AI326</f>
        <v>0</v>
      </c>
      <c r="AK94" s="535">
        <f>'Financial calcs'!AK326+'Financial calcs'!AJ326</f>
        <v>0</v>
      </c>
      <c r="AL94" s="535">
        <f>'Financial calcs'!AL326+'Financial calcs'!AK326</f>
        <v>0</v>
      </c>
      <c r="AM94" s="535">
        <f>'Financial calcs'!AM326+'Financial calcs'!AL326</f>
        <v>0</v>
      </c>
      <c r="AN94" s="535">
        <f>'Financial calcs'!AN326+'Financial calcs'!AM326</f>
        <v>0</v>
      </c>
      <c r="AO94" s="535">
        <f>'Financial calcs'!AO326+'Financial calcs'!AN326</f>
        <v>0</v>
      </c>
      <c r="AP94" s="535">
        <f>'Financial calcs'!AP326+'Financial calcs'!AO326</f>
        <v>0</v>
      </c>
      <c r="AQ94" s="535">
        <f>'Financial calcs'!AQ326+'Financial calcs'!AP326</f>
        <v>0</v>
      </c>
      <c r="AR94" s="535">
        <f>'Financial calcs'!AR326+'Financial calcs'!AQ326</f>
        <v>0</v>
      </c>
      <c r="AS94" s="535">
        <f>'Financial calcs'!AS326+'Financial calcs'!AR326</f>
        <v>0</v>
      </c>
      <c r="AT94" s="535">
        <f>'Financial calcs'!AT326+'Financial calcs'!AS326</f>
        <v>0</v>
      </c>
      <c r="AU94" s="535">
        <f>'Financial calcs'!AU326+'Financial calcs'!AT326</f>
        <v>0</v>
      </c>
      <c r="AV94" s="535">
        <f>'Financial calcs'!AV326+'Financial calcs'!AU326</f>
        <v>0</v>
      </c>
      <c r="AW94" s="535">
        <f>'Financial calcs'!AW326+'Financial calcs'!AV326</f>
        <v>0</v>
      </c>
      <c r="AX94" s="535">
        <f>'Financial calcs'!AX326+'Financial calcs'!AW326</f>
        <v>0</v>
      </c>
      <c r="AY94" s="535">
        <f>'Financial calcs'!AY326+'Financial calcs'!AX326</f>
        <v>0</v>
      </c>
      <c r="AZ94" s="535">
        <f>'Financial calcs'!AZ326+'Financial calcs'!AY326</f>
        <v>0</v>
      </c>
      <c r="BA94" s="535">
        <f>'Financial calcs'!BA326+'Financial calcs'!AZ326</f>
        <v>0</v>
      </c>
      <c r="BB94" s="535">
        <f>'Financial calcs'!BB326+'Financial calcs'!BA326</f>
        <v>0</v>
      </c>
      <c r="BC94" s="535">
        <f>'Financial calcs'!BC326+'Financial calcs'!BB326</f>
        <v>0</v>
      </c>
      <c r="BD94" s="535">
        <f>'Financial calcs'!BD326+'Financial calcs'!BC326</f>
        <v>0</v>
      </c>
      <c r="BE94" s="535">
        <f>'Financial calcs'!BE326+'Financial calcs'!BD326</f>
        <v>0</v>
      </c>
      <c r="BF94" s="535">
        <f>'Financial calcs'!BF326+'Financial calcs'!BE326</f>
        <v>0</v>
      </c>
      <c r="BG94" s="535">
        <f>'Financial calcs'!BG326+'Financial calcs'!BF326</f>
        <v>0</v>
      </c>
      <c r="BH94" s="535">
        <f>'Financial calcs'!BH326+'Financial calcs'!BG326</f>
        <v>0</v>
      </c>
      <c r="BI94" s="535">
        <f>'Financial calcs'!BI326+'Financial calcs'!BH326</f>
        <v>0</v>
      </c>
      <c r="BJ94" s="535">
        <f>'Financial calcs'!BJ326+'Financial calcs'!BI326</f>
        <v>0</v>
      </c>
      <c r="BK94" s="535">
        <f>'Financial calcs'!BK326+'Financial calcs'!BJ326</f>
        <v>0</v>
      </c>
      <c r="BL94" s="535">
        <f>'Financial calcs'!BL326+'Financial calcs'!BK326</f>
        <v>0</v>
      </c>
      <c r="BM94" s="535">
        <f>'Financial calcs'!BM326+'Financial calcs'!BL326</f>
        <v>0</v>
      </c>
      <c r="BN94" s="535">
        <f>'Financial calcs'!BN326+'Financial calcs'!BM326</f>
        <v>0</v>
      </c>
      <c r="BO94" s="535">
        <f>'Financial calcs'!BO326+'Financial calcs'!BN326</f>
        <v>0</v>
      </c>
      <c r="BP94" s="535">
        <f>'Financial calcs'!BP326+'Financial calcs'!BO326</f>
        <v>0</v>
      </c>
      <c r="BQ94" s="535">
        <f>'Financial calcs'!BQ326+'Financial calcs'!BP326</f>
        <v>0</v>
      </c>
      <c r="BR94" s="535">
        <f>'Financial calcs'!BR326+'Financial calcs'!BQ326</f>
        <v>0</v>
      </c>
      <c r="BS94" s="535">
        <f>'Financial calcs'!BS326+'Financial calcs'!BR326</f>
        <v>0</v>
      </c>
      <c r="BT94" s="535">
        <f>'Financial calcs'!BT326+'Financial calcs'!BS326</f>
        <v>0</v>
      </c>
      <c r="BU94" s="535">
        <f>'Financial calcs'!BU326+'Financial calcs'!BT326</f>
        <v>0</v>
      </c>
      <c r="BV94" s="535">
        <f>'Financial calcs'!BV326+'Financial calcs'!BU326</f>
        <v>0</v>
      </c>
      <c r="BW94" s="535">
        <f>'Financial calcs'!BW326+'Financial calcs'!BV326</f>
        <v>0</v>
      </c>
      <c r="BX94" s="535">
        <f>'Financial calcs'!BX326+'Financial calcs'!BW326</f>
        <v>0</v>
      </c>
      <c r="BY94" s="535">
        <f>'Financial calcs'!BY326+'Financial calcs'!BX326</f>
        <v>0</v>
      </c>
      <c r="BZ94" s="535">
        <f>'Financial calcs'!BZ326+'Financial calcs'!BY326</f>
        <v>0</v>
      </c>
      <c r="CA94" s="535">
        <f>'Financial calcs'!CA326+'Financial calcs'!BZ326</f>
        <v>0</v>
      </c>
      <c r="CB94" s="535">
        <f>'Financial calcs'!CB326+'Financial calcs'!CA326</f>
        <v>0</v>
      </c>
      <c r="CC94" s="535">
        <f>'Financial calcs'!CC326+'Financial calcs'!CB326</f>
        <v>0</v>
      </c>
      <c r="CD94" s="535">
        <f>'Financial calcs'!CD326+'Financial calcs'!CC326</f>
        <v>0</v>
      </c>
      <c r="CE94" s="535">
        <f>'Financial calcs'!CE326+'Financial calcs'!CD326</f>
        <v>0</v>
      </c>
      <c r="CF94" s="535">
        <f>'Financial calcs'!CF326+'Financial calcs'!CE326</f>
        <v>0</v>
      </c>
      <c r="CG94" s="535">
        <f>'Financial calcs'!CG326+'Financial calcs'!CF326</f>
        <v>0</v>
      </c>
    </row>
    <row r="95" spans="1:85" s="102" customFormat="1" ht="6" hidden="1" customHeight="1" outlineLevel="1" thickTop="1" x14ac:dyDescent="0.15">
      <c r="A95" s="502"/>
      <c r="B95" s="502"/>
      <c r="C95" s="502"/>
      <c r="D95" s="502"/>
      <c r="E95" s="502"/>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3"/>
      <c r="BU95" s="503"/>
      <c r="BV95" s="503"/>
      <c r="BW95" s="503"/>
      <c r="BX95" s="503"/>
      <c r="BY95" s="503"/>
      <c r="BZ95" s="503"/>
      <c r="CA95" s="503"/>
      <c r="CB95" s="503"/>
      <c r="CC95" s="503"/>
      <c r="CD95" s="503"/>
      <c r="CE95" s="503"/>
      <c r="CF95" s="503"/>
      <c r="CG95" s="503"/>
    </row>
    <row r="96" spans="1:85" s="77" customFormat="1" ht="15" hidden="1" customHeight="1" outlineLevel="1" thickBot="1" x14ac:dyDescent="0.35">
      <c r="A96" s="707"/>
      <c r="B96" s="707" t="s">
        <v>581</v>
      </c>
      <c r="C96" s="707"/>
      <c r="D96" s="524"/>
      <c r="E96" s="524"/>
      <c r="F96" s="535">
        <f ca="1">F89+F79+F74+F69+F64+F59+F94+F84</f>
        <v>-3320.4023587527026</v>
      </c>
      <c r="G96" s="535">
        <f t="shared" ref="G96:AT96" ca="1" si="88">G89+G79+G74+G69+G64+G59+G94+G84</f>
        <v>-54741.942745309061</v>
      </c>
      <c r="H96" s="535">
        <f t="shared" ca="1" si="88"/>
        <v>-88648.249925807919</v>
      </c>
      <c r="I96" s="535">
        <f t="shared" ca="1" si="88"/>
        <v>-75557.094530808492</v>
      </c>
      <c r="J96" s="535">
        <f t="shared" ca="1" si="88"/>
        <v>-77279.346297641503</v>
      </c>
      <c r="K96" s="535">
        <f t="shared" ca="1" si="88"/>
        <v>-78941.586592769221</v>
      </c>
      <c r="L96" s="535">
        <f t="shared" ca="1" si="88"/>
        <v>-80517.205240939991</v>
      </c>
      <c r="M96" s="535">
        <f t="shared" ca="1" si="88"/>
        <v>-82246.889308569851</v>
      </c>
      <c r="N96" s="535">
        <f t="shared" ca="1" si="88"/>
        <v>-110699.44668354018</v>
      </c>
      <c r="O96" s="535">
        <f t="shared" ca="1" si="88"/>
        <v>-139979.09487084899</v>
      </c>
      <c r="P96" s="535">
        <f t="shared" ca="1" si="88"/>
        <v>-142467.79733265479</v>
      </c>
      <c r="Q96" s="535">
        <f t="shared" ca="1" si="88"/>
        <v>-145029.24323058288</v>
      </c>
      <c r="R96" s="535">
        <f t="shared" ca="1" si="88"/>
        <v>-147891.04768319803</v>
      </c>
      <c r="S96" s="535">
        <f t="shared" ca="1" si="88"/>
        <v>-150547.36247104124</v>
      </c>
      <c r="T96" s="535">
        <f t="shared" ca="1" si="88"/>
        <v>-152943.55881586194</v>
      </c>
      <c r="U96" s="535">
        <f t="shared" ca="1" si="88"/>
        <v>-155698.96418041611</v>
      </c>
      <c r="V96" s="535">
        <f t="shared" ca="1" si="88"/>
        <v>-158476.67478816913</v>
      </c>
      <c r="W96" s="535">
        <f t="shared" ca="1" si="88"/>
        <v>-161335.608956273</v>
      </c>
      <c r="X96" s="535">
        <f t="shared" ca="1" si="88"/>
        <v>-164218.4301699436</v>
      </c>
      <c r="Y96" s="535">
        <f t="shared" ca="1" si="88"/>
        <v>-167185.55998185201</v>
      </c>
      <c r="Z96" s="535">
        <f t="shared" ca="1" si="88"/>
        <v>-170498.55920489592</v>
      </c>
      <c r="AA96" s="535">
        <f t="shared" ca="1" si="88"/>
        <v>-173578.79288908016</v>
      </c>
      <c r="AB96" s="535">
        <f t="shared" ca="1" si="88"/>
        <v>-176366.08685361224</v>
      </c>
      <c r="AC96" s="535">
        <f t="shared" ca="1" si="88"/>
        <v>-179564.58754449789</v>
      </c>
      <c r="AD96" s="535">
        <f t="shared" ca="1" si="88"/>
        <v>-182792.35188419162</v>
      </c>
      <c r="AE96" s="535">
        <f t="shared" ca="1" si="88"/>
        <v>-186114.55192682197</v>
      </c>
      <c r="AF96" s="535">
        <f t="shared" ca="1" si="88"/>
        <v>-189468.04020213478</v>
      </c>
      <c r="AG96" s="535">
        <f t="shared" ca="1" si="88"/>
        <v>-192919.65629037184</v>
      </c>
      <c r="AH96" s="535">
        <f t="shared" ca="1" si="88"/>
        <v>-196768.46184226798</v>
      </c>
      <c r="AI96" s="535">
        <f t="shared" ca="1" si="88"/>
        <v>-193522.05833805757</v>
      </c>
      <c r="AJ96" s="535">
        <f t="shared" ca="1" si="88"/>
        <v>-185167.12829783448</v>
      </c>
      <c r="AK96" s="535">
        <f t="shared" ca="1" si="88"/>
        <v>-178307.72387395304</v>
      </c>
      <c r="AL96" s="535">
        <f t="shared" ca="1" si="88"/>
        <v>-180758.41070249758</v>
      </c>
      <c r="AM96" s="535">
        <f t="shared" ca="1" si="88"/>
        <v>-188278.76616294798</v>
      </c>
      <c r="AN96" s="535">
        <f t="shared" ca="1" si="88"/>
        <v>-190475.05335368935</v>
      </c>
      <c r="AO96" s="535">
        <f t="shared" ca="1" si="88"/>
        <v>-192735.15300816385</v>
      </c>
      <c r="AP96" s="535">
        <f t="shared" ca="1" si="88"/>
        <v>-195398.05527105666</v>
      </c>
      <c r="AQ96" s="535">
        <f t="shared" ca="1" si="88"/>
        <v>-197714.65741689305</v>
      </c>
      <c r="AR96" s="535">
        <f t="shared" ca="1" si="88"/>
        <v>-199610.42375428273</v>
      </c>
      <c r="AS96" s="535">
        <f t="shared" ca="1" si="88"/>
        <v>-201984.94095376501</v>
      </c>
      <c r="AT96" s="535">
        <f t="shared" ca="1" si="88"/>
        <v>-204350.10203928195</v>
      </c>
      <c r="AU96" s="535">
        <f t="shared" ref="AU96:BQ96" ca="1" si="89">AU89+AU79+AU74+AU69+AU64+AU59+AU94+AU84</f>
        <v>-206806.00138815452</v>
      </c>
      <c r="AV96" s="535">
        <f t="shared" ca="1" si="89"/>
        <v>-104675.40395892263</v>
      </c>
      <c r="AW96" s="535">
        <f t="shared" ca="1" si="89"/>
        <v>0</v>
      </c>
      <c r="AX96" s="535">
        <f t="shared" ca="1" si="89"/>
        <v>0</v>
      </c>
      <c r="AY96" s="535">
        <f t="shared" ca="1" si="89"/>
        <v>0</v>
      </c>
      <c r="AZ96" s="535">
        <f t="shared" ca="1" si="89"/>
        <v>0</v>
      </c>
      <c r="BA96" s="535">
        <f t="shared" ca="1" si="89"/>
        <v>0</v>
      </c>
      <c r="BB96" s="535">
        <f t="shared" ca="1" si="89"/>
        <v>0</v>
      </c>
      <c r="BC96" s="535">
        <f t="shared" ca="1" si="89"/>
        <v>0</v>
      </c>
      <c r="BD96" s="535">
        <f t="shared" ca="1" si="89"/>
        <v>0</v>
      </c>
      <c r="BE96" s="535">
        <f t="shared" ca="1" si="89"/>
        <v>0</v>
      </c>
      <c r="BF96" s="535">
        <f t="shared" ca="1" si="89"/>
        <v>0</v>
      </c>
      <c r="BG96" s="535">
        <f t="shared" ca="1" si="89"/>
        <v>0</v>
      </c>
      <c r="BH96" s="535">
        <f t="shared" ca="1" si="89"/>
        <v>0</v>
      </c>
      <c r="BI96" s="535">
        <f t="shared" ca="1" si="89"/>
        <v>0</v>
      </c>
      <c r="BJ96" s="535">
        <f t="shared" ca="1" si="89"/>
        <v>0</v>
      </c>
      <c r="BK96" s="535">
        <f t="shared" ca="1" si="89"/>
        <v>0</v>
      </c>
      <c r="BL96" s="535">
        <f t="shared" ca="1" si="89"/>
        <v>0</v>
      </c>
      <c r="BM96" s="535">
        <f t="shared" ca="1" si="89"/>
        <v>0</v>
      </c>
      <c r="BN96" s="535">
        <f t="shared" ca="1" si="89"/>
        <v>0</v>
      </c>
      <c r="BO96" s="535">
        <f t="shared" ca="1" si="89"/>
        <v>0</v>
      </c>
      <c r="BP96" s="535">
        <f t="shared" ca="1" si="89"/>
        <v>0</v>
      </c>
      <c r="BQ96" s="535">
        <f t="shared" ca="1" si="89"/>
        <v>0</v>
      </c>
      <c r="BR96" s="535">
        <f t="shared" ref="BR96:CE96" ca="1" si="90">BR89+BR79+BR74+BR69+BR64+BR59+BR94+BR84</f>
        <v>0</v>
      </c>
      <c r="BS96" s="535">
        <f t="shared" ca="1" si="90"/>
        <v>0</v>
      </c>
      <c r="BT96" s="535">
        <f t="shared" ca="1" si="90"/>
        <v>0</v>
      </c>
      <c r="BU96" s="535">
        <f t="shared" ca="1" si="90"/>
        <v>0</v>
      </c>
      <c r="BV96" s="535">
        <f t="shared" ca="1" si="90"/>
        <v>0</v>
      </c>
      <c r="BW96" s="535">
        <f t="shared" ca="1" si="90"/>
        <v>0</v>
      </c>
      <c r="BX96" s="535">
        <f t="shared" ca="1" si="90"/>
        <v>0</v>
      </c>
      <c r="BY96" s="535">
        <f t="shared" ca="1" si="90"/>
        <v>0</v>
      </c>
      <c r="BZ96" s="535">
        <f t="shared" ca="1" si="90"/>
        <v>0</v>
      </c>
      <c r="CA96" s="535">
        <f t="shared" ca="1" si="90"/>
        <v>0</v>
      </c>
      <c r="CB96" s="535">
        <f t="shared" ca="1" si="90"/>
        <v>0</v>
      </c>
      <c r="CC96" s="535">
        <f t="shared" ca="1" si="90"/>
        <v>0</v>
      </c>
      <c r="CD96" s="535">
        <f t="shared" ca="1" si="90"/>
        <v>0</v>
      </c>
      <c r="CE96" s="535">
        <f t="shared" ca="1" si="90"/>
        <v>0</v>
      </c>
      <c r="CF96" s="535">
        <f t="shared" ref="CF96:CG96" ca="1" si="91">CF89+CF79+CF74+CF69+CF64+CF59+CF94+CF84</f>
        <v>0</v>
      </c>
      <c r="CG96" s="535">
        <f t="shared" ca="1" si="91"/>
        <v>0</v>
      </c>
    </row>
    <row r="97" spans="1:85" s="102" customFormat="1" ht="6" hidden="1" customHeight="1" outlineLevel="1" thickTop="1" x14ac:dyDescent="0.15">
      <c r="A97" s="716"/>
      <c r="B97" s="711"/>
      <c r="C97" s="717"/>
      <c r="D97" s="502"/>
      <c r="E97" s="502"/>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503"/>
      <c r="BA97" s="503"/>
      <c r="BB97" s="503"/>
      <c r="BC97" s="503"/>
      <c r="BD97" s="503"/>
      <c r="BE97" s="503"/>
      <c r="BF97" s="503"/>
      <c r="BG97" s="503"/>
      <c r="BH97" s="503"/>
      <c r="BI97" s="503"/>
      <c r="BJ97" s="503"/>
      <c r="BK97" s="503"/>
      <c r="BL97" s="503"/>
      <c r="BM97" s="503"/>
      <c r="BN97" s="503"/>
      <c r="BO97" s="503"/>
      <c r="BP97" s="503"/>
      <c r="BQ97" s="503"/>
      <c r="BR97" s="503"/>
      <c r="BS97" s="503"/>
      <c r="BT97" s="503"/>
      <c r="BU97" s="503"/>
      <c r="BV97" s="503"/>
      <c r="BW97" s="503"/>
      <c r="BX97" s="503"/>
      <c r="BY97" s="503"/>
      <c r="BZ97" s="503"/>
      <c r="CA97" s="503"/>
      <c r="CB97" s="503"/>
      <c r="CC97" s="503"/>
      <c r="CD97" s="503"/>
      <c r="CE97" s="503"/>
      <c r="CF97" s="503"/>
      <c r="CG97" s="503"/>
    </row>
    <row r="98" spans="1:85" s="77" customFormat="1" ht="14.45" hidden="1" customHeight="1" outlineLevel="1" x14ac:dyDescent="0.3">
      <c r="A98" s="718"/>
      <c r="B98" s="709" t="s">
        <v>582</v>
      </c>
      <c r="C98" s="719"/>
      <c r="D98" s="524"/>
      <c r="E98" s="524"/>
      <c r="F98" s="508">
        <f t="shared" ref="F98:AK98" ca="1" si="92">F96+F56</f>
        <v>371583.70995521359</v>
      </c>
      <c r="G98" s="508">
        <f t="shared" ca="1" si="92"/>
        <v>881684.2565528946</v>
      </c>
      <c r="H98" s="508">
        <f t="shared" ca="1" si="92"/>
        <v>472873.83705842949</v>
      </c>
      <c r="I98" s="508">
        <f t="shared" ca="1" si="92"/>
        <v>-75557.094530808492</v>
      </c>
      <c r="J98" s="508">
        <f t="shared" ca="1" si="92"/>
        <v>-77279.346297641503</v>
      </c>
      <c r="K98" s="508">
        <f t="shared" ca="1" si="92"/>
        <v>-78941.586592769221</v>
      </c>
      <c r="L98" s="508">
        <f t="shared" ca="1" si="92"/>
        <v>-80517.205240939991</v>
      </c>
      <c r="M98" s="508">
        <f t="shared" ca="1" si="92"/>
        <v>-82246.889308569851</v>
      </c>
      <c r="N98" s="508">
        <f t="shared" ca="1" si="92"/>
        <v>-110699.44668354018</v>
      </c>
      <c r="O98" s="508">
        <f t="shared" ca="1" si="92"/>
        <v>-139979.09487084899</v>
      </c>
      <c r="P98" s="508">
        <f t="shared" ca="1" si="92"/>
        <v>-142467.79733265479</v>
      </c>
      <c r="Q98" s="508">
        <f t="shared" ca="1" si="92"/>
        <v>-145029.24323058288</v>
      </c>
      <c r="R98" s="508">
        <f t="shared" ca="1" si="92"/>
        <v>-147891.04768319803</v>
      </c>
      <c r="S98" s="508">
        <f t="shared" ca="1" si="92"/>
        <v>-150547.36247104124</v>
      </c>
      <c r="T98" s="508">
        <f t="shared" ca="1" si="92"/>
        <v>-152943.55881586194</v>
      </c>
      <c r="U98" s="508">
        <f t="shared" ca="1" si="92"/>
        <v>-155698.96418041611</v>
      </c>
      <c r="V98" s="508">
        <f t="shared" ca="1" si="92"/>
        <v>-158476.67478816913</v>
      </c>
      <c r="W98" s="508">
        <f t="shared" ca="1" si="92"/>
        <v>-161335.608956273</v>
      </c>
      <c r="X98" s="508">
        <f t="shared" ca="1" si="92"/>
        <v>-164218.4301699436</v>
      </c>
      <c r="Y98" s="508">
        <f t="shared" ca="1" si="92"/>
        <v>-167185.55998185201</v>
      </c>
      <c r="Z98" s="508">
        <f t="shared" ca="1" si="92"/>
        <v>-170498.55920489592</v>
      </c>
      <c r="AA98" s="508">
        <f t="shared" ca="1" si="92"/>
        <v>-173578.79288908016</v>
      </c>
      <c r="AB98" s="508">
        <f t="shared" ca="1" si="92"/>
        <v>-176366.08685361224</v>
      </c>
      <c r="AC98" s="508">
        <f t="shared" ca="1" si="92"/>
        <v>-179564.58754449789</v>
      </c>
      <c r="AD98" s="508">
        <f t="shared" ca="1" si="92"/>
        <v>-182792.35188419162</v>
      </c>
      <c r="AE98" s="508">
        <f t="shared" ca="1" si="92"/>
        <v>-186114.55192682197</v>
      </c>
      <c r="AF98" s="508">
        <f t="shared" ca="1" si="92"/>
        <v>-189468.04020213478</v>
      </c>
      <c r="AG98" s="508">
        <f t="shared" ca="1" si="92"/>
        <v>-192919.65629037184</v>
      </c>
      <c r="AH98" s="508">
        <f t="shared" ca="1" si="92"/>
        <v>-196768.46184226798</v>
      </c>
      <c r="AI98" s="508">
        <f t="shared" ca="1" si="92"/>
        <v>-193522.05833805757</v>
      </c>
      <c r="AJ98" s="508">
        <f t="shared" ca="1" si="92"/>
        <v>-185167.12829783448</v>
      </c>
      <c r="AK98" s="508">
        <f t="shared" ca="1" si="92"/>
        <v>-178307.72387395304</v>
      </c>
      <c r="AL98" s="508">
        <f t="shared" ref="AL98:AT98" ca="1" si="93">AL96+AL56</f>
        <v>-180758.41070249758</v>
      </c>
      <c r="AM98" s="508">
        <f t="shared" ca="1" si="93"/>
        <v>-188278.76616294798</v>
      </c>
      <c r="AN98" s="508">
        <f t="shared" ca="1" si="93"/>
        <v>-190475.05335368935</v>
      </c>
      <c r="AO98" s="508">
        <f t="shared" ca="1" si="93"/>
        <v>-192735.15300816385</v>
      </c>
      <c r="AP98" s="508">
        <f t="shared" ca="1" si="93"/>
        <v>-195398.05527105666</v>
      </c>
      <c r="AQ98" s="508">
        <f t="shared" ca="1" si="93"/>
        <v>-197714.65741689305</v>
      </c>
      <c r="AR98" s="508">
        <f t="shared" ca="1" si="93"/>
        <v>-199610.42375428273</v>
      </c>
      <c r="AS98" s="508">
        <f t="shared" ca="1" si="93"/>
        <v>-201984.94095376501</v>
      </c>
      <c r="AT98" s="508">
        <f t="shared" ca="1" si="93"/>
        <v>-204350.10203928195</v>
      </c>
      <c r="AU98" s="508">
        <f t="shared" ref="AU98:BQ98" ca="1" si="94">AU96+AU56</f>
        <v>-206806.00138815452</v>
      </c>
      <c r="AV98" s="508">
        <f t="shared" ca="1" si="94"/>
        <v>-104675.40395892263</v>
      </c>
      <c r="AW98" s="508">
        <f t="shared" ca="1" si="94"/>
        <v>0</v>
      </c>
      <c r="AX98" s="508">
        <f t="shared" ca="1" si="94"/>
        <v>0</v>
      </c>
      <c r="AY98" s="508">
        <f t="shared" ca="1" si="94"/>
        <v>0</v>
      </c>
      <c r="AZ98" s="508">
        <f t="shared" ca="1" si="94"/>
        <v>0</v>
      </c>
      <c r="BA98" s="508">
        <f t="shared" ca="1" si="94"/>
        <v>0</v>
      </c>
      <c r="BB98" s="508">
        <f t="shared" ca="1" si="94"/>
        <v>0</v>
      </c>
      <c r="BC98" s="508">
        <f t="shared" ca="1" si="94"/>
        <v>0</v>
      </c>
      <c r="BD98" s="508">
        <f t="shared" ca="1" si="94"/>
        <v>0</v>
      </c>
      <c r="BE98" s="508">
        <f t="shared" ca="1" si="94"/>
        <v>0</v>
      </c>
      <c r="BF98" s="508">
        <f t="shared" ca="1" si="94"/>
        <v>0</v>
      </c>
      <c r="BG98" s="508">
        <f t="shared" ca="1" si="94"/>
        <v>0</v>
      </c>
      <c r="BH98" s="508">
        <f t="shared" ca="1" si="94"/>
        <v>0</v>
      </c>
      <c r="BI98" s="508">
        <f t="shared" ca="1" si="94"/>
        <v>0</v>
      </c>
      <c r="BJ98" s="508">
        <f t="shared" ca="1" si="94"/>
        <v>0</v>
      </c>
      <c r="BK98" s="508">
        <f t="shared" ca="1" si="94"/>
        <v>0</v>
      </c>
      <c r="BL98" s="508">
        <f t="shared" ca="1" si="94"/>
        <v>0</v>
      </c>
      <c r="BM98" s="508">
        <f t="shared" ca="1" si="94"/>
        <v>0</v>
      </c>
      <c r="BN98" s="508">
        <f t="shared" ca="1" si="94"/>
        <v>0</v>
      </c>
      <c r="BO98" s="508">
        <f t="shared" ca="1" si="94"/>
        <v>0</v>
      </c>
      <c r="BP98" s="508">
        <f t="shared" ca="1" si="94"/>
        <v>0</v>
      </c>
      <c r="BQ98" s="508">
        <f t="shared" ca="1" si="94"/>
        <v>0</v>
      </c>
      <c r="BR98" s="508">
        <f t="shared" ref="BR98:CE98" ca="1" si="95">BR96+BR56</f>
        <v>0</v>
      </c>
      <c r="BS98" s="508">
        <f t="shared" ca="1" si="95"/>
        <v>0</v>
      </c>
      <c r="BT98" s="508">
        <f t="shared" ca="1" si="95"/>
        <v>0</v>
      </c>
      <c r="BU98" s="508">
        <f t="shared" ca="1" si="95"/>
        <v>0</v>
      </c>
      <c r="BV98" s="508">
        <f t="shared" ca="1" si="95"/>
        <v>0</v>
      </c>
      <c r="BW98" s="508">
        <f t="shared" ca="1" si="95"/>
        <v>0</v>
      </c>
      <c r="BX98" s="508">
        <f t="shared" ca="1" si="95"/>
        <v>0</v>
      </c>
      <c r="BY98" s="508">
        <f t="shared" ca="1" si="95"/>
        <v>0</v>
      </c>
      <c r="BZ98" s="508">
        <f t="shared" ca="1" si="95"/>
        <v>0</v>
      </c>
      <c r="CA98" s="508">
        <f t="shared" ca="1" si="95"/>
        <v>0</v>
      </c>
      <c r="CB98" s="508">
        <f t="shared" ca="1" si="95"/>
        <v>0</v>
      </c>
      <c r="CC98" s="508">
        <f t="shared" ca="1" si="95"/>
        <v>0</v>
      </c>
      <c r="CD98" s="508">
        <f t="shared" ca="1" si="95"/>
        <v>0</v>
      </c>
      <c r="CE98" s="508">
        <f t="shared" ca="1" si="95"/>
        <v>0</v>
      </c>
      <c r="CF98" s="508">
        <f t="shared" ref="CF98:CG98" ca="1" si="96">CF96+CF56</f>
        <v>0</v>
      </c>
      <c r="CG98" s="508">
        <f t="shared" ca="1" si="96"/>
        <v>0</v>
      </c>
    </row>
    <row r="99" spans="1:85" s="102" customFormat="1" ht="5.45" hidden="1" customHeight="1" outlineLevel="1" x14ac:dyDescent="0.15">
      <c r="A99" s="512"/>
      <c r="B99" s="518"/>
      <c r="C99" s="512"/>
      <c r="D99" s="512"/>
      <c r="E99" s="512"/>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row>
    <row r="100" spans="1:85" s="81" customFormat="1" ht="14.45" hidden="1" customHeight="1" outlineLevel="1" x14ac:dyDescent="0.3">
      <c r="A100" s="545"/>
      <c r="B100" s="541"/>
      <c r="C100" s="263"/>
      <c r="D100" s="263"/>
      <c r="E100" s="263"/>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row>
    <row r="101" spans="1:85" s="115" customFormat="1" ht="18" hidden="1" customHeight="1" outlineLevel="1" x14ac:dyDescent="0.35">
      <c r="A101" s="720" t="s">
        <v>666</v>
      </c>
      <c r="C101" s="283"/>
      <c r="D101" s="404"/>
      <c r="E101" s="283"/>
      <c r="F101" s="404">
        <f t="shared" ref="F101:AK101" ca="1" si="97">F98+F45+F36</f>
        <v>0</v>
      </c>
      <c r="G101" s="404">
        <f t="shared" ca="1" si="97"/>
        <v>3583.7965976810083</v>
      </c>
      <c r="H101" s="404">
        <f t="shared" ca="1" si="97"/>
        <v>10841.680605531976</v>
      </c>
      <c r="I101" s="404">
        <f t="shared" ca="1" si="97"/>
        <v>14441.667707169428</v>
      </c>
      <c r="J101" s="404">
        <f t="shared" ca="1" si="97"/>
        <v>13666.441652321504</v>
      </c>
      <c r="K101" s="404">
        <f t="shared" ca="1" si="97"/>
        <v>12741.878612178989</v>
      </c>
      <c r="L101" s="404">
        <f t="shared" ca="1" si="97"/>
        <v>11667.193746945137</v>
      </c>
      <c r="M101" s="404">
        <f t="shared" ca="1" si="97"/>
        <v>10687.15692439409</v>
      </c>
      <c r="N101" s="404">
        <f t="shared" ca="1" si="97"/>
        <v>9678.1472594407387</v>
      </c>
      <c r="O101" s="404">
        <f t="shared" ca="1" si="97"/>
        <v>8639.3082275366469</v>
      </c>
      <c r="P101" s="404">
        <f t="shared" ca="1" si="97"/>
        <v>7569.7579826861329</v>
      </c>
      <c r="Q101" s="404">
        <f t="shared" ca="1" si="97"/>
        <v>6468.5886088676925</v>
      </c>
      <c r="R101" s="404">
        <f t="shared" ca="1" si="97"/>
        <v>5457.6543042266567</v>
      </c>
      <c r="S101" s="404">
        <f t="shared" ca="1" si="97"/>
        <v>4290.4147679792077</v>
      </c>
      <c r="T101" s="404">
        <f t="shared" ca="1" si="97"/>
        <v>2965.8791579645767</v>
      </c>
      <c r="U101" s="404">
        <f t="shared" ca="1" si="97"/>
        <v>1728.6052495423646</v>
      </c>
      <c r="V101" s="404">
        <f t="shared" ca="1" si="97"/>
        <v>454.75379512141808</v>
      </c>
      <c r="W101" s="404">
        <f t="shared" ca="1" si="97"/>
        <v>-856.75654780626064</v>
      </c>
      <c r="X101" s="404">
        <f t="shared" ca="1" si="97"/>
        <v>-2207.0390894924349</v>
      </c>
      <c r="Y101" s="404">
        <f t="shared" ca="1" si="97"/>
        <v>-3597.2400529956794</v>
      </c>
      <c r="Z101" s="404">
        <f t="shared" ca="1" si="97"/>
        <v>-4905.7505922825658</v>
      </c>
      <c r="AA101" s="404">
        <f t="shared" ca="1" si="97"/>
        <v>-6379.3636135960114</v>
      </c>
      <c r="AB101" s="404">
        <f t="shared" ca="1" si="97"/>
        <v>-8019.3300323350995</v>
      </c>
      <c r="AC101" s="404">
        <f t="shared" ca="1" si="97"/>
        <v>-9581.3598349274253</v>
      </c>
      <c r="AD101" s="404">
        <f t="shared" ca="1" si="97"/>
        <v>-11189.567946596333</v>
      </c>
      <c r="AE101" s="404">
        <f t="shared" ca="1" si="97"/>
        <v>-12845.319537344127</v>
      </c>
      <c r="AF101" s="404">
        <f t="shared" ca="1" si="97"/>
        <v>-14550.020135713188</v>
      </c>
      <c r="AG101" s="404">
        <f t="shared" ca="1" si="97"/>
        <v>-16305.116821905889</v>
      </c>
      <c r="AH101" s="404">
        <f t="shared" ca="1" si="97"/>
        <v>-17989.310501276574</v>
      </c>
      <c r="AI101" s="404">
        <f t="shared" ca="1" si="97"/>
        <v>-13016.260286774021</v>
      </c>
      <c r="AJ101" s="404">
        <f t="shared" ca="1" si="97"/>
        <v>-3440.4902065418137</v>
      </c>
      <c r="AK101" s="404">
        <f t="shared" ca="1" si="97"/>
        <v>5175.704277977522</v>
      </c>
      <c r="AL101" s="404">
        <f t="shared" ref="AL101:AT101" ca="1" si="98">AL98+AL45+AL36</f>
        <v>4461.6715223389037</v>
      </c>
      <c r="AM101" s="404">
        <f t="shared" ca="1" si="98"/>
        <v>-1059.6986465755908</v>
      </c>
      <c r="AN101" s="404">
        <f t="shared" ca="1" si="98"/>
        <v>-1059.6986465756199</v>
      </c>
      <c r="AO101" s="404">
        <f t="shared" ca="1" si="98"/>
        <v>-1059.6986465756199</v>
      </c>
      <c r="AP101" s="404">
        <f t="shared" ca="1" si="98"/>
        <v>-936.90969167515868</v>
      </c>
      <c r="AQ101" s="404">
        <f t="shared" ca="1" si="98"/>
        <v>-936.90969167515868</v>
      </c>
      <c r="AR101" s="404">
        <f t="shared" ca="1" si="98"/>
        <v>-1059.6986465756199</v>
      </c>
      <c r="AS101" s="404">
        <f t="shared" ca="1" si="98"/>
        <v>-1059.6986465756199</v>
      </c>
      <c r="AT101" s="404">
        <f t="shared" ca="1" si="98"/>
        <v>-1059.698646575649</v>
      </c>
      <c r="AU101" s="404">
        <f t="shared" ref="AU101:BQ101" ca="1" si="99">AU98+AU45+AU36</f>
        <v>-1059.6986465754162</v>
      </c>
      <c r="AV101" s="404">
        <f t="shared" ca="1" si="99"/>
        <v>-345.66589093687071</v>
      </c>
      <c r="AW101" s="404">
        <f t="shared" ca="1" si="99"/>
        <v>0</v>
      </c>
      <c r="AX101" s="404">
        <f t="shared" ca="1" si="99"/>
        <v>0</v>
      </c>
      <c r="AY101" s="404">
        <f t="shared" ca="1" si="99"/>
        <v>0</v>
      </c>
      <c r="AZ101" s="404">
        <f t="shared" ca="1" si="99"/>
        <v>0</v>
      </c>
      <c r="BA101" s="404">
        <f t="shared" ca="1" si="99"/>
        <v>0</v>
      </c>
      <c r="BB101" s="404">
        <f t="shared" ca="1" si="99"/>
        <v>0</v>
      </c>
      <c r="BC101" s="404">
        <f t="shared" ca="1" si="99"/>
        <v>0</v>
      </c>
      <c r="BD101" s="404">
        <f t="shared" ca="1" si="99"/>
        <v>0</v>
      </c>
      <c r="BE101" s="404">
        <f t="shared" ca="1" si="99"/>
        <v>0</v>
      </c>
      <c r="BF101" s="404">
        <f t="shared" ca="1" si="99"/>
        <v>0</v>
      </c>
      <c r="BG101" s="404">
        <f t="shared" ca="1" si="99"/>
        <v>0</v>
      </c>
      <c r="BH101" s="404">
        <f t="shared" ca="1" si="99"/>
        <v>0</v>
      </c>
      <c r="BI101" s="404">
        <f t="shared" ca="1" si="99"/>
        <v>0</v>
      </c>
      <c r="BJ101" s="404">
        <f t="shared" ca="1" si="99"/>
        <v>0</v>
      </c>
      <c r="BK101" s="404">
        <f t="shared" ca="1" si="99"/>
        <v>0</v>
      </c>
      <c r="BL101" s="404">
        <f t="shared" ca="1" si="99"/>
        <v>0</v>
      </c>
      <c r="BM101" s="404">
        <f t="shared" ca="1" si="99"/>
        <v>0</v>
      </c>
      <c r="BN101" s="404">
        <f t="shared" ca="1" si="99"/>
        <v>0</v>
      </c>
      <c r="BO101" s="404">
        <f t="shared" ca="1" si="99"/>
        <v>0</v>
      </c>
      <c r="BP101" s="404">
        <f t="shared" ca="1" si="99"/>
        <v>0</v>
      </c>
      <c r="BQ101" s="404">
        <f t="shared" ca="1" si="99"/>
        <v>0</v>
      </c>
      <c r="BR101" s="404">
        <f t="shared" ref="BR101:CE101" ca="1" si="100">BR98+BR45+BR36</f>
        <v>0</v>
      </c>
      <c r="BS101" s="404">
        <f t="shared" ca="1" si="100"/>
        <v>0</v>
      </c>
      <c r="BT101" s="404">
        <f t="shared" ca="1" si="100"/>
        <v>0</v>
      </c>
      <c r="BU101" s="404">
        <f t="shared" ca="1" si="100"/>
        <v>0</v>
      </c>
      <c r="BV101" s="404">
        <f t="shared" ca="1" si="100"/>
        <v>0</v>
      </c>
      <c r="BW101" s="404">
        <f t="shared" ca="1" si="100"/>
        <v>0</v>
      </c>
      <c r="BX101" s="404">
        <f t="shared" ca="1" si="100"/>
        <v>0</v>
      </c>
      <c r="BY101" s="404">
        <f t="shared" ca="1" si="100"/>
        <v>0</v>
      </c>
      <c r="BZ101" s="404">
        <f t="shared" ca="1" si="100"/>
        <v>0</v>
      </c>
      <c r="CA101" s="404">
        <f t="shared" ca="1" si="100"/>
        <v>0</v>
      </c>
      <c r="CB101" s="404">
        <f t="shared" ca="1" si="100"/>
        <v>0</v>
      </c>
      <c r="CC101" s="404">
        <f t="shared" ca="1" si="100"/>
        <v>0</v>
      </c>
      <c r="CD101" s="404">
        <f t="shared" ca="1" si="100"/>
        <v>0</v>
      </c>
      <c r="CE101" s="404">
        <f t="shared" ca="1" si="100"/>
        <v>0</v>
      </c>
      <c r="CF101" s="404">
        <f t="shared" ref="CF101:CG101" ca="1" si="101">CF98+CF45+CF36</f>
        <v>0</v>
      </c>
      <c r="CG101" s="404">
        <f t="shared" ca="1" si="101"/>
        <v>0</v>
      </c>
    </row>
    <row r="102" spans="1:85" s="81" customFormat="1" ht="14.45" hidden="1" customHeight="1" outlineLevel="1" x14ac:dyDescent="0.3">
      <c r="A102" s="545"/>
      <c r="B102" s="200"/>
      <c r="C102" s="263"/>
      <c r="D102" s="263"/>
      <c r="E102" s="263"/>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row>
    <row r="103" spans="1:85" s="551" customFormat="1" ht="14.45" hidden="1" customHeight="1" outlineLevel="1" x14ac:dyDescent="0.3">
      <c r="A103" s="550"/>
      <c r="B103" s="721" t="s">
        <v>584</v>
      </c>
      <c r="C103" s="550"/>
      <c r="D103" s="580"/>
      <c r="E103" s="55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580"/>
      <c r="BF103" s="580"/>
      <c r="BG103" s="580"/>
      <c r="BH103" s="580"/>
      <c r="BI103" s="580"/>
      <c r="BJ103" s="580"/>
      <c r="BK103" s="580"/>
      <c r="BL103" s="580"/>
      <c r="BM103" s="580"/>
      <c r="BN103" s="580"/>
      <c r="BO103" s="580"/>
      <c r="BP103" s="580"/>
      <c r="BQ103" s="580"/>
      <c r="BR103" s="580"/>
      <c r="BS103" s="580"/>
      <c r="BT103" s="580"/>
      <c r="BU103" s="580"/>
      <c r="BV103" s="580"/>
      <c r="BW103" s="580"/>
      <c r="BX103" s="580"/>
      <c r="BY103" s="580"/>
      <c r="BZ103" s="580"/>
      <c r="CA103" s="580"/>
      <c r="CB103" s="580"/>
      <c r="CC103" s="580"/>
      <c r="CD103" s="580"/>
      <c r="CE103" s="580"/>
      <c r="CF103" s="580"/>
      <c r="CG103" s="580"/>
    </row>
    <row r="104" spans="1:85" ht="6.6" hidden="1" customHeight="1" outlineLevel="1" x14ac:dyDescent="0.3"/>
    <row r="105" spans="1:85" s="147" customFormat="1" ht="21" hidden="1" customHeight="1" outlineLevel="1" x14ac:dyDescent="0.4">
      <c r="A105" s="69" t="s">
        <v>1008</v>
      </c>
      <c r="B105" s="70"/>
      <c r="C105" s="70"/>
      <c r="D105" s="70"/>
      <c r="E105" s="70"/>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row>
    <row r="106" spans="1:85" ht="6" hidden="1" customHeight="1" outlineLevel="1" x14ac:dyDescent="0.3"/>
    <row r="107" spans="1:85" s="115" customFormat="1" ht="14.45" hidden="1" customHeight="1" outlineLevel="1" x14ac:dyDescent="0.3">
      <c r="B107" s="208" t="s">
        <v>559</v>
      </c>
      <c r="D107" s="81"/>
      <c r="F107" s="581">
        <f>'Financial calcs'!F343+'Financial calcs'!E343</f>
        <v>0</v>
      </c>
      <c r="G107" s="581">
        <f>'Financial calcs'!G343+'Financial calcs'!F343</f>
        <v>0</v>
      </c>
      <c r="H107" s="581">
        <f>'Financial calcs'!H343+'Financial calcs'!G343</f>
        <v>57489.195205479453</v>
      </c>
      <c r="I107" s="581">
        <f>'Financial calcs'!I343+'Financial calcs'!H343</f>
        <v>116652.75684931505</v>
      </c>
      <c r="J107" s="581">
        <f>'Financial calcs'!J343+'Financial calcs'!I343</f>
        <v>118419.58855861649</v>
      </c>
      <c r="K107" s="581">
        <f>'Financial calcs'!K343+'Financial calcs'!J343</f>
        <v>119898.67759971239</v>
      </c>
      <c r="L107" s="581">
        <f>'Financial calcs'!L343+'Financial calcs'!K343</f>
        <v>121046.35614297944</v>
      </c>
      <c r="M107" s="581">
        <f>'Financial calcs'!M343+'Financial calcs'!L343</f>
        <v>122562.42241010271</v>
      </c>
      <c r="N107" s="581">
        <f>'Financial calcs'!N343+'Financial calcs'!M343</f>
        <v>159208.59546518215</v>
      </c>
      <c r="O107" s="581">
        <f>'Financial calcs'!O343+'Financial calcs'!N343</f>
        <v>196919.5120560319</v>
      </c>
      <c r="P107" s="581">
        <f>'Financial calcs'!P343+'Financial calcs'!O343</f>
        <v>199345.75901886009</v>
      </c>
      <c r="Q107" s="581">
        <f>'Financial calcs'!Q343+'Financial calcs'!P343</f>
        <v>201842.49985743267</v>
      </c>
      <c r="R107" s="581">
        <f>'Financial calcs'!R343+'Financial calcs'!Q343</f>
        <v>204892.73464412635</v>
      </c>
      <c r="S107" s="581">
        <f>'Financial calcs'!S343+'Financial calcs'!R343</f>
        <v>207451.89400366327</v>
      </c>
      <c r="T107" s="581">
        <f>'Financial calcs'!T343+'Financial calcs'!S343</f>
        <v>209437.63806918985</v>
      </c>
      <c r="U107" s="581">
        <f>'Financial calcs'!U343+'Financial calcs'!T343</f>
        <v>212060.7764127152</v>
      </c>
      <c r="V107" s="581">
        <f>'Financial calcs'!V343+'Financial calcs'!U343</f>
        <v>214673.57902091957</v>
      </c>
      <c r="W107" s="581">
        <f>'Financial calcs'!W343+'Financial calcs'!V343</f>
        <v>217362.29582303303</v>
      </c>
      <c r="X107" s="581">
        <f>'Financial calcs'!X343+'Financial calcs'!W343</f>
        <v>220040.41849644249</v>
      </c>
      <c r="Y107" s="581">
        <f>'Financial calcs'!Y343+'Financial calcs'!X343</f>
        <v>222796.35321860883</v>
      </c>
      <c r="Z107" s="581">
        <f>'Financial calcs'!Z343+'Financial calcs'!Y343</f>
        <v>226163.2416955941</v>
      </c>
      <c r="AA107" s="581">
        <f>'Financial calcs'!AA343+'Financial calcs'!Z343</f>
        <v>228988.07478581456</v>
      </c>
      <c r="AB107" s="581">
        <f>'Financial calcs'!AB343+'Financial calcs'!AA343</f>
        <v>231179.96468282491</v>
      </c>
      <c r="AC107" s="581">
        <f>'Financial calcs'!AC343+'Financial calcs'!AB343</f>
        <v>234075.41860030088</v>
      </c>
      <c r="AD107" s="581">
        <f>'Financial calcs'!AD343+'Financial calcs'!AC343</f>
        <v>236959.46379989549</v>
      </c>
      <c r="AE107" s="581">
        <f>'Financial calcs'!AE343+'Financial calcs'!AD343</f>
        <v>239927.30406530836</v>
      </c>
      <c r="AF107" s="581">
        <f>'Financial calcs'!AF343+'Financial calcs'!AE343</f>
        <v>242883.45039489286</v>
      </c>
      <c r="AG107" s="581">
        <f>'Financial calcs'!AG343+'Financial calcs'!AF343</f>
        <v>245925.48666694108</v>
      </c>
      <c r="AH107" s="581">
        <f>'Financial calcs'!AH343+'Financial calcs'!AG343</f>
        <v>249641.90156913418</v>
      </c>
      <c r="AI107" s="581">
        <f>'Financial calcs'!AI343+'Financial calcs'!AH343</f>
        <v>252759.98874798359</v>
      </c>
      <c r="AJ107" s="581">
        <f>'Financial calcs'!AJ343+'Financial calcs'!AI343</f>
        <v>255179.42507113429</v>
      </c>
      <c r="AK107" s="581">
        <f>'Financial calcs'!AK343+'Financial calcs'!AJ343</f>
        <v>258375.46442945494</v>
      </c>
      <c r="AL107" s="581">
        <f>'Financial calcs'!AL343+'Financial calcs'!AK343</f>
        <v>261558.91069791262</v>
      </c>
      <c r="AM107" s="581">
        <f>'Financial calcs'!AM343+'Financial calcs'!AL343</f>
        <v>264834.85104019131</v>
      </c>
      <c r="AN107" s="581">
        <f>'Financial calcs'!AN343+'Financial calcs'!AM343</f>
        <v>268097.88346536044</v>
      </c>
      <c r="AO107" s="581">
        <f>'Financial calcs'!AO343+'Financial calcs'!AN343</f>
        <v>271455.72231619607</v>
      </c>
      <c r="AP107" s="581">
        <f>'Financial calcs'!AP343+'Financial calcs'!AO343</f>
        <v>275557.94899214758</v>
      </c>
      <c r="AQ107" s="581">
        <f>'Financial calcs'!AQ343+'Financial calcs'!AP343</f>
        <v>278999.73381425411</v>
      </c>
      <c r="AR107" s="581">
        <f>'Financial calcs'!AR343+'Financial calcs'!AQ343</f>
        <v>281670.33881579421</v>
      </c>
      <c r="AS107" s="581">
        <f>'Financial calcs'!AS343+'Financial calcs'!AR343</f>
        <v>285198.16825845337</v>
      </c>
      <c r="AT107" s="581">
        <f>'Financial calcs'!AT343+'Financial calcs'!AS343</f>
        <v>288712.09728618903</v>
      </c>
      <c r="AU107" s="581">
        <f>'Financial calcs'!AU343+'Financial calcs'!AT343</f>
        <v>292360.83650486043</v>
      </c>
      <c r="AV107" s="581">
        <f>'Financial calcs'!AV343+'Financial calcs'!AU343</f>
        <v>148289.74636769804</v>
      </c>
      <c r="AW107" s="581">
        <f>'Financial calcs'!AW343+'Financial calcs'!AV343</f>
        <v>0</v>
      </c>
      <c r="AX107" s="581">
        <f>'Financial calcs'!AX343+'Financial calcs'!AW343</f>
        <v>0</v>
      </c>
      <c r="AY107" s="581">
        <f>'Financial calcs'!AY343+'Financial calcs'!AX343</f>
        <v>0</v>
      </c>
      <c r="AZ107" s="581">
        <f>'Financial calcs'!AZ343+'Financial calcs'!AY343</f>
        <v>0</v>
      </c>
      <c r="BA107" s="581">
        <f>'Financial calcs'!BA343+'Financial calcs'!AZ343</f>
        <v>0</v>
      </c>
      <c r="BB107" s="581">
        <f>'Financial calcs'!BB343+'Financial calcs'!BA343</f>
        <v>0</v>
      </c>
      <c r="BC107" s="581">
        <f>'Financial calcs'!BC343+'Financial calcs'!BB343</f>
        <v>0</v>
      </c>
      <c r="BD107" s="581">
        <f>'Financial calcs'!BD343+'Financial calcs'!BC343</f>
        <v>0</v>
      </c>
      <c r="BE107" s="581">
        <f>'Financial calcs'!BE343+'Financial calcs'!BD343</f>
        <v>0</v>
      </c>
      <c r="BF107" s="581">
        <f>'Financial calcs'!BF343+'Financial calcs'!BE343</f>
        <v>0</v>
      </c>
      <c r="BG107" s="581">
        <f>'Financial calcs'!BG343+'Financial calcs'!BF343</f>
        <v>0</v>
      </c>
      <c r="BH107" s="581">
        <f>'Financial calcs'!BH343+'Financial calcs'!BG343</f>
        <v>0</v>
      </c>
      <c r="BI107" s="581">
        <f>'Financial calcs'!BI343+'Financial calcs'!BH343</f>
        <v>0</v>
      </c>
      <c r="BJ107" s="581">
        <f>'Financial calcs'!BJ343+'Financial calcs'!BI343</f>
        <v>0</v>
      </c>
      <c r="BK107" s="581">
        <f>'Financial calcs'!BK343+'Financial calcs'!BJ343</f>
        <v>0</v>
      </c>
      <c r="BL107" s="581">
        <f>'Financial calcs'!BL343+'Financial calcs'!BK343</f>
        <v>0</v>
      </c>
      <c r="BM107" s="581">
        <f>'Financial calcs'!BM343+'Financial calcs'!BL343</f>
        <v>0</v>
      </c>
      <c r="BN107" s="581">
        <f>'Financial calcs'!BN343+'Financial calcs'!BM343</f>
        <v>0</v>
      </c>
      <c r="BO107" s="581">
        <f>'Financial calcs'!BO343+'Financial calcs'!BN343</f>
        <v>0</v>
      </c>
      <c r="BP107" s="581">
        <f>'Financial calcs'!BP343+'Financial calcs'!BO343</f>
        <v>0</v>
      </c>
      <c r="BQ107" s="581">
        <f>'Financial calcs'!BQ343+'Financial calcs'!BP343</f>
        <v>0</v>
      </c>
      <c r="BR107" s="581">
        <f>'Financial calcs'!BR343+'Financial calcs'!BQ343</f>
        <v>0</v>
      </c>
      <c r="BS107" s="581">
        <f>'Financial calcs'!BS343+'Financial calcs'!BR343</f>
        <v>0</v>
      </c>
      <c r="BT107" s="581">
        <f>'Financial calcs'!BT343+'Financial calcs'!BS343</f>
        <v>0</v>
      </c>
      <c r="BU107" s="581">
        <f>'Financial calcs'!BU343+'Financial calcs'!BT343</f>
        <v>0</v>
      </c>
      <c r="BV107" s="581">
        <f>'Financial calcs'!BV343+'Financial calcs'!BU343</f>
        <v>0</v>
      </c>
      <c r="BW107" s="581">
        <f>'Financial calcs'!BW343+'Financial calcs'!BV343</f>
        <v>0</v>
      </c>
      <c r="BX107" s="581">
        <f>'Financial calcs'!BX343+'Financial calcs'!BW343</f>
        <v>0</v>
      </c>
      <c r="BY107" s="581">
        <f>'Financial calcs'!BY343+'Financial calcs'!BX343</f>
        <v>0</v>
      </c>
      <c r="BZ107" s="581">
        <f>'Financial calcs'!BZ343+'Financial calcs'!BY343</f>
        <v>0</v>
      </c>
      <c r="CA107" s="581">
        <f>'Financial calcs'!CA343+'Financial calcs'!BZ343</f>
        <v>0</v>
      </c>
      <c r="CB107" s="581">
        <f>'Financial calcs'!CB343+'Financial calcs'!CA343</f>
        <v>0</v>
      </c>
      <c r="CC107" s="581">
        <f>'Financial calcs'!CC343+'Financial calcs'!CB343</f>
        <v>0</v>
      </c>
      <c r="CD107" s="581">
        <f>'Financial calcs'!CD343+'Financial calcs'!CC343</f>
        <v>0</v>
      </c>
      <c r="CE107" s="581">
        <f>'Financial calcs'!CE343+'Financial calcs'!CD343</f>
        <v>0</v>
      </c>
      <c r="CF107" s="581">
        <f>'Financial calcs'!CF343+'Financial calcs'!CE343</f>
        <v>0</v>
      </c>
      <c r="CG107" s="581">
        <f>'Financial calcs'!CG343+'Financial calcs'!CF343</f>
        <v>0</v>
      </c>
    </row>
    <row r="108" spans="1:85" s="81" customFormat="1" ht="5.45" hidden="1" customHeight="1" outlineLevel="1" x14ac:dyDescent="0.3">
      <c r="B108" s="207"/>
    </row>
    <row r="109" spans="1:85" s="81" customFormat="1" ht="13.15" hidden="1" customHeight="1" outlineLevel="1" x14ac:dyDescent="0.3">
      <c r="B109" s="208" t="s">
        <v>836</v>
      </c>
    </row>
    <row r="110" spans="1:85" s="81" customFormat="1" ht="14.45" hidden="1" customHeight="1" outlineLevel="1" x14ac:dyDescent="0.3">
      <c r="B110" s="498" t="s">
        <v>1242</v>
      </c>
      <c r="F110" s="629">
        <f>'Financial calcs'!F346+'Financial calcs'!E346</f>
        <v>0</v>
      </c>
      <c r="G110" s="629">
        <f>'Financial calcs'!G346+'Financial calcs'!F346</f>
        <v>0</v>
      </c>
      <c r="H110" s="629">
        <f>'Financial calcs'!H346+'Financial calcs'!G346</f>
        <v>-6778.2020547945203</v>
      </c>
      <c r="I110" s="629">
        <f>'Financial calcs'!I346+'Financial calcs'!H346</f>
        <v>-13753.818493150684</v>
      </c>
      <c r="J110" s="629">
        <f>'Financial calcs'!J346+'Financial calcs'!I346</f>
        <v>-13962.134895557405</v>
      </c>
      <c r="K110" s="629">
        <f>'Financial calcs'!K346+'Financial calcs'!J346</f>
        <v>-14136.525306516309</v>
      </c>
      <c r="L110" s="629">
        <f>'Financial calcs'!L346+'Financial calcs'!K346</f>
        <v>-14271.84111729452</v>
      </c>
      <c r="M110" s="629">
        <f>'Financial calcs'!M346+'Financial calcs'!L346</f>
        <v>-14450.591288527397</v>
      </c>
      <c r="N110" s="629">
        <f>'Financial calcs'!N346+'Financial calcs'!M346</f>
        <v>-14628.637145226883</v>
      </c>
      <c r="O110" s="629">
        <f>'Financial calcs'!O346+'Financial calcs'!N346</f>
        <v>-14811.856070740581</v>
      </c>
      <c r="P110" s="629">
        <f>'Financial calcs'!P346+'Financial calcs'!O346</f>
        <v>-14994.353073857554</v>
      </c>
      <c r="Q110" s="629">
        <f>'Financial calcs'!Q346+'Financial calcs'!P346</f>
        <v>-15182.152472509093</v>
      </c>
      <c r="R110" s="629">
        <f>'Financial calcs'!R346+'Financial calcs'!Q346</f>
        <v>-15411.584478361397</v>
      </c>
      <c r="S110" s="629">
        <f>'Financial calcs'!S346+'Financial calcs'!R346</f>
        <v>-15604.078861979227</v>
      </c>
      <c r="T110" s="629">
        <f>'Financial calcs'!T346+'Financial calcs'!S346</f>
        <v>-15753.44219822159</v>
      </c>
      <c r="U110" s="629">
        <f>'Financial calcs'!U346+'Financial calcs'!T346</f>
        <v>-15950.748941429865</v>
      </c>
      <c r="V110" s="629">
        <f>'Financial calcs'!V346+'Financial calcs'!U346</f>
        <v>-16147.278253177128</v>
      </c>
      <c r="W110" s="629">
        <f>'Financial calcs'!W346+'Financial calcs'!V346</f>
        <v>-16349.51766496561</v>
      </c>
      <c r="X110" s="629">
        <f>'Financial calcs'!X346+'Financial calcs'!W346</f>
        <v>-16550.960209506557</v>
      </c>
      <c r="Y110" s="629">
        <f>'Financial calcs'!Y346+'Financial calcs'!X346</f>
        <v>-16758.255606589744</v>
      </c>
      <c r="Z110" s="629">
        <f>'Financial calcs'!Z346+'Financial calcs'!Y346</f>
        <v>-17011.505612171473</v>
      </c>
      <c r="AA110" s="629">
        <f>'Financial calcs'!AA346+'Financial calcs'!Z346</f>
        <v>-17223.983394181741</v>
      </c>
      <c r="AB110" s="629">
        <f>'Financial calcs'!AB346+'Financial calcs'!AA346</f>
        <v>-17388.852570112816</v>
      </c>
      <c r="AC110" s="629">
        <f>'Financial calcs'!AC346+'Financial calcs'!AB346</f>
        <v>-17606.642296673352</v>
      </c>
      <c r="AD110" s="629">
        <f>'Financial calcs'!AD346+'Financial calcs'!AC346</f>
        <v>-17823.57388436564</v>
      </c>
      <c r="AE110" s="629">
        <f>'Financial calcs'!AE346+'Financial calcs'!AD346</f>
        <v>-18046.808354090183</v>
      </c>
      <c r="AF110" s="629">
        <f>'Financial calcs'!AF346+'Financial calcs'!AE346</f>
        <v>-18269.163231474777</v>
      </c>
      <c r="AG110" s="629">
        <f>'Financial calcs'!AG346+'Financial calcs'!AF346</f>
        <v>-18497.978562942437</v>
      </c>
      <c r="AH110" s="629">
        <f>'Financial calcs'!AH346+'Financial calcs'!AG346</f>
        <v>-18777.519183654396</v>
      </c>
      <c r="AI110" s="629">
        <f>'Financial calcs'!AI346+'Financial calcs'!AH346</f>
        <v>-19012.054898408744</v>
      </c>
      <c r="AJ110" s="629">
        <f>'Financial calcs'!AJ346+'Financial calcs'!AI346</f>
        <v>-19194.039620068186</v>
      </c>
      <c r="AK110" s="629">
        <f>'Financial calcs'!AK346+'Financial calcs'!AJ346</f>
        <v>-19434.438727691391</v>
      </c>
      <c r="AL110" s="629">
        <f>'Financial calcs'!AL346+'Financial calcs'!AK346</f>
        <v>-19673.890610569892</v>
      </c>
      <c r="AM110" s="629">
        <f>'Financial calcs'!AM346+'Financial calcs'!AL346</f>
        <v>-19920.299695883677</v>
      </c>
      <c r="AN110" s="629">
        <f>'Financial calcs'!AN346+'Financial calcs'!AM346</f>
        <v>-20165.737875834133</v>
      </c>
      <c r="AO110" s="629">
        <f>'Financial calcs'!AO346+'Financial calcs'!AN346</f>
        <v>-20418.307188280764</v>
      </c>
      <c r="AP110" s="629">
        <f>'Financial calcs'!AP346+'Financial calcs'!AO346</f>
        <v>-20726.867728875943</v>
      </c>
      <c r="AQ110" s="629">
        <f>'Financial calcs'!AQ346+'Financial calcs'!AP346</f>
        <v>-20985.751274133738</v>
      </c>
      <c r="AR110" s="629">
        <f>'Financial calcs'!AR346+'Financial calcs'!AQ346</f>
        <v>-21186.628355798231</v>
      </c>
      <c r="AS110" s="629">
        <f>'Financial calcs'!AS346+'Financial calcs'!AR346</f>
        <v>-21451.983989687476</v>
      </c>
      <c r="AT110" s="629">
        <f>'Financial calcs'!AT346+'Financial calcs'!AS346</f>
        <v>-21716.294064693186</v>
      </c>
      <c r="AU110" s="629">
        <f>'Financial calcs'!AU346+'Financial calcs'!AT346</f>
        <v>-21990.744268141021</v>
      </c>
      <c r="AV110" s="629">
        <f>'Financial calcs'!AV346+'Financial calcs'!AU346</f>
        <v>-11154.031192906812</v>
      </c>
      <c r="AW110" s="629">
        <f>'Financial calcs'!AW346+'Financial calcs'!AV346</f>
        <v>0</v>
      </c>
      <c r="AX110" s="629">
        <f>'Financial calcs'!AX346+'Financial calcs'!AW346</f>
        <v>0</v>
      </c>
      <c r="AY110" s="629">
        <f>'Financial calcs'!AY346+'Financial calcs'!AX346</f>
        <v>0</v>
      </c>
      <c r="AZ110" s="629">
        <f>'Financial calcs'!AZ346+'Financial calcs'!AY346</f>
        <v>0</v>
      </c>
      <c r="BA110" s="629">
        <f>'Financial calcs'!BA346+'Financial calcs'!AZ346</f>
        <v>0</v>
      </c>
      <c r="BB110" s="629">
        <f>'Financial calcs'!BB346+'Financial calcs'!BA346</f>
        <v>0</v>
      </c>
      <c r="BC110" s="629">
        <f>'Financial calcs'!BC346+'Financial calcs'!BB346</f>
        <v>0</v>
      </c>
      <c r="BD110" s="629">
        <f>'Financial calcs'!BD346+'Financial calcs'!BC346</f>
        <v>0</v>
      </c>
      <c r="BE110" s="629">
        <f>'Financial calcs'!BE346+'Financial calcs'!BD346</f>
        <v>0</v>
      </c>
      <c r="BF110" s="629">
        <f>'Financial calcs'!BF346+'Financial calcs'!BE346</f>
        <v>0</v>
      </c>
      <c r="BG110" s="629">
        <f>'Financial calcs'!BG346+'Financial calcs'!BF346</f>
        <v>0</v>
      </c>
      <c r="BH110" s="629">
        <f>'Financial calcs'!BH346+'Financial calcs'!BG346</f>
        <v>0</v>
      </c>
      <c r="BI110" s="629">
        <f>'Financial calcs'!BI346+'Financial calcs'!BH346</f>
        <v>0</v>
      </c>
      <c r="BJ110" s="629">
        <f>'Financial calcs'!BJ346+'Financial calcs'!BI346</f>
        <v>0</v>
      </c>
      <c r="BK110" s="629">
        <f>'Financial calcs'!BK346+'Financial calcs'!BJ346</f>
        <v>0</v>
      </c>
      <c r="BL110" s="629">
        <f>'Financial calcs'!BL346+'Financial calcs'!BK346</f>
        <v>0</v>
      </c>
      <c r="BM110" s="629">
        <f>'Financial calcs'!BM346+'Financial calcs'!BL346</f>
        <v>0</v>
      </c>
      <c r="BN110" s="629">
        <f>'Financial calcs'!BN346+'Financial calcs'!BM346</f>
        <v>0</v>
      </c>
      <c r="BO110" s="629">
        <f>'Financial calcs'!BO346+'Financial calcs'!BN346</f>
        <v>0</v>
      </c>
      <c r="BP110" s="629">
        <f>'Financial calcs'!BP346+'Financial calcs'!BO346</f>
        <v>0</v>
      </c>
      <c r="BQ110" s="629">
        <f>'Financial calcs'!BQ346+'Financial calcs'!BP346</f>
        <v>0</v>
      </c>
      <c r="BR110" s="629">
        <f>'Financial calcs'!BR346+'Financial calcs'!BQ346</f>
        <v>0</v>
      </c>
      <c r="BS110" s="629">
        <f>'Financial calcs'!BS346+'Financial calcs'!BR346</f>
        <v>0</v>
      </c>
      <c r="BT110" s="629">
        <f>'Financial calcs'!BT346+'Financial calcs'!BS346</f>
        <v>0</v>
      </c>
      <c r="BU110" s="629">
        <f>'Financial calcs'!BU346+'Financial calcs'!BT346</f>
        <v>0</v>
      </c>
      <c r="BV110" s="629">
        <f>'Financial calcs'!BV346+'Financial calcs'!BU346</f>
        <v>0</v>
      </c>
      <c r="BW110" s="629">
        <f>'Financial calcs'!BW346+'Financial calcs'!BV346</f>
        <v>0</v>
      </c>
      <c r="BX110" s="629">
        <f>'Financial calcs'!BX346+'Financial calcs'!BW346</f>
        <v>0</v>
      </c>
      <c r="BY110" s="629">
        <f>'Financial calcs'!BY346+'Financial calcs'!BX346</f>
        <v>0</v>
      </c>
      <c r="BZ110" s="629">
        <f>'Financial calcs'!BZ346+'Financial calcs'!BY346</f>
        <v>0</v>
      </c>
      <c r="CA110" s="629">
        <f>'Financial calcs'!CA346+'Financial calcs'!BZ346</f>
        <v>0</v>
      </c>
      <c r="CB110" s="629">
        <f>'Financial calcs'!CB346+'Financial calcs'!CA346</f>
        <v>0</v>
      </c>
      <c r="CC110" s="629">
        <f>'Financial calcs'!CC346+'Financial calcs'!CB346</f>
        <v>0</v>
      </c>
      <c r="CD110" s="629">
        <f>'Financial calcs'!CD346+'Financial calcs'!CC346</f>
        <v>0</v>
      </c>
      <c r="CE110" s="629">
        <f>'Financial calcs'!CE346+'Financial calcs'!CD346</f>
        <v>0</v>
      </c>
      <c r="CF110" s="629">
        <f>'Financial calcs'!CF346+'Financial calcs'!CE346</f>
        <v>0</v>
      </c>
      <c r="CG110" s="629">
        <f>'Financial calcs'!CG346+'Financial calcs'!CF346</f>
        <v>0</v>
      </c>
    </row>
    <row r="111" spans="1:85" s="81" customFormat="1" ht="14.45" hidden="1" customHeight="1" outlineLevel="1" x14ac:dyDescent="0.3">
      <c r="B111" s="498" t="s">
        <v>1243</v>
      </c>
      <c r="F111" s="629">
        <f>'Financial calcs'!F347+'Financial calcs'!E347</f>
        <v>0</v>
      </c>
      <c r="G111" s="629">
        <f>'Financial calcs'!G347+'Financial calcs'!F347</f>
        <v>0</v>
      </c>
      <c r="H111" s="629">
        <f>'Financial calcs'!H347+'Financial calcs'!G347</f>
        <v>-3012.5342465753424</v>
      </c>
      <c r="I111" s="629">
        <f>'Financial calcs'!I347+'Financial calcs'!H347</f>
        <v>-6112.8082191780823</v>
      </c>
      <c r="J111" s="629">
        <f>'Financial calcs'!J347+'Financial calcs'!I347</f>
        <v>-6205.3932869144028</v>
      </c>
      <c r="K111" s="629">
        <f>'Financial calcs'!K347+'Financial calcs'!J347</f>
        <v>-6282.9001362294712</v>
      </c>
      <c r="L111" s="629">
        <f>'Financial calcs'!L347+'Financial calcs'!K347</f>
        <v>-6343.0404965753423</v>
      </c>
      <c r="M111" s="629">
        <f>'Financial calcs'!M347+'Financial calcs'!L347</f>
        <v>-6422.4850171232865</v>
      </c>
      <c r="N111" s="629">
        <f>'Financial calcs'!N347+'Financial calcs'!M347</f>
        <v>-6501.6165089897249</v>
      </c>
      <c r="O111" s="629">
        <f>'Financial calcs'!O347+'Financial calcs'!N347</f>
        <v>-6583.0471425513679</v>
      </c>
      <c r="P111" s="629">
        <f>'Financial calcs'!P347+'Financial calcs'!O347</f>
        <v>-6664.1569217144679</v>
      </c>
      <c r="Q111" s="629">
        <f>'Financial calcs'!Q347+'Financial calcs'!P347</f>
        <v>-6747.6233211151521</v>
      </c>
      <c r="R111" s="629">
        <f>'Financial calcs'!R347+'Financial calcs'!Q347</f>
        <v>-6849.5931014939542</v>
      </c>
      <c r="S111" s="629">
        <f>'Financial calcs'!S347+'Financial calcs'!R347</f>
        <v>-6935.1461608796562</v>
      </c>
      <c r="T111" s="629">
        <f>'Financial calcs'!T347+'Financial calcs'!S347</f>
        <v>-7001.5298658762622</v>
      </c>
      <c r="U111" s="629">
        <f>'Financial calcs'!U347+'Financial calcs'!T347</f>
        <v>-7089.2217517466052</v>
      </c>
      <c r="V111" s="629">
        <f>'Financial calcs'!V347+'Financial calcs'!U347</f>
        <v>-7176.5681125231677</v>
      </c>
      <c r="W111" s="629">
        <f>'Financial calcs'!W347+'Financial calcs'!V347</f>
        <v>-7266.4522955402708</v>
      </c>
      <c r="X111" s="629">
        <f>'Financial calcs'!X347+'Financial calcs'!W347</f>
        <v>-7355.9823153362468</v>
      </c>
      <c r="Y111" s="629">
        <f>'Financial calcs'!Y347+'Financial calcs'!X347</f>
        <v>-7448.1136029287763</v>
      </c>
      <c r="Z111" s="629">
        <f>'Financial calcs'!Z347+'Financial calcs'!Y347</f>
        <v>-7560.6691609650989</v>
      </c>
      <c r="AA111" s="629">
        <f>'Financial calcs'!AA347+'Financial calcs'!Z347</f>
        <v>-7655.1037307474417</v>
      </c>
      <c r="AB111" s="629">
        <f>'Financial calcs'!AB347+'Financial calcs'!AA347</f>
        <v>-7728.3789200501415</v>
      </c>
      <c r="AC111" s="629">
        <f>'Financial calcs'!AC347+'Financial calcs'!AB347</f>
        <v>-7825.174354077044</v>
      </c>
      <c r="AD111" s="629">
        <f>'Financial calcs'!AD347+'Financial calcs'!AC347</f>
        <v>-7921.5883930513955</v>
      </c>
      <c r="AE111" s="629">
        <f>'Financial calcs'!AE347+'Financial calcs'!AD347</f>
        <v>-8020.8037129289714</v>
      </c>
      <c r="AF111" s="629">
        <f>'Financial calcs'!AF347+'Financial calcs'!AE347</f>
        <v>-8119.6281028776802</v>
      </c>
      <c r="AG111" s="629">
        <f>'Financial calcs'!AG347+'Financial calcs'!AF347</f>
        <v>-8221.3238057521939</v>
      </c>
      <c r="AH111" s="629">
        <f>'Financial calcs'!AH347+'Financial calcs'!AG347</f>
        <v>-8345.5640816241757</v>
      </c>
      <c r="AI111" s="629">
        <f>'Financial calcs'!AI347+'Financial calcs'!AH347</f>
        <v>-8449.8021770705527</v>
      </c>
      <c r="AJ111" s="629">
        <f>'Financial calcs'!AJ347+'Financial calcs'!AI347</f>
        <v>-8530.6842755858597</v>
      </c>
      <c r="AK111" s="629">
        <f>'Financial calcs'!AK347+'Financial calcs'!AJ347</f>
        <v>-8637.5283234183971</v>
      </c>
      <c r="AL111" s="629">
        <f>'Financial calcs'!AL347+'Financial calcs'!AK347</f>
        <v>-8743.9513824755068</v>
      </c>
      <c r="AM111" s="629">
        <f>'Financial calcs'!AM347+'Financial calcs'!AL347</f>
        <v>-8853.4665315038565</v>
      </c>
      <c r="AN111" s="629">
        <f>'Financial calcs'!AN347+'Financial calcs'!AM347</f>
        <v>-8962.5501670373924</v>
      </c>
      <c r="AO111" s="629">
        <f>'Financial calcs'!AO347+'Financial calcs'!AN347</f>
        <v>-9074.8031947914515</v>
      </c>
      <c r="AP111" s="629">
        <f>'Financial calcs'!AP347+'Financial calcs'!AO347</f>
        <v>-9211.9412128337517</v>
      </c>
      <c r="AQ111" s="629">
        <f>'Financial calcs'!AQ347+'Financial calcs'!AP347</f>
        <v>-9327.000566281662</v>
      </c>
      <c r="AR111" s="629">
        <f>'Financial calcs'!AR347+'Financial calcs'!AQ347</f>
        <v>-9416.2792692436597</v>
      </c>
      <c r="AS111" s="629">
        <f>'Financial calcs'!AS347+'Financial calcs'!AR347</f>
        <v>-9534.2151065277667</v>
      </c>
      <c r="AT111" s="629">
        <f>'Financial calcs'!AT347+'Financial calcs'!AS347</f>
        <v>-9651.686250974748</v>
      </c>
      <c r="AU111" s="629">
        <f>'Financial calcs'!AU347+'Financial calcs'!AT347</f>
        <v>-9773.6641191737872</v>
      </c>
      <c r="AV111" s="629">
        <f>'Financial calcs'!AV347+'Financial calcs'!AU347</f>
        <v>-4957.3471968474723</v>
      </c>
      <c r="AW111" s="629">
        <f>'Financial calcs'!AW347+'Financial calcs'!AV347</f>
        <v>0</v>
      </c>
      <c r="AX111" s="629">
        <f>'Financial calcs'!AX347+'Financial calcs'!AW347</f>
        <v>0</v>
      </c>
      <c r="AY111" s="629">
        <f>'Financial calcs'!AY347+'Financial calcs'!AX347</f>
        <v>0</v>
      </c>
      <c r="AZ111" s="629">
        <f>'Financial calcs'!AZ347+'Financial calcs'!AY347</f>
        <v>0</v>
      </c>
      <c r="BA111" s="629">
        <f>'Financial calcs'!BA347+'Financial calcs'!AZ347</f>
        <v>0</v>
      </c>
      <c r="BB111" s="629">
        <f>'Financial calcs'!BB347+'Financial calcs'!BA347</f>
        <v>0</v>
      </c>
      <c r="BC111" s="629">
        <f>'Financial calcs'!BC347+'Financial calcs'!BB347</f>
        <v>0</v>
      </c>
      <c r="BD111" s="629">
        <f>'Financial calcs'!BD347+'Financial calcs'!BC347</f>
        <v>0</v>
      </c>
      <c r="BE111" s="629">
        <f>'Financial calcs'!BE347+'Financial calcs'!BD347</f>
        <v>0</v>
      </c>
      <c r="BF111" s="629">
        <f>'Financial calcs'!BF347+'Financial calcs'!BE347</f>
        <v>0</v>
      </c>
      <c r="BG111" s="629">
        <f>'Financial calcs'!BG347+'Financial calcs'!BF347</f>
        <v>0</v>
      </c>
      <c r="BH111" s="629">
        <f>'Financial calcs'!BH347+'Financial calcs'!BG347</f>
        <v>0</v>
      </c>
      <c r="BI111" s="629">
        <f>'Financial calcs'!BI347+'Financial calcs'!BH347</f>
        <v>0</v>
      </c>
      <c r="BJ111" s="629">
        <f>'Financial calcs'!BJ347+'Financial calcs'!BI347</f>
        <v>0</v>
      </c>
      <c r="BK111" s="629">
        <f>'Financial calcs'!BK347+'Financial calcs'!BJ347</f>
        <v>0</v>
      </c>
      <c r="BL111" s="629">
        <f>'Financial calcs'!BL347+'Financial calcs'!BK347</f>
        <v>0</v>
      </c>
      <c r="BM111" s="629">
        <f>'Financial calcs'!BM347+'Financial calcs'!BL347</f>
        <v>0</v>
      </c>
      <c r="BN111" s="629">
        <f>'Financial calcs'!BN347+'Financial calcs'!BM347</f>
        <v>0</v>
      </c>
      <c r="BO111" s="629">
        <f>'Financial calcs'!BO347+'Financial calcs'!BN347</f>
        <v>0</v>
      </c>
      <c r="BP111" s="629">
        <f>'Financial calcs'!BP347+'Financial calcs'!BO347</f>
        <v>0</v>
      </c>
      <c r="BQ111" s="629">
        <f>'Financial calcs'!BQ347+'Financial calcs'!BP347</f>
        <v>0</v>
      </c>
      <c r="BR111" s="629">
        <f>'Financial calcs'!BR347+'Financial calcs'!BQ347</f>
        <v>0</v>
      </c>
      <c r="BS111" s="629">
        <f>'Financial calcs'!BS347+'Financial calcs'!BR347</f>
        <v>0</v>
      </c>
      <c r="BT111" s="629">
        <f>'Financial calcs'!BT347+'Financial calcs'!BS347</f>
        <v>0</v>
      </c>
      <c r="BU111" s="629">
        <f>'Financial calcs'!BU347+'Financial calcs'!BT347</f>
        <v>0</v>
      </c>
      <c r="BV111" s="629">
        <f>'Financial calcs'!BV347+'Financial calcs'!BU347</f>
        <v>0</v>
      </c>
      <c r="BW111" s="629">
        <f>'Financial calcs'!BW347+'Financial calcs'!BV347</f>
        <v>0</v>
      </c>
      <c r="BX111" s="629">
        <f>'Financial calcs'!BX347+'Financial calcs'!BW347</f>
        <v>0</v>
      </c>
      <c r="BY111" s="629">
        <f>'Financial calcs'!BY347+'Financial calcs'!BX347</f>
        <v>0</v>
      </c>
      <c r="BZ111" s="629">
        <f>'Financial calcs'!BZ347+'Financial calcs'!BY347</f>
        <v>0</v>
      </c>
      <c r="CA111" s="629">
        <f>'Financial calcs'!CA347+'Financial calcs'!BZ347</f>
        <v>0</v>
      </c>
      <c r="CB111" s="629">
        <f>'Financial calcs'!CB347+'Financial calcs'!CA347</f>
        <v>0</v>
      </c>
      <c r="CC111" s="629">
        <f>'Financial calcs'!CC347+'Financial calcs'!CB347</f>
        <v>0</v>
      </c>
      <c r="CD111" s="629">
        <f>'Financial calcs'!CD347+'Financial calcs'!CC347</f>
        <v>0</v>
      </c>
      <c r="CE111" s="629">
        <f>'Financial calcs'!CE347+'Financial calcs'!CD347</f>
        <v>0</v>
      </c>
      <c r="CF111" s="629">
        <f>'Financial calcs'!CF347+'Financial calcs'!CE347</f>
        <v>0</v>
      </c>
      <c r="CG111" s="629">
        <f>'Financial calcs'!CG347+'Financial calcs'!CF347</f>
        <v>0</v>
      </c>
    </row>
    <row r="112" spans="1:85" s="81" customFormat="1" ht="14.45" hidden="1" customHeight="1" outlineLevel="1" x14ac:dyDescent="0.3">
      <c r="B112" s="498" t="s">
        <v>1244</v>
      </c>
      <c r="F112" s="629">
        <f>'Financial calcs'!F348+'Financial calcs'!E348</f>
        <v>0</v>
      </c>
      <c r="G112" s="629">
        <f>'Financial calcs'!G348+'Financial calcs'!F348</f>
        <v>0</v>
      </c>
      <c r="H112" s="629">
        <f>'Financial calcs'!H348+'Financial calcs'!G348</f>
        <v>0</v>
      </c>
      <c r="I112" s="629">
        <f>'Financial calcs'!I348+'Financial calcs'!H348</f>
        <v>0</v>
      </c>
      <c r="J112" s="629">
        <f>'Financial calcs'!J348+'Financial calcs'!I348</f>
        <v>0</v>
      </c>
      <c r="K112" s="629">
        <f>'Financial calcs'!K348+'Financial calcs'!J348</f>
        <v>0</v>
      </c>
      <c r="L112" s="629">
        <f>'Financial calcs'!L348+'Financial calcs'!K348</f>
        <v>0</v>
      </c>
      <c r="M112" s="629">
        <f>'Financial calcs'!M348+'Financial calcs'!L348</f>
        <v>0</v>
      </c>
      <c r="N112" s="629">
        <f>'Financial calcs'!N348+'Financial calcs'!M348</f>
        <v>0</v>
      </c>
      <c r="O112" s="629">
        <f>'Financial calcs'!O348+'Financial calcs'!N348</f>
        <v>0</v>
      </c>
      <c r="P112" s="629">
        <f>'Financial calcs'!P348+'Financial calcs'!O348</f>
        <v>0</v>
      </c>
      <c r="Q112" s="629">
        <f>'Financial calcs'!Q348+'Financial calcs'!P348</f>
        <v>0</v>
      </c>
      <c r="R112" s="629">
        <f>'Financial calcs'!R348+'Financial calcs'!Q348</f>
        <v>0</v>
      </c>
      <c r="S112" s="629">
        <f>'Financial calcs'!S348+'Financial calcs'!R348</f>
        <v>0</v>
      </c>
      <c r="T112" s="629">
        <f>'Financial calcs'!T348+'Financial calcs'!S348</f>
        <v>0</v>
      </c>
      <c r="U112" s="629">
        <f>'Financial calcs'!U348+'Financial calcs'!T348</f>
        <v>0</v>
      </c>
      <c r="V112" s="629">
        <f>'Financial calcs'!V348+'Financial calcs'!U348</f>
        <v>0</v>
      </c>
      <c r="W112" s="629">
        <f>'Financial calcs'!W348+'Financial calcs'!V348</f>
        <v>0</v>
      </c>
      <c r="X112" s="629">
        <f>'Financial calcs'!X348+'Financial calcs'!W348</f>
        <v>0</v>
      </c>
      <c r="Y112" s="629">
        <f>'Financial calcs'!Y348+'Financial calcs'!X348</f>
        <v>0</v>
      </c>
      <c r="Z112" s="629">
        <f>'Financial calcs'!Z348+'Financial calcs'!Y348</f>
        <v>0</v>
      </c>
      <c r="AA112" s="629">
        <f>'Financial calcs'!AA348+'Financial calcs'!Z348</f>
        <v>0</v>
      </c>
      <c r="AB112" s="629">
        <f>'Financial calcs'!AB348+'Financial calcs'!AA348</f>
        <v>0</v>
      </c>
      <c r="AC112" s="629">
        <f>'Financial calcs'!AC348+'Financial calcs'!AB348</f>
        <v>0</v>
      </c>
      <c r="AD112" s="629">
        <f>'Financial calcs'!AD348+'Financial calcs'!AC348</f>
        <v>0</v>
      </c>
      <c r="AE112" s="629">
        <f>'Financial calcs'!AE348+'Financial calcs'!AD348</f>
        <v>0</v>
      </c>
      <c r="AF112" s="629">
        <f>'Financial calcs'!AF348+'Financial calcs'!AE348</f>
        <v>0</v>
      </c>
      <c r="AG112" s="629">
        <f>'Financial calcs'!AG348+'Financial calcs'!AF348</f>
        <v>0</v>
      </c>
      <c r="AH112" s="629">
        <f>'Financial calcs'!AH348+'Financial calcs'!AG348</f>
        <v>0</v>
      </c>
      <c r="AI112" s="629">
        <f>'Financial calcs'!AI348+'Financial calcs'!AH348</f>
        <v>0</v>
      </c>
      <c r="AJ112" s="629">
        <f>'Financial calcs'!AJ348+'Financial calcs'!AI348</f>
        <v>0</v>
      </c>
      <c r="AK112" s="629">
        <f>'Financial calcs'!AK348+'Financial calcs'!AJ348</f>
        <v>0</v>
      </c>
      <c r="AL112" s="629">
        <f>'Financial calcs'!AL348+'Financial calcs'!AK348</f>
        <v>0</v>
      </c>
      <c r="AM112" s="629">
        <f>'Financial calcs'!AM348+'Financial calcs'!AL348</f>
        <v>0</v>
      </c>
      <c r="AN112" s="629">
        <f>'Financial calcs'!AN348+'Financial calcs'!AM348</f>
        <v>0</v>
      </c>
      <c r="AO112" s="629">
        <f>'Financial calcs'!AO348+'Financial calcs'!AN348</f>
        <v>0</v>
      </c>
      <c r="AP112" s="629">
        <f>'Financial calcs'!AP348+'Financial calcs'!AO348</f>
        <v>0</v>
      </c>
      <c r="AQ112" s="629">
        <f>'Financial calcs'!AQ348+'Financial calcs'!AP348</f>
        <v>0</v>
      </c>
      <c r="AR112" s="629">
        <f>'Financial calcs'!AR348+'Financial calcs'!AQ348</f>
        <v>0</v>
      </c>
      <c r="AS112" s="629">
        <f>'Financial calcs'!AS348+'Financial calcs'!AR348</f>
        <v>0</v>
      </c>
      <c r="AT112" s="629">
        <f>'Financial calcs'!AT348+'Financial calcs'!AS348</f>
        <v>0</v>
      </c>
      <c r="AU112" s="629">
        <f>'Financial calcs'!AU348+'Financial calcs'!AT348</f>
        <v>0</v>
      </c>
      <c r="AV112" s="629">
        <f>'Financial calcs'!AV348+'Financial calcs'!AU348</f>
        <v>0</v>
      </c>
      <c r="AW112" s="629">
        <f>'Financial calcs'!AW348+'Financial calcs'!AV348</f>
        <v>0</v>
      </c>
      <c r="AX112" s="629">
        <f>'Financial calcs'!AX348+'Financial calcs'!AW348</f>
        <v>0</v>
      </c>
      <c r="AY112" s="629">
        <f>'Financial calcs'!AY348+'Financial calcs'!AX348</f>
        <v>0</v>
      </c>
      <c r="AZ112" s="629">
        <f>'Financial calcs'!AZ348+'Financial calcs'!AY348</f>
        <v>0</v>
      </c>
      <c r="BA112" s="629">
        <f>'Financial calcs'!BA348+'Financial calcs'!AZ348</f>
        <v>0</v>
      </c>
      <c r="BB112" s="629">
        <f>'Financial calcs'!BB348+'Financial calcs'!BA348</f>
        <v>0</v>
      </c>
      <c r="BC112" s="629">
        <f>'Financial calcs'!BC348+'Financial calcs'!BB348</f>
        <v>0</v>
      </c>
      <c r="BD112" s="629">
        <f>'Financial calcs'!BD348+'Financial calcs'!BC348</f>
        <v>0</v>
      </c>
      <c r="BE112" s="629">
        <f>'Financial calcs'!BE348+'Financial calcs'!BD348</f>
        <v>0</v>
      </c>
      <c r="BF112" s="629">
        <f>'Financial calcs'!BF348+'Financial calcs'!BE348</f>
        <v>0</v>
      </c>
      <c r="BG112" s="629">
        <f>'Financial calcs'!BG348+'Financial calcs'!BF348</f>
        <v>0</v>
      </c>
      <c r="BH112" s="629">
        <f>'Financial calcs'!BH348+'Financial calcs'!BG348</f>
        <v>0</v>
      </c>
      <c r="BI112" s="629">
        <f>'Financial calcs'!BI348+'Financial calcs'!BH348</f>
        <v>0</v>
      </c>
      <c r="BJ112" s="629">
        <f>'Financial calcs'!BJ348+'Financial calcs'!BI348</f>
        <v>0</v>
      </c>
      <c r="BK112" s="629">
        <f>'Financial calcs'!BK348+'Financial calcs'!BJ348</f>
        <v>0</v>
      </c>
      <c r="BL112" s="629">
        <f>'Financial calcs'!BL348+'Financial calcs'!BK348</f>
        <v>0</v>
      </c>
      <c r="BM112" s="629">
        <f>'Financial calcs'!BM348+'Financial calcs'!BL348</f>
        <v>0</v>
      </c>
      <c r="BN112" s="629">
        <f>'Financial calcs'!BN348+'Financial calcs'!BM348</f>
        <v>0</v>
      </c>
      <c r="BO112" s="629">
        <f>'Financial calcs'!BO348+'Financial calcs'!BN348</f>
        <v>0</v>
      </c>
      <c r="BP112" s="629">
        <f>'Financial calcs'!BP348+'Financial calcs'!BO348</f>
        <v>0</v>
      </c>
      <c r="BQ112" s="629">
        <f>'Financial calcs'!BQ348+'Financial calcs'!BP348</f>
        <v>0</v>
      </c>
      <c r="BR112" s="629">
        <f>'Financial calcs'!BR348+'Financial calcs'!BQ348</f>
        <v>0</v>
      </c>
      <c r="BS112" s="629">
        <f>'Financial calcs'!BS348+'Financial calcs'!BR348</f>
        <v>0</v>
      </c>
      <c r="BT112" s="629">
        <f>'Financial calcs'!BT348+'Financial calcs'!BS348</f>
        <v>0</v>
      </c>
      <c r="BU112" s="629">
        <f>'Financial calcs'!BU348+'Financial calcs'!BT348</f>
        <v>0</v>
      </c>
      <c r="BV112" s="629">
        <f>'Financial calcs'!BV348+'Financial calcs'!BU348</f>
        <v>0</v>
      </c>
      <c r="BW112" s="629">
        <f>'Financial calcs'!BW348+'Financial calcs'!BV348</f>
        <v>0</v>
      </c>
      <c r="BX112" s="629">
        <f>'Financial calcs'!BX348+'Financial calcs'!BW348</f>
        <v>0</v>
      </c>
      <c r="BY112" s="629">
        <f>'Financial calcs'!BY348+'Financial calcs'!BX348</f>
        <v>0</v>
      </c>
      <c r="BZ112" s="629">
        <f>'Financial calcs'!BZ348+'Financial calcs'!BY348</f>
        <v>0</v>
      </c>
      <c r="CA112" s="629">
        <f>'Financial calcs'!CA348+'Financial calcs'!BZ348</f>
        <v>0</v>
      </c>
      <c r="CB112" s="629">
        <f>'Financial calcs'!CB348+'Financial calcs'!CA348</f>
        <v>0</v>
      </c>
      <c r="CC112" s="629">
        <f>'Financial calcs'!CC348+'Financial calcs'!CB348</f>
        <v>0</v>
      </c>
      <c r="CD112" s="629">
        <f>'Financial calcs'!CD348+'Financial calcs'!CC348</f>
        <v>0</v>
      </c>
      <c r="CE112" s="629">
        <f>'Financial calcs'!CE348+'Financial calcs'!CD348</f>
        <v>0</v>
      </c>
      <c r="CF112" s="629">
        <f>'Financial calcs'!CF348+'Financial calcs'!CE348</f>
        <v>0</v>
      </c>
      <c r="CG112" s="629">
        <f>'Financial calcs'!CG348+'Financial calcs'!CF348</f>
        <v>0</v>
      </c>
    </row>
    <row r="113" spans="2:85" s="81" customFormat="1" ht="14.45" hidden="1" customHeight="1" outlineLevel="1" x14ac:dyDescent="0.3">
      <c r="B113" s="498" t="s">
        <v>555</v>
      </c>
      <c r="F113" s="629">
        <f>'Financial calcs'!F349+'Financial calcs'!E349</f>
        <v>0</v>
      </c>
      <c r="G113" s="629">
        <f>'Financial calcs'!G349+'Financial calcs'!F349</f>
        <v>0</v>
      </c>
      <c r="H113" s="629">
        <f>'Financial calcs'!H349+'Financial calcs'!G349</f>
        <v>-2874.4597602739732</v>
      </c>
      <c r="I113" s="629">
        <f>'Financial calcs'!I349+'Financial calcs'!H349</f>
        <v>-5832.6378424657532</v>
      </c>
      <c r="J113" s="629">
        <f>'Financial calcs'!J349+'Financial calcs'!I349</f>
        <v>-5920.9794279308244</v>
      </c>
      <c r="K113" s="629">
        <f>'Financial calcs'!K349+'Financial calcs'!J349</f>
        <v>-5994.9338799856196</v>
      </c>
      <c r="L113" s="629">
        <f>'Financial calcs'!L349+'Financial calcs'!K349</f>
        <v>-6052.317807148972</v>
      </c>
      <c r="M113" s="629">
        <f>'Financial calcs'!M349+'Financial calcs'!L349</f>
        <v>-6128.1211205051359</v>
      </c>
      <c r="N113" s="629">
        <f>'Financial calcs'!N349+'Financial calcs'!M349</f>
        <v>-7960.4297732591094</v>
      </c>
      <c r="O113" s="629">
        <f>'Financial calcs'!O349+'Financial calcs'!N349</f>
        <v>-9845.9756028015963</v>
      </c>
      <c r="P113" s="629">
        <f>'Financial calcs'!P349+'Financial calcs'!O349</f>
        <v>-9967.2879509430059</v>
      </c>
      <c r="Q113" s="629">
        <f>'Financial calcs'!Q349+'Financial calcs'!P349</f>
        <v>-10092.124992871635</v>
      </c>
      <c r="R113" s="629">
        <f>'Financial calcs'!R349+'Financial calcs'!Q349</f>
        <v>-10244.636732206318</v>
      </c>
      <c r="S113" s="629">
        <f>'Financial calcs'!S349+'Financial calcs'!R349</f>
        <v>-10372.594700183165</v>
      </c>
      <c r="T113" s="629">
        <f>'Financial calcs'!T349+'Financial calcs'!S349</f>
        <v>-10471.881903459494</v>
      </c>
      <c r="U113" s="629">
        <f>'Financial calcs'!U349+'Financial calcs'!T349</f>
        <v>-10603.03882063576</v>
      </c>
      <c r="V113" s="629">
        <f>'Financial calcs'!V349+'Financial calcs'!U349</f>
        <v>-10733.678951045978</v>
      </c>
      <c r="W113" s="629">
        <f>'Financial calcs'!W349+'Financial calcs'!V349</f>
        <v>-10868.114791151653</v>
      </c>
      <c r="X113" s="629">
        <f>'Financial calcs'!X349+'Financial calcs'!W349</f>
        <v>-11002.020924822125</v>
      </c>
      <c r="Y113" s="629">
        <f>'Financial calcs'!Y349+'Financial calcs'!X349</f>
        <v>-11139.817660930443</v>
      </c>
      <c r="Z113" s="629">
        <f>'Financial calcs'!Z349+'Financial calcs'!Y349</f>
        <v>-11308.162084779706</v>
      </c>
      <c r="AA113" s="629">
        <f>'Financial calcs'!AA349+'Financial calcs'!Z349</f>
        <v>-11449.40373929073</v>
      </c>
      <c r="AB113" s="629">
        <f>'Financial calcs'!AB349+'Financial calcs'!AA349</f>
        <v>-11558.998234141247</v>
      </c>
      <c r="AC113" s="629">
        <f>'Financial calcs'!AC349+'Financial calcs'!AB349</f>
        <v>-11703.770930015045</v>
      </c>
      <c r="AD113" s="629">
        <f>'Financial calcs'!AD349+'Financial calcs'!AC349</f>
        <v>-11847.973189994776</v>
      </c>
      <c r="AE113" s="629">
        <f>'Financial calcs'!AE349+'Financial calcs'!AD349</f>
        <v>-11996.365203265419</v>
      </c>
      <c r="AF113" s="629">
        <f>'Financial calcs'!AF349+'Financial calcs'!AE349</f>
        <v>-12144.172519744643</v>
      </c>
      <c r="AG113" s="629">
        <f>'Financial calcs'!AG349+'Financial calcs'!AF349</f>
        <v>-12296.274333347055</v>
      </c>
      <c r="AH113" s="629">
        <f>'Financial calcs'!AH349+'Financial calcs'!AG349</f>
        <v>-12482.09507845671</v>
      </c>
      <c r="AI113" s="629">
        <f>'Financial calcs'!AI349+'Financial calcs'!AH349</f>
        <v>-12637.999437399179</v>
      </c>
      <c r="AJ113" s="629">
        <f>'Financial calcs'!AJ349+'Financial calcs'!AI349</f>
        <v>-12758.971253556716</v>
      </c>
      <c r="AK113" s="629">
        <f>'Financial calcs'!AK349+'Financial calcs'!AJ349</f>
        <v>-12918.773221472748</v>
      </c>
      <c r="AL113" s="629">
        <f>'Financial calcs'!AL349+'Financial calcs'!AK349</f>
        <v>-13077.945534895633</v>
      </c>
      <c r="AM113" s="629">
        <f>'Financial calcs'!AM349+'Financial calcs'!AL349</f>
        <v>-13241.742552009566</v>
      </c>
      <c r="AN113" s="629">
        <f>'Financial calcs'!AN349+'Financial calcs'!AM349</f>
        <v>-13404.894173268023</v>
      </c>
      <c r="AO113" s="629">
        <f>'Financial calcs'!AO349+'Financial calcs'!AN349</f>
        <v>-13572.786115809802</v>
      </c>
      <c r="AP113" s="629">
        <f>'Financial calcs'!AP349+'Financial calcs'!AO349</f>
        <v>-13777.897449607379</v>
      </c>
      <c r="AQ113" s="629">
        <f>'Financial calcs'!AQ349+'Financial calcs'!AP349</f>
        <v>-13949.986690712705</v>
      </c>
      <c r="AR113" s="629">
        <f>'Financial calcs'!AR349+'Financial calcs'!AQ349</f>
        <v>-14083.516940789712</v>
      </c>
      <c r="AS113" s="629">
        <f>'Financial calcs'!AS349+'Financial calcs'!AR349</f>
        <v>-14259.908412922672</v>
      </c>
      <c r="AT113" s="629">
        <f>'Financial calcs'!AT349+'Financial calcs'!AS349</f>
        <v>-14435.604864309455</v>
      </c>
      <c r="AU113" s="629">
        <f>'Financial calcs'!AU349+'Financial calcs'!AT349</f>
        <v>-14618.041825243021</v>
      </c>
      <c r="AV113" s="629">
        <f>'Financial calcs'!AV349+'Financial calcs'!AU349</f>
        <v>-7414.4873183849031</v>
      </c>
      <c r="AW113" s="629">
        <f>'Financial calcs'!AW349+'Financial calcs'!AV349</f>
        <v>0</v>
      </c>
      <c r="AX113" s="629">
        <f>'Financial calcs'!AX349+'Financial calcs'!AW349</f>
        <v>0</v>
      </c>
      <c r="AY113" s="629">
        <f>'Financial calcs'!AY349+'Financial calcs'!AX349</f>
        <v>0</v>
      </c>
      <c r="AZ113" s="629">
        <f>'Financial calcs'!AZ349+'Financial calcs'!AY349</f>
        <v>0</v>
      </c>
      <c r="BA113" s="629">
        <f>'Financial calcs'!BA349+'Financial calcs'!AZ349</f>
        <v>0</v>
      </c>
      <c r="BB113" s="629">
        <f>'Financial calcs'!BB349+'Financial calcs'!BA349</f>
        <v>0</v>
      </c>
      <c r="BC113" s="629">
        <f>'Financial calcs'!BC349+'Financial calcs'!BB349</f>
        <v>0</v>
      </c>
      <c r="BD113" s="629">
        <f>'Financial calcs'!BD349+'Financial calcs'!BC349</f>
        <v>0</v>
      </c>
      <c r="BE113" s="629">
        <f>'Financial calcs'!BE349+'Financial calcs'!BD349</f>
        <v>0</v>
      </c>
      <c r="BF113" s="629">
        <f>'Financial calcs'!BF349+'Financial calcs'!BE349</f>
        <v>0</v>
      </c>
      <c r="BG113" s="629">
        <f>'Financial calcs'!BG349+'Financial calcs'!BF349</f>
        <v>0</v>
      </c>
      <c r="BH113" s="629">
        <f>'Financial calcs'!BH349+'Financial calcs'!BG349</f>
        <v>0</v>
      </c>
      <c r="BI113" s="629">
        <f>'Financial calcs'!BI349+'Financial calcs'!BH349</f>
        <v>0</v>
      </c>
      <c r="BJ113" s="629">
        <f>'Financial calcs'!BJ349+'Financial calcs'!BI349</f>
        <v>0</v>
      </c>
      <c r="BK113" s="629">
        <f>'Financial calcs'!BK349+'Financial calcs'!BJ349</f>
        <v>0</v>
      </c>
      <c r="BL113" s="629">
        <f>'Financial calcs'!BL349+'Financial calcs'!BK349</f>
        <v>0</v>
      </c>
      <c r="BM113" s="629">
        <f>'Financial calcs'!BM349+'Financial calcs'!BL349</f>
        <v>0</v>
      </c>
      <c r="BN113" s="629">
        <f>'Financial calcs'!BN349+'Financial calcs'!BM349</f>
        <v>0</v>
      </c>
      <c r="BO113" s="629">
        <f>'Financial calcs'!BO349+'Financial calcs'!BN349</f>
        <v>0</v>
      </c>
      <c r="BP113" s="629">
        <f>'Financial calcs'!BP349+'Financial calcs'!BO349</f>
        <v>0</v>
      </c>
      <c r="BQ113" s="629">
        <f>'Financial calcs'!BQ349+'Financial calcs'!BP349</f>
        <v>0</v>
      </c>
      <c r="BR113" s="629">
        <f>'Financial calcs'!BR349+'Financial calcs'!BQ349</f>
        <v>0</v>
      </c>
      <c r="BS113" s="629">
        <f>'Financial calcs'!BS349+'Financial calcs'!BR349</f>
        <v>0</v>
      </c>
      <c r="BT113" s="629">
        <f>'Financial calcs'!BT349+'Financial calcs'!BS349</f>
        <v>0</v>
      </c>
      <c r="BU113" s="629">
        <f>'Financial calcs'!BU349+'Financial calcs'!BT349</f>
        <v>0</v>
      </c>
      <c r="BV113" s="629">
        <f>'Financial calcs'!BV349+'Financial calcs'!BU349</f>
        <v>0</v>
      </c>
      <c r="BW113" s="629">
        <f>'Financial calcs'!BW349+'Financial calcs'!BV349</f>
        <v>0</v>
      </c>
      <c r="BX113" s="629">
        <f>'Financial calcs'!BX349+'Financial calcs'!BW349</f>
        <v>0</v>
      </c>
      <c r="BY113" s="629">
        <f>'Financial calcs'!BY349+'Financial calcs'!BX349</f>
        <v>0</v>
      </c>
      <c r="BZ113" s="629">
        <f>'Financial calcs'!BZ349+'Financial calcs'!BY349</f>
        <v>0</v>
      </c>
      <c r="CA113" s="629">
        <f>'Financial calcs'!CA349+'Financial calcs'!BZ349</f>
        <v>0</v>
      </c>
      <c r="CB113" s="629">
        <f>'Financial calcs'!CB349+'Financial calcs'!CA349</f>
        <v>0</v>
      </c>
      <c r="CC113" s="629">
        <f>'Financial calcs'!CC349+'Financial calcs'!CB349</f>
        <v>0</v>
      </c>
      <c r="CD113" s="629">
        <f>'Financial calcs'!CD349+'Financial calcs'!CC349</f>
        <v>0</v>
      </c>
      <c r="CE113" s="629">
        <f>'Financial calcs'!CE349+'Financial calcs'!CD349</f>
        <v>0</v>
      </c>
      <c r="CF113" s="629">
        <f>'Financial calcs'!CF349+'Financial calcs'!CE349</f>
        <v>0</v>
      </c>
      <c r="CG113" s="629">
        <f>'Financial calcs'!CG349+'Financial calcs'!CF349</f>
        <v>0</v>
      </c>
    </row>
    <row r="114" spans="2:85" s="81" customFormat="1" ht="14.45" hidden="1" customHeight="1" outlineLevel="1" x14ac:dyDescent="0.3">
      <c r="B114" s="498" t="s">
        <v>556</v>
      </c>
      <c r="F114" s="629">
        <f>'Financial calcs'!F350+'Financial calcs'!E350</f>
        <v>0</v>
      </c>
      <c r="G114" s="629">
        <f>'Financial calcs'!G350+'Financial calcs'!F350</f>
        <v>0</v>
      </c>
      <c r="H114" s="629">
        <f>'Financial calcs'!H350+'Financial calcs'!G350</f>
        <v>0</v>
      </c>
      <c r="I114" s="629">
        <f>'Financial calcs'!I350+'Financial calcs'!H350</f>
        <v>0</v>
      </c>
      <c r="J114" s="629">
        <f>'Financial calcs'!J350+'Financial calcs'!I350</f>
        <v>0</v>
      </c>
      <c r="K114" s="629">
        <f>'Financial calcs'!K350+'Financial calcs'!J350</f>
        <v>0</v>
      </c>
      <c r="L114" s="629">
        <f>'Financial calcs'!L350+'Financial calcs'!K350</f>
        <v>0</v>
      </c>
      <c r="M114" s="629">
        <f>'Financial calcs'!M350+'Financial calcs'!L350</f>
        <v>0</v>
      </c>
      <c r="N114" s="629">
        <f>'Financial calcs'!N350+'Financial calcs'!M350</f>
        <v>0</v>
      </c>
      <c r="O114" s="629">
        <f>'Financial calcs'!O350+'Financial calcs'!N350</f>
        <v>0</v>
      </c>
      <c r="P114" s="629">
        <f>'Financial calcs'!P350+'Financial calcs'!O350</f>
        <v>0</v>
      </c>
      <c r="Q114" s="629">
        <f>'Financial calcs'!Q350+'Financial calcs'!P350</f>
        <v>0</v>
      </c>
      <c r="R114" s="629">
        <f>'Financial calcs'!R350+'Financial calcs'!Q350</f>
        <v>0</v>
      </c>
      <c r="S114" s="629">
        <f>'Financial calcs'!S350+'Financial calcs'!R350</f>
        <v>0</v>
      </c>
      <c r="T114" s="629">
        <f>'Financial calcs'!T350+'Financial calcs'!S350</f>
        <v>0</v>
      </c>
      <c r="U114" s="629">
        <f>'Financial calcs'!U350+'Financial calcs'!T350</f>
        <v>0</v>
      </c>
      <c r="V114" s="629">
        <f>'Financial calcs'!V350+'Financial calcs'!U350</f>
        <v>0</v>
      </c>
      <c r="W114" s="629">
        <f>'Financial calcs'!W350+'Financial calcs'!V350</f>
        <v>0</v>
      </c>
      <c r="X114" s="629">
        <f>'Financial calcs'!X350+'Financial calcs'!W350</f>
        <v>0</v>
      </c>
      <c r="Y114" s="629">
        <f>'Financial calcs'!Y350+'Financial calcs'!X350</f>
        <v>0</v>
      </c>
      <c r="Z114" s="629">
        <f>'Financial calcs'!Z350+'Financial calcs'!Y350</f>
        <v>0</v>
      </c>
      <c r="AA114" s="629">
        <f>'Financial calcs'!AA350+'Financial calcs'!Z350</f>
        <v>0</v>
      </c>
      <c r="AB114" s="629">
        <f>'Financial calcs'!AB350+'Financial calcs'!AA350</f>
        <v>0</v>
      </c>
      <c r="AC114" s="629">
        <f>'Financial calcs'!AC350+'Financial calcs'!AB350</f>
        <v>0</v>
      </c>
      <c r="AD114" s="629">
        <f>'Financial calcs'!AD350+'Financial calcs'!AC350</f>
        <v>0</v>
      </c>
      <c r="AE114" s="629">
        <f>'Financial calcs'!AE350+'Financial calcs'!AD350</f>
        <v>0</v>
      </c>
      <c r="AF114" s="629">
        <f>'Financial calcs'!AF350+'Financial calcs'!AE350</f>
        <v>0</v>
      </c>
      <c r="AG114" s="629">
        <f>'Financial calcs'!AG350+'Financial calcs'!AF350</f>
        <v>0</v>
      </c>
      <c r="AH114" s="629">
        <f>'Financial calcs'!AH350+'Financial calcs'!AG350</f>
        <v>0</v>
      </c>
      <c r="AI114" s="629">
        <f>'Financial calcs'!AI350+'Financial calcs'!AH350</f>
        <v>0</v>
      </c>
      <c r="AJ114" s="629">
        <f>'Financial calcs'!AJ350+'Financial calcs'!AI350</f>
        <v>0</v>
      </c>
      <c r="AK114" s="629">
        <f>'Financial calcs'!AK350+'Financial calcs'!AJ350</f>
        <v>0</v>
      </c>
      <c r="AL114" s="629">
        <f>'Financial calcs'!AL350+'Financial calcs'!AK350</f>
        <v>0</v>
      </c>
      <c r="AM114" s="629">
        <f>'Financial calcs'!AM350+'Financial calcs'!AL350</f>
        <v>0</v>
      </c>
      <c r="AN114" s="629">
        <f>'Financial calcs'!AN350+'Financial calcs'!AM350</f>
        <v>0</v>
      </c>
      <c r="AO114" s="629">
        <f>'Financial calcs'!AO350+'Financial calcs'!AN350</f>
        <v>0</v>
      </c>
      <c r="AP114" s="629">
        <f>'Financial calcs'!AP350+'Financial calcs'!AO350</f>
        <v>0</v>
      </c>
      <c r="AQ114" s="629">
        <f>'Financial calcs'!AQ350+'Financial calcs'!AP350</f>
        <v>0</v>
      </c>
      <c r="AR114" s="629">
        <f>'Financial calcs'!AR350+'Financial calcs'!AQ350</f>
        <v>0</v>
      </c>
      <c r="AS114" s="629">
        <f>'Financial calcs'!AS350+'Financial calcs'!AR350</f>
        <v>0</v>
      </c>
      <c r="AT114" s="629">
        <f>'Financial calcs'!AT350+'Financial calcs'!AS350</f>
        <v>0</v>
      </c>
      <c r="AU114" s="629">
        <f>'Financial calcs'!AU350+'Financial calcs'!AT350</f>
        <v>0</v>
      </c>
      <c r="AV114" s="629">
        <f>'Financial calcs'!AV350+'Financial calcs'!AU350</f>
        <v>0</v>
      </c>
      <c r="AW114" s="629">
        <f>'Financial calcs'!AW350+'Financial calcs'!AV350</f>
        <v>0</v>
      </c>
      <c r="AX114" s="629">
        <f>'Financial calcs'!AX350+'Financial calcs'!AW350</f>
        <v>0</v>
      </c>
      <c r="AY114" s="629">
        <f>'Financial calcs'!AY350+'Financial calcs'!AX350</f>
        <v>0</v>
      </c>
      <c r="AZ114" s="629">
        <f>'Financial calcs'!AZ350+'Financial calcs'!AY350</f>
        <v>0</v>
      </c>
      <c r="BA114" s="629">
        <f>'Financial calcs'!BA350+'Financial calcs'!AZ350</f>
        <v>0</v>
      </c>
      <c r="BB114" s="629">
        <f>'Financial calcs'!BB350+'Financial calcs'!BA350</f>
        <v>0</v>
      </c>
      <c r="BC114" s="629">
        <f>'Financial calcs'!BC350+'Financial calcs'!BB350</f>
        <v>0</v>
      </c>
      <c r="BD114" s="629">
        <f>'Financial calcs'!BD350+'Financial calcs'!BC350</f>
        <v>0</v>
      </c>
      <c r="BE114" s="629">
        <f>'Financial calcs'!BE350+'Financial calcs'!BD350</f>
        <v>0</v>
      </c>
      <c r="BF114" s="629">
        <f>'Financial calcs'!BF350+'Financial calcs'!BE350</f>
        <v>0</v>
      </c>
      <c r="BG114" s="629">
        <f>'Financial calcs'!BG350+'Financial calcs'!BF350</f>
        <v>0</v>
      </c>
      <c r="BH114" s="629">
        <f>'Financial calcs'!BH350+'Financial calcs'!BG350</f>
        <v>0</v>
      </c>
      <c r="BI114" s="629">
        <f>'Financial calcs'!BI350+'Financial calcs'!BH350</f>
        <v>0</v>
      </c>
      <c r="BJ114" s="629">
        <f>'Financial calcs'!BJ350+'Financial calcs'!BI350</f>
        <v>0</v>
      </c>
      <c r="BK114" s="629">
        <f>'Financial calcs'!BK350+'Financial calcs'!BJ350</f>
        <v>0</v>
      </c>
      <c r="BL114" s="629">
        <f>'Financial calcs'!BL350+'Financial calcs'!BK350</f>
        <v>0</v>
      </c>
      <c r="BM114" s="629">
        <f>'Financial calcs'!BM350+'Financial calcs'!BL350</f>
        <v>0</v>
      </c>
      <c r="BN114" s="629">
        <f>'Financial calcs'!BN350+'Financial calcs'!BM350</f>
        <v>0</v>
      </c>
      <c r="BO114" s="629">
        <f>'Financial calcs'!BO350+'Financial calcs'!BN350</f>
        <v>0</v>
      </c>
      <c r="BP114" s="629">
        <f>'Financial calcs'!BP350+'Financial calcs'!BO350</f>
        <v>0</v>
      </c>
      <c r="BQ114" s="629">
        <f>'Financial calcs'!BQ350+'Financial calcs'!BP350</f>
        <v>0</v>
      </c>
      <c r="BR114" s="629">
        <f>'Financial calcs'!BR350+'Financial calcs'!BQ350</f>
        <v>0</v>
      </c>
      <c r="BS114" s="629">
        <f>'Financial calcs'!BS350+'Financial calcs'!BR350</f>
        <v>0</v>
      </c>
      <c r="BT114" s="629">
        <f>'Financial calcs'!BT350+'Financial calcs'!BS350</f>
        <v>0</v>
      </c>
      <c r="BU114" s="629">
        <f>'Financial calcs'!BU350+'Financial calcs'!BT350</f>
        <v>0</v>
      </c>
      <c r="BV114" s="629">
        <f>'Financial calcs'!BV350+'Financial calcs'!BU350</f>
        <v>0</v>
      </c>
      <c r="BW114" s="629">
        <f>'Financial calcs'!BW350+'Financial calcs'!BV350</f>
        <v>0</v>
      </c>
      <c r="BX114" s="629">
        <f>'Financial calcs'!BX350+'Financial calcs'!BW350</f>
        <v>0</v>
      </c>
      <c r="BY114" s="629">
        <f>'Financial calcs'!BY350+'Financial calcs'!BX350</f>
        <v>0</v>
      </c>
      <c r="BZ114" s="629">
        <f>'Financial calcs'!BZ350+'Financial calcs'!BY350</f>
        <v>0</v>
      </c>
      <c r="CA114" s="629">
        <f>'Financial calcs'!CA350+'Financial calcs'!BZ350</f>
        <v>0</v>
      </c>
      <c r="CB114" s="629">
        <f>'Financial calcs'!CB350+'Financial calcs'!CA350</f>
        <v>0</v>
      </c>
      <c r="CC114" s="629">
        <f>'Financial calcs'!CC350+'Financial calcs'!CB350</f>
        <v>0</v>
      </c>
      <c r="CD114" s="629">
        <f>'Financial calcs'!CD350+'Financial calcs'!CC350</f>
        <v>0</v>
      </c>
      <c r="CE114" s="629">
        <f>'Financial calcs'!CE350+'Financial calcs'!CD350</f>
        <v>0</v>
      </c>
      <c r="CF114" s="629">
        <f>'Financial calcs'!CF350+'Financial calcs'!CE350</f>
        <v>0</v>
      </c>
      <c r="CG114" s="629">
        <f>'Financial calcs'!CG350+'Financial calcs'!CF350</f>
        <v>0</v>
      </c>
    </row>
    <row r="115" spans="2:85" s="81" customFormat="1" ht="14.45" hidden="1" customHeight="1" outlineLevel="1" x14ac:dyDescent="0.3">
      <c r="B115" s="498" t="s">
        <v>557</v>
      </c>
      <c r="F115" s="629">
        <f>'Financial calcs'!F351+'Financial calcs'!E351</f>
        <v>0</v>
      </c>
      <c r="G115" s="629">
        <f>'Financial calcs'!G351+'Financial calcs'!F351</f>
        <v>0</v>
      </c>
      <c r="H115" s="629">
        <f>'Financial calcs'!H351+'Financial calcs'!G351</f>
        <v>0</v>
      </c>
      <c r="I115" s="629">
        <f>'Financial calcs'!I351+'Financial calcs'!H351</f>
        <v>0</v>
      </c>
      <c r="J115" s="629">
        <f>'Financial calcs'!J351+'Financial calcs'!I351</f>
        <v>0</v>
      </c>
      <c r="K115" s="629">
        <f>'Financial calcs'!K351+'Financial calcs'!J351</f>
        <v>0</v>
      </c>
      <c r="L115" s="629">
        <f>'Financial calcs'!L351+'Financial calcs'!K351</f>
        <v>0</v>
      </c>
      <c r="M115" s="629">
        <f>'Financial calcs'!M351+'Financial calcs'!L351</f>
        <v>0</v>
      </c>
      <c r="N115" s="629">
        <f>'Financial calcs'!N351+'Financial calcs'!M351</f>
        <v>0</v>
      </c>
      <c r="O115" s="629">
        <f>'Financial calcs'!O351+'Financial calcs'!N351</f>
        <v>0</v>
      </c>
      <c r="P115" s="629">
        <f>'Financial calcs'!P351+'Financial calcs'!O351</f>
        <v>0</v>
      </c>
      <c r="Q115" s="629">
        <f>'Financial calcs'!Q351+'Financial calcs'!P351</f>
        <v>0</v>
      </c>
      <c r="R115" s="629">
        <f>'Financial calcs'!R351+'Financial calcs'!Q351</f>
        <v>0</v>
      </c>
      <c r="S115" s="629">
        <f>'Financial calcs'!S351+'Financial calcs'!R351</f>
        <v>0</v>
      </c>
      <c r="T115" s="629">
        <f>'Financial calcs'!T351+'Financial calcs'!S351</f>
        <v>0</v>
      </c>
      <c r="U115" s="629">
        <f>'Financial calcs'!U351+'Financial calcs'!T351</f>
        <v>0</v>
      </c>
      <c r="V115" s="629">
        <f>'Financial calcs'!V351+'Financial calcs'!U351</f>
        <v>0</v>
      </c>
      <c r="W115" s="629">
        <f>'Financial calcs'!W351+'Financial calcs'!V351</f>
        <v>0</v>
      </c>
      <c r="X115" s="629">
        <f>'Financial calcs'!X351+'Financial calcs'!W351</f>
        <v>0</v>
      </c>
      <c r="Y115" s="629">
        <f>'Financial calcs'!Y351+'Financial calcs'!X351</f>
        <v>0</v>
      </c>
      <c r="Z115" s="629">
        <f>'Financial calcs'!Z351+'Financial calcs'!Y351</f>
        <v>0</v>
      </c>
      <c r="AA115" s="629">
        <f>'Financial calcs'!AA351+'Financial calcs'!Z351</f>
        <v>0</v>
      </c>
      <c r="AB115" s="629">
        <f>'Financial calcs'!AB351+'Financial calcs'!AA351</f>
        <v>0</v>
      </c>
      <c r="AC115" s="629">
        <f>'Financial calcs'!AC351+'Financial calcs'!AB351</f>
        <v>0</v>
      </c>
      <c r="AD115" s="629">
        <f>'Financial calcs'!AD351+'Financial calcs'!AC351</f>
        <v>0</v>
      </c>
      <c r="AE115" s="629">
        <f>'Financial calcs'!AE351+'Financial calcs'!AD351</f>
        <v>0</v>
      </c>
      <c r="AF115" s="629">
        <f>'Financial calcs'!AF351+'Financial calcs'!AE351</f>
        <v>0</v>
      </c>
      <c r="AG115" s="629">
        <f>'Financial calcs'!AG351+'Financial calcs'!AF351</f>
        <v>0</v>
      </c>
      <c r="AH115" s="629">
        <f>'Financial calcs'!AH351+'Financial calcs'!AG351</f>
        <v>0</v>
      </c>
      <c r="AI115" s="629">
        <f>'Financial calcs'!AI351+'Financial calcs'!AH351</f>
        <v>0</v>
      </c>
      <c r="AJ115" s="629">
        <f>'Financial calcs'!AJ351+'Financial calcs'!AI351</f>
        <v>0</v>
      </c>
      <c r="AK115" s="629">
        <f>'Financial calcs'!AK351+'Financial calcs'!AJ351</f>
        <v>0</v>
      </c>
      <c r="AL115" s="629">
        <f>'Financial calcs'!AL351+'Financial calcs'!AK351</f>
        <v>0</v>
      </c>
      <c r="AM115" s="629">
        <f>'Financial calcs'!AM351+'Financial calcs'!AL351</f>
        <v>0</v>
      </c>
      <c r="AN115" s="629">
        <f>'Financial calcs'!AN351+'Financial calcs'!AM351</f>
        <v>0</v>
      </c>
      <c r="AO115" s="629">
        <f>'Financial calcs'!AO351+'Financial calcs'!AN351</f>
        <v>0</v>
      </c>
      <c r="AP115" s="629">
        <f>'Financial calcs'!AP351+'Financial calcs'!AO351</f>
        <v>0</v>
      </c>
      <c r="AQ115" s="629">
        <f>'Financial calcs'!AQ351+'Financial calcs'!AP351</f>
        <v>0</v>
      </c>
      <c r="AR115" s="629">
        <f>'Financial calcs'!AR351+'Financial calcs'!AQ351</f>
        <v>0</v>
      </c>
      <c r="AS115" s="629">
        <f>'Financial calcs'!AS351+'Financial calcs'!AR351</f>
        <v>0</v>
      </c>
      <c r="AT115" s="629">
        <f>'Financial calcs'!AT351+'Financial calcs'!AS351</f>
        <v>0</v>
      </c>
      <c r="AU115" s="629">
        <f>'Financial calcs'!AU351+'Financial calcs'!AT351</f>
        <v>0</v>
      </c>
      <c r="AV115" s="629">
        <f>'Financial calcs'!AV351+'Financial calcs'!AU351</f>
        <v>0</v>
      </c>
      <c r="AW115" s="629">
        <f>'Financial calcs'!AW351+'Financial calcs'!AV351</f>
        <v>0</v>
      </c>
      <c r="AX115" s="629">
        <f>'Financial calcs'!AX351+'Financial calcs'!AW351</f>
        <v>0</v>
      </c>
      <c r="AY115" s="629">
        <f>'Financial calcs'!AY351+'Financial calcs'!AX351</f>
        <v>0</v>
      </c>
      <c r="AZ115" s="629">
        <f>'Financial calcs'!AZ351+'Financial calcs'!AY351</f>
        <v>0</v>
      </c>
      <c r="BA115" s="629">
        <f>'Financial calcs'!BA351+'Financial calcs'!AZ351</f>
        <v>0</v>
      </c>
      <c r="BB115" s="629">
        <f>'Financial calcs'!BB351+'Financial calcs'!BA351</f>
        <v>0</v>
      </c>
      <c r="BC115" s="629">
        <f>'Financial calcs'!BC351+'Financial calcs'!BB351</f>
        <v>0</v>
      </c>
      <c r="BD115" s="629">
        <f>'Financial calcs'!BD351+'Financial calcs'!BC351</f>
        <v>0</v>
      </c>
      <c r="BE115" s="629">
        <f>'Financial calcs'!BE351+'Financial calcs'!BD351</f>
        <v>0</v>
      </c>
      <c r="BF115" s="629">
        <f>'Financial calcs'!BF351+'Financial calcs'!BE351</f>
        <v>0</v>
      </c>
      <c r="BG115" s="629">
        <f>'Financial calcs'!BG351+'Financial calcs'!BF351</f>
        <v>0</v>
      </c>
      <c r="BH115" s="629">
        <f>'Financial calcs'!BH351+'Financial calcs'!BG351</f>
        <v>0</v>
      </c>
      <c r="BI115" s="629">
        <f>'Financial calcs'!BI351+'Financial calcs'!BH351</f>
        <v>0</v>
      </c>
      <c r="BJ115" s="629">
        <f>'Financial calcs'!BJ351+'Financial calcs'!BI351</f>
        <v>0</v>
      </c>
      <c r="BK115" s="629">
        <f>'Financial calcs'!BK351+'Financial calcs'!BJ351</f>
        <v>0</v>
      </c>
      <c r="BL115" s="629">
        <f>'Financial calcs'!BL351+'Financial calcs'!BK351</f>
        <v>0</v>
      </c>
      <c r="BM115" s="629">
        <f>'Financial calcs'!BM351+'Financial calcs'!BL351</f>
        <v>0</v>
      </c>
      <c r="BN115" s="629">
        <f>'Financial calcs'!BN351+'Financial calcs'!BM351</f>
        <v>0</v>
      </c>
      <c r="BO115" s="629">
        <f>'Financial calcs'!BO351+'Financial calcs'!BN351</f>
        <v>0</v>
      </c>
      <c r="BP115" s="629">
        <f>'Financial calcs'!BP351+'Financial calcs'!BO351</f>
        <v>0</v>
      </c>
      <c r="BQ115" s="629">
        <f>'Financial calcs'!BQ351+'Financial calcs'!BP351</f>
        <v>0</v>
      </c>
      <c r="BR115" s="629">
        <f>'Financial calcs'!BR351+'Financial calcs'!BQ351</f>
        <v>0</v>
      </c>
      <c r="BS115" s="629">
        <f>'Financial calcs'!BS351+'Financial calcs'!BR351</f>
        <v>0</v>
      </c>
      <c r="BT115" s="629">
        <f>'Financial calcs'!BT351+'Financial calcs'!BS351</f>
        <v>0</v>
      </c>
      <c r="BU115" s="629">
        <f>'Financial calcs'!BU351+'Financial calcs'!BT351</f>
        <v>0</v>
      </c>
      <c r="BV115" s="629">
        <f>'Financial calcs'!BV351+'Financial calcs'!BU351</f>
        <v>0</v>
      </c>
      <c r="BW115" s="629">
        <f>'Financial calcs'!BW351+'Financial calcs'!BV351</f>
        <v>0</v>
      </c>
      <c r="BX115" s="629">
        <f>'Financial calcs'!BX351+'Financial calcs'!BW351</f>
        <v>0</v>
      </c>
      <c r="BY115" s="629">
        <f>'Financial calcs'!BY351+'Financial calcs'!BX351</f>
        <v>0</v>
      </c>
      <c r="BZ115" s="629">
        <f>'Financial calcs'!BZ351+'Financial calcs'!BY351</f>
        <v>0</v>
      </c>
      <c r="CA115" s="629">
        <f>'Financial calcs'!CA351+'Financial calcs'!BZ351</f>
        <v>0</v>
      </c>
      <c r="CB115" s="629">
        <f>'Financial calcs'!CB351+'Financial calcs'!CA351</f>
        <v>0</v>
      </c>
      <c r="CC115" s="629">
        <f>'Financial calcs'!CC351+'Financial calcs'!CB351</f>
        <v>0</v>
      </c>
      <c r="CD115" s="629">
        <f>'Financial calcs'!CD351+'Financial calcs'!CC351</f>
        <v>0</v>
      </c>
      <c r="CE115" s="629">
        <f>'Financial calcs'!CE351+'Financial calcs'!CD351</f>
        <v>0</v>
      </c>
      <c r="CF115" s="629">
        <f>'Financial calcs'!CF351+'Financial calcs'!CE351</f>
        <v>0</v>
      </c>
      <c r="CG115" s="629">
        <f>'Financial calcs'!CG351+'Financial calcs'!CF351</f>
        <v>0</v>
      </c>
    </row>
    <row r="116" spans="2:85" s="81" customFormat="1" ht="14.45" hidden="1" customHeight="1" outlineLevel="1" x14ac:dyDescent="0.3">
      <c r="B116" s="498" t="s">
        <v>667</v>
      </c>
      <c r="F116" s="629">
        <f>'Financial calcs'!F352+'Financial calcs'!E352</f>
        <v>0</v>
      </c>
      <c r="G116" s="629">
        <f>'Financial calcs'!G352+'Financial calcs'!F352</f>
        <v>0</v>
      </c>
      <c r="H116" s="629">
        <f>'Financial calcs'!H352+'Financial calcs'!G352</f>
        <v>-22224.800836991766</v>
      </c>
      <c r="I116" s="629">
        <f>'Financial calcs'!I352+'Financial calcs'!H352</f>
        <v>-44817.968538685062</v>
      </c>
      <c r="J116" s="629">
        <f>'Financial calcs'!J352+'Financial calcs'!I352</f>
        <v>-44940.757493585566</v>
      </c>
      <c r="K116" s="629">
        <f>'Financial calcs'!K352+'Financial calcs'!J352</f>
        <v>-44940.757493585566</v>
      </c>
      <c r="L116" s="629">
        <f>'Financial calcs'!L352+'Financial calcs'!K352</f>
        <v>-44817.968538685062</v>
      </c>
      <c r="M116" s="629">
        <f>'Financial calcs'!M352+'Financial calcs'!L352</f>
        <v>-44817.968538685062</v>
      </c>
      <c r="N116" s="629">
        <f>'Financial calcs'!N352+'Financial calcs'!M352</f>
        <v>-44817.968538685062</v>
      </c>
      <c r="O116" s="629">
        <f>'Financial calcs'!O352+'Financial calcs'!N352</f>
        <v>-44817.968538685062</v>
      </c>
      <c r="P116" s="629">
        <f>'Financial calcs'!P352+'Financial calcs'!O352</f>
        <v>-44817.968538685062</v>
      </c>
      <c r="Q116" s="629">
        <f>'Financial calcs'!Q352+'Financial calcs'!P352</f>
        <v>-44817.968538685062</v>
      </c>
      <c r="R116" s="629">
        <f>'Financial calcs'!R352+'Financial calcs'!Q352</f>
        <v>-44940.757493585566</v>
      </c>
      <c r="S116" s="629">
        <f>'Financial calcs'!S352+'Financial calcs'!R352</f>
        <v>-44940.757493585566</v>
      </c>
      <c r="T116" s="629">
        <f>'Financial calcs'!T352+'Financial calcs'!S352</f>
        <v>-44817.968538685062</v>
      </c>
      <c r="U116" s="629">
        <f>'Financial calcs'!U352+'Financial calcs'!T352</f>
        <v>-44817.968538685062</v>
      </c>
      <c r="V116" s="629">
        <f>'Financial calcs'!V352+'Financial calcs'!U352</f>
        <v>-44817.968538685062</v>
      </c>
      <c r="W116" s="629">
        <f>'Financial calcs'!W352+'Financial calcs'!V352</f>
        <v>-44817.968538685062</v>
      </c>
      <c r="X116" s="629">
        <f>'Financial calcs'!X352+'Financial calcs'!W352</f>
        <v>-44817.968538685062</v>
      </c>
      <c r="Y116" s="629">
        <f>'Financial calcs'!Y352+'Financial calcs'!X352</f>
        <v>-44817.968538685062</v>
      </c>
      <c r="Z116" s="629">
        <f>'Financial calcs'!Z352+'Financial calcs'!Y352</f>
        <v>-44940.757493585566</v>
      </c>
      <c r="AA116" s="629">
        <f>'Financial calcs'!AA352+'Financial calcs'!Z352</f>
        <v>-44940.757493585566</v>
      </c>
      <c r="AB116" s="629">
        <f>'Financial calcs'!AB352+'Financial calcs'!AA352</f>
        <v>-44817.968538685062</v>
      </c>
      <c r="AC116" s="629">
        <f>'Financial calcs'!AC352+'Financial calcs'!AB352</f>
        <v>-44817.968538685062</v>
      </c>
      <c r="AD116" s="629">
        <f>'Financial calcs'!AD352+'Financial calcs'!AC352</f>
        <v>-44817.968538685062</v>
      </c>
      <c r="AE116" s="629">
        <f>'Financial calcs'!AE352+'Financial calcs'!AD352</f>
        <v>-44817.968538685062</v>
      </c>
      <c r="AF116" s="629">
        <f>'Financial calcs'!AF352+'Financial calcs'!AE352</f>
        <v>-44817.968538685062</v>
      </c>
      <c r="AG116" s="629">
        <f>'Financial calcs'!AG352+'Financial calcs'!AF352</f>
        <v>-44817.968538685062</v>
      </c>
      <c r="AH116" s="629">
        <f>'Financial calcs'!AH352+'Financial calcs'!AG352</f>
        <v>-44940.757493585566</v>
      </c>
      <c r="AI116" s="629">
        <f>'Financial calcs'!AI352+'Financial calcs'!AH352</f>
        <v>-44940.757493585566</v>
      </c>
      <c r="AJ116" s="629">
        <f>'Financial calcs'!AJ352+'Financial calcs'!AI352</f>
        <v>-44817.968538685062</v>
      </c>
      <c r="AK116" s="629">
        <f>'Financial calcs'!AK352+'Financial calcs'!AJ352</f>
        <v>-44817.968538685062</v>
      </c>
      <c r="AL116" s="629">
        <f>'Financial calcs'!AL352+'Financial calcs'!AK352</f>
        <v>-44817.968538685062</v>
      </c>
      <c r="AM116" s="629">
        <f>'Financial calcs'!AM352+'Financial calcs'!AL352</f>
        <v>-44817.968538685062</v>
      </c>
      <c r="AN116" s="629">
        <f>'Financial calcs'!AN352+'Financial calcs'!AM352</f>
        <v>-44817.968538685062</v>
      </c>
      <c r="AO116" s="629">
        <f>'Financial calcs'!AO352+'Financial calcs'!AN352</f>
        <v>-44817.968538685062</v>
      </c>
      <c r="AP116" s="629">
        <f>'Financial calcs'!AP352+'Financial calcs'!AO352</f>
        <v>-44940.757493585566</v>
      </c>
      <c r="AQ116" s="629">
        <f>'Financial calcs'!AQ352+'Financial calcs'!AP352</f>
        <v>-44940.757493585566</v>
      </c>
      <c r="AR116" s="629">
        <f>'Financial calcs'!AR352+'Financial calcs'!AQ352</f>
        <v>-44817.968538685062</v>
      </c>
      <c r="AS116" s="629">
        <f>'Financial calcs'!AS352+'Financial calcs'!AR352</f>
        <v>-44817.968538685062</v>
      </c>
      <c r="AT116" s="629">
        <f>'Financial calcs'!AT352+'Financial calcs'!AS352</f>
        <v>-44817.968538685062</v>
      </c>
      <c r="AU116" s="629">
        <f>'Financial calcs'!AU352+'Financial calcs'!AT352</f>
        <v>-44817.968538685062</v>
      </c>
      <c r="AV116" s="629">
        <f>'Financial calcs'!AV352+'Financial calcs'!AU352</f>
        <v>-22593.167701693292</v>
      </c>
      <c r="AW116" s="629">
        <f>'Financial calcs'!AW352+'Financial calcs'!AV352</f>
        <v>0</v>
      </c>
      <c r="AX116" s="629">
        <f>'Financial calcs'!AX352+'Financial calcs'!AW352</f>
        <v>0</v>
      </c>
      <c r="AY116" s="629">
        <f>'Financial calcs'!AY352+'Financial calcs'!AX352</f>
        <v>0</v>
      </c>
      <c r="AZ116" s="629">
        <f>'Financial calcs'!AZ352+'Financial calcs'!AY352</f>
        <v>0</v>
      </c>
      <c r="BA116" s="629">
        <f>'Financial calcs'!BA352+'Financial calcs'!AZ352</f>
        <v>0</v>
      </c>
      <c r="BB116" s="629">
        <f>'Financial calcs'!BB352+'Financial calcs'!BA352</f>
        <v>0</v>
      </c>
      <c r="BC116" s="629">
        <f>'Financial calcs'!BC352+'Financial calcs'!BB352</f>
        <v>0</v>
      </c>
      <c r="BD116" s="629">
        <f>'Financial calcs'!BD352+'Financial calcs'!BC352</f>
        <v>0</v>
      </c>
      <c r="BE116" s="629">
        <f>'Financial calcs'!BE352+'Financial calcs'!BD352</f>
        <v>0</v>
      </c>
      <c r="BF116" s="629">
        <f>'Financial calcs'!BF352+'Financial calcs'!BE352</f>
        <v>0</v>
      </c>
      <c r="BG116" s="629">
        <f>'Financial calcs'!BG352+'Financial calcs'!BF352</f>
        <v>0</v>
      </c>
      <c r="BH116" s="629">
        <f>'Financial calcs'!BH352+'Financial calcs'!BG352</f>
        <v>0</v>
      </c>
      <c r="BI116" s="629">
        <f>'Financial calcs'!BI352+'Financial calcs'!BH352</f>
        <v>0</v>
      </c>
      <c r="BJ116" s="629">
        <f>'Financial calcs'!BJ352+'Financial calcs'!BI352</f>
        <v>0</v>
      </c>
      <c r="BK116" s="629">
        <f>'Financial calcs'!BK352+'Financial calcs'!BJ352</f>
        <v>0</v>
      </c>
      <c r="BL116" s="629">
        <f>'Financial calcs'!BL352+'Financial calcs'!BK352</f>
        <v>0</v>
      </c>
      <c r="BM116" s="629">
        <f>'Financial calcs'!BM352+'Financial calcs'!BL352</f>
        <v>0</v>
      </c>
      <c r="BN116" s="629">
        <f>'Financial calcs'!BN352+'Financial calcs'!BM352</f>
        <v>0</v>
      </c>
      <c r="BO116" s="629">
        <f>'Financial calcs'!BO352+'Financial calcs'!BN352</f>
        <v>0</v>
      </c>
      <c r="BP116" s="629">
        <f>'Financial calcs'!BP352+'Financial calcs'!BO352</f>
        <v>0</v>
      </c>
      <c r="BQ116" s="629">
        <f>'Financial calcs'!BQ352+'Financial calcs'!BP352</f>
        <v>0</v>
      </c>
      <c r="BR116" s="629">
        <f>'Financial calcs'!BR352+'Financial calcs'!BQ352</f>
        <v>0</v>
      </c>
      <c r="BS116" s="629">
        <f>'Financial calcs'!BS352+'Financial calcs'!BR352</f>
        <v>0</v>
      </c>
      <c r="BT116" s="629">
        <f>'Financial calcs'!BT352+'Financial calcs'!BS352</f>
        <v>0</v>
      </c>
      <c r="BU116" s="629">
        <f>'Financial calcs'!BU352+'Financial calcs'!BT352</f>
        <v>0</v>
      </c>
      <c r="BV116" s="629">
        <f>'Financial calcs'!BV352+'Financial calcs'!BU352</f>
        <v>0</v>
      </c>
      <c r="BW116" s="629">
        <f>'Financial calcs'!BW352+'Financial calcs'!BV352</f>
        <v>0</v>
      </c>
      <c r="BX116" s="629">
        <f>'Financial calcs'!BX352+'Financial calcs'!BW352</f>
        <v>0</v>
      </c>
      <c r="BY116" s="629">
        <f>'Financial calcs'!BY352+'Financial calcs'!BX352</f>
        <v>0</v>
      </c>
      <c r="BZ116" s="629">
        <f>'Financial calcs'!BZ352+'Financial calcs'!BY352</f>
        <v>0</v>
      </c>
      <c r="CA116" s="629">
        <f>'Financial calcs'!CA352+'Financial calcs'!BZ352</f>
        <v>0</v>
      </c>
      <c r="CB116" s="629">
        <f>'Financial calcs'!CB352+'Financial calcs'!CA352</f>
        <v>0</v>
      </c>
      <c r="CC116" s="629">
        <f>'Financial calcs'!CC352+'Financial calcs'!CB352</f>
        <v>0</v>
      </c>
      <c r="CD116" s="629">
        <f>'Financial calcs'!CD352+'Financial calcs'!CC352</f>
        <v>0</v>
      </c>
      <c r="CE116" s="629">
        <f>'Financial calcs'!CE352+'Financial calcs'!CD352</f>
        <v>0</v>
      </c>
      <c r="CF116" s="629">
        <f>'Financial calcs'!CF352+'Financial calcs'!CE352</f>
        <v>0</v>
      </c>
      <c r="CG116" s="629">
        <f>'Financial calcs'!CG352+'Financial calcs'!CF352</f>
        <v>0</v>
      </c>
    </row>
    <row r="117" spans="2:85" s="81" customFormat="1" ht="14.45" hidden="1" customHeight="1" outlineLevel="1" x14ac:dyDescent="0.3">
      <c r="B117" s="498" t="s">
        <v>1011</v>
      </c>
      <c r="F117" s="629">
        <f>'Financial calcs'!F353+'Financial calcs'!E353</f>
        <v>0</v>
      </c>
      <c r="G117" s="629">
        <f>'Financial calcs'!G353+'Financial calcs'!F353</f>
        <v>0</v>
      </c>
      <c r="H117" s="629">
        <f>'Financial calcs'!H353+'Financial calcs'!G353</f>
        <v>0</v>
      </c>
      <c r="I117" s="629">
        <f>'Financial calcs'!I353+'Financial calcs'!H353</f>
        <v>0</v>
      </c>
      <c r="J117" s="629">
        <f>'Financial calcs'!J353+'Financial calcs'!I353</f>
        <v>0</v>
      </c>
      <c r="K117" s="629">
        <f>'Financial calcs'!K353+'Financial calcs'!J353</f>
        <v>0</v>
      </c>
      <c r="L117" s="629">
        <f>'Financial calcs'!L353+'Financial calcs'!K353</f>
        <v>0</v>
      </c>
      <c r="M117" s="629">
        <f>'Financial calcs'!M353+'Financial calcs'!L353</f>
        <v>0</v>
      </c>
      <c r="N117" s="629">
        <f>'Financial calcs'!N353+'Financial calcs'!M353</f>
        <v>0</v>
      </c>
      <c r="O117" s="629">
        <f>'Financial calcs'!O353+'Financial calcs'!N353</f>
        <v>0</v>
      </c>
      <c r="P117" s="629">
        <f>'Financial calcs'!P353+'Financial calcs'!O353</f>
        <v>0</v>
      </c>
      <c r="Q117" s="629">
        <f>'Financial calcs'!Q353+'Financial calcs'!P353</f>
        <v>0</v>
      </c>
      <c r="R117" s="629">
        <f>'Financial calcs'!R353+'Financial calcs'!Q353</f>
        <v>0</v>
      </c>
      <c r="S117" s="629">
        <f>'Financial calcs'!S353+'Financial calcs'!R353</f>
        <v>0</v>
      </c>
      <c r="T117" s="629">
        <f>'Financial calcs'!T353+'Financial calcs'!S353</f>
        <v>0</v>
      </c>
      <c r="U117" s="629">
        <f>'Financial calcs'!U353+'Financial calcs'!T353</f>
        <v>0</v>
      </c>
      <c r="V117" s="629">
        <f>'Financial calcs'!V353+'Financial calcs'!U353</f>
        <v>0</v>
      </c>
      <c r="W117" s="629">
        <f>'Financial calcs'!W353+'Financial calcs'!V353</f>
        <v>0</v>
      </c>
      <c r="X117" s="629">
        <f>'Financial calcs'!X353+'Financial calcs'!W353</f>
        <v>0</v>
      </c>
      <c r="Y117" s="629">
        <f>'Financial calcs'!Y353+'Financial calcs'!X353</f>
        <v>0</v>
      </c>
      <c r="Z117" s="629">
        <f>'Financial calcs'!Z353+'Financial calcs'!Y353</f>
        <v>0</v>
      </c>
      <c r="AA117" s="629">
        <f>'Financial calcs'!AA353+'Financial calcs'!Z353</f>
        <v>0</v>
      </c>
      <c r="AB117" s="629">
        <f>'Financial calcs'!AB353+'Financial calcs'!AA353</f>
        <v>0</v>
      </c>
      <c r="AC117" s="629">
        <f>'Financial calcs'!AC353+'Financial calcs'!AB353</f>
        <v>0</v>
      </c>
      <c r="AD117" s="629">
        <f>'Financial calcs'!AD353+'Financial calcs'!AC353</f>
        <v>0</v>
      </c>
      <c r="AE117" s="629">
        <f>'Financial calcs'!AE353+'Financial calcs'!AD353</f>
        <v>0</v>
      </c>
      <c r="AF117" s="629">
        <f>'Financial calcs'!AF353+'Financial calcs'!AE353</f>
        <v>0</v>
      </c>
      <c r="AG117" s="629">
        <f>'Financial calcs'!AG353+'Financial calcs'!AF353</f>
        <v>0</v>
      </c>
      <c r="AH117" s="629">
        <f>'Financial calcs'!AH353+'Financial calcs'!AG353</f>
        <v>0</v>
      </c>
      <c r="AI117" s="629">
        <f>'Financial calcs'!AI353+'Financial calcs'!AH353</f>
        <v>0</v>
      </c>
      <c r="AJ117" s="629">
        <f>'Financial calcs'!AJ353+'Financial calcs'!AI353</f>
        <v>0</v>
      </c>
      <c r="AK117" s="629">
        <f>'Financial calcs'!AK353+'Financial calcs'!AJ353</f>
        <v>0</v>
      </c>
      <c r="AL117" s="629">
        <f>'Financial calcs'!AL353+'Financial calcs'!AK353</f>
        <v>0</v>
      </c>
      <c r="AM117" s="629">
        <f>'Financial calcs'!AM353+'Financial calcs'!AL353</f>
        <v>0</v>
      </c>
      <c r="AN117" s="629">
        <f>'Financial calcs'!AN353+'Financial calcs'!AM353</f>
        <v>0</v>
      </c>
      <c r="AO117" s="629">
        <f>'Financial calcs'!AO353+'Financial calcs'!AN353</f>
        <v>0</v>
      </c>
      <c r="AP117" s="629">
        <f>'Financial calcs'!AP353+'Financial calcs'!AO353</f>
        <v>0</v>
      </c>
      <c r="AQ117" s="629">
        <f>'Financial calcs'!AQ353+'Financial calcs'!AP353</f>
        <v>0</v>
      </c>
      <c r="AR117" s="629">
        <f>'Financial calcs'!AR353+'Financial calcs'!AQ353</f>
        <v>0</v>
      </c>
      <c r="AS117" s="629">
        <f>'Financial calcs'!AS353+'Financial calcs'!AR353</f>
        <v>0</v>
      </c>
      <c r="AT117" s="629">
        <f>'Financial calcs'!AT353+'Financial calcs'!AS353</f>
        <v>0</v>
      </c>
      <c r="AU117" s="629">
        <f>'Financial calcs'!AU353+'Financial calcs'!AT353</f>
        <v>0</v>
      </c>
      <c r="AV117" s="629">
        <f>'Financial calcs'!AV353+'Financial calcs'!AU353</f>
        <v>0</v>
      </c>
      <c r="AW117" s="629">
        <f>'Financial calcs'!AW353+'Financial calcs'!AV353</f>
        <v>0</v>
      </c>
      <c r="AX117" s="629">
        <f>'Financial calcs'!AX353+'Financial calcs'!AW353</f>
        <v>0</v>
      </c>
      <c r="AY117" s="629">
        <f>'Financial calcs'!AY353+'Financial calcs'!AX353</f>
        <v>0</v>
      </c>
      <c r="AZ117" s="629">
        <f>'Financial calcs'!AZ353+'Financial calcs'!AY353</f>
        <v>0</v>
      </c>
      <c r="BA117" s="629">
        <f>'Financial calcs'!BA353+'Financial calcs'!AZ353</f>
        <v>0</v>
      </c>
      <c r="BB117" s="629">
        <f>'Financial calcs'!BB353+'Financial calcs'!BA353</f>
        <v>0</v>
      </c>
      <c r="BC117" s="629">
        <f>'Financial calcs'!BC353+'Financial calcs'!BB353</f>
        <v>0</v>
      </c>
      <c r="BD117" s="629">
        <f>'Financial calcs'!BD353+'Financial calcs'!BC353</f>
        <v>0</v>
      </c>
      <c r="BE117" s="629">
        <f>'Financial calcs'!BE353+'Financial calcs'!BD353</f>
        <v>0</v>
      </c>
      <c r="BF117" s="629">
        <f>'Financial calcs'!BF353+'Financial calcs'!BE353</f>
        <v>0</v>
      </c>
      <c r="BG117" s="629">
        <f>'Financial calcs'!BG353+'Financial calcs'!BF353</f>
        <v>0</v>
      </c>
      <c r="BH117" s="629">
        <f>'Financial calcs'!BH353+'Financial calcs'!BG353</f>
        <v>0</v>
      </c>
      <c r="BI117" s="629">
        <f>'Financial calcs'!BI353+'Financial calcs'!BH353</f>
        <v>0</v>
      </c>
      <c r="BJ117" s="629">
        <f>'Financial calcs'!BJ353+'Financial calcs'!BI353</f>
        <v>0</v>
      </c>
      <c r="BK117" s="629">
        <f>'Financial calcs'!BK353+'Financial calcs'!BJ353</f>
        <v>0</v>
      </c>
      <c r="BL117" s="629">
        <f>'Financial calcs'!BL353+'Financial calcs'!BK353</f>
        <v>0</v>
      </c>
      <c r="BM117" s="629">
        <f>'Financial calcs'!BM353+'Financial calcs'!BL353</f>
        <v>0</v>
      </c>
      <c r="BN117" s="629">
        <f>'Financial calcs'!BN353+'Financial calcs'!BM353</f>
        <v>0</v>
      </c>
      <c r="BO117" s="629">
        <f>'Financial calcs'!BO353+'Financial calcs'!BN353</f>
        <v>0</v>
      </c>
      <c r="BP117" s="629">
        <f>'Financial calcs'!BP353+'Financial calcs'!BO353</f>
        <v>0</v>
      </c>
      <c r="BQ117" s="629">
        <f>'Financial calcs'!BQ353+'Financial calcs'!BP353</f>
        <v>0</v>
      </c>
      <c r="BR117" s="629">
        <f>'Financial calcs'!BR353+'Financial calcs'!BQ353</f>
        <v>0</v>
      </c>
      <c r="BS117" s="629">
        <f>'Financial calcs'!BS353+'Financial calcs'!BR353</f>
        <v>0</v>
      </c>
      <c r="BT117" s="629">
        <f>'Financial calcs'!BT353+'Financial calcs'!BS353</f>
        <v>0</v>
      </c>
      <c r="BU117" s="629">
        <f>'Financial calcs'!BU353+'Financial calcs'!BT353</f>
        <v>0</v>
      </c>
      <c r="BV117" s="629">
        <f>'Financial calcs'!BV353+'Financial calcs'!BU353</f>
        <v>0</v>
      </c>
      <c r="BW117" s="629">
        <f>'Financial calcs'!BW353+'Financial calcs'!BV353</f>
        <v>0</v>
      </c>
      <c r="BX117" s="629">
        <f>'Financial calcs'!BX353+'Financial calcs'!BW353</f>
        <v>0</v>
      </c>
      <c r="BY117" s="629">
        <f>'Financial calcs'!BY353+'Financial calcs'!BX353</f>
        <v>0</v>
      </c>
      <c r="BZ117" s="629">
        <f>'Financial calcs'!BZ353+'Financial calcs'!BY353</f>
        <v>0</v>
      </c>
      <c r="CA117" s="629">
        <f>'Financial calcs'!CA353+'Financial calcs'!BZ353</f>
        <v>0</v>
      </c>
      <c r="CB117" s="629">
        <f>'Financial calcs'!CB353+'Financial calcs'!CA353</f>
        <v>0</v>
      </c>
      <c r="CC117" s="629">
        <f>'Financial calcs'!CC353+'Financial calcs'!CB353</f>
        <v>0</v>
      </c>
      <c r="CD117" s="629">
        <f>'Financial calcs'!CD353+'Financial calcs'!CC353</f>
        <v>0</v>
      </c>
      <c r="CE117" s="629">
        <f>'Financial calcs'!CE353+'Financial calcs'!CD353</f>
        <v>0</v>
      </c>
      <c r="CF117" s="629">
        <f>'Financial calcs'!CF353+'Financial calcs'!CE353</f>
        <v>0</v>
      </c>
      <c r="CG117" s="629">
        <f>'Financial calcs'!CG353+'Financial calcs'!CF353</f>
        <v>0</v>
      </c>
    </row>
    <row r="118" spans="2:85" s="81" customFormat="1" ht="14.45" hidden="1" customHeight="1" outlineLevel="1" x14ac:dyDescent="0.3">
      <c r="B118" s="498" t="s">
        <v>558</v>
      </c>
      <c r="F118" s="629">
        <f>'Financial calcs'!F354+'Financial calcs'!E354</f>
        <v>0</v>
      </c>
      <c r="G118" s="629">
        <f>'Financial calcs'!G354+'Financial calcs'!F354</f>
        <v>0</v>
      </c>
      <c r="H118" s="629">
        <f>'Financial calcs'!H354+'Financial calcs'!G354</f>
        <v>0</v>
      </c>
      <c r="I118" s="629">
        <f>'Financial calcs'!I354+'Financial calcs'!H354</f>
        <v>0</v>
      </c>
      <c r="J118" s="629">
        <f>'Financial calcs'!J354+'Financial calcs'!I354</f>
        <v>0</v>
      </c>
      <c r="K118" s="629">
        <f>'Financial calcs'!K354+'Financial calcs'!J354</f>
        <v>0</v>
      </c>
      <c r="L118" s="629">
        <f>'Financial calcs'!L354+'Financial calcs'!K354</f>
        <v>0</v>
      </c>
      <c r="M118" s="629">
        <f>'Financial calcs'!M354+'Financial calcs'!L354</f>
        <v>0</v>
      </c>
      <c r="N118" s="629">
        <f>'Financial calcs'!N354+'Financial calcs'!M354</f>
        <v>0</v>
      </c>
      <c r="O118" s="629">
        <f>'Financial calcs'!O354+'Financial calcs'!N354</f>
        <v>0</v>
      </c>
      <c r="P118" s="629">
        <f>'Financial calcs'!P354+'Financial calcs'!O354</f>
        <v>0</v>
      </c>
      <c r="Q118" s="629">
        <f>'Financial calcs'!Q354+'Financial calcs'!P354</f>
        <v>0</v>
      </c>
      <c r="R118" s="629">
        <f>'Financial calcs'!R354+'Financial calcs'!Q354</f>
        <v>0</v>
      </c>
      <c r="S118" s="629">
        <f>'Financial calcs'!S354+'Financial calcs'!R354</f>
        <v>0</v>
      </c>
      <c r="T118" s="629">
        <f>'Financial calcs'!T354+'Financial calcs'!S354</f>
        <v>0</v>
      </c>
      <c r="U118" s="629">
        <f>'Financial calcs'!U354+'Financial calcs'!T354</f>
        <v>0</v>
      </c>
      <c r="V118" s="629">
        <f>'Financial calcs'!V354+'Financial calcs'!U354</f>
        <v>0</v>
      </c>
      <c r="W118" s="629">
        <f>'Financial calcs'!W354+'Financial calcs'!V354</f>
        <v>0</v>
      </c>
      <c r="X118" s="629">
        <f>'Financial calcs'!X354+'Financial calcs'!W354</f>
        <v>0</v>
      </c>
      <c r="Y118" s="629">
        <f>'Financial calcs'!Y354+'Financial calcs'!X354</f>
        <v>0</v>
      </c>
      <c r="Z118" s="629">
        <f>'Financial calcs'!Z354+'Financial calcs'!Y354</f>
        <v>0</v>
      </c>
      <c r="AA118" s="629">
        <f>'Financial calcs'!AA354+'Financial calcs'!Z354</f>
        <v>0</v>
      </c>
      <c r="AB118" s="629">
        <f>'Financial calcs'!AB354+'Financial calcs'!AA354</f>
        <v>0</v>
      </c>
      <c r="AC118" s="629">
        <f>'Financial calcs'!AC354+'Financial calcs'!AB354</f>
        <v>0</v>
      </c>
      <c r="AD118" s="629">
        <f>'Financial calcs'!AD354+'Financial calcs'!AC354</f>
        <v>0</v>
      </c>
      <c r="AE118" s="629">
        <f>'Financial calcs'!AE354+'Financial calcs'!AD354</f>
        <v>0</v>
      </c>
      <c r="AF118" s="629">
        <f>'Financial calcs'!AF354+'Financial calcs'!AE354</f>
        <v>0</v>
      </c>
      <c r="AG118" s="629">
        <f>'Financial calcs'!AG354+'Financial calcs'!AF354</f>
        <v>0</v>
      </c>
      <c r="AH118" s="629">
        <f>'Financial calcs'!AH354+'Financial calcs'!AG354</f>
        <v>0</v>
      </c>
      <c r="AI118" s="629">
        <f>'Financial calcs'!AI354+'Financial calcs'!AH354</f>
        <v>0</v>
      </c>
      <c r="AJ118" s="629">
        <f>'Financial calcs'!AJ354+'Financial calcs'!AI354</f>
        <v>0</v>
      </c>
      <c r="AK118" s="629">
        <f>'Financial calcs'!AK354+'Financial calcs'!AJ354</f>
        <v>0</v>
      </c>
      <c r="AL118" s="629">
        <f>'Financial calcs'!AL354+'Financial calcs'!AK354</f>
        <v>0</v>
      </c>
      <c r="AM118" s="629">
        <f>'Financial calcs'!AM354+'Financial calcs'!AL354</f>
        <v>0</v>
      </c>
      <c r="AN118" s="629">
        <f>'Financial calcs'!AN354+'Financial calcs'!AM354</f>
        <v>0</v>
      </c>
      <c r="AO118" s="629">
        <f>'Financial calcs'!AO354+'Financial calcs'!AN354</f>
        <v>0</v>
      </c>
      <c r="AP118" s="629">
        <f>'Financial calcs'!AP354+'Financial calcs'!AO354</f>
        <v>0</v>
      </c>
      <c r="AQ118" s="629">
        <f>'Financial calcs'!AQ354+'Financial calcs'!AP354</f>
        <v>0</v>
      </c>
      <c r="AR118" s="629">
        <f>'Financial calcs'!AR354+'Financial calcs'!AQ354</f>
        <v>0</v>
      </c>
      <c r="AS118" s="629">
        <f>'Financial calcs'!AS354+'Financial calcs'!AR354</f>
        <v>0</v>
      </c>
      <c r="AT118" s="629">
        <f>'Financial calcs'!AT354+'Financial calcs'!AS354</f>
        <v>0</v>
      </c>
      <c r="AU118" s="629">
        <f>'Financial calcs'!AU354+'Financial calcs'!AT354</f>
        <v>0</v>
      </c>
      <c r="AV118" s="629">
        <f>'Financial calcs'!AV354+'Financial calcs'!AU354</f>
        <v>0</v>
      </c>
      <c r="AW118" s="629">
        <f>'Financial calcs'!AW354+'Financial calcs'!AV354</f>
        <v>0</v>
      </c>
      <c r="AX118" s="629">
        <f>'Financial calcs'!AX354+'Financial calcs'!AW354</f>
        <v>0</v>
      </c>
      <c r="AY118" s="629">
        <f>'Financial calcs'!AY354+'Financial calcs'!AX354</f>
        <v>0</v>
      </c>
      <c r="AZ118" s="629">
        <f>'Financial calcs'!AZ354+'Financial calcs'!AY354</f>
        <v>0</v>
      </c>
      <c r="BA118" s="629">
        <f>'Financial calcs'!BA354+'Financial calcs'!AZ354</f>
        <v>0</v>
      </c>
      <c r="BB118" s="629">
        <f>'Financial calcs'!BB354+'Financial calcs'!BA354</f>
        <v>0</v>
      </c>
      <c r="BC118" s="629">
        <f>'Financial calcs'!BC354+'Financial calcs'!BB354</f>
        <v>0</v>
      </c>
      <c r="BD118" s="629">
        <f>'Financial calcs'!BD354+'Financial calcs'!BC354</f>
        <v>0</v>
      </c>
      <c r="BE118" s="629">
        <f>'Financial calcs'!BE354+'Financial calcs'!BD354</f>
        <v>0</v>
      </c>
      <c r="BF118" s="629">
        <f>'Financial calcs'!BF354+'Financial calcs'!BE354</f>
        <v>0</v>
      </c>
      <c r="BG118" s="629">
        <f>'Financial calcs'!BG354+'Financial calcs'!BF354</f>
        <v>0</v>
      </c>
      <c r="BH118" s="629">
        <f>'Financial calcs'!BH354+'Financial calcs'!BG354</f>
        <v>0</v>
      </c>
      <c r="BI118" s="629">
        <f>'Financial calcs'!BI354+'Financial calcs'!BH354</f>
        <v>0</v>
      </c>
      <c r="BJ118" s="629">
        <f>'Financial calcs'!BJ354+'Financial calcs'!BI354</f>
        <v>0</v>
      </c>
      <c r="BK118" s="629">
        <f>'Financial calcs'!BK354+'Financial calcs'!BJ354</f>
        <v>0</v>
      </c>
      <c r="BL118" s="629">
        <f>'Financial calcs'!BL354+'Financial calcs'!BK354</f>
        <v>0</v>
      </c>
      <c r="BM118" s="629">
        <f>'Financial calcs'!BM354+'Financial calcs'!BL354</f>
        <v>0</v>
      </c>
      <c r="BN118" s="629">
        <f>'Financial calcs'!BN354+'Financial calcs'!BM354</f>
        <v>0</v>
      </c>
      <c r="BO118" s="629">
        <f>'Financial calcs'!BO354+'Financial calcs'!BN354</f>
        <v>0</v>
      </c>
      <c r="BP118" s="629">
        <f>'Financial calcs'!BP354+'Financial calcs'!BO354</f>
        <v>0</v>
      </c>
      <c r="BQ118" s="629">
        <f>'Financial calcs'!BQ354+'Financial calcs'!BP354</f>
        <v>0</v>
      </c>
      <c r="BR118" s="629">
        <f>'Financial calcs'!BR354+'Financial calcs'!BQ354</f>
        <v>0</v>
      </c>
      <c r="BS118" s="629">
        <f>'Financial calcs'!BS354+'Financial calcs'!BR354</f>
        <v>0</v>
      </c>
      <c r="BT118" s="629">
        <f>'Financial calcs'!BT354+'Financial calcs'!BS354</f>
        <v>0</v>
      </c>
      <c r="BU118" s="629">
        <f>'Financial calcs'!BU354+'Financial calcs'!BT354</f>
        <v>0</v>
      </c>
      <c r="BV118" s="629">
        <f>'Financial calcs'!BV354+'Financial calcs'!BU354</f>
        <v>0</v>
      </c>
      <c r="BW118" s="629">
        <f>'Financial calcs'!BW354+'Financial calcs'!BV354</f>
        <v>0</v>
      </c>
      <c r="BX118" s="629">
        <f>'Financial calcs'!BX354+'Financial calcs'!BW354</f>
        <v>0</v>
      </c>
      <c r="BY118" s="629">
        <f>'Financial calcs'!BY354+'Financial calcs'!BX354</f>
        <v>0</v>
      </c>
      <c r="BZ118" s="629">
        <f>'Financial calcs'!BZ354+'Financial calcs'!BY354</f>
        <v>0</v>
      </c>
      <c r="CA118" s="629">
        <f>'Financial calcs'!CA354+'Financial calcs'!BZ354</f>
        <v>0</v>
      </c>
      <c r="CB118" s="629">
        <f>'Financial calcs'!CB354+'Financial calcs'!CA354</f>
        <v>0</v>
      </c>
      <c r="CC118" s="629">
        <f>'Financial calcs'!CC354+'Financial calcs'!CB354</f>
        <v>0</v>
      </c>
      <c r="CD118" s="629">
        <f>'Financial calcs'!CD354+'Financial calcs'!CC354</f>
        <v>0</v>
      </c>
      <c r="CE118" s="629">
        <f>'Financial calcs'!CE354+'Financial calcs'!CD354</f>
        <v>0</v>
      </c>
      <c r="CF118" s="629">
        <f>'Financial calcs'!CF354+'Financial calcs'!CE354</f>
        <v>0</v>
      </c>
      <c r="CG118" s="629">
        <f>'Financial calcs'!CG354+'Financial calcs'!CF354</f>
        <v>0</v>
      </c>
    </row>
    <row r="119" spans="2:85" s="115" customFormat="1" ht="15" hidden="1" customHeight="1" outlineLevel="1" thickBot="1" x14ac:dyDescent="0.35">
      <c r="B119" s="499" t="s">
        <v>830</v>
      </c>
      <c r="D119" s="81"/>
      <c r="F119" s="575">
        <f>SUM(F110:F118)</f>
        <v>0</v>
      </c>
      <c r="G119" s="575">
        <f t="shared" ref="G119:AT119" si="102">SUM(G110:G118)</f>
        <v>0</v>
      </c>
      <c r="H119" s="575">
        <f t="shared" si="102"/>
        <v>-34889.996898635603</v>
      </c>
      <c r="I119" s="575">
        <f t="shared" si="102"/>
        <v>-70517.233093479575</v>
      </c>
      <c r="J119" s="575">
        <f t="shared" si="102"/>
        <v>-71029.265103988204</v>
      </c>
      <c r="K119" s="575">
        <f t="shared" si="102"/>
        <v>-71355.116816316964</v>
      </c>
      <c r="L119" s="575">
        <f t="shared" si="102"/>
        <v>-71485.167959703889</v>
      </c>
      <c r="M119" s="575">
        <f t="shared" si="102"/>
        <v>-71819.165964840882</v>
      </c>
      <c r="N119" s="575">
        <f t="shared" si="102"/>
        <v>-73908.651966160774</v>
      </c>
      <c r="O119" s="575">
        <f t="shared" si="102"/>
        <v>-76058.847354778612</v>
      </c>
      <c r="P119" s="575">
        <f t="shared" si="102"/>
        <v>-76443.766485200089</v>
      </c>
      <c r="Q119" s="575">
        <f t="shared" si="102"/>
        <v>-76839.869325180945</v>
      </c>
      <c r="R119" s="575">
        <f t="shared" si="102"/>
        <v>-77446.571805647225</v>
      </c>
      <c r="S119" s="575">
        <f t="shared" si="102"/>
        <v>-77852.577216627615</v>
      </c>
      <c r="T119" s="575">
        <f t="shared" si="102"/>
        <v>-78044.822506242403</v>
      </c>
      <c r="U119" s="575">
        <f t="shared" si="102"/>
        <v>-78460.978052497288</v>
      </c>
      <c r="V119" s="575">
        <f t="shared" si="102"/>
        <v>-78875.493855431327</v>
      </c>
      <c r="W119" s="575">
        <f t="shared" si="102"/>
        <v>-79302.053290342592</v>
      </c>
      <c r="X119" s="575">
        <f t="shared" si="102"/>
        <v>-79726.931988349985</v>
      </c>
      <c r="Y119" s="575">
        <f t="shared" si="102"/>
        <v>-80164.155409134022</v>
      </c>
      <c r="Z119" s="575">
        <f t="shared" si="102"/>
        <v>-80821.094351501844</v>
      </c>
      <c r="AA119" s="575">
        <f t="shared" si="102"/>
        <v>-81269.248357805482</v>
      </c>
      <c r="AB119" s="575">
        <f t="shared" si="102"/>
        <v>-81494.198262989259</v>
      </c>
      <c r="AC119" s="575">
        <f t="shared" si="102"/>
        <v>-81953.556119450499</v>
      </c>
      <c r="AD119" s="575">
        <f t="shared" si="102"/>
        <v>-82411.104006096866</v>
      </c>
      <c r="AE119" s="575">
        <f t="shared" si="102"/>
        <v>-82881.945808969642</v>
      </c>
      <c r="AF119" s="575">
        <f t="shared" si="102"/>
        <v>-83350.932392782153</v>
      </c>
      <c r="AG119" s="575">
        <f t="shared" si="102"/>
        <v>-83833.545240726758</v>
      </c>
      <c r="AH119" s="575">
        <f t="shared" si="102"/>
        <v>-84545.935837320852</v>
      </c>
      <c r="AI119" s="575">
        <f t="shared" si="102"/>
        <v>-85040.614006464049</v>
      </c>
      <c r="AJ119" s="575">
        <f t="shared" si="102"/>
        <v>-85301.663687895823</v>
      </c>
      <c r="AK119" s="575">
        <f t="shared" si="102"/>
        <v>-85808.708811267599</v>
      </c>
      <c r="AL119" s="575">
        <f t="shared" si="102"/>
        <v>-86313.756066626083</v>
      </c>
      <c r="AM119" s="575">
        <f t="shared" si="102"/>
        <v>-86833.47731808215</v>
      </c>
      <c r="AN119" s="575">
        <f t="shared" si="102"/>
        <v>-87351.150754824601</v>
      </c>
      <c r="AO119" s="575">
        <f t="shared" si="102"/>
        <v>-87883.86503756707</v>
      </c>
      <c r="AP119" s="575">
        <f t="shared" si="102"/>
        <v>-88657.463884902638</v>
      </c>
      <c r="AQ119" s="575">
        <f t="shared" si="102"/>
        <v>-89203.496024713677</v>
      </c>
      <c r="AR119" s="575">
        <f t="shared" si="102"/>
        <v>-89504.393104516668</v>
      </c>
      <c r="AS119" s="575">
        <f t="shared" si="102"/>
        <v>-90064.076047822979</v>
      </c>
      <c r="AT119" s="575">
        <f t="shared" si="102"/>
        <v>-90621.553718662442</v>
      </c>
      <c r="AU119" s="575">
        <f t="shared" ref="AU119:BQ119" si="103">SUM(AU110:AU118)</f>
        <v>-91200.418751242891</v>
      </c>
      <c r="AV119" s="575">
        <f t="shared" si="103"/>
        <v>-46119.033409832482</v>
      </c>
      <c r="AW119" s="575">
        <f t="shared" si="103"/>
        <v>0</v>
      </c>
      <c r="AX119" s="575">
        <f t="shared" si="103"/>
        <v>0</v>
      </c>
      <c r="AY119" s="575">
        <f t="shared" si="103"/>
        <v>0</v>
      </c>
      <c r="AZ119" s="575">
        <f t="shared" si="103"/>
        <v>0</v>
      </c>
      <c r="BA119" s="575">
        <f t="shared" si="103"/>
        <v>0</v>
      </c>
      <c r="BB119" s="575">
        <f t="shared" si="103"/>
        <v>0</v>
      </c>
      <c r="BC119" s="575">
        <f t="shared" si="103"/>
        <v>0</v>
      </c>
      <c r="BD119" s="575">
        <f t="shared" si="103"/>
        <v>0</v>
      </c>
      <c r="BE119" s="575">
        <f t="shared" si="103"/>
        <v>0</v>
      </c>
      <c r="BF119" s="575">
        <f t="shared" si="103"/>
        <v>0</v>
      </c>
      <c r="BG119" s="575">
        <f t="shared" si="103"/>
        <v>0</v>
      </c>
      <c r="BH119" s="575">
        <f t="shared" si="103"/>
        <v>0</v>
      </c>
      <c r="BI119" s="575">
        <f t="shared" si="103"/>
        <v>0</v>
      </c>
      <c r="BJ119" s="575">
        <f t="shared" si="103"/>
        <v>0</v>
      </c>
      <c r="BK119" s="575">
        <f t="shared" si="103"/>
        <v>0</v>
      </c>
      <c r="BL119" s="575">
        <f t="shared" si="103"/>
        <v>0</v>
      </c>
      <c r="BM119" s="575">
        <f t="shared" si="103"/>
        <v>0</v>
      </c>
      <c r="BN119" s="575">
        <f t="shared" si="103"/>
        <v>0</v>
      </c>
      <c r="BO119" s="575">
        <f t="shared" si="103"/>
        <v>0</v>
      </c>
      <c r="BP119" s="575">
        <f t="shared" si="103"/>
        <v>0</v>
      </c>
      <c r="BQ119" s="575">
        <f t="shared" si="103"/>
        <v>0</v>
      </c>
      <c r="BR119" s="575">
        <f t="shared" ref="BR119:CE119" si="104">SUM(BR110:BR118)</f>
        <v>0</v>
      </c>
      <c r="BS119" s="575">
        <f t="shared" si="104"/>
        <v>0</v>
      </c>
      <c r="BT119" s="575">
        <f t="shared" si="104"/>
        <v>0</v>
      </c>
      <c r="BU119" s="575">
        <f t="shared" si="104"/>
        <v>0</v>
      </c>
      <c r="BV119" s="575">
        <f t="shared" si="104"/>
        <v>0</v>
      </c>
      <c r="BW119" s="575">
        <f t="shared" si="104"/>
        <v>0</v>
      </c>
      <c r="BX119" s="575">
        <f t="shared" si="104"/>
        <v>0</v>
      </c>
      <c r="BY119" s="575">
        <f t="shared" si="104"/>
        <v>0</v>
      </c>
      <c r="BZ119" s="575">
        <f t="shared" si="104"/>
        <v>0</v>
      </c>
      <c r="CA119" s="575">
        <f t="shared" si="104"/>
        <v>0</v>
      </c>
      <c r="CB119" s="575">
        <f t="shared" si="104"/>
        <v>0</v>
      </c>
      <c r="CC119" s="575">
        <f t="shared" si="104"/>
        <v>0</v>
      </c>
      <c r="CD119" s="575">
        <f t="shared" si="104"/>
        <v>0</v>
      </c>
      <c r="CE119" s="575">
        <f t="shared" si="104"/>
        <v>0</v>
      </c>
      <c r="CF119" s="575">
        <f t="shared" ref="CF119:CG119" si="105">SUM(CF110:CF118)</f>
        <v>0</v>
      </c>
      <c r="CG119" s="575">
        <f t="shared" si="105"/>
        <v>0</v>
      </c>
    </row>
    <row r="120" spans="2:85" s="190" customFormat="1" ht="15" hidden="1" customHeight="1" outlineLevel="1" thickTop="1" x14ac:dyDescent="0.3">
      <c r="B120" s="500"/>
      <c r="D120" s="81"/>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row>
    <row r="121" spans="2:85" s="115" customFormat="1" ht="14.45" hidden="1" customHeight="1" outlineLevel="1" x14ac:dyDescent="0.3">
      <c r="B121" s="499" t="s">
        <v>560</v>
      </c>
      <c r="D121" s="81"/>
      <c r="F121" s="581">
        <f>F119+F107</f>
        <v>0</v>
      </c>
      <c r="G121" s="581">
        <f t="shared" ref="G121:AT121" si="106">G119+G107</f>
        <v>0</v>
      </c>
      <c r="H121" s="581">
        <f t="shared" si="106"/>
        <v>22599.198306843849</v>
      </c>
      <c r="I121" s="581">
        <f t="shared" si="106"/>
        <v>46135.523755835471</v>
      </c>
      <c r="J121" s="581">
        <f t="shared" si="106"/>
        <v>47390.323454628291</v>
      </c>
      <c r="K121" s="581">
        <f t="shared" si="106"/>
        <v>48543.560783395427</v>
      </c>
      <c r="L121" s="581">
        <f t="shared" si="106"/>
        <v>49561.188183275546</v>
      </c>
      <c r="M121" s="581">
        <f t="shared" si="106"/>
        <v>50743.256445261824</v>
      </c>
      <c r="N121" s="581">
        <f t="shared" si="106"/>
        <v>85299.943499021378</v>
      </c>
      <c r="O121" s="581">
        <f t="shared" si="106"/>
        <v>120860.66470125329</v>
      </c>
      <c r="P121" s="581">
        <f t="shared" si="106"/>
        <v>122901.99253366</v>
      </c>
      <c r="Q121" s="581">
        <f t="shared" si="106"/>
        <v>125002.63053225173</v>
      </c>
      <c r="R121" s="581">
        <f t="shared" si="106"/>
        <v>127446.16283847913</v>
      </c>
      <c r="S121" s="581">
        <f t="shared" si="106"/>
        <v>129599.31678703566</v>
      </c>
      <c r="T121" s="581">
        <f t="shared" si="106"/>
        <v>131392.81556294745</v>
      </c>
      <c r="U121" s="581">
        <f t="shared" si="106"/>
        <v>133599.79836021792</v>
      </c>
      <c r="V121" s="581">
        <f t="shared" si="106"/>
        <v>135798.08516548824</v>
      </c>
      <c r="W121" s="581">
        <f t="shared" si="106"/>
        <v>138060.24253269043</v>
      </c>
      <c r="X121" s="581">
        <f t="shared" si="106"/>
        <v>140313.48650809249</v>
      </c>
      <c r="Y121" s="581">
        <f t="shared" si="106"/>
        <v>142632.1978094748</v>
      </c>
      <c r="Z121" s="581">
        <f t="shared" si="106"/>
        <v>145342.14734409226</v>
      </c>
      <c r="AA121" s="581">
        <f t="shared" si="106"/>
        <v>147718.82642800908</v>
      </c>
      <c r="AB121" s="581">
        <f t="shared" si="106"/>
        <v>149685.76641983565</v>
      </c>
      <c r="AC121" s="581">
        <f t="shared" si="106"/>
        <v>152121.86248085037</v>
      </c>
      <c r="AD121" s="581">
        <f t="shared" si="106"/>
        <v>154548.35979379862</v>
      </c>
      <c r="AE121" s="581">
        <f t="shared" si="106"/>
        <v>157045.35825633872</v>
      </c>
      <c r="AF121" s="581">
        <f t="shared" si="106"/>
        <v>159532.51800211071</v>
      </c>
      <c r="AG121" s="581">
        <f t="shared" si="106"/>
        <v>162091.94142621433</v>
      </c>
      <c r="AH121" s="581">
        <f t="shared" si="106"/>
        <v>165095.96573181334</v>
      </c>
      <c r="AI121" s="581">
        <f t="shared" si="106"/>
        <v>167719.37474151954</v>
      </c>
      <c r="AJ121" s="581">
        <f t="shared" si="106"/>
        <v>169877.76138323848</v>
      </c>
      <c r="AK121" s="581">
        <f t="shared" si="106"/>
        <v>172566.75561818734</v>
      </c>
      <c r="AL121" s="581">
        <f t="shared" si="106"/>
        <v>175245.15463128654</v>
      </c>
      <c r="AM121" s="581">
        <f t="shared" si="106"/>
        <v>178001.37372210916</v>
      </c>
      <c r="AN121" s="581">
        <f t="shared" si="106"/>
        <v>180746.73271053584</v>
      </c>
      <c r="AO121" s="581">
        <f t="shared" si="106"/>
        <v>183571.857278629</v>
      </c>
      <c r="AP121" s="581">
        <f t="shared" si="106"/>
        <v>186900.48510724492</v>
      </c>
      <c r="AQ121" s="581">
        <f t="shared" si="106"/>
        <v>189796.23778954044</v>
      </c>
      <c r="AR121" s="581">
        <f t="shared" si="106"/>
        <v>192165.94571127754</v>
      </c>
      <c r="AS121" s="581">
        <f t="shared" si="106"/>
        <v>195134.09221063039</v>
      </c>
      <c r="AT121" s="581">
        <f t="shared" si="106"/>
        <v>198090.54356752659</v>
      </c>
      <c r="AU121" s="581">
        <f t="shared" ref="AU121:BQ121" si="107">AU119+AU107</f>
        <v>201160.41775361754</v>
      </c>
      <c r="AV121" s="581">
        <f t="shared" si="107"/>
        <v>102170.71295786556</v>
      </c>
      <c r="AW121" s="581">
        <f t="shared" si="107"/>
        <v>0</v>
      </c>
      <c r="AX121" s="581">
        <f t="shared" si="107"/>
        <v>0</v>
      </c>
      <c r="AY121" s="581">
        <f t="shared" si="107"/>
        <v>0</v>
      </c>
      <c r="AZ121" s="581">
        <f t="shared" si="107"/>
        <v>0</v>
      </c>
      <c r="BA121" s="581">
        <f t="shared" si="107"/>
        <v>0</v>
      </c>
      <c r="BB121" s="581">
        <f t="shared" si="107"/>
        <v>0</v>
      </c>
      <c r="BC121" s="581">
        <f t="shared" si="107"/>
        <v>0</v>
      </c>
      <c r="BD121" s="581">
        <f t="shared" si="107"/>
        <v>0</v>
      </c>
      <c r="BE121" s="581">
        <f t="shared" si="107"/>
        <v>0</v>
      </c>
      <c r="BF121" s="581">
        <f t="shared" si="107"/>
        <v>0</v>
      </c>
      <c r="BG121" s="581">
        <f t="shared" si="107"/>
        <v>0</v>
      </c>
      <c r="BH121" s="581">
        <f t="shared" si="107"/>
        <v>0</v>
      </c>
      <c r="BI121" s="581">
        <f t="shared" si="107"/>
        <v>0</v>
      </c>
      <c r="BJ121" s="581">
        <f t="shared" si="107"/>
        <v>0</v>
      </c>
      <c r="BK121" s="581">
        <f t="shared" si="107"/>
        <v>0</v>
      </c>
      <c r="BL121" s="581">
        <f t="shared" si="107"/>
        <v>0</v>
      </c>
      <c r="BM121" s="581">
        <f t="shared" si="107"/>
        <v>0</v>
      </c>
      <c r="BN121" s="581">
        <f t="shared" si="107"/>
        <v>0</v>
      </c>
      <c r="BO121" s="581">
        <f t="shared" si="107"/>
        <v>0</v>
      </c>
      <c r="BP121" s="581">
        <f t="shared" si="107"/>
        <v>0</v>
      </c>
      <c r="BQ121" s="581">
        <f t="shared" si="107"/>
        <v>0</v>
      </c>
      <c r="BR121" s="581">
        <f t="shared" ref="BR121:CE121" si="108">BR119+BR107</f>
        <v>0</v>
      </c>
      <c r="BS121" s="581">
        <f t="shared" si="108"/>
        <v>0</v>
      </c>
      <c r="BT121" s="581">
        <f t="shared" si="108"/>
        <v>0</v>
      </c>
      <c r="BU121" s="581">
        <f t="shared" si="108"/>
        <v>0</v>
      </c>
      <c r="BV121" s="581">
        <f t="shared" si="108"/>
        <v>0</v>
      </c>
      <c r="BW121" s="581">
        <f t="shared" si="108"/>
        <v>0</v>
      </c>
      <c r="BX121" s="581">
        <f t="shared" si="108"/>
        <v>0</v>
      </c>
      <c r="BY121" s="581">
        <f t="shared" si="108"/>
        <v>0</v>
      </c>
      <c r="BZ121" s="581">
        <f t="shared" si="108"/>
        <v>0</v>
      </c>
      <c r="CA121" s="581">
        <f t="shared" si="108"/>
        <v>0</v>
      </c>
      <c r="CB121" s="581">
        <f t="shared" si="108"/>
        <v>0</v>
      </c>
      <c r="CC121" s="581">
        <f t="shared" si="108"/>
        <v>0</v>
      </c>
      <c r="CD121" s="581">
        <f t="shared" si="108"/>
        <v>0</v>
      </c>
      <c r="CE121" s="581">
        <f t="shared" si="108"/>
        <v>0</v>
      </c>
      <c r="CF121" s="581">
        <f t="shared" ref="CF121:CG121" si="109">CF119+CF107</f>
        <v>0</v>
      </c>
      <c r="CG121" s="581">
        <f t="shared" si="109"/>
        <v>0</v>
      </c>
    </row>
    <row r="122" spans="2:85" s="81" customFormat="1" ht="8.4499999999999993" hidden="1" customHeight="1" outlineLevel="1" x14ac:dyDescent="0.3">
      <c r="B122" s="207"/>
    </row>
    <row r="123" spans="2:85" s="81" customFormat="1" ht="14.45" hidden="1" customHeight="1" outlineLevel="1" x14ac:dyDescent="0.3">
      <c r="B123" s="207" t="s">
        <v>831</v>
      </c>
      <c r="F123" s="629">
        <f>'Financial calcs'!F359+'Financial calcs'!E359</f>
        <v>0</v>
      </c>
      <c r="G123" s="629">
        <f>'Financial calcs'!G359+'Financial calcs'!F359</f>
        <v>0</v>
      </c>
      <c r="H123" s="629">
        <f>'Financial calcs'!H359+'Financial calcs'!G359</f>
        <v>-20902.170323178205</v>
      </c>
      <c r="I123" s="629">
        <f>'Financial calcs'!I359+'Financial calcs'!H359</f>
        <v>-41361.873473122454</v>
      </c>
      <c r="J123" s="629">
        <f>'Financial calcs'!J359+'Financial calcs'!I359</f>
        <v>-40463.858463373996</v>
      </c>
      <c r="K123" s="629">
        <f>'Financial calcs'!K359+'Financial calcs'!J359</f>
        <v>-39539.29542323151</v>
      </c>
      <c r="L123" s="629">
        <f>'Financial calcs'!L359+'Financial calcs'!K359</f>
        <v>-38587.399512898162</v>
      </c>
      <c r="M123" s="629">
        <f>'Financial calcs'!M359+'Financial calcs'!L359</f>
        <v>-37607.36269034713</v>
      </c>
      <c r="N123" s="629">
        <f>'Financial calcs'!N359+'Financial calcs'!M359</f>
        <v>-36598.353025393764</v>
      </c>
      <c r="O123" s="629">
        <f>'Financial calcs'!O359+'Financial calcs'!N359</f>
        <v>-35559.513993489672</v>
      </c>
      <c r="P123" s="629">
        <f>'Financial calcs'!P359+'Financial calcs'!O359</f>
        <v>-34489.963748639115</v>
      </c>
      <c r="Q123" s="629">
        <f>'Financial calcs'!Q359+'Financial calcs'!P359</f>
        <v>-33388.794374820769</v>
      </c>
      <c r="R123" s="629">
        <f>'Financial calcs'!R359+'Financial calcs'!Q359</f>
        <v>-32255.071115279177</v>
      </c>
      <c r="S123" s="629">
        <f>'Financial calcs'!S359+'Financial calcs'!R359</f>
        <v>-31087.831579031736</v>
      </c>
      <c r="T123" s="629">
        <f>'Financial calcs'!T359+'Financial calcs'!S359</f>
        <v>-29886.084923917653</v>
      </c>
      <c r="U123" s="629">
        <f>'Financial calcs'!U359+'Financial calcs'!T359</f>
        <v>-28648.811015495361</v>
      </c>
      <c r="V123" s="629">
        <f>'Financial calcs'!V359+'Financial calcs'!U359</f>
        <v>-27374.959561074429</v>
      </c>
      <c r="W123" s="629">
        <f>'Financial calcs'!W359+'Financial calcs'!V359</f>
        <v>-26063.449218146798</v>
      </c>
      <c r="X123" s="629">
        <f>'Financial calcs'!X359+'Financial calcs'!W359</f>
        <v>-24713.166676460613</v>
      </c>
      <c r="Y123" s="629">
        <f>'Financial calcs'!Y359+'Financial calcs'!X359</f>
        <v>-23322.965712957324</v>
      </c>
      <c r="Z123" s="629">
        <f>'Financial calcs'!Z359+'Financial calcs'!Y359</f>
        <v>-21891.666218769966</v>
      </c>
      <c r="AA123" s="629">
        <f>'Financial calcs'!AA359+'Financial calcs'!Z359</f>
        <v>-20418.053197456484</v>
      </c>
      <c r="AB123" s="629">
        <f>'Financial calcs'!AB359+'Financial calcs'!AA359</f>
        <v>-18900.875733617882</v>
      </c>
      <c r="AC123" s="629">
        <f>'Financial calcs'!AC359+'Financial calcs'!AB359</f>
        <v>-17338.845931025593</v>
      </c>
      <c r="AD123" s="629">
        <f>'Financial calcs'!AD359+'Financial calcs'!AC359</f>
        <v>-15730.63781935668</v>
      </c>
      <c r="AE123" s="629">
        <f>'Financial calcs'!AE359+'Financial calcs'!AD359</f>
        <v>-14074.886228608852</v>
      </c>
      <c r="AF123" s="629">
        <f>'Financial calcs'!AF359+'Financial calcs'!AE359</f>
        <v>-12370.185630239801</v>
      </c>
      <c r="AG123" s="629">
        <f>'Financial calcs'!AG359+'Financial calcs'!AF359</f>
        <v>-10615.088944047104</v>
      </c>
      <c r="AH123" s="629">
        <f>'Financial calcs'!AH359+'Financial calcs'!AG359</f>
        <v>-8808.1063097759106</v>
      </c>
      <c r="AI123" s="629">
        <f>'Financial calcs'!AI359+'Financial calcs'!AH359</f>
        <v>-6947.7038224116532</v>
      </c>
      <c r="AJ123" s="629">
        <f>'Financial calcs'!AJ359+'Financial calcs'!AI359</f>
        <v>-5032.3022300841894</v>
      </c>
      <c r="AK123" s="629">
        <f>'Financial calcs'!AK359+'Financial calcs'!AJ359</f>
        <v>-3060.275593478078</v>
      </c>
      <c r="AL123" s="629">
        <f>'Financial calcs'!AL359+'Financial calcs'!AK359</f>
        <v>-1029.9499056109707</v>
      </c>
      <c r="AM123" s="629">
        <f>'Financial calcs'!AM359+'Financial calcs'!AL359</f>
        <v>0</v>
      </c>
      <c r="AN123" s="629">
        <f>'Financial calcs'!AN359+'Financial calcs'!AM359</f>
        <v>0</v>
      </c>
      <c r="AO123" s="629">
        <f>'Financial calcs'!AO359+'Financial calcs'!AN359</f>
        <v>0</v>
      </c>
      <c r="AP123" s="629">
        <f>'Financial calcs'!AP359+'Financial calcs'!AO359</f>
        <v>0</v>
      </c>
      <c r="AQ123" s="629">
        <f>'Financial calcs'!AQ359+'Financial calcs'!AP359</f>
        <v>0</v>
      </c>
      <c r="AR123" s="629">
        <f>'Financial calcs'!AR359+'Financial calcs'!AQ359</f>
        <v>0</v>
      </c>
      <c r="AS123" s="629">
        <f>'Financial calcs'!AS359+'Financial calcs'!AR359</f>
        <v>0</v>
      </c>
      <c r="AT123" s="629">
        <f>'Financial calcs'!AT359+'Financial calcs'!AS359</f>
        <v>0</v>
      </c>
      <c r="AU123" s="629">
        <f>'Financial calcs'!AU359+'Financial calcs'!AT359</f>
        <v>0</v>
      </c>
      <c r="AV123" s="629">
        <f>'Financial calcs'!AV359+'Financial calcs'!AU359</f>
        <v>0</v>
      </c>
      <c r="AW123" s="629">
        <f>'Financial calcs'!AW359+'Financial calcs'!AV359</f>
        <v>0</v>
      </c>
      <c r="AX123" s="629">
        <f>'Financial calcs'!AX359+'Financial calcs'!AW359</f>
        <v>0</v>
      </c>
      <c r="AY123" s="629">
        <f>'Financial calcs'!AY359+'Financial calcs'!AX359</f>
        <v>0</v>
      </c>
      <c r="AZ123" s="629">
        <f>'Financial calcs'!AZ359+'Financial calcs'!AY359</f>
        <v>0</v>
      </c>
      <c r="BA123" s="629">
        <f>'Financial calcs'!BA359+'Financial calcs'!AZ359</f>
        <v>0</v>
      </c>
      <c r="BB123" s="629">
        <f>'Financial calcs'!BB359+'Financial calcs'!BA359</f>
        <v>0</v>
      </c>
      <c r="BC123" s="629">
        <f>'Financial calcs'!BC359+'Financial calcs'!BB359</f>
        <v>0</v>
      </c>
      <c r="BD123" s="629">
        <f>'Financial calcs'!BD359+'Financial calcs'!BC359</f>
        <v>0</v>
      </c>
      <c r="BE123" s="629">
        <f>'Financial calcs'!BE359+'Financial calcs'!BD359</f>
        <v>0</v>
      </c>
      <c r="BF123" s="629">
        <f>'Financial calcs'!BF359+'Financial calcs'!BE359</f>
        <v>0</v>
      </c>
      <c r="BG123" s="629">
        <f>'Financial calcs'!BG359+'Financial calcs'!BF359</f>
        <v>0</v>
      </c>
      <c r="BH123" s="629">
        <f>'Financial calcs'!BH359+'Financial calcs'!BG359</f>
        <v>0</v>
      </c>
      <c r="BI123" s="629">
        <f>'Financial calcs'!BI359+'Financial calcs'!BH359</f>
        <v>0</v>
      </c>
      <c r="BJ123" s="629">
        <f>'Financial calcs'!BJ359+'Financial calcs'!BI359</f>
        <v>0</v>
      </c>
      <c r="BK123" s="629">
        <f>'Financial calcs'!BK359+'Financial calcs'!BJ359</f>
        <v>0</v>
      </c>
      <c r="BL123" s="629">
        <f>'Financial calcs'!BL359+'Financial calcs'!BK359</f>
        <v>0</v>
      </c>
      <c r="BM123" s="629">
        <f>'Financial calcs'!BM359+'Financial calcs'!BL359</f>
        <v>0</v>
      </c>
      <c r="BN123" s="629">
        <f>'Financial calcs'!BN359+'Financial calcs'!BM359</f>
        <v>0</v>
      </c>
      <c r="BO123" s="629">
        <f>'Financial calcs'!BO359+'Financial calcs'!BN359</f>
        <v>0</v>
      </c>
      <c r="BP123" s="629">
        <f>'Financial calcs'!BP359+'Financial calcs'!BO359</f>
        <v>0</v>
      </c>
      <c r="BQ123" s="629">
        <f>'Financial calcs'!BQ359+'Financial calcs'!BP359</f>
        <v>0</v>
      </c>
      <c r="BR123" s="629">
        <f>'Financial calcs'!BR359+'Financial calcs'!BQ359</f>
        <v>0</v>
      </c>
      <c r="BS123" s="629">
        <f>'Financial calcs'!BS359+'Financial calcs'!BR359</f>
        <v>0</v>
      </c>
      <c r="BT123" s="629">
        <f>'Financial calcs'!BT359+'Financial calcs'!BS359</f>
        <v>0</v>
      </c>
      <c r="BU123" s="629">
        <f>'Financial calcs'!BU359+'Financial calcs'!BT359</f>
        <v>0</v>
      </c>
      <c r="BV123" s="629">
        <f>'Financial calcs'!BV359+'Financial calcs'!BU359</f>
        <v>0</v>
      </c>
      <c r="BW123" s="629">
        <f>'Financial calcs'!BW359+'Financial calcs'!BV359</f>
        <v>0</v>
      </c>
      <c r="BX123" s="629">
        <f>'Financial calcs'!BX359+'Financial calcs'!BW359</f>
        <v>0</v>
      </c>
      <c r="BY123" s="629">
        <f>'Financial calcs'!BY359+'Financial calcs'!BX359</f>
        <v>0</v>
      </c>
      <c r="BZ123" s="629">
        <f>'Financial calcs'!BZ359+'Financial calcs'!BY359</f>
        <v>0</v>
      </c>
      <c r="CA123" s="629">
        <f>'Financial calcs'!CA359+'Financial calcs'!BZ359</f>
        <v>0</v>
      </c>
      <c r="CB123" s="629">
        <f>'Financial calcs'!CB359+'Financial calcs'!CA359</f>
        <v>0</v>
      </c>
      <c r="CC123" s="629">
        <f>'Financial calcs'!CC359+'Financial calcs'!CB359</f>
        <v>0</v>
      </c>
      <c r="CD123" s="629">
        <f>'Financial calcs'!CD359+'Financial calcs'!CC359</f>
        <v>0</v>
      </c>
      <c r="CE123" s="629">
        <f>'Financial calcs'!CE359+'Financial calcs'!CD359</f>
        <v>0</v>
      </c>
      <c r="CF123" s="629">
        <f>'Financial calcs'!CF359+'Financial calcs'!CE359</f>
        <v>0</v>
      </c>
      <c r="CG123" s="629">
        <f>'Financial calcs'!CG359+'Financial calcs'!CF359</f>
        <v>0</v>
      </c>
    </row>
    <row r="124" spans="2:85" s="81" customFormat="1" ht="14.45" hidden="1" customHeight="1" outlineLevel="1" x14ac:dyDescent="0.3">
      <c r="B124" s="207" t="s">
        <v>832</v>
      </c>
      <c r="F124" s="629">
        <f>'Financial calcs'!F360+'Financial calcs'!E360</f>
        <v>0</v>
      </c>
      <c r="G124" s="629">
        <f>'Financial calcs'!G360+'Financial calcs'!F360</f>
        <v>0</v>
      </c>
      <c r="H124" s="629">
        <f>'Financial calcs'!H360+'Financial calcs'!G360</f>
        <v>0</v>
      </c>
      <c r="I124" s="629">
        <f>'Financial calcs'!I360+'Financial calcs'!H360</f>
        <v>0</v>
      </c>
      <c r="J124" s="629">
        <f>'Financial calcs'!J360+'Financial calcs'!I360</f>
        <v>0</v>
      </c>
      <c r="K124" s="629">
        <f>'Financial calcs'!K360+'Financial calcs'!J360</f>
        <v>0</v>
      </c>
      <c r="L124" s="629">
        <f>'Financial calcs'!L360+'Financial calcs'!K360</f>
        <v>0</v>
      </c>
      <c r="M124" s="629">
        <f>'Financial calcs'!M360+'Financial calcs'!L360</f>
        <v>0</v>
      </c>
      <c r="N124" s="629">
        <f>'Financial calcs'!N360+'Financial calcs'!M360</f>
        <v>0</v>
      </c>
      <c r="O124" s="629">
        <f>'Financial calcs'!O360+'Financial calcs'!N360</f>
        <v>0</v>
      </c>
      <c r="P124" s="629">
        <f>'Financial calcs'!P360+'Financial calcs'!O360</f>
        <v>0</v>
      </c>
      <c r="Q124" s="629">
        <f>'Financial calcs'!Q360+'Financial calcs'!P360</f>
        <v>0</v>
      </c>
      <c r="R124" s="629">
        <f>'Financial calcs'!R360+'Financial calcs'!Q360</f>
        <v>0</v>
      </c>
      <c r="S124" s="629">
        <f>'Financial calcs'!S360+'Financial calcs'!R360</f>
        <v>0</v>
      </c>
      <c r="T124" s="629">
        <f>'Financial calcs'!T360+'Financial calcs'!S360</f>
        <v>0</v>
      </c>
      <c r="U124" s="629">
        <f>'Financial calcs'!U360+'Financial calcs'!T360</f>
        <v>0</v>
      </c>
      <c r="V124" s="629">
        <f>'Financial calcs'!V360+'Financial calcs'!U360</f>
        <v>0</v>
      </c>
      <c r="W124" s="629">
        <f>'Financial calcs'!W360+'Financial calcs'!V360</f>
        <v>0</v>
      </c>
      <c r="X124" s="629">
        <f>'Financial calcs'!X360+'Financial calcs'!W360</f>
        <v>0</v>
      </c>
      <c r="Y124" s="629">
        <f>'Financial calcs'!Y360+'Financial calcs'!X360</f>
        <v>0</v>
      </c>
      <c r="Z124" s="629">
        <f>'Financial calcs'!Z360+'Financial calcs'!Y360</f>
        <v>0</v>
      </c>
      <c r="AA124" s="629">
        <f>'Financial calcs'!AA360+'Financial calcs'!Z360</f>
        <v>0</v>
      </c>
      <c r="AB124" s="629">
        <f>'Financial calcs'!AB360+'Financial calcs'!AA360</f>
        <v>0</v>
      </c>
      <c r="AC124" s="629">
        <f>'Financial calcs'!AC360+'Financial calcs'!AB360</f>
        <v>0</v>
      </c>
      <c r="AD124" s="629">
        <f>'Financial calcs'!AD360+'Financial calcs'!AC360</f>
        <v>0</v>
      </c>
      <c r="AE124" s="629">
        <f>'Financial calcs'!AE360+'Financial calcs'!AD360</f>
        <v>0</v>
      </c>
      <c r="AF124" s="629">
        <f>'Financial calcs'!AF360+'Financial calcs'!AE360</f>
        <v>0</v>
      </c>
      <c r="AG124" s="629">
        <f>'Financial calcs'!AG360+'Financial calcs'!AF360</f>
        <v>0</v>
      </c>
      <c r="AH124" s="629">
        <f>'Financial calcs'!AH360+'Financial calcs'!AG360</f>
        <v>0</v>
      </c>
      <c r="AI124" s="629">
        <f>'Financial calcs'!AI360+'Financial calcs'!AH360</f>
        <v>0</v>
      </c>
      <c r="AJ124" s="629">
        <f>'Financial calcs'!AJ360+'Financial calcs'!AI360</f>
        <v>0</v>
      </c>
      <c r="AK124" s="629">
        <f>'Financial calcs'!AK360+'Financial calcs'!AJ360</f>
        <v>0</v>
      </c>
      <c r="AL124" s="629">
        <f>'Financial calcs'!AL360+'Financial calcs'!AK360</f>
        <v>0</v>
      </c>
      <c r="AM124" s="629">
        <f>'Financial calcs'!AM360+'Financial calcs'!AL360</f>
        <v>0</v>
      </c>
      <c r="AN124" s="629">
        <f>'Financial calcs'!AN360+'Financial calcs'!AM360</f>
        <v>0</v>
      </c>
      <c r="AO124" s="629">
        <f>'Financial calcs'!AO360+'Financial calcs'!AN360</f>
        <v>0</v>
      </c>
      <c r="AP124" s="629">
        <f>'Financial calcs'!AP360+'Financial calcs'!AO360</f>
        <v>0</v>
      </c>
      <c r="AQ124" s="629">
        <f>'Financial calcs'!AQ360+'Financial calcs'!AP360</f>
        <v>0</v>
      </c>
      <c r="AR124" s="629">
        <f>'Financial calcs'!AR360+'Financial calcs'!AQ360</f>
        <v>0</v>
      </c>
      <c r="AS124" s="629">
        <f>'Financial calcs'!AS360+'Financial calcs'!AR360</f>
        <v>0</v>
      </c>
      <c r="AT124" s="629">
        <f>'Financial calcs'!AT360+'Financial calcs'!AS360</f>
        <v>0</v>
      </c>
      <c r="AU124" s="629">
        <f>'Financial calcs'!AU360+'Financial calcs'!AT360</f>
        <v>0</v>
      </c>
      <c r="AV124" s="629">
        <f>'Financial calcs'!AV360+'Financial calcs'!AU360</f>
        <v>0</v>
      </c>
      <c r="AW124" s="629">
        <f>'Financial calcs'!AW360+'Financial calcs'!AV360</f>
        <v>0</v>
      </c>
      <c r="AX124" s="629">
        <f>'Financial calcs'!AX360+'Financial calcs'!AW360</f>
        <v>0</v>
      </c>
      <c r="AY124" s="629">
        <f>'Financial calcs'!AY360+'Financial calcs'!AX360</f>
        <v>0</v>
      </c>
      <c r="AZ124" s="629">
        <f>'Financial calcs'!AZ360+'Financial calcs'!AY360</f>
        <v>0</v>
      </c>
      <c r="BA124" s="629">
        <f>'Financial calcs'!BA360+'Financial calcs'!AZ360</f>
        <v>0</v>
      </c>
      <c r="BB124" s="629">
        <f>'Financial calcs'!BB360+'Financial calcs'!BA360</f>
        <v>0</v>
      </c>
      <c r="BC124" s="629">
        <f>'Financial calcs'!BC360+'Financial calcs'!BB360</f>
        <v>0</v>
      </c>
      <c r="BD124" s="629">
        <f>'Financial calcs'!BD360+'Financial calcs'!BC360</f>
        <v>0</v>
      </c>
      <c r="BE124" s="629">
        <f>'Financial calcs'!BE360+'Financial calcs'!BD360</f>
        <v>0</v>
      </c>
      <c r="BF124" s="629">
        <f>'Financial calcs'!BF360+'Financial calcs'!BE360</f>
        <v>0</v>
      </c>
      <c r="BG124" s="629">
        <f>'Financial calcs'!BG360+'Financial calcs'!BF360</f>
        <v>0</v>
      </c>
      <c r="BH124" s="629">
        <f>'Financial calcs'!BH360+'Financial calcs'!BG360</f>
        <v>0</v>
      </c>
      <c r="BI124" s="629">
        <f>'Financial calcs'!BI360+'Financial calcs'!BH360</f>
        <v>0</v>
      </c>
      <c r="BJ124" s="629">
        <f>'Financial calcs'!BJ360+'Financial calcs'!BI360</f>
        <v>0</v>
      </c>
      <c r="BK124" s="629">
        <f>'Financial calcs'!BK360+'Financial calcs'!BJ360</f>
        <v>0</v>
      </c>
      <c r="BL124" s="629">
        <f>'Financial calcs'!BL360+'Financial calcs'!BK360</f>
        <v>0</v>
      </c>
      <c r="BM124" s="629">
        <f>'Financial calcs'!BM360+'Financial calcs'!BL360</f>
        <v>0</v>
      </c>
      <c r="BN124" s="629">
        <f>'Financial calcs'!BN360+'Financial calcs'!BM360</f>
        <v>0</v>
      </c>
      <c r="BO124" s="629">
        <f>'Financial calcs'!BO360+'Financial calcs'!BN360</f>
        <v>0</v>
      </c>
      <c r="BP124" s="629">
        <f>'Financial calcs'!BP360+'Financial calcs'!BO360</f>
        <v>0</v>
      </c>
      <c r="BQ124" s="629">
        <f>'Financial calcs'!BQ360+'Financial calcs'!BP360</f>
        <v>0</v>
      </c>
      <c r="BR124" s="629">
        <f>'Financial calcs'!BR360+'Financial calcs'!BQ360</f>
        <v>0</v>
      </c>
      <c r="BS124" s="629">
        <f>'Financial calcs'!BS360+'Financial calcs'!BR360</f>
        <v>0</v>
      </c>
      <c r="BT124" s="629">
        <f>'Financial calcs'!BT360+'Financial calcs'!BS360</f>
        <v>0</v>
      </c>
      <c r="BU124" s="629">
        <f>'Financial calcs'!BU360+'Financial calcs'!BT360</f>
        <v>0</v>
      </c>
      <c r="BV124" s="629">
        <f>'Financial calcs'!BV360+'Financial calcs'!BU360</f>
        <v>0</v>
      </c>
      <c r="BW124" s="629">
        <f>'Financial calcs'!BW360+'Financial calcs'!BV360</f>
        <v>0</v>
      </c>
      <c r="BX124" s="629">
        <f>'Financial calcs'!BX360+'Financial calcs'!BW360</f>
        <v>0</v>
      </c>
      <c r="BY124" s="629">
        <f>'Financial calcs'!BY360+'Financial calcs'!BX360</f>
        <v>0</v>
      </c>
      <c r="BZ124" s="629">
        <f>'Financial calcs'!BZ360+'Financial calcs'!BY360</f>
        <v>0</v>
      </c>
      <c r="CA124" s="629">
        <f>'Financial calcs'!CA360+'Financial calcs'!BZ360</f>
        <v>0</v>
      </c>
      <c r="CB124" s="629">
        <f>'Financial calcs'!CB360+'Financial calcs'!CA360</f>
        <v>0</v>
      </c>
      <c r="CC124" s="629">
        <f>'Financial calcs'!CC360+'Financial calcs'!CB360</f>
        <v>0</v>
      </c>
      <c r="CD124" s="629">
        <f>'Financial calcs'!CD360+'Financial calcs'!CC360</f>
        <v>0</v>
      </c>
      <c r="CE124" s="629">
        <f>'Financial calcs'!CE360+'Financial calcs'!CD360</f>
        <v>0</v>
      </c>
      <c r="CF124" s="629">
        <f>'Financial calcs'!CF360+'Financial calcs'!CE360</f>
        <v>0</v>
      </c>
      <c r="CG124" s="629">
        <f>'Financial calcs'!CG360+'Financial calcs'!CF360</f>
        <v>0</v>
      </c>
    </row>
    <row r="125" spans="2:85" s="81" customFormat="1" ht="14.45" hidden="1" customHeight="1" outlineLevel="1" x14ac:dyDescent="0.3">
      <c r="B125" s="207" t="s">
        <v>833</v>
      </c>
      <c r="F125" s="629">
        <f>'Financial calcs'!F361+'Financial calcs'!E361</f>
        <v>0</v>
      </c>
      <c r="G125" s="629">
        <f>'Financial calcs'!G361+'Financial calcs'!F361</f>
        <v>0</v>
      </c>
      <c r="H125" s="629">
        <f>'Financial calcs'!H361+'Financial calcs'!G361</f>
        <v>0</v>
      </c>
      <c r="I125" s="629">
        <f>'Financial calcs'!I361+'Financial calcs'!H361</f>
        <v>0</v>
      </c>
      <c r="J125" s="629">
        <f>'Financial calcs'!J361+'Financial calcs'!I361</f>
        <v>0</v>
      </c>
      <c r="K125" s="629">
        <f>'Financial calcs'!K361+'Financial calcs'!J361</f>
        <v>0</v>
      </c>
      <c r="L125" s="629">
        <f>'Financial calcs'!L361+'Financial calcs'!K361</f>
        <v>0</v>
      </c>
      <c r="M125" s="629">
        <f>'Financial calcs'!M361+'Financial calcs'!L361</f>
        <v>0</v>
      </c>
      <c r="N125" s="629">
        <f>'Financial calcs'!N361+'Financial calcs'!M361</f>
        <v>0</v>
      </c>
      <c r="O125" s="629">
        <f>'Financial calcs'!O361+'Financial calcs'!N361</f>
        <v>0</v>
      </c>
      <c r="P125" s="629">
        <f>'Financial calcs'!P361+'Financial calcs'!O361</f>
        <v>0</v>
      </c>
      <c r="Q125" s="629">
        <f>'Financial calcs'!Q361+'Financial calcs'!P361</f>
        <v>0</v>
      </c>
      <c r="R125" s="629">
        <f>'Financial calcs'!R361+'Financial calcs'!Q361</f>
        <v>0</v>
      </c>
      <c r="S125" s="629">
        <f>'Financial calcs'!S361+'Financial calcs'!R361</f>
        <v>0</v>
      </c>
      <c r="T125" s="629">
        <f>'Financial calcs'!T361+'Financial calcs'!S361</f>
        <v>0</v>
      </c>
      <c r="U125" s="629">
        <f>'Financial calcs'!U361+'Financial calcs'!T361</f>
        <v>0</v>
      </c>
      <c r="V125" s="629">
        <f>'Financial calcs'!V361+'Financial calcs'!U361</f>
        <v>0</v>
      </c>
      <c r="W125" s="629">
        <f>'Financial calcs'!W361+'Financial calcs'!V361</f>
        <v>0</v>
      </c>
      <c r="X125" s="629">
        <f>'Financial calcs'!X361+'Financial calcs'!W361</f>
        <v>0</v>
      </c>
      <c r="Y125" s="629">
        <f>'Financial calcs'!Y361+'Financial calcs'!X361</f>
        <v>0</v>
      </c>
      <c r="Z125" s="629">
        <f>'Financial calcs'!Z361+'Financial calcs'!Y361</f>
        <v>0</v>
      </c>
      <c r="AA125" s="629">
        <f>'Financial calcs'!AA361+'Financial calcs'!Z361</f>
        <v>0</v>
      </c>
      <c r="AB125" s="629">
        <f>'Financial calcs'!AB361+'Financial calcs'!AA361</f>
        <v>0</v>
      </c>
      <c r="AC125" s="629">
        <f>'Financial calcs'!AC361+'Financial calcs'!AB361</f>
        <v>0</v>
      </c>
      <c r="AD125" s="629">
        <f>'Financial calcs'!AD361+'Financial calcs'!AC361</f>
        <v>0</v>
      </c>
      <c r="AE125" s="629">
        <f>'Financial calcs'!AE361+'Financial calcs'!AD361</f>
        <v>0</v>
      </c>
      <c r="AF125" s="629">
        <f>'Financial calcs'!AF361+'Financial calcs'!AE361</f>
        <v>0</v>
      </c>
      <c r="AG125" s="629">
        <f>'Financial calcs'!AG361+'Financial calcs'!AF361</f>
        <v>0</v>
      </c>
      <c r="AH125" s="629">
        <f>'Financial calcs'!AH361+'Financial calcs'!AG361</f>
        <v>0</v>
      </c>
      <c r="AI125" s="629">
        <f>'Financial calcs'!AI361+'Financial calcs'!AH361</f>
        <v>0</v>
      </c>
      <c r="AJ125" s="629">
        <f>'Financial calcs'!AJ361+'Financial calcs'!AI361</f>
        <v>0</v>
      </c>
      <c r="AK125" s="629">
        <f>'Financial calcs'!AK361+'Financial calcs'!AJ361</f>
        <v>0</v>
      </c>
      <c r="AL125" s="629">
        <f>'Financial calcs'!AL361+'Financial calcs'!AK361</f>
        <v>0</v>
      </c>
      <c r="AM125" s="629">
        <f>'Financial calcs'!AM361+'Financial calcs'!AL361</f>
        <v>0</v>
      </c>
      <c r="AN125" s="629">
        <f>'Financial calcs'!AN361+'Financial calcs'!AM361</f>
        <v>0</v>
      </c>
      <c r="AO125" s="629">
        <f>'Financial calcs'!AO361+'Financial calcs'!AN361</f>
        <v>0</v>
      </c>
      <c r="AP125" s="629">
        <f>'Financial calcs'!AP361+'Financial calcs'!AO361</f>
        <v>0</v>
      </c>
      <c r="AQ125" s="629">
        <f>'Financial calcs'!AQ361+'Financial calcs'!AP361</f>
        <v>0</v>
      </c>
      <c r="AR125" s="629">
        <f>'Financial calcs'!AR361+'Financial calcs'!AQ361</f>
        <v>0</v>
      </c>
      <c r="AS125" s="629">
        <f>'Financial calcs'!AS361+'Financial calcs'!AR361</f>
        <v>0</v>
      </c>
      <c r="AT125" s="629">
        <f>'Financial calcs'!AT361+'Financial calcs'!AS361</f>
        <v>0</v>
      </c>
      <c r="AU125" s="629">
        <f>'Financial calcs'!AU361+'Financial calcs'!AT361</f>
        <v>0</v>
      </c>
      <c r="AV125" s="629">
        <f>'Financial calcs'!AV361+'Financial calcs'!AU361</f>
        <v>0</v>
      </c>
      <c r="AW125" s="629">
        <f>'Financial calcs'!AW361+'Financial calcs'!AV361</f>
        <v>0</v>
      </c>
      <c r="AX125" s="629">
        <f>'Financial calcs'!AX361+'Financial calcs'!AW361</f>
        <v>0</v>
      </c>
      <c r="AY125" s="629">
        <f>'Financial calcs'!AY361+'Financial calcs'!AX361</f>
        <v>0</v>
      </c>
      <c r="AZ125" s="629">
        <f>'Financial calcs'!AZ361+'Financial calcs'!AY361</f>
        <v>0</v>
      </c>
      <c r="BA125" s="629">
        <f>'Financial calcs'!BA361+'Financial calcs'!AZ361</f>
        <v>0</v>
      </c>
      <c r="BB125" s="629">
        <f>'Financial calcs'!BB361+'Financial calcs'!BA361</f>
        <v>0</v>
      </c>
      <c r="BC125" s="629">
        <f>'Financial calcs'!BC361+'Financial calcs'!BB361</f>
        <v>0</v>
      </c>
      <c r="BD125" s="629">
        <f>'Financial calcs'!BD361+'Financial calcs'!BC361</f>
        <v>0</v>
      </c>
      <c r="BE125" s="629">
        <f>'Financial calcs'!BE361+'Financial calcs'!BD361</f>
        <v>0</v>
      </c>
      <c r="BF125" s="629">
        <f>'Financial calcs'!BF361+'Financial calcs'!BE361</f>
        <v>0</v>
      </c>
      <c r="BG125" s="629">
        <f>'Financial calcs'!BG361+'Financial calcs'!BF361</f>
        <v>0</v>
      </c>
      <c r="BH125" s="629">
        <f>'Financial calcs'!BH361+'Financial calcs'!BG361</f>
        <v>0</v>
      </c>
      <c r="BI125" s="629">
        <f>'Financial calcs'!BI361+'Financial calcs'!BH361</f>
        <v>0</v>
      </c>
      <c r="BJ125" s="629">
        <f>'Financial calcs'!BJ361+'Financial calcs'!BI361</f>
        <v>0</v>
      </c>
      <c r="BK125" s="629">
        <f>'Financial calcs'!BK361+'Financial calcs'!BJ361</f>
        <v>0</v>
      </c>
      <c r="BL125" s="629">
        <f>'Financial calcs'!BL361+'Financial calcs'!BK361</f>
        <v>0</v>
      </c>
      <c r="BM125" s="629">
        <f>'Financial calcs'!BM361+'Financial calcs'!BL361</f>
        <v>0</v>
      </c>
      <c r="BN125" s="629">
        <f>'Financial calcs'!BN361+'Financial calcs'!BM361</f>
        <v>0</v>
      </c>
      <c r="BO125" s="629">
        <f>'Financial calcs'!BO361+'Financial calcs'!BN361</f>
        <v>0</v>
      </c>
      <c r="BP125" s="629">
        <f>'Financial calcs'!BP361+'Financial calcs'!BO361</f>
        <v>0</v>
      </c>
      <c r="BQ125" s="629">
        <f>'Financial calcs'!BQ361+'Financial calcs'!BP361</f>
        <v>0</v>
      </c>
      <c r="BR125" s="629">
        <f>'Financial calcs'!BR361+'Financial calcs'!BQ361</f>
        <v>0</v>
      </c>
      <c r="BS125" s="629">
        <f>'Financial calcs'!BS361+'Financial calcs'!BR361</f>
        <v>0</v>
      </c>
      <c r="BT125" s="629">
        <f>'Financial calcs'!BT361+'Financial calcs'!BS361</f>
        <v>0</v>
      </c>
      <c r="BU125" s="629">
        <f>'Financial calcs'!BU361+'Financial calcs'!BT361</f>
        <v>0</v>
      </c>
      <c r="BV125" s="629">
        <f>'Financial calcs'!BV361+'Financial calcs'!BU361</f>
        <v>0</v>
      </c>
      <c r="BW125" s="629">
        <f>'Financial calcs'!BW361+'Financial calcs'!BV361</f>
        <v>0</v>
      </c>
      <c r="BX125" s="629">
        <f>'Financial calcs'!BX361+'Financial calcs'!BW361</f>
        <v>0</v>
      </c>
      <c r="BY125" s="629">
        <f>'Financial calcs'!BY361+'Financial calcs'!BX361</f>
        <v>0</v>
      </c>
      <c r="BZ125" s="629">
        <f>'Financial calcs'!BZ361+'Financial calcs'!BY361</f>
        <v>0</v>
      </c>
      <c r="CA125" s="629">
        <f>'Financial calcs'!CA361+'Financial calcs'!BZ361</f>
        <v>0</v>
      </c>
      <c r="CB125" s="629">
        <f>'Financial calcs'!CB361+'Financial calcs'!CA361</f>
        <v>0</v>
      </c>
      <c r="CC125" s="629">
        <f>'Financial calcs'!CC361+'Financial calcs'!CB361</f>
        <v>0</v>
      </c>
      <c r="CD125" s="629">
        <f>'Financial calcs'!CD361+'Financial calcs'!CC361</f>
        <v>0</v>
      </c>
      <c r="CE125" s="629">
        <f>'Financial calcs'!CE361+'Financial calcs'!CD361</f>
        <v>0</v>
      </c>
      <c r="CF125" s="629">
        <f>'Financial calcs'!CF361+'Financial calcs'!CE361</f>
        <v>0</v>
      </c>
      <c r="CG125" s="629">
        <f>'Financial calcs'!CG361+'Financial calcs'!CF361</f>
        <v>0</v>
      </c>
    </row>
    <row r="126" spans="2:85" s="81" customFormat="1" ht="7.15" hidden="1" customHeight="1" outlineLevel="1" x14ac:dyDescent="0.3"/>
    <row r="127" spans="2:85" s="115" customFormat="1" ht="15" hidden="1" customHeight="1" outlineLevel="1" thickBot="1" x14ac:dyDescent="0.35">
      <c r="B127" s="115" t="s">
        <v>834</v>
      </c>
      <c r="D127" s="81"/>
      <c r="F127" s="120">
        <f>SUM(F123:F125)+F121</f>
        <v>0</v>
      </c>
      <c r="G127" s="120">
        <f t="shared" ref="G127:AT127" si="110">SUM(G123:G125)+G121</f>
        <v>0</v>
      </c>
      <c r="H127" s="120">
        <f t="shared" si="110"/>
        <v>1697.0279836656446</v>
      </c>
      <c r="I127" s="120">
        <f t="shared" si="110"/>
        <v>4773.6502827130171</v>
      </c>
      <c r="J127" s="120">
        <f t="shared" si="110"/>
        <v>6926.4649912542955</v>
      </c>
      <c r="K127" s="120">
        <f t="shared" si="110"/>
        <v>9004.2653601639176</v>
      </c>
      <c r="L127" s="120">
        <f t="shared" si="110"/>
        <v>10973.788670377384</v>
      </c>
      <c r="M127" s="120">
        <f t="shared" si="110"/>
        <v>13135.893754914694</v>
      </c>
      <c r="N127" s="120">
        <f t="shared" si="110"/>
        <v>48701.590473627613</v>
      </c>
      <c r="O127" s="120">
        <f t="shared" si="110"/>
        <v>85301.15070776362</v>
      </c>
      <c r="P127" s="120">
        <f t="shared" si="110"/>
        <v>88412.028785020884</v>
      </c>
      <c r="Q127" s="120">
        <f t="shared" si="110"/>
        <v>91613.836157430953</v>
      </c>
      <c r="R127" s="120">
        <f t="shared" si="110"/>
        <v>95191.091723199948</v>
      </c>
      <c r="S127" s="120">
        <f t="shared" si="110"/>
        <v>98511.485208003927</v>
      </c>
      <c r="T127" s="120">
        <f t="shared" si="110"/>
        <v>101506.73063902979</v>
      </c>
      <c r="U127" s="120">
        <f t="shared" si="110"/>
        <v>104950.98734472255</v>
      </c>
      <c r="V127" s="120">
        <f t="shared" si="110"/>
        <v>108423.12560441381</v>
      </c>
      <c r="W127" s="120">
        <f t="shared" si="110"/>
        <v>111996.79331454364</v>
      </c>
      <c r="X127" s="120">
        <f t="shared" si="110"/>
        <v>115600.31983163187</v>
      </c>
      <c r="Y127" s="120">
        <f t="shared" si="110"/>
        <v>119309.23209651749</v>
      </c>
      <c r="Z127" s="120">
        <f t="shared" si="110"/>
        <v>123450.48112532229</v>
      </c>
      <c r="AA127" s="120">
        <f t="shared" si="110"/>
        <v>127300.7732305526</v>
      </c>
      <c r="AB127" s="120">
        <f t="shared" si="110"/>
        <v>130784.89068621777</v>
      </c>
      <c r="AC127" s="120">
        <f t="shared" si="110"/>
        <v>134783.01654982477</v>
      </c>
      <c r="AD127" s="120">
        <f t="shared" si="110"/>
        <v>138817.72197444193</v>
      </c>
      <c r="AE127" s="120">
        <f t="shared" si="110"/>
        <v>142970.47202772988</v>
      </c>
      <c r="AF127" s="120">
        <f t="shared" si="110"/>
        <v>147162.3323718709</v>
      </c>
      <c r="AG127" s="120">
        <f t="shared" si="110"/>
        <v>151476.85248216722</v>
      </c>
      <c r="AH127" s="120">
        <f t="shared" si="110"/>
        <v>156287.85942203744</v>
      </c>
      <c r="AI127" s="120">
        <f t="shared" si="110"/>
        <v>160771.67091910788</v>
      </c>
      <c r="AJ127" s="120">
        <f t="shared" si="110"/>
        <v>164845.45915315428</v>
      </c>
      <c r="AK127" s="120">
        <f t="shared" si="110"/>
        <v>169506.48002470925</v>
      </c>
      <c r="AL127" s="120">
        <f t="shared" si="110"/>
        <v>174215.20472567558</v>
      </c>
      <c r="AM127" s="120">
        <f t="shared" si="110"/>
        <v>178001.37372210916</v>
      </c>
      <c r="AN127" s="120">
        <f t="shared" si="110"/>
        <v>180746.73271053584</v>
      </c>
      <c r="AO127" s="120">
        <f t="shared" si="110"/>
        <v>183571.857278629</v>
      </c>
      <c r="AP127" s="120">
        <f t="shared" si="110"/>
        <v>186900.48510724492</v>
      </c>
      <c r="AQ127" s="120">
        <f t="shared" si="110"/>
        <v>189796.23778954044</v>
      </c>
      <c r="AR127" s="120">
        <f t="shared" si="110"/>
        <v>192165.94571127754</v>
      </c>
      <c r="AS127" s="120">
        <f t="shared" si="110"/>
        <v>195134.09221063039</v>
      </c>
      <c r="AT127" s="120">
        <f t="shared" si="110"/>
        <v>198090.54356752659</v>
      </c>
      <c r="AU127" s="120">
        <f t="shared" ref="AU127:BQ127" si="111">SUM(AU123:AU125)+AU121</f>
        <v>201160.41775361754</v>
      </c>
      <c r="AV127" s="120">
        <f t="shared" si="111"/>
        <v>102170.71295786556</v>
      </c>
      <c r="AW127" s="120">
        <f t="shared" si="111"/>
        <v>0</v>
      </c>
      <c r="AX127" s="120">
        <f t="shared" si="111"/>
        <v>0</v>
      </c>
      <c r="AY127" s="120">
        <f t="shared" si="111"/>
        <v>0</v>
      </c>
      <c r="AZ127" s="120">
        <f t="shared" si="111"/>
        <v>0</v>
      </c>
      <c r="BA127" s="120">
        <f t="shared" si="111"/>
        <v>0</v>
      </c>
      <c r="BB127" s="120">
        <f t="shared" si="111"/>
        <v>0</v>
      </c>
      <c r="BC127" s="120">
        <f t="shared" si="111"/>
        <v>0</v>
      </c>
      <c r="BD127" s="120">
        <f t="shared" si="111"/>
        <v>0</v>
      </c>
      <c r="BE127" s="120">
        <f t="shared" si="111"/>
        <v>0</v>
      </c>
      <c r="BF127" s="120">
        <f t="shared" si="111"/>
        <v>0</v>
      </c>
      <c r="BG127" s="120">
        <f t="shared" si="111"/>
        <v>0</v>
      </c>
      <c r="BH127" s="120">
        <f t="shared" si="111"/>
        <v>0</v>
      </c>
      <c r="BI127" s="120">
        <f t="shared" si="111"/>
        <v>0</v>
      </c>
      <c r="BJ127" s="120">
        <f t="shared" si="111"/>
        <v>0</v>
      </c>
      <c r="BK127" s="120">
        <f t="shared" si="111"/>
        <v>0</v>
      </c>
      <c r="BL127" s="120">
        <f t="shared" si="111"/>
        <v>0</v>
      </c>
      <c r="BM127" s="120">
        <f t="shared" si="111"/>
        <v>0</v>
      </c>
      <c r="BN127" s="120">
        <f t="shared" si="111"/>
        <v>0</v>
      </c>
      <c r="BO127" s="120">
        <f t="shared" si="111"/>
        <v>0</v>
      </c>
      <c r="BP127" s="120">
        <f t="shared" si="111"/>
        <v>0</v>
      </c>
      <c r="BQ127" s="120">
        <f t="shared" si="111"/>
        <v>0</v>
      </c>
      <c r="BR127" s="120">
        <f t="shared" ref="BR127:CE127" si="112">SUM(BR123:BR125)+BR121</f>
        <v>0</v>
      </c>
      <c r="BS127" s="120">
        <f t="shared" si="112"/>
        <v>0</v>
      </c>
      <c r="BT127" s="120">
        <f t="shared" si="112"/>
        <v>0</v>
      </c>
      <c r="BU127" s="120">
        <f t="shared" si="112"/>
        <v>0</v>
      </c>
      <c r="BV127" s="120">
        <f t="shared" si="112"/>
        <v>0</v>
      </c>
      <c r="BW127" s="120">
        <f t="shared" si="112"/>
        <v>0</v>
      </c>
      <c r="BX127" s="120">
        <f t="shared" si="112"/>
        <v>0</v>
      </c>
      <c r="BY127" s="120">
        <f t="shared" si="112"/>
        <v>0</v>
      </c>
      <c r="BZ127" s="120">
        <f t="shared" si="112"/>
        <v>0</v>
      </c>
      <c r="CA127" s="120">
        <f t="shared" si="112"/>
        <v>0</v>
      </c>
      <c r="CB127" s="120">
        <f t="shared" si="112"/>
        <v>0</v>
      </c>
      <c r="CC127" s="120">
        <f t="shared" si="112"/>
        <v>0</v>
      </c>
      <c r="CD127" s="120">
        <f t="shared" si="112"/>
        <v>0</v>
      </c>
      <c r="CE127" s="120">
        <f t="shared" si="112"/>
        <v>0</v>
      </c>
      <c r="CF127" s="120">
        <f t="shared" ref="CF127:CG127" si="113">SUM(CF123:CF125)+CF121</f>
        <v>0</v>
      </c>
      <c r="CG127" s="120">
        <f t="shared" si="113"/>
        <v>0</v>
      </c>
    </row>
    <row r="128" spans="2:85" s="81" customFormat="1" ht="7.9" hidden="1" customHeight="1" outlineLevel="1" thickTop="1" x14ac:dyDescent="0.3"/>
    <row r="129" spans="1:85" s="81" customFormat="1" ht="14.45" hidden="1" customHeight="1" outlineLevel="1" x14ac:dyDescent="0.3">
      <c r="B129" s="115" t="s">
        <v>835</v>
      </c>
      <c r="F129" s="629">
        <f>'Financial calcs'!F365+'Financial calcs'!E365</f>
        <v>0</v>
      </c>
      <c r="G129" s="629">
        <f>'Financial calcs'!G365+'Financial calcs'!F365</f>
        <v>0</v>
      </c>
      <c r="H129" s="629">
        <f>'Financial calcs'!H365+'Financial calcs'!G365</f>
        <v>-339.40559673312896</v>
      </c>
      <c r="I129" s="629">
        <f>'Financial calcs'!I365+'Financial calcs'!H365</f>
        <v>-954.73005654260419</v>
      </c>
      <c r="J129" s="629">
        <f>'Financial calcs'!J365+'Financial calcs'!I365</f>
        <v>-1385.292998250857</v>
      </c>
      <c r="K129" s="629">
        <f>'Financial calcs'!K365+'Financial calcs'!J365</f>
        <v>-1800.8530720327815</v>
      </c>
      <c r="L129" s="629">
        <f>'Financial calcs'!L365+'Financial calcs'!K365</f>
        <v>-2194.7577340754769</v>
      </c>
      <c r="M129" s="629">
        <f>'Financial calcs'!M365+'Financial calcs'!L365</f>
        <v>-2627.1787509829428</v>
      </c>
      <c r="N129" s="629">
        <f>'Financial calcs'!N365+'Financial calcs'!M365</f>
        <v>-9740.318094725526</v>
      </c>
      <c r="O129" s="629">
        <f>'Financial calcs'!O365+'Financial calcs'!N365</f>
        <v>-17060.230141552725</v>
      </c>
      <c r="P129" s="629">
        <f>'Financial calcs'!P365+'Financial calcs'!O365</f>
        <v>-17682.405757004177</v>
      </c>
      <c r="Q129" s="629">
        <f>'Financial calcs'!Q365+'Financial calcs'!P365</f>
        <v>-18322.767231486199</v>
      </c>
      <c r="R129" s="629">
        <f>'Financial calcs'!R365+'Financial calcs'!Q365</f>
        <v>-19038.218344639987</v>
      </c>
      <c r="S129" s="629">
        <f>'Financial calcs'!S365+'Financial calcs'!R365</f>
        <v>-19702.297041600788</v>
      </c>
      <c r="T129" s="629">
        <f>'Financial calcs'!T365+'Financial calcs'!S365</f>
        <v>-20301.346127805962</v>
      </c>
      <c r="U129" s="629">
        <f>'Financial calcs'!U365+'Financial calcs'!T365</f>
        <v>-20990.197468944509</v>
      </c>
      <c r="V129" s="629">
        <f>'Financial calcs'!V365+'Financial calcs'!U365</f>
        <v>-21684.625120882763</v>
      </c>
      <c r="W129" s="629">
        <f>'Financial calcs'!W365+'Financial calcs'!V365</f>
        <v>-22399.358662908729</v>
      </c>
      <c r="X129" s="629">
        <f>'Financial calcs'!X365+'Financial calcs'!W365</f>
        <v>-23120.063966326383</v>
      </c>
      <c r="Y129" s="629">
        <f>'Financial calcs'!Y365+'Financial calcs'!X365</f>
        <v>-23861.846419303496</v>
      </c>
      <c r="Z129" s="629">
        <f>'Financial calcs'!Z365+'Financial calcs'!Y365</f>
        <v>-24690.096225064466</v>
      </c>
      <c r="AA129" s="629">
        <f>'Financial calcs'!AA365+'Financial calcs'!Z365</f>
        <v>-25460.154646110524</v>
      </c>
      <c r="AB129" s="629">
        <f>'Financial calcs'!AB365+'Financial calcs'!AA365</f>
        <v>-26156.978137243554</v>
      </c>
      <c r="AC129" s="629">
        <f>'Financial calcs'!AC365+'Financial calcs'!AB365</f>
        <v>-26956.603309964961</v>
      </c>
      <c r="AD129" s="629">
        <f>'Financial calcs'!AD365+'Financial calcs'!AC365</f>
        <v>-27763.544394888391</v>
      </c>
      <c r="AE129" s="629">
        <f>'Financial calcs'!AE365+'Financial calcs'!AD365</f>
        <v>-28594.09440554598</v>
      </c>
      <c r="AF129" s="629">
        <f>'Financial calcs'!AF365+'Financial calcs'!AE365</f>
        <v>-29432.466474374181</v>
      </c>
      <c r="AG129" s="629">
        <f>'Financial calcs'!AG365+'Financial calcs'!AF365</f>
        <v>-30295.370496433447</v>
      </c>
      <c r="AH129" s="629">
        <f>'Financial calcs'!AH365+'Financial calcs'!AG365</f>
        <v>-31257.571884407487</v>
      </c>
      <c r="AI129" s="629">
        <f>'Financial calcs'!AI365+'Financial calcs'!AH365</f>
        <v>-32154.334183821578</v>
      </c>
      <c r="AJ129" s="629">
        <f>'Financial calcs'!AJ365+'Financial calcs'!AI365</f>
        <v>-32969.091830630852</v>
      </c>
      <c r="AK129" s="629">
        <f>'Financial calcs'!AK365+'Financial calcs'!AJ365</f>
        <v>-33901.296004941847</v>
      </c>
      <c r="AL129" s="629">
        <f>'Financial calcs'!AL365+'Financial calcs'!AK365</f>
        <v>-34843.040945135115</v>
      </c>
      <c r="AM129" s="629">
        <f>'Financial calcs'!AM365+'Financial calcs'!AL365</f>
        <v>-35600.274744421826</v>
      </c>
      <c r="AN129" s="629">
        <f>'Financial calcs'!AN365+'Financial calcs'!AM365</f>
        <v>-36149.346542107167</v>
      </c>
      <c r="AO129" s="629">
        <f>'Financial calcs'!AO365+'Financial calcs'!AN365</f>
        <v>-36714.371455725792</v>
      </c>
      <c r="AP129" s="629">
        <f>'Financial calcs'!AP365+'Financial calcs'!AO365</f>
        <v>-37380.097021448993</v>
      </c>
      <c r="AQ129" s="629">
        <f>'Financial calcs'!AQ365+'Financial calcs'!AP365</f>
        <v>-37959.247557908093</v>
      </c>
      <c r="AR129" s="629">
        <f>'Financial calcs'!AR365+'Financial calcs'!AQ365</f>
        <v>-38433.189142255513</v>
      </c>
      <c r="AS129" s="629">
        <f>'Financial calcs'!AS365+'Financial calcs'!AR365</f>
        <v>-39026.818442126081</v>
      </c>
      <c r="AT129" s="629">
        <f>'Financial calcs'!AT365+'Financial calcs'!AS365</f>
        <v>-39618.108713505324</v>
      </c>
      <c r="AU129" s="629">
        <f>'Financial calcs'!AU365+'Financial calcs'!AT365</f>
        <v>-40232.083550723502</v>
      </c>
      <c r="AV129" s="629">
        <f>'Financial calcs'!AV365+'Financial calcs'!AU365</f>
        <v>-20434.142591573112</v>
      </c>
      <c r="AW129" s="629">
        <f>'Financial calcs'!AW365+'Financial calcs'!AV365</f>
        <v>0</v>
      </c>
      <c r="AX129" s="629">
        <f>'Financial calcs'!AX365+'Financial calcs'!AW365</f>
        <v>0</v>
      </c>
      <c r="AY129" s="629">
        <f>'Financial calcs'!AY365+'Financial calcs'!AX365</f>
        <v>0</v>
      </c>
      <c r="AZ129" s="629">
        <f>'Financial calcs'!AZ365+'Financial calcs'!AY365</f>
        <v>0</v>
      </c>
      <c r="BA129" s="629">
        <f>'Financial calcs'!BA365+'Financial calcs'!AZ365</f>
        <v>0</v>
      </c>
      <c r="BB129" s="629">
        <f>'Financial calcs'!BB365+'Financial calcs'!BA365</f>
        <v>0</v>
      </c>
      <c r="BC129" s="629">
        <f>'Financial calcs'!BC365+'Financial calcs'!BB365</f>
        <v>0</v>
      </c>
      <c r="BD129" s="629">
        <f>'Financial calcs'!BD365+'Financial calcs'!BC365</f>
        <v>0</v>
      </c>
      <c r="BE129" s="629">
        <f>'Financial calcs'!BE365+'Financial calcs'!BD365</f>
        <v>0</v>
      </c>
      <c r="BF129" s="629">
        <f>'Financial calcs'!BF365+'Financial calcs'!BE365</f>
        <v>0</v>
      </c>
      <c r="BG129" s="629">
        <f>'Financial calcs'!BG365+'Financial calcs'!BF365</f>
        <v>0</v>
      </c>
      <c r="BH129" s="629">
        <f>'Financial calcs'!BH365+'Financial calcs'!BG365</f>
        <v>0</v>
      </c>
      <c r="BI129" s="629">
        <f>'Financial calcs'!BI365+'Financial calcs'!BH365</f>
        <v>0</v>
      </c>
      <c r="BJ129" s="629">
        <f>'Financial calcs'!BJ365+'Financial calcs'!BI365</f>
        <v>0</v>
      </c>
      <c r="BK129" s="629">
        <f>'Financial calcs'!BK365+'Financial calcs'!BJ365</f>
        <v>0</v>
      </c>
      <c r="BL129" s="629">
        <f>'Financial calcs'!BL365+'Financial calcs'!BK365</f>
        <v>0</v>
      </c>
      <c r="BM129" s="629">
        <f>'Financial calcs'!BM365+'Financial calcs'!BL365</f>
        <v>0</v>
      </c>
      <c r="BN129" s="629">
        <f>'Financial calcs'!BN365+'Financial calcs'!BM365</f>
        <v>0</v>
      </c>
      <c r="BO129" s="629">
        <f>'Financial calcs'!BO365+'Financial calcs'!BN365</f>
        <v>0</v>
      </c>
      <c r="BP129" s="629">
        <f>'Financial calcs'!BP365+'Financial calcs'!BO365</f>
        <v>0</v>
      </c>
      <c r="BQ129" s="629">
        <f>'Financial calcs'!BQ365+'Financial calcs'!BP365</f>
        <v>0</v>
      </c>
      <c r="BR129" s="629">
        <f>'Financial calcs'!BR365+'Financial calcs'!BQ365</f>
        <v>0</v>
      </c>
      <c r="BS129" s="629">
        <f>'Financial calcs'!BS365+'Financial calcs'!BR365</f>
        <v>0</v>
      </c>
      <c r="BT129" s="629">
        <f>'Financial calcs'!BT365+'Financial calcs'!BS365</f>
        <v>0</v>
      </c>
      <c r="BU129" s="629">
        <f>'Financial calcs'!BU365+'Financial calcs'!BT365</f>
        <v>0</v>
      </c>
      <c r="BV129" s="629">
        <f>'Financial calcs'!BV365+'Financial calcs'!BU365</f>
        <v>0</v>
      </c>
      <c r="BW129" s="629">
        <f>'Financial calcs'!BW365+'Financial calcs'!BV365</f>
        <v>0</v>
      </c>
      <c r="BX129" s="629">
        <f>'Financial calcs'!BX365+'Financial calcs'!BW365</f>
        <v>0</v>
      </c>
      <c r="BY129" s="629">
        <f>'Financial calcs'!BY365+'Financial calcs'!BX365</f>
        <v>0</v>
      </c>
      <c r="BZ129" s="629">
        <f>'Financial calcs'!BZ365+'Financial calcs'!BY365</f>
        <v>0</v>
      </c>
      <c r="CA129" s="629">
        <f>'Financial calcs'!CA365+'Financial calcs'!BZ365</f>
        <v>0</v>
      </c>
      <c r="CB129" s="629">
        <f>'Financial calcs'!CB365+'Financial calcs'!CA365</f>
        <v>0</v>
      </c>
      <c r="CC129" s="629">
        <f>'Financial calcs'!CC365+'Financial calcs'!CB365</f>
        <v>0</v>
      </c>
      <c r="CD129" s="629">
        <f>'Financial calcs'!CD365+'Financial calcs'!CC365</f>
        <v>0</v>
      </c>
      <c r="CE129" s="629">
        <f>'Financial calcs'!CE365+'Financial calcs'!CD365</f>
        <v>0</v>
      </c>
      <c r="CF129" s="629">
        <f>'Financial calcs'!CF365+'Financial calcs'!CE365</f>
        <v>0</v>
      </c>
      <c r="CG129" s="629">
        <f>'Financial calcs'!CG365+'Financial calcs'!CF365</f>
        <v>0</v>
      </c>
    </row>
    <row r="130" spans="1:85" s="81" customFormat="1" ht="4.9000000000000004" hidden="1" customHeight="1" outlineLevel="1" x14ac:dyDescent="0.3"/>
    <row r="131" spans="1:85" s="115" customFormat="1" ht="15" hidden="1" customHeight="1" outlineLevel="1" thickBot="1" x14ac:dyDescent="0.35">
      <c r="B131" s="115" t="s">
        <v>839</v>
      </c>
      <c r="D131" s="81"/>
      <c r="F131" s="120">
        <f>F$127+F$129</f>
        <v>0</v>
      </c>
      <c r="G131" s="120">
        <f t="shared" ref="G131:BR131" si="114">G$127+G$129</f>
        <v>0</v>
      </c>
      <c r="H131" s="120">
        <f t="shared" si="114"/>
        <v>1357.6223869325156</v>
      </c>
      <c r="I131" s="120">
        <f t="shared" si="114"/>
        <v>3818.9202261704131</v>
      </c>
      <c r="J131" s="120">
        <f t="shared" si="114"/>
        <v>5541.1719930034387</v>
      </c>
      <c r="K131" s="120">
        <f t="shared" si="114"/>
        <v>7203.4122881311359</v>
      </c>
      <c r="L131" s="120">
        <f t="shared" si="114"/>
        <v>8779.0309363019078</v>
      </c>
      <c r="M131" s="120">
        <f t="shared" si="114"/>
        <v>10508.715003931751</v>
      </c>
      <c r="N131" s="120">
        <f t="shared" si="114"/>
        <v>38961.272378902089</v>
      </c>
      <c r="O131" s="120">
        <f t="shared" si="114"/>
        <v>68240.920566210902</v>
      </c>
      <c r="P131" s="120">
        <f t="shared" si="114"/>
        <v>70729.623028016707</v>
      </c>
      <c r="Q131" s="120">
        <f t="shared" si="114"/>
        <v>73291.068925944754</v>
      </c>
      <c r="R131" s="120">
        <f t="shared" si="114"/>
        <v>76152.873378559962</v>
      </c>
      <c r="S131" s="120">
        <f t="shared" si="114"/>
        <v>78809.188166403139</v>
      </c>
      <c r="T131" s="120">
        <f t="shared" si="114"/>
        <v>81205.38451122382</v>
      </c>
      <c r="U131" s="120">
        <f t="shared" si="114"/>
        <v>83960.789875778049</v>
      </c>
      <c r="V131" s="120">
        <f t="shared" si="114"/>
        <v>86738.500483531054</v>
      </c>
      <c r="W131" s="120">
        <f t="shared" si="114"/>
        <v>89597.434651634918</v>
      </c>
      <c r="X131" s="120">
        <f t="shared" si="114"/>
        <v>92480.255865305488</v>
      </c>
      <c r="Y131" s="120">
        <f t="shared" si="114"/>
        <v>95447.385677213984</v>
      </c>
      <c r="Z131" s="120">
        <f t="shared" si="114"/>
        <v>98760.384900257821</v>
      </c>
      <c r="AA131" s="120">
        <f t="shared" si="114"/>
        <v>101840.61858444207</v>
      </c>
      <c r="AB131" s="120">
        <f t="shared" si="114"/>
        <v>104627.91254897421</v>
      </c>
      <c r="AC131" s="120">
        <f t="shared" si="114"/>
        <v>107826.4132398598</v>
      </c>
      <c r="AD131" s="120">
        <f t="shared" si="114"/>
        <v>111054.17757955354</v>
      </c>
      <c r="AE131" s="120">
        <f t="shared" si="114"/>
        <v>114376.37762218389</v>
      </c>
      <c r="AF131" s="120">
        <f t="shared" si="114"/>
        <v>117729.86589749673</v>
      </c>
      <c r="AG131" s="120">
        <f t="shared" si="114"/>
        <v>121181.48198573377</v>
      </c>
      <c r="AH131" s="120">
        <f t="shared" si="114"/>
        <v>125030.28753762995</v>
      </c>
      <c r="AI131" s="120">
        <f t="shared" si="114"/>
        <v>128617.33673528631</v>
      </c>
      <c r="AJ131" s="120">
        <f t="shared" si="114"/>
        <v>131876.36732252344</v>
      </c>
      <c r="AK131" s="120">
        <f t="shared" si="114"/>
        <v>135605.18401976739</v>
      </c>
      <c r="AL131" s="120">
        <f t="shared" si="114"/>
        <v>139372.16378054046</v>
      </c>
      <c r="AM131" s="120">
        <f t="shared" si="114"/>
        <v>142401.09897768733</v>
      </c>
      <c r="AN131" s="120">
        <f t="shared" si="114"/>
        <v>144597.38616842867</v>
      </c>
      <c r="AO131" s="120">
        <f t="shared" si="114"/>
        <v>146857.48582290323</v>
      </c>
      <c r="AP131" s="120">
        <f t="shared" si="114"/>
        <v>149520.38808579592</v>
      </c>
      <c r="AQ131" s="120">
        <f t="shared" si="114"/>
        <v>151836.99023163234</v>
      </c>
      <c r="AR131" s="120">
        <f t="shared" si="114"/>
        <v>153732.75656902202</v>
      </c>
      <c r="AS131" s="120">
        <f t="shared" si="114"/>
        <v>156107.27376850432</v>
      </c>
      <c r="AT131" s="120">
        <f t="shared" si="114"/>
        <v>158472.43485402127</v>
      </c>
      <c r="AU131" s="120">
        <f t="shared" si="114"/>
        <v>160928.33420289404</v>
      </c>
      <c r="AV131" s="120">
        <f t="shared" si="114"/>
        <v>81736.57036629245</v>
      </c>
      <c r="AW131" s="120">
        <f t="shared" si="114"/>
        <v>0</v>
      </c>
      <c r="AX131" s="120">
        <f t="shared" si="114"/>
        <v>0</v>
      </c>
      <c r="AY131" s="120">
        <f t="shared" si="114"/>
        <v>0</v>
      </c>
      <c r="AZ131" s="120">
        <f t="shared" si="114"/>
        <v>0</v>
      </c>
      <c r="BA131" s="120">
        <f t="shared" si="114"/>
        <v>0</v>
      </c>
      <c r="BB131" s="120">
        <f t="shared" si="114"/>
        <v>0</v>
      </c>
      <c r="BC131" s="120">
        <f t="shared" si="114"/>
        <v>0</v>
      </c>
      <c r="BD131" s="120">
        <f t="shared" si="114"/>
        <v>0</v>
      </c>
      <c r="BE131" s="120">
        <f t="shared" si="114"/>
        <v>0</v>
      </c>
      <c r="BF131" s="120">
        <f t="shared" si="114"/>
        <v>0</v>
      </c>
      <c r="BG131" s="120">
        <f t="shared" si="114"/>
        <v>0</v>
      </c>
      <c r="BH131" s="120">
        <f t="shared" si="114"/>
        <v>0</v>
      </c>
      <c r="BI131" s="120">
        <f t="shared" si="114"/>
        <v>0</v>
      </c>
      <c r="BJ131" s="120">
        <f t="shared" si="114"/>
        <v>0</v>
      </c>
      <c r="BK131" s="120">
        <f t="shared" si="114"/>
        <v>0</v>
      </c>
      <c r="BL131" s="120">
        <f t="shared" si="114"/>
        <v>0</v>
      </c>
      <c r="BM131" s="120">
        <f t="shared" si="114"/>
        <v>0</v>
      </c>
      <c r="BN131" s="120">
        <f t="shared" si="114"/>
        <v>0</v>
      </c>
      <c r="BO131" s="120">
        <f t="shared" si="114"/>
        <v>0</v>
      </c>
      <c r="BP131" s="120">
        <f t="shared" si="114"/>
        <v>0</v>
      </c>
      <c r="BQ131" s="120">
        <f t="shared" si="114"/>
        <v>0</v>
      </c>
      <c r="BR131" s="120">
        <f t="shared" si="114"/>
        <v>0</v>
      </c>
      <c r="BS131" s="120">
        <f t="shared" ref="BS131:CG131" si="115">BS$127+BS$129</f>
        <v>0</v>
      </c>
      <c r="BT131" s="120">
        <f t="shared" si="115"/>
        <v>0</v>
      </c>
      <c r="BU131" s="120">
        <f t="shared" si="115"/>
        <v>0</v>
      </c>
      <c r="BV131" s="120">
        <f t="shared" si="115"/>
        <v>0</v>
      </c>
      <c r="BW131" s="120">
        <f t="shared" si="115"/>
        <v>0</v>
      </c>
      <c r="BX131" s="120">
        <f t="shared" si="115"/>
        <v>0</v>
      </c>
      <c r="BY131" s="120">
        <f t="shared" si="115"/>
        <v>0</v>
      </c>
      <c r="BZ131" s="120">
        <f t="shared" si="115"/>
        <v>0</v>
      </c>
      <c r="CA131" s="120">
        <f t="shared" si="115"/>
        <v>0</v>
      </c>
      <c r="CB131" s="120">
        <f t="shared" si="115"/>
        <v>0</v>
      </c>
      <c r="CC131" s="120">
        <f t="shared" si="115"/>
        <v>0</v>
      </c>
      <c r="CD131" s="120">
        <f t="shared" si="115"/>
        <v>0</v>
      </c>
      <c r="CE131" s="120">
        <f t="shared" si="115"/>
        <v>0</v>
      </c>
      <c r="CF131" s="120">
        <f t="shared" si="115"/>
        <v>0</v>
      </c>
      <c r="CG131" s="120">
        <f t="shared" si="115"/>
        <v>0</v>
      </c>
    </row>
    <row r="132" spans="1:85" s="81" customFormat="1" ht="4.9000000000000004" hidden="1" customHeight="1" outlineLevel="1" thickTop="1" x14ac:dyDescent="0.3"/>
    <row r="133" spans="1:85" s="116" customFormat="1" ht="14.45" hidden="1" customHeight="1" outlineLevel="1" x14ac:dyDescent="0.3">
      <c r="B133" s="77" t="s">
        <v>838</v>
      </c>
      <c r="D133" s="81"/>
      <c r="F133" s="582">
        <f ca="1">'Financial calcs'!F369+'Financial calcs'!E369</f>
        <v>0</v>
      </c>
      <c r="G133" s="582">
        <f ca="1">'Financial calcs'!G369+'Financial calcs'!F369</f>
        <v>0</v>
      </c>
      <c r="H133" s="582">
        <f ca="1">'Financial calcs'!H369+'Financial calcs'!G369</f>
        <v>-1357.6223869325156</v>
      </c>
      <c r="I133" s="582">
        <f ca="1">'Financial calcs'!I369+'Financial calcs'!H369</f>
        <v>-3818.9202261704168</v>
      </c>
      <c r="J133" s="582">
        <f ca="1">'Financial calcs'!J369+'Financial calcs'!I369</f>
        <v>-5541.1719930034278</v>
      </c>
      <c r="K133" s="582">
        <f ca="1">'Financial calcs'!K369+'Financial calcs'!J369</f>
        <v>-7203.4122881311259</v>
      </c>
      <c r="L133" s="582">
        <f ca="1">'Financial calcs'!L369+'Financial calcs'!K369</f>
        <v>-8779.0309363019078</v>
      </c>
      <c r="M133" s="582">
        <f ca="1">'Financial calcs'!M369+'Financial calcs'!L369</f>
        <v>-10508.715003931771</v>
      </c>
      <c r="N133" s="582">
        <f ca="1">'Financial calcs'!N369+'Financial calcs'!M369</f>
        <v>-38961.272378902104</v>
      </c>
      <c r="O133" s="582">
        <f ca="1">'Financial calcs'!O369+'Financial calcs'!N369</f>
        <v>-68240.920566210902</v>
      </c>
      <c r="P133" s="582">
        <f ca="1">'Financial calcs'!P369+'Financial calcs'!O369</f>
        <v>-70729.623028016707</v>
      </c>
      <c r="Q133" s="582">
        <f ca="1">'Financial calcs'!Q369+'Financial calcs'!P369</f>
        <v>-73291.068925944797</v>
      </c>
      <c r="R133" s="582">
        <f ca="1">'Financial calcs'!R369+'Financial calcs'!Q369</f>
        <v>-76152.873378559947</v>
      </c>
      <c r="S133" s="582">
        <f ca="1">'Financial calcs'!S369+'Financial calcs'!R369</f>
        <v>-78809.188166403153</v>
      </c>
      <c r="T133" s="582">
        <f ca="1">'Financial calcs'!T369+'Financial calcs'!S369</f>
        <v>-81205.384511223849</v>
      </c>
      <c r="U133" s="582">
        <f ca="1">'Financial calcs'!U369+'Financial calcs'!T369</f>
        <v>-83960.789875778035</v>
      </c>
      <c r="V133" s="582">
        <f ca="1">'Financial calcs'!V369+'Financial calcs'!U369</f>
        <v>-86738.500483531039</v>
      </c>
      <c r="W133" s="582">
        <f ca="1">'Financial calcs'!W369+'Financial calcs'!V369</f>
        <v>-89597.434651634918</v>
      </c>
      <c r="X133" s="582">
        <f ca="1">'Financial calcs'!X369+'Financial calcs'!W369</f>
        <v>-92480.255865305531</v>
      </c>
      <c r="Y133" s="582">
        <f ca="1">'Financial calcs'!Y369+'Financial calcs'!X369</f>
        <v>-95447.385677213984</v>
      </c>
      <c r="Z133" s="582">
        <f ca="1">'Financial calcs'!Z369+'Financial calcs'!Y369</f>
        <v>-98760.384900257865</v>
      </c>
      <c r="AA133" s="582">
        <f ca="1">'Financial calcs'!AA369+'Financial calcs'!Z369</f>
        <v>-101840.6185844421</v>
      </c>
      <c r="AB133" s="582">
        <f ca="1">'Financial calcs'!AB369+'Financial calcs'!AA369</f>
        <v>-104627.9125489742</v>
      </c>
      <c r="AC133" s="582">
        <f ca="1">'Financial calcs'!AC369+'Financial calcs'!AB369</f>
        <v>-107826.41323985983</v>
      </c>
      <c r="AD133" s="582">
        <f ca="1">'Financial calcs'!AD369+'Financial calcs'!AC369</f>
        <v>-111054.17757955357</v>
      </c>
      <c r="AE133" s="582">
        <f ca="1">'Financial calcs'!AE369+'Financial calcs'!AD369</f>
        <v>-114376.37762218391</v>
      </c>
      <c r="AF133" s="582">
        <f ca="1">'Financial calcs'!AF369+'Financial calcs'!AE369</f>
        <v>-117729.86589749673</v>
      </c>
      <c r="AG133" s="582">
        <f ca="1">'Financial calcs'!AG369+'Financial calcs'!AF369</f>
        <v>-121181.48198573379</v>
      </c>
      <c r="AH133" s="582">
        <f ca="1">'Financial calcs'!AH369+'Financial calcs'!AG369</f>
        <v>-125030.28753762995</v>
      </c>
      <c r="AI133" s="582">
        <f ca="1">'Financial calcs'!AI369+'Financial calcs'!AH369</f>
        <v>-121783.88403341957</v>
      </c>
      <c r="AJ133" s="582">
        <f ca="1">'Financial calcs'!AJ369+'Financial calcs'!AI369</f>
        <v>-113428.95399319663</v>
      </c>
      <c r="AK133" s="582">
        <f ca="1">'Financial calcs'!AK369+'Financial calcs'!AJ369</f>
        <v>-142438.63672163413</v>
      </c>
      <c r="AL133" s="582">
        <f ca="1">'Financial calcs'!AL369+'Financial calcs'!AK369</f>
        <v>-157819.57710986724</v>
      </c>
      <c r="AM133" s="582">
        <f ca="1">'Financial calcs'!AM369+'Financial calcs'!AL369</f>
        <v>-142401.0989776873</v>
      </c>
      <c r="AN133" s="582">
        <f ca="1">'Financial calcs'!AN369+'Financial calcs'!AM369</f>
        <v>-144597.38616842867</v>
      </c>
      <c r="AO133" s="582">
        <f ca="1">'Financial calcs'!AO369+'Financial calcs'!AN369</f>
        <v>-146857.48582290317</v>
      </c>
      <c r="AP133" s="582">
        <f ca="1">'Financial calcs'!AP369+'Financial calcs'!AO369</f>
        <v>-149520.38808579597</v>
      </c>
      <c r="AQ133" s="582">
        <f ca="1">'Financial calcs'!AQ369+'Financial calcs'!AP369</f>
        <v>-151836.99023163237</v>
      </c>
      <c r="AR133" s="582">
        <f ca="1">'Financial calcs'!AR369+'Financial calcs'!AQ369</f>
        <v>-153732.75656902205</v>
      </c>
      <c r="AS133" s="582">
        <f ca="1">'Financial calcs'!AS369+'Financial calcs'!AR369</f>
        <v>-156107.27376850432</v>
      </c>
      <c r="AT133" s="582">
        <f ca="1">'Financial calcs'!AT369+'Financial calcs'!AS369</f>
        <v>-158472.43485402127</v>
      </c>
      <c r="AU133" s="582">
        <f ca="1">'Financial calcs'!AU369+'Financial calcs'!AT369</f>
        <v>-160928.33420289384</v>
      </c>
      <c r="AV133" s="582">
        <f ca="1">'Financial calcs'!AV369+'Financial calcs'!AU369</f>
        <v>-81736.57036629229</v>
      </c>
      <c r="AW133" s="582">
        <f ca="1">'Financial calcs'!AW369+'Financial calcs'!AV369</f>
        <v>0</v>
      </c>
      <c r="AX133" s="582">
        <f ca="1">'Financial calcs'!AX369+'Financial calcs'!AW369</f>
        <v>0</v>
      </c>
      <c r="AY133" s="582">
        <f ca="1">'Financial calcs'!AY369+'Financial calcs'!AX369</f>
        <v>0</v>
      </c>
      <c r="AZ133" s="582">
        <f ca="1">'Financial calcs'!AZ369+'Financial calcs'!AY369</f>
        <v>0</v>
      </c>
      <c r="BA133" s="582">
        <f ca="1">'Financial calcs'!BA369+'Financial calcs'!AZ369</f>
        <v>0</v>
      </c>
      <c r="BB133" s="582">
        <f ca="1">'Financial calcs'!BB369+'Financial calcs'!BA369</f>
        <v>0</v>
      </c>
      <c r="BC133" s="582">
        <f ca="1">'Financial calcs'!BC369+'Financial calcs'!BB369</f>
        <v>0</v>
      </c>
      <c r="BD133" s="582">
        <f ca="1">'Financial calcs'!BD369+'Financial calcs'!BC369</f>
        <v>0</v>
      </c>
      <c r="BE133" s="582">
        <f ca="1">'Financial calcs'!BE369+'Financial calcs'!BD369</f>
        <v>0</v>
      </c>
      <c r="BF133" s="582">
        <f ca="1">'Financial calcs'!BF369+'Financial calcs'!BE369</f>
        <v>0</v>
      </c>
      <c r="BG133" s="582">
        <f ca="1">'Financial calcs'!BG369+'Financial calcs'!BF369</f>
        <v>0</v>
      </c>
      <c r="BH133" s="582">
        <f ca="1">'Financial calcs'!BH369+'Financial calcs'!BG369</f>
        <v>0</v>
      </c>
      <c r="BI133" s="582">
        <f ca="1">'Financial calcs'!BI369+'Financial calcs'!BH369</f>
        <v>0</v>
      </c>
      <c r="BJ133" s="582">
        <f ca="1">'Financial calcs'!BJ369+'Financial calcs'!BI369</f>
        <v>0</v>
      </c>
      <c r="BK133" s="582">
        <f ca="1">'Financial calcs'!BK369+'Financial calcs'!BJ369</f>
        <v>0</v>
      </c>
      <c r="BL133" s="582">
        <f ca="1">'Financial calcs'!BL369+'Financial calcs'!BK369</f>
        <v>0</v>
      </c>
      <c r="BM133" s="582">
        <f ca="1">'Financial calcs'!BM369+'Financial calcs'!BL369</f>
        <v>0</v>
      </c>
      <c r="BN133" s="582">
        <f ca="1">'Financial calcs'!BN369+'Financial calcs'!BM369</f>
        <v>0</v>
      </c>
      <c r="BO133" s="582">
        <f ca="1">'Financial calcs'!BO369+'Financial calcs'!BN369</f>
        <v>0</v>
      </c>
      <c r="BP133" s="582">
        <f ca="1">'Financial calcs'!BP369+'Financial calcs'!BO369</f>
        <v>0</v>
      </c>
      <c r="BQ133" s="582">
        <f ca="1">'Financial calcs'!BQ369+'Financial calcs'!BP369</f>
        <v>0</v>
      </c>
      <c r="BR133" s="582">
        <f ca="1">'Financial calcs'!BR369+'Financial calcs'!BQ369</f>
        <v>0</v>
      </c>
      <c r="BS133" s="582">
        <f ca="1">'Financial calcs'!BS369+'Financial calcs'!BR369</f>
        <v>0</v>
      </c>
      <c r="BT133" s="582">
        <f ca="1">'Financial calcs'!BT369+'Financial calcs'!BS369</f>
        <v>0</v>
      </c>
      <c r="BU133" s="582">
        <f ca="1">'Financial calcs'!BU369+'Financial calcs'!BT369</f>
        <v>0</v>
      </c>
      <c r="BV133" s="582">
        <f ca="1">'Financial calcs'!BV369+'Financial calcs'!BU369</f>
        <v>0</v>
      </c>
      <c r="BW133" s="582">
        <f ca="1">'Financial calcs'!BW369+'Financial calcs'!BV369</f>
        <v>0</v>
      </c>
      <c r="BX133" s="582">
        <f ca="1">'Financial calcs'!BX369+'Financial calcs'!BW369</f>
        <v>0</v>
      </c>
      <c r="BY133" s="582">
        <f ca="1">'Financial calcs'!BY369+'Financial calcs'!BX369</f>
        <v>0</v>
      </c>
      <c r="BZ133" s="582">
        <f ca="1">'Financial calcs'!BZ369+'Financial calcs'!BY369</f>
        <v>0</v>
      </c>
      <c r="CA133" s="582">
        <f ca="1">'Financial calcs'!CA369+'Financial calcs'!BZ369</f>
        <v>0</v>
      </c>
      <c r="CB133" s="582">
        <f ca="1">'Financial calcs'!CB369+'Financial calcs'!CA369</f>
        <v>0</v>
      </c>
      <c r="CC133" s="582">
        <f ca="1">'Financial calcs'!CC369+'Financial calcs'!CB369</f>
        <v>0</v>
      </c>
      <c r="CD133" s="582">
        <f ca="1">'Financial calcs'!CD369+'Financial calcs'!CC369</f>
        <v>0</v>
      </c>
      <c r="CE133" s="582">
        <f ca="1">'Financial calcs'!CE369+'Financial calcs'!CD369</f>
        <v>0</v>
      </c>
      <c r="CF133" s="582">
        <f ca="1">'Financial calcs'!CF369+'Financial calcs'!CE369</f>
        <v>0</v>
      </c>
      <c r="CG133" s="582">
        <f ca="1">'Financial calcs'!CG369+'Financial calcs'!CF369</f>
        <v>0</v>
      </c>
    </row>
    <row r="134" spans="1:85" s="81" customFormat="1" ht="6" hidden="1" customHeight="1" outlineLevel="1" x14ac:dyDescent="0.3"/>
    <row r="135" spans="1:85" s="81" customFormat="1" ht="14.45" hidden="1" customHeight="1" outlineLevel="1" x14ac:dyDescent="0.3">
      <c r="B135" s="81" t="s">
        <v>837</v>
      </c>
      <c r="F135" s="113">
        <f t="shared" ref="F135:AK135" ca="1" si="116">F$133+F$131</f>
        <v>0</v>
      </c>
      <c r="G135" s="113">
        <f t="shared" ca="1" si="116"/>
        <v>0</v>
      </c>
      <c r="H135" s="113">
        <f t="shared" ca="1" si="116"/>
        <v>0</v>
      </c>
      <c r="I135" s="113">
        <f t="shared" ca="1" si="116"/>
        <v>-3.637978807091713E-12</v>
      </c>
      <c r="J135" s="113">
        <f t="shared" ca="1" si="116"/>
        <v>1.0913936421275139E-11</v>
      </c>
      <c r="K135" s="113">
        <f t="shared" ca="1" si="116"/>
        <v>1.0004441719502211E-11</v>
      </c>
      <c r="L135" s="113">
        <f t="shared" ca="1" si="116"/>
        <v>0</v>
      </c>
      <c r="M135" s="113">
        <f t="shared" ca="1" si="116"/>
        <v>-2.0008883439004421E-11</v>
      </c>
      <c r="N135" s="113">
        <f t="shared" ca="1" si="116"/>
        <v>0</v>
      </c>
      <c r="O135" s="113">
        <f t="shared" ca="1" si="116"/>
        <v>0</v>
      </c>
      <c r="P135" s="113">
        <f t="shared" ca="1" si="116"/>
        <v>0</v>
      </c>
      <c r="Q135" s="113">
        <f t="shared" ca="1" si="116"/>
        <v>0</v>
      </c>
      <c r="R135" s="113">
        <f t="shared" ca="1" si="116"/>
        <v>0</v>
      </c>
      <c r="S135" s="113">
        <f t="shared" ca="1" si="116"/>
        <v>0</v>
      </c>
      <c r="T135" s="113">
        <f t="shared" ca="1" si="116"/>
        <v>0</v>
      </c>
      <c r="U135" s="113">
        <f t="shared" ca="1" si="116"/>
        <v>0</v>
      </c>
      <c r="V135" s="113">
        <f t="shared" ca="1" si="116"/>
        <v>0</v>
      </c>
      <c r="W135" s="113">
        <f t="shared" ca="1" si="116"/>
        <v>0</v>
      </c>
      <c r="X135" s="113">
        <f t="shared" ca="1" si="116"/>
        <v>0</v>
      </c>
      <c r="Y135" s="113">
        <f t="shared" ca="1" si="116"/>
        <v>0</v>
      </c>
      <c r="Z135" s="113">
        <f t="shared" ca="1" si="116"/>
        <v>0</v>
      </c>
      <c r="AA135" s="113">
        <f t="shared" ca="1" si="116"/>
        <v>0</v>
      </c>
      <c r="AB135" s="113">
        <f t="shared" ca="1" si="116"/>
        <v>0</v>
      </c>
      <c r="AC135" s="113">
        <f t="shared" ca="1" si="116"/>
        <v>0</v>
      </c>
      <c r="AD135" s="113">
        <f t="shared" ca="1" si="116"/>
        <v>0</v>
      </c>
      <c r="AE135" s="113">
        <f t="shared" ca="1" si="116"/>
        <v>0</v>
      </c>
      <c r="AF135" s="113">
        <f t="shared" ca="1" si="116"/>
        <v>0</v>
      </c>
      <c r="AG135" s="113">
        <f t="shared" ca="1" si="116"/>
        <v>0</v>
      </c>
      <c r="AH135" s="113">
        <f t="shared" ca="1" si="116"/>
        <v>0</v>
      </c>
      <c r="AI135" s="113">
        <f t="shared" ca="1" si="116"/>
        <v>6833.4527018667432</v>
      </c>
      <c r="AJ135" s="113">
        <f t="shared" ca="1" si="116"/>
        <v>18447.41332932681</v>
      </c>
      <c r="AK135" s="113">
        <f t="shared" ca="1" si="116"/>
        <v>-6833.4527018667432</v>
      </c>
      <c r="AL135" s="113">
        <f t="shared" ref="AL135:CG135" ca="1" si="117">AL$133+AL$131</f>
        <v>-18447.413329326781</v>
      </c>
      <c r="AM135" s="113">
        <f t="shared" ca="1" si="117"/>
        <v>0</v>
      </c>
      <c r="AN135" s="113">
        <f t="shared" ca="1" si="117"/>
        <v>0</v>
      </c>
      <c r="AO135" s="113">
        <f t="shared" ca="1" si="117"/>
        <v>0</v>
      </c>
      <c r="AP135" s="113">
        <f t="shared" ca="1" si="117"/>
        <v>0</v>
      </c>
      <c r="AQ135" s="113">
        <f t="shared" ca="1" si="117"/>
        <v>0</v>
      </c>
      <c r="AR135" s="113">
        <f t="shared" ca="1" si="117"/>
        <v>0</v>
      </c>
      <c r="AS135" s="113">
        <f t="shared" ca="1" si="117"/>
        <v>0</v>
      </c>
      <c r="AT135" s="113">
        <f t="shared" ca="1" si="117"/>
        <v>0</v>
      </c>
      <c r="AU135" s="113">
        <f t="shared" ca="1" si="117"/>
        <v>0</v>
      </c>
      <c r="AV135" s="113">
        <f t="shared" ca="1" si="117"/>
        <v>1.6007106751203537E-10</v>
      </c>
      <c r="AW135" s="113">
        <f t="shared" ca="1" si="117"/>
        <v>0</v>
      </c>
      <c r="AX135" s="113">
        <f t="shared" ca="1" si="117"/>
        <v>0</v>
      </c>
      <c r="AY135" s="113">
        <f t="shared" ca="1" si="117"/>
        <v>0</v>
      </c>
      <c r="AZ135" s="113">
        <f t="shared" ca="1" si="117"/>
        <v>0</v>
      </c>
      <c r="BA135" s="113">
        <f t="shared" ca="1" si="117"/>
        <v>0</v>
      </c>
      <c r="BB135" s="113">
        <f t="shared" ca="1" si="117"/>
        <v>0</v>
      </c>
      <c r="BC135" s="113">
        <f t="shared" ca="1" si="117"/>
        <v>0</v>
      </c>
      <c r="BD135" s="113">
        <f t="shared" ca="1" si="117"/>
        <v>0</v>
      </c>
      <c r="BE135" s="113">
        <f t="shared" ca="1" si="117"/>
        <v>0</v>
      </c>
      <c r="BF135" s="113">
        <f t="shared" ca="1" si="117"/>
        <v>0</v>
      </c>
      <c r="BG135" s="113">
        <f t="shared" ca="1" si="117"/>
        <v>0</v>
      </c>
      <c r="BH135" s="113">
        <f t="shared" ca="1" si="117"/>
        <v>0</v>
      </c>
      <c r="BI135" s="113">
        <f t="shared" ca="1" si="117"/>
        <v>0</v>
      </c>
      <c r="BJ135" s="113">
        <f t="shared" ca="1" si="117"/>
        <v>0</v>
      </c>
      <c r="BK135" s="113">
        <f t="shared" ca="1" si="117"/>
        <v>0</v>
      </c>
      <c r="BL135" s="113">
        <f t="shared" ca="1" si="117"/>
        <v>0</v>
      </c>
      <c r="BM135" s="113">
        <f t="shared" ca="1" si="117"/>
        <v>0</v>
      </c>
      <c r="BN135" s="113">
        <f t="shared" ca="1" si="117"/>
        <v>0</v>
      </c>
      <c r="BO135" s="113">
        <f t="shared" ca="1" si="117"/>
        <v>0</v>
      </c>
      <c r="BP135" s="113">
        <f t="shared" ca="1" si="117"/>
        <v>0</v>
      </c>
      <c r="BQ135" s="113">
        <f t="shared" ca="1" si="117"/>
        <v>0</v>
      </c>
      <c r="BR135" s="113">
        <f t="shared" ca="1" si="117"/>
        <v>0</v>
      </c>
      <c r="BS135" s="113">
        <f t="shared" ca="1" si="117"/>
        <v>0</v>
      </c>
      <c r="BT135" s="113">
        <f t="shared" ca="1" si="117"/>
        <v>0</v>
      </c>
      <c r="BU135" s="113">
        <f t="shared" ca="1" si="117"/>
        <v>0</v>
      </c>
      <c r="BV135" s="113">
        <f t="shared" ca="1" si="117"/>
        <v>0</v>
      </c>
      <c r="BW135" s="113">
        <f t="shared" ca="1" si="117"/>
        <v>0</v>
      </c>
      <c r="BX135" s="113">
        <f t="shared" ca="1" si="117"/>
        <v>0</v>
      </c>
      <c r="BY135" s="113">
        <f t="shared" ca="1" si="117"/>
        <v>0</v>
      </c>
      <c r="BZ135" s="113">
        <f t="shared" ca="1" si="117"/>
        <v>0</v>
      </c>
      <c r="CA135" s="113">
        <f t="shared" ca="1" si="117"/>
        <v>0</v>
      </c>
      <c r="CB135" s="113">
        <f t="shared" ca="1" si="117"/>
        <v>0</v>
      </c>
      <c r="CC135" s="113">
        <f t="shared" ca="1" si="117"/>
        <v>0</v>
      </c>
      <c r="CD135" s="113">
        <f t="shared" ca="1" si="117"/>
        <v>0</v>
      </c>
      <c r="CE135" s="113">
        <f t="shared" ca="1" si="117"/>
        <v>0</v>
      </c>
      <c r="CF135" s="113">
        <f t="shared" ca="1" si="117"/>
        <v>0</v>
      </c>
      <c r="CG135" s="113">
        <f t="shared" ca="1" si="117"/>
        <v>0</v>
      </c>
    </row>
    <row r="136" spans="1:85" s="81" customFormat="1" ht="14.45" collapsed="1" x14ac:dyDescent="0.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row>
    <row r="137" spans="1:85" ht="18" customHeight="1" x14ac:dyDescent="0.25">
      <c r="A137" s="1173" t="s">
        <v>731</v>
      </c>
      <c r="B137" s="1175"/>
      <c r="F137" s="93">
        <f>'Financial calcs'!$D$4</f>
        <v>41640</v>
      </c>
      <c r="G137" s="93">
        <f>F139+1</f>
        <v>42005</v>
      </c>
      <c r="H137" s="93">
        <f t="shared" ref="H137:AS137" si="118">G139+1</f>
        <v>42370</v>
      </c>
      <c r="I137" s="93">
        <f t="shared" si="118"/>
        <v>42736</v>
      </c>
      <c r="J137" s="93">
        <f t="shared" si="118"/>
        <v>43101</v>
      </c>
      <c r="K137" s="93">
        <f t="shared" si="118"/>
        <v>43466</v>
      </c>
      <c r="L137" s="93">
        <f t="shared" si="118"/>
        <v>43831</v>
      </c>
      <c r="M137" s="93">
        <f t="shared" si="118"/>
        <v>44197</v>
      </c>
      <c r="N137" s="93">
        <f t="shared" si="118"/>
        <v>44562</v>
      </c>
      <c r="O137" s="93">
        <f t="shared" si="118"/>
        <v>44927</v>
      </c>
      <c r="P137" s="93">
        <f t="shared" si="118"/>
        <v>45292</v>
      </c>
      <c r="Q137" s="93">
        <f t="shared" si="118"/>
        <v>45658</v>
      </c>
      <c r="R137" s="93">
        <f t="shared" si="118"/>
        <v>46023</v>
      </c>
      <c r="S137" s="93">
        <f t="shared" si="118"/>
        <v>46388</v>
      </c>
      <c r="T137" s="93">
        <f t="shared" si="118"/>
        <v>46753</v>
      </c>
      <c r="U137" s="93">
        <f t="shared" si="118"/>
        <v>47119</v>
      </c>
      <c r="V137" s="93">
        <f t="shared" si="118"/>
        <v>47484</v>
      </c>
      <c r="W137" s="93">
        <f t="shared" si="118"/>
        <v>47849</v>
      </c>
      <c r="X137" s="93">
        <f t="shared" si="118"/>
        <v>48214</v>
      </c>
      <c r="Y137" s="93">
        <f t="shared" si="118"/>
        <v>48580</v>
      </c>
      <c r="Z137" s="93">
        <f t="shared" si="118"/>
        <v>48945</v>
      </c>
      <c r="AA137" s="93">
        <f t="shared" si="118"/>
        <v>49310</v>
      </c>
      <c r="AB137" s="93">
        <f t="shared" si="118"/>
        <v>49675</v>
      </c>
      <c r="AC137" s="93">
        <f t="shared" si="118"/>
        <v>50041</v>
      </c>
      <c r="AD137" s="93">
        <f t="shared" si="118"/>
        <v>50406</v>
      </c>
      <c r="AE137" s="93">
        <f t="shared" si="118"/>
        <v>50771</v>
      </c>
      <c r="AF137" s="93">
        <f t="shared" si="118"/>
        <v>51136</v>
      </c>
      <c r="AG137" s="93">
        <f t="shared" si="118"/>
        <v>51502</v>
      </c>
      <c r="AH137" s="93">
        <f t="shared" si="118"/>
        <v>51867</v>
      </c>
      <c r="AI137" s="93">
        <f t="shared" si="118"/>
        <v>52232</v>
      </c>
      <c r="AJ137" s="93">
        <f t="shared" si="118"/>
        <v>52597</v>
      </c>
      <c r="AK137" s="93">
        <f t="shared" si="118"/>
        <v>52963</v>
      </c>
      <c r="AL137" s="93">
        <f t="shared" si="118"/>
        <v>53328</v>
      </c>
      <c r="AM137" s="93">
        <f t="shared" si="118"/>
        <v>53693</v>
      </c>
      <c r="AN137" s="93">
        <f t="shared" si="118"/>
        <v>54058</v>
      </c>
      <c r="AO137" s="93">
        <f t="shared" si="118"/>
        <v>54424</v>
      </c>
      <c r="AP137" s="93">
        <f t="shared" si="118"/>
        <v>54789</v>
      </c>
      <c r="AQ137" s="93">
        <f t="shared" si="118"/>
        <v>55154</v>
      </c>
      <c r="AR137" s="93">
        <f t="shared" si="118"/>
        <v>55519</v>
      </c>
      <c r="AS137" s="652">
        <f t="shared" si="118"/>
        <v>55885</v>
      </c>
      <c r="AT137" s="632"/>
      <c r="AU137" s="632"/>
      <c r="AV137" s="632"/>
      <c r="AW137" s="632"/>
      <c r="AX137" s="632"/>
      <c r="AY137" s="632"/>
      <c r="AZ137" s="632"/>
      <c r="BA137" s="632"/>
      <c r="BB137" s="632"/>
      <c r="BC137" s="632"/>
      <c r="BD137" s="632"/>
      <c r="BE137" s="632"/>
      <c r="BF137" s="632"/>
      <c r="BG137" s="632"/>
      <c r="BH137" s="632"/>
      <c r="BI137" s="632"/>
      <c r="BJ137" s="632"/>
      <c r="BK137" s="632"/>
      <c r="BL137" s="632"/>
      <c r="BM137" s="632"/>
      <c r="BN137" s="632"/>
      <c r="BO137" s="632"/>
      <c r="BP137" s="632"/>
      <c r="BQ137" s="632"/>
      <c r="BR137" s="632"/>
      <c r="BS137" s="632"/>
      <c r="BT137" s="632"/>
      <c r="BU137" s="632"/>
      <c r="BV137" s="632"/>
      <c r="BW137" s="632"/>
      <c r="BX137" s="632"/>
      <c r="BY137" s="632"/>
      <c r="BZ137" s="632"/>
      <c r="CA137" s="632"/>
      <c r="CB137" s="632"/>
      <c r="CC137" s="632"/>
      <c r="CD137" s="632"/>
      <c r="CE137" s="632"/>
      <c r="CF137" s="632"/>
      <c r="CG137" s="632"/>
    </row>
    <row r="138" spans="1:85" ht="14.45" customHeight="1" x14ac:dyDescent="0.25">
      <c r="A138" s="1175"/>
      <c r="B138" s="1175"/>
      <c r="F138" s="96" t="s">
        <v>44</v>
      </c>
      <c r="G138" s="96" t="s">
        <v>44</v>
      </c>
      <c r="H138" s="96" t="s">
        <v>44</v>
      </c>
      <c r="I138" s="96" t="s">
        <v>44</v>
      </c>
      <c r="J138" s="96" t="s">
        <v>44</v>
      </c>
      <c r="K138" s="96" t="s">
        <v>44</v>
      </c>
      <c r="L138" s="96" t="s">
        <v>44</v>
      </c>
      <c r="M138" s="96" t="s">
        <v>44</v>
      </c>
      <c r="N138" s="96" t="s">
        <v>44</v>
      </c>
      <c r="O138" s="96" t="s">
        <v>44</v>
      </c>
      <c r="P138" s="96" t="s">
        <v>44</v>
      </c>
      <c r="Q138" s="96" t="s">
        <v>44</v>
      </c>
      <c r="R138" s="96" t="s">
        <v>44</v>
      </c>
      <c r="S138" s="96" t="s">
        <v>44</v>
      </c>
      <c r="T138" s="96" t="s">
        <v>44</v>
      </c>
      <c r="U138" s="96" t="s">
        <v>44</v>
      </c>
      <c r="V138" s="96" t="s">
        <v>44</v>
      </c>
      <c r="W138" s="96" t="s">
        <v>44</v>
      </c>
      <c r="X138" s="96" t="s">
        <v>44</v>
      </c>
      <c r="Y138" s="96" t="s">
        <v>44</v>
      </c>
      <c r="Z138" s="96" t="s">
        <v>44</v>
      </c>
      <c r="AA138" s="96" t="s">
        <v>44</v>
      </c>
      <c r="AB138" s="96" t="s">
        <v>44</v>
      </c>
      <c r="AC138" s="96" t="s">
        <v>44</v>
      </c>
      <c r="AD138" s="96" t="s">
        <v>44</v>
      </c>
      <c r="AE138" s="96" t="s">
        <v>44</v>
      </c>
      <c r="AF138" s="96" t="s">
        <v>44</v>
      </c>
      <c r="AG138" s="96" t="s">
        <v>44</v>
      </c>
      <c r="AH138" s="96" t="s">
        <v>44</v>
      </c>
      <c r="AI138" s="96" t="s">
        <v>44</v>
      </c>
      <c r="AJ138" s="96" t="s">
        <v>44</v>
      </c>
      <c r="AK138" s="96" t="s">
        <v>44</v>
      </c>
      <c r="AL138" s="96" t="s">
        <v>44</v>
      </c>
      <c r="AM138" s="96" t="s">
        <v>44</v>
      </c>
      <c r="AN138" s="96" t="s">
        <v>44</v>
      </c>
      <c r="AO138" s="96" t="s">
        <v>44</v>
      </c>
      <c r="AP138" s="96" t="s">
        <v>44</v>
      </c>
      <c r="AQ138" s="96" t="s">
        <v>44</v>
      </c>
      <c r="AR138" s="96" t="s">
        <v>44</v>
      </c>
      <c r="AS138" s="653" t="s">
        <v>44</v>
      </c>
      <c r="AT138" s="633"/>
      <c r="AU138" s="633"/>
      <c r="AV138" s="633"/>
      <c r="AW138" s="633"/>
      <c r="AX138" s="633"/>
      <c r="AY138" s="633"/>
      <c r="AZ138" s="633"/>
      <c r="BA138" s="633"/>
      <c r="BB138" s="633"/>
      <c r="BC138" s="633"/>
      <c r="BD138" s="633"/>
      <c r="BE138" s="633"/>
      <c r="BF138" s="633"/>
      <c r="BG138" s="633"/>
      <c r="BH138" s="633"/>
      <c r="BI138" s="633"/>
      <c r="BJ138" s="633"/>
      <c r="BK138" s="633"/>
      <c r="BL138" s="633"/>
      <c r="BM138" s="633"/>
      <c r="BN138" s="633"/>
      <c r="BO138" s="633"/>
      <c r="BP138" s="633"/>
      <c r="BQ138" s="633"/>
      <c r="BR138" s="633"/>
      <c r="BS138" s="633"/>
      <c r="BT138" s="633"/>
      <c r="BU138" s="633"/>
      <c r="BV138" s="633"/>
      <c r="BW138" s="633"/>
      <c r="BX138" s="633"/>
      <c r="BY138" s="633"/>
      <c r="BZ138" s="633"/>
      <c r="CA138" s="633"/>
      <c r="CB138" s="633"/>
      <c r="CC138" s="633"/>
      <c r="CD138" s="633"/>
      <c r="CE138" s="633"/>
      <c r="CF138" s="633"/>
      <c r="CG138" s="633"/>
    </row>
    <row r="139" spans="1:85" ht="18.600000000000001" customHeight="1" x14ac:dyDescent="0.3">
      <c r="D139" s="39" t="s">
        <v>87</v>
      </c>
      <c r="F139" s="99">
        <f>EOMONTH(F137,11)</f>
        <v>42004</v>
      </c>
      <c r="G139" s="654">
        <f t="shared" ref="G139:AS139" si="119">EOMONTH(G137,11)</f>
        <v>42369</v>
      </c>
      <c r="H139" s="654">
        <f t="shared" si="119"/>
        <v>42735</v>
      </c>
      <c r="I139" s="654">
        <f t="shared" si="119"/>
        <v>43100</v>
      </c>
      <c r="J139" s="654">
        <f t="shared" si="119"/>
        <v>43465</v>
      </c>
      <c r="K139" s="654">
        <f t="shared" si="119"/>
        <v>43830</v>
      </c>
      <c r="L139" s="654">
        <f t="shared" si="119"/>
        <v>44196</v>
      </c>
      <c r="M139" s="654">
        <f t="shared" si="119"/>
        <v>44561</v>
      </c>
      <c r="N139" s="654">
        <f t="shared" si="119"/>
        <v>44926</v>
      </c>
      <c r="O139" s="654">
        <f t="shared" si="119"/>
        <v>45291</v>
      </c>
      <c r="P139" s="654">
        <f t="shared" si="119"/>
        <v>45657</v>
      </c>
      <c r="Q139" s="654">
        <f t="shared" si="119"/>
        <v>46022</v>
      </c>
      <c r="R139" s="654">
        <f t="shared" si="119"/>
        <v>46387</v>
      </c>
      <c r="S139" s="654">
        <f t="shared" si="119"/>
        <v>46752</v>
      </c>
      <c r="T139" s="654">
        <f t="shared" si="119"/>
        <v>47118</v>
      </c>
      <c r="U139" s="654">
        <f t="shared" si="119"/>
        <v>47483</v>
      </c>
      <c r="V139" s="654">
        <f t="shared" si="119"/>
        <v>47848</v>
      </c>
      <c r="W139" s="654">
        <f t="shared" si="119"/>
        <v>48213</v>
      </c>
      <c r="X139" s="654">
        <f t="shared" si="119"/>
        <v>48579</v>
      </c>
      <c r="Y139" s="654">
        <f t="shared" si="119"/>
        <v>48944</v>
      </c>
      <c r="Z139" s="654">
        <f t="shared" si="119"/>
        <v>49309</v>
      </c>
      <c r="AA139" s="654">
        <f t="shared" si="119"/>
        <v>49674</v>
      </c>
      <c r="AB139" s="654">
        <f t="shared" si="119"/>
        <v>50040</v>
      </c>
      <c r="AC139" s="654">
        <f t="shared" si="119"/>
        <v>50405</v>
      </c>
      <c r="AD139" s="654">
        <f t="shared" si="119"/>
        <v>50770</v>
      </c>
      <c r="AE139" s="654">
        <f t="shared" si="119"/>
        <v>51135</v>
      </c>
      <c r="AF139" s="654">
        <f t="shared" si="119"/>
        <v>51501</v>
      </c>
      <c r="AG139" s="654">
        <f t="shared" si="119"/>
        <v>51866</v>
      </c>
      <c r="AH139" s="654">
        <f t="shared" si="119"/>
        <v>52231</v>
      </c>
      <c r="AI139" s="654">
        <f t="shared" si="119"/>
        <v>52596</v>
      </c>
      <c r="AJ139" s="654">
        <f t="shared" si="119"/>
        <v>52962</v>
      </c>
      <c r="AK139" s="654">
        <f t="shared" si="119"/>
        <v>53327</v>
      </c>
      <c r="AL139" s="654">
        <f t="shared" si="119"/>
        <v>53692</v>
      </c>
      <c r="AM139" s="654">
        <f t="shared" si="119"/>
        <v>54057</v>
      </c>
      <c r="AN139" s="654">
        <f t="shared" si="119"/>
        <v>54423</v>
      </c>
      <c r="AO139" s="654">
        <f t="shared" si="119"/>
        <v>54788</v>
      </c>
      <c r="AP139" s="654">
        <f t="shared" si="119"/>
        <v>55153</v>
      </c>
      <c r="AQ139" s="654">
        <f t="shared" si="119"/>
        <v>55518</v>
      </c>
      <c r="AR139" s="654">
        <f t="shared" si="119"/>
        <v>55884</v>
      </c>
      <c r="AS139" s="655">
        <f t="shared" si="119"/>
        <v>56249</v>
      </c>
      <c r="AT139" s="632"/>
      <c r="AU139" s="632"/>
      <c r="AV139" s="632"/>
      <c r="AW139" s="632"/>
      <c r="AX139" s="632"/>
      <c r="AY139" s="632"/>
      <c r="AZ139" s="632"/>
      <c r="BA139" s="632"/>
      <c r="BB139" s="632"/>
      <c r="BC139" s="632"/>
      <c r="BD139" s="632"/>
      <c r="BE139" s="632"/>
      <c r="BF139" s="632"/>
      <c r="BG139" s="632"/>
      <c r="BH139" s="632"/>
      <c r="BI139" s="632"/>
      <c r="BJ139" s="632"/>
      <c r="BK139" s="632"/>
      <c r="BL139" s="632"/>
      <c r="BM139" s="632"/>
      <c r="BN139" s="632"/>
      <c r="BO139" s="632"/>
      <c r="BP139" s="632"/>
      <c r="BQ139" s="632"/>
      <c r="BR139" s="632"/>
      <c r="BS139" s="632"/>
      <c r="BT139" s="632"/>
      <c r="BU139" s="632"/>
      <c r="BV139" s="632"/>
      <c r="BW139" s="632"/>
      <c r="BX139" s="632"/>
      <c r="BY139" s="632"/>
      <c r="BZ139" s="632"/>
      <c r="CA139" s="632"/>
      <c r="CB139" s="632"/>
      <c r="CC139" s="632"/>
      <c r="CD139" s="632"/>
      <c r="CE139" s="632"/>
      <c r="CF139" s="632"/>
      <c r="CG139" s="632"/>
    </row>
    <row r="140" spans="1:85" s="81" customFormat="1" ht="14.45" x14ac:dyDescent="0.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row>
    <row r="141" spans="1:85" s="81" customFormat="1" ht="14.45" x14ac:dyDescent="0.3">
      <c r="B141" s="81" t="s">
        <v>732</v>
      </c>
      <c r="F141" s="637">
        <f>IF(F191&lt;0,1,0)</f>
        <v>1</v>
      </c>
      <c r="G141" s="637">
        <f t="shared" ref="G141:AS141" si="120">IF(G191&lt;0,1,0)</f>
        <v>0</v>
      </c>
      <c r="H141" s="637">
        <f t="shared" si="120"/>
        <v>0</v>
      </c>
      <c r="I141" s="637">
        <f t="shared" si="120"/>
        <v>0</v>
      </c>
      <c r="J141" s="637">
        <f t="shared" si="120"/>
        <v>0</v>
      </c>
      <c r="K141" s="637">
        <f t="shared" si="120"/>
        <v>0</v>
      </c>
      <c r="L141" s="637">
        <f t="shared" si="120"/>
        <v>0</v>
      </c>
      <c r="M141" s="637">
        <f t="shared" si="120"/>
        <v>0</v>
      </c>
      <c r="N141" s="637">
        <f t="shared" si="120"/>
        <v>0</v>
      </c>
      <c r="O141" s="637">
        <f t="shared" si="120"/>
        <v>0</v>
      </c>
      <c r="P141" s="637">
        <f t="shared" si="120"/>
        <v>0</v>
      </c>
      <c r="Q141" s="637">
        <f t="shared" si="120"/>
        <v>0</v>
      </c>
      <c r="R141" s="637">
        <f t="shared" si="120"/>
        <v>0</v>
      </c>
      <c r="S141" s="637">
        <f t="shared" si="120"/>
        <v>0</v>
      </c>
      <c r="T141" s="637">
        <f t="shared" si="120"/>
        <v>0</v>
      </c>
      <c r="U141" s="637">
        <f t="shared" si="120"/>
        <v>0</v>
      </c>
      <c r="V141" s="637">
        <f t="shared" si="120"/>
        <v>0</v>
      </c>
      <c r="W141" s="637">
        <f t="shared" si="120"/>
        <v>0</v>
      </c>
      <c r="X141" s="637">
        <f t="shared" si="120"/>
        <v>0</v>
      </c>
      <c r="Y141" s="637">
        <f t="shared" si="120"/>
        <v>0</v>
      </c>
      <c r="Z141" s="637">
        <f t="shared" si="120"/>
        <v>0</v>
      </c>
      <c r="AA141" s="637">
        <f t="shared" si="120"/>
        <v>0</v>
      </c>
      <c r="AB141" s="637">
        <f t="shared" si="120"/>
        <v>0</v>
      </c>
      <c r="AC141" s="637">
        <f t="shared" si="120"/>
        <v>0</v>
      </c>
      <c r="AD141" s="637">
        <f t="shared" si="120"/>
        <v>0</v>
      </c>
      <c r="AE141" s="637">
        <f t="shared" si="120"/>
        <v>0</v>
      </c>
      <c r="AF141" s="637">
        <f t="shared" si="120"/>
        <v>0</v>
      </c>
      <c r="AG141" s="637">
        <f t="shared" si="120"/>
        <v>0</v>
      </c>
      <c r="AH141" s="637">
        <f t="shared" si="120"/>
        <v>0</v>
      </c>
      <c r="AI141" s="637">
        <f t="shared" si="120"/>
        <v>0</v>
      </c>
      <c r="AJ141" s="637">
        <f t="shared" si="120"/>
        <v>0</v>
      </c>
      <c r="AK141" s="637">
        <f t="shared" si="120"/>
        <v>0</v>
      </c>
      <c r="AL141" s="637">
        <f t="shared" si="120"/>
        <v>0</v>
      </c>
      <c r="AM141" s="637">
        <f t="shared" si="120"/>
        <v>0</v>
      </c>
      <c r="AN141" s="637">
        <f t="shared" si="120"/>
        <v>0</v>
      </c>
      <c r="AO141" s="637">
        <f t="shared" si="120"/>
        <v>0</v>
      </c>
      <c r="AP141" s="637">
        <f t="shared" si="120"/>
        <v>0</v>
      </c>
      <c r="AQ141" s="637">
        <f t="shared" si="120"/>
        <v>0</v>
      </c>
      <c r="AR141" s="637">
        <f t="shared" si="120"/>
        <v>0</v>
      </c>
      <c r="AS141" s="637">
        <f t="shared" si="120"/>
        <v>0</v>
      </c>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row>
    <row r="142" spans="1:85" s="115" customFormat="1" ht="14.45" x14ac:dyDescent="0.3">
      <c r="B142" s="115" t="s">
        <v>734</v>
      </c>
      <c r="F142" s="639">
        <f>IF(F141=1,F141+E142,0)</f>
        <v>1</v>
      </c>
      <c r="G142" s="639">
        <f t="shared" ref="G142:AS142" si="121">IF(G141=1,G141+F142,0)</f>
        <v>0</v>
      </c>
      <c r="H142" s="639">
        <f t="shared" si="121"/>
        <v>0</v>
      </c>
      <c r="I142" s="639">
        <f t="shared" si="121"/>
        <v>0</v>
      </c>
      <c r="J142" s="639">
        <f t="shared" si="121"/>
        <v>0</v>
      </c>
      <c r="K142" s="639">
        <f t="shared" si="121"/>
        <v>0</v>
      </c>
      <c r="L142" s="639">
        <f t="shared" si="121"/>
        <v>0</v>
      </c>
      <c r="M142" s="639">
        <f t="shared" si="121"/>
        <v>0</v>
      </c>
      <c r="N142" s="639">
        <f t="shared" si="121"/>
        <v>0</v>
      </c>
      <c r="O142" s="639">
        <f t="shared" si="121"/>
        <v>0</v>
      </c>
      <c r="P142" s="639">
        <f t="shared" si="121"/>
        <v>0</v>
      </c>
      <c r="Q142" s="639">
        <f t="shared" si="121"/>
        <v>0</v>
      </c>
      <c r="R142" s="639">
        <f t="shared" si="121"/>
        <v>0</v>
      </c>
      <c r="S142" s="639">
        <f t="shared" si="121"/>
        <v>0</v>
      </c>
      <c r="T142" s="639">
        <f t="shared" si="121"/>
        <v>0</v>
      </c>
      <c r="U142" s="639">
        <f t="shared" si="121"/>
        <v>0</v>
      </c>
      <c r="V142" s="639">
        <f t="shared" si="121"/>
        <v>0</v>
      </c>
      <c r="W142" s="639">
        <f t="shared" si="121"/>
        <v>0</v>
      </c>
      <c r="X142" s="639">
        <f t="shared" si="121"/>
        <v>0</v>
      </c>
      <c r="Y142" s="639">
        <f t="shared" si="121"/>
        <v>0</v>
      </c>
      <c r="Z142" s="639">
        <f t="shared" si="121"/>
        <v>0</v>
      </c>
      <c r="AA142" s="639">
        <f t="shared" si="121"/>
        <v>0</v>
      </c>
      <c r="AB142" s="639">
        <f t="shared" si="121"/>
        <v>0</v>
      </c>
      <c r="AC142" s="639">
        <f t="shared" si="121"/>
        <v>0</v>
      </c>
      <c r="AD142" s="639">
        <f t="shared" si="121"/>
        <v>0</v>
      </c>
      <c r="AE142" s="639">
        <f t="shared" si="121"/>
        <v>0</v>
      </c>
      <c r="AF142" s="639">
        <f t="shared" si="121"/>
        <v>0</v>
      </c>
      <c r="AG142" s="639">
        <f t="shared" si="121"/>
        <v>0</v>
      </c>
      <c r="AH142" s="639">
        <f t="shared" si="121"/>
        <v>0</v>
      </c>
      <c r="AI142" s="639">
        <f t="shared" si="121"/>
        <v>0</v>
      </c>
      <c r="AJ142" s="639">
        <f t="shared" si="121"/>
        <v>0</v>
      </c>
      <c r="AK142" s="639">
        <f t="shared" si="121"/>
        <v>0</v>
      </c>
      <c r="AL142" s="639">
        <f t="shared" si="121"/>
        <v>0</v>
      </c>
      <c r="AM142" s="639">
        <f t="shared" si="121"/>
        <v>0</v>
      </c>
      <c r="AN142" s="639">
        <f t="shared" si="121"/>
        <v>0</v>
      </c>
      <c r="AO142" s="639">
        <f t="shared" si="121"/>
        <v>0</v>
      </c>
      <c r="AP142" s="639">
        <f t="shared" si="121"/>
        <v>0</v>
      </c>
      <c r="AQ142" s="639">
        <f t="shared" si="121"/>
        <v>0</v>
      </c>
      <c r="AR142" s="639">
        <f t="shared" si="121"/>
        <v>0</v>
      </c>
      <c r="AS142" s="639">
        <f t="shared" si="121"/>
        <v>0</v>
      </c>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04"/>
      <c r="CB142" s="404"/>
      <c r="CC142" s="404"/>
      <c r="CD142" s="404"/>
      <c r="CE142" s="404"/>
      <c r="CF142" s="404"/>
      <c r="CG142" s="404"/>
    </row>
    <row r="143" spans="1:85" s="81" customFormat="1" ht="14.45" x14ac:dyDescent="0.3">
      <c r="B143" s="81" t="s">
        <v>733</v>
      </c>
      <c r="F143" s="637">
        <f ca="1">IF(F182&lt;&gt;0,1,0)</f>
        <v>0</v>
      </c>
      <c r="G143" s="637">
        <f t="shared" ref="G143:AS143" ca="1" si="122">IF(G182&lt;&gt;0,1,0)</f>
        <v>1</v>
      </c>
      <c r="H143" s="637">
        <f t="shared" ca="1" si="122"/>
        <v>1</v>
      </c>
      <c r="I143" s="637">
        <f t="shared" ca="1" si="122"/>
        <v>1</v>
      </c>
      <c r="J143" s="637">
        <f t="shared" ca="1" si="122"/>
        <v>1</v>
      </c>
      <c r="K143" s="637">
        <f t="shared" ca="1" si="122"/>
        <v>1</v>
      </c>
      <c r="L143" s="637">
        <f t="shared" ca="1" si="122"/>
        <v>1</v>
      </c>
      <c r="M143" s="637">
        <f t="shared" ca="1" si="122"/>
        <v>1</v>
      </c>
      <c r="N143" s="637">
        <f t="shared" ca="1" si="122"/>
        <v>1</v>
      </c>
      <c r="O143" s="637">
        <f t="shared" ca="1" si="122"/>
        <v>1</v>
      </c>
      <c r="P143" s="637">
        <f t="shared" ca="1" si="122"/>
        <v>1</v>
      </c>
      <c r="Q143" s="637">
        <f t="shared" ca="1" si="122"/>
        <v>1</v>
      </c>
      <c r="R143" s="637">
        <f t="shared" ca="1" si="122"/>
        <v>1</v>
      </c>
      <c r="S143" s="637">
        <f t="shared" ca="1" si="122"/>
        <v>1</v>
      </c>
      <c r="T143" s="637">
        <f t="shared" ca="1" si="122"/>
        <v>1</v>
      </c>
      <c r="U143" s="637">
        <f t="shared" ca="1" si="122"/>
        <v>1</v>
      </c>
      <c r="V143" s="637">
        <f t="shared" ca="1" si="122"/>
        <v>1</v>
      </c>
      <c r="W143" s="637">
        <f t="shared" ca="1" si="122"/>
        <v>1</v>
      </c>
      <c r="X143" s="637">
        <f t="shared" ca="1" si="122"/>
        <v>1</v>
      </c>
      <c r="Y143" s="637">
        <f t="shared" ca="1" si="122"/>
        <v>1</v>
      </c>
      <c r="Z143" s="637">
        <f t="shared" ca="1" si="122"/>
        <v>1</v>
      </c>
      <c r="AA143" s="637">
        <f t="shared" ca="1" si="122"/>
        <v>0</v>
      </c>
      <c r="AB143" s="637">
        <f t="shared" ca="1" si="122"/>
        <v>0</v>
      </c>
      <c r="AC143" s="637">
        <f t="shared" ca="1" si="122"/>
        <v>0</v>
      </c>
      <c r="AD143" s="637">
        <f t="shared" ca="1" si="122"/>
        <v>0</v>
      </c>
      <c r="AE143" s="637">
        <f t="shared" ca="1" si="122"/>
        <v>0</v>
      </c>
      <c r="AF143" s="637">
        <f t="shared" ca="1" si="122"/>
        <v>0</v>
      </c>
      <c r="AG143" s="637">
        <f t="shared" ca="1" si="122"/>
        <v>0</v>
      </c>
      <c r="AH143" s="637">
        <f t="shared" ca="1" si="122"/>
        <v>0</v>
      </c>
      <c r="AI143" s="637">
        <f t="shared" ca="1" si="122"/>
        <v>0</v>
      </c>
      <c r="AJ143" s="637">
        <f t="shared" ca="1" si="122"/>
        <v>0</v>
      </c>
      <c r="AK143" s="637">
        <f t="shared" ca="1" si="122"/>
        <v>0</v>
      </c>
      <c r="AL143" s="637">
        <f t="shared" ca="1" si="122"/>
        <v>0</v>
      </c>
      <c r="AM143" s="637">
        <f t="shared" ca="1" si="122"/>
        <v>0</v>
      </c>
      <c r="AN143" s="637">
        <f t="shared" ca="1" si="122"/>
        <v>0</v>
      </c>
      <c r="AO143" s="637">
        <f t="shared" ca="1" si="122"/>
        <v>0</v>
      </c>
      <c r="AP143" s="637">
        <f t="shared" ca="1" si="122"/>
        <v>0</v>
      </c>
      <c r="AQ143" s="637">
        <f t="shared" ca="1" si="122"/>
        <v>0</v>
      </c>
      <c r="AR143" s="637">
        <f t="shared" ca="1" si="122"/>
        <v>0</v>
      </c>
      <c r="AS143" s="637">
        <f t="shared" ca="1" si="122"/>
        <v>0</v>
      </c>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row>
    <row r="144" spans="1:85" s="115" customFormat="1" ht="14.45" x14ac:dyDescent="0.3">
      <c r="B144" s="115" t="s">
        <v>735</v>
      </c>
      <c r="F144" s="638">
        <f ca="1">IF(F143=1,F143+E144,0)</f>
        <v>0</v>
      </c>
      <c r="G144" s="638">
        <f t="shared" ref="G144:AS144" ca="1" si="123">IF(G143=1,G143+F144,0)</f>
        <v>1</v>
      </c>
      <c r="H144" s="638">
        <f t="shared" ca="1" si="123"/>
        <v>2</v>
      </c>
      <c r="I144" s="638">
        <f t="shared" ca="1" si="123"/>
        <v>3</v>
      </c>
      <c r="J144" s="638">
        <f t="shared" ca="1" si="123"/>
        <v>4</v>
      </c>
      <c r="K144" s="638">
        <f t="shared" ca="1" si="123"/>
        <v>5</v>
      </c>
      <c r="L144" s="638">
        <f t="shared" ca="1" si="123"/>
        <v>6</v>
      </c>
      <c r="M144" s="638">
        <f t="shared" ca="1" si="123"/>
        <v>7</v>
      </c>
      <c r="N144" s="638">
        <f t="shared" ca="1" si="123"/>
        <v>8</v>
      </c>
      <c r="O144" s="638">
        <f t="shared" ca="1" si="123"/>
        <v>9</v>
      </c>
      <c r="P144" s="638">
        <f t="shared" ca="1" si="123"/>
        <v>10</v>
      </c>
      <c r="Q144" s="638">
        <f t="shared" ca="1" si="123"/>
        <v>11</v>
      </c>
      <c r="R144" s="638">
        <f t="shared" ca="1" si="123"/>
        <v>12</v>
      </c>
      <c r="S144" s="638">
        <f t="shared" ca="1" si="123"/>
        <v>13</v>
      </c>
      <c r="T144" s="638">
        <f t="shared" ca="1" si="123"/>
        <v>14</v>
      </c>
      <c r="U144" s="638">
        <f t="shared" ca="1" si="123"/>
        <v>15</v>
      </c>
      <c r="V144" s="638">
        <f t="shared" ca="1" si="123"/>
        <v>16</v>
      </c>
      <c r="W144" s="638">
        <f t="shared" ca="1" si="123"/>
        <v>17</v>
      </c>
      <c r="X144" s="638">
        <f t="shared" ca="1" si="123"/>
        <v>18</v>
      </c>
      <c r="Y144" s="638">
        <f t="shared" ca="1" si="123"/>
        <v>19</v>
      </c>
      <c r="Z144" s="638">
        <f t="shared" ca="1" si="123"/>
        <v>20</v>
      </c>
      <c r="AA144" s="638">
        <f t="shared" ca="1" si="123"/>
        <v>0</v>
      </c>
      <c r="AB144" s="638">
        <f t="shared" ca="1" si="123"/>
        <v>0</v>
      </c>
      <c r="AC144" s="638">
        <f t="shared" ca="1" si="123"/>
        <v>0</v>
      </c>
      <c r="AD144" s="638">
        <f t="shared" ca="1" si="123"/>
        <v>0</v>
      </c>
      <c r="AE144" s="638">
        <f t="shared" ca="1" si="123"/>
        <v>0</v>
      </c>
      <c r="AF144" s="638">
        <f t="shared" ca="1" si="123"/>
        <v>0</v>
      </c>
      <c r="AG144" s="638">
        <f t="shared" ca="1" si="123"/>
        <v>0</v>
      </c>
      <c r="AH144" s="638">
        <f t="shared" ca="1" si="123"/>
        <v>0</v>
      </c>
      <c r="AI144" s="638">
        <f t="shared" ca="1" si="123"/>
        <v>0</v>
      </c>
      <c r="AJ144" s="638">
        <f t="shared" ca="1" si="123"/>
        <v>0</v>
      </c>
      <c r="AK144" s="638">
        <f t="shared" ca="1" si="123"/>
        <v>0</v>
      </c>
      <c r="AL144" s="638">
        <f t="shared" ca="1" si="123"/>
        <v>0</v>
      </c>
      <c r="AM144" s="638">
        <f t="shared" ca="1" si="123"/>
        <v>0</v>
      </c>
      <c r="AN144" s="638">
        <f t="shared" ca="1" si="123"/>
        <v>0</v>
      </c>
      <c r="AO144" s="638">
        <f t="shared" ca="1" si="123"/>
        <v>0</v>
      </c>
      <c r="AP144" s="638">
        <f t="shared" ca="1" si="123"/>
        <v>0</v>
      </c>
      <c r="AQ144" s="638">
        <f t="shared" ca="1" si="123"/>
        <v>0</v>
      </c>
      <c r="AR144" s="638">
        <f t="shared" ca="1" si="123"/>
        <v>0</v>
      </c>
      <c r="AS144" s="638">
        <f t="shared" ca="1" si="123"/>
        <v>0</v>
      </c>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4"/>
      <c r="CB144" s="404"/>
      <c r="CC144" s="404"/>
      <c r="CD144" s="404"/>
      <c r="CE144" s="404"/>
      <c r="CF144" s="404"/>
      <c r="CG144" s="404"/>
    </row>
    <row r="145" spans="2:85" s="191" customFormat="1" ht="5.45" x14ac:dyDescent="0.15">
      <c r="F145" s="740"/>
      <c r="G145" s="740"/>
      <c r="H145" s="740"/>
      <c r="I145" s="740"/>
      <c r="J145" s="740"/>
      <c r="K145" s="740"/>
      <c r="L145" s="740"/>
      <c r="M145" s="740"/>
      <c r="N145" s="740"/>
      <c r="O145" s="740"/>
      <c r="P145" s="740"/>
      <c r="Q145" s="740"/>
      <c r="R145" s="740"/>
      <c r="S145" s="740"/>
      <c r="T145" s="740"/>
      <c r="U145" s="740"/>
      <c r="V145" s="740"/>
      <c r="W145" s="740"/>
      <c r="X145" s="740"/>
      <c r="Y145" s="740"/>
      <c r="Z145" s="740"/>
      <c r="AA145" s="740"/>
      <c r="AB145" s="740"/>
      <c r="AC145" s="740"/>
      <c r="AD145" s="740"/>
      <c r="AE145" s="740"/>
      <c r="AF145" s="740"/>
      <c r="AG145" s="740"/>
      <c r="AH145" s="740"/>
      <c r="AI145" s="740"/>
      <c r="AJ145" s="740"/>
      <c r="AK145" s="740"/>
      <c r="AL145" s="740"/>
      <c r="AM145" s="740"/>
      <c r="AN145" s="740"/>
      <c r="AO145" s="740"/>
      <c r="AP145" s="740"/>
      <c r="AQ145" s="740"/>
      <c r="AR145" s="740"/>
      <c r="AS145" s="740"/>
      <c r="AT145" s="552"/>
      <c r="AU145" s="552"/>
      <c r="AV145" s="552"/>
      <c r="AW145" s="552"/>
      <c r="AX145" s="552"/>
      <c r="AY145" s="552"/>
      <c r="AZ145" s="552"/>
      <c r="BA145" s="552"/>
      <c r="BB145" s="552"/>
      <c r="BC145" s="552"/>
      <c r="BD145" s="552"/>
      <c r="BE145" s="552"/>
      <c r="BF145" s="552"/>
      <c r="BG145" s="552"/>
      <c r="BH145" s="552"/>
      <c r="BI145" s="552"/>
      <c r="BJ145" s="552"/>
      <c r="BK145" s="552"/>
      <c r="BL145" s="552"/>
      <c r="BM145" s="552"/>
      <c r="BN145" s="552"/>
      <c r="BO145" s="552"/>
      <c r="BP145" s="552"/>
      <c r="BQ145" s="552"/>
      <c r="BR145" s="552"/>
      <c r="BS145" s="552"/>
      <c r="BT145" s="552"/>
      <c r="BU145" s="552"/>
      <c r="BV145" s="552"/>
      <c r="BW145" s="552"/>
      <c r="BX145" s="552"/>
      <c r="BY145" s="552"/>
      <c r="BZ145" s="552"/>
      <c r="CA145" s="552"/>
      <c r="CB145" s="552"/>
      <c r="CC145" s="552"/>
      <c r="CD145" s="552"/>
      <c r="CE145" s="552"/>
      <c r="CF145" s="552"/>
      <c r="CG145" s="552"/>
    </row>
    <row r="146" spans="2:85" s="115" customFormat="1" ht="14.45" x14ac:dyDescent="0.3">
      <c r="B146" s="116" t="str">
        <f>'Financial calcs'!B44</f>
        <v>Electricity generation (kWh) for support tariff after degradation (if any)</v>
      </c>
      <c r="F146" s="629">
        <f>LOOKUP(F$139,$F$4:$CG$4,$F6:$CG6)</f>
        <v>0</v>
      </c>
      <c r="G146" s="629">
        <f t="shared" ref="G146:AS146" si="124">LOOKUP(G$139,$F$4:$CG$4,$F6:$CG6)</f>
        <v>500000</v>
      </c>
      <c r="H146" s="629">
        <f t="shared" si="124"/>
        <v>501369.8630136986</v>
      </c>
      <c r="I146" s="629">
        <f t="shared" si="124"/>
        <v>500000</v>
      </c>
      <c r="J146" s="629">
        <f t="shared" si="124"/>
        <v>783750</v>
      </c>
      <c r="K146" s="629">
        <f t="shared" si="124"/>
        <v>783750</v>
      </c>
      <c r="L146" s="629">
        <f t="shared" si="124"/>
        <v>785897.26027397253</v>
      </c>
      <c r="M146" s="629">
        <f t="shared" si="124"/>
        <v>783750</v>
      </c>
      <c r="N146" s="629">
        <f t="shared" si="124"/>
        <v>783750</v>
      </c>
      <c r="O146" s="629">
        <f t="shared" si="124"/>
        <v>783750</v>
      </c>
      <c r="P146" s="629">
        <f t="shared" si="124"/>
        <v>785897.26027397253</v>
      </c>
      <c r="Q146" s="629">
        <f t="shared" si="124"/>
        <v>783750</v>
      </c>
      <c r="R146" s="629">
        <f t="shared" si="124"/>
        <v>783750</v>
      </c>
      <c r="S146" s="629">
        <f t="shared" si="124"/>
        <v>783750</v>
      </c>
      <c r="T146" s="629">
        <f t="shared" si="124"/>
        <v>785897.26027397253</v>
      </c>
      <c r="U146" s="629">
        <f t="shared" si="124"/>
        <v>783750</v>
      </c>
      <c r="V146" s="629">
        <f t="shared" si="124"/>
        <v>783750</v>
      </c>
      <c r="W146" s="629">
        <f t="shared" si="124"/>
        <v>783750</v>
      </c>
      <c r="X146" s="629">
        <f t="shared" si="124"/>
        <v>785897.26027397253</v>
      </c>
      <c r="Y146" s="629">
        <f t="shared" si="124"/>
        <v>783750</v>
      </c>
      <c r="Z146" s="629">
        <f t="shared" si="124"/>
        <v>783750</v>
      </c>
      <c r="AA146" s="629">
        <f t="shared" si="124"/>
        <v>0</v>
      </c>
      <c r="AB146" s="629">
        <f t="shared" si="124"/>
        <v>0</v>
      </c>
      <c r="AC146" s="629">
        <f t="shared" si="124"/>
        <v>0</v>
      </c>
      <c r="AD146" s="629">
        <f t="shared" si="124"/>
        <v>0</v>
      </c>
      <c r="AE146" s="629">
        <f t="shared" si="124"/>
        <v>0</v>
      </c>
      <c r="AF146" s="629">
        <f t="shared" si="124"/>
        <v>0</v>
      </c>
      <c r="AG146" s="629">
        <f t="shared" si="124"/>
        <v>0</v>
      </c>
      <c r="AH146" s="629">
        <f t="shared" si="124"/>
        <v>0</v>
      </c>
      <c r="AI146" s="629">
        <f t="shared" si="124"/>
        <v>0</v>
      </c>
      <c r="AJ146" s="629">
        <f t="shared" si="124"/>
        <v>0</v>
      </c>
      <c r="AK146" s="629">
        <f t="shared" si="124"/>
        <v>0</v>
      </c>
      <c r="AL146" s="629">
        <f t="shared" si="124"/>
        <v>0</v>
      </c>
      <c r="AM146" s="629">
        <f t="shared" si="124"/>
        <v>0</v>
      </c>
      <c r="AN146" s="629">
        <f t="shared" si="124"/>
        <v>0</v>
      </c>
      <c r="AO146" s="629">
        <f t="shared" si="124"/>
        <v>0</v>
      </c>
      <c r="AP146" s="629">
        <f t="shared" si="124"/>
        <v>0</v>
      </c>
      <c r="AQ146" s="629">
        <f t="shared" si="124"/>
        <v>0</v>
      </c>
      <c r="AR146" s="629">
        <f t="shared" si="124"/>
        <v>0</v>
      </c>
      <c r="AS146" s="629">
        <f t="shared" si="124"/>
        <v>0</v>
      </c>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c r="CD146" s="404"/>
      <c r="CE146" s="404"/>
      <c r="CF146" s="404"/>
      <c r="CG146" s="404"/>
    </row>
    <row r="147" spans="2:85" s="116" customFormat="1" ht="14.45" x14ac:dyDescent="0.3">
      <c r="B147" s="116" t="str">
        <f>'Financial calcs'!B59</f>
        <v>Electricity generation (kWh) for export/ sales other parties after degradation (if any)</v>
      </c>
      <c r="D147" s="122">
        <f>SUM(F147:AS147)</f>
        <v>14833708.90410959</v>
      </c>
      <c r="F147" s="629">
        <f>LOOKUP(F$139,$F$4:$CG$4,$F7:$CG7)</f>
        <v>0</v>
      </c>
      <c r="G147" s="629">
        <f t="shared" ref="G147:AS147" si="125">LOOKUP(G$139,$F$4:$CG$4,$F7:$CG7)</f>
        <v>500000</v>
      </c>
      <c r="H147" s="629">
        <f t="shared" si="125"/>
        <v>501369.8630136986</v>
      </c>
      <c r="I147" s="629">
        <f t="shared" si="125"/>
        <v>500000</v>
      </c>
      <c r="J147" s="629">
        <f t="shared" si="125"/>
        <v>783750</v>
      </c>
      <c r="K147" s="629">
        <f t="shared" si="125"/>
        <v>783750</v>
      </c>
      <c r="L147" s="629">
        <f t="shared" si="125"/>
        <v>785897.26027397253</v>
      </c>
      <c r="M147" s="629">
        <f t="shared" si="125"/>
        <v>783750</v>
      </c>
      <c r="N147" s="629">
        <f t="shared" si="125"/>
        <v>783750</v>
      </c>
      <c r="O147" s="629">
        <f t="shared" si="125"/>
        <v>783750</v>
      </c>
      <c r="P147" s="629">
        <f t="shared" si="125"/>
        <v>785897.26027397253</v>
      </c>
      <c r="Q147" s="629">
        <f t="shared" si="125"/>
        <v>783750</v>
      </c>
      <c r="R147" s="629">
        <f t="shared" si="125"/>
        <v>783750</v>
      </c>
      <c r="S147" s="629">
        <f t="shared" si="125"/>
        <v>783750</v>
      </c>
      <c r="T147" s="629">
        <f t="shared" si="125"/>
        <v>785897.26027397253</v>
      </c>
      <c r="U147" s="629">
        <f t="shared" si="125"/>
        <v>783750</v>
      </c>
      <c r="V147" s="629">
        <f t="shared" si="125"/>
        <v>783750</v>
      </c>
      <c r="W147" s="629">
        <f t="shared" si="125"/>
        <v>783750</v>
      </c>
      <c r="X147" s="629">
        <f t="shared" si="125"/>
        <v>785897.26027397253</v>
      </c>
      <c r="Y147" s="629">
        <f t="shared" si="125"/>
        <v>783750</v>
      </c>
      <c r="Z147" s="629">
        <f t="shared" si="125"/>
        <v>783750</v>
      </c>
      <c r="AA147" s="629">
        <f t="shared" si="125"/>
        <v>0</v>
      </c>
      <c r="AB147" s="629">
        <f t="shared" si="125"/>
        <v>0</v>
      </c>
      <c r="AC147" s="629">
        <f t="shared" si="125"/>
        <v>0</v>
      </c>
      <c r="AD147" s="629">
        <f t="shared" si="125"/>
        <v>0</v>
      </c>
      <c r="AE147" s="629">
        <f t="shared" si="125"/>
        <v>0</v>
      </c>
      <c r="AF147" s="629">
        <f t="shared" si="125"/>
        <v>0</v>
      </c>
      <c r="AG147" s="629">
        <f t="shared" si="125"/>
        <v>0</v>
      </c>
      <c r="AH147" s="629">
        <f t="shared" si="125"/>
        <v>0</v>
      </c>
      <c r="AI147" s="629">
        <f t="shared" si="125"/>
        <v>0</v>
      </c>
      <c r="AJ147" s="629">
        <f t="shared" si="125"/>
        <v>0</v>
      </c>
      <c r="AK147" s="629">
        <f t="shared" si="125"/>
        <v>0</v>
      </c>
      <c r="AL147" s="629">
        <f t="shared" si="125"/>
        <v>0</v>
      </c>
      <c r="AM147" s="629">
        <f t="shared" si="125"/>
        <v>0</v>
      </c>
      <c r="AN147" s="629">
        <f t="shared" si="125"/>
        <v>0</v>
      </c>
      <c r="AO147" s="629">
        <f t="shared" si="125"/>
        <v>0</v>
      </c>
      <c r="AP147" s="629">
        <f t="shared" si="125"/>
        <v>0</v>
      </c>
      <c r="AQ147" s="629">
        <f t="shared" si="125"/>
        <v>0</v>
      </c>
      <c r="AR147" s="629">
        <f t="shared" si="125"/>
        <v>0</v>
      </c>
      <c r="AS147" s="629">
        <f t="shared" si="125"/>
        <v>0</v>
      </c>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row>
    <row r="148" spans="2:85" s="190" customFormat="1" ht="5.45" x14ac:dyDescent="0.15">
      <c r="D148" s="224"/>
      <c r="F148" s="631"/>
      <c r="G148" s="631"/>
      <c r="H148" s="631"/>
      <c r="I148" s="631"/>
      <c r="J148" s="631"/>
      <c r="K148" s="631"/>
      <c r="L148" s="631"/>
      <c r="M148" s="631"/>
      <c r="N148" s="631"/>
      <c r="O148" s="631"/>
      <c r="P148" s="631"/>
      <c r="Q148" s="631"/>
      <c r="R148" s="631"/>
      <c r="S148" s="631"/>
      <c r="T148" s="631"/>
      <c r="U148" s="631"/>
      <c r="V148" s="631"/>
      <c r="W148" s="631"/>
      <c r="X148" s="631"/>
      <c r="Y148" s="631"/>
      <c r="Z148" s="631"/>
      <c r="AA148" s="631"/>
      <c r="AB148" s="631"/>
      <c r="AC148" s="631"/>
      <c r="AD148" s="631"/>
      <c r="AE148" s="631"/>
      <c r="AF148" s="631"/>
      <c r="AG148" s="631"/>
      <c r="AH148" s="631"/>
      <c r="AI148" s="631"/>
      <c r="AJ148" s="631"/>
      <c r="AK148" s="631"/>
      <c r="AL148" s="631"/>
      <c r="AM148" s="631"/>
      <c r="AN148" s="631"/>
      <c r="AO148" s="631"/>
      <c r="AP148" s="631"/>
      <c r="AQ148" s="631"/>
      <c r="AR148" s="631"/>
      <c r="AS148" s="631"/>
      <c r="AT148" s="631"/>
      <c r="AU148" s="631"/>
      <c r="AV148" s="631"/>
      <c r="AW148" s="631"/>
      <c r="AX148" s="631"/>
      <c r="AY148" s="631"/>
      <c r="AZ148" s="631"/>
      <c r="BA148" s="631"/>
      <c r="BB148" s="631"/>
      <c r="BC148" s="631"/>
      <c r="BD148" s="631"/>
      <c r="BE148" s="631"/>
      <c r="BF148" s="631"/>
      <c r="BG148" s="631"/>
      <c r="BH148" s="631"/>
      <c r="BI148" s="631"/>
      <c r="BJ148" s="631"/>
      <c r="BK148" s="631"/>
      <c r="BL148" s="631"/>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row>
    <row r="149" spans="2:85" s="116" customFormat="1" ht="14.45" x14ac:dyDescent="0.3">
      <c r="B149" s="116" t="s">
        <v>736</v>
      </c>
      <c r="D149" s="122"/>
      <c r="F149" s="650">
        <f ca="1">LOOKUP(F$139,'Financial calcs'!$F$16:$CG$16,'Financial calcs'!$F$148:$CG$148)*Inputs!$E$41*F$143</f>
        <v>0</v>
      </c>
      <c r="G149" s="650">
        <f ca="1">LOOKUP(G$139,'Financial calcs'!$F$16:$CG$16,'Financial calcs'!$F$148:$CG$148)*Inputs!$E$41*G$143</f>
        <v>18.859999999999996</v>
      </c>
      <c r="H149" s="650">
        <f ca="1">LOOKUP(H$139,'Financial calcs'!$F$16:$CG$16,'Financial calcs'!$F$148:$CG$148)*Inputs!$E$41*H$143</f>
        <v>19.331499999999998</v>
      </c>
      <c r="I149" s="650">
        <f ca="1">LOOKUP(I$139,'Financial calcs'!$F$16:$CG$16,'Financial calcs'!$F$148:$CG$148)*Inputs!$E$41*I$143</f>
        <v>19.814787499999998</v>
      </c>
      <c r="J149" s="650">
        <f ca="1">LOOKUP(J$139,'Financial calcs'!$F$16:$CG$16,'Financial calcs'!$F$148:$CG$148)*Inputs!$E$41*J$143</f>
        <v>20.310157187499993</v>
      </c>
      <c r="K149" s="650">
        <f ca="1">LOOKUP(K$139,'Financial calcs'!$F$16:$CG$16,'Financial calcs'!$F$148:$CG$148)*Inputs!$E$41*K$143</f>
        <v>20.817911117187492</v>
      </c>
      <c r="L149" s="650">
        <f ca="1">LOOKUP(L$139,'Financial calcs'!$F$16:$CG$16,'Financial calcs'!$F$148:$CG$148)*Inputs!$E$41*L$143</f>
        <v>21.338358895117178</v>
      </c>
      <c r="M149" s="650">
        <f ca="1">LOOKUP(M$139,'Financial calcs'!$F$16:$CG$16,'Financial calcs'!$F$148:$CG$148)*Inputs!$E$41*M$143</f>
        <v>21.871817867495103</v>
      </c>
      <c r="N149" s="650">
        <f ca="1">LOOKUP(N$139,'Financial calcs'!$F$16:$CG$16,'Financial calcs'!$F$148:$CG$148)*Inputs!$E$41*N$143</f>
        <v>22.41861331418248</v>
      </c>
      <c r="O149" s="650">
        <f ca="1">LOOKUP(O$139,'Financial calcs'!$F$16:$CG$16,'Financial calcs'!$F$148:$CG$148)*Inputs!$E$41*O$143</f>
        <v>22.979078647037039</v>
      </c>
      <c r="P149" s="650">
        <f ca="1">LOOKUP(P$139,'Financial calcs'!$F$16:$CG$16,'Financial calcs'!$F$148:$CG$148)*Inputs!$E$41*P$143</f>
        <v>23.553555613212961</v>
      </c>
      <c r="Q149" s="650">
        <f ca="1">LOOKUP(Q$139,'Financial calcs'!$F$16:$CG$16,'Financial calcs'!$F$148:$CG$148)*Inputs!$E$41*Q$143</f>
        <v>24.142394503543283</v>
      </c>
      <c r="R149" s="650">
        <f ca="1">LOOKUP(R$139,'Financial calcs'!$F$16:$CG$16,'Financial calcs'!$F$148:$CG$148)*Inputs!$E$41*R$143</f>
        <v>24.745954366131865</v>
      </c>
      <c r="S149" s="650">
        <f ca="1">LOOKUP(S$139,'Financial calcs'!$F$16:$CG$16,'Financial calcs'!$F$148:$CG$148)*Inputs!$E$41*S$143</f>
        <v>25.364603225285158</v>
      </c>
      <c r="T149" s="650">
        <f ca="1">LOOKUP(T$139,'Financial calcs'!$F$16:$CG$16,'Financial calcs'!$F$148:$CG$148)*Inputs!$E$41*T$143</f>
        <v>25.998718305917286</v>
      </c>
      <c r="U149" s="650">
        <f ca="1">LOOKUP(U$139,'Financial calcs'!$F$16:$CG$16,'Financial calcs'!$F$148:$CG$148)*Inputs!$E$41*U$143</f>
        <v>26.648686263565214</v>
      </c>
      <c r="V149" s="650">
        <f ca="1">LOOKUP(V$139,'Financial calcs'!$F$16:$CG$16,'Financial calcs'!$F$148:$CG$148)*Inputs!$E$41*V$143</f>
        <v>27.314903420154344</v>
      </c>
      <c r="W149" s="650">
        <f ca="1">LOOKUP(W$139,'Financial calcs'!$F$16:$CG$16,'Financial calcs'!$F$148:$CG$148)*Inputs!$E$41*W$143</f>
        <v>27.997776005658199</v>
      </c>
      <c r="X149" s="650">
        <f ca="1">LOOKUP(X$139,'Financial calcs'!$F$16:$CG$16,'Financial calcs'!$F$148:$CG$148)*Inputs!$E$41*X$143</f>
        <v>28.69772040579965</v>
      </c>
      <c r="Y149" s="650">
        <f ca="1">LOOKUP(Y$139,'Financial calcs'!$F$16:$CG$16,'Financial calcs'!$F$148:$CG$148)*Inputs!$E$41*Y$143</f>
        <v>29.41516341594464</v>
      </c>
      <c r="Z149" s="650">
        <f ca="1">LOOKUP(Z$139,'Financial calcs'!$F$16:$CG$16,'Financial calcs'!$F$148:$CG$148)*Inputs!$E$41*Z$143</f>
        <v>30.157195447488785</v>
      </c>
      <c r="AA149" s="650">
        <f ca="1">LOOKUP(AA$139,'Financial calcs'!$F$16:$CG$16,'Financial calcs'!$F$148:$CG$148)*Inputs!$E$41*AA$143</f>
        <v>0</v>
      </c>
      <c r="AB149" s="650">
        <f ca="1">LOOKUP(AB$139,'Financial calcs'!$F$16:$CG$16,'Financial calcs'!$F$148:$CG$148)*Inputs!$E$41*AB$143</f>
        <v>0</v>
      </c>
      <c r="AC149" s="650">
        <f ca="1">LOOKUP(AC$139,'Financial calcs'!$F$16:$CG$16,'Financial calcs'!$F$148:$CG$148)*Inputs!$E$41*AC$143</f>
        <v>0</v>
      </c>
      <c r="AD149" s="650">
        <f ca="1">LOOKUP(AD$139,'Financial calcs'!$F$16:$CG$16,'Financial calcs'!$F$148:$CG$148)*Inputs!$E$41*AD$143</f>
        <v>0</v>
      </c>
      <c r="AE149" s="650">
        <f ca="1">LOOKUP(AE$139,'Financial calcs'!$F$16:$CG$16,'Financial calcs'!$F$148:$CG$148)*Inputs!$E$41*AE$143</f>
        <v>0</v>
      </c>
      <c r="AF149" s="650">
        <f ca="1">LOOKUP(AF$139,'Financial calcs'!$F$16:$CG$16,'Financial calcs'!$F$148:$CG$148)*Inputs!$E$41*AF$143</f>
        <v>0</v>
      </c>
      <c r="AG149" s="650">
        <f ca="1">LOOKUP(AG$139,'Financial calcs'!$F$16:$CG$16,'Financial calcs'!$F$148:$CG$148)*Inputs!$E$41*AG$143</f>
        <v>0</v>
      </c>
      <c r="AH149" s="650">
        <f ca="1">LOOKUP(AH$139,'Financial calcs'!$F$16:$CG$16,'Financial calcs'!$F$148:$CG$148)*Inputs!$E$41*AH$143</f>
        <v>0</v>
      </c>
      <c r="AI149" s="650">
        <f ca="1">LOOKUP(AI$139,'Financial calcs'!$F$16:$CG$16,'Financial calcs'!$F$148:$CG$148)*Inputs!$E$41*AI$143</f>
        <v>0</v>
      </c>
      <c r="AJ149" s="650">
        <f ca="1">LOOKUP(AJ$139,'Financial calcs'!$F$16:$CG$16,'Financial calcs'!$F$148:$CG$148)*Inputs!$E$41*AJ$143</f>
        <v>0</v>
      </c>
      <c r="AK149" s="650">
        <f ca="1">LOOKUP(AK$139,'Financial calcs'!$F$16:$CG$16,'Financial calcs'!$F$148:$CG$148)*Inputs!$E$41*AK$143</f>
        <v>0</v>
      </c>
      <c r="AL149" s="650">
        <f ca="1">LOOKUP(AL$139,'Financial calcs'!$F$16:$CG$16,'Financial calcs'!$F$148:$CG$148)*Inputs!$E$41*AL$143</f>
        <v>0</v>
      </c>
      <c r="AM149" s="650">
        <f ca="1">LOOKUP(AM$139,'Financial calcs'!$F$16:$CG$16,'Financial calcs'!$F$148:$CG$148)*Inputs!$E$41*AM$143</f>
        <v>0</v>
      </c>
      <c r="AN149" s="650">
        <f ca="1">LOOKUP(AN$139,'Financial calcs'!$F$16:$CG$16,'Financial calcs'!$F$148:$CG$148)*Inputs!$E$41*AN$143</f>
        <v>0</v>
      </c>
      <c r="AO149" s="650">
        <f ca="1">LOOKUP(AO$139,'Financial calcs'!$F$16:$CG$16,'Financial calcs'!$F$148:$CG$148)*Inputs!$E$41*AO$143</f>
        <v>0</v>
      </c>
      <c r="AP149" s="650">
        <f ca="1">LOOKUP(AP$139,'Financial calcs'!$F$16:$CG$16,'Financial calcs'!$F$148:$CG$148)*Inputs!$E$41*AP$143</f>
        <v>0</v>
      </c>
      <c r="AQ149" s="650">
        <f ca="1">LOOKUP(AQ$139,'Financial calcs'!$F$16:$CG$16,'Financial calcs'!$F$148:$CG$148)*Inputs!$E$41*AQ$143</f>
        <v>0</v>
      </c>
      <c r="AR149" s="650">
        <f ca="1">LOOKUP(AR$139,'Financial calcs'!$F$16:$CG$16,'Financial calcs'!$F$148:$CG$148)*Inputs!$E$41*AR$143</f>
        <v>0</v>
      </c>
      <c r="AS149" s="650">
        <f ca="1">LOOKUP(AS$139,'Financial calcs'!$F$16:$CG$16,'Financial calcs'!$F$148:$CG$148)*Inputs!$E$41*AS$143</f>
        <v>0</v>
      </c>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29"/>
      <c r="BW149" s="629"/>
      <c r="BX149" s="629"/>
      <c r="BY149" s="629"/>
      <c r="BZ149" s="629"/>
      <c r="CA149" s="629"/>
      <c r="CB149" s="629"/>
      <c r="CC149" s="629"/>
      <c r="CD149" s="629"/>
      <c r="CE149" s="629"/>
      <c r="CF149" s="629"/>
      <c r="CG149" s="629"/>
    </row>
    <row r="150" spans="2:85" s="190" customFormat="1" ht="5.45" x14ac:dyDescent="0.15">
      <c r="D150" s="224"/>
      <c r="F150" s="651"/>
      <c r="G150" s="651"/>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1"/>
      <c r="BW150" s="631"/>
      <c r="BX150" s="631"/>
      <c r="BY150" s="631"/>
      <c r="BZ150" s="631"/>
      <c r="CA150" s="631"/>
      <c r="CB150" s="631"/>
      <c r="CC150" s="631"/>
      <c r="CD150" s="631"/>
      <c r="CE150" s="631"/>
      <c r="CF150" s="631"/>
      <c r="CG150" s="631"/>
    </row>
    <row r="151" spans="2:85" s="116" customFormat="1" ht="14.45" x14ac:dyDescent="0.3">
      <c r="B151" s="116" t="s">
        <v>737</v>
      </c>
      <c r="D151" s="122"/>
      <c r="F151" s="650">
        <f ca="1">LOOKUP(F$139,'Financial calcs'!$F$16:$CG$16,'Financial calcs'!$F$149:$CG$149)*Inputs!$E$42*F$143</f>
        <v>0</v>
      </c>
      <c r="G151" s="650">
        <f ca="1">LOOKUP(G$139,'Financial calcs'!$F$16:$CG$16,'Financial calcs'!$F$149:$CG$149)*Inputs!$E$42*G$143</f>
        <v>4.6124999999999998</v>
      </c>
      <c r="H151" s="650">
        <f ca="1">LOOKUP(H$139,'Financial calcs'!$F$16:$CG$16,'Financial calcs'!$F$149:$CG$149)*Inputs!$E$42*H$143</f>
        <v>4.7278124999999998</v>
      </c>
      <c r="I151" s="650">
        <f ca="1">LOOKUP(I$139,'Financial calcs'!$F$16:$CG$16,'Financial calcs'!$F$149:$CG$149)*Inputs!$E$42*I$143</f>
        <v>4.8460078124999999</v>
      </c>
      <c r="J151" s="650">
        <f ca="1">LOOKUP(J$139,'Financial calcs'!$F$16:$CG$16,'Financial calcs'!$F$149:$CG$149)*Inputs!$E$42*J$143</f>
        <v>4.9671580078124986</v>
      </c>
      <c r="K151" s="650">
        <f ca="1">LOOKUP(K$139,'Financial calcs'!$F$16:$CG$16,'Financial calcs'!$F$149:$CG$149)*Inputs!$E$42*K$143</f>
        <v>5.0913369580078109</v>
      </c>
      <c r="L151" s="650">
        <f ca="1">LOOKUP(L$139,'Financial calcs'!$F$16:$CG$16,'Financial calcs'!$F$149:$CG$149)*Inputs!$E$42*L$143</f>
        <v>5.2186203819580061</v>
      </c>
      <c r="M151" s="650">
        <f ca="1">LOOKUP(M$139,'Financial calcs'!$F$16:$CG$16,'Financial calcs'!$F$149:$CG$149)*Inputs!$E$42*M$143</f>
        <v>5.349085891506955</v>
      </c>
      <c r="N151" s="650">
        <f ca="1">LOOKUP(N$139,'Financial calcs'!$F$16:$CG$16,'Financial calcs'!$F$149:$CG$149)*Inputs!$E$42*N$143</f>
        <v>5.482813038794629</v>
      </c>
      <c r="O151" s="650">
        <f ca="1">LOOKUP(O$139,'Financial calcs'!$F$16:$CG$16,'Financial calcs'!$F$149:$CG$149)*Inputs!$E$42*O$143</f>
        <v>5.6198833647644939</v>
      </c>
      <c r="P151" s="650">
        <f ca="1">LOOKUP(P$139,'Financial calcs'!$F$16:$CG$16,'Financial calcs'!$F$149:$CG$149)*Inputs!$E$42*P$143</f>
        <v>5.7603804488836046</v>
      </c>
      <c r="Q151" s="650">
        <f ca="1">LOOKUP(Q$139,'Financial calcs'!$F$16:$CG$16,'Financial calcs'!$F$149:$CG$149)*Inputs!$E$42*Q$143</f>
        <v>5.9043899601056946</v>
      </c>
      <c r="R151" s="650">
        <f ca="1">LOOKUP(R$139,'Financial calcs'!$F$16:$CG$16,'Financial calcs'!$F$149:$CG$149)*Inputs!$E$42*R$143</f>
        <v>6.0519997091083368</v>
      </c>
      <c r="S151" s="650">
        <f ca="1">LOOKUP(S$139,'Financial calcs'!$F$16:$CG$16,'Financial calcs'!$F$149:$CG$149)*Inputs!$E$42*S$143</f>
        <v>6.2032997018360447</v>
      </c>
      <c r="T151" s="650">
        <f ca="1">LOOKUP(T$139,'Financial calcs'!$F$16:$CG$16,'Financial calcs'!$F$149:$CG$149)*Inputs!$E$42*T$143</f>
        <v>6.3583821943819459</v>
      </c>
      <c r="U151" s="650">
        <f ca="1">LOOKUP(U$139,'Financial calcs'!$F$16:$CG$16,'Financial calcs'!$F$149:$CG$149)*Inputs!$E$42*U$143</f>
        <v>6.5173417492414929</v>
      </c>
      <c r="V151" s="650">
        <f ca="1">LOOKUP(V$139,'Financial calcs'!$F$16:$CG$16,'Financial calcs'!$F$149:$CG$149)*Inputs!$E$42*V$143</f>
        <v>6.6802752929725298</v>
      </c>
      <c r="W151" s="650">
        <f ca="1">LOOKUP(W$139,'Financial calcs'!$F$16:$CG$16,'Financial calcs'!$F$149:$CG$149)*Inputs!$E$42*W$143</f>
        <v>6.8472821752968427</v>
      </c>
      <c r="X151" s="650">
        <f ca="1">LOOKUP(X$139,'Financial calcs'!$F$16:$CG$16,'Financial calcs'!$F$149:$CG$149)*Inputs!$E$42*X$143</f>
        <v>7.018464229679263</v>
      </c>
      <c r="Y151" s="650">
        <f ca="1">LOOKUP(Y$139,'Financial calcs'!$F$16:$CG$16,'Financial calcs'!$F$149:$CG$149)*Inputs!$E$42*Y$143</f>
        <v>7.1939258354212434</v>
      </c>
      <c r="Z151" s="650">
        <f ca="1">LOOKUP(Z$139,'Financial calcs'!$F$16:$CG$16,'Financial calcs'!$F$149:$CG$149)*Inputs!$E$42*Z$143</f>
        <v>7.3754010605271496</v>
      </c>
      <c r="AA151" s="650">
        <f ca="1">LOOKUP(AA$139,'Financial calcs'!$F$16:$CG$16,'Financial calcs'!$F$149:$CG$149)*Inputs!$E$42*AA$143</f>
        <v>0</v>
      </c>
      <c r="AB151" s="650">
        <f ca="1">LOOKUP(AB$139,'Financial calcs'!$F$16:$CG$16,'Financial calcs'!$F$149:$CG$149)*Inputs!$E$42*AB$143</f>
        <v>0</v>
      </c>
      <c r="AC151" s="650">
        <f ca="1">LOOKUP(AC$139,'Financial calcs'!$F$16:$CG$16,'Financial calcs'!$F$149:$CG$149)*Inputs!$E$42*AC$143</f>
        <v>0</v>
      </c>
      <c r="AD151" s="650">
        <f ca="1">LOOKUP(AD$139,'Financial calcs'!$F$16:$CG$16,'Financial calcs'!$F$149:$CG$149)*Inputs!$E$42*AD$143</f>
        <v>0</v>
      </c>
      <c r="AE151" s="650">
        <f ca="1">LOOKUP(AE$139,'Financial calcs'!$F$16:$CG$16,'Financial calcs'!$F$149:$CG$149)*Inputs!$E$42*AE$143</f>
        <v>0</v>
      </c>
      <c r="AF151" s="650">
        <f ca="1">LOOKUP(AF$139,'Financial calcs'!$F$16:$CG$16,'Financial calcs'!$F$149:$CG$149)*Inputs!$E$42*AF$143</f>
        <v>0</v>
      </c>
      <c r="AG151" s="650">
        <f ca="1">LOOKUP(AG$139,'Financial calcs'!$F$16:$CG$16,'Financial calcs'!$F$149:$CG$149)*Inputs!$E$42*AG$143</f>
        <v>0</v>
      </c>
      <c r="AH151" s="650">
        <f ca="1">LOOKUP(AH$139,'Financial calcs'!$F$16:$CG$16,'Financial calcs'!$F$149:$CG$149)*Inputs!$E$42*AH$143</f>
        <v>0</v>
      </c>
      <c r="AI151" s="650">
        <f ca="1">LOOKUP(AI$139,'Financial calcs'!$F$16:$CG$16,'Financial calcs'!$F$149:$CG$149)*Inputs!$E$42*AI$143</f>
        <v>0</v>
      </c>
      <c r="AJ151" s="650">
        <f ca="1">LOOKUP(AJ$139,'Financial calcs'!$F$16:$CG$16,'Financial calcs'!$F$149:$CG$149)*Inputs!$E$42*AJ$143</f>
        <v>0</v>
      </c>
      <c r="AK151" s="650">
        <f ca="1">LOOKUP(AK$139,'Financial calcs'!$F$16:$CG$16,'Financial calcs'!$F$149:$CG$149)*Inputs!$E$42*AK$143</f>
        <v>0</v>
      </c>
      <c r="AL151" s="650">
        <f ca="1">LOOKUP(AL$139,'Financial calcs'!$F$16:$CG$16,'Financial calcs'!$F$149:$CG$149)*Inputs!$E$42*AL$143</f>
        <v>0</v>
      </c>
      <c r="AM151" s="650">
        <f ca="1">LOOKUP(AM$139,'Financial calcs'!$F$16:$CG$16,'Financial calcs'!$F$149:$CG$149)*Inputs!$E$42*AM$143</f>
        <v>0</v>
      </c>
      <c r="AN151" s="650">
        <f ca="1">LOOKUP(AN$139,'Financial calcs'!$F$16:$CG$16,'Financial calcs'!$F$149:$CG$149)*Inputs!$E$42*AN$143</f>
        <v>0</v>
      </c>
      <c r="AO151" s="650">
        <f ca="1">LOOKUP(AO$139,'Financial calcs'!$F$16:$CG$16,'Financial calcs'!$F$149:$CG$149)*Inputs!$E$42*AO$143</f>
        <v>0</v>
      </c>
      <c r="AP151" s="650">
        <f ca="1">LOOKUP(AP$139,'Financial calcs'!$F$16:$CG$16,'Financial calcs'!$F$149:$CG$149)*Inputs!$E$42*AP$143</f>
        <v>0</v>
      </c>
      <c r="AQ151" s="650">
        <f ca="1">LOOKUP(AQ$139,'Financial calcs'!$F$16:$CG$16,'Financial calcs'!$F$149:$CG$149)*Inputs!$E$42*AQ$143</f>
        <v>0</v>
      </c>
      <c r="AR151" s="650">
        <f ca="1">LOOKUP(AR$139,'Financial calcs'!$F$16:$CG$16,'Financial calcs'!$F$149:$CG$149)*Inputs!$E$42*AR$143</f>
        <v>0</v>
      </c>
      <c r="AS151" s="650">
        <f ca="1">LOOKUP(AS$139,'Financial calcs'!$F$16:$CG$16,'Financial calcs'!$F$149:$CG$149)*Inputs!$E$42*AS$143</f>
        <v>0</v>
      </c>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c r="CA151" s="629"/>
      <c r="CB151" s="629"/>
      <c r="CC151" s="629"/>
      <c r="CD151" s="629"/>
      <c r="CE151" s="629"/>
      <c r="CF151" s="629"/>
      <c r="CG151" s="629"/>
    </row>
    <row r="152" spans="2:85" s="190" customFormat="1" ht="5.45" x14ac:dyDescent="0.15">
      <c r="D152" s="224"/>
      <c r="F152" s="651"/>
      <c r="G152" s="651"/>
      <c r="H152" s="651"/>
      <c r="I152" s="651"/>
      <c r="J152" s="651"/>
      <c r="K152" s="651"/>
      <c r="L152" s="651"/>
      <c r="M152" s="651"/>
      <c r="N152" s="651"/>
      <c r="O152" s="651"/>
      <c r="P152" s="65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c r="AM152" s="651"/>
      <c r="AN152" s="651"/>
      <c r="AO152" s="651"/>
      <c r="AP152" s="651"/>
      <c r="AQ152" s="651"/>
      <c r="AR152" s="651"/>
      <c r="AS152" s="651"/>
      <c r="AT152" s="631"/>
      <c r="AU152" s="631"/>
      <c r="AV152" s="631"/>
      <c r="AW152" s="631"/>
      <c r="AX152" s="631"/>
      <c r="AY152" s="631"/>
      <c r="AZ152" s="631"/>
      <c r="BA152" s="631"/>
      <c r="BB152" s="631"/>
      <c r="BC152" s="631"/>
      <c r="BD152" s="631"/>
      <c r="BE152" s="631"/>
      <c r="BF152" s="631"/>
      <c r="BG152" s="631"/>
      <c r="BH152" s="631"/>
      <c r="BI152" s="631"/>
      <c r="BJ152" s="631"/>
      <c r="BK152" s="631"/>
      <c r="BL152" s="631"/>
      <c r="BM152" s="631"/>
      <c r="BN152" s="631"/>
      <c r="BO152" s="631"/>
      <c r="BP152" s="631"/>
      <c r="BQ152" s="631"/>
      <c r="BR152" s="631"/>
      <c r="BS152" s="631"/>
      <c r="BT152" s="631"/>
      <c r="BU152" s="631"/>
      <c r="BV152" s="631"/>
      <c r="BW152" s="631"/>
      <c r="BX152" s="631"/>
      <c r="BY152" s="631"/>
      <c r="BZ152" s="631"/>
      <c r="CA152" s="631"/>
      <c r="CB152" s="631"/>
      <c r="CC152" s="631"/>
      <c r="CD152" s="631"/>
      <c r="CE152" s="631"/>
      <c r="CF152" s="631"/>
      <c r="CG152" s="631"/>
    </row>
    <row r="153" spans="2:85" s="116" customFormat="1" ht="14.45" x14ac:dyDescent="0.3">
      <c r="B153" s="116" t="s">
        <v>741</v>
      </c>
      <c r="D153" s="122"/>
      <c r="F153" s="650">
        <f ca="1">LOOKUP(F$139,'Financial calcs'!$F$16:$CG$16,'Financial calcs'!$F$150:$CG$150)*Inputs!$E$43*F$143</f>
        <v>0</v>
      </c>
      <c r="G153" s="650">
        <f ca="1">LOOKUP(G$139,'Financial calcs'!$F$16:$CG$16,'Financial calcs'!$F$150:$CG$150)*Inputs!$E$43*G$143</f>
        <v>0</v>
      </c>
      <c r="H153" s="650">
        <f ca="1">LOOKUP(H$139,'Financial calcs'!$F$16:$CG$16,'Financial calcs'!$F$150:$CG$150)*Inputs!$E$43*H$143</f>
        <v>0</v>
      </c>
      <c r="I153" s="650">
        <f ca="1">LOOKUP(I$139,'Financial calcs'!$F$16:$CG$16,'Financial calcs'!$F$150:$CG$150)*Inputs!$E$43*I$143</f>
        <v>0</v>
      </c>
      <c r="J153" s="650">
        <f ca="1">LOOKUP(J$139,'Financial calcs'!$F$16:$CG$16,'Financial calcs'!$F$150:$CG$150)*Inputs!$E$43*J$143</f>
        <v>0</v>
      </c>
      <c r="K153" s="650">
        <f ca="1">LOOKUP(K$139,'Financial calcs'!$F$16:$CG$16,'Financial calcs'!$F$150:$CG$150)*Inputs!$E$43*K$143</f>
        <v>0</v>
      </c>
      <c r="L153" s="650">
        <f ca="1">LOOKUP(L$139,'Financial calcs'!$F$16:$CG$16,'Financial calcs'!$F$150:$CG$150)*Inputs!$E$43*L$143</f>
        <v>0</v>
      </c>
      <c r="M153" s="650">
        <f ca="1">LOOKUP(M$139,'Financial calcs'!$F$16:$CG$16,'Financial calcs'!$F$150:$CG$150)*Inputs!$E$43*M$143</f>
        <v>0</v>
      </c>
      <c r="N153" s="650">
        <f ca="1">LOOKUP(N$139,'Financial calcs'!$F$16:$CG$16,'Financial calcs'!$F$150:$CG$150)*Inputs!$E$43*N$143</f>
        <v>0</v>
      </c>
      <c r="O153" s="650">
        <f ca="1">LOOKUP(O$139,'Financial calcs'!$F$16:$CG$16,'Financial calcs'!$F$150:$CG$150)*Inputs!$E$43*O$143</f>
        <v>0</v>
      </c>
      <c r="P153" s="650">
        <f ca="1">LOOKUP(P$139,'Financial calcs'!$F$16:$CG$16,'Financial calcs'!$F$150:$CG$150)*Inputs!$E$43*P$143</f>
        <v>0</v>
      </c>
      <c r="Q153" s="650">
        <f ca="1">LOOKUP(Q$139,'Financial calcs'!$F$16:$CG$16,'Financial calcs'!$F$150:$CG$150)*Inputs!$E$43*Q$143</f>
        <v>0</v>
      </c>
      <c r="R153" s="650">
        <f ca="1">LOOKUP(R$139,'Financial calcs'!$F$16:$CG$16,'Financial calcs'!$F$150:$CG$150)*Inputs!$E$43*R$143</f>
        <v>0</v>
      </c>
      <c r="S153" s="650">
        <f ca="1">LOOKUP(S$139,'Financial calcs'!$F$16:$CG$16,'Financial calcs'!$F$150:$CG$150)*Inputs!$E$43*S$143</f>
        <v>0</v>
      </c>
      <c r="T153" s="650">
        <f ca="1">LOOKUP(T$139,'Financial calcs'!$F$16:$CG$16,'Financial calcs'!$F$150:$CG$150)*Inputs!$E$43*T$143</f>
        <v>0</v>
      </c>
      <c r="U153" s="650">
        <f ca="1">LOOKUP(U$139,'Financial calcs'!$F$16:$CG$16,'Financial calcs'!$F$150:$CG$150)*Inputs!$E$43*U$143</f>
        <v>0</v>
      </c>
      <c r="V153" s="650">
        <f ca="1">LOOKUP(V$139,'Financial calcs'!$F$16:$CG$16,'Financial calcs'!$F$150:$CG$150)*Inputs!$E$43*V$143</f>
        <v>0</v>
      </c>
      <c r="W153" s="650">
        <f ca="1">LOOKUP(W$139,'Financial calcs'!$F$16:$CG$16,'Financial calcs'!$F$150:$CG$150)*Inputs!$E$43*W$143</f>
        <v>0</v>
      </c>
      <c r="X153" s="650">
        <f ca="1">LOOKUP(X$139,'Financial calcs'!$F$16:$CG$16,'Financial calcs'!$F$150:$CG$150)*Inputs!$E$43*X$143</f>
        <v>0</v>
      </c>
      <c r="Y153" s="650">
        <f ca="1">LOOKUP(Y$139,'Financial calcs'!$F$16:$CG$16,'Financial calcs'!$F$150:$CG$150)*Inputs!$E$43*Y$143</f>
        <v>0</v>
      </c>
      <c r="Z153" s="650">
        <f ca="1">LOOKUP(Z$139,'Financial calcs'!$F$16:$CG$16,'Financial calcs'!$F$150:$CG$150)*Inputs!$E$43*Z$143</f>
        <v>0</v>
      </c>
      <c r="AA153" s="650">
        <f ca="1">LOOKUP(AA$139,'Financial calcs'!$F$16:$CG$16,'Financial calcs'!$F$150:$CG$150)*Inputs!$E$43*AA$143</f>
        <v>0</v>
      </c>
      <c r="AB153" s="650">
        <f ca="1">LOOKUP(AB$139,'Financial calcs'!$F$16:$CG$16,'Financial calcs'!$F$150:$CG$150)*Inputs!$E$43*AB$143</f>
        <v>0</v>
      </c>
      <c r="AC153" s="650">
        <f ca="1">LOOKUP(AC$139,'Financial calcs'!$F$16:$CG$16,'Financial calcs'!$F$150:$CG$150)*Inputs!$E$43*AC$143</f>
        <v>0</v>
      </c>
      <c r="AD153" s="650">
        <f ca="1">LOOKUP(AD$139,'Financial calcs'!$F$16:$CG$16,'Financial calcs'!$F$150:$CG$150)*Inputs!$E$43*AD$143</f>
        <v>0</v>
      </c>
      <c r="AE153" s="650">
        <f ca="1">LOOKUP(AE$139,'Financial calcs'!$F$16:$CG$16,'Financial calcs'!$F$150:$CG$150)*Inputs!$E$43*AE$143</f>
        <v>0</v>
      </c>
      <c r="AF153" s="650">
        <f ca="1">LOOKUP(AF$139,'Financial calcs'!$F$16:$CG$16,'Financial calcs'!$F$150:$CG$150)*Inputs!$E$43*AF$143</f>
        <v>0</v>
      </c>
      <c r="AG153" s="650">
        <f ca="1">LOOKUP(AG$139,'Financial calcs'!$F$16:$CG$16,'Financial calcs'!$F$150:$CG$150)*Inputs!$E$43*AG$143</f>
        <v>0</v>
      </c>
      <c r="AH153" s="650">
        <f ca="1">LOOKUP(AH$139,'Financial calcs'!$F$16:$CG$16,'Financial calcs'!$F$150:$CG$150)*Inputs!$E$43*AH$143</f>
        <v>0</v>
      </c>
      <c r="AI153" s="650">
        <f ca="1">LOOKUP(AI$139,'Financial calcs'!$F$16:$CG$16,'Financial calcs'!$F$150:$CG$150)*Inputs!$E$43*AI$143</f>
        <v>0</v>
      </c>
      <c r="AJ153" s="650">
        <f ca="1">LOOKUP(AJ$139,'Financial calcs'!$F$16:$CG$16,'Financial calcs'!$F$150:$CG$150)*Inputs!$E$43*AJ$143</f>
        <v>0</v>
      </c>
      <c r="AK153" s="650">
        <f ca="1">LOOKUP(AK$139,'Financial calcs'!$F$16:$CG$16,'Financial calcs'!$F$150:$CG$150)*Inputs!$E$43*AK$143</f>
        <v>0</v>
      </c>
      <c r="AL153" s="650">
        <f ca="1">LOOKUP(AL$139,'Financial calcs'!$F$16:$CG$16,'Financial calcs'!$F$150:$CG$150)*Inputs!$E$43*AL$143</f>
        <v>0</v>
      </c>
      <c r="AM153" s="650">
        <f ca="1">LOOKUP(AM$139,'Financial calcs'!$F$16:$CG$16,'Financial calcs'!$F$150:$CG$150)*Inputs!$E$43*AM$143</f>
        <v>0</v>
      </c>
      <c r="AN153" s="650">
        <f ca="1">LOOKUP(AN$139,'Financial calcs'!$F$16:$CG$16,'Financial calcs'!$F$150:$CG$150)*Inputs!$E$43*AN$143</f>
        <v>0</v>
      </c>
      <c r="AO153" s="650">
        <f ca="1">LOOKUP(AO$139,'Financial calcs'!$F$16:$CG$16,'Financial calcs'!$F$150:$CG$150)*Inputs!$E$43*AO$143</f>
        <v>0</v>
      </c>
      <c r="AP153" s="650">
        <f ca="1">LOOKUP(AP$139,'Financial calcs'!$F$16:$CG$16,'Financial calcs'!$F$150:$CG$150)*Inputs!$E$43*AP$143</f>
        <v>0</v>
      </c>
      <c r="AQ153" s="650">
        <f ca="1">LOOKUP(AQ$139,'Financial calcs'!$F$16:$CG$16,'Financial calcs'!$F$150:$CG$150)*Inputs!$E$43*AQ$143</f>
        <v>0</v>
      </c>
      <c r="AR153" s="650">
        <f ca="1">LOOKUP(AR$139,'Financial calcs'!$F$16:$CG$16,'Financial calcs'!$F$150:$CG$150)*Inputs!$E$43*AR$143</f>
        <v>0</v>
      </c>
      <c r="AS153" s="650">
        <f ca="1">LOOKUP(AS$139,'Financial calcs'!$F$16:$CG$16,'Financial calcs'!$F$150:$CG$150)*Inputs!$E$43*AS$143</f>
        <v>0</v>
      </c>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c r="BN153" s="629"/>
      <c r="BO153" s="629"/>
      <c r="BP153" s="629"/>
      <c r="BQ153" s="629"/>
      <c r="BR153" s="629"/>
      <c r="BS153" s="629"/>
      <c r="BT153" s="629"/>
      <c r="BU153" s="629"/>
      <c r="BV153" s="629"/>
      <c r="BW153" s="629"/>
      <c r="BX153" s="629"/>
      <c r="BY153" s="629"/>
      <c r="BZ153" s="629"/>
      <c r="CA153" s="629"/>
      <c r="CB153" s="629"/>
      <c r="CC153" s="629"/>
      <c r="CD153" s="629"/>
      <c r="CE153" s="629"/>
      <c r="CF153" s="629"/>
      <c r="CG153" s="629"/>
    </row>
    <row r="154" spans="2:85" s="191" customFormat="1" ht="5.45" x14ac:dyDescent="0.15">
      <c r="D154" s="568"/>
      <c r="F154" s="644"/>
      <c r="G154" s="644"/>
      <c r="H154" s="644"/>
      <c r="I154" s="644"/>
      <c r="J154" s="644"/>
      <c r="K154" s="644"/>
      <c r="L154" s="644"/>
      <c r="M154" s="644"/>
      <c r="N154" s="644"/>
      <c r="O154" s="644"/>
      <c r="P154" s="644"/>
      <c r="Q154" s="644"/>
      <c r="R154" s="644"/>
      <c r="S154" s="644"/>
      <c r="T154" s="644"/>
      <c r="U154" s="644"/>
      <c r="V154" s="644"/>
      <c r="W154" s="644"/>
      <c r="X154" s="644"/>
      <c r="Y154" s="644"/>
      <c r="Z154" s="644"/>
      <c r="AA154" s="644"/>
      <c r="AB154" s="644"/>
      <c r="AC154" s="644"/>
      <c r="AD154" s="644"/>
      <c r="AE154" s="644"/>
      <c r="AF154" s="644"/>
      <c r="AG154" s="644"/>
      <c r="AH154" s="644"/>
      <c r="AI154" s="644"/>
      <c r="AJ154" s="644"/>
      <c r="AK154" s="644"/>
      <c r="AL154" s="644"/>
      <c r="AM154" s="644"/>
      <c r="AN154" s="644"/>
      <c r="AO154" s="644"/>
      <c r="AP154" s="644"/>
      <c r="AQ154" s="644"/>
      <c r="AR154" s="644"/>
      <c r="AS154" s="644"/>
      <c r="AT154" s="552"/>
      <c r="AU154" s="552"/>
      <c r="AV154" s="552"/>
      <c r="AW154" s="552"/>
      <c r="AX154" s="552"/>
      <c r="AY154" s="552"/>
      <c r="AZ154" s="552"/>
      <c r="BA154" s="552"/>
      <c r="BB154" s="552"/>
      <c r="BC154" s="552"/>
      <c r="BD154" s="552"/>
      <c r="BE154" s="552"/>
      <c r="BF154" s="552"/>
      <c r="BG154" s="552"/>
      <c r="BH154" s="552"/>
      <c r="BI154" s="552"/>
      <c r="BJ154" s="552"/>
      <c r="BK154" s="552"/>
      <c r="BL154" s="552"/>
      <c r="BM154" s="552"/>
      <c r="BN154" s="552"/>
      <c r="BO154" s="552"/>
      <c r="BP154" s="552"/>
      <c r="BQ154" s="552"/>
      <c r="BR154" s="552"/>
      <c r="BS154" s="552"/>
      <c r="BT154" s="552"/>
      <c r="BU154" s="552"/>
      <c r="BV154" s="552"/>
      <c r="BW154" s="552"/>
      <c r="BX154" s="552"/>
      <c r="BY154" s="552"/>
      <c r="BZ154" s="552"/>
      <c r="CA154" s="552"/>
      <c r="CB154" s="552"/>
      <c r="CC154" s="552"/>
      <c r="CD154" s="552"/>
      <c r="CE154" s="552"/>
      <c r="CF154" s="552"/>
      <c r="CG154" s="552"/>
    </row>
    <row r="155" spans="2:85" s="115" customFormat="1" x14ac:dyDescent="0.25">
      <c r="B155" s="115" t="s">
        <v>743</v>
      </c>
      <c r="D155" s="635"/>
      <c r="F155" s="629">
        <f t="shared" ref="F155:AS155" si="126">LOOKUP(F$139,$F$4:$CG$4,$F11:$CG11)</f>
        <v>0</v>
      </c>
      <c r="G155" s="629">
        <f t="shared" si="126"/>
        <v>93729.726027397235</v>
      </c>
      <c r="H155" s="629">
        <f t="shared" si="126"/>
        <v>96337.802088851866</v>
      </c>
      <c r="I155" s="629">
        <f t="shared" si="126"/>
        <v>98478.103595890396</v>
      </c>
      <c r="J155" s="629">
        <f t="shared" si="126"/>
        <v>158223.53807122214</v>
      </c>
      <c r="K155" s="629">
        <f t="shared" si="126"/>
        <v>162179.12652300269</v>
      </c>
      <c r="L155" s="629">
        <f t="shared" si="126"/>
        <v>166686.23797674256</v>
      </c>
      <c r="M155" s="629">
        <f t="shared" si="126"/>
        <v>170389.44480322965</v>
      </c>
      <c r="N155" s="629">
        <f t="shared" si="126"/>
        <v>174649.1809233104</v>
      </c>
      <c r="O155" s="629">
        <f t="shared" si="126"/>
        <v>179015.41044639313</v>
      </c>
      <c r="P155" s="629">
        <f t="shared" si="126"/>
        <v>183990.41816851476</v>
      </c>
      <c r="Q155" s="629">
        <f t="shared" si="126"/>
        <v>188078.06560024177</v>
      </c>
      <c r="R155" s="629">
        <f t="shared" si="126"/>
        <v>192780.01724024778</v>
      </c>
      <c r="S155" s="629">
        <f t="shared" si="126"/>
        <v>197599.51767125397</v>
      </c>
      <c r="T155" s="629">
        <f t="shared" si="126"/>
        <v>203090.99532589072</v>
      </c>
      <c r="U155" s="629">
        <f t="shared" si="126"/>
        <v>207602.99325336114</v>
      </c>
      <c r="V155" s="629">
        <f t="shared" si="126"/>
        <v>212793.06808469517</v>
      </c>
      <c r="W155" s="629">
        <f t="shared" si="126"/>
        <v>218112.89478681254</v>
      </c>
      <c r="X155" s="629">
        <f t="shared" si="126"/>
        <v>224174.45861057972</v>
      </c>
      <c r="Y155" s="629">
        <f t="shared" si="126"/>
        <v>229154.86008539484</v>
      </c>
      <c r="Z155" s="629">
        <f t="shared" si="126"/>
        <v>234910.01710434197</v>
      </c>
      <c r="AA155" s="629">
        <f t="shared" si="126"/>
        <v>0</v>
      </c>
      <c r="AB155" s="629">
        <f t="shared" si="126"/>
        <v>0</v>
      </c>
      <c r="AC155" s="629">
        <f t="shared" si="126"/>
        <v>0</v>
      </c>
      <c r="AD155" s="629">
        <f t="shared" si="126"/>
        <v>0</v>
      </c>
      <c r="AE155" s="629">
        <f t="shared" si="126"/>
        <v>0</v>
      </c>
      <c r="AF155" s="629">
        <f t="shared" si="126"/>
        <v>0</v>
      </c>
      <c r="AG155" s="629">
        <f t="shared" si="126"/>
        <v>0</v>
      </c>
      <c r="AH155" s="629">
        <f t="shared" si="126"/>
        <v>0</v>
      </c>
      <c r="AI155" s="629">
        <f t="shared" si="126"/>
        <v>0</v>
      </c>
      <c r="AJ155" s="629">
        <f t="shared" si="126"/>
        <v>0</v>
      </c>
      <c r="AK155" s="629">
        <f t="shared" si="126"/>
        <v>0</v>
      </c>
      <c r="AL155" s="629">
        <f t="shared" si="126"/>
        <v>0</v>
      </c>
      <c r="AM155" s="629">
        <f t="shared" si="126"/>
        <v>0</v>
      </c>
      <c r="AN155" s="629">
        <f t="shared" si="126"/>
        <v>0</v>
      </c>
      <c r="AO155" s="629">
        <f t="shared" si="126"/>
        <v>0</v>
      </c>
      <c r="AP155" s="629">
        <f t="shared" si="126"/>
        <v>0</v>
      </c>
      <c r="AQ155" s="629">
        <f t="shared" si="126"/>
        <v>0</v>
      </c>
      <c r="AR155" s="629">
        <f t="shared" si="126"/>
        <v>0</v>
      </c>
      <c r="AS155" s="629">
        <f t="shared" si="126"/>
        <v>0</v>
      </c>
      <c r="AT155" s="404"/>
      <c r="AU155" s="404"/>
      <c r="AV155" s="404"/>
      <c r="AW155" s="404"/>
      <c r="AX155" s="404"/>
      <c r="AY155" s="404"/>
      <c r="AZ155" s="404"/>
      <c r="BA155" s="404"/>
      <c r="BB155" s="404"/>
      <c r="BC155" s="404"/>
      <c r="BD155" s="404"/>
      <c r="BE155" s="404"/>
      <c r="BF155" s="404"/>
      <c r="BG155" s="404"/>
      <c r="BH155" s="404"/>
      <c r="BI155" s="404"/>
      <c r="BJ155" s="404"/>
      <c r="BK155" s="404"/>
      <c r="BL155" s="404"/>
      <c r="BM155" s="404"/>
      <c r="BN155" s="404"/>
      <c r="BO155" s="404"/>
      <c r="BP155" s="404"/>
      <c r="BQ155" s="404"/>
      <c r="BR155" s="404"/>
      <c r="BS155" s="404"/>
      <c r="BT155" s="404"/>
      <c r="BU155" s="404"/>
      <c r="BV155" s="404"/>
      <c r="BW155" s="404"/>
      <c r="BX155" s="404"/>
      <c r="BY155" s="404"/>
      <c r="BZ155" s="404"/>
      <c r="CA155" s="404"/>
      <c r="CB155" s="404"/>
      <c r="CC155" s="404"/>
      <c r="CD155" s="404"/>
      <c r="CE155" s="404"/>
      <c r="CF155" s="404"/>
      <c r="CG155" s="404"/>
    </row>
    <row r="156" spans="2:85" s="191" customFormat="1" ht="5.45" x14ac:dyDescent="0.15">
      <c r="D156" s="568"/>
      <c r="F156" s="644"/>
      <c r="G156" s="644"/>
      <c r="H156" s="644"/>
      <c r="I156" s="644"/>
      <c r="J156" s="644"/>
      <c r="K156" s="644"/>
      <c r="L156" s="644"/>
      <c r="M156" s="644"/>
      <c r="N156" s="644"/>
      <c r="O156" s="644"/>
      <c r="P156" s="644"/>
      <c r="Q156" s="644"/>
      <c r="R156" s="644"/>
      <c r="S156" s="644"/>
      <c r="T156" s="644"/>
      <c r="U156" s="644"/>
      <c r="V156" s="644"/>
      <c r="W156" s="644"/>
      <c r="X156" s="644"/>
      <c r="Y156" s="644"/>
      <c r="Z156" s="644"/>
      <c r="AA156" s="644"/>
      <c r="AB156" s="644"/>
      <c r="AC156" s="644"/>
      <c r="AD156" s="644"/>
      <c r="AE156" s="644"/>
      <c r="AF156" s="644"/>
      <c r="AG156" s="644"/>
      <c r="AH156" s="644"/>
      <c r="AI156" s="644"/>
      <c r="AJ156" s="644"/>
      <c r="AK156" s="644"/>
      <c r="AL156" s="644"/>
      <c r="AM156" s="644"/>
      <c r="AN156" s="644"/>
      <c r="AO156" s="644"/>
      <c r="AP156" s="644"/>
      <c r="AQ156" s="644"/>
      <c r="AR156" s="644"/>
      <c r="AS156" s="644"/>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row>
    <row r="157" spans="2:85" s="115" customFormat="1" x14ac:dyDescent="0.25">
      <c r="B157" s="115" t="s">
        <v>742</v>
      </c>
      <c r="D157" s="635"/>
      <c r="F157" s="629">
        <f t="shared" ref="F157:AS157" si="127">LOOKUP(F$139,$F$4:$CG$4,$F12:$CG12)</f>
        <v>0</v>
      </c>
      <c r="G157" s="629">
        <f t="shared" si="127"/>
        <v>22923.030821917804</v>
      </c>
      <c r="H157" s="629">
        <f t="shared" si="127"/>
        <v>23560.875510860511</v>
      </c>
      <c r="I157" s="629">
        <f t="shared" si="127"/>
        <v>24084.318814212325</v>
      </c>
      <c r="J157" s="629">
        <f t="shared" si="127"/>
        <v>38695.973984809767</v>
      </c>
      <c r="K157" s="629">
        <f t="shared" si="127"/>
        <v>39663.373334430013</v>
      </c>
      <c r="L157" s="629">
        <f t="shared" si="127"/>
        <v>40765.656026920733</v>
      </c>
      <c r="M157" s="629">
        <f t="shared" si="127"/>
        <v>41671.331609485525</v>
      </c>
      <c r="N157" s="629">
        <f t="shared" si="127"/>
        <v>42713.114899722656</v>
      </c>
      <c r="O157" s="629">
        <f t="shared" si="127"/>
        <v>43780.942772215712</v>
      </c>
      <c r="P157" s="629">
        <f t="shared" si="127"/>
        <v>44997.656617299806</v>
      </c>
      <c r="Q157" s="629">
        <f t="shared" si="127"/>
        <v>45997.353000059127</v>
      </c>
      <c r="R157" s="629">
        <f t="shared" si="127"/>
        <v>47147.286825060597</v>
      </c>
      <c r="S157" s="629">
        <f t="shared" si="127"/>
        <v>48325.968995687108</v>
      </c>
      <c r="T157" s="629">
        <f t="shared" si="127"/>
        <v>49668.993422092848</v>
      </c>
      <c r="U157" s="629">
        <f t="shared" si="127"/>
        <v>50772.471176093764</v>
      </c>
      <c r="V157" s="629">
        <f t="shared" si="127"/>
        <v>52041.782955496106</v>
      </c>
      <c r="W157" s="629">
        <f t="shared" si="127"/>
        <v>53342.827529383503</v>
      </c>
      <c r="X157" s="629">
        <f t="shared" si="127"/>
        <v>54825.275203674391</v>
      </c>
      <c r="Y157" s="629">
        <f t="shared" si="127"/>
        <v>56043.308173058533</v>
      </c>
      <c r="Z157" s="629">
        <f t="shared" si="127"/>
        <v>57450.81940051842</v>
      </c>
      <c r="AA157" s="629">
        <f t="shared" si="127"/>
        <v>0</v>
      </c>
      <c r="AB157" s="629">
        <f t="shared" si="127"/>
        <v>0</v>
      </c>
      <c r="AC157" s="629">
        <f t="shared" si="127"/>
        <v>0</v>
      </c>
      <c r="AD157" s="629">
        <f t="shared" si="127"/>
        <v>0</v>
      </c>
      <c r="AE157" s="629">
        <f t="shared" si="127"/>
        <v>0</v>
      </c>
      <c r="AF157" s="629">
        <f t="shared" si="127"/>
        <v>0</v>
      </c>
      <c r="AG157" s="629">
        <f t="shared" si="127"/>
        <v>0</v>
      </c>
      <c r="AH157" s="629">
        <f t="shared" si="127"/>
        <v>0</v>
      </c>
      <c r="AI157" s="629">
        <f t="shared" si="127"/>
        <v>0</v>
      </c>
      <c r="AJ157" s="629">
        <f t="shared" si="127"/>
        <v>0</v>
      </c>
      <c r="AK157" s="629">
        <f t="shared" si="127"/>
        <v>0</v>
      </c>
      <c r="AL157" s="629">
        <f t="shared" si="127"/>
        <v>0</v>
      </c>
      <c r="AM157" s="629">
        <f t="shared" si="127"/>
        <v>0</v>
      </c>
      <c r="AN157" s="629">
        <f t="shared" si="127"/>
        <v>0</v>
      </c>
      <c r="AO157" s="629">
        <f t="shared" si="127"/>
        <v>0</v>
      </c>
      <c r="AP157" s="629">
        <f t="shared" si="127"/>
        <v>0</v>
      </c>
      <c r="AQ157" s="629">
        <f t="shared" si="127"/>
        <v>0</v>
      </c>
      <c r="AR157" s="629">
        <f t="shared" si="127"/>
        <v>0</v>
      </c>
      <c r="AS157" s="629">
        <f t="shared" si="127"/>
        <v>0</v>
      </c>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404"/>
      <c r="CD157" s="404"/>
      <c r="CE157" s="404"/>
      <c r="CF157" s="404"/>
      <c r="CG157" s="404"/>
    </row>
    <row r="158" spans="2:85" s="191" customFormat="1" ht="5.45" x14ac:dyDescent="0.15">
      <c r="D158" s="568"/>
      <c r="F158" s="644"/>
      <c r="G158" s="644"/>
      <c r="H158" s="644"/>
      <c r="I158" s="644"/>
      <c r="J158" s="644"/>
      <c r="K158" s="644"/>
      <c r="L158" s="644"/>
      <c r="M158" s="644"/>
      <c r="N158" s="644"/>
      <c r="O158" s="644"/>
      <c r="P158" s="644"/>
      <c r="Q158" s="644"/>
      <c r="R158" s="644"/>
      <c r="S158" s="644"/>
      <c r="T158" s="644"/>
      <c r="U158" s="644"/>
      <c r="V158" s="644"/>
      <c r="W158" s="644"/>
      <c r="X158" s="644"/>
      <c r="Y158" s="644"/>
      <c r="Z158" s="644"/>
      <c r="AA158" s="644"/>
      <c r="AB158" s="644"/>
      <c r="AC158" s="644"/>
      <c r="AD158" s="644"/>
      <c r="AE158" s="644"/>
      <c r="AF158" s="644"/>
      <c r="AG158" s="644"/>
      <c r="AH158" s="644"/>
      <c r="AI158" s="644"/>
      <c r="AJ158" s="644"/>
      <c r="AK158" s="644"/>
      <c r="AL158" s="644"/>
      <c r="AM158" s="644"/>
      <c r="AN158" s="644"/>
      <c r="AO158" s="644"/>
      <c r="AP158" s="644"/>
      <c r="AQ158" s="644"/>
      <c r="AR158" s="644"/>
      <c r="AS158" s="644"/>
      <c r="AT158" s="552"/>
      <c r="AU158" s="552"/>
      <c r="AV158" s="552"/>
      <c r="AW158" s="552"/>
      <c r="AX158" s="552"/>
      <c r="AY158" s="552"/>
      <c r="AZ158" s="552"/>
      <c r="BA158" s="552"/>
      <c r="BB158" s="552"/>
      <c r="BC158" s="552"/>
      <c r="BD158" s="552"/>
      <c r="BE158" s="552"/>
      <c r="BF158" s="552"/>
      <c r="BG158" s="552"/>
      <c r="BH158" s="552"/>
      <c r="BI158" s="552"/>
      <c r="BJ158" s="552"/>
      <c r="BK158" s="552"/>
      <c r="BL158" s="552"/>
      <c r="BM158" s="552"/>
      <c r="BN158" s="552"/>
      <c r="BO158" s="552"/>
      <c r="BP158" s="552"/>
      <c r="BQ158" s="552"/>
      <c r="BR158" s="552"/>
      <c r="BS158" s="552"/>
      <c r="BT158" s="552"/>
      <c r="BU158" s="552"/>
      <c r="BV158" s="552"/>
      <c r="BW158" s="552"/>
      <c r="BX158" s="552"/>
      <c r="BY158" s="552"/>
      <c r="BZ158" s="552"/>
      <c r="CA158" s="552"/>
      <c r="CB158" s="552"/>
      <c r="CC158" s="552"/>
      <c r="CD158" s="552"/>
      <c r="CE158" s="552"/>
      <c r="CF158" s="552"/>
      <c r="CG158" s="552"/>
    </row>
    <row r="159" spans="2:85" s="115" customFormat="1" ht="14.45" x14ac:dyDescent="0.3">
      <c r="B159" s="115" t="s">
        <v>744</v>
      </c>
      <c r="D159" s="635"/>
      <c r="F159" s="629">
        <f t="shared" ref="F159:AS159" si="128">LOOKUP(F$139,$F$4:$CG$4,$F13:$CG13)</f>
        <v>0</v>
      </c>
      <c r="G159" s="629">
        <f t="shared" si="128"/>
        <v>0</v>
      </c>
      <c r="H159" s="629">
        <f t="shared" si="128"/>
        <v>0</v>
      </c>
      <c r="I159" s="629">
        <f t="shared" si="128"/>
        <v>0</v>
      </c>
      <c r="J159" s="629">
        <f t="shared" si="128"/>
        <v>0</v>
      </c>
      <c r="K159" s="629">
        <f t="shared" si="128"/>
        <v>0</v>
      </c>
      <c r="L159" s="629">
        <f t="shared" si="128"/>
        <v>0</v>
      </c>
      <c r="M159" s="629">
        <f t="shared" si="128"/>
        <v>0</v>
      </c>
      <c r="N159" s="629">
        <f t="shared" si="128"/>
        <v>0</v>
      </c>
      <c r="O159" s="629">
        <f t="shared" si="128"/>
        <v>0</v>
      </c>
      <c r="P159" s="629">
        <f t="shared" si="128"/>
        <v>0</v>
      </c>
      <c r="Q159" s="629">
        <f t="shared" si="128"/>
        <v>0</v>
      </c>
      <c r="R159" s="629">
        <f t="shared" si="128"/>
        <v>0</v>
      </c>
      <c r="S159" s="629">
        <f t="shared" si="128"/>
        <v>0</v>
      </c>
      <c r="T159" s="629">
        <f t="shared" si="128"/>
        <v>0</v>
      </c>
      <c r="U159" s="629">
        <f t="shared" si="128"/>
        <v>0</v>
      </c>
      <c r="V159" s="629">
        <f t="shared" si="128"/>
        <v>0</v>
      </c>
      <c r="W159" s="629">
        <f t="shared" si="128"/>
        <v>0</v>
      </c>
      <c r="X159" s="629">
        <f t="shared" si="128"/>
        <v>0</v>
      </c>
      <c r="Y159" s="629">
        <f t="shared" si="128"/>
        <v>0</v>
      </c>
      <c r="Z159" s="629">
        <f t="shared" si="128"/>
        <v>0</v>
      </c>
      <c r="AA159" s="629">
        <f t="shared" si="128"/>
        <v>0</v>
      </c>
      <c r="AB159" s="629">
        <f t="shared" si="128"/>
        <v>0</v>
      </c>
      <c r="AC159" s="629">
        <f t="shared" si="128"/>
        <v>0</v>
      </c>
      <c r="AD159" s="629">
        <f t="shared" si="128"/>
        <v>0</v>
      </c>
      <c r="AE159" s="629">
        <f t="shared" si="128"/>
        <v>0</v>
      </c>
      <c r="AF159" s="629">
        <f t="shared" si="128"/>
        <v>0</v>
      </c>
      <c r="AG159" s="629">
        <f t="shared" si="128"/>
        <v>0</v>
      </c>
      <c r="AH159" s="629">
        <f t="shared" si="128"/>
        <v>0</v>
      </c>
      <c r="AI159" s="629">
        <f t="shared" si="128"/>
        <v>0</v>
      </c>
      <c r="AJ159" s="629">
        <f t="shared" si="128"/>
        <v>0</v>
      </c>
      <c r="AK159" s="629">
        <f t="shared" si="128"/>
        <v>0</v>
      </c>
      <c r="AL159" s="629">
        <f t="shared" si="128"/>
        <v>0</v>
      </c>
      <c r="AM159" s="629">
        <f t="shared" si="128"/>
        <v>0</v>
      </c>
      <c r="AN159" s="629">
        <f t="shared" si="128"/>
        <v>0</v>
      </c>
      <c r="AO159" s="629">
        <f t="shared" si="128"/>
        <v>0</v>
      </c>
      <c r="AP159" s="629">
        <f t="shared" si="128"/>
        <v>0</v>
      </c>
      <c r="AQ159" s="629">
        <f t="shared" si="128"/>
        <v>0</v>
      </c>
      <c r="AR159" s="629">
        <f t="shared" si="128"/>
        <v>0</v>
      </c>
      <c r="AS159" s="629">
        <f t="shared" si="128"/>
        <v>0</v>
      </c>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row>
    <row r="160" spans="2:85" s="191" customFormat="1" ht="5.45" x14ac:dyDescent="0.15">
      <c r="D160" s="568"/>
      <c r="F160" s="631"/>
      <c r="G160" s="631"/>
      <c r="H160" s="631"/>
      <c r="I160" s="631"/>
      <c r="J160" s="631"/>
      <c r="K160" s="631"/>
      <c r="L160" s="631"/>
      <c r="M160" s="631"/>
      <c r="N160" s="631"/>
      <c r="O160" s="631"/>
      <c r="P160" s="631"/>
      <c r="Q160" s="631"/>
      <c r="R160" s="631"/>
      <c r="S160" s="631"/>
      <c r="T160" s="631"/>
      <c r="U160" s="631"/>
      <c r="V160" s="631"/>
      <c r="W160" s="631"/>
      <c r="X160" s="631"/>
      <c r="Y160" s="631"/>
      <c r="Z160" s="631"/>
      <c r="AA160" s="631"/>
      <c r="AB160" s="631"/>
      <c r="AC160" s="631"/>
      <c r="AD160" s="631"/>
      <c r="AE160" s="631"/>
      <c r="AF160" s="631"/>
      <c r="AG160" s="631"/>
      <c r="AH160" s="631"/>
      <c r="AI160" s="631"/>
      <c r="AJ160" s="631"/>
      <c r="AK160" s="631"/>
      <c r="AL160" s="631"/>
      <c r="AM160" s="631"/>
      <c r="AN160" s="631"/>
      <c r="AO160" s="631"/>
      <c r="AP160" s="631"/>
      <c r="AQ160" s="631"/>
      <c r="AR160" s="631"/>
      <c r="AS160" s="631"/>
      <c r="AT160" s="552"/>
      <c r="AU160" s="552"/>
      <c r="AV160" s="552"/>
      <c r="AW160" s="552"/>
      <c r="AX160" s="552"/>
      <c r="AY160" s="552"/>
      <c r="AZ160" s="552"/>
      <c r="BA160" s="552"/>
      <c r="BB160" s="552"/>
      <c r="BC160" s="552"/>
      <c r="BD160" s="552"/>
      <c r="BE160" s="552"/>
      <c r="BF160" s="552"/>
      <c r="BG160" s="552"/>
      <c r="BH160" s="552"/>
      <c r="BI160" s="552"/>
      <c r="BJ160" s="552"/>
      <c r="BK160" s="552"/>
      <c r="BL160" s="552"/>
      <c r="BM160" s="552"/>
      <c r="BN160" s="552"/>
      <c r="BO160" s="552"/>
      <c r="BP160" s="552"/>
      <c r="BQ160" s="552"/>
      <c r="BR160" s="552"/>
      <c r="BS160" s="552"/>
      <c r="BT160" s="552"/>
      <c r="BU160" s="552"/>
      <c r="BV160" s="552"/>
      <c r="BW160" s="552"/>
      <c r="BX160" s="552"/>
      <c r="BY160" s="552"/>
      <c r="BZ160" s="552"/>
      <c r="CA160" s="552"/>
      <c r="CB160" s="552"/>
      <c r="CC160" s="552"/>
      <c r="CD160" s="552"/>
      <c r="CE160" s="552"/>
      <c r="CF160" s="552"/>
      <c r="CG160" s="552"/>
    </row>
    <row r="161" spans="1:85" s="115" customFormat="1" ht="14.45" x14ac:dyDescent="0.3">
      <c r="B161" s="788" t="s">
        <v>840</v>
      </c>
      <c r="D161" s="635"/>
      <c r="F161" s="629">
        <f t="shared" ref="F161:AS161" si="129">LOOKUP(F$139,$F$4:$CG$4,$F14:$CG14)</f>
        <v>0</v>
      </c>
      <c r="G161" s="629">
        <f t="shared" si="129"/>
        <v>0</v>
      </c>
      <c r="H161" s="629">
        <f t="shared" si="129"/>
        <v>0</v>
      </c>
      <c r="I161" s="629">
        <f t="shared" si="129"/>
        <v>0</v>
      </c>
      <c r="J161" s="629">
        <f t="shared" si="129"/>
        <v>0</v>
      </c>
      <c r="K161" s="629">
        <f t="shared" si="129"/>
        <v>0</v>
      </c>
      <c r="L161" s="629">
        <f t="shared" si="129"/>
        <v>0</v>
      </c>
      <c r="M161" s="629">
        <f t="shared" si="129"/>
        <v>0</v>
      </c>
      <c r="N161" s="629">
        <f t="shared" si="129"/>
        <v>0</v>
      </c>
      <c r="O161" s="629">
        <f t="shared" si="129"/>
        <v>0</v>
      </c>
      <c r="P161" s="629">
        <f t="shared" si="129"/>
        <v>0</v>
      </c>
      <c r="Q161" s="629">
        <f t="shared" si="129"/>
        <v>0</v>
      </c>
      <c r="R161" s="629">
        <f t="shared" si="129"/>
        <v>0</v>
      </c>
      <c r="S161" s="629">
        <f t="shared" si="129"/>
        <v>0</v>
      </c>
      <c r="T161" s="629">
        <f t="shared" si="129"/>
        <v>0</v>
      </c>
      <c r="U161" s="629">
        <f t="shared" si="129"/>
        <v>0</v>
      </c>
      <c r="V161" s="629">
        <f t="shared" si="129"/>
        <v>0</v>
      </c>
      <c r="W161" s="629">
        <f t="shared" si="129"/>
        <v>0</v>
      </c>
      <c r="X161" s="629">
        <f t="shared" si="129"/>
        <v>0</v>
      </c>
      <c r="Y161" s="629">
        <f t="shared" si="129"/>
        <v>0</v>
      </c>
      <c r="Z161" s="629">
        <f t="shared" si="129"/>
        <v>0</v>
      </c>
      <c r="AA161" s="629">
        <f t="shared" si="129"/>
        <v>0</v>
      </c>
      <c r="AB161" s="629">
        <f t="shared" si="129"/>
        <v>0</v>
      </c>
      <c r="AC161" s="629">
        <f t="shared" si="129"/>
        <v>0</v>
      </c>
      <c r="AD161" s="629">
        <f t="shared" si="129"/>
        <v>0</v>
      </c>
      <c r="AE161" s="629">
        <f t="shared" si="129"/>
        <v>0</v>
      </c>
      <c r="AF161" s="629">
        <f t="shared" si="129"/>
        <v>0</v>
      </c>
      <c r="AG161" s="629">
        <f t="shared" si="129"/>
        <v>0</v>
      </c>
      <c r="AH161" s="629">
        <f t="shared" si="129"/>
        <v>0</v>
      </c>
      <c r="AI161" s="629">
        <f t="shared" si="129"/>
        <v>0</v>
      </c>
      <c r="AJ161" s="629">
        <f t="shared" si="129"/>
        <v>0</v>
      </c>
      <c r="AK161" s="629">
        <f t="shared" si="129"/>
        <v>0</v>
      </c>
      <c r="AL161" s="629">
        <f t="shared" si="129"/>
        <v>0</v>
      </c>
      <c r="AM161" s="629">
        <f t="shared" si="129"/>
        <v>0</v>
      </c>
      <c r="AN161" s="629">
        <f t="shared" si="129"/>
        <v>0</v>
      </c>
      <c r="AO161" s="629">
        <f t="shared" si="129"/>
        <v>0</v>
      </c>
      <c r="AP161" s="629">
        <f t="shared" si="129"/>
        <v>0</v>
      </c>
      <c r="AQ161" s="629">
        <f t="shared" si="129"/>
        <v>0</v>
      </c>
      <c r="AR161" s="629">
        <f t="shared" si="129"/>
        <v>0</v>
      </c>
      <c r="AS161" s="629">
        <f t="shared" si="129"/>
        <v>0</v>
      </c>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row>
    <row r="162" spans="1:85" s="191" customFormat="1" ht="5.45" x14ac:dyDescent="0.15">
      <c r="D162" s="568"/>
      <c r="F162" s="631"/>
      <c r="G162" s="631"/>
      <c r="H162" s="631"/>
      <c r="I162" s="631"/>
      <c r="J162" s="631"/>
      <c r="K162" s="631"/>
      <c r="L162" s="631"/>
      <c r="M162" s="631"/>
      <c r="N162" s="631"/>
      <c r="O162" s="631"/>
      <c r="P162" s="631"/>
      <c r="Q162" s="631"/>
      <c r="R162" s="631"/>
      <c r="S162" s="631"/>
      <c r="T162" s="631"/>
      <c r="U162" s="631"/>
      <c r="V162" s="631"/>
      <c r="W162" s="631"/>
      <c r="X162" s="631"/>
      <c r="Y162" s="631"/>
      <c r="Z162" s="631"/>
      <c r="AA162" s="631"/>
      <c r="AB162" s="631"/>
      <c r="AC162" s="631"/>
      <c r="AD162" s="631"/>
      <c r="AE162" s="631"/>
      <c r="AF162" s="631"/>
      <c r="AG162" s="631"/>
      <c r="AH162" s="631"/>
      <c r="AI162" s="631"/>
      <c r="AJ162" s="631"/>
      <c r="AK162" s="631"/>
      <c r="AL162" s="631"/>
      <c r="AM162" s="631"/>
      <c r="AN162" s="631"/>
      <c r="AO162" s="631"/>
      <c r="AP162" s="631"/>
      <c r="AQ162" s="631"/>
      <c r="AR162" s="631"/>
      <c r="AS162" s="631"/>
      <c r="AT162" s="552"/>
      <c r="AU162" s="552"/>
      <c r="AV162" s="552"/>
      <c r="AW162" s="552"/>
      <c r="AX162" s="552"/>
      <c r="AY162" s="552"/>
      <c r="AZ162" s="552"/>
      <c r="BA162" s="552"/>
      <c r="BB162" s="552"/>
      <c r="BC162" s="552"/>
      <c r="BD162" s="552"/>
      <c r="BE162" s="552"/>
      <c r="BF162" s="552"/>
      <c r="BG162" s="552"/>
      <c r="BH162" s="552"/>
      <c r="BI162" s="552"/>
      <c r="BJ162" s="552"/>
      <c r="BK162" s="552"/>
      <c r="BL162" s="552"/>
      <c r="BM162" s="552"/>
      <c r="BN162" s="552"/>
      <c r="BO162" s="552"/>
      <c r="BP162" s="552"/>
      <c r="BQ162" s="552"/>
      <c r="BR162" s="552"/>
      <c r="BS162" s="552"/>
      <c r="BT162" s="552"/>
      <c r="BU162" s="552"/>
      <c r="BV162" s="552"/>
      <c r="BW162" s="552"/>
      <c r="BX162" s="552"/>
      <c r="BY162" s="552"/>
      <c r="BZ162" s="552"/>
      <c r="CA162" s="552"/>
      <c r="CB162" s="552"/>
      <c r="CC162" s="552"/>
      <c r="CD162" s="552"/>
      <c r="CE162" s="552"/>
      <c r="CF162" s="552"/>
      <c r="CG162" s="552"/>
    </row>
    <row r="163" spans="1:85" s="115" customFormat="1" ht="14.45" x14ac:dyDescent="0.3">
      <c r="B163" s="115" t="s">
        <v>554</v>
      </c>
      <c r="D163" s="635"/>
      <c r="F163" s="404">
        <f t="shared" ref="F163:AS163" ca="1" si="130">LOOKUP(F$139,$F$4:$CG$4,$F19:$CG19)</f>
        <v>7.4578565545380116E-11</v>
      </c>
      <c r="G163" s="404">
        <f t="shared" ca="1" si="130"/>
        <v>89998.762237977935</v>
      </c>
      <c r="H163" s="404">
        <f t="shared" ca="1" si="130"/>
        <v>91683.46520494821</v>
      </c>
      <c r="I163" s="404">
        <f t="shared" ca="1" si="130"/>
        <v>92934.046232963941</v>
      </c>
      <c r="J163" s="404">
        <f t="shared" ca="1" si="130"/>
        <v>148618.40309838566</v>
      </c>
      <c r="K163" s="404">
        <f t="shared" ca="1" si="130"/>
        <v>151497.83183945061</v>
      </c>
      <c r="L163" s="404">
        <f t="shared" ca="1" si="130"/>
        <v>154837.77723902045</v>
      </c>
      <c r="M163" s="404">
        <f t="shared" ca="1" si="130"/>
        <v>157427.56942995844</v>
      </c>
      <c r="N163" s="404">
        <f t="shared" ca="1" si="130"/>
        <v>160478.85240846677</v>
      </c>
      <c r="O163" s="404">
        <f t="shared" ca="1" si="130"/>
        <v>163588.31992885636</v>
      </c>
      <c r="P163" s="404">
        <f t="shared" ca="1" si="130"/>
        <v>167199.42927548412</v>
      </c>
      <c r="Q163" s="404">
        <f t="shared" ca="1" si="130"/>
        <v>169983.22770957046</v>
      </c>
      <c r="R163" s="404">
        <f t="shared" ca="1" si="130"/>
        <v>173269.23238947784</v>
      </c>
      <c r="S163" s="404">
        <f t="shared" ca="1" si="130"/>
        <v>176614.53946846593</v>
      </c>
      <c r="T163" s="404">
        <f t="shared" ca="1" si="130"/>
        <v>180505.79805128352</v>
      </c>
      <c r="U163" s="404">
        <f t="shared" ca="1" si="130"/>
        <v>183483.42815193054</v>
      </c>
      <c r="V163" s="404">
        <f t="shared" ca="1" si="130"/>
        <v>187219.06751637236</v>
      </c>
      <c r="W163" s="404">
        <f t="shared" ca="1" si="130"/>
        <v>191675.45436158823</v>
      </c>
      <c r="X163" s="404">
        <f t="shared" ca="1" si="130"/>
        <v>196777.74772521789</v>
      </c>
      <c r="Y163" s="404">
        <f t="shared" ca="1" si="130"/>
        <v>200925.24230718939</v>
      </c>
      <c r="Z163" s="404">
        <f t="shared" ca="1" si="130"/>
        <v>205746.30274157907</v>
      </c>
      <c r="AA163" s="404">
        <f t="shared" ca="1" si="130"/>
        <v>0</v>
      </c>
      <c r="AB163" s="404">
        <f t="shared" ca="1" si="130"/>
        <v>0</v>
      </c>
      <c r="AC163" s="404">
        <f t="shared" ca="1" si="130"/>
        <v>0</v>
      </c>
      <c r="AD163" s="404">
        <f t="shared" ca="1" si="130"/>
        <v>0</v>
      </c>
      <c r="AE163" s="404">
        <f t="shared" ca="1" si="130"/>
        <v>0</v>
      </c>
      <c r="AF163" s="404">
        <f t="shared" ca="1" si="130"/>
        <v>0</v>
      </c>
      <c r="AG163" s="404">
        <f t="shared" ca="1" si="130"/>
        <v>0</v>
      </c>
      <c r="AH163" s="404">
        <f t="shared" ca="1" si="130"/>
        <v>0</v>
      </c>
      <c r="AI163" s="404">
        <f t="shared" ca="1" si="130"/>
        <v>0</v>
      </c>
      <c r="AJ163" s="404">
        <f t="shared" ca="1" si="130"/>
        <v>0</v>
      </c>
      <c r="AK163" s="404">
        <f t="shared" ca="1" si="130"/>
        <v>0</v>
      </c>
      <c r="AL163" s="404">
        <f t="shared" ca="1" si="130"/>
        <v>0</v>
      </c>
      <c r="AM163" s="404">
        <f t="shared" ca="1" si="130"/>
        <v>0</v>
      </c>
      <c r="AN163" s="404">
        <f t="shared" ca="1" si="130"/>
        <v>0</v>
      </c>
      <c r="AO163" s="404">
        <f t="shared" ca="1" si="130"/>
        <v>0</v>
      </c>
      <c r="AP163" s="404">
        <f t="shared" ca="1" si="130"/>
        <v>0</v>
      </c>
      <c r="AQ163" s="404">
        <f t="shared" ca="1" si="130"/>
        <v>0</v>
      </c>
      <c r="AR163" s="404">
        <f t="shared" ca="1" si="130"/>
        <v>0</v>
      </c>
      <c r="AS163" s="404">
        <f t="shared" ca="1" si="130"/>
        <v>0</v>
      </c>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row>
    <row r="164" spans="1:85" s="190" customFormat="1" ht="5.45" x14ac:dyDescent="0.15">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631"/>
      <c r="AU164" s="631"/>
      <c r="AV164" s="631"/>
      <c r="AW164" s="631"/>
      <c r="AX164" s="631"/>
      <c r="AY164" s="631"/>
      <c r="AZ164" s="631"/>
      <c r="BA164" s="631"/>
      <c r="BB164" s="631"/>
      <c r="BC164" s="631"/>
      <c r="BD164" s="631"/>
      <c r="BE164" s="631"/>
      <c r="BF164" s="631"/>
      <c r="BG164" s="631"/>
      <c r="BH164" s="631"/>
      <c r="BI164" s="631"/>
      <c r="BJ164" s="631"/>
      <c r="BK164" s="631"/>
      <c r="BL164" s="631"/>
      <c r="BM164" s="631"/>
      <c r="BN164" s="631"/>
      <c r="BO164" s="631"/>
      <c r="BP164" s="631"/>
      <c r="BQ164" s="631"/>
      <c r="BR164" s="631"/>
      <c r="BS164" s="631"/>
      <c r="BT164" s="631"/>
      <c r="BU164" s="631"/>
      <c r="BV164" s="631"/>
      <c r="BW164" s="631"/>
      <c r="BX164" s="631"/>
      <c r="BY164" s="631"/>
      <c r="BZ164" s="631"/>
      <c r="CA164" s="631"/>
      <c r="CB164" s="631"/>
      <c r="CC164" s="631"/>
      <c r="CD164" s="631"/>
      <c r="CE164" s="631"/>
      <c r="CF164" s="631"/>
      <c r="CG164" s="631"/>
    </row>
    <row r="165" spans="1:85" s="190" customFormat="1" ht="19.149999999999999" customHeight="1" x14ac:dyDescent="0.15">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631"/>
      <c r="AU165" s="631"/>
      <c r="AV165" s="631"/>
      <c r="AW165" s="631"/>
      <c r="AX165" s="631"/>
      <c r="AY165" s="631"/>
      <c r="AZ165" s="631"/>
      <c r="BA165" s="631"/>
      <c r="BB165" s="631"/>
      <c r="BC165" s="631"/>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1"/>
      <c r="BY165" s="631"/>
      <c r="BZ165" s="631"/>
      <c r="CA165" s="631"/>
      <c r="CB165" s="631"/>
      <c r="CC165" s="631"/>
      <c r="CD165" s="631"/>
      <c r="CE165" s="631"/>
      <c r="CF165" s="631"/>
      <c r="CG165" s="631"/>
    </row>
    <row r="166" spans="1:85" s="147" customFormat="1" ht="21" x14ac:dyDescent="0.4">
      <c r="A166" s="69" t="str">
        <f>"CASH FLOW (£) PRESENTED CONVENTIONALLY - IAS102 FOR THE YEAR ENDING "&amp;INDEX('Version Control'!$C$96:$C$107,MATCH(MONTH(Inputs!$E$203),'Version Control'!$B$96:$B$107,0),0)</f>
        <v>CASH FLOW (£) PRESENTED CONVENTIONALLY - IAS102 FOR THE YEAR ENDING 31st December</v>
      </c>
      <c r="B166" s="70"/>
      <c r="C166" s="70"/>
      <c r="D166" s="70"/>
      <c r="E166" s="70"/>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634"/>
      <c r="AU166" s="634"/>
      <c r="AV166" s="634"/>
      <c r="AW166" s="634"/>
      <c r="AX166" s="634"/>
      <c r="AY166" s="634"/>
      <c r="AZ166" s="634"/>
      <c r="BA166" s="634"/>
      <c r="BB166" s="634"/>
      <c r="BC166" s="634"/>
      <c r="BD166" s="634"/>
      <c r="BE166" s="634"/>
      <c r="BF166" s="634"/>
      <c r="BG166" s="634"/>
      <c r="BH166" s="634"/>
      <c r="BI166" s="634"/>
      <c r="BJ166" s="634"/>
      <c r="BK166" s="634"/>
      <c r="BL166" s="634"/>
      <c r="BM166" s="634"/>
      <c r="BN166" s="634"/>
      <c r="BO166" s="634"/>
      <c r="BP166" s="634"/>
      <c r="BQ166" s="634"/>
      <c r="BR166" s="634"/>
      <c r="BS166" s="634"/>
      <c r="BT166" s="634"/>
      <c r="BU166" s="634"/>
      <c r="BV166" s="634"/>
      <c r="BW166" s="634"/>
      <c r="BX166" s="634"/>
      <c r="BY166" s="634"/>
      <c r="BZ166" s="634"/>
      <c r="CA166" s="634"/>
      <c r="CB166" s="634"/>
      <c r="CC166" s="634"/>
      <c r="CD166" s="634"/>
      <c r="CE166" s="634"/>
      <c r="CF166" s="634"/>
      <c r="CG166" s="634"/>
    </row>
    <row r="167" spans="1:85" s="190" customFormat="1" ht="5.45" x14ac:dyDescent="0.15">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1"/>
      <c r="BW167" s="631"/>
      <c r="BX167" s="631"/>
      <c r="BY167" s="631"/>
      <c r="BZ167" s="631"/>
      <c r="CA167" s="631"/>
      <c r="CB167" s="631"/>
      <c r="CC167" s="631"/>
      <c r="CD167" s="631"/>
      <c r="CE167" s="631"/>
      <c r="CF167" s="631"/>
      <c r="CG167" s="631"/>
    </row>
    <row r="168" spans="1:85" s="102" customFormat="1" ht="5.45" x14ac:dyDescent="0.15">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c r="AD168" s="552"/>
      <c r="AE168" s="552"/>
      <c r="AF168" s="552"/>
      <c r="AG168" s="552"/>
      <c r="AH168" s="552"/>
      <c r="AI168" s="552"/>
      <c r="AJ168" s="552"/>
      <c r="AK168" s="552"/>
      <c r="AL168" s="552"/>
      <c r="AM168" s="552"/>
      <c r="AN168" s="552"/>
      <c r="AO168" s="552"/>
      <c r="AP168" s="552"/>
      <c r="AQ168" s="552"/>
      <c r="AR168" s="552"/>
      <c r="AS168" s="552"/>
      <c r="AT168" s="552"/>
      <c r="AU168" s="552"/>
      <c r="AV168" s="552"/>
      <c r="AW168" s="552"/>
      <c r="AX168" s="552"/>
      <c r="AY168" s="552"/>
      <c r="AZ168" s="552"/>
      <c r="BA168" s="552"/>
      <c r="BB168" s="552"/>
      <c r="BC168" s="552"/>
      <c r="BD168" s="552"/>
      <c r="BE168" s="552"/>
      <c r="BF168" s="552"/>
      <c r="BG168" s="552"/>
      <c r="BH168" s="552"/>
      <c r="BI168" s="552"/>
      <c r="BJ168" s="552"/>
      <c r="BK168" s="552"/>
      <c r="BL168" s="552"/>
      <c r="BM168" s="552"/>
      <c r="BN168" s="552"/>
      <c r="BO168" s="552"/>
      <c r="BP168" s="552"/>
      <c r="BQ168" s="552"/>
      <c r="BR168" s="552"/>
      <c r="BS168" s="552"/>
      <c r="BT168" s="552"/>
      <c r="BU168" s="552"/>
      <c r="BV168" s="552"/>
      <c r="BW168" s="552"/>
      <c r="BX168" s="552"/>
      <c r="BY168" s="552"/>
      <c r="BZ168" s="552"/>
      <c r="CA168" s="552"/>
      <c r="CB168" s="552"/>
      <c r="CC168" s="552"/>
      <c r="CD168" s="552"/>
      <c r="CE168" s="552"/>
      <c r="CF168" s="552"/>
      <c r="CG168" s="552"/>
    </row>
    <row r="169" spans="1:85" s="102" customFormat="1" ht="5.45" x14ac:dyDescent="0.15">
      <c r="A169" s="515"/>
      <c r="B169" s="515"/>
      <c r="C169" s="515"/>
      <c r="D169" s="515"/>
      <c r="E169" s="515"/>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52"/>
      <c r="AU169" s="552"/>
      <c r="AV169" s="552"/>
      <c r="AW169" s="552"/>
      <c r="AX169" s="552"/>
      <c r="AY169" s="552"/>
      <c r="AZ169" s="552"/>
      <c r="BA169" s="552"/>
      <c r="BB169" s="552"/>
      <c r="BC169" s="552"/>
      <c r="BD169" s="552"/>
      <c r="BE169" s="552"/>
      <c r="BF169" s="552"/>
      <c r="BG169" s="552"/>
      <c r="BH169" s="552"/>
      <c r="BI169" s="552"/>
      <c r="BJ169" s="552"/>
      <c r="BK169" s="552"/>
      <c r="BL169" s="552"/>
      <c r="BM169" s="552"/>
      <c r="BN169" s="552"/>
      <c r="BO169" s="552"/>
      <c r="BP169" s="552"/>
      <c r="BQ169" s="552"/>
      <c r="BR169" s="552"/>
      <c r="BS169" s="552"/>
      <c r="BT169" s="552"/>
      <c r="BU169" s="552"/>
      <c r="BV169" s="552"/>
      <c r="BW169" s="552"/>
      <c r="BX169" s="552"/>
      <c r="BY169" s="552"/>
      <c r="BZ169" s="552"/>
      <c r="CA169" s="552"/>
      <c r="CB169" s="552"/>
      <c r="CC169" s="552"/>
      <c r="CD169" s="552"/>
      <c r="CE169" s="552"/>
      <c r="CF169" s="552"/>
      <c r="CG169" s="552"/>
    </row>
    <row r="170" spans="1:85" ht="18" x14ac:dyDescent="0.35">
      <c r="A170" s="521" t="s">
        <v>621</v>
      </c>
      <c r="B170" s="505"/>
      <c r="C170" s="505"/>
      <c r="D170" s="505"/>
      <c r="E170" s="505"/>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row>
    <row r="171" spans="1:85" ht="14.45" x14ac:dyDescent="0.3">
      <c r="A171" s="505"/>
      <c r="B171" s="504" t="s">
        <v>565</v>
      </c>
      <c r="C171" s="505"/>
      <c r="D171" s="505"/>
      <c r="E171" s="505"/>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row>
    <row r="172" spans="1:85" ht="14.45" x14ac:dyDescent="0.3">
      <c r="A172" s="505"/>
      <c r="B172" s="507" t="s">
        <v>562</v>
      </c>
      <c r="C172" s="505"/>
      <c r="D172" s="519">
        <f ca="1">SUM(F172:AS172)</f>
        <v>4470448.2374603739</v>
      </c>
      <c r="E172" s="505"/>
      <c r="F172" s="508">
        <f t="shared" ref="F172:AS172" ca="1" si="131">LOOKUP(F$139,$F$4:$CG$4,$F26:$CG26)</f>
        <v>0</v>
      </c>
      <c r="G172" s="508">
        <f t="shared" ca="1" si="131"/>
        <v>116652.75684931505</v>
      </c>
      <c r="H172" s="508">
        <f t="shared" ca="1" si="131"/>
        <v>119898.67759971239</v>
      </c>
      <c r="I172" s="508">
        <f t="shared" ca="1" si="131"/>
        <v>122562.42241010271</v>
      </c>
      <c r="J172" s="508">
        <f t="shared" ca="1" si="131"/>
        <v>196919.5120560319</v>
      </c>
      <c r="K172" s="508">
        <f t="shared" ca="1" si="131"/>
        <v>201842.49985743267</v>
      </c>
      <c r="L172" s="508">
        <f t="shared" ca="1" si="131"/>
        <v>207451.89400366327</v>
      </c>
      <c r="M172" s="508">
        <f t="shared" ca="1" si="131"/>
        <v>212060.7764127152</v>
      </c>
      <c r="N172" s="508">
        <f t="shared" ca="1" si="131"/>
        <v>217362.29582303303</v>
      </c>
      <c r="O172" s="508">
        <f t="shared" ca="1" si="131"/>
        <v>222796.35321860883</v>
      </c>
      <c r="P172" s="508">
        <f t="shared" ca="1" si="131"/>
        <v>228988.07478581456</v>
      </c>
      <c r="Q172" s="508">
        <f t="shared" ca="1" si="131"/>
        <v>234075.41860030088</v>
      </c>
      <c r="R172" s="508">
        <f t="shared" ca="1" si="131"/>
        <v>239927.30406530836</v>
      </c>
      <c r="S172" s="508">
        <f t="shared" ca="1" si="131"/>
        <v>245925.48666694108</v>
      </c>
      <c r="T172" s="508">
        <f t="shared" ca="1" si="131"/>
        <v>252759.98874798359</v>
      </c>
      <c r="U172" s="508">
        <f t="shared" ca="1" si="131"/>
        <v>258375.46442945494</v>
      </c>
      <c r="V172" s="508">
        <f t="shared" ca="1" si="131"/>
        <v>264834.85104019131</v>
      </c>
      <c r="W172" s="508">
        <f t="shared" ca="1" si="131"/>
        <v>271455.72231619607</v>
      </c>
      <c r="X172" s="508">
        <f t="shared" ca="1" si="131"/>
        <v>278999.73381425411</v>
      </c>
      <c r="Y172" s="508">
        <f t="shared" ca="1" si="131"/>
        <v>285198.16825845337</v>
      </c>
      <c r="Z172" s="508">
        <f t="shared" ca="1" si="131"/>
        <v>292360.83650486043</v>
      </c>
      <c r="AA172" s="508">
        <f t="shared" ca="1" si="131"/>
        <v>0</v>
      </c>
      <c r="AB172" s="508">
        <f t="shared" ca="1" si="131"/>
        <v>0</v>
      </c>
      <c r="AC172" s="508">
        <f t="shared" ca="1" si="131"/>
        <v>0</v>
      </c>
      <c r="AD172" s="508">
        <f t="shared" ca="1" si="131"/>
        <v>0</v>
      </c>
      <c r="AE172" s="508">
        <f t="shared" ca="1" si="131"/>
        <v>0</v>
      </c>
      <c r="AF172" s="508">
        <f t="shared" ca="1" si="131"/>
        <v>0</v>
      </c>
      <c r="AG172" s="508">
        <f t="shared" ca="1" si="131"/>
        <v>0</v>
      </c>
      <c r="AH172" s="508">
        <f t="shared" ca="1" si="131"/>
        <v>0</v>
      </c>
      <c r="AI172" s="508">
        <f t="shared" ca="1" si="131"/>
        <v>0</v>
      </c>
      <c r="AJ172" s="508">
        <f t="shared" ca="1" si="131"/>
        <v>0</v>
      </c>
      <c r="AK172" s="508">
        <f t="shared" ca="1" si="131"/>
        <v>0</v>
      </c>
      <c r="AL172" s="508">
        <f t="shared" ca="1" si="131"/>
        <v>0</v>
      </c>
      <c r="AM172" s="508">
        <f t="shared" ca="1" si="131"/>
        <v>0</v>
      </c>
      <c r="AN172" s="508">
        <f t="shared" ca="1" si="131"/>
        <v>0</v>
      </c>
      <c r="AO172" s="508">
        <f t="shared" ca="1" si="131"/>
        <v>0</v>
      </c>
      <c r="AP172" s="508">
        <f t="shared" ca="1" si="131"/>
        <v>0</v>
      </c>
      <c r="AQ172" s="508">
        <f t="shared" ca="1" si="131"/>
        <v>0</v>
      </c>
      <c r="AR172" s="508">
        <f t="shared" ca="1" si="131"/>
        <v>0</v>
      </c>
      <c r="AS172" s="508">
        <f t="shared" ca="1" si="131"/>
        <v>0</v>
      </c>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c r="BN172" s="629"/>
      <c r="BO172" s="629"/>
      <c r="BP172" s="629"/>
      <c r="BQ172" s="629"/>
      <c r="BR172" s="629"/>
      <c r="BS172" s="629"/>
      <c r="BT172" s="629"/>
      <c r="BU172" s="629"/>
      <c r="BV172" s="629"/>
      <c r="BW172" s="629"/>
      <c r="BX172" s="629"/>
      <c r="BY172" s="629"/>
      <c r="BZ172" s="629"/>
      <c r="CA172" s="629"/>
      <c r="CB172" s="629"/>
      <c r="CC172" s="629"/>
      <c r="CD172" s="629"/>
      <c r="CE172" s="629"/>
      <c r="CF172" s="629"/>
      <c r="CG172" s="629"/>
    </row>
    <row r="173" spans="1:85" ht="14.45" x14ac:dyDescent="0.3">
      <c r="A173" s="505"/>
      <c r="B173" s="507" t="s">
        <v>1213</v>
      </c>
      <c r="C173" s="505"/>
      <c r="D173" s="519">
        <f t="shared" ref="D173:D182" si="132">SUM(F173:AS173)</f>
        <v>-351586.53735652304</v>
      </c>
      <c r="E173" s="505"/>
      <c r="F173" s="508">
        <f t="shared" ref="F173:AS173" si="133">LOOKUP(F$139,$F$4:$CG$4,$F27:$CG27)</f>
        <v>0</v>
      </c>
      <c r="G173" s="508">
        <f t="shared" si="133"/>
        <v>-13753.818493150684</v>
      </c>
      <c r="H173" s="508">
        <f t="shared" si="133"/>
        <v>-14136.525306516309</v>
      </c>
      <c r="I173" s="508">
        <f t="shared" si="133"/>
        <v>-14450.591288527397</v>
      </c>
      <c r="J173" s="508">
        <f t="shared" si="133"/>
        <v>-14811.856070740581</v>
      </c>
      <c r="K173" s="508">
        <f t="shared" si="133"/>
        <v>-15182.152472509093</v>
      </c>
      <c r="L173" s="508">
        <f t="shared" si="133"/>
        <v>-15604.078861979227</v>
      </c>
      <c r="M173" s="508">
        <f t="shared" si="133"/>
        <v>-15950.748941429865</v>
      </c>
      <c r="N173" s="508">
        <f t="shared" si="133"/>
        <v>-16349.51766496561</v>
      </c>
      <c r="O173" s="508">
        <f t="shared" si="133"/>
        <v>-16758.255606589744</v>
      </c>
      <c r="P173" s="508">
        <f t="shared" si="133"/>
        <v>-17223.983394181741</v>
      </c>
      <c r="Q173" s="508">
        <f t="shared" si="133"/>
        <v>-17606.642296673352</v>
      </c>
      <c r="R173" s="508">
        <f t="shared" si="133"/>
        <v>-18046.808354090183</v>
      </c>
      <c r="S173" s="508">
        <f t="shared" si="133"/>
        <v>-18497.978562942437</v>
      </c>
      <c r="T173" s="508">
        <f t="shared" si="133"/>
        <v>-19012.054898408744</v>
      </c>
      <c r="U173" s="508">
        <f t="shared" si="133"/>
        <v>-19434.438727691391</v>
      </c>
      <c r="V173" s="508">
        <f t="shared" si="133"/>
        <v>-19920.299695883677</v>
      </c>
      <c r="W173" s="508">
        <f t="shared" si="133"/>
        <v>-20418.307188280764</v>
      </c>
      <c r="X173" s="508">
        <f t="shared" si="133"/>
        <v>-20985.751274133738</v>
      </c>
      <c r="Y173" s="508">
        <f t="shared" si="133"/>
        <v>-21451.983989687476</v>
      </c>
      <c r="Z173" s="508">
        <f t="shared" si="133"/>
        <v>-21990.744268141021</v>
      </c>
      <c r="AA173" s="508">
        <f t="shared" si="133"/>
        <v>0</v>
      </c>
      <c r="AB173" s="508">
        <f t="shared" si="133"/>
        <v>0</v>
      </c>
      <c r="AC173" s="508">
        <f t="shared" si="133"/>
        <v>0</v>
      </c>
      <c r="AD173" s="508">
        <f t="shared" si="133"/>
        <v>0</v>
      </c>
      <c r="AE173" s="508">
        <f t="shared" si="133"/>
        <v>0</v>
      </c>
      <c r="AF173" s="508">
        <f t="shared" si="133"/>
        <v>0</v>
      </c>
      <c r="AG173" s="508">
        <f t="shared" si="133"/>
        <v>0</v>
      </c>
      <c r="AH173" s="508">
        <f t="shared" si="133"/>
        <v>0</v>
      </c>
      <c r="AI173" s="508">
        <f t="shared" si="133"/>
        <v>0</v>
      </c>
      <c r="AJ173" s="508">
        <f t="shared" si="133"/>
        <v>0</v>
      </c>
      <c r="AK173" s="508">
        <f t="shared" si="133"/>
        <v>0</v>
      </c>
      <c r="AL173" s="508">
        <f t="shared" si="133"/>
        <v>0</v>
      </c>
      <c r="AM173" s="508">
        <f t="shared" si="133"/>
        <v>0</v>
      </c>
      <c r="AN173" s="508">
        <f t="shared" si="133"/>
        <v>0</v>
      </c>
      <c r="AO173" s="508">
        <f t="shared" si="133"/>
        <v>0</v>
      </c>
      <c r="AP173" s="508">
        <f t="shared" si="133"/>
        <v>0</v>
      </c>
      <c r="AQ173" s="508">
        <f t="shared" si="133"/>
        <v>0</v>
      </c>
      <c r="AR173" s="508">
        <f t="shared" si="133"/>
        <v>0</v>
      </c>
      <c r="AS173" s="508">
        <f t="shared" si="133"/>
        <v>0</v>
      </c>
      <c r="AT173" s="629"/>
      <c r="AU173" s="629"/>
      <c r="AV173" s="629"/>
      <c r="AW173" s="629"/>
      <c r="AX173" s="629"/>
      <c r="AY173" s="629"/>
      <c r="AZ173" s="629"/>
      <c r="BA173" s="629"/>
      <c r="BB173" s="629"/>
      <c r="BC173" s="629"/>
      <c r="BD173" s="629"/>
      <c r="BE173" s="629"/>
      <c r="BF173" s="629"/>
      <c r="BG173" s="629"/>
      <c r="BH173" s="629"/>
      <c r="BI173" s="629"/>
      <c r="BJ173" s="629"/>
      <c r="BK173" s="629"/>
      <c r="BL173" s="629"/>
      <c r="BM173" s="629"/>
      <c r="BN173" s="629"/>
      <c r="BO173" s="629"/>
      <c r="BP173" s="629"/>
      <c r="BQ173" s="629"/>
      <c r="BR173" s="629"/>
      <c r="BS173" s="629"/>
      <c r="BT173" s="629"/>
      <c r="BU173" s="629"/>
      <c r="BV173" s="629"/>
      <c r="BW173" s="629"/>
      <c r="BX173" s="629"/>
      <c r="BY173" s="629"/>
      <c r="BZ173" s="629"/>
      <c r="CA173" s="629"/>
      <c r="CB173" s="629"/>
      <c r="CC173" s="629"/>
      <c r="CD173" s="629"/>
      <c r="CE173" s="629"/>
      <c r="CF173" s="629"/>
      <c r="CG173" s="629"/>
    </row>
    <row r="174" spans="1:85" ht="14.45" x14ac:dyDescent="0.3">
      <c r="A174" s="505"/>
      <c r="B174" s="507" t="s">
        <v>563</v>
      </c>
      <c r="C174" s="505"/>
      <c r="D174" s="519">
        <f t="shared" si="132"/>
        <v>-156260.68326956581</v>
      </c>
      <c r="E174" s="505"/>
      <c r="F174" s="508">
        <f t="shared" ref="F174:AS174" si="134">LOOKUP(F$139,$F$4:$CG$4,$F28:$CG28)</f>
        <v>0</v>
      </c>
      <c r="G174" s="508">
        <f t="shared" si="134"/>
        <v>-6112.8082191780823</v>
      </c>
      <c r="H174" s="508">
        <f t="shared" si="134"/>
        <v>-6282.9001362294712</v>
      </c>
      <c r="I174" s="508">
        <f t="shared" si="134"/>
        <v>-6422.4850171232865</v>
      </c>
      <c r="J174" s="508">
        <f t="shared" si="134"/>
        <v>-6583.0471425513679</v>
      </c>
      <c r="K174" s="508">
        <f t="shared" si="134"/>
        <v>-6747.6233211151521</v>
      </c>
      <c r="L174" s="508">
        <f t="shared" si="134"/>
        <v>-6935.1461608796562</v>
      </c>
      <c r="M174" s="508">
        <f t="shared" si="134"/>
        <v>-7089.2217517466052</v>
      </c>
      <c r="N174" s="508">
        <f t="shared" si="134"/>
        <v>-7266.4522955402708</v>
      </c>
      <c r="O174" s="508">
        <f t="shared" si="134"/>
        <v>-7448.1136029287763</v>
      </c>
      <c r="P174" s="508">
        <f t="shared" si="134"/>
        <v>-7655.1037307474417</v>
      </c>
      <c r="Q174" s="508">
        <f t="shared" si="134"/>
        <v>-7825.174354077044</v>
      </c>
      <c r="R174" s="508">
        <f t="shared" si="134"/>
        <v>-8020.8037129289714</v>
      </c>
      <c r="S174" s="508">
        <f t="shared" si="134"/>
        <v>-8221.3238057521939</v>
      </c>
      <c r="T174" s="508">
        <f t="shared" si="134"/>
        <v>-8449.8021770705527</v>
      </c>
      <c r="U174" s="508">
        <f t="shared" si="134"/>
        <v>-8637.5283234183971</v>
      </c>
      <c r="V174" s="508">
        <f t="shared" si="134"/>
        <v>-8853.4665315038565</v>
      </c>
      <c r="W174" s="508">
        <f t="shared" si="134"/>
        <v>-9074.8031947914515</v>
      </c>
      <c r="X174" s="508">
        <f t="shared" si="134"/>
        <v>-9327.000566281662</v>
      </c>
      <c r="Y174" s="508">
        <f t="shared" si="134"/>
        <v>-9534.2151065277667</v>
      </c>
      <c r="Z174" s="508">
        <f t="shared" si="134"/>
        <v>-9773.6641191737872</v>
      </c>
      <c r="AA174" s="508">
        <f t="shared" si="134"/>
        <v>0</v>
      </c>
      <c r="AB174" s="508">
        <f t="shared" si="134"/>
        <v>0</v>
      </c>
      <c r="AC174" s="508">
        <f t="shared" si="134"/>
        <v>0</v>
      </c>
      <c r="AD174" s="508">
        <f t="shared" si="134"/>
        <v>0</v>
      </c>
      <c r="AE174" s="508">
        <f t="shared" si="134"/>
        <v>0</v>
      </c>
      <c r="AF174" s="508">
        <f t="shared" si="134"/>
        <v>0</v>
      </c>
      <c r="AG174" s="508">
        <f t="shared" si="134"/>
        <v>0</v>
      </c>
      <c r="AH174" s="508">
        <f t="shared" si="134"/>
        <v>0</v>
      </c>
      <c r="AI174" s="508">
        <f t="shared" si="134"/>
        <v>0</v>
      </c>
      <c r="AJ174" s="508">
        <f t="shared" si="134"/>
        <v>0</v>
      </c>
      <c r="AK174" s="508">
        <f t="shared" si="134"/>
        <v>0</v>
      </c>
      <c r="AL174" s="508">
        <f t="shared" si="134"/>
        <v>0</v>
      </c>
      <c r="AM174" s="508">
        <f t="shared" si="134"/>
        <v>0</v>
      </c>
      <c r="AN174" s="508">
        <f t="shared" si="134"/>
        <v>0</v>
      </c>
      <c r="AO174" s="508">
        <f t="shared" si="134"/>
        <v>0</v>
      </c>
      <c r="AP174" s="508">
        <f t="shared" si="134"/>
        <v>0</v>
      </c>
      <c r="AQ174" s="508">
        <f t="shared" si="134"/>
        <v>0</v>
      </c>
      <c r="AR174" s="508">
        <f t="shared" si="134"/>
        <v>0</v>
      </c>
      <c r="AS174" s="508">
        <f t="shared" si="134"/>
        <v>0</v>
      </c>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29"/>
      <c r="BV174" s="629"/>
      <c r="BW174" s="629"/>
      <c r="BX174" s="629"/>
      <c r="BY174" s="629"/>
      <c r="BZ174" s="629"/>
      <c r="CA174" s="629"/>
      <c r="CB174" s="629"/>
      <c r="CC174" s="629"/>
      <c r="CD174" s="629"/>
      <c r="CE174" s="629"/>
      <c r="CF174" s="629"/>
      <c r="CG174" s="629"/>
    </row>
    <row r="175" spans="1:85" ht="14.45" x14ac:dyDescent="0.3">
      <c r="A175" s="505"/>
      <c r="B175" s="507" t="s">
        <v>681</v>
      </c>
      <c r="C175" s="505"/>
      <c r="D175" s="519">
        <f t="shared" si="132"/>
        <v>0</v>
      </c>
      <c r="E175" s="505"/>
      <c r="F175" s="508">
        <f t="shared" ref="F175:AS175" si="135">LOOKUP(F$139,$F$4:$CG$4,$F29:$CG29)</f>
        <v>0</v>
      </c>
      <c r="G175" s="508">
        <f t="shared" si="135"/>
        <v>0</v>
      </c>
      <c r="H175" s="508">
        <f t="shared" si="135"/>
        <v>0</v>
      </c>
      <c r="I175" s="508">
        <f t="shared" si="135"/>
        <v>0</v>
      </c>
      <c r="J175" s="508">
        <f t="shared" si="135"/>
        <v>0</v>
      </c>
      <c r="K175" s="508">
        <f t="shared" si="135"/>
        <v>0</v>
      </c>
      <c r="L175" s="508">
        <f t="shared" si="135"/>
        <v>0</v>
      </c>
      <c r="M175" s="508">
        <f t="shared" si="135"/>
        <v>0</v>
      </c>
      <c r="N175" s="508">
        <f t="shared" si="135"/>
        <v>0</v>
      </c>
      <c r="O175" s="508">
        <f t="shared" si="135"/>
        <v>0</v>
      </c>
      <c r="P175" s="508">
        <f t="shared" si="135"/>
        <v>0</v>
      </c>
      <c r="Q175" s="508">
        <f t="shared" si="135"/>
        <v>0</v>
      </c>
      <c r="R175" s="508">
        <f t="shared" si="135"/>
        <v>0</v>
      </c>
      <c r="S175" s="508">
        <f t="shared" si="135"/>
        <v>0</v>
      </c>
      <c r="T175" s="508">
        <f t="shared" si="135"/>
        <v>0</v>
      </c>
      <c r="U175" s="508">
        <f t="shared" si="135"/>
        <v>0</v>
      </c>
      <c r="V175" s="508">
        <f t="shared" si="135"/>
        <v>0</v>
      </c>
      <c r="W175" s="508">
        <f t="shared" si="135"/>
        <v>0</v>
      </c>
      <c r="X175" s="508">
        <f t="shared" si="135"/>
        <v>0</v>
      </c>
      <c r="Y175" s="508">
        <f t="shared" si="135"/>
        <v>0</v>
      </c>
      <c r="Z175" s="508">
        <f t="shared" si="135"/>
        <v>0</v>
      </c>
      <c r="AA175" s="508">
        <f t="shared" si="135"/>
        <v>0</v>
      </c>
      <c r="AB175" s="508">
        <f t="shared" si="135"/>
        <v>0</v>
      </c>
      <c r="AC175" s="508">
        <f t="shared" si="135"/>
        <v>0</v>
      </c>
      <c r="AD175" s="508">
        <f t="shared" si="135"/>
        <v>0</v>
      </c>
      <c r="AE175" s="508">
        <f t="shared" si="135"/>
        <v>0</v>
      </c>
      <c r="AF175" s="508">
        <f t="shared" si="135"/>
        <v>0</v>
      </c>
      <c r="AG175" s="508">
        <f t="shared" si="135"/>
        <v>0</v>
      </c>
      <c r="AH175" s="508">
        <f t="shared" si="135"/>
        <v>0</v>
      </c>
      <c r="AI175" s="508">
        <f t="shared" si="135"/>
        <v>0</v>
      </c>
      <c r="AJ175" s="508">
        <f t="shared" si="135"/>
        <v>0</v>
      </c>
      <c r="AK175" s="508">
        <f t="shared" si="135"/>
        <v>0</v>
      </c>
      <c r="AL175" s="508">
        <f t="shared" si="135"/>
        <v>0</v>
      </c>
      <c r="AM175" s="508">
        <f t="shared" si="135"/>
        <v>0</v>
      </c>
      <c r="AN175" s="508">
        <f t="shared" si="135"/>
        <v>0</v>
      </c>
      <c r="AO175" s="508">
        <f t="shared" si="135"/>
        <v>0</v>
      </c>
      <c r="AP175" s="508">
        <f t="shared" si="135"/>
        <v>0</v>
      </c>
      <c r="AQ175" s="508">
        <f t="shared" si="135"/>
        <v>0</v>
      </c>
      <c r="AR175" s="508">
        <f t="shared" si="135"/>
        <v>0</v>
      </c>
      <c r="AS175" s="508">
        <f t="shared" si="135"/>
        <v>0</v>
      </c>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row>
    <row r="176" spans="1:85" ht="14.45" x14ac:dyDescent="0.3">
      <c r="A176" s="505"/>
      <c r="B176" s="507" t="s">
        <v>1237</v>
      </c>
      <c r="C176" s="505"/>
      <c r="D176" s="519">
        <f t="shared" si="132"/>
        <v>0</v>
      </c>
      <c r="E176" s="505"/>
      <c r="F176" s="508">
        <f t="shared" ref="F176:AS176" si="136">LOOKUP(F$139,$F$4:$CG$4,$F30:$CG30)</f>
        <v>0</v>
      </c>
      <c r="G176" s="508">
        <f t="shared" si="136"/>
        <v>0</v>
      </c>
      <c r="H176" s="508">
        <f t="shared" si="136"/>
        <v>0</v>
      </c>
      <c r="I176" s="508">
        <f t="shared" si="136"/>
        <v>0</v>
      </c>
      <c r="J176" s="508">
        <f t="shared" si="136"/>
        <v>0</v>
      </c>
      <c r="K176" s="508">
        <f t="shared" si="136"/>
        <v>0</v>
      </c>
      <c r="L176" s="508">
        <f t="shared" si="136"/>
        <v>0</v>
      </c>
      <c r="M176" s="508">
        <f t="shared" si="136"/>
        <v>0</v>
      </c>
      <c r="N176" s="508">
        <f t="shared" si="136"/>
        <v>0</v>
      </c>
      <c r="O176" s="508">
        <f t="shared" si="136"/>
        <v>0</v>
      </c>
      <c r="P176" s="508">
        <f t="shared" si="136"/>
        <v>0</v>
      </c>
      <c r="Q176" s="508">
        <f t="shared" si="136"/>
        <v>0</v>
      </c>
      <c r="R176" s="508">
        <f t="shared" si="136"/>
        <v>0</v>
      </c>
      <c r="S176" s="508">
        <f t="shared" si="136"/>
        <v>0</v>
      </c>
      <c r="T176" s="508">
        <f t="shared" si="136"/>
        <v>0</v>
      </c>
      <c r="U176" s="508">
        <f t="shared" si="136"/>
        <v>0</v>
      </c>
      <c r="V176" s="508">
        <f t="shared" si="136"/>
        <v>0</v>
      </c>
      <c r="W176" s="508">
        <f t="shared" si="136"/>
        <v>0</v>
      </c>
      <c r="X176" s="508">
        <f t="shared" si="136"/>
        <v>0</v>
      </c>
      <c r="Y176" s="508">
        <f t="shared" si="136"/>
        <v>0</v>
      </c>
      <c r="Z176" s="508">
        <f t="shared" si="136"/>
        <v>0</v>
      </c>
      <c r="AA176" s="508">
        <f t="shared" si="136"/>
        <v>0</v>
      </c>
      <c r="AB176" s="508">
        <f t="shared" si="136"/>
        <v>0</v>
      </c>
      <c r="AC176" s="508">
        <f t="shared" si="136"/>
        <v>0</v>
      </c>
      <c r="AD176" s="508">
        <f t="shared" si="136"/>
        <v>0</v>
      </c>
      <c r="AE176" s="508">
        <f t="shared" si="136"/>
        <v>0</v>
      </c>
      <c r="AF176" s="508">
        <f t="shared" si="136"/>
        <v>0</v>
      </c>
      <c r="AG176" s="508">
        <f t="shared" si="136"/>
        <v>0</v>
      </c>
      <c r="AH176" s="508">
        <f t="shared" si="136"/>
        <v>0</v>
      </c>
      <c r="AI176" s="508">
        <f t="shared" si="136"/>
        <v>0</v>
      </c>
      <c r="AJ176" s="508">
        <f t="shared" si="136"/>
        <v>0</v>
      </c>
      <c r="AK176" s="508">
        <f t="shared" si="136"/>
        <v>0</v>
      </c>
      <c r="AL176" s="508">
        <f t="shared" si="136"/>
        <v>0</v>
      </c>
      <c r="AM176" s="508">
        <f t="shared" si="136"/>
        <v>0</v>
      </c>
      <c r="AN176" s="508">
        <f t="shared" si="136"/>
        <v>0</v>
      </c>
      <c r="AO176" s="508">
        <f t="shared" si="136"/>
        <v>0</v>
      </c>
      <c r="AP176" s="508">
        <f t="shared" si="136"/>
        <v>0</v>
      </c>
      <c r="AQ176" s="508">
        <f t="shared" si="136"/>
        <v>0</v>
      </c>
      <c r="AR176" s="508">
        <f t="shared" si="136"/>
        <v>0</v>
      </c>
      <c r="AS176" s="508">
        <f t="shared" si="136"/>
        <v>0</v>
      </c>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29"/>
      <c r="BW176" s="629"/>
      <c r="BX176" s="629"/>
      <c r="BY176" s="629"/>
      <c r="BZ176" s="629"/>
      <c r="CA176" s="629"/>
      <c r="CB176" s="629"/>
      <c r="CC176" s="629"/>
      <c r="CD176" s="629"/>
      <c r="CE176" s="629"/>
      <c r="CF176" s="629"/>
      <c r="CG176" s="629"/>
    </row>
    <row r="177" spans="1:85" ht="14.45" x14ac:dyDescent="0.3">
      <c r="A177" s="505"/>
      <c r="B177" s="507" t="s">
        <v>564</v>
      </c>
      <c r="C177" s="505"/>
      <c r="D177" s="519">
        <f t="shared" si="132"/>
        <v>-223522.41187301872</v>
      </c>
      <c r="E177" s="505"/>
      <c r="F177" s="508">
        <f t="shared" ref="F177:AS177" si="137">LOOKUP(F$139,$F$4:$CG$4,$F31:$CG31)</f>
        <v>0</v>
      </c>
      <c r="G177" s="508">
        <f t="shared" si="137"/>
        <v>-5832.6378424657532</v>
      </c>
      <c r="H177" s="508">
        <f t="shared" si="137"/>
        <v>-5994.9338799856196</v>
      </c>
      <c r="I177" s="508">
        <f t="shared" si="137"/>
        <v>-6128.1211205051359</v>
      </c>
      <c r="J177" s="508">
        <f t="shared" si="137"/>
        <v>-9845.9756028015963</v>
      </c>
      <c r="K177" s="508">
        <f t="shared" si="137"/>
        <v>-10092.124992871635</v>
      </c>
      <c r="L177" s="508">
        <f t="shared" si="137"/>
        <v>-10372.594700183165</v>
      </c>
      <c r="M177" s="508">
        <f t="shared" si="137"/>
        <v>-10603.03882063576</v>
      </c>
      <c r="N177" s="508">
        <f t="shared" si="137"/>
        <v>-10868.114791151653</v>
      </c>
      <c r="O177" s="508">
        <f t="shared" si="137"/>
        <v>-11139.817660930443</v>
      </c>
      <c r="P177" s="508">
        <f t="shared" si="137"/>
        <v>-11449.40373929073</v>
      </c>
      <c r="Q177" s="508">
        <f t="shared" si="137"/>
        <v>-11703.770930015045</v>
      </c>
      <c r="R177" s="508">
        <f t="shared" si="137"/>
        <v>-11996.365203265419</v>
      </c>
      <c r="S177" s="508">
        <f t="shared" si="137"/>
        <v>-12296.274333347055</v>
      </c>
      <c r="T177" s="508">
        <f t="shared" si="137"/>
        <v>-12637.999437399179</v>
      </c>
      <c r="U177" s="508">
        <f t="shared" si="137"/>
        <v>-12918.773221472748</v>
      </c>
      <c r="V177" s="508">
        <f t="shared" si="137"/>
        <v>-13241.742552009566</v>
      </c>
      <c r="W177" s="508">
        <f t="shared" si="137"/>
        <v>-13572.786115809802</v>
      </c>
      <c r="X177" s="508">
        <f t="shared" si="137"/>
        <v>-13949.986690712705</v>
      </c>
      <c r="Y177" s="508">
        <f t="shared" si="137"/>
        <v>-14259.908412922672</v>
      </c>
      <c r="Z177" s="508">
        <f t="shared" si="137"/>
        <v>-14618.041825243021</v>
      </c>
      <c r="AA177" s="508">
        <f t="shared" si="137"/>
        <v>0</v>
      </c>
      <c r="AB177" s="508">
        <f t="shared" si="137"/>
        <v>0</v>
      </c>
      <c r="AC177" s="508">
        <f t="shared" si="137"/>
        <v>0</v>
      </c>
      <c r="AD177" s="508">
        <f t="shared" si="137"/>
        <v>0</v>
      </c>
      <c r="AE177" s="508">
        <f t="shared" si="137"/>
        <v>0</v>
      </c>
      <c r="AF177" s="508">
        <f t="shared" si="137"/>
        <v>0</v>
      </c>
      <c r="AG177" s="508">
        <f t="shared" si="137"/>
        <v>0</v>
      </c>
      <c r="AH177" s="508">
        <f t="shared" si="137"/>
        <v>0</v>
      </c>
      <c r="AI177" s="508">
        <f t="shared" si="137"/>
        <v>0</v>
      </c>
      <c r="AJ177" s="508">
        <f t="shared" si="137"/>
        <v>0</v>
      </c>
      <c r="AK177" s="508">
        <f t="shared" si="137"/>
        <v>0</v>
      </c>
      <c r="AL177" s="508">
        <f t="shared" si="137"/>
        <v>0</v>
      </c>
      <c r="AM177" s="508">
        <f t="shared" si="137"/>
        <v>0</v>
      </c>
      <c r="AN177" s="508">
        <f t="shared" si="137"/>
        <v>0</v>
      </c>
      <c r="AO177" s="508">
        <f t="shared" si="137"/>
        <v>0</v>
      </c>
      <c r="AP177" s="508">
        <f t="shared" si="137"/>
        <v>0</v>
      </c>
      <c r="AQ177" s="508">
        <f t="shared" si="137"/>
        <v>0</v>
      </c>
      <c r="AR177" s="508">
        <f t="shared" si="137"/>
        <v>0</v>
      </c>
      <c r="AS177" s="508">
        <f t="shared" si="137"/>
        <v>0</v>
      </c>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29"/>
      <c r="BW177" s="629"/>
      <c r="BX177" s="629"/>
      <c r="BY177" s="629"/>
      <c r="BZ177" s="629"/>
      <c r="CA177" s="629"/>
      <c r="CB177" s="629"/>
      <c r="CC177" s="629"/>
      <c r="CD177" s="629"/>
      <c r="CE177" s="629"/>
      <c r="CF177" s="629"/>
      <c r="CG177" s="629"/>
    </row>
    <row r="178" spans="1:85" s="74" customFormat="1" thickBot="1" x14ac:dyDescent="0.35">
      <c r="A178" s="504"/>
      <c r="B178" s="509" t="s">
        <v>566</v>
      </c>
      <c r="C178" s="504"/>
      <c r="D178" s="510">
        <f t="shared" ca="1" si="132"/>
        <v>3739078.6049612658</v>
      </c>
      <c r="E178" s="504"/>
      <c r="F178" s="510">
        <f ca="1">SUM(F172:F177)</f>
        <v>0</v>
      </c>
      <c r="G178" s="510">
        <f t="shared" ref="G178:AS178" ca="1" si="138">SUM(G172:G177)</f>
        <v>90953.492294520518</v>
      </c>
      <c r="H178" s="510">
        <f t="shared" ca="1" si="138"/>
        <v>93484.318276980994</v>
      </c>
      <c r="I178" s="510">
        <f t="shared" ca="1" si="138"/>
        <v>95561.224983946886</v>
      </c>
      <c r="J178" s="510">
        <f t="shared" ca="1" si="138"/>
        <v>165678.63323993835</v>
      </c>
      <c r="K178" s="510">
        <f t="shared" ca="1" si="138"/>
        <v>169820.59907093679</v>
      </c>
      <c r="L178" s="510">
        <f t="shared" ca="1" si="138"/>
        <v>174540.07428062122</v>
      </c>
      <c r="M178" s="510">
        <f t="shared" ca="1" si="138"/>
        <v>178417.76689890298</v>
      </c>
      <c r="N178" s="510">
        <f t="shared" ca="1" si="138"/>
        <v>182878.21107137547</v>
      </c>
      <c r="O178" s="510">
        <f t="shared" ca="1" si="138"/>
        <v>187450.16634815984</v>
      </c>
      <c r="P178" s="510">
        <f t="shared" ca="1" si="138"/>
        <v>192659.58392159466</v>
      </c>
      <c r="Q178" s="510">
        <f t="shared" ca="1" si="138"/>
        <v>196939.83101953543</v>
      </c>
      <c r="R178" s="510">
        <f t="shared" ca="1" si="138"/>
        <v>201863.32679502381</v>
      </c>
      <c r="S178" s="510">
        <f t="shared" ca="1" si="138"/>
        <v>206909.90996489942</v>
      </c>
      <c r="T178" s="510">
        <f t="shared" ca="1" si="138"/>
        <v>212660.13223510512</v>
      </c>
      <c r="U178" s="510">
        <f t="shared" ca="1" si="138"/>
        <v>217384.7241568724</v>
      </c>
      <c r="V178" s="510">
        <f t="shared" ca="1" si="138"/>
        <v>222819.34226079422</v>
      </c>
      <c r="W178" s="510">
        <f t="shared" ca="1" si="138"/>
        <v>228389.82581731403</v>
      </c>
      <c r="X178" s="510">
        <f t="shared" ca="1" si="138"/>
        <v>234736.99528312599</v>
      </c>
      <c r="Y178" s="510">
        <f t="shared" ca="1" si="138"/>
        <v>239952.06074931548</v>
      </c>
      <c r="Z178" s="510">
        <f t="shared" ca="1" si="138"/>
        <v>245978.3862923026</v>
      </c>
      <c r="AA178" s="510">
        <f t="shared" ca="1" si="138"/>
        <v>0</v>
      </c>
      <c r="AB178" s="510">
        <f t="shared" ca="1" si="138"/>
        <v>0</v>
      </c>
      <c r="AC178" s="510">
        <f t="shared" ca="1" si="138"/>
        <v>0</v>
      </c>
      <c r="AD178" s="510">
        <f t="shared" ca="1" si="138"/>
        <v>0</v>
      </c>
      <c r="AE178" s="510">
        <f t="shared" ca="1" si="138"/>
        <v>0</v>
      </c>
      <c r="AF178" s="510">
        <f t="shared" ca="1" si="138"/>
        <v>0</v>
      </c>
      <c r="AG178" s="510">
        <f t="shared" ca="1" si="138"/>
        <v>0</v>
      </c>
      <c r="AH178" s="510">
        <f t="shared" ca="1" si="138"/>
        <v>0</v>
      </c>
      <c r="AI178" s="510">
        <f t="shared" ca="1" si="138"/>
        <v>0</v>
      </c>
      <c r="AJ178" s="510">
        <f t="shared" ca="1" si="138"/>
        <v>0</v>
      </c>
      <c r="AK178" s="510">
        <f t="shared" ca="1" si="138"/>
        <v>0</v>
      </c>
      <c r="AL178" s="510">
        <f t="shared" ca="1" si="138"/>
        <v>0</v>
      </c>
      <c r="AM178" s="510">
        <f t="shared" ca="1" si="138"/>
        <v>0</v>
      </c>
      <c r="AN178" s="510">
        <f t="shared" ca="1" si="138"/>
        <v>0</v>
      </c>
      <c r="AO178" s="510">
        <f t="shared" ca="1" si="138"/>
        <v>0</v>
      </c>
      <c r="AP178" s="510">
        <f t="shared" ca="1" si="138"/>
        <v>0</v>
      </c>
      <c r="AQ178" s="510">
        <f t="shared" ca="1" si="138"/>
        <v>0</v>
      </c>
      <c r="AR178" s="510">
        <f t="shared" ca="1" si="138"/>
        <v>0</v>
      </c>
      <c r="AS178" s="510">
        <f t="shared" ca="1" si="138"/>
        <v>0</v>
      </c>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row>
    <row r="179" spans="1:85" s="102" customFormat="1" ht="6" thickTop="1" x14ac:dyDescent="0.15">
      <c r="A179" s="502"/>
      <c r="B179" s="511"/>
      <c r="C179" s="502"/>
      <c r="D179" s="502"/>
      <c r="E179" s="502"/>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3"/>
      <c r="AQ179" s="503"/>
      <c r="AR179" s="503"/>
      <c r="AS179" s="503"/>
      <c r="AT179" s="552"/>
      <c r="AU179" s="552"/>
      <c r="AV179" s="552"/>
      <c r="AW179" s="552"/>
      <c r="AX179" s="552"/>
      <c r="AY179" s="552"/>
      <c r="AZ179" s="552"/>
      <c r="BA179" s="552"/>
      <c r="BB179" s="552"/>
      <c r="BC179" s="552"/>
      <c r="BD179" s="552"/>
      <c r="BE179" s="552"/>
      <c r="BF179" s="552"/>
      <c r="BG179" s="552"/>
      <c r="BH179" s="552"/>
      <c r="BI179" s="552"/>
      <c r="BJ179" s="552"/>
      <c r="BK179" s="552"/>
      <c r="BL179" s="552"/>
      <c r="BM179" s="552"/>
      <c r="BN179" s="552"/>
      <c r="BO179" s="552"/>
      <c r="BP179" s="552"/>
      <c r="BQ179" s="552"/>
      <c r="BR179" s="552"/>
      <c r="BS179" s="552"/>
      <c r="BT179" s="552"/>
      <c r="BU179" s="552"/>
      <c r="BV179" s="552"/>
      <c r="BW179" s="552"/>
      <c r="BX179" s="552"/>
      <c r="BY179" s="552"/>
      <c r="BZ179" s="552"/>
      <c r="CA179" s="552"/>
      <c r="CB179" s="552"/>
      <c r="CC179" s="552"/>
      <c r="CD179" s="552"/>
      <c r="CE179" s="552"/>
      <c r="CF179" s="552"/>
      <c r="CG179" s="552"/>
    </row>
    <row r="180" spans="1:85" ht="14.45" x14ac:dyDescent="0.3">
      <c r="A180" s="505"/>
      <c r="B180" s="509" t="s">
        <v>568</v>
      </c>
      <c r="C180" s="505"/>
      <c r="D180" s="519">
        <f t="shared" si="132"/>
        <v>-494614.10764307849</v>
      </c>
      <c r="E180" s="505"/>
      <c r="F180" s="506">
        <f t="shared" ref="F180:AS180" si="139">LOOKUP(F$139,$F$4:$CG$4,$F34:$CG34)</f>
        <v>0</v>
      </c>
      <c r="G180" s="506">
        <f t="shared" si="139"/>
        <v>-954.73005654260419</v>
      </c>
      <c r="H180" s="506">
        <f t="shared" si="139"/>
        <v>-1800.8530720327815</v>
      </c>
      <c r="I180" s="506">
        <f t="shared" si="139"/>
        <v>-2627.1787509829428</v>
      </c>
      <c r="J180" s="506">
        <f t="shared" si="139"/>
        <v>-17060.230141552725</v>
      </c>
      <c r="K180" s="506">
        <f t="shared" si="139"/>
        <v>-18322.767231486199</v>
      </c>
      <c r="L180" s="506">
        <f t="shared" si="139"/>
        <v>-19702.297041600788</v>
      </c>
      <c r="M180" s="506">
        <f t="shared" si="139"/>
        <v>-20990.197468944509</v>
      </c>
      <c r="N180" s="506">
        <f t="shared" si="139"/>
        <v>-22399.358662908729</v>
      </c>
      <c r="O180" s="506">
        <f t="shared" si="139"/>
        <v>-23861.846419303496</v>
      </c>
      <c r="P180" s="506">
        <f t="shared" si="139"/>
        <v>-25460.154646110524</v>
      </c>
      <c r="Q180" s="506">
        <f t="shared" si="139"/>
        <v>-26956.603309964961</v>
      </c>
      <c r="R180" s="506">
        <f t="shared" si="139"/>
        <v>-28594.09440554598</v>
      </c>
      <c r="S180" s="506">
        <f t="shared" si="139"/>
        <v>-30295.370496433447</v>
      </c>
      <c r="T180" s="506">
        <f t="shared" si="139"/>
        <v>-32154.334183821578</v>
      </c>
      <c r="U180" s="506">
        <f t="shared" si="139"/>
        <v>-33901.296004941847</v>
      </c>
      <c r="V180" s="506">
        <f t="shared" si="139"/>
        <v>-35600.274744421826</v>
      </c>
      <c r="W180" s="506">
        <f t="shared" si="139"/>
        <v>-36714.371455725792</v>
      </c>
      <c r="X180" s="506">
        <f t="shared" si="139"/>
        <v>-37959.247557908093</v>
      </c>
      <c r="Y180" s="506">
        <f t="shared" si="139"/>
        <v>-39026.818442126081</v>
      </c>
      <c r="Z180" s="506">
        <f t="shared" si="139"/>
        <v>-40232.083550723502</v>
      </c>
      <c r="AA180" s="506">
        <f t="shared" si="139"/>
        <v>0</v>
      </c>
      <c r="AB180" s="506">
        <f t="shared" si="139"/>
        <v>0</v>
      </c>
      <c r="AC180" s="506">
        <f t="shared" si="139"/>
        <v>0</v>
      </c>
      <c r="AD180" s="506">
        <f t="shared" si="139"/>
        <v>0</v>
      </c>
      <c r="AE180" s="506">
        <f t="shared" si="139"/>
        <v>0</v>
      </c>
      <c r="AF180" s="506">
        <f t="shared" si="139"/>
        <v>0</v>
      </c>
      <c r="AG180" s="506">
        <f t="shared" si="139"/>
        <v>0</v>
      </c>
      <c r="AH180" s="506">
        <f t="shared" si="139"/>
        <v>0</v>
      </c>
      <c r="AI180" s="506">
        <f t="shared" si="139"/>
        <v>0</v>
      </c>
      <c r="AJ180" s="506">
        <f t="shared" si="139"/>
        <v>0</v>
      </c>
      <c r="AK180" s="506">
        <f t="shared" si="139"/>
        <v>0</v>
      </c>
      <c r="AL180" s="506">
        <f t="shared" si="139"/>
        <v>0</v>
      </c>
      <c r="AM180" s="506">
        <f t="shared" si="139"/>
        <v>0</v>
      </c>
      <c r="AN180" s="506">
        <f t="shared" si="139"/>
        <v>0</v>
      </c>
      <c r="AO180" s="506">
        <f t="shared" si="139"/>
        <v>0</v>
      </c>
      <c r="AP180" s="506">
        <f t="shared" si="139"/>
        <v>0</v>
      </c>
      <c r="AQ180" s="506">
        <f t="shared" si="139"/>
        <v>0</v>
      </c>
      <c r="AR180" s="506">
        <f t="shared" si="139"/>
        <v>0</v>
      </c>
      <c r="AS180" s="506">
        <f t="shared" si="139"/>
        <v>0</v>
      </c>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row>
    <row r="181" spans="1:85" s="102" customFormat="1" ht="5.45" x14ac:dyDescent="0.15">
      <c r="A181" s="502"/>
      <c r="B181" s="511"/>
      <c r="C181" s="502"/>
      <c r="D181" s="630"/>
      <c r="E181" s="502"/>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503"/>
      <c r="AF181" s="503"/>
      <c r="AG181" s="503"/>
      <c r="AH181" s="503"/>
      <c r="AI181" s="503"/>
      <c r="AJ181" s="503"/>
      <c r="AK181" s="503"/>
      <c r="AL181" s="503"/>
      <c r="AM181" s="503"/>
      <c r="AN181" s="503"/>
      <c r="AO181" s="503"/>
      <c r="AP181" s="503"/>
      <c r="AQ181" s="503"/>
      <c r="AR181" s="503"/>
      <c r="AS181" s="503"/>
      <c r="AT181" s="552"/>
      <c r="AU181" s="552"/>
      <c r="AV181" s="552"/>
      <c r="AW181" s="552"/>
      <c r="AX181" s="552"/>
      <c r="AY181" s="552"/>
      <c r="AZ181" s="552"/>
      <c r="BA181" s="552"/>
      <c r="BB181" s="552"/>
      <c r="BC181" s="552"/>
      <c r="BD181" s="552"/>
      <c r="BE181" s="552"/>
      <c r="BF181" s="552"/>
      <c r="BG181" s="552"/>
      <c r="BH181" s="552"/>
      <c r="BI181" s="552"/>
      <c r="BJ181" s="552"/>
      <c r="BK181" s="552"/>
      <c r="BL181" s="552"/>
      <c r="BM181" s="552"/>
      <c r="BN181" s="552"/>
      <c r="BO181" s="552"/>
      <c r="BP181" s="552"/>
      <c r="BQ181" s="552"/>
      <c r="BR181" s="552"/>
      <c r="BS181" s="552"/>
      <c r="BT181" s="552"/>
      <c r="BU181" s="552"/>
      <c r="BV181" s="552"/>
      <c r="BW181" s="552"/>
      <c r="BX181" s="552"/>
      <c r="BY181" s="552"/>
      <c r="BZ181" s="552"/>
      <c r="CA181" s="552"/>
      <c r="CB181" s="552"/>
      <c r="CC181" s="552"/>
      <c r="CD181" s="552"/>
      <c r="CE181" s="552"/>
      <c r="CF181" s="552"/>
      <c r="CG181" s="552"/>
    </row>
    <row r="182" spans="1:85" s="74" customFormat="1" thickBot="1" x14ac:dyDescent="0.35">
      <c r="A182" s="504"/>
      <c r="B182" s="509" t="s">
        <v>622</v>
      </c>
      <c r="C182" s="504"/>
      <c r="D182" s="510">
        <f t="shared" ca="1" si="132"/>
        <v>3244464.4973181877</v>
      </c>
      <c r="E182" s="504"/>
      <c r="F182" s="510">
        <f ca="1">F178+F180</f>
        <v>0</v>
      </c>
      <c r="G182" s="510">
        <f t="shared" ref="G182:AS182" ca="1" si="140">G178+G180</f>
        <v>89998.76223797792</v>
      </c>
      <c r="H182" s="510">
        <f t="shared" ca="1" si="140"/>
        <v>91683.46520494821</v>
      </c>
      <c r="I182" s="510">
        <f t="shared" ca="1" si="140"/>
        <v>92934.046232963941</v>
      </c>
      <c r="J182" s="510">
        <f t="shared" ca="1" si="140"/>
        <v>148618.40309838564</v>
      </c>
      <c r="K182" s="510">
        <f t="shared" ca="1" si="140"/>
        <v>151497.83183945058</v>
      </c>
      <c r="L182" s="510">
        <f t="shared" ca="1" si="140"/>
        <v>154837.77723902045</v>
      </c>
      <c r="M182" s="510">
        <f t="shared" ca="1" si="140"/>
        <v>157427.56942995847</v>
      </c>
      <c r="N182" s="510">
        <f t="shared" ca="1" si="140"/>
        <v>160478.85240846674</v>
      </c>
      <c r="O182" s="510">
        <f t="shared" ca="1" si="140"/>
        <v>163588.31992885633</v>
      </c>
      <c r="P182" s="510">
        <f t="shared" ca="1" si="140"/>
        <v>167199.42927548414</v>
      </c>
      <c r="Q182" s="510">
        <f t="shared" ca="1" si="140"/>
        <v>169983.22770957046</v>
      </c>
      <c r="R182" s="510">
        <f t="shared" ca="1" si="140"/>
        <v>173269.23238947784</v>
      </c>
      <c r="S182" s="510">
        <f t="shared" ca="1" si="140"/>
        <v>176614.53946846595</v>
      </c>
      <c r="T182" s="510">
        <f t="shared" ca="1" si="140"/>
        <v>180505.79805128355</v>
      </c>
      <c r="U182" s="510">
        <f t="shared" ca="1" si="140"/>
        <v>183483.42815193057</v>
      </c>
      <c r="V182" s="510">
        <f t="shared" ca="1" si="140"/>
        <v>187219.06751637239</v>
      </c>
      <c r="W182" s="510">
        <f t="shared" ca="1" si="140"/>
        <v>191675.45436158823</v>
      </c>
      <c r="X182" s="510">
        <f t="shared" ca="1" si="140"/>
        <v>196777.74772521789</v>
      </c>
      <c r="Y182" s="510">
        <f t="shared" ca="1" si="140"/>
        <v>200925.24230718939</v>
      </c>
      <c r="Z182" s="510">
        <f t="shared" ca="1" si="140"/>
        <v>205746.3027415791</v>
      </c>
      <c r="AA182" s="510">
        <f t="shared" ca="1" si="140"/>
        <v>0</v>
      </c>
      <c r="AB182" s="510">
        <f t="shared" ca="1" si="140"/>
        <v>0</v>
      </c>
      <c r="AC182" s="510">
        <f t="shared" ca="1" si="140"/>
        <v>0</v>
      </c>
      <c r="AD182" s="510">
        <f t="shared" ca="1" si="140"/>
        <v>0</v>
      </c>
      <c r="AE182" s="510">
        <f t="shared" ca="1" si="140"/>
        <v>0</v>
      </c>
      <c r="AF182" s="510">
        <f t="shared" ca="1" si="140"/>
        <v>0</v>
      </c>
      <c r="AG182" s="510">
        <f t="shared" ca="1" si="140"/>
        <v>0</v>
      </c>
      <c r="AH182" s="510">
        <f t="shared" ca="1" si="140"/>
        <v>0</v>
      </c>
      <c r="AI182" s="510">
        <f t="shared" ca="1" si="140"/>
        <v>0</v>
      </c>
      <c r="AJ182" s="510">
        <f t="shared" ca="1" si="140"/>
        <v>0</v>
      </c>
      <c r="AK182" s="510">
        <f t="shared" ca="1" si="140"/>
        <v>0</v>
      </c>
      <c r="AL182" s="510">
        <f t="shared" ca="1" si="140"/>
        <v>0</v>
      </c>
      <c r="AM182" s="510">
        <f t="shared" ca="1" si="140"/>
        <v>0</v>
      </c>
      <c r="AN182" s="510">
        <f t="shared" ca="1" si="140"/>
        <v>0</v>
      </c>
      <c r="AO182" s="510">
        <f t="shared" ca="1" si="140"/>
        <v>0</v>
      </c>
      <c r="AP182" s="510">
        <f t="shared" ca="1" si="140"/>
        <v>0</v>
      </c>
      <c r="AQ182" s="510">
        <f t="shared" ca="1" si="140"/>
        <v>0</v>
      </c>
      <c r="AR182" s="510">
        <f t="shared" ca="1" si="140"/>
        <v>0</v>
      </c>
      <c r="AS182" s="510">
        <f t="shared" ca="1" si="140"/>
        <v>0</v>
      </c>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row>
    <row r="183" spans="1:85" s="102" customFormat="1" ht="6" thickTop="1" x14ac:dyDescent="0.15">
      <c r="A183" s="512"/>
      <c r="B183" s="513"/>
      <c r="C183" s="512"/>
      <c r="D183" s="512"/>
      <c r="E183" s="512"/>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c r="AR183" s="514"/>
      <c r="AS183" s="514"/>
      <c r="AT183" s="552"/>
      <c r="AU183" s="552"/>
      <c r="AV183" s="552"/>
      <c r="AW183" s="552"/>
      <c r="AX183" s="552"/>
      <c r="AY183" s="552"/>
      <c r="AZ183" s="552"/>
      <c r="BA183" s="552"/>
      <c r="BB183" s="552"/>
      <c r="BC183" s="552"/>
      <c r="BD183" s="552"/>
      <c r="BE183" s="552"/>
      <c r="BF183" s="552"/>
      <c r="BG183" s="552"/>
      <c r="BH183" s="552"/>
      <c r="BI183" s="552"/>
      <c r="BJ183" s="552"/>
      <c r="BK183" s="552"/>
      <c r="BL183" s="552"/>
      <c r="BM183" s="552"/>
      <c r="BN183" s="552"/>
      <c r="BO183" s="552"/>
      <c r="BP183" s="552"/>
      <c r="BQ183" s="552"/>
      <c r="BR183" s="552"/>
      <c r="BS183" s="552"/>
      <c r="BT183" s="552"/>
      <c r="BU183" s="552"/>
      <c r="BV183" s="552"/>
      <c r="BW183" s="552"/>
      <c r="BX183" s="552"/>
      <c r="BY183" s="552"/>
      <c r="BZ183" s="552"/>
      <c r="CA183" s="552"/>
      <c r="CB183" s="552"/>
      <c r="CC183" s="552"/>
      <c r="CD183" s="552"/>
      <c r="CE183" s="552"/>
      <c r="CF183" s="552"/>
      <c r="CG183" s="552"/>
    </row>
    <row r="184" spans="1:85" s="102" customFormat="1" ht="5.45" x14ac:dyDescent="0.15">
      <c r="B184" s="200"/>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552"/>
      <c r="AM184" s="552"/>
      <c r="AN184" s="552"/>
      <c r="AO184" s="552"/>
      <c r="AP184" s="552"/>
      <c r="AQ184" s="552"/>
      <c r="AR184" s="552"/>
      <c r="AS184" s="552"/>
      <c r="AT184" s="552"/>
      <c r="AU184" s="552"/>
      <c r="AV184" s="552"/>
      <c r="AW184" s="552"/>
      <c r="AX184" s="552"/>
      <c r="AY184" s="552"/>
      <c r="AZ184" s="552"/>
      <c r="BA184" s="552"/>
      <c r="BB184" s="552"/>
      <c r="BC184" s="552"/>
      <c r="BD184" s="552"/>
      <c r="BE184" s="552"/>
      <c r="BF184" s="552"/>
      <c r="BG184" s="552"/>
      <c r="BH184" s="552"/>
      <c r="BI184" s="552"/>
      <c r="BJ184" s="552"/>
      <c r="BK184" s="552"/>
      <c r="BL184" s="552"/>
      <c r="BM184" s="552"/>
      <c r="BN184" s="552"/>
      <c r="BO184" s="552"/>
      <c r="BP184" s="552"/>
      <c r="BQ184" s="552"/>
      <c r="BR184" s="552"/>
      <c r="BS184" s="552"/>
      <c r="BT184" s="552"/>
      <c r="BU184" s="552"/>
      <c r="BV184" s="552"/>
      <c r="BW184" s="552"/>
      <c r="BX184" s="552"/>
      <c r="BY184" s="552"/>
      <c r="BZ184" s="552"/>
      <c r="CA184" s="552"/>
      <c r="CB184" s="552"/>
      <c r="CC184" s="552"/>
      <c r="CD184" s="552"/>
      <c r="CE184" s="552"/>
      <c r="CF184" s="552"/>
      <c r="CG184" s="552"/>
    </row>
    <row r="185" spans="1:85" s="102" customFormat="1" ht="5.45" x14ac:dyDescent="0.15">
      <c r="A185" s="515"/>
      <c r="B185" s="517"/>
      <c r="C185" s="515"/>
      <c r="D185" s="515"/>
      <c r="E185" s="515"/>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52"/>
      <c r="AU185" s="552"/>
      <c r="AV185" s="552"/>
      <c r="AW185" s="552"/>
      <c r="AX185" s="552"/>
      <c r="AY185" s="552"/>
      <c r="AZ185" s="552"/>
      <c r="BA185" s="552"/>
      <c r="BB185" s="552"/>
      <c r="BC185" s="552"/>
      <c r="BD185" s="552"/>
      <c r="BE185" s="552"/>
      <c r="BF185" s="552"/>
      <c r="BG185" s="552"/>
      <c r="BH185" s="552"/>
      <c r="BI185" s="552"/>
      <c r="BJ185" s="552"/>
      <c r="BK185" s="552"/>
      <c r="BL185" s="552"/>
      <c r="BM185" s="552"/>
      <c r="BN185" s="552"/>
      <c r="BO185" s="552"/>
      <c r="BP185" s="552"/>
      <c r="BQ185" s="552"/>
      <c r="BR185" s="552"/>
      <c r="BS185" s="552"/>
      <c r="BT185" s="552"/>
      <c r="BU185" s="552"/>
      <c r="BV185" s="552"/>
      <c r="BW185" s="552"/>
      <c r="BX185" s="552"/>
      <c r="BY185" s="552"/>
      <c r="BZ185" s="552"/>
      <c r="CA185" s="552"/>
      <c r="CB185" s="552"/>
      <c r="CC185" s="552"/>
      <c r="CD185" s="552"/>
      <c r="CE185" s="552"/>
      <c r="CF185" s="552"/>
      <c r="CG185" s="552"/>
    </row>
    <row r="186" spans="1:85" ht="18" x14ac:dyDescent="0.35">
      <c r="A186" s="521" t="s">
        <v>569</v>
      </c>
      <c r="B186" s="507"/>
      <c r="C186" s="505"/>
      <c r="D186" s="505"/>
      <c r="E186" s="505"/>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row>
    <row r="187" spans="1:85" ht="14.45" x14ac:dyDescent="0.3">
      <c r="A187" s="505"/>
      <c r="B187" s="507" t="s">
        <v>570</v>
      </c>
      <c r="C187" s="505"/>
      <c r="D187" s="519">
        <f>SUM(F187:AS187)</f>
        <v>-878100.45995521359</v>
      </c>
      <c r="E187" s="505"/>
      <c r="F187" s="508">
        <f t="shared" ref="F187:AS187" si="141">LOOKUP(F$139,$F$4:$CG$4,$F41:$CG41)</f>
        <v>-878100.45995521359</v>
      </c>
      <c r="G187" s="508">
        <f t="shared" si="141"/>
        <v>0</v>
      </c>
      <c r="H187" s="508">
        <f t="shared" si="141"/>
        <v>0</v>
      </c>
      <c r="I187" s="508">
        <f t="shared" si="141"/>
        <v>0</v>
      </c>
      <c r="J187" s="508">
        <f t="shared" si="141"/>
        <v>0</v>
      </c>
      <c r="K187" s="508">
        <f t="shared" si="141"/>
        <v>0</v>
      </c>
      <c r="L187" s="508">
        <f t="shared" si="141"/>
        <v>0</v>
      </c>
      <c r="M187" s="508">
        <f t="shared" si="141"/>
        <v>0</v>
      </c>
      <c r="N187" s="508">
        <f t="shared" si="141"/>
        <v>0</v>
      </c>
      <c r="O187" s="508">
        <f t="shared" si="141"/>
        <v>0</v>
      </c>
      <c r="P187" s="508">
        <f t="shared" si="141"/>
        <v>0</v>
      </c>
      <c r="Q187" s="508">
        <f t="shared" si="141"/>
        <v>0</v>
      </c>
      <c r="R187" s="508">
        <f t="shared" si="141"/>
        <v>0</v>
      </c>
      <c r="S187" s="508">
        <f t="shared" si="141"/>
        <v>0</v>
      </c>
      <c r="T187" s="508">
        <f t="shared" si="141"/>
        <v>0</v>
      </c>
      <c r="U187" s="508">
        <f t="shared" si="141"/>
        <v>0</v>
      </c>
      <c r="V187" s="508">
        <f t="shared" si="141"/>
        <v>0</v>
      </c>
      <c r="W187" s="508">
        <f t="shared" si="141"/>
        <v>0</v>
      </c>
      <c r="X187" s="508">
        <f t="shared" si="141"/>
        <v>0</v>
      </c>
      <c r="Y187" s="508">
        <f t="shared" si="141"/>
        <v>0</v>
      </c>
      <c r="Z187" s="508">
        <f t="shared" si="141"/>
        <v>0</v>
      </c>
      <c r="AA187" s="508">
        <f t="shared" si="141"/>
        <v>0</v>
      </c>
      <c r="AB187" s="508">
        <f t="shared" si="141"/>
        <v>0</v>
      </c>
      <c r="AC187" s="508">
        <f t="shared" si="141"/>
        <v>0</v>
      </c>
      <c r="AD187" s="508">
        <f t="shared" si="141"/>
        <v>0</v>
      </c>
      <c r="AE187" s="508">
        <f t="shared" si="141"/>
        <v>0</v>
      </c>
      <c r="AF187" s="508">
        <f t="shared" si="141"/>
        <v>0</v>
      </c>
      <c r="AG187" s="508">
        <f t="shared" si="141"/>
        <v>0</v>
      </c>
      <c r="AH187" s="508">
        <f t="shared" si="141"/>
        <v>0</v>
      </c>
      <c r="AI187" s="508">
        <f t="shared" si="141"/>
        <v>0</v>
      </c>
      <c r="AJ187" s="508">
        <f t="shared" si="141"/>
        <v>0</v>
      </c>
      <c r="AK187" s="508">
        <f t="shared" si="141"/>
        <v>0</v>
      </c>
      <c r="AL187" s="508">
        <f t="shared" si="141"/>
        <v>0</v>
      </c>
      <c r="AM187" s="508">
        <f t="shared" si="141"/>
        <v>0</v>
      </c>
      <c r="AN187" s="508">
        <f t="shared" si="141"/>
        <v>0</v>
      </c>
      <c r="AO187" s="508">
        <f t="shared" si="141"/>
        <v>0</v>
      </c>
      <c r="AP187" s="508">
        <f t="shared" si="141"/>
        <v>0</v>
      </c>
      <c r="AQ187" s="508">
        <f t="shared" si="141"/>
        <v>0</v>
      </c>
      <c r="AR187" s="508">
        <f t="shared" si="141"/>
        <v>0</v>
      </c>
      <c r="AS187" s="508">
        <f t="shared" si="141"/>
        <v>0</v>
      </c>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29"/>
      <c r="BW187" s="629"/>
      <c r="BX187" s="629"/>
      <c r="BY187" s="629"/>
      <c r="BZ187" s="629"/>
      <c r="CA187" s="629"/>
      <c r="CB187" s="629"/>
      <c r="CC187" s="629"/>
      <c r="CD187" s="629"/>
      <c r="CE187" s="629"/>
      <c r="CF187" s="629"/>
      <c r="CG187" s="629"/>
    </row>
    <row r="188" spans="1:85" ht="14.45" x14ac:dyDescent="0.3">
      <c r="A188" s="505"/>
      <c r="B188" s="507" t="s">
        <v>571</v>
      </c>
      <c r="C188" s="505"/>
      <c r="D188" s="519">
        <f>SUM(F188:AS188)</f>
        <v>0</v>
      </c>
      <c r="E188" s="505"/>
      <c r="F188" s="508">
        <f t="shared" ref="F188:AS188" si="142">LOOKUP(F$139,$F$4:$CG$4,$F42:$CG42)</f>
        <v>0</v>
      </c>
      <c r="G188" s="508">
        <f t="shared" si="142"/>
        <v>0</v>
      </c>
      <c r="H188" s="508">
        <f t="shared" si="142"/>
        <v>0</v>
      </c>
      <c r="I188" s="508">
        <f t="shared" si="142"/>
        <v>0</v>
      </c>
      <c r="J188" s="508">
        <f t="shared" si="142"/>
        <v>0</v>
      </c>
      <c r="K188" s="508">
        <f t="shared" si="142"/>
        <v>0</v>
      </c>
      <c r="L188" s="508">
        <f t="shared" si="142"/>
        <v>0</v>
      </c>
      <c r="M188" s="508">
        <f t="shared" si="142"/>
        <v>0</v>
      </c>
      <c r="N188" s="508">
        <f t="shared" si="142"/>
        <v>0</v>
      </c>
      <c r="O188" s="508">
        <f t="shared" si="142"/>
        <v>0</v>
      </c>
      <c r="P188" s="508">
        <f t="shared" si="142"/>
        <v>0</v>
      </c>
      <c r="Q188" s="508">
        <f t="shared" si="142"/>
        <v>0</v>
      </c>
      <c r="R188" s="508">
        <f t="shared" si="142"/>
        <v>0</v>
      </c>
      <c r="S188" s="508">
        <f t="shared" si="142"/>
        <v>0</v>
      </c>
      <c r="T188" s="508">
        <f t="shared" si="142"/>
        <v>0</v>
      </c>
      <c r="U188" s="508">
        <f t="shared" si="142"/>
        <v>0</v>
      </c>
      <c r="V188" s="508">
        <f t="shared" si="142"/>
        <v>0</v>
      </c>
      <c r="W188" s="508">
        <f t="shared" si="142"/>
        <v>0</v>
      </c>
      <c r="X188" s="508">
        <f t="shared" si="142"/>
        <v>0</v>
      </c>
      <c r="Y188" s="508">
        <f t="shared" si="142"/>
        <v>0</v>
      </c>
      <c r="Z188" s="508">
        <f t="shared" si="142"/>
        <v>0</v>
      </c>
      <c r="AA188" s="508">
        <f t="shared" si="142"/>
        <v>0</v>
      </c>
      <c r="AB188" s="508">
        <f t="shared" si="142"/>
        <v>0</v>
      </c>
      <c r="AC188" s="508">
        <f t="shared" si="142"/>
        <v>0</v>
      </c>
      <c r="AD188" s="508">
        <f t="shared" si="142"/>
        <v>0</v>
      </c>
      <c r="AE188" s="508">
        <f t="shared" si="142"/>
        <v>0</v>
      </c>
      <c r="AF188" s="508">
        <f t="shared" si="142"/>
        <v>0</v>
      </c>
      <c r="AG188" s="508">
        <f t="shared" si="142"/>
        <v>0</v>
      </c>
      <c r="AH188" s="508">
        <f t="shared" si="142"/>
        <v>0</v>
      </c>
      <c r="AI188" s="508">
        <f t="shared" si="142"/>
        <v>0</v>
      </c>
      <c r="AJ188" s="508">
        <f t="shared" si="142"/>
        <v>0</v>
      </c>
      <c r="AK188" s="508">
        <f t="shared" si="142"/>
        <v>0</v>
      </c>
      <c r="AL188" s="508">
        <f t="shared" si="142"/>
        <v>0</v>
      </c>
      <c r="AM188" s="508">
        <f t="shared" si="142"/>
        <v>0</v>
      </c>
      <c r="AN188" s="508">
        <f t="shared" si="142"/>
        <v>0</v>
      </c>
      <c r="AO188" s="508">
        <f t="shared" si="142"/>
        <v>0</v>
      </c>
      <c r="AP188" s="508">
        <f t="shared" si="142"/>
        <v>0</v>
      </c>
      <c r="AQ188" s="508">
        <f t="shared" si="142"/>
        <v>0</v>
      </c>
      <c r="AR188" s="508">
        <f t="shared" si="142"/>
        <v>0</v>
      </c>
      <c r="AS188" s="508">
        <f t="shared" si="142"/>
        <v>0</v>
      </c>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c r="BN188" s="629"/>
      <c r="BO188" s="629"/>
      <c r="BP188" s="629"/>
      <c r="BQ188" s="629"/>
      <c r="BR188" s="629"/>
      <c r="BS188" s="629"/>
      <c r="BT188" s="629"/>
      <c r="BU188" s="629"/>
      <c r="BV188" s="629"/>
      <c r="BW188" s="629"/>
      <c r="BX188" s="629"/>
      <c r="BY188" s="629"/>
      <c r="BZ188" s="629"/>
      <c r="CA188" s="629"/>
      <c r="CB188" s="629"/>
      <c r="CC188" s="629"/>
      <c r="CD188" s="629"/>
      <c r="CE188" s="629"/>
      <c r="CF188" s="629"/>
      <c r="CG188" s="629"/>
    </row>
    <row r="189" spans="1:85" ht="14.45" x14ac:dyDescent="0.3">
      <c r="A189" s="505"/>
      <c r="B189" s="507" t="s">
        <v>604</v>
      </c>
      <c r="C189" s="505"/>
      <c r="D189" s="519">
        <f>SUM(F189:AS189)</f>
        <v>0</v>
      </c>
      <c r="E189" s="505"/>
      <c r="F189" s="508">
        <f t="shared" ref="F189:AS189" si="143">LOOKUP(F$139,$F$4:$CG$4,$F43:$CG43)</f>
        <v>0</v>
      </c>
      <c r="G189" s="508">
        <f t="shared" si="143"/>
        <v>0</v>
      </c>
      <c r="H189" s="508">
        <f t="shared" si="143"/>
        <v>0</v>
      </c>
      <c r="I189" s="508">
        <f t="shared" si="143"/>
        <v>0</v>
      </c>
      <c r="J189" s="508">
        <f t="shared" si="143"/>
        <v>0</v>
      </c>
      <c r="K189" s="508">
        <f t="shared" si="143"/>
        <v>0</v>
      </c>
      <c r="L189" s="508">
        <f t="shared" si="143"/>
        <v>0</v>
      </c>
      <c r="M189" s="508">
        <f t="shared" si="143"/>
        <v>0</v>
      </c>
      <c r="N189" s="508">
        <f t="shared" si="143"/>
        <v>0</v>
      </c>
      <c r="O189" s="508">
        <f t="shared" si="143"/>
        <v>0</v>
      </c>
      <c r="P189" s="508">
        <f t="shared" si="143"/>
        <v>0</v>
      </c>
      <c r="Q189" s="508">
        <f t="shared" si="143"/>
        <v>0</v>
      </c>
      <c r="R189" s="508">
        <f t="shared" si="143"/>
        <v>0</v>
      </c>
      <c r="S189" s="508">
        <f t="shared" si="143"/>
        <v>0</v>
      </c>
      <c r="T189" s="508">
        <f t="shared" si="143"/>
        <v>0</v>
      </c>
      <c r="U189" s="508">
        <f t="shared" si="143"/>
        <v>0</v>
      </c>
      <c r="V189" s="508">
        <f t="shared" si="143"/>
        <v>0</v>
      </c>
      <c r="W189" s="508">
        <f t="shared" si="143"/>
        <v>0</v>
      </c>
      <c r="X189" s="508">
        <f t="shared" si="143"/>
        <v>0</v>
      </c>
      <c r="Y189" s="508">
        <f t="shared" si="143"/>
        <v>0</v>
      </c>
      <c r="Z189" s="508">
        <f t="shared" si="143"/>
        <v>0</v>
      </c>
      <c r="AA189" s="508">
        <f t="shared" si="143"/>
        <v>0</v>
      </c>
      <c r="AB189" s="508">
        <f t="shared" si="143"/>
        <v>0</v>
      </c>
      <c r="AC189" s="508">
        <f t="shared" si="143"/>
        <v>0</v>
      </c>
      <c r="AD189" s="508">
        <f t="shared" si="143"/>
        <v>0</v>
      </c>
      <c r="AE189" s="508">
        <f t="shared" si="143"/>
        <v>0</v>
      </c>
      <c r="AF189" s="508">
        <f t="shared" si="143"/>
        <v>0</v>
      </c>
      <c r="AG189" s="508">
        <f t="shared" si="143"/>
        <v>0</v>
      </c>
      <c r="AH189" s="508">
        <f t="shared" si="143"/>
        <v>0</v>
      </c>
      <c r="AI189" s="508">
        <f t="shared" si="143"/>
        <v>0</v>
      </c>
      <c r="AJ189" s="508">
        <f t="shared" si="143"/>
        <v>0</v>
      </c>
      <c r="AK189" s="508">
        <f t="shared" si="143"/>
        <v>0</v>
      </c>
      <c r="AL189" s="508">
        <f t="shared" si="143"/>
        <v>0</v>
      </c>
      <c r="AM189" s="508">
        <f t="shared" si="143"/>
        <v>0</v>
      </c>
      <c r="AN189" s="508">
        <f t="shared" si="143"/>
        <v>0</v>
      </c>
      <c r="AO189" s="508">
        <f t="shared" si="143"/>
        <v>0</v>
      </c>
      <c r="AP189" s="508">
        <f t="shared" si="143"/>
        <v>0</v>
      </c>
      <c r="AQ189" s="508">
        <f t="shared" si="143"/>
        <v>0</v>
      </c>
      <c r="AR189" s="508">
        <f t="shared" si="143"/>
        <v>0</v>
      </c>
      <c r="AS189" s="508">
        <f t="shared" si="143"/>
        <v>0</v>
      </c>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c r="BN189" s="629"/>
      <c r="BO189" s="629"/>
      <c r="BP189" s="629"/>
      <c r="BQ189" s="629"/>
      <c r="BR189" s="629"/>
      <c r="BS189" s="629"/>
      <c r="BT189" s="629"/>
      <c r="BU189" s="629"/>
      <c r="BV189" s="629"/>
      <c r="BW189" s="629"/>
      <c r="BX189" s="629"/>
      <c r="BY189" s="629"/>
      <c r="BZ189" s="629"/>
      <c r="CA189" s="629"/>
      <c r="CB189" s="629"/>
      <c r="CC189" s="629"/>
      <c r="CD189" s="629"/>
      <c r="CE189" s="629"/>
      <c r="CF189" s="629"/>
      <c r="CG189" s="629"/>
    </row>
    <row r="190" spans="1:85" s="102" customFormat="1" ht="5.45" x14ac:dyDescent="0.15">
      <c r="A190" s="502"/>
      <c r="B190" s="511"/>
      <c r="C190" s="502"/>
      <c r="D190" s="502"/>
      <c r="E190" s="502"/>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c r="AE190" s="503"/>
      <c r="AF190" s="503"/>
      <c r="AG190" s="503"/>
      <c r="AH190" s="503"/>
      <c r="AI190" s="503"/>
      <c r="AJ190" s="503"/>
      <c r="AK190" s="503"/>
      <c r="AL190" s="503"/>
      <c r="AM190" s="503"/>
      <c r="AN190" s="503"/>
      <c r="AO190" s="503"/>
      <c r="AP190" s="503"/>
      <c r="AQ190" s="503"/>
      <c r="AR190" s="503"/>
      <c r="AS190" s="503"/>
      <c r="AT190" s="552"/>
      <c r="AU190" s="552"/>
      <c r="AV190" s="552"/>
      <c r="AW190" s="552"/>
      <c r="AX190" s="552"/>
      <c r="AY190" s="552"/>
      <c r="AZ190" s="552"/>
      <c r="BA190" s="552"/>
      <c r="BB190" s="552"/>
      <c r="BC190" s="552"/>
      <c r="BD190" s="552"/>
      <c r="BE190" s="552"/>
      <c r="BF190" s="552"/>
      <c r="BG190" s="552"/>
      <c r="BH190" s="552"/>
      <c r="BI190" s="552"/>
      <c r="BJ190" s="552"/>
      <c r="BK190" s="552"/>
      <c r="BL190" s="552"/>
      <c r="BM190" s="552"/>
      <c r="BN190" s="552"/>
      <c r="BO190" s="552"/>
      <c r="BP190" s="552"/>
      <c r="BQ190" s="552"/>
      <c r="BR190" s="552"/>
      <c r="BS190" s="552"/>
      <c r="BT190" s="552"/>
      <c r="BU190" s="552"/>
      <c r="BV190" s="552"/>
      <c r="BW190" s="552"/>
      <c r="BX190" s="552"/>
      <c r="BY190" s="552"/>
      <c r="BZ190" s="552"/>
      <c r="CA190" s="552"/>
      <c r="CB190" s="552"/>
      <c r="CC190" s="552"/>
      <c r="CD190" s="552"/>
      <c r="CE190" s="552"/>
      <c r="CF190" s="552"/>
      <c r="CG190" s="552"/>
    </row>
    <row r="191" spans="1:85" thickBot="1" x14ac:dyDescent="0.35">
      <c r="A191" s="505"/>
      <c r="B191" s="509" t="s">
        <v>572</v>
      </c>
      <c r="C191" s="505"/>
      <c r="D191" s="510">
        <f>SUM(F191:AS191)</f>
        <v>-878100.45995521359</v>
      </c>
      <c r="E191" s="505"/>
      <c r="F191" s="510">
        <f>F187+F188+F189</f>
        <v>-878100.45995521359</v>
      </c>
      <c r="G191" s="510">
        <f t="shared" ref="G191:AS191" si="144">G187+G188+G189</f>
        <v>0</v>
      </c>
      <c r="H191" s="510">
        <f t="shared" si="144"/>
        <v>0</v>
      </c>
      <c r="I191" s="510">
        <f t="shared" si="144"/>
        <v>0</v>
      </c>
      <c r="J191" s="510">
        <f t="shared" si="144"/>
        <v>0</v>
      </c>
      <c r="K191" s="510">
        <f t="shared" si="144"/>
        <v>0</v>
      </c>
      <c r="L191" s="510">
        <f t="shared" si="144"/>
        <v>0</v>
      </c>
      <c r="M191" s="510">
        <f t="shared" si="144"/>
        <v>0</v>
      </c>
      <c r="N191" s="510">
        <f t="shared" si="144"/>
        <v>0</v>
      </c>
      <c r="O191" s="510">
        <f t="shared" si="144"/>
        <v>0</v>
      </c>
      <c r="P191" s="510">
        <f t="shared" si="144"/>
        <v>0</v>
      </c>
      <c r="Q191" s="510">
        <f t="shared" si="144"/>
        <v>0</v>
      </c>
      <c r="R191" s="510">
        <f t="shared" si="144"/>
        <v>0</v>
      </c>
      <c r="S191" s="510">
        <f t="shared" si="144"/>
        <v>0</v>
      </c>
      <c r="T191" s="510">
        <f t="shared" si="144"/>
        <v>0</v>
      </c>
      <c r="U191" s="510">
        <f t="shared" si="144"/>
        <v>0</v>
      </c>
      <c r="V191" s="510">
        <f t="shared" si="144"/>
        <v>0</v>
      </c>
      <c r="W191" s="510">
        <f t="shared" si="144"/>
        <v>0</v>
      </c>
      <c r="X191" s="510">
        <f t="shared" si="144"/>
        <v>0</v>
      </c>
      <c r="Y191" s="510">
        <f t="shared" si="144"/>
        <v>0</v>
      </c>
      <c r="Z191" s="510">
        <f t="shared" si="144"/>
        <v>0</v>
      </c>
      <c r="AA191" s="510">
        <f t="shared" si="144"/>
        <v>0</v>
      </c>
      <c r="AB191" s="510">
        <f t="shared" si="144"/>
        <v>0</v>
      </c>
      <c r="AC191" s="510">
        <f t="shared" si="144"/>
        <v>0</v>
      </c>
      <c r="AD191" s="510">
        <f t="shared" si="144"/>
        <v>0</v>
      </c>
      <c r="AE191" s="510">
        <f t="shared" si="144"/>
        <v>0</v>
      </c>
      <c r="AF191" s="510">
        <f t="shared" si="144"/>
        <v>0</v>
      </c>
      <c r="AG191" s="510">
        <f t="shared" si="144"/>
        <v>0</v>
      </c>
      <c r="AH191" s="510">
        <f t="shared" si="144"/>
        <v>0</v>
      </c>
      <c r="AI191" s="510">
        <f t="shared" si="144"/>
        <v>0</v>
      </c>
      <c r="AJ191" s="510">
        <f t="shared" si="144"/>
        <v>0</v>
      </c>
      <c r="AK191" s="510">
        <f t="shared" si="144"/>
        <v>0</v>
      </c>
      <c r="AL191" s="510">
        <f t="shared" si="144"/>
        <v>0</v>
      </c>
      <c r="AM191" s="510">
        <f t="shared" si="144"/>
        <v>0</v>
      </c>
      <c r="AN191" s="510">
        <f t="shared" si="144"/>
        <v>0</v>
      </c>
      <c r="AO191" s="510">
        <f t="shared" si="144"/>
        <v>0</v>
      </c>
      <c r="AP191" s="510">
        <f t="shared" si="144"/>
        <v>0</v>
      </c>
      <c r="AQ191" s="510">
        <f t="shared" si="144"/>
        <v>0</v>
      </c>
      <c r="AR191" s="510">
        <f t="shared" si="144"/>
        <v>0</v>
      </c>
      <c r="AS191" s="510">
        <f t="shared" si="144"/>
        <v>0</v>
      </c>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row>
    <row r="192" spans="1:85" s="102" customFormat="1" ht="6" thickTop="1" x14ac:dyDescent="0.15">
      <c r="A192" s="512"/>
      <c r="B192" s="518"/>
      <c r="C192" s="512"/>
      <c r="D192" s="512"/>
      <c r="E192" s="512"/>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c r="AR192" s="514"/>
      <c r="AS192" s="514"/>
      <c r="AT192" s="552"/>
      <c r="AU192" s="552"/>
      <c r="AV192" s="552"/>
      <c r="AW192" s="552"/>
      <c r="AX192" s="552"/>
      <c r="AY192" s="552"/>
      <c r="AZ192" s="552"/>
      <c r="BA192" s="552"/>
      <c r="BB192" s="552"/>
      <c r="BC192" s="552"/>
      <c r="BD192" s="552"/>
      <c r="BE192" s="552"/>
      <c r="BF192" s="552"/>
      <c r="BG192" s="552"/>
      <c r="BH192" s="552"/>
      <c r="BI192" s="552"/>
      <c r="BJ192" s="552"/>
      <c r="BK192" s="552"/>
      <c r="BL192" s="552"/>
      <c r="BM192" s="552"/>
      <c r="BN192" s="552"/>
      <c r="BO192" s="552"/>
      <c r="BP192" s="552"/>
      <c r="BQ192" s="552"/>
      <c r="BR192" s="552"/>
      <c r="BS192" s="552"/>
      <c r="BT192" s="552"/>
      <c r="BU192" s="552"/>
      <c r="BV192" s="552"/>
      <c r="BW192" s="552"/>
      <c r="BX192" s="552"/>
      <c r="BY192" s="552"/>
      <c r="BZ192" s="552"/>
      <c r="CA192" s="552"/>
      <c r="CB192" s="552"/>
      <c r="CC192" s="552"/>
      <c r="CD192" s="552"/>
      <c r="CE192" s="552"/>
      <c r="CF192" s="552"/>
      <c r="CG192" s="552"/>
    </row>
    <row r="193" spans="1:85" s="102" customFormat="1" ht="5.45" x14ac:dyDescent="0.15">
      <c r="B193" s="553"/>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2"/>
      <c r="AH193" s="552"/>
      <c r="AI193" s="552"/>
      <c r="AJ193" s="552"/>
      <c r="AK193" s="552"/>
      <c r="AL193" s="552"/>
      <c r="AM193" s="552"/>
      <c r="AN193" s="552"/>
      <c r="AO193" s="552"/>
      <c r="AP193" s="552"/>
      <c r="AQ193" s="552"/>
      <c r="AR193" s="552"/>
      <c r="AS193" s="552"/>
      <c r="AT193" s="552"/>
      <c r="AU193" s="552"/>
      <c r="AV193" s="552"/>
      <c r="AW193" s="552"/>
      <c r="AX193" s="552"/>
      <c r="AY193" s="552"/>
      <c r="AZ193" s="552"/>
      <c r="BA193" s="552"/>
      <c r="BB193" s="552"/>
      <c r="BC193" s="552"/>
      <c r="BD193" s="552"/>
      <c r="BE193" s="552"/>
      <c r="BF193" s="552"/>
      <c r="BG193" s="552"/>
      <c r="BH193" s="552"/>
      <c r="BI193" s="552"/>
      <c r="BJ193" s="552"/>
      <c r="BK193" s="552"/>
      <c r="BL193" s="552"/>
      <c r="BM193" s="552"/>
      <c r="BN193" s="552"/>
      <c r="BO193" s="552"/>
      <c r="BP193" s="552"/>
      <c r="BQ193" s="552"/>
      <c r="BR193" s="552"/>
      <c r="BS193" s="552"/>
      <c r="BT193" s="552"/>
      <c r="BU193" s="552"/>
      <c r="BV193" s="552"/>
      <c r="BW193" s="552"/>
      <c r="BX193" s="552"/>
      <c r="BY193" s="552"/>
      <c r="BZ193" s="552"/>
      <c r="CA193" s="552"/>
      <c r="CB193" s="552"/>
      <c r="CC193" s="552"/>
      <c r="CD193" s="552"/>
      <c r="CE193" s="552"/>
      <c r="CF193" s="552"/>
      <c r="CG193" s="552"/>
    </row>
    <row r="194" spans="1:85" s="102" customFormat="1" ht="5.45" x14ac:dyDescent="0.15">
      <c r="A194" s="515"/>
      <c r="B194" s="544"/>
      <c r="C194" s="515"/>
      <c r="D194" s="515"/>
      <c r="E194" s="515"/>
      <c r="F194" s="516"/>
      <c r="G194" s="516"/>
      <c r="H194" s="516"/>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52"/>
      <c r="AU194" s="552"/>
      <c r="AV194" s="552"/>
      <c r="AW194" s="552"/>
      <c r="AX194" s="552"/>
      <c r="AY194" s="552"/>
      <c r="AZ194" s="552"/>
      <c r="BA194" s="552"/>
      <c r="BB194" s="552"/>
      <c r="BC194" s="552"/>
      <c r="BD194" s="552"/>
      <c r="BE194" s="552"/>
      <c r="BF194" s="552"/>
      <c r="BG194" s="552"/>
      <c r="BH194" s="552"/>
      <c r="BI194" s="552"/>
      <c r="BJ194" s="552"/>
      <c r="BK194" s="552"/>
      <c r="BL194" s="552"/>
      <c r="BM194" s="552"/>
      <c r="BN194" s="552"/>
      <c r="BO194" s="552"/>
      <c r="BP194" s="552"/>
      <c r="BQ194" s="552"/>
      <c r="BR194" s="552"/>
      <c r="BS194" s="552"/>
      <c r="BT194" s="552"/>
      <c r="BU194" s="552"/>
      <c r="BV194" s="552"/>
      <c r="BW194" s="552"/>
      <c r="BX194" s="552"/>
      <c r="BY194" s="552"/>
      <c r="BZ194" s="552"/>
      <c r="CA194" s="552"/>
      <c r="CB194" s="552"/>
      <c r="CC194" s="552"/>
      <c r="CD194" s="552"/>
      <c r="CE194" s="552"/>
      <c r="CF194" s="552"/>
      <c r="CG194" s="552"/>
    </row>
    <row r="195" spans="1:85" s="77" customFormat="1" ht="18" x14ac:dyDescent="0.35">
      <c r="A195" s="706" t="s">
        <v>573</v>
      </c>
      <c r="B195" s="524"/>
      <c r="C195" s="524"/>
      <c r="D195" s="524"/>
      <c r="E195" s="524"/>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row>
    <row r="196" spans="1:85" s="77" customFormat="1" ht="14.45" x14ac:dyDescent="0.3">
      <c r="A196" s="524"/>
      <c r="B196" s="707" t="s">
        <v>574</v>
      </c>
      <c r="C196" s="504"/>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c r="AO196" s="519"/>
      <c r="AP196" s="519"/>
      <c r="AQ196" s="519"/>
      <c r="AR196" s="519"/>
      <c r="AS196" s="519"/>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row>
    <row r="197" spans="1:85" s="77" customFormat="1" ht="14.45" x14ac:dyDescent="0.3">
      <c r="A197" s="524"/>
      <c r="B197" s="708" t="s">
        <v>1252</v>
      </c>
      <c r="C197" s="504"/>
      <c r="D197" s="519">
        <f t="shared" ref="D197:D202" si="145">SUM(F197:AS197)</f>
        <v>0</v>
      </c>
      <c r="E197" s="524"/>
      <c r="F197" s="508">
        <f t="shared" ref="F197:AS197" si="146">LOOKUP(F$139,$F$4:$CG$4,$F51:$CG51)</f>
        <v>0</v>
      </c>
      <c r="G197" s="508">
        <f t="shared" si="146"/>
        <v>0</v>
      </c>
      <c r="H197" s="508">
        <f t="shared" si="146"/>
        <v>0</v>
      </c>
      <c r="I197" s="508">
        <f t="shared" si="146"/>
        <v>0</v>
      </c>
      <c r="J197" s="508">
        <f t="shared" si="146"/>
        <v>0</v>
      </c>
      <c r="K197" s="508">
        <f t="shared" si="146"/>
        <v>0</v>
      </c>
      <c r="L197" s="508">
        <f t="shared" si="146"/>
        <v>0</v>
      </c>
      <c r="M197" s="508">
        <f t="shared" si="146"/>
        <v>0</v>
      </c>
      <c r="N197" s="508">
        <f t="shared" si="146"/>
        <v>0</v>
      </c>
      <c r="O197" s="508">
        <f t="shared" si="146"/>
        <v>0</v>
      </c>
      <c r="P197" s="508">
        <f t="shared" si="146"/>
        <v>0</v>
      </c>
      <c r="Q197" s="508">
        <f t="shared" si="146"/>
        <v>0</v>
      </c>
      <c r="R197" s="508">
        <f t="shared" si="146"/>
        <v>0</v>
      </c>
      <c r="S197" s="508">
        <f t="shared" si="146"/>
        <v>0</v>
      </c>
      <c r="T197" s="508">
        <f t="shared" si="146"/>
        <v>0</v>
      </c>
      <c r="U197" s="508">
        <f t="shared" si="146"/>
        <v>0</v>
      </c>
      <c r="V197" s="508">
        <f t="shared" si="146"/>
        <v>0</v>
      </c>
      <c r="W197" s="508">
        <f t="shared" si="146"/>
        <v>0</v>
      </c>
      <c r="X197" s="508">
        <f t="shared" si="146"/>
        <v>0</v>
      </c>
      <c r="Y197" s="508">
        <f t="shared" si="146"/>
        <v>0</v>
      </c>
      <c r="Z197" s="508">
        <f t="shared" si="146"/>
        <v>0</v>
      </c>
      <c r="AA197" s="508">
        <f t="shared" si="146"/>
        <v>0</v>
      </c>
      <c r="AB197" s="508">
        <f t="shared" si="146"/>
        <v>0</v>
      </c>
      <c r="AC197" s="508">
        <f t="shared" si="146"/>
        <v>0</v>
      </c>
      <c r="AD197" s="508">
        <f t="shared" si="146"/>
        <v>0</v>
      </c>
      <c r="AE197" s="508">
        <f t="shared" si="146"/>
        <v>0</v>
      </c>
      <c r="AF197" s="508">
        <f t="shared" si="146"/>
        <v>0</v>
      </c>
      <c r="AG197" s="508">
        <f t="shared" si="146"/>
        <v>0</v>
      </c>
      <c r="AH197" s="508">
        <f t="shared" si="146"/>
        <v>0</v>
      </c>
      <c r="AI197" s="508">
        <f t="shared" si="146"/>
        <v>0</v>
      </c>
      <c r="AJ197" s="508">
        <f t="shared" si="146"/>
        <v>0</v>
      </c>
      <c r="AK197" s="508">
        <f t="shared" si="146"/>
        <v>0</v>
      </c>
      <c r="AL197" s="508">
        <f t="shared" si="146"/>
        <v>0</v>
      </c>
      <c r="AM197" s="508">
        <f t="shared" si="146"/>
        <v>0</v>
      </c>
      <c r="AN197" s="508">
        <f t="shared" si="146"/>
        <v>0</v>
      </c>
      <c r="AO197" s="508">
        <f t="shared" si="146"/>
        <v>0</v>
      </c>
      <c r="AP197" s="508">
        <f t="shared" si="146"/>
        <v>0</v>
      </c>
      <c r="AQ197" s="508">
        <f t="shared" si="146"/>
        <v>0</v>
      </c>
      <c r="AR197" s="508">
        <f t="shared" si="146"/>
        <v>0</v>
      </c>
      <c r="AS197" s="508">
        <f t="shared" si="146"/>
        <v>0</v>
      </c>
      <c r="AT197" s="629"/>
      <c r="AU197" s="629"/>
      <c r="AV197" s="629"/>
      <c r="AW197" s="629"/>
      <c r="AX197" s="629"/>
      <c r="AY197" s="629"/>
      <c r="AZ197" s="629"/>
      <c r="BA197" s="629"/>
      <c r="BB197" s="629"/>
      <c r="BC197" s="629"/>
      <c r="BD197" s="629"/>
      <c r="BE197" s="629"/>
      <c r="BF197" s="629"/>
      <c r="BG197" s="629"/>
      <c r="BH197" s="629"/>
      <c r="BI197" s="629"/>
      <c r="BJ197" s="629"/>
      <c r="BK197" s="629"/>
      <c r="BL197" s="629"/>
      <c r="BM197" s="629"/>
      <c r="BN197" s="629"/>
      <c r="BO197" s="629"/>
      <c r="BP197" s="629"/>
      <c r="BQ197" s="629"/>
      <c r="BR197" s="629"/>
      <c r="BS197" s="629"/>
      <c r="BT197" s="629"/>
      <c r="BU197" s="629"/>
      <c r="BV197" s="629"/>
      <c r="BW197" s="629"/>
      <c r="BX197" s="629"/>
      <c r="BY197" s="629"/>
      <c r="BZ197" s="629"/>
      <c r="CA197" s="629"/>
      <c r="CB197" s="629"/>
      <c r="CC197" s="629"/>
      <c r="CD197" s="629"/>
      <c r="CE197" s="629"/>
      <c r="CF197" s="629"/>
      <c r="CG197" s="629"/>
    </row>
    <row r="198" spans="1:85" s="77" customFormat="1" ht="14.45" x14ac:dyDescent="0.3">
      <c r="A198" s="709"/>
      <c r="B198" s="708" t="s">
        <v>1251</v>
      </c>
      <c r="C198" s="524"/>
      <c r="D198" s="519">
        <f t="shared" si="145"/>
        <v>707037.86337190028</v>
      </c>
      <c r="E198" s="524"/>
      <c r="F198" s="508">
        <f t="shared" ref="F198:AS198" si="147">LOOKUP(F$139,$F$4:$CG$4,$F52:$CG52)</f>
        <v>707037.86337190028</v>
      </c>
      <c r="G198" s="508">
        <f t="shared" si="147"/>
        <v>0</v>
      </c>
      <c r="H198" s="508">
        <f t="shared" si="147"/>
        <v>0</v>
      </c>
      <c r="I198" s="508">
        <f t="shared" si="147"/>
        <v>0</v>
      </c>
      <c r="J198" s="508">
        <f t="shared" si="147"/>
        <v>0</v>
      </c>
      <c r="K198" s="508">
        <f t="shared" si="147"/>
        <v>0</v>
      </c>
      <c r="L198" s="508">
        <f t="shared" si="147"/>
        <v>0</v>
      </c>
      <c r="M198" s="508">
        <f t="shared" si="147"/>
        <v>0</v>
      </c>
      <c r="N198" s="508">
        <f t="shared" si="147"/>
        <v>0</v>
      </c>
      <c r="O198" s="508">
        <f t="shared" si="147"/>
        <v>0</v>
      </c>
      <c r="P198" s="508">
        <f t="shared" si="147"/>
        <v>0</v>
      </c>
      <c r="Q198" s="508">
        <f t="shared" si="147"/>
        <v>0</v>
      </c>
      <c r="R198" s="508">
        <f t="shared" si="147"/>
        <v>0</v>
      </c>
      <c r="S198" s="508">
        <f t="shared" si="147"/>
        <v>0</v>
      </c>
      <c r="T198" s="508">
        <f t="shared" si="147"/>
        <v>0</v>
      </c>
      <c r="U198" s="508">
        <f t="shared" si="147"/>
        <v>0</v>
      </c>
      <c r="V198" s="508">
        <f t="shared" si="147"/>
        <v>0</v>
      </c>
      <c r="W198" s="508">
        <f t="shared" si="147"/>
        <v>0</v>
      </c>
      <c r="X198" s="508">
        <f t="shared" si="147"/>
        <v>0</v>
      </c>
      <c r="Y198" s="508">
        <f t="shared" si="147"/>
        <v>0</v>
      </c>
      <c r="Z198" s="508">
        <f t="shared" si="147"/>
        <v>0</v>
      </c>
      <c r="AA198" s="508">
        <f t="shared" si="147"/>
        <v>0</v>
      </c>
      <c r="AB198" s="508">
        <f t="shared" si="147"/>
        <v>0</v>
      </c>
      <c r="AC198" s="508">
        <f t="shared" si="147"/>
        <v>0</v>
      </c>
      <c r="AD198" s="508">
        <f t="shared" si="147"/>
        <v>0</v>
      </c>
      <c r="AE198" s="508">
        <f t="shared" si="147"/>
        <v>0</v>
      </c>
      <c r="AF198" s="508">
        <f t="shared" si="147"/>
        <v>0</v>
      </c>
      <c r="AG198" s="508">
        <f t="shared" si="147"/>
        <v>0</v>
      </c>
      <c r="AH198" s="508">
        <f t="shared" si="147"/>
        <v>0</v>
      </c>
      <c r="AI198" s="508">
        <f t="shared" si="147"/>
        <v>0</v>
      </c>
      <c r="AJ198" s="508">
        <f t="shared" si="147"/>
        <v>0</v>
      </c>
      <c r="AK198" s="508">
        <f t="shared" si="147"/>
        <v>0</v>
      </c>
      <c r="AL198" s="508">
        <f t="shared" si="147"/>
        <v>0</v>
      </c>
      <c r="AM198" s="508">
        <f t="shared" si="147"/>
        <v>0</v>
      </c>
      <c r="AN198" s="508">
        <f t="shared" si="147"/>
        <v>0</v>
      </c>
      <c r="AO198" s="508">
        <f t="shared" si="147"/>
        <v>0</v>
      </c>
      <c r="AP198" s="508">
        <f t="shared" si="147"/>
        <v>0</v>
      </c>
      <c r="AQ198" s="508">
        <f t="shared" si="147"/>
        <v>0</v>
      </c>
      <c r="AR198" s="508">
        <f t="shared" si="147"/>
        <v>0</v>
      </c>
      <c r="AS198" s="508">
        <f t="shared" si="147"/>
        <v>0</v>
      </c>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row>
    <row r="199" spans="1:85" s="77" customFormat="1" ht="14.45" x14ac:dyDescent="0.3">
      <c r="A199" s="709"/>
      <c r="B199" s="708" t="s">
        <v>1250</v>
      </c>
      <c r="C199" s="524"/>
      <c r="D199" s="519">
        <f t="shared" si="145"/>
        <v>0</v>
      </c>
      <c r="E199" s="524"/>
      <c r="F199" s="508">
        <f t="shared" ref="F199:AS199" si="148">LOOKUP(F$139,$F$4:$CG$4,$F53:$CG53)</f>
        <v>0</v>
      </c>
      <c r="G199" s="508">
        <f t="shared" si="148"/>
        <v>0</v>
      </c>
      <c r="H199" s="508">
        <f t="shared" si="148"/>
        <v>0</v>
      </c>
      <c r="I199" s="508">
        <f t="shared" si="148"/>
        <v>0</v>
      </c>
      <c r="J199" s="508">
        <f t="shared" si="148"/>
        <v>0</v>
      </c>
      <c r="K199" s="508">
        <f t="shared" si="148"/>
        <v>0</v>
      </c>
      <c r="L199" s="508">
        <f t="shared" si="148"/>
        <v>0</v>
      </c>
      <c r="M199" s="508">
        <f t="shared" si="148"/>
        <v>0</v>
      </c>
      <c r="N199" s="508">
        <f t="shared" si="148"/>
        <v>0</v>
      </c>
      <c r="O199" s="508">
        <f t="shared" si="148"/>
        <v>0</v>
      </c>
      <c r="P199" s="508">
        <f t="shared" si="148"/>
        <v>0</v>
      </c>
      <c r="Q199" s="508">
        <f t="shared" si="148"/>
        <v>0</v>
      </c>
      <c r="R199" s="508">
        <f t="shared" si="148"/>
        <v>0</v>
      </c>
      <c r="S199" s="508">
        <f t="shared" si="148"/>
        <v>0</v>
      </c>
      <c r="T199" s="508">
        <f t="shared" si="148"/>
        <v>0</v>
      </c>
      <c r="U199" s="508">
        <f t="shared" si="148"/>
        <v>0</v>
      </c>
      <c r="V199" s="508">
        <f t="shared" si="148"/>
        <v>0</v>
      </c>
      <c r="W199" s="508">
        <f t="shared" si="148"/>
        <v>0</v>
      </c>
      <c r="X199" s="508">
        <f t="shared" si="148"/>
        <v>0</v>
      </c>
      <c r="Y199" s="508">
        <f t="shared" si="148"/>
        <v>0</v>
      </c>
      <c r="Z199" s="508">
        <f t="shared" si="148"/>
        <v>0</v>
      </c>
      <c r="AA199" s="508">
        <f t="shared" si="148"/>
        <v>0</v>
      </c>
      <c r="AB199" s="508">
        <f t="shared" si="148"/>
        <v>0</v>
      </c>
      <c r="AC199" s="508">
        <f t="shared" si="148"/>
        <v>0</v>
      </c>
      <c r="AD199" s="508">
        <f t="shared" si="148"/>
        <v>0</v>
      </c>
      <c r="AE199" s="508">
        <f t="shared" si="148"/>
        <v>0</v>
      </c>
      <c r="AF199" s="508">
        <f t="shared" si="148"/>
        <v>0</v>
      </c>
      <c r="AG199" s="508">
        <f t="shared" si="148"/>
        <v>0</v>
      </c>
      <c r="AH199" s="508">
        <f t="shared" si="148"/>
        <v>0</v>
      </c>
      <c r="AI199" s="508">
        <f t="shared" si="148"/>
        <v>0</v>
      </c>
      <c r="AJ199" s="508">
        <f t="shared" si="148"/>
        <v>0</v>
      </c>
      <c r="AK199" s="508">
        <f t="shared" si="148"/>
        <v>0</v>
      </c>
      <c r="AL199" s="508">
        <f t="shared" si="148"/>
        <v>0</v>
      </c>
      <c r="AM199" s="508">
        <f t="shared" si="148"/>
        <v>0</v>
      </c>
      <c r="AN199" s="508">
        <f t="shared" si="148"/>
        <v>0</v>
      </c>
      <c r="AO199" s="508">
        <f t="shared" si="148"/>
        <v>0</v>
      </c>
      <c r="AP199" s="508">
        <f t="shared" si="148"/>
        <v>0</v>
      </c>
      <c r="AQ199" s="508">
        <f t="shared" si="148"/>
        <v>0</v>
      </c>
      <c r="AR199" s="508">
        <f t="shared" si="148"/>
        <v>0</v>
      </c>
      <c r="AS199" s="508">
        <f t="shared" si="148"/>
        <v>0</v>
      </c>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c r="BN199" s="629"/>
      <c r="BO199" s="629"/>
      <c r="BP199" s="629"/>
      <c r="BQ199" s="629"/>
      <c r="BR199" s="629"/>
      <c r="BS199" s="629"/>
      <c r="BT199" s="629"/>
      <c r="BU199" s="629"/>
      <c r="BV199" s="629"/>
      <c r="BW199" s="629"/>
      <c r="BX199" s="629"/>
      <c r="BY199" s="629"/>
      <c r="BZ199" s="629"/>
      <c r="CA199" s="629"/>
      <c r="CB199" s="629"/>
      <c r="CC199" s="629"/>
      <c r="CD199" s="629"/>
      <c r="CE199" s="629"/>
      <c r="CF199" s="629"/>
      <c r="CG199" s="629"/>
    </row>
    <row r="200" spans="1:85" s="77" customFormat="1" ht="14.45" x14ac:dyDescent="0.3">
      <c r="A200" s="709"/>
      <c r="B200" s="708" t="s">
        <v>1239</v>
      </c>
      <c r="C200" s="524"/>
      <c r="D200" s="519">
        <f t="shared" si="145"/>
        <v>0</v>
      </c>
      <c r="E200" s="524"/>
      <c r="F200" s="508">
        <f t="shared" ref="F200:AS200" si="149">LOOKUP(F$139,$F$4:$CG$4,$F54:$CG54)</f>
        <v>0</v>
      </c>
      <c r="G200" s="508">
        <f t="shared" si="149"/>
        <v>0</v>
      </c>
      <c r="H200" s="508">
        <f t="shared" si="149"/>
        <v>0</v>
      </c>
      <c r="I200" s="508">
        <f t="shared" si="149"/>
        <v>0</v>
      </c>
      <c r="J200" s="508">
        <f t="shared" si="149"/>
        <v>0</v>
      </c>
      <c r="K200" s="508">
        <f t="shared" si="149"/>
        <v>0</v>
      </c>
      <c r="L200" s="508">
        <f t="shared" si="149"/>
        <v>0</v>
      </c>
      <c r="M200" s="508">
        <f t="shared" si="149"/>
        <v>0</v>
      </c>
      <c r="N200" s="508">
        <f t="shared" si="149"/>
        <v>0</v>
      </c>
      <c r="O200" s="508">
        <f t="shared" si="149"/>
        <v>0</v>
      </c>
      <c r="P200" s="508">
        <f t="shared" si="149"/>
        <v>0</v>
      </c>
      <c r="Q200" s="508">
        <f t="shared" si="149"/>
        <v>0</v>
      </c>
      <c r="R200" s="508">
        <f t="shared" si="149"/>
        <v>0</v>
      </c>
      <c r="S200" s="508">
        <f t="shared" si="149"/>
        <v>0</v>
      </c>
      <c r="T200" s="508">
        <f t="shared" si="149"/>
        <v>0</v>
      </c>
      <c r="U200" s="508">
        <f t="shared" si="149"/>
        <v>0</v>
      </c>
      <c r="V200" s="508">
        <f t="shared" si="149"/>
        <v>0</v>
      </c>
      <c r="W200" s="508">
        <f t="shared" si="149"/>
        <v>0</v>
      </c>
      <c r="X200" s="508">
        <f t="shared" si="149"/>
        <v>0</v>
      </c>
      <c r="Y200" s="508">
        <f t="shared" si="149"/>
        <v>0</v>
      </c>
      <c r="Z200" s="508">
        <f t="shared" si="149"/>
        <v>0</v>
      </c>
      <c r="AA200" s="508">
        <f t="shared" si="149"/>
        <v>0</v>
      </c>
      <c r="AB200" s="508">
        <f t="shared" si="149"/>
        <v>0</v>
      </c>
      <c r="AC200" s="508">
        <f t="shared" si="149"/>
        <v>0</v>
      </c>
      <c r="AD200" s="508">
        <f t="shared" si="149"/>
        <v>0</v>
      </c>
      <c r="AE200" s="508">
        <f t="shared" si="149"/>
        <v>0</v>
      </c>
      <c r="AF200" s="508">
        <f t="shared" si="149"/>
        <v>0</v>
      </c>
      <c r="AG200" s="508">
        <f t="shared" si="149"/>
        <v>0</v>
      </c>
      <c r="AH200" s="508">
        <f t="shared" si="149"/>
        <v>0</v>
      </c>
      <c r="AI200" s="508">
        <f t="shared" si="149"/>
        <v>0</v>
      </c>
      <c r="AJ200" s="508">
        <f t="shared" si="149"/>
        <v>0</v>
      </c>
      <c r="AK200" s="508">
        <f t="shared" si="149"/>
        <v>0</v>
      </c>
      <c r="AL200" s="508">
        <f t="shared" si="149"/>
        <v>0</v>
      </c>
      <c r="AM200" s="508">
        <f t="shared" si="149"/>
        <v>0</v>
      </c>
      <c r="AN200" s="508">
        <f t="shared" si="149"/>
        <v>0</v>
      </c>
      <c r="AO200" s="508">
        <f t="shared" si="149"/>
        <v>0</v>
      </c>
      <c r="AP200" s="508">
        <f t="shared" si="149"/>
        <v>0</v>
      </c>
      <c r="AQ200" s="508">
        <f t="shared" si="149"/>
        <v>0</v>
      </c>
      <c r="AR200" s="508">
        <f t="shared" si="149"/>
        <v>0</v>
      </c>
      <c r="AS200" s="508">
        <f t="shared" si="149"/>
        <v>0</v>
      </c>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c r="BN200" s="629"/>
      <c r="BO200" s="629"/>
      <c r="BP200" s="629"/>
      <c r="BQ200" s="629"/>
      <c r="BR200" s="629"/>
      <c r="BS200" s="629"/>
      <c r="BT200" s="629"/>
      <c r="BU200" s="629"/>
      <c r="BV200" s="629"/>
      <c r="BW200" s="629"/>
      <c r="BX200" s="629"/>
      <c r="BY200" s="629"/>
      <c r="BZ200" s="629"/>
      <c r="CA200" s="629"/>
      <c r="CB200" s="629"/>
      <c r="CC200" s="629"/>
      <c r="CD200" s="629"/>
      <c r="CE200" s="629"/>
      <c r="CF200" s="629"/>
      <c r="CG200" s="629"/>
    </row>
    <row r="201" spans="1:85" s="77" customFormat="1" ht="14.45" x14ac:dyDescent="0.3">
      <c r="A201" s="709"/>
      <c r="B201" s="708" t="s">
        <v>575</v>
      </c>
      <c r="C201" s="524"/>
      <c r="D201" s="519">
        <f t="shared" si="145"/>
        <v>229388.33592630341</v>
      </c>
      <c r="E201" s="524"/>
      <c r="F201" s="508">
        <f t="shared" ref="F201:AS201" si="150">LOOKUP(F$139,$F$4:$CG$4,$F55:$CG55)</f>
        <v>229388.33592630341</v>
      </c>
      <c r="G201" s="508">
        <f t="shared" si="150"/>
        <v>0</v>
      </c>
      <c r="H201" s="508">
        <f t="shared" si="150"/>
        <v>0</v>
      </c>
      <c r="I201" s="508">
        <f t="shared" si="150"/>
        <v>0</v>
      </c>
      <c r="J201" s="508">
        <f t="shared" si="150"/>
        <v>0</v>
      </c>
      <c r="K201" s="508">
        <f t="shared" si="150"/>
        <v>0</v>
      </c>
      <c r="L201" s="508">
        <f t="shared" si="150"/>
        <v>0</v>
      </c>
      <c r="M201" s="508">
        <f t="shared" si="150"/>
        <v>0</v>
      </c>
      <c r="N201" s="508">
        <f t="shared" si="150"/>
        <v>0</v>
      </c>
      <c r="O201" s="508">
        <f t="shared" si="150"/>
        <v>0</v>
      </c>
      <c r="P201" s="508">
        <f t="shared" si="150"/>
        <v>0</v>
      </c>
      <c r="Q201" s="508">
        <f t="shared" si="150"/>
        <v>0</v>
      </c>
      <c r="R201" s="508">
        <f t="shared" si="150"/>
        <v>0</v>
      </c>
      <c r="S201" s="508">
        <f t="shared" si="150"/>
        <v>0</v>
      </c>
      <c r="T201" s="508">
        <f t="shared" si="150"/>
        <v>0</v>
      </c>
      <c r="U201" s="508">
        <f t="shared" si="150"/>
        <v>0</v>
      </c>
      <c r="V201" s="508">
        <f t="shared" si="150"/>
        <v>0</v>
      </c>
      <c r="W201" s="508">
        <f t="shared" si="150"/>
        <v>0</v>
      </c>
      <c r="X201" s="508">
        <f t="shared" si="150"/>
        <v>0</v>
      </c>
      <c r="Y201" s="508">
        <f t="shared" si="150"/>
        <v>0</v>
      </c>
      <c r="Z201" s="508">
        <f t="shared" si="150"/>
        <v>0</v>
      </c>
      <c r="AA201" s="508">
        <f t="shared" si="150"/>
        <v>0</v>
      </c>
      <c r="AB201" s="508">
        <f t="shared" si="150"/>
        <v>0</v>
      </c>
      <c r="AC201" s="508">
        <f t="shared" si="150"/>
        <v>0</v>
      </c>
      <c r="AD201" s="508">
        <f t="shared" si="150"/>
        <v>0</v>
      </c>
      <c r="AE201" s="508">
        <f t="shared" si="150"/>
        <v>0</v>
      </c>
      <c r="AF201" s="508">
        <f t="shared" si="150"/>
        <v>0</v>
      </c>
      <c r="AG201" s="508">
        <f t="shared" si="150"/>
        <v>0</v>
      </c>
      <c r="AH201" s="508">
        <f t="shared" si="150"/>
        <v>0</v>
      </c>
      <c r="AI201" s="508">
        <f t="shared" si="150"/>
        <v>0</v>
      </c>
      <c r="AJ201" s="508">
        <f t="shared" si="150"/>
        <v>0</v>
      </c>
      <c r="AK201" s="508">
        <f t="shared" si="150"/>
        <v>0</v>
      </c>
      <c r="AL201" s="508">
        <f t="shared" si="150"/>
        <v>0</v>
      </c>
      <c r="AM201" s="508">
        <f t="shared" si="150"/>
        <v>0</v>
      </c>
      <c r="AN201" s="508">
        <f t="shared" si="150"/>
        <v>0</v>
      </c>
      <c r="AO201" s="508">
        <f t="shared" si="150"/>
        <v>0</v>
      </c>
      <c r="AP201" s="508">
        <f t="shared" si="150"/>
        <v>0</v>
      </c>
      <c r="AQ201" s="508">
        <f t="shared" si="150"/>
        <v>0</v>
      </c>
      <c r="AR201" s="508">
        <f t="shared" si="150"/>
        <v>0</v>
      </c>
      <c r="AS201" s="508">
        <f t="shared" si="150"/>
        <v>0</v>
      </c>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c r="BN201" s="629"/>
      <c r="BO201" s="629"/>
      <c r="BP201" s="629"/>
      <c r="BQ201" s="629"/>
      <c r="BR201" s="629"/>
      <c r="BS201" s="629"/>
      <c r="BT201" s="629"/>
      <c r="BU201" s="629"/>
      <c r="BV201" s="629"/>
      <c r="BW201" s="629"/>
      <c r="BX201" s="629"/>
      <c r="BY201" s="629"/>
      <c r="BZ201" s="629"/>
      <c r="CA201" s="629"/>
      <c r="CB201" s="629"/>
      <c r="CC201" s="629"/>
      <c r="CD201" s="629"/>
      <c r="CE201" s="629"/>
      <c r="CF201" s="629"/>
      <c r="CG201" s="629"/>
    </row>
    <row r="202" spans="1:85" s="74" customFormat="1" thickBot="1" x14ac:dyDescent="0.35">
      <c r="A202" s="709"/>
      <c r="B202" s="710" t="s">
        <v>585</v>
      </c>
      <c r="C202" s="504"/>
      <c r="D202" s="510">
        <f t="shared" si="145"/>
        <v>936426.19929820369</v>
      </c>
      <c r="E202" s="504"/>
      <c r="F202" s="510">
        <f>SUM(F197:F201)</f>
        <v>936426.19929820369</v>
      </c>
      <c r="G202" s="510">
        <f t="shared" ref="G202:AS202" si="151">SUM(G197:G201)</f>
        <v>0</v>
      </c>
      <c r="H202" s="510">
        <f t="shared" si="151"/>
        <v>0</v>
      </c>
      <c r="I202" s="510">
        <f t="shared" si="151"/>
        <v>0</v>
      </c>
      <c r="J202" s="510">
        <f t="shared" si="151"/>
        <v>0</v>
      </c>
      <c r="K202" s="510">
        <f t="shared" si="151"/>
        <v>0</v>
      </c>
      <c r="L202" s="510">
        <f t="shared" si="151"/>
        <v>0</v>
      </c>
      <c r="M202" s="510">
        <f t="shared" si="151"/>
        <v>0</v>
      </c>
      <c r="N202" s="510">
        <f t="shared" si="151"/>
        <v>0</v>
      </c>
      <c r="O202" s="510">
        <f t="shared" si="151"/>
        <v>0</v>
      </c>
      <c r="P202" s="510">
        <f t="shared" si="151"/>
        <v>0</v>
      </c>
      <c r="Q202" s="510">
        <f t="shared" si="151"/>
        <v>0</v>
      </c>
      <c r="R202" s="510">
        <f t="shared" si="151"/>
        <v>0</v>
      </c>
      <c r="S202" s="510">
        <f t="shared" si="151"/>
        <v>0</v>
      </c>
      <c r="T202" s="510">
        <f t="shared" si="151"/>
        <v>0</v>
      </c>
      <c r="U202" s="510">
        <f t="shared" si="151"/>
        <v>0</v>
      </c>
      <c r="V202" s="510">
        <f t="shared" si="151"/>
        <v>0</v>
      </c>
      <c r="W202" s="510">
        <f t="shared" si="151"/>
        <v>0</v>
      </c>
      <c r="X202" s="510">
        <f t="shared" si="151"/>
        <v>0</v>
      </c>
      <c r="Y202" s="510">
        <f t="shared" si="151"/>
        <v>0</v>
      </c>
      <c r="Z202" s="510">
        <f t="shared" si="151"/>
        <v>0</v>
      </c>
      <c r="AA202" s="510">
        <f t="shared" si="151"/>
        <v>0</v>
      </c>
      <c r="AB202" s="510">
        <f t="shared" si="151"/>
        <v>0</v>
      </c>
      <c r="AC202" s="510">
        <f t="shared" si="151"/>
        <v>0</v>
      </c>
      <c r="AD202" s="510">
        <f t="shared" si="151"/>
        <v>0</v>
      </c>
      <c r="AE202" s="510">
        <f t="shared" si="151"/>
        <v>0</v>
      </c>
      <c r="AF202" s="510">
        <f t="shared" si="151"/>
        <v>0</v>
      </c>
      <c r="AG202" s="510">
        <f t="shared" si="151"/>
        <v>0</v>
      </c>
      <c r="AH202" s="510">
        <f t="shared" si="151"/>
        <v>0</v>
      </c>
      <c r="AI202" s="510">
        <f t="shared" si="151"/>
        <v>0</v>
      </c>
      <c r="AJ202" s="510">
        <f t="shared" si="151"/>
        <v>0</v>
      </c>
      <c r="AK202" s="510">
        <f t="shared" si="151"/>
        <v>0</v>
      </c>
      <c r="AL202" s="510">
        <f t="shared" si="151"/>
        <v>0</v>
      </c>
      <c r="AM202" s="510">
        <f t="shared" si="151"/>
        <v>0</v>
      </c>
      <c r="AN202" s="510">
        <f t="shared" si="151"/>
        <v>0</v>
      </c>
      <c r="AO202" s="510">
        <f t="shared" si="151"/>
        <v>0</v>
      </c>
      <c r="AP202" s="510">
        <f t="shared" si="151"/>
        <v>0</v>
      </c>
      <c r="AQ202" s="510">
        <f t="shared" si="151"/>
        <v>0</v>
      </c>
      <c r="AR202" s="510">
        <f t="shared" si="151"/>
        <v>0</v>
      </c>
      <c r="AS202" s="510">
        <f t="shared" si="151"/>
        <v>0</v>
      </c>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row>
    <row r="203" spans="1:85" s="102" customFormat="1" ht="6" thickTop="1" x14ac:dyDescent="0.15">
      <c r="A203" s="711"/>
      <c r="B203" s="502"/>
      <c r="C203" s="502"/>
      <c r="D203" s="502"/>
      <c r="E203" s="502"/>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c r="AE203" s="503"/>
      <c r="AF203" s="503"/>
      <c r="AG203" s="503"/>
      <c r="AH203" s="503"/>
      <c r="AI203" s="503"/>
      <c r="AJ203" s="503"/>
      <c r="AK203" s="503"/>
      <c r="AL203" s="503"/>
      <c r="AM203" s="503"/>
      <c r="AN203" s="503"/>
      <c r="AO203" s="503"/>
      <c r="AP203" s="503"/>
      <c r="AQ203" s="503"/>
      <c r="AR203" s="503"/>
      <c r="AS203" s="503"/>
      <c r="AT203" s="552"/>
      <c r="AU203" s="552"/>
      <c r="AV203" s="552"/>
      <c r="AW203" s="552"/>
      <c r="AX203" s="552"/>
      <c r="AY203" s="552"/>
      <c r="AZ203" s="552"/>
      <c r="BA203" s="552"/>
      <c r="BB203" s="552"/>
      <c r="BC203" s="552"/>
      <c r="BD203" s="552"/>
      <c r="BE203" s="552"/>
      <c r="BF203" s="552"/>
      <c r="BG203" s="552"/>
      <c r="BH203" s="552"/>
      <c r="BI203" s="552"/>
      <c r="BJ203" s="552"/>
      <c r="BK203" s="552"/>
      <c r="BL203" s="552"/>
      <c r="BM203" s="552"/>
      <c r="BN203" s="552"/>
      <c r="BO203" s="552"/>
      <c r="BP203" s="552"/>
      <c r="BQ203" s="552"/>
      <c r="BR203" s="552"/>
      <c r="BS203" s="552"/>
      <c r="BT203" s="552"/>
      <c r="BU203" s="552"/>
      <c r="BV203" s="552"/>
      <c r="BW203" s="552"/>
      <c r="BX203" s="552"/>
      <c r="BY203" s="552"/>
      <c r="BZ203" s="552"/>
      <c r="CA203" s="552"/>
      <c r="CB203" s="552"/>
      <c r="CC203" s="552"/>
      <c r="CD203" s="552"/>
      <c r="CE203" s="552"/>
      <c r="CF203" s="552"/>
      <c r="CG203" s="552"/>
    </row>
    <row r="204" spans="1:85" s="988" customFormat="1" ht="16.149999999999999" customHeight="1" x14ac:dyDescent="0.3">
      <c r="A204" s="1116"/>
      <c r="B204" s="1117" t="s">
        <v>576</v>
      </c>
      <c r="C204" s="1118"/>
      <c r="D204" s="1116"/>
      <c r="E204" s="1116"/>
      <c r="F204" s="1119"/>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859"/>
      <c r="AU204" s="859"/>
      <c r="AV204" s="859"/>
      <c r="AW204" s="859"/>
      <c r="AX204" s="859"/>
      <c r="AY204" s="859"/>
      <c r="AZ204" s="859"/>
      <c r="BA204" s="859"/>
      <c r="BB204" s="859"/>
      <c r="BC204" s="859"/>
      <c r="BD204" s="859"/>
      <c r="BE204" s="859"/>
      <c r="BF204" s="859"/>
      <c r="BG204" s="859"/>
      <c r="BH204" s="859"/>
      <c r="BI204" s="859"/>
      <c r="BJ204" s="859"/>
      <c r="BK204" s="859"/>
      <c r="BL204" s="859"/>
      <c r="BM204" s="859"/>
      <c r="BN204" s="859"/>
      <c r="BO204" s="859"/>
      <c r="BP204" s="859"/>
      <c r="BQ204" s="859"/>
      <c r="BR204" s="859"/>
      <c r="BS204" s="859"/>
      <c r="BT204" s="859"/>
      <c r="BU204" s="859"/>
      <c r="BV204" s="859"/>
      <c r="BW204" s="859"/>
      <c r="BX204" s="859"/>
      <c r="BY204" s="859"/>
      <c r="BZ204" s="859"/>
      <c r="CA204" s="859"/>
      <c r="CB204" s="859"/>
      <c r="CC204" s="859"/>
      <c r="CD204" s="859"/>
      <c r="CE204" s="859"/>
      <c r="CF204" s="859"/>
      <c r="CG204" s="859"/>
    </row>
    <row r="205" spans="1:85" s="74" customFormat="1" ht="14.45" x14ac:dyDescent="0.3">
      <c r="A205" s="504"/>
      <c r="B205" s="509" t="s">
        <v>592</v>
      </c>
      <c r="C205" s="504"/>
      <c r="D205" s="636">
        <f>SUM(F205:AS205)</f>
        <v>-18872.855592990018</v>
      </c>
      <c r="E205" s="504"/>
      <c r="F205" s="506">
        <f t="shared" ref="F205:AS205" si="152">LOOKUP(F$139,$F$4:$CG$4,$F59:$CG59)</f>
        <v>-18872.855592990018</v>
      </c>
      <c r="G205" s="506">
        <f t="shared" si="152"/>
        <v>0</v>
      </c>
      <c r="H205" s="506">
        <f t="shared" si="152"/>
        <v>0</v>
      </c>
      <c r="I205" s="506">
        <f t="shared" si="152"/>
        <v>0</v>
      </c>
      <c r="J205" s="506">
        <f t="shared" si="152"/>
        <v>0</v>
      </c>
      <c r="K205" s="506">
        <f t="shared" si="152"/>
        <v>0</v>
      </c>
      <c r="L205" s="506">
        <f t="shared" si="152"/>
        <v>0</v>
      </c>
      <c r="M205" s="506">
        <f t="shared" si="152"/>
        <v>0</v>
      </c>
      <c r="N205" s="506">
        <f t="shared" si="152"/>
        <v>0</v>
      </c>
      <c r="O205" s="506">
        <f t="shared" si="152"/>
        <v>0</v>
      </c>
      <c r="P205" s="506">
        <f t="shared" si="152"/>
        <v>0</v>
      </c>
      <c r="Q205" s="506">
        <f t="shared" si="152"/>
        <v>0</v>
      </c>
      <c r="R205" s="506">
        <f t="shared" si="152"/>
        <v>0</v>
      </c>
      <c r="S205" s="506">
        <f t="shared" si="152"/>
        <v>0</v>
      </c>
      <c r="T205" s="506">
        <f t="shared" si="152"/>
        <v>0</v>
      </c>
      <c r="U205" s="506">
        <f t="shared" si="152"/>
        <v>0</v>
      </c>
      <c r="V205" s="506">
        <f t="shared" si="152"/>
        <v>0</v>
      </c>
      <c r="W205" s="506">
        <f t="shared" si="152"/>
        <v>0</v>
      </c>
      <c r="X205" s="506">
        <f t="shared" si="152"/>
        <v>0</v>
      </c>
      <c r="Y205" s="506">
        <f t="shared" si="152"/>
        <v>0</v>
      </c>
      <c r="Z205" s="506">
        <f t="shared" si="152"/>
        <v>0</v>
      </c>
      <c r="AA205" s="506">
        <f t="shared" si="152"/>
        <v>0</v>
      </c>
      <c r="AB205" s="506">
        <f t="shared" si="152"/>
        <v>0</v>
      </c>
      <c r="AC205" s="506">
        <f t="shared" si="152"/>
        <v>0</v>
      </c>
      <c r="AD205" s="506">
        <f t="shared" si="152"/>
        <v>0</v>
      </c>
      <c r="AE205" s="506">
        <f t="shared" si="152"/>
        <v>0</v>
      </c>
      <c r="AF205" s="506">
        <f t="shared" si="152"/>
        <v>0</v>
      </c>
      <c r="AG205" s="506">
        <f t="shared" si="152"/>
        <v>0</v>
      </c>
      <c r="AH205" s="506">
        <f t="shared" si="152"/>
        <v>0</v>
      </c>
      <c r="AI205" s="506">
        <f t="shared" si="152"/>
        <v>0</v>
      </c>
      <c r="AJ205" s="506">
        <f t="shared" si="152"/>
        <v>0</v>
      </c>
      <c r="AK205" s="506">
        <f t="shared" si="152"/>
        <v>0</v>
      </c>
      <c r="AL205" s="506">
        <f t="shared" si="152"/>
        <v>0</v>
      </c>
      <c r="AM205" s="506">
        <f t="shared" si="152"/>
        <v>0</v>
      </c>
      <c r="AN205" s="506">
        <f t="shared" si="152"/>
        <v>0</v>
      </c>
      <c r="AO205" s="506">
        <f t="shared" si="152"/>
        <v>0</v>
      </c>
      <c r="AP205" s="506">
        <f t="shared" si="152"/>
        <v>0</v>
      </c>
      <c r="AQ205" s="506">
        <f t="shared" si="152"/>
        <v>0</v>
      </c>
      <c r="AR205" s="506">
        <f t="shared" si="152"/>
        <v>0</v>
      </c>
      <c r="AS205" s="506">
        <f t="shared" si="152"/>
        <v>0</v>
      </c>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row>
    <row r="206" spans="1:85" s="102" customFormat="1" ht="5.45" x14ac:dyDescent="0.15">
      <c r="A206" s="502"/>
      <c r="B206" s="511"/>
      <c r="C206" s="712"/>
      <c r="D206" s="502"/>
      <c r="E206" s="502"/>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c r="AE206" s="503"/>
      <c r="AF206" s="503"/>
      <c r="AG206" s="503"/>
      <c r="AH206" s="503"/>
      <c r="AI206" s="503"/>
      <c r="AJ206" s="503"/>
      <c r="AK206" s="503"/>
      <c r="AL206" s="503"/>
      <c r="AM206" s="503"/>
      <c r="AN206" s="503"/>
      <c r="AO206" s="503"/>
      <c r="AP206" s="503"/>
      <c r="AQ206" s="503"/>
      <c r="AR206" s="503"/>
      <c r="AS206" s="503"/>
      <c r="AT206" s="552"/>
      <c r="AU206" s="552"/>
      <c r="AV206" s="552"/>
      <c r="AW206" s="552"/>
      <c r="AX206" s="552"/>
      <c r="AY206" s="552"/>
      <c r="AZ206" s="552"/>
      <c r="BA206" s="552"/>
      <c r="BB206" s="552"/>
      <c r="BC206" s="552"/>
      <c r="BD206" s="552"/>
      <c r="BE206" s="552"/>
      <c r="BF206" s="552"/>
      <c r="BG206" s="552"/>
      <c r="BH206" s="552"/>
      <c r="BI206" s="552"/>
      <c r="BJ206" s="552"/>
      <c r="BK206" s="552"/>
      <c r="BL206" s="552"/>
      <c r="BM206" s="552"/>
      <c r="BN206" s="552"/>
      <c r="BO206" s="552"/>
      <c r="BP206" s="552"/>
      <c r="BQ206" s="552"/>
      <c r="BR206" s="552"/>
      <c r="BS206" s="552"/>
      <c r="BT206" s="552"/>
      <c r="BU206" s="552"/>
      <c r="BV206" s="552"/>
      <c r="BW206" s="552"/>
      <c r="BX206" s="552"/>
      <c r="BY206" s="552"/>
      <c r="BZ206" s="552"/>
      <c r="CA206" s="552"/>
      <c r="CB206" s="552"/>
      <c r="CC206" s="552"/>
      <c r="CD206" s="552"/>
      <c r="CE206" s="552"/>
      <c r="CF206" s="552"/>
      <c r="CG206" s="552"/>
    </row>
    <row r="207" spans="1:85" s="77" customFormat="1" ht="14.45" x14ac:dyDescent="0.3">
      <c r="A207" s="524"/>
      <c r="B207" s="509" t="s">
        <v>593</v>
      </c>
      <c r="C207" s="524"/>
      <c r="D207" s="524"/>
      <c r="E207" s="524"/>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row>
    <row r="208" spans="1:85" s="77" customFormat="1" ht="14.45" x14ac:dyDescent="0.3">
      <c r="A208" s="524"/>
      <c r="B208" s="708" t="s">
        <v>577</v>
      </c>
      <c r="C208" s="524"/>
      <c r="D208" s="519">
        <f>SUM(F208:AS208)</f>
        <v>-369034.75119767047</v>
      </c>
      <c r="E208" s="524"/>
      <c r="F208" s="508">
        <f t="shared" ref="F208:AS208" si="153">LOOKUP(F$139,$F$4:$CG$4,$F62:$CG62)</f>
        <v>0</v>
      </c>
      <c r="G208" s="508">
        <f t="shared" si="153"/>
        <v>-41361.873473122454</v>
      </c>
      <c r="H208" s="508">
        <f t="shared" si="153"/>
        <v>-39539.29542323151</v>
      </c>
      <c r="I208" s="508">
        <f t="shared" si="153"/>
        <v>-37607.36269034713</v>
      </c>
      <c r="J208" s="508">
        <f t="shared" si="153"/>
        <v>-35559.513993489672</v>
      </c>
      <c r="K208" s="508">
        <f t="shared" si="153"/>
        <v>-33388.794374820769</v>
      </c>
      <c r="L208" s="508">
        <f t="shared" si="153"/>
        <v>-31087.831579031736</v>
      </c>
      <c r="M208" s="508">
        <f t="shared" si="153"/>
        <v>-28648.811015495361</v>
      </c>
      <c r="N208" s="508">
        <f t="shared" si="153"/>
        <v>-26063.449218146798</v>
      </c>
      <c r="O208" s="508">
        <f t="shared" si="153"/>
        <v>-23322.965712957324</v>
      </c>
      <c r="P208" s="508">
        <f t="shared" si="153"/>
        <v>-20418.053197456484</v>
      </c>
      <c r="Q208" s="508">
        <f t="shared" si="153"/>
        <v>-17338.845931025593</v>
      </c>
      <c r="R208" s="508">
        <f t="shared" si="153"/>
        <v>-14074.886228608852</v>
      </c>
      <c r="S208" s="508">
        <f t="shared" si="153"/>
        <v>-10615.088944047104</v>
      </c>
      <c r="T208" s="508">
        <f t="shared" si="153"/>
        <v>-6947.7038224116532</v>
      </c>
      <c r="U208" s="508">
        <f t="shared" si="153"/>
        <v>-3060.275593478078</v>
      </c>
      <c r="V208" s="508">
        <f t="shared" si="153"/>
        <v>0</v>
      </c>
      <c r="W208" s="508">
        <f t="shared" si="153"/>
        <v>0</v>
      </c>
      <c r="X208" s="508">
        <f t="shared" si="153"/>
        <v>0</v>
      </c>
      <c r="Y208" s="508">
        <f t="shared" si="153"/>
        <v>0</v>
      </c>
      <c r="Z208" s="508">
        <f t="shared" si="153"/>
        <v>0</v>
      </c>
      <c r="AA208" s="508">
        <f t="shared" si="153"/>
        <v>0</v>
      </c>
      <c r="AB208" s="508">
        <f t="shared" si="153"/>
        <v>0</v>
      </c>
      <c r="AC208" s="508">
        <f t="shared" si="153"/>
        <v>0</v>
      </c>
      <c r="AD208" s="508">
        <f t="shared" si="153"/>
        <v>0</v>
      </c>
      <c r="AE208" s="508">
        <f t="shared" si="153"/>
        <v>0</v>
      </c>
      <c r="AF208" s="508">
        <f t="shared" si="153"/>
        <v>0</v>
      </c>
      <c r="AG208" s="508">
        <f t="shared" si="153"/>
        <v>0</v>
      </c>
      <c r="AH208" s="508">
        <f t="shared" si="153"/>
        <v>0</v>
      </c>
      <c r="AI208" s="508">
        <f t="shared" si="153"/>
        <v>0</v>
      </c>
      <c r="AJ208" s="508">
        <f t="shared" si="153"/>
        <v>0</v>
      </c>
      <c r="AK208" s="508">
        <f t="shared" si="153"/>
        <v>0</v>
      </c>
      <c r="AL208" s="508">
        <f t="shared" si="153"/>
        <v>0</v>
      </c>
      <c r="AM208" s="508">
        <f t="shared" si="153"/>
        <v>0</v>
      </c>
      <c r="AN208" s="508">
        <f t="shared" si="153"/>
        <v>0</v>
      </c>
      <c r="AO208" s="508">
        <f t="shared" si="153"/>
        <v>0</v>
      </c>
      <c r="AP208" s="508">
        <f t="shared" si="153"/>
        <v>0</v>
      </c>
      <c r="AQ208" s="508">
        <f t="shared" si="153"/>
        <v>0</v>
      </c>
      <c r="AR208" s="508">
        <f t="shared" si="153"/>
        <v>0</v>
      </c>
      <c r="AS208" s="508">
        <f t="shared" si="153"/>
        <v>0</v>
      </c>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c r="CA208" s="629"/>
      <c r="CB208" s="629"/>
      <c r="CC208" s="629"/>
      <c r="CD208" s="629"/>
      <c r="CE208" s="629"/>
      <c r="CF208" s="629"/>
      <c r="CG208" s="629"/>
    </row>
    <row r="209" spans="1:85" s="77" customFormat="1" ht="14.45" x14ac:dyDescent="0.3">
      <c r="A209" s="524"/>
      <c r="B209" s="708" t="s">
        <v>578</v>
      </c>
      <c r="C209" s="524"/>
      <c r="D209" s="519">
        <f>SUM(F209:AS209)</f>
        <v>-707037.86337190028</v>
      </c>
      <c r="E209" s="524"/>
      <c r="F209" s="508">
        <f t="shared" ref="F209:AS209" si="154">LOOKUP(F$139,$F$4:$CG$4,$F63:$CG63)</f>
        <v>0</v>
      </c>
      <c r="G209" s="508">
        <f t="shared" si="154"/>
        <v>-30376.300831515637</v>
      </c>
      <c r="H209" s="508">
        <f t="shared" si="154"/>
        <v>-32198.878881406574</v>
      </c>
      <c r="I209" s="508">
        <f t="shared" si="154"/>
        <v>-34130.811614290957</v>
      </c>
      <c r="J209" s="508">
        <f t="shared" si="154"/>
        <v>-36178.660311148422</v>
      </c>
      <c r="K209" s="508">
        <f t="shared" si="154"/>
        <v>-38349.379929817318</v>
      </c>
      <c r="L209" s="508">
        <f t="shared" si="154"/>
        <v>-40650.342725606351</v>
      </c>
      <c r="M209" s="508">
        <f t="shared" si="154"/>
        <v>-43089.363289142733</v>
      </c>
      <c r="N209" s="508">
        <f t="shared" si="154"/>
        <v>-45674.725086491278</v>
      </c>
      <c r="O209" s="508">
        <f t="shared" si="154"/>
        <v>-48415.208591680741</v>
      </c>
      <c r="P209" s="508">
        <f t="shared" si="154"/>
        <v>-51320.121107181578</v>
      </c>
      <c r="Q209" s="508">
        <f t="shared" si="154"/>
        <v>-54399.328373612458</v>
      </c>
      <c r="R209" s="508">
        <f t="shared" si="154"/>
        <v>-57663.288076029188</v>
      </c>
      <c r="S209" s="508">
        <f t="shared" si="154"/>
        <v>-61123.085360590965</v>
      </c>
      <c r="T209" s="508">
        <f t="shared" si="154"/>
        <v>-64790.470482226374</v>
      </c>
      <c r="U209" s="508">
        <f t="shared" si="154"/>
        <v>-68677.898711159796</v>
      </c>
      <c r="V209" s="508">
        <f t="shared" si="154"/>
        <v>0</v>
      </c>
      <c r="W209" s="508">
        <f t="shared" si="154"/>
        <v>0</v>
      </c>
      <c r="X209" s="508">
        <f t="shared" si="154"/>
        <v>0</v>
      </c>
      <c r="Y209" s="508">
        <f t="shared" si="154"/>
        <v>0</v>
      </c>
      <c r="Z209" s="508">
        <f t="shared" si="154"/>
        <v>0</v>
      </c>
      <c r="AA209" s="508">
        <f t="shared" si="154"/>
        <v>0</v>
      </c>
      <c r="AB209" s="508">
        <f t="shared" si="154"/>
        <v>0</v>
      </c>
      <c r="AC209" s="508">
        <f t="shared" si="154"/>
        <v>0</v>
      </c>
      <c r="AD209" s="508">
        <f t="shared" si="154"/>
        <v>0</v>
      </c>
      <c r="AE209" s="508">
        <f t="shared" si="154"/>
        <v>0</v>
      </c>
      <c r="AF209" s="508">
        <f t="shared" si="154"/>
        <v>0</v>
      </c>
      <c r="AG209" s="508">
        <f t="shared" si="154"/>
        <v>0</v>
      </c>
      <c r="AH209" s="508">
        <f t="shared" si="154"/>
        <v>0</v>
      </c>
      <c r="AI209" s="508">
        <f t="shared" si="154"/>
        <v>0</v>
      </c>
      <c r="AJ209" s="508">
        <f t="shared" si="154"/>
        <v>0</v>
      </c>
      <c r="AK209" s="508">
        <f t="shared" si="154"/>
        <v>0</v>
      </c>
      <c r="AL209" s="508">
        <f t="shared" si="154"/>
        <v>0</v>
      </c>
      <c r="AM209" s="508">
        <f t="shared" si="154"/>
        <v>0</v>
      </c>
      <c r="AN209" s="508">
        <f t="shared" si="154"/>
        <v>0</v>
      </c>
      <c r="AO209" s="508">
        <f t="shared" si="154"/>
        <v>0</v>
      </c>
      <c r="AP209" s="508">
        <f t="shared" si="154"/>
        <v>0</v>
      </c>
      <c r="AQ209" s="508">
        <f t="shared" si="154"/>
        <v>0</v>
      </c>
      <c r="AR209" s="508">
        <f t="shared" si="154"/>
        <v>0</v>
      </c>
      <c r="AS209" s="508">
        <f t="shared" si="154"/>
        <v>0</v>
      </c>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c r="BN209" s="629"/>
      <c r="BO209" s="629"/>
      <c r="BP209" s="629"/>
      <c r="BQ209" s="629"/>
      <c r="BR209" s="629"/>
      <c r="BS209" s="629"/>
      <c r="BT209" s="629"/>
      <c r="BU209" s="629"/>
      <c r="BV209" s="629"/>
      <c r="BW209" s="629"/>
      <c r="BX209" s="629"/>
      <c r="BY209" s="629"/>
      <c r="BZ209" s="629"/>
      <c r="CA209" s="629"/>
      <c r="CB209" s="629"/>
      <c r="CC209" s="629"/>
      <c r="CD209" s="629"/>
      <c r="CE209" s="629"/>
      <c r="CF209" s="629"/>
      <c r="CG209" s="629"/>
    </row>
    <row r="210" spans="1:85" s="74" customFormat="1" thickBot="1" x14ac:dyDescent="0.35">
      <c r="A210" s="504"/>
      <c r="B210" s="710" t="s">
        <v>586</v>
      </c>
      <c r="C210" s="504"/>
      <c r="D210" s="510">
        <f>SUM(F210:AS210)</f>
        <v>-1076072.6145695709</v>
      </c>
      <c r="E210" s="504"/>
      <c r="F210" s="510">
        <f>SUM(F208:F209)</f>
        <v>0</v>
      </c>
      <c r="G210" s="510">
        <f t="shared" ref="G210:AS210" si="155">SUM(G208:G209)</f>
        <v>-71738.174304638087</v>
      </c>
      <c r="H210" s="510">
        <f t="shared" si="155"/>
        <v>-71738.174304638087</v>
      </c>
      <c r="I210" s="510">
        <f t="shared" si="155"/>
        <v>-71738.174304638087</v>
      </c>
      <c r="J210" s="510">
        <f t="shared" si="155"/>
        <v>-71738.174304638087</v>
      </c>
      <c r="K210" s="510">
        <f t="shared" si="155"/>
        <v>-71738.174304638087</v>
      </c>
      <c r="L210" s="510">
        <f t="shared" si="155"/>
        <v>-71738.174304638087</v>
      </c>
      <c r="M210" s="510">
        <f t="shared" si="155"/>
        <v>-71738.174304638087</v>
      </c>
      <c r="N210" s="510">
        <f t="shared" si="155"/>
        <v>-71738.174304638072</v>
      </c>
      <c r="O210" s="510">
        <f t="shared" si="155"/>
        <v>-71738.174304638058</v>
      </c>
      <c r="P210" s="510">
        <f t="shared" si="155"/>
        <v>-71738.174304638058</v>
      </c>
      <c r="Q210" s="510">
        <f t="shared" si="155"/>
        <v>-71738.174304638058</v>
      </c>
      <c r="R210" s="510">
        <f t="shared" si="155"/>
        <v>-71738.174304638043</v>
      </c>
      <c r="S210" s="510">
        <f t="shared" si="155"/>
        <v>-71738.174304638072</v>
      </c>
      <c r="T210" s="510">
        <f t="shared" si="155"/>
        <v>-71738.174304638029</v>
      </c>
      <c r="U210" s="510">
        <f t="shared" si="155"/>
        <v>-71738.174304637869</v>
      </c>
      <c r="V210" s="510">
        <f t="shared" si="155"/>
        <v>0</v>
      </c>
      <c r="W210" s="510">
        <f t="shared" si="155"/>
        <v>0</v>
      </c>
      <c r="X210" s="510">
        <f t="shared" si="155"/>
        <v>0</v>
      </c>
      <c r="Y210" s="510">
        <f t="shared" si="155"/>
        <v>0</v>
      </c>
      <c r="Z210" s="510">
        <f t="shared" si="155"/>
        <v>0</v>
      </c>
      <c r="AA210" s="510">
        <f t="shared" si="155"/>
        <v>0</v>
      </c>
      <c r="AB210" s="510">
        <f t="shared" si="155"/>
        <v>0</v>
      </c>
      <c r="AC210" s="510">
        <f t="shared" si="155"/>
        <v>0</v>
      </c>
      <c r="AD210" s="510">
        <f t="shared" si="155"/>
        <v>0</v>
      </c>
      <c r="AE210" s="510">
        <f t="shared" si="155"/>
        <v>0</v>
      </c>
      <c r="AF210" s="510">
        <f t="shared" si="155"/>
        <v>0</v>
      </c>
      <c r="AG210" s="510">
        <f t="shared" si="155"/>
        <v>0</v>
      </c>
      <c r="AH210" s="510">
        <f t="shared" si="155"/>
        <v>0</v>
      </c>
      <c r="AI210" s="510">
        <f t="shared" si="155"/>
        <v>0</v>
      </c>
      <c r="AJ210" s="510">
        <f t="shared" si="155"/>
        <v>0</v>
      </c>
      <c r="AK210" s="510">
        <f t="shared" si="155"/>
        <v>0</v>
      </c>
      <c r="AL210" s="510">
        <f t="shared" si="155"/>
        <v>0</v>
      </c>
      <c r="AM210" s="510">
        <f t="shared" si="155"/>
        <v>0</v>
      </c>
      <c r="AN210" s="510">
        <f t="shared" si="155"/>
        <v>0</v>
      </c>
      <c r="AO210" s="510">
        <f t="shared" si="155"/>
        <v>0</v>
      </c>
      <c r="AP210" s="510">
        <f t="shared" si="155"/>
        <v>0</v>
      </c>
      <c r="AQ210" s="510">
        <f t="shared" si="155"/>
        <v>0</v>
      </c>
      <c r="AR210" s="510">
        <f t="shared" si="155"/>
        <v>0</v>
      </c>
      <c r="AS210" s="510">
        <f t="shared" si="155"/>
        <v>0</v>
      </c>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row>
    <row r="211" spans="1:85" s="102" customFormat="1" ht="6" thickTop="1" x14ac:dyDescent="0.15">
      <c r="A211" s="712"/>
      <c r="B211" s="713"/>
      <c r="C211" s="712"/>
      <c r="D211" s="502"/>
      <c r="E211" s="502"/>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03"/>
      <c r="AQ211" s="503"/>
      <c r="AR211" s="503"/>
      <c r="AS211" s="503"/>
      <c r="AT211" s="552"/>
      <c r="AU211" s="552"/>
      <c r="AV211" s="552"/>
      <c r="AW211" s="552"/>
      <c r="AX211" s="552"/>
      <c r="AY211" s="552"/>
      <c r="AZ211" s="552"/>
      <c r="BA211" s="552"/>
      <c r="BB211" s="552"/>
      <c r="BC211" s="552"/>
      <c r="BD211" s="552"/>
      <c r="BE211" s="552"/>
      <c r="BF211" s="552"/>
      <c r="BG211" s="552"/>
      <c r="BH211" s="552"/>
      <c r="BI211" s="552"/>
      <c r="BJ211" s="552"/>
      <c r="BK211" s="552"/>
      <c r="BL211" s="552"/>
      <c r="BM211" s="552"/>
      <c r="BN211" s="552"/>
      <c r="BO211" s="552"/>
      <c r="BP211" s="552"/>
      <c r="BQ211" s="552"/>
      <c r="BR211" s="552"/>
      <c r="BS211" s="552"/>
      <c r="BT211" s="552"/>
      <c r="BU211" s="552"/>
      <c r="BV211" s="552"/>
      <c r="BW211" s="552"/>
      <c r="BX211" s="552"/>
      <c r="BY211" s="552"/>
      <c r="BZ211" s="552"/>
      <c r="CA211" s="552"/>
      <c r="CB211" s="552"/>
      <c r="CC211" s="552"/>
      <c r="CD211" s="552"/>
      <c r="CE211" s="552"/>
      <c r="CF211" s="552"/>
      <c r="CG211" s="552"/>
    </row>
    <row r="212" spans="1:85" s="77" customFormat="1" ht="14.45" x14ac:dyDescent="0.3">
      <c r="A212" s="504"/>
      <c r="B212" s="710" t="s">
        <v>594</v>
      </c>
      <c r="C212" s="504"/>
      <c r="D212" s="524"/>
      <c r="E212" s="524"/>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row>
    <row r="213" spans="1:85" s="77" customFormat="1" ht="14.45" x14ac:dyDescent="0.3">
      <c r="A213" s="504"/>
      <c r="B213" s="708" t="s">
        <v>577</v>
      </c>
      <c r="C213" s="504"/>
      <c r="D213" s="519">
        <f>SUM(F213:AS213)</f>
        <v>0</v>
      </c>
      <c r="E213" s="524"/>
      <c r="F213" s="508">
        <f t="shared" ref="F213:AS213" si="156">LOOKUP(F$139,$F$4:$CG$4,$F67:$CG67)</f>
        <v>0</v>
      </c>
      <c r="G213" s="508">
        <f t="shared" si="156"/>
        <v>0</v>
      </c>
      <c r="H213" s="508">
        <f t="shared" si="156"/>
        <v>0</v>
      </c>
      <c r="I213" s="508">
        <f t="shared" si="156"/>
        <v>0</v>
      </c>
      <c r="J213" s="508">
        <f t="shared" si="156"/>
        <v>0</v>
      </c>
      <c r="K213" s="508">
        <f t="shared" si="156"/>
        <v>0</v>
      </c>
      <c r="L213" s="508">
        <f t="shared" si="156"/>
        <v>0</v>
      </c>
      <c r="M213" s="508">
        <f t="shared" si="156"/>
        <v>0</v>
      </c>
      <c r="N213" s="508">
        <f t="shared" si="156"/>
        <v>0</v>
      </c>
      <c r="O213" s="508">
        <f t="shared" si="156"/>
        <v>0</v>
      </c>
      <c r="P213" s="508">
        <f t="shared" si="156"/>
        <v>0</v>
      </c>
      <c r="Q213" s="508">
        <f t="shared" si="156"/>
        <v>0</v>
      </c>
      <c r="R213" s="508">
        <f t="shared" si="156"/>
        <v>0</v>
      </c>
      <c r="S213" s="508">
        <f t="shared" si="156"/>
        <v>0</v>
      </c>
      <c r="T213" s="508">
        <f t="shared" si="156"/>
        <v>0</v>
      </c>
      <c r="U213" s="508">
        <f t="shared" si="156"/>
        <v>0</v>
      </c>
      <c r="V213" s="508">
        <f t="shared" si="156"/>
        <v>0</v>
      </c>
      <c r="W213" s="508">
        <f t="shared" si="156"/>
        <v>0</v>
      </c>
      <c r="X213" s="508">
        <f t="shared" si="156"/>
        <v>0</v>
      </c>
      <c r="Y213" s="508">
        <f t="shared" si="156"/>
        <v>0</v>
      </c>
      <c r="Z213" s="508">
        <f t="shared" si="156"/>
        <v>0</v>
      </c>
      <c r="AA213" s="508">
        <f t="shared" si="156"/>
        <v>0</v>
      </c>
      <c r="AB213" s="508">
        <f t="shared" si="156"/>
        <v>0</v>
      </c>
      <c r="AC213" s="508">
        <f t="shared" si="156"/>
        <v>0</v>
      </c>
      <c r="AD213" s="508">
        <f t="shared" si="156"/>
        <v>0</v>
      </c>
      <c r="AE213" s="508">
        <f t="shared" si="156"/>
        <v>0</v>
      </c>
      <c r="AF213" s="508">
        <f t="shared" si="156"/>
        <v>0</v>
      </c>
      <c r="AG213" s="508">
        <f t="shared" si="156"/>
        <v>0</v>
      </c>
      <c r="AH213" s="508">
        <f t="shared" si="156"/>
        <v>0</v>
      </c>
      <c r="AI213" s="508">
        <f t="shared" si="156"/>
        <v>0</v>
      </c>
      <c r="AJ213" s="508">
        <f t="shared" si="156"/>
        <v>0</v>
      </c>
      <c r="AK213" s="508">
        <f t="shared" si="156"/>
        <v>0</v>
      </c>
      <c r="AL213" s="508">
        <f t="shared" si="156"/>
        <v>0</v>
      </c>
      <c r="AM213" s="508">
        <f t="shared" si="156"/>
        <v>0</v>
      </c>
      <c r="AN213" s="508">
        <f t="shared" si="156"/>
        <v>0</v>
      </c>
      <c r="AO213" s="508">
        <f t="shared" si="156"/>
        <v>0</v>
      </c>
      <c r="AP213" s="508">
        <f t="shared" si="156"/>
        <v>0</v>
      </c>
      <c r="AQ213" s="508">
        <f t="shared" si="156"/>
        <v>0</v>
      </c>
      <c r="AR213" s="508">
        <f t="shared" si="156"/>
        <v>0</v>
      </c>
      <c r="AS213" s="508">
        <f t="shared" si="156"/>
        <v>0</v>
      </c>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29"/>
      <c r="BW213" s="629"/>
      <c r="BX213" s="629"/>
      <c r="BY213" s="629"/>
      <c r="BZ213" s="629"/>
      <c r="CA213" s="629"/>
      <c r="CB213" s="629"/>
      <c r="CC213" s="629"/>
      <c r="CD213" s="629"/>
      <c r="CE213" s="629"/>
      <c r="CF213" s="629"/>
      <c r="CG213" s="629"/>
    </row>
    <row r="214" spans="1:85" s="77" customFormat="1" x14ac:dyDescent="0.25">
      <c r="A214" s="504"/>
      <c r="B214" s="708" t="s">
        <v>578</v>
      </c>
      <c r="C214" s="504"/>
      <c r="D214" s="519">
        <f>SUM(F214:AS214)</f>
        <v>0</v>
      </c>
      <c r="E214" s="524"/>
      <c r="F214" s="508">
        <f t="shared" ref="F214:AS214" si="157">LOOKUP(F$139,$F$4:$CG$4,$F68:$CG68)</f>
        <v>0</v>
      </c>
      <c r="G214" s="508">
        <f t="shared" si="157"/>
        <v>0</v>
      </c>
      <c r="H214" s="508">
        <f t="shared" si="157"/>
        <v>0</v>
      </c>
      <c r="I214" s="508">
        <f t="shared" si="157"/>
        <v>0</v>
      </c>
      <c r="J214" s="508">
        <f t="shared" si="157"/>
        <v>0</v>
      </c>
      <c r="K214" s="508">
        <f t="shared" si="157"/>
        <v>0</v>
      </c>
      <c r="L214" s="508">
        <f t="shared" si="157"/>
        <v>0</v>
      </c>
      <c r="M214" s="508">
        <f t="shared" si="157"/>
        <v>0</v>
      </c>
      <c r="N214" s="508">
        <f t="shared" si="157"/>
        <v>0</v>
      </c>
      <c r="O214" s="508">
        <f t="shared" si="157"/>
        <v>0</v>
      </c>
      <c r="P214" s="508">
        <f t="shared" si="157"/>
        <v>0</v>
      </c>
      <c r="Q214" s="508">
        <f t="shared" si="157"/>
        <v>0</v>
      </c>
      <c r="R214" s="508">
        <f t="shared" si="157"/>
        <v>0</v>
      </c>
      <c r="S214" s="508">
        <f t="shared" si="157"/>
        <v>0</v>
      </c>
      <c r="T214" s="508">
        <f t="shared" si="157"/>
        <v>0</v>
      </c>
      <c r="U214" s="508">
        <f t="shared" si="157"/>
        <v>0</v>
      </c>
      <c r="V214" s="508">
        <f t="shared" si="157"/>
        <v>0</v>
      </c>
      <c r="W214" s="508">
        <f t="shared" si="157"/>
        <v>0</v>
      </c>
      <c r="X214" s="508">
        <f t="shared" si="157"/>
        <v>0</v>
      </c>
      <c r="Y214" s="508">
        <f t="shared" si="157"/>
        <v>0</v>
      </c>
      <c r="Z214" s="508">
        <f t="shared" si="157"/>
        <v>0</v>
      </c>
      <c r="AA214" s="508">
        <f t="shared" si="157"/>
        <v>0</v>
      </c>
      <c r="AB214" s="508">
        <f t="shared" si="157"/>
        <v>0</v>
      </c>
      <c r="AC214" s="508">
        <f t="shared" si="157"/>
        <v>0</v>
      </c>
      <c r="AD214" s="508">
        <f t="shared" si="157"/>
        <v>0</v>
      </c>
      <c r="AE214" s="508">
        <f t="shared" si="157"/>
        <v>0</v>
      </c>
      <c r="AF214" s="508">
        <f t="shared" si="157"/>
        <v>0</v>
      </c>
      <c r="AG214" s="508">
        <f t="shared" si="157"/>
        <v>0</v>
      </c>
      <c r="AH214" s="508">
        <f t="shared" si="157"/>
        <v>0</v>
      </c>
      <c r="AI214" s="508">
        <f t="shared" si="157"/>
        <v>0</v>
      </c>
      <c r="AJ214" s="508">
        <f t="shared" si="157"/>
        <v>0</v>
      </c>
      <c r="AK214" s="508">
        <f t="shared" si="157"/>
        <v>0</v>
      </c>
      <c r="AL214" s="508">
        <f t="shared" si="157"/>
        <v>0</v>
      </c>
      <c r="AM214" s="508">
        <f t="shared" si="157"/>
        <v>0</v>
      </c>
      <c r="AN214" s="508">
        <f t="shared" si="157"/>
        <v>0</v>
      </c>
      <c r="AO214" s="508">
        <f t="shared" si="157"/>
        <v>0</v>
      </c>
      <c r="AP214" s="508">
        <f t="shared" si="157"/>
        <v>0</v>
      </c>
      <c r="AQ214" s="508">
        <f t="shared" si="157"/>
        <v>0</v>
      </c>
      <c r="AR214" s="508">
        <f t="shared" si="157"/>
        <v>0</v>
      </c>
      <c r="AS214" s="508">
        <f t="shared" si="157"/>
        <v>0</v>
      </c>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29"/>
      <c r="BW214" s="629"/>
      <c r="BX214" s="629"/>
      <c r="BY214" s="629"/>
      <c r="BZ214" s="629"/>
      <c r="CA214" s="629"/>
      <c r="CB214" s="629"/>
      <c r="CC214" s="629"/>
      <c r="CD214" s="629"/>
      <c r="CE214" s="629"/>
      <c r="CF214" s="629"/>
      <c r="CG214" s="629"/>
    </row>
    <row r="215" spans="1:85" s="74" customFormat="1" ht="15.75" thickBot="1" x14ac:dyDescent="0.3">
      <c r="A215" s="504"/>
      <c r="B215" s="710" t="s">
        <v>587</v>
      </c>
      <c r="C215" s="504"/>
      <c r="D215" s="510">
        <f>SUM(F215:AS215)</f>
        <v>0</v>
      </c>
      <c r="E215" s="504"/>
      <c r="F215" s="510">
        <f>SUM(F213:F214)</f>
        <v>0</v>
      </c>
      <c r="G215" s="510">
        <f t="shared" ref="G215:AS215" si="158">SUM(G213:G214)</f>
        <v>0</v>
      </c>
      <c r="H215" s="510">
        <f t="shared" si="158"/>
        <v>0</v>
      </c>
      <c r="I215" s="510">
        <f t="shared" si="158"/>
        <v>0</v>
      </c>
      <c r="J215" s="510">
        <f t="shared" si="158"/>
        <v>0</v>
      </c>
      <c r="K215" s="510">
        <f t="shared" si="158"/>
        <v>0</v>
      </c>
      <c r="L215" s="510">
        <f t="shared" si="158"/>
        <v>0</v>
      </c>
      <c r="M215" s="510">
        <f t="shared" si="158"/>
        <v>0</v>
      </c>
      <c r="N215" s="510">
        <f t="shared" si="158"/>
        <v>0</v>
      </c>
      <c r="O215" s="510">
        <f t="shared" si="158"/>
        <v>0</v>
      </c>
      <c r="P215" s="510">
        <f t="shared" si="158"/>
        <v>0</v>
      </c>
      <c r="Q215" s="510">
        <f t="shared" si="158"/>
        <v>0</v>
      </c>
      <c r="R215" s="510">
        <f t="shared" si="158"/>
        <v>0</v>
      </c>
      <c r="S215" s="510">
        <f t="shared" si="158"/>
        <v>0</v>
      </c>
      <c r="T215" s="510">
        <f t="shared" si="158"/>
        <v>0</v>
      </c>
      <c r="U215" s="510">
        <f t="shared" si="158"/>
        <v>0</v>
      </c>
      <c r="V215" s="510">
        <f t="shared" si="158"/>
        <v>0</v>
      </c>
      <c r="W215" s="510">
        <f t="shared" si="158"/>
        <v>0</v>
      </c>
      <c r="X215" s="510">
        <f t="shared" si="158"/>
        <v>0</v>
      </c>
      <c r="Y215" s="510">
        <f t="shared" si="158"/>
        <v>0</v>
      </c>
      <c r="Z215" s="510">
        <f t="shared" si="158"/>
        <v>0</v>
      </c>
      <c r="AA215" s="510">
        <f t="shared" si="158"/>
        <v>0</v>
      </c>
      <c r="AB215" s="510">
        <f t="shared" si="158"/>
        <v>0</v>
      </c>
      <c r="AC215" s="510">
        <f t="shared" si="158"/>
        <v>0</v>
      </c>
      <c r="AD215" s="510">
        <f t="shared" si="158"/>
        <v>0</v>
      </c>
      <c r="AE215" s="510">
        <f t="shared" si="158"/>
        <v>0</v>
      </c>
      <c r="AF215" s="510">
        <f t="shared" si="158"/>
        <v>0</v>
      </c>
      <c r="AG215" s="510">
        <f t="shared" si="158"/>
        <v>0</v>
      </c>
      <c r="AH215" s="510">
        <f t="shared" si="158"/>
        <v>0</v>
      </c>
      <c r="AI215" s="510">
        <f t="shared" si="158"/>
        <v>0</v>
      </c>
      <c r="AJ215" s="510">
        <f t="shared" si="158"/>
        <v>0</v>
      </c>
      <c r="AK215" s="510">
        <f t="shared" si="158"/>
        <v>0</v>
      </c>
      <c r="AL215" s="510">
        <f t="shared" si="158"/>
        <v>0</v>
      </c>
      <c r="AM215" s="510">
        <f t="shared" si="158"/>
        <v>0</v>
      </c>
      <c r="AN215" s="510">
        <f t="shared" si="158"/>
        <v>0</v>
      </c>
      <c r="AO215" s="510">
        <f t="shared" si="158"/>
        <v>0</v>
      </c>
      <c r="AP215" s="510">
        <f t="shared" si="158"/>
        <v>0</v>
      </c>
      <c r="AQ215" s="510">
        <f t="shared" si="158"/>
        <v>0</v>
      </c>
      <c r="AR215" s="510">
        <f t="shared" si="158"/>
        <v>0</v>
      </c>
      <c r="AS215" s="510">
        <f t="shared" si="158"/>
        <v>0</v>
      </c>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row>
    <row r="216" spans="1:85" s="102" customFormat="1" ht="6.75" thickTop="1" x14ac:dyDescent="0.15">
      <c r="A216" s="502"/>
      <c r="B216" s="713"/>
      <c r="C216" s="502"/>
      <c r="D216" s="502"/>
      <c r="E216" s="502"/>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503"/>
      <c r="AF216" s="503"/>
      <c r="AG216" s="503"/>
      <c r="AH216" s="503"/>
      <c r="AI216" s="503"/>
      <c r="AJ216" s="503"/>
      <c r="AK216" s="503"/>
      <c r="AL216" s="503"/>
      <c r="AM216" s="503"/>
      <c r="AN216" s="503"/>
      <c r="AO216" s="503"/>
      <c r="AP216" s="503"/>
      <c r="AQ216" s="503"/>
      <c r="AR216" s="503"/>
      <c r="AS216" s="503"/>
      <c r="AT216" s="552"/>
      <c r="AU216" s="552"/>
      <c r="AV216" s="552"/>
      <c r="AW216" s="552"/>
      <c r="AX216" s="552"/>
      <c r="AY216" s="552"/>
      <c r="AZ216" s="552"/>
      <c r="BA216" s="552"/>
      <c r="BB216" s="552"/>
      <c r="BC216" s="552"/>
      <c r="BD216" s="552"/>
      <c r="BE216" s="552"/>
      <c r="BF216" s="552"/>
      <c r="BG216" s="552"/>
      <c r="BH216" s="552"/>
      <c r="BI216" s="552"/>
      <c r="BJ216" s="552"/>
      <c r="BK216" s="552"/>
      <c r="BL216" s="552"/>
      <c r="BM216" s="552"/>
      <c r="BN216" s="552"/>
      <c r="BO216" s="552"/>
      <c r="BP216" s="552"/>
      <c r="BQ216" s="552"/>
      <c r="BR216" s="552"/>
      <c r="BS216" s="552"/>
      <c r="BT216" s="552"/>
      <c r="BU216" s="552"/>
      <c r="BV216" s="552"/>
      <c r="BW216" s="552"/>
      <c r="BX216" s="552"/>
      <c r="BY216" s="552"/>
      <c r="BZ216" s="552"/>
      <c r="CA216" s="552"/>
      <c r="CB216" s="552"/>
      <c r="CC216" s="552"/>
      <c r="CD216" s="552"/>
      <c r="CE216" s="552"/>
      <c r="CF216" s="552"/>
      <c r="CG216" s="552"/>
    </row>
    <row r="217" spans="1:85" s="77" customFormat="1" x14ac:dyDescent="0.25">
      <c r="A217" s="524"/>
      <c r="B217" s="509" t="s">
        <v>1240</v>
      </c>
      <c r="C217" s="524"/>
      <c r="D217" s="524"/>
      <c r="E217" s="524"/>
      <c r="F217" s="506"/>
      <c r="G217" s="506"/>
      <c r="H217" s="506"/>
      <c r="I217" s="506"/>
      <c r="J217" s="506"/>
      <c r="K217" s="506"/>
      <c r="L217" s="506"/>
      <c r="M217" s="506"/>
      <c r="N217" s="506"/>
      <c r="O217" s="506"/>
      <c r="P217" s="506"/>
      <c r="Q217" s="506"/>
      <c r="R217" s="506"/>
      <c r="S217" s="506"/>
      <c r="T217" s="506"/>
      <c r="U217" s="506"/>
      <c r="V217" s="506"/>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row>
    <row r="218" spans="1:85" s="77" customFormat="1" x14ac:dyDescent="0.25">
      <c r="A218" s="524"/>
      <c r="B218" s="708" t="s">
        <v>577</v>
      </c>
      <c r="C218" s="524"/>
      <c r="D218" s="519">
        <f>SUM(F218:AS218)</f>
        <v>0</v>
      </c>
      <c r="E218" s="524"/>
      <c r="F218" s="508">
        <f t="shared" ref="F218:AS218" si="159">LOOKUP(F$139,$F$4:$CG$4,$F72:$CG72)</f>
        <v>0</v>
      </c>
      <c r="G218" s="508">
        <f t="shared" si="159"/>
        <v>0</v>
      </c>
      <c r="H218" s="508">
        <f t="shared" si="159"/>
        <v>0</v>
      </c>
      <c r="I218" s="508">
        <f t="shared" si="159"/>
        <v>0</v>
      </c>
      <c r="J218" s="508">
        <f t="shared" si="159"/>
        <v>0</v>
      </c>
      <c r="K218" s="508">
        <f t="shared" si="159"/>
        <v>0</v>
      </c>
      <c r="L218" s="508">
        <f t="shared" si="159"/>
        <v>0</v>
      </c>
      <c r="M218" s="508">
        <f t="shared" si="159"/>
        <v>0</v>
      </c>
      <c r="N218" s="508">
        <f t="shared" si="159"/>
        <v>0</v>
      </c>
      <c r="O218" s="508">
        <f t="shared" si="159"/>
        <v>0</v>
      </c>
      <c r="P218" s="508">
        <f t="shared" si="159"/>
        <v>0</v>
      </c>
      <c r="Q218" s="508">
        <f t="shared" si="159"/>
        <v>0</v>
      </c>
      <c r="R218" s="508">
        <f t="shared" si="159"/>
        <v>0</v>
      </c>
      <c r="S218" s="508">
        <f t="shared" si="159"/>
        <v>0</v>
      </c>
      <c r="T218" s="508">
        <f t="shared" si="159"/>
        <v>0</v>
      </c>
      <c r="U218" s="508">
        <f t="shared" si="159"/>
        <v>0</v>
      </c>
      <c r="V218" s="508">
        <f t="shared" si="159"/>
        <v>0</v>
      </c>
      <c r="W218" s="508">
        <f t="shared" si="159"/>
        <v>0</v>
      </c>
      <c r="X218" s="508">
        <f t="shared" si="159"/>
        <v>0</v>
      </c>
      <c r="Y218" s="508">
        <f t="shared" si="159"/>
        <v>0</v>
      </c>
      <c r="Z218" s="508">
        <f t="shared" si="159"/>
        <v>0</v>
      </c>
      <c r="AA218" s="508">
        <f t="shared" si="159"/>
        <v>0</v>
      </c>
      <c r="AB218" s="508">
        <f t="shared" si="159"/>
        <v>0</v>
      </c>
      <c r="AC218" s="508">
        <f t="shared" si="159"/>
        <v>0</v>
      </c>
      <c r="AD218" s="508">
        <f t="shared" si="159"/>
        <v>0</v>
      </c>
      <c r="AE218" s="508">
        <f t="shared" si="159"/>
        <v>0</v>
      </c>
      <c r="AF218" s="508">
        <f t="shared" si="159"/>
        <v>0</v>
      </c>
      <c r="AG218" s="508">
        <f t="shared" si="159"/>
        <v>0</v>
      </c>
      <c r="AH218" s="508">
        <f t="shared" si="159"/>
        <v>0</v>
      </c>
      <c r="AI218" s="508">
        <f t="shared" si="159"/>
        <v>0</v>
      </c>
      <c r="AJ218" s="508">
        <f t="shared" si="159"/>
        <v>0</v>
      </c>
      <c r="AK218" s="508">
        <f t="shared" si="159"/>
        <v>0</v>
      </c>
      <c r="AL218" s="508">
        <f t="shared" si="159"/>
        <v>0</v>
      </c>
      <c r="AM218" s="508">
        <f t="shared" si="159"/>
        <v>0</v>
      </c>
      <c r="AN218" s="508">
        <f t="shared" si="159"/>
        <v>0</v>
      </c>
      <c r="AO218" s="508">
        <f t="shared" si="159"/>
        <v>0</v>
      </c>
      <c r="AP218" s="508">
        <f t="shared" si="159"/>
        <v>0</v>
      </c>
      <c r="AQ218" s="508">
        <f t="shared" si="159"/>
        <v>0</v>
      </c>
      <c r="AR218" s="508">
        <f t="shared" si="159"/>
        <v>0</v>
      </c>
      <c r="AS218" s="508">
        <f t="shared" si="159"/>
        <v>0</v>
      </c>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c r="BN218" s="629"/>
      <c r="BO218" s="629"/>
      <c r="BP218" s="629"/>
      <c r="BQ218" s="629"/>
      <c r="BR218" s="629"/>
      <c r="BS218" s="629"/>
      <c r="BT218" s="629"/>
      <c r="BU218" s="629"/>
      <c r="BV218" s="629"/>
      <c r="BW218" s="629"/>
      <c r="BX218" s="629"/>
      <c r="BY218" s="629"/>
      <c r="BZ218" s="629"/>
      <c r="CA218" s="629"/>
      <c r="CB218" s="629"/>
      <c r="CC218" s="629"/>
      <c r="CD218" s="629"/>
      <c r="CE218" s="629"/>
      <c r="CF218" s="629"/>
      <c r="CG218" s="629"/>
    </row>
    <row r="219" spans="1:85" s="77" customFormat="1" x14ac:dyDescent="0.25">
      <c r="A219" s="524"/>
      <c r="B219" s="708" t="s">
        <v>578</v>
      </c>
      <c r="C219" s="524"/>
      <c r="D219" s="519">
        <f>SUM(F219:AS219)</f>
        <v>0</v>
      </c>
      <c r="E219" s="524"/>
      <c r="F219" s="508">
        <f t="shared" ref="F219:AS219" si="160">LOOKUP(F$139,$F$4:$CG$4,$F73:$CG73)</f>
        <v>0</v>
      </c>
      <c r="G219" s="508">
        <f t="shared" si="160"/>
        <v>0</v>
      </c>
      <c r="H219" s="508">
        <f t="shared" si="160"/>
        <v>0</v>
      </c>
      <c r="I219" s="508">
        <f t="shared" si="160"/>
        <v>0</v>
      </c>
      <c r="J219" s="508">
        <f t="shared" si="160"/>
        <v>0</v>
      </c>
      <c r="K219" s="508">
        <f t="shared" si="160"/>
        <v>0</v>
      </c>
      <c r="L219" s="508">
        <f t="shared" si="160"/>
        <v>0</v>
      </c>
      <c r="M219" s="508">
        <f t="shared" si="160"/>
        <v>0</v>
      </c>
      <c r="N219" s="508">
        <f t="shared" si="160"/>
        <v>0</v>
      </c>
      <c r="O219" s="508">
        <f t="shared" si="160"/>
        <v>0</v>
      </c>
      <c r="P219" s="508">
        <f t="shared" si="160"/>
        <v>0</v>
      </c>
      <c r="Q219" s="508">
        <f t="shared" si="160"/>
        <v>0</v>
      </c>
      <c r="R219" s="508">
        <f t="shared" si="160"/>
        <v>0</v>
      </c>
      <c r="S219" s="508">
        <f t="shared" si="160"/>
        <v>0</v>
      </c>
      <c r="T219" s="508">
        <f t="shared" si="160"/>
        <v>0</v>
      </c>
      <c r="U219" s="508">
        <f t="shared" si="160"/>
        <v>0</v>
      </c>
      <c r="V219" s="508">
        <f t="shared" si="160"/>
        <v>0</v>
      </c>
      <c r="W219" s="508">
        <f t="shared" si="160"/>
        <v>0</v>
      </c>
      <c r="X219" s="508">
        <f t="shared" si="160"/>
        <v>0</v>
      </c>
      <c r="Y219" s="508">
        <f t="shared" si="160"/>
        <v>0</v>
      </c>
      <c r="Z219" s="508">
        <f t="shared" si="160"/>
        <v>0</v>
      </c>
      <c r="AA219" s="508">
        <f t="shared" si="160"/>
        <v>0</v>
      </c>
      <c r="AB219" s="508">
        <f t="shared" si="160"/>
        <v>0</v>
      </c>
      <c r="AC219" s="508">
        <f t="shared" si="160"/>
        <v>0</v>
      </c>
      <c r="AD219" s="508">
        <f t="shared" si="160"/>
        <v>0</v>
      </c>
      <c r="AE219" s="508">
        <f t="shared" si="160"/>
        <v>0</v>
      </c>
      <c r="AF219" s="508">
        <f t="shared" si="160"/>
        <v>0</v>
      </c>
      <c r="AG219" s="508">
        <f t="shared" si="160"/>
        <v>0</v>
      </c>
      <c r="AH219" s="508">
        <f t="shared" si="160"/>
        <v>0</v>
      </c>
      <c r="AI219" s="508">
        <f t="shared" si="160"/>
        <v>0</v>
      </c>
      <c r="AJ219" s="508">
        <f t="shared" si="160"/>
        <v>0</v>
      </c>
      <c r="AK219" s="508">
        <f t="shared" si="160"/>
        <v>0</v>
      </c>
      <c r="AL219" s="508">
        <f t="shared" si="160"/>
        <v>0</v>
      </c>
      <c r="AM219" s="508">
        <f t="shared" si="160"/>
        <v>0</v>
      </c>
      <c r="AN219" s="508">
        <f t="shared" si="160"/>
        <v>0</v>
      </c>
      <c r="AO219" s="508">
        <f t="shared" si="160"/>
        <v>0</v>
      </c>
      <c r="AP219" s="508">
        <f t="shared" si="160"/>
        <v>0</v>
      </c>
      <c r="AQ219" s="508">
        <f t="shared" si="160"/>
        <v>0</v>
      </c>
      <c r="AR219" s="508">
        <f t="shared" si="160"/>
        <v>0</v>
      </c>
      <c r="AS219" s="508">
        <f t="shared" si="160"/>
        <v>0</v>
      </c>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c r="BN219" s="629"/>
      <c r="BO219" s="629"/>
      <c r="BP219" s="629"/>
      <c r="BQ219" s="629"/>
      <c r="BR219" s="629"/>
      <c r="BS219" s="629"/>
      <c r="BT219" s="629"/>
      <c r="BU219" s="629"/>
      <c r="BV219" s="629"/>
      <c r="BW219" s="629"/>
      <c r="BX219" s="629"/>
      <c r="BY219" s="629"/>
      <c r="BZ219" s="629"/>
      <c r="CA219" s="629"/>
      <c r="CB219" s="629"/>
      <c r="CC219" s="629"/>
      <c r="CD219" s="629"/>
      <c r="CE219" s="629"/>
      <c r="CF219" s="629"/>
      <c r="CG219" s="629"/>
    </row>
    <row r="220" spans="1:85" s="74" customFormat="1" ht="15.75" thickBot="1" x14ac:dyDescent="0.3">
      <c r="A220" s="504"/>
      <c r="B220" s="710" t="s">
        <v>588</v>
      </c>
      <c r="C220" s="504"/>
      <c r="D220" s="510">
        <f>SUM(F220:AS220)</f>
        <v>0</v>
      </c>
      <c r="E220" s="504"/>
      <c r="F220" s="510">
        <f>SUM(F218:F219)</f>
        <v>0</v>
      </c>
      <c r="G220" s="510">
        <f t="shared" ref="G220:AS220" si="161">SUM(G218:G219)</f>
        <v>0</v>
      </c>
      <c r="H220" s="510">
        <f t="shared" si="161"/>
        <v>0</v>
      </c>
      <c r="I220" s="510">
        <f t="shared" si="161"/>
        <v>0</v>
      </c>
      <c r="J220" s="510">
        <f t="shared" si="161"/>
        <v>0</v>
      </c>
      <c r="K220" s="510">
        <f t="shared" si="161"/>
        <v>0</v>
      </c>
      <c r="L220" s="510">
        <f t="shared" si="161"/>
        <v>0</v>
      </c>
      <c r="M220" s="510">
        <f t="shared" si="161"/>
        <v>0</v>
      </c>
      <c r="N220" s="510">
        <f t="shared" si="161"/>
        <v>0</v>
      </c>
      <c r="O220" s="510">
        <f t="shared" si="161"/>
        <v>0</v>
      </c>
      <c r="P220" s="510">
        <f t="shared" si="161"/>
        <v>0</v>
      </c>
      <c r="Q220" s="510">
        <f t="shared" si="161"/>
        <v>0</v>
      </c>
      <c r="R220" s="510">
        <f t="shared" si="161"/>
        <v>0</v>
      </c>
      <c r="S220" s="510">
        <f t="shared" si="161"/>
        <v>0</v>
      </c>
      <c r="T220" s="510">
        <f t="shared" si="161"/>
        <v>0</v>
      </c>
      <c r="U220" s="510">
        <f t="shared" si="161"/>
        <v>0</v>
      </c>
      <c r="V220" s="510">
        <f t="shared" si="161"/>
        <v>0</v>
      </c>
      <c r="W220" s="510">
        <f t="shared" si="161"/>
        <v>0</v>
      </c>
      <c r="X220" s="510">
        <f t="shared" si="161"/>
        <v>0</v>
      </c>
      <c r="Y220" s="510">
        <f t="shared" si="161"/>
        <v>0</v>
      </c>
      <c r="Z220" s="510">
        <f t="shared" si="161"/>
        <v>0</v>
      </c>
      <c r="AA220" s="510">
        <f t="shared" si="161"/>
        <v>0</v>
      </c>
      <c r="AB220" s="510">
        <f t="shared" si="161"/>
        <v>0</v>
      </c>
      <c r="AC220" s="510">
        <f t="shared" si="161"/>
        <v>0</v>
      </c>
      <c r="AD220" s="510">
        <f t="shared" si="161"/>
        <v>0</v>
      </c>
      <c r="AE220" s="510">
        <f t="shared" si="161"/>
        <v>0</v>
      </c>
      <c r="AF220" s="510">
        <f t="shared" si="161"/>
        <v>0</v>
      </c>
      <c r="AG220" s="510">
        <f t="shared" si="161"/>
        <v>0</v>
      </c>
      <c r="AH220" s="510">
        <f t="shared" si="161"/>
        <v>0</v>
      </c>
      <c r="AI220" s="510">
        <f t="shared" si="161"/>
        <v>0</v>
      </c>
      <c r="AJ220" s="510">
        <f t="shared" si="161"/>
        <v>0</v>
      </c>
      <c r="AK220" s="510">
        <f t="shared" si="161"/>
        <v>0</v>
      </c>
      <c r="AL220" s="510">
        <f t="shared" si="161"/>
        <v>0</v>
      </c>
      <c r="AM220" s="510">
        <f t="shared" si="161"/>
        <v>0</v>
      </c>
      <c r="AN220" s="510">
        <f t="shared" si="161"/>
        <v>0</v>
      </c>
      <c r="AO220" s="510">
        <f t="shared" si="161"/>
        <v>0</v>
      </c>
      <c r="AP220" s="510">
        <f t="shared" si="161"/>
        <v>0</v>
      </c>
      <c r="AQ220" s="510">
        <f t="shared" si="161"/>
        <v>0</v>
      </c>
      <c r="AR220" s="510">
        <f t="shared" si="161"/>
        <v>0</v>
      </c>
      <c r="AS220" s="510">
        <f t="shared" si="161"/>
        <v>0</v>
      </c>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row>
    <row r="221" spans="1:85" s="102" customFormat="1" ht="6.75" thickTop="1" x14ac:dyDescent="0.15">
      <c r="A221" s="502"/>
      <c r="B221" s="713"/>
      <c r="C221" s="502"/>
      <c r="D221" s="502"/>
      <c r="E221" s="502"/>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503"/>
      <c r="AF221" s="503"/>
      <c r="AG221" s="503"/>
      <c r="AH221" s="503"/>
      <c r="AI221" s="503"/>
      <c r="AJ221" s="503"/>
      <c r="AK221" s="503"/>
      <c r="AL221" s="503"/>
      <c r="AM221" s="503"/>
      <c r="AN221" s="503"/>
      <c r="AO221" s="503"/>
      <c r="AP221" s="503"/>
      <c r="AQ221" s="503"/>
      <c r="AR221" s="503"/>
      <c r="AS221" s="503"/>
      <c r="AT221" s="552"/>
      <c r="AU221" s="552"/>
      <c r="AV221" s="552"/>
      <c r="AW221" s="552"/>
      <c r="AX221" s="552"/>
      <c r="AY221" s="552"/>
      <c r="AZ221" s="552"/>
      <c r="BA221" s="552"/>
      <c r="BB221" s="552"/>
      <c r="BC221" s="552"/>
      <c r="BD221" s="552"/>
      <c r="BE221" s="552"/>
      <c r="BF221" s="552"/>
      <c r="BG221" s="552"/>
      <c r="BH221" s="552"/>
      <c r="BI221" s="552"/>
      <c r="BJ221" s="552"/>
      <c r="BK221" s="552"/>
      <c r="BL221" s="552"/>
      <c r="BM221" s="552"/>
      <c r="BN221" s="552"/>
      <c r="BO221" s="552"/>
      <c r="BP221" s="552"/>
      <c r="BQ221" s="552"/>
      <c r="BR221" s="552"/>
      <c r="BS221" s="552"/>
      <c r="BT221" s="552"/>
      <c r="BU221" s="552"/>
      <c r="BV221" s="552"/>
      <c r="BW221" s="552"/>
      <c r="BX221" s="552"/>
      <c r="BY221" s="552"/>
      <c r="BZ221" s="552"/>
      <c r="CA221" s="552"/>
      <c r="CB221" s="552"/>
      <c r="CC221" s="552"/>
      <c r="CD221" s="552"/>
      <c r="CE221" s="552"/>
      <c r="CF221" s="552"/>
      <c r="CG221" s="552"/>
    </row>
    <row r="222" spans="1:85" s="77" customFormat="1" x14ac:dyDescent="0.25">
      <c r="A222" s="524"/>
      <c r="B222" s="509" t="s">
        <v>595</v>
      </c>
      <c r="C222" s="524"/>
      <c r="D222" s="524"/>
      <c r="E222" s="524"/>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row>
    <row r="223" spans="1:85" s="77" customFormat="1" x14ac:dyDescent="0.25">
      <c r="A223" s="524"/>
      <c r="B223" s="714" t="s">
        <v>591</v>
      </c>
      <c r="C223" s="524"/>
      <c r="D223" s="519">
        <f>SUM(F223:AS223)</f>
        <v>-39452.883750000001</v>
      </c>
      <c r="E223" s="524"/>
      <c r="F223" s="508">
        <f t="shared" ref="F223:AS223" si="162">LOOKUP(F$139,$F$4:$CG$4,$F77:$CG77)</f>
        <v>-39452.883750000001</v>
      </c>
      <c r="G223" s="508">
        <f t="shared" si="162"/>
        <v>0</v>
      </c>
      <c r="H223" s="508">
        <f t="shared" si="162"/>
        <v>0</v>
      </c>
      <c r="I223" s="508">
        <f t="shared" si="162"/>
        <v>0</v>
      </c>
      <c r="J223" s="508">
        <f t="shared" si="162"/>
        <v>0</v>
      </c>
      <c r="K223" s="508">
        <f t="shared" si="162"/>
        <v>0</v>
      </c>
      <c r="L223" s="508">
        <f t="shared" si="162"/>
        <v>0</v>
      </c>
      <c r="M223" s="508">
        <f t="shared" si="162"/>
        <v>0</v>
      </c>
      <c r="N223" s="508">
        <f t="shared" si="162"/>
        <v>0</v>
      </c>
      <c r="O223" s="508">
        <f t="shared" si="162"/>
        <v>0</v>
      </c>
      <c r="P223" s="508">
        <f t="shared" si="162"/>
        <v>0</v>
      </c>
      <c r="Q223" s="508">
        <f t="shared" si="162"/>
        <v>0</v>
      </c>
      <c r="R223" s="508">
        <f t="shared" si="162"/>
        <v>0</v>
      </c>
      <c r="S223" s="508">
        <f t="shared" si="162"/>
        <v>0</v>
      </c>
      <c r="T223" s="508">
        <f t="shared" si="162"/>
        <v>0</v>
      </c>
      <c r="U223" s="508">
        <f t="shared" si="162"/>
        <v>0</v>
      </c>
      <c r="V223" s="508">
        <f t="shared" si="162"/>
        <v>0</v>
      </c>
      <c r="W223" s="508">
        <f t="shared" si="162"/>
        <v>0</v>
      </c>
      <c r="X223" s="508">
        <f t="shared" si="162"/>
        <v>0</v>
      </c>
      <c r="Y223" s="508">
        <f t="shared" si="162"/>
        <v>0</v>
      </c>
      <c r="Z223" s="508">
        <f t="shared" si="162"/>
        <v>0</v>
      </c>
      <c r="AA223" s="508">
        <f t="shared" si="162"/>
        <v>0</v>
      </c>
      <c r="AB223" s="508">
        <f t="shared" si="162"/>
        <v>0</v>
      </c>
      <c r="AC223" s="508">
        <f t="shared" si="162"/>
        <v>0</v>
      </c>
      <c r="AD223" s="508">
        <f t="shared" si="162"/>
        <v>0</v>
      </c>
      <c r="AE223" s="508">
        <f t="shared" si="162"/>
        <v>0</v>
      </c>
      <c r="AF223" s="508">
        <f t="shared" si="162"/>
        <v>0</v>
      </c>
      <c r="AG223" s="508">
        <f t="shared" si="162"/>
        <v>0</v>
      </c>
      <c r="AH223" s="508">
        <f t="shared" si="162"/>
        <v>0</v>
      </c>
      <c r="AI223" s="508">
        <f t="shared" si="162"/>
        <v>0</v>
      </c>
      <c r="AJ223" s="508">
        <f t="shared" si="162"/>
        <v>0</v>
      </c>
      <c r="AK223" s="508">
        <f t="shared" si="162"/>
        <v>0</v>
      </c>
      <c r="AL223" s="508">
        <f t="shared" si="162"/>
        <v>0</v>
      </c>
      <c r="AM223" s="508">
        <f t="shared" si="162"/>
        <v>0</v>
      </c>
      <c r="AN223" s="508">
        <f t="shared" si="162"/>
        <v>0</v>
      </c>
      <c r="AO223" s="508">
        <f t="shared" si="162"/>
        <v>0</v>
      </c>
      <c r="AP223" s="508">
        <f t="shared" si="162"/>
        <v>0</v>
      </c>
      <c r="AQ223" s="508">
        <f t="shared" si="162"/>
        <v>0</v>
      </c>
      <c r="AR223" s="508">
        <f t="shared" si="162"/>
        <v>0</v>
      </c>
      <c r="AS223" s="508">
        <f t="shared" si="162"/>
        <v>0</v>
      </c>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29"/>
      <c r="BW223" s="629"/>
      <c r="BX223" s="629"/>
      <c r="BY223" s="629"/>
      <c r="BZ223" s="629"/>
      <c r="CA223" s="629"/>
      <c r="CB223" s="629"/>
      <c r="CC223" s="629"/>
      <c r="CD223" s="629"/>
      <c r="CE223" s="629"/>
      <c r="CF223" s="629"/>
      <c r="CG223" s="629"/>
    </row>
    <row r="224" spans="1:85" s="77" customFormat="1" x14ac:dyDescent="0.25">
      <c r="A224" s="707"/>
      <c r="B224" s="715" t="s">
        <v>579</v>
      </c>
      <c r="C224" s="707"/>
      <c r="D224" s="519">
        <f ca="1">SUM(F224:AS224)</f>
        <v>39452.883750000001</v>
      </c>
      <c r="E224" s="524"/>
      <c r="F224" s="508">
        <f t="shared" ref="F224:AS224" ca="1" si="163">LOOKUP(F$139,$F$4:$CG$4,$F78:$CG78)</f>
        <v>3583.7965976809573</v>
      </c>
      <c r="G224" s="508">
        <f t="shared" ca="1" si="163"/>
        <v>7.2759576141834259E-12</v>
      </c>
      <c r="H224" s="508">
        <f t="shared" ca="1" si="163"/>
        <v>-1.4551915228366852E-11</v>
      </c>
      <c r="I224" s="508">
        <f t="shared" ca="1" si="163"/>
        <v>7.2759576141834259E-12</v>
      </c>
      <c r="J224" s="508">
        <f t="shared" ca="1" si="163"/>
        <v>0</v>
      </c>
      <c r="K224" s="508">
        <f t="shared" ca="1" si="163"/>
        <v>0</v>
      </c>
      <c r="L224" s="508">
        <f t="shared" ca="1" si="163"/>
        <v>-7.2759576141834259E-12</v>
      </c>
      <c r="M224" s="508">
        <f t="shared" ca="1" si="163"/>
        <v>1.4551915228366852E-11</v>
      </c>
      <c r="N224" s="508">
        <f t="shared" ca="1" si="163"/>
        <v>-7.2759576141834259E-12</v>
      </c>
      <c r="O224" s="508">
        <f t="shared" ca="1" si="163"/>
        <v>1.4551915228366852E-11</v>
      </c>
      <c r="P224" s="508">
        <f t="shared" ca="1" si="163"/>
        <v>-7.2759576141834259E-12</v>
      </c>
      <c r="Q224" s="508">
        <f t="shared" ca="1" si="163"/>
        <v>7.2759576141834259E-12</v>
      </c>
      <c r="R224" s="508">
        <f t="shared" ca="1" si="163"/>
        <v>-1.4551915228366852E-11</v>
      </c>
      <c r="S224" s="508">
        <f t="shared" ca="1" si="163"/>
        <v>3.637978807091713E-11</v>
      </c>
      <c r="T224" s="508">
        <f t="shared" ca="1" si="163"/>
        <v>3.637978807091713E-11</v>
      </c>
      <c r="U224" s="508">
        <f t="shared" ca="1" si="163"/>
        <v>35869.087152318971</v>
      </c>
      <c r="V224" s="508">
        <f t="shared" ca="1" si="163"/>
        <v>0</v>
      </c>
      <c r="W224" s="508">
        <f t="shared" ca="1" si="163"/>
        <v>0</v>
      </c>
      <c r="X224" s="508">
        <f t="shared" ca="1" si="163"/>
        <v>0</v>
      </c>
      <c r="Y224" s="508">
        <f t="shared" ca="1" si="163"/>
        <v>0</v>
      </c>
      <c r="Z224" s="508">
        <f t="shared" ca="1" si="163"/>
        <v>0</v>
      </c>
      <c r="AA224" s="508">
        <f t="shared" ca="1" si="163"/>
        <v>0</v>
      </c>
      <c r="AB224" s="508">
        <f t="shared" ca="1" si="163"/>
        <v>0</v>
      </c>
      <c r="AC224" s="508">
        <f t="shared" ca="1" si="163"/>
        <v>0</v>
      </c>
      <c r="AD224" s="508">
        <f t="shared" ca="1" si="163"/>
        <v>0</v>
      </c>
      <c r="AE224" s="508">
        <f t="shared" ca="1" si="163"/>
        <v>0</v>
      </c>
      <c r="AF224" s="508">
        <f t="shared" ca="1" si="163"/>
        <v>0</v>
      </c>
      <c r="AG224" s="508">
        <f t="shared" ca="1" si="163"/>
        <v>0</v>
      </c>
      <c r="AH224" s="508">
        <f t="shared" ca="1" si="163"/>
        <v>0</v>
      </c>
      <c r="AI224" s="508">
        <f t="shared" ca="1" si="163"/>
        <v>0</v>
      </c>
      <c r="AJ224" s="508">
        <f t="shared" ca="1" si="163"/>
        <v>0</v>
      </c>
      <c r="AK224" s="508">
        <f t="shared" ca="1" si="163"/>
        <v>0</v>
      </c>
      <c r="AL224" s="508">
        <f t="shared" ca="1" si="163"/>
        <v>0</v>
      </c>
      <c r="AM224" s="508">
        <f t="shared" ca="1" si="163"/>
        <v>0</v>
      </c>
      <c r="AN224" s="508">
        <f t="shared" ca="1" si="163"/>
        <v>0</v>
      </c>
      <c r="AO224" s="508">
        <f t="shared" ca="1" si="163"/>
        <v>0</v>
      </c>
      <c r="AP224" s="508">
        <f t="shared" ca="1" si="163"/>
        <v>0</v>
      </c>
      <c r="AQ224" s="508">
        <f t="shared" ca="1" si="163"/>
        <v>0</v>
      </c>
      <c r="AR224" s="508">
        <f t="shared" ca="1" si="163"/>
        <v>0</v>
      </c>
      <c r="AS224" s="508">
        <f t="shared" ca="1" si="163"/>
        <v>0</v>
      </c>
      <c r="AT224" s="629"/>
      <c r="AU224" s="629"/>
      <c r="AV224" s="629"/>
      <c r="AW224" s="629"/>
      <c r="AX224" s="629"/>
      <c r="AY224" s="629"/>
      <c r="AZ224" s="629"/>
      <c r="BA224" s="629"/>
      <c r="BB224" s="629"/>
      <c r="BC224" s="629"/>
      <c r="BD224" s="629"/>
      <c r="BE224" s="629"/>
      <c r="BF224" s="629"/>
      <c r="BG224" s="629"/>
      <c r="BH224" s="629"/>
      <c r="BI224" s="629"/>
      <c r="BJ224" s="629"/>
      <c r="BK224" s="629"/>
      <c r="BL224" s="629"/>
      <c r="BM224" s="629"/>
      <c r="BN224" s="629"/>
      <c r="BO224" s="629"/>
      <c r="BP224" s="629"/>
      <c r="BQ224" s="629"/>
      <c r="BR224" s="629"/>
      <c r="BS224" s="629"/>
      <c r="BT224" s="629"/>
      <c r="BU224" s="629"/>
      <c r="BV224" s="629"/>
      <c r="BW224" s="629"/>
      <c r="BX224" s="629"/>
      <c r="BY224" s="629"/>
      <c r="BZ224" s="629"/>
      <c r="CA224" s="629"/>
      <c r="CB224" s="629"/>
      <c r="CC224" s="629"/>
      <c r="CD224" s="629"/>
      <c r="CE224" s="629"/>
      <c r="CF224" s="629"/>
      <c r="CG224" s="629"/>
    </row>
    <row r="225" spans="1:85" s="74" customFormat="1" ht="15.75" thickBot="1" x14ac:dyDescent="0.3">
      <c r="A225" s="707"/>
      <c r="B225" s="710" t="s">
        <v>589</v>
      </c>
      <c r="C225" s="707"/>
      <c r="D225" s="510">
        <f ca="1">SUM(F225:AS225)</f>
        <v>0</v>
      </c>
      <c r="E225" s="504"/>
      <c r="F225" s="510">
        <f ca="1">F223+F224</f>
        <v>-35869.087152319044</v>
      </c>
      <c r="G225" s="510">
        <f t="shared" ref="G225:AS225" ca="1" si="164">G223+G224</f>
        <v>7.2759576141834259E-12</v>
      </c>
      <c r="H225" s="510">
        <f t="shared" ca="1" si="164"/>
        <v>-1.4551915228366852E-11</v>
      </c>
      <c r="I225" s="510">
        <f t="shared" ca="1" si="164"/>
        <v>7.2759576141834259E-12</v>
      </c>
      <c r="J225" s="510">
        <f t="shared" ca="1" si="164"/>
        <v>0</v>
      </c>
      <c r="K225" s="510">
        <f t="shared" ca="1" si="164"/>
        <v>0</v>
      </c>
      <c r="L225" s="510">
        <f t="shared" ca="1" si="164"/>
        <v>-7.2759576141834259E-12</v>
      </c>
      <c r="M225" s="510">
        <f t="shared" ca="1" si="164"/>
        <v>1.4551915228366852E-11</v>
      </c>
      <c r="N225" s="510">
        <f t="shared" ca="1" si="164"/>
        <v>-7.2759576141834259E-12</v>
      </c>
      <c r="O225" s="510">
        <f t="shared" ca="1" si="164"/>
        <v>1.4551915228366852E-11</v>
      </c>
      <c r="P225" s="510">
        <f t="shared" ca="1" si="164"/>
        <v>-7.2759576141834259E-12</v>
      </c>
      <c r="Q225" s="510">
        <f t="shared" ca="1" si="164"/>
        <v>7.2759576141834259E-12</v>
      </c>
      <c r="R225" s="510">
        <f t="shared" ca="1" si="164"/>
        <v>-1.4551915228366852E-11</v>
      </c>
      <c r="S225" s="510">
        <f t="shared" ca="1" si="164"/>
        <v>3.637978807091713E-11</v>
      </c>
      <c r="T225" s="510">
        <f t="shared" ca="1" si="164"/>
        <v>3.637978807091713E-11</v>
      </c>
      <c r="U225" s="510">
        <f t="shared" ca="1" si="164"/>
        <v>35869.087152318971</v>
      </c>
      <c r="V225" s="510">
        <f t="shared" ca="1" si="164"/>
        <v>0</v>
      </c>
      <c r="W225" s="510">
        <f t="shared" ca="1" si="164"/>
        <v>0</v>
      </c>
      <c r="X225" s="510">
        <f t="shared" ca="1" si="164"/>
        <v>0</v>
      </c>
      <c r="Y225" s="510">
        <f t="shared" ca="1" si="164"/>
        <v>0</v>
      </c>
      <c r="Z225" s="510">
        <f t="shared" ca="1" si="164"/>
        <v>0</v>
      </c>
      <c r="AA225" s="510">
        <f t="shared" ca="1" si="164"/>
        <v>0</v>
      </c>
      <c r="AB225" s="510">
        <f t="shared" ca="1" si="164"/>
        <v>0</v>
      </c>
      <c r="AC225" s="510">
        <f t="shared" ca="1" si="164"/>
        <v>0</v>
      </c>
      <c r="AD225" s="510">
        <f t="shared" ca="1" si="164"/>
        <v>0</v>
      </c>
      <c r="AE225" s="510">
        <f t="shared" ca="1" si="164"/>
        <v>0</v>
      </c>
      <c r="AF225" s="510">
        <f t="shared" ca="1" si="164"/>
        <v>0</v>
      </c>
      <c r="AG225" s="510">
        <f t="shared" ca="1" si="164"/>
        <v>0</v>
      </c>
      <c r="AH225" s="510">
        <f t="shared" ca="1" si="164"/>
        <v>0</v>
      </c>
      <c r="AI225" s="510">
        <f t="shared" ca="1" si="164"/>
        <v>0</v>
      </c>
      <c r="AJ225" s="510">
        <f t="shared" ca="1" si="164"/>
        <v>0</v>
      </c>
      <c r="AK225" s="510">
        <f t="shared" ca="1" si="164"/>
        <v>0</v>
      </c>
      <c r="AL225" s="510">
        <f t="shared" ca="1" si="164"/>
        <v>0</v>
      </c>
      <c r="AM225" s="510">
        <f t="shared" ca="1" si="164"/>
        <v>0</v>
      </c>
      <c r="AN225" s="510">
        <f t="shared" ca="1" si="164"/>
        <v>0</v>
      </c>
      <c r="AO225" s="510">
        <f t="shared" ca="1" si="164"/>
        <v>0</v>
      </c>
      <c r="AP225" s="510">
        <f t="shared" ca="1" si="164"/>
        <v>0</v>
      </c>
      <c r="AQ225" s="510">
        <f t="shared" ca="1" si="164"/>
        <v>0</v>
      </c>
      <c r="AR225" s="510">
        <f t="shared" ca="1" si="164"/>
        <v>0</v>
      </c>
      <c r="AS225" s="510">
        <f t="shared" ca="1" si="164"/>
        <v>0</v>
      </c>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row>
    <row r="226" spans="1:85" s="74" customFormat="1" ht="15.75" thickTop="1" x14ac:dyDescent="0.25">
      <c r="A226" s="707"/>
      <c r="B226" s="710"/>
      <c r="C226" s="707"/>
      <c r="D226" s="506"/>
      <c r="E226" s="504"/>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row>
    <row r="227" spans="1:85" s="74" customFormat="1" x14ac:dyDescent="0.25">
      <c r="A227" s="707"/>
      <c r="B227" s="530" t="s">
        <v>808</v>
      </c>
      <c r="C227" s="707"/>
      <c r="D227" s="506"/>
      <c r="E227" s="504"/>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row>
    <row r="228" spans="1:85" s="74" customFormat="1" x14ac:dyDescent="0.25">
      <c r="A228" s="707"/>
      <c r="B228" s="531" t="s">
        <v>1214</v>
      </c>
      <c r="C228" s="707"/>
      <c r="D228" s="519">
        <f>SUM(F228:AS228)</f>
        <v>0</v>
      </c>
      <c r="E228" s="504"/>
      <c r="F228" s="508">
        <f t="shared" ref="F228:AS228" si="165">LOOKUP(F$139,$F$4:$CG$4,$F82:$CG82)</f>
        <v>0</v>
      </c>
      <c r="G228" s="508">
        <f t="shared" si="165"/>
        <v>0</v>
      </c>
      <c r="H228" s="508">
        <f t="shared" si="165"/>
        <v>0</v>
      </c>
      <c r="I228" s="508">
        <f t="shared" si="165"/>
        <v>0</v>
      </c>
      <c r="J228" s="508">
        <f t="shared" si="165"/>
        <v>0</v>
      </c>
      <c r="K228" s="508">
        <f t="shared" si="165"/>
        <v>0</v>
      </c>
      <c r="L228" s="508">
        <f t="shared" si="165"/>
        <v>0</v>
      </c>
      <c r="M228" s="508">
        <f t="shared" si="165"/>
        <v>0</v>
      </c>
      <c r="N228" s="508">
        <f t="shared" si="165"/>
        <v>0</v>
      </c>
      <c r="O228" s="508">
        <f t="shared" si="165"/>
        <v>0</v>
      </c>
      <c r="P228" s="508">
        <f t="shared" si="165"/>
        <v>0</v>
      </c>
      <c r="Q228" s="508">
        <f t="shared" si="165"/>
        <v>0</v>
      </c>
      <c r="R228" s="508">
        <f t="shared" si="165"/>
        <v>0</v>
      </c>
      <c r="S228" s="508">
        <f t="shared" si="165"/>
        <v>0</v>
      </c>
      <c r="T228" s="508">
        <f t="shared" si="165"/>
        <v>0</v>
      </c>
      <c r="U228" s="508">
        <f t="shared" si="165"/>
        <v>0</v>
      </c>
      <c r="V228" s="508">
        <f t="shared" si="165"/>
        <v>0</v>
      </c>
      <c r="W228" s="508">
        <f t="shared" si="165"/>
        <v>0</v>
      </c>
      <c r="X228" s="508">
        <f t="shared" si="165"/>
        <v>0</v>
      </c>
      <c r="Y228" s="508">
        <f t="shared" si="165"/>
        <v>0</v>
      </c>
      <c r="Z228" s="508">
        <f t="shared" si="165"/>
        <v>0</v>
      </c>
      <c r="AA228" s="508">
        <f t="shared" si="165"/>
        <v>0</v>
      </c>
      <c r="AB228" s="508">
        <f t="shared" si="165"/>
        <v>0</v>
      </c>
      <c r="AC228" s="508">
        <f t="shared" si="165"/>
        <v>0</v>
      </c>
      <c r="AD228" s="508">
        <f t="shared" si="165"/>
        <v>0</v>
      </c>
      <c r="AE228" s="508">
        <f t="shared" si="165"/>
        <v>0</v>
      </c>
      <c r="AF228" s="508">
        <f t="shared" si="165"/>
        <v>0</v>
      </c>
      <c r="AG228" s="508">
        <f t="shared" si="165"/>
        <v>0</v>
      </c>
      <c r="AH228" s="508">
        <f t="shared" si="165"/>
        <v>0</v>
      </c>
      <c r="AI228" s="508">
        <f t="shared" si="165"/>
        <v>0</v>
      </c>
      <c r="AJ228" s="508">
        <f t="shared" si="165"/>
        <v>0</v>
      </c>
      <c r="AK228" s="508">
        <f t="shared" si="165"/>
        <v>0</v>
      </c>
      <c r="AL228" s="508">
        <f t="shared" si="165"/>
        <v>0</v>
      </c>
      <c r="AM228" s="508">
        <f t="shared" si="165"/>
        <v>0</v>
      </c>
      <c r="AN228" s="508">
        <f t="shared" si="165"/>
        <v>0</v>
      </c>
      <c r="AO228" s="508">
        <f t="shared" si="165"/>
        <v>0</v>
      </c>
      <c r="AP228" s="508">
        <f t="shared" si="165"/>
        <v>0</v>
      </c>
      <c r="AQ228" s="508">
        <f t="shared" si="165"/>
        <v>0</v>
      </c>
      <c r="AR228" s="508">
        <f t="shared" si="165"/>
        <v>0</v>
      </c>
      <c r="AS228" s="508">
        <f t="shared" si="165"/>
        <v>0</v>
      </c>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row>
    <row r="229" spans="1:85" s="74" customFormat="1" x14ac:dyDescent="0.25">
      <c r="A229" s="707"/>
      <c r="B229" s="532" t="s">
        <v>823</v>
      </c>
      <c r="C229" s="707"/>
      <c r="D229" s="519">
        <f>SUM(F229:AS229)</f>
        <v>0</v>
      </c>
      <c r="E229" s="504"/>
      <c r="F229" s="508">
        <f t="shared" ref="F229:AS229" si="166">LOOKUP(F$139,$F$4:$CG$4,$F83:$CG83)</f>
        <v>0</v>
      </c>
      <c r="G229" s="508">
        <f t="shared" si="166"/>
        <v>0</v>
      </c>
      <c r="H229" s="508">
        <f t="shared" si="166"/>
        <v>0</v>
      </c>
      <c r="I229" s="508">
        <f t="shared" si="166"/>
        <v>0</v>
      </c>
      <c r="J229" s="508">
        <f t="shared" si="166"/>
        <v>0</v>
      </c>
      <c r="K229" s="508">
        <f t="shared" si="166"/>
        <v>0</v>
      </c>
      <c r="L229" s="508">
        <f t="shared" si="166"/>
        <v>0</v>
      </c>
      <c r="M229" s="508">
        <f t="shared" si="166"/>
        <v>0</v>
      </c>
      <c r="N229" s="508">
        <f t="shared" si="166"/>
        <v>0</v>
      </c>
      <c r="O229" s="508">
        <f t="shared" si="166"/>
        <v>0</v>
      </c>
      <c r="P229" s="508">
        <f t="shared" si="166"/>
        <v>0</v>
      </c>
      <c r="Q229" s="508">
        <f t="shared" si="166"/>
        <v>0</v>
      </c>
      <c r="R229" s="508">
        <f t="shared" si="166"/>
        <v>0</v>
      </c>
      <c r="S229" s="508">
        <f t="shared" si="166"/>
        <v>0</v>
      </c>
      <c r="T229" s="508">
        <f t="shared" si="166"/>
        <v>0</v>
      </c>
      <c r="U229" s="508">
        <f t="shared" si="166"/>
        <v>0</v>
      </c>
      <c r="V229" s="508">
        <f t="shared" si="166"/>
        <v>0</v>
      </c>
      <c r="W229" s="508">
        <f t="shared" si="166"/>
        <v>0</v>
      </c>
      <c r="X229" s="508">
        <f t="shared" si="166"/>
        <v>0</v>
      </c>
      <c r="Y229" s="508">
        <f t="shared" si="166"/>
        <v>0</v>
      </c>
      <c r="Z229" s="508">
        <f t="shared" si="166"/>
        <v>0</v>
      </c>
      <c r="AA229" s="508">
        <f t="shared" si="166"/>
        <v>0</v>
      </c>
      <c r="AB229" s="508">
        <f t="shared" si="166"/>
        <v>0</v>
      </c>
      <c r="AC229" s="508">
        <f t="shared" si="166"/>
        <v>0</v>
      </c>
      <c r="AD229" s="508">
        <f t="shared" si="166"/>
        <v>0</v>
      </c>
      <c r="AE229" s="508">
        <f t="shared" si="166"/>
        <v>0</v>
      </c>
      <c r="AF229" s="508">
        <f t="shared" si="166"/>
        <v>0</v>
      </c>
      <c r="AG229" s="508">
        <f t="shared" si="166"/>
        <v>0</v>
      </c>
      <c r="AH229" s="508">
        <f t="shared" si="166"/>
        <v>0</v>
      </c>
      <c r="AI229" s="508">
        <f t="shared" si="166"/>
        <v>0</v>
      </c>
      <c r="AJ229" s="508">
        <f t="shared" si="166"/>
        <v>0</v>
      </c>
      <c r="AK229" s="508">
        <f t="shared" si="166"/>
        <v>0</v>
      </c>
      <c r="AL229" s="508">
        <f t="shared" si="166"/>
        <v>0</v>
      </c>
      <c r="AM229" s="508">
        <f t="shared" si="166"/>
        <v>0</v>
      </c>
      <c r="AN229" s="508">
        <f t="shared" si="166"/>
        <v>0</v>
      </c>
      <c r="AO229" s="508">
        <f t="shared" si="166"/>
        <v>0</v>
      </c>
      <c r="AP229" s="508">
        <f t="shared" si="166"/>
        <v>0</v>
      </c>
      <c r="AQ229" s="508">
        <f t="shared" si="166"/>
        <v>0</v>
      </c>
      <c r="AR229" s="508">
        <f t="shared" si="166"/>
        <v>0</v>
      </c>
      <c r="AS229" s="508">
        <f t="shared" si="166"/>
        <v>0</v>
      </c>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row>
    <row r="230" spans="1:85" s="74" customFormat="1" ht="15.75" thickBot="1" x14ac:dyDescent="0.3">
      <c r="A230" s="707"/>
      <c r="B230" s="528" t="s">
        <v>813</v>
      </c>
      <c r="C230" s="707"/>
      <c r="D230" s="510">
        <f>SUM(F230:AS230)</f>
        <v>0</v>
      </c>
      <c r="E230" s="504"/>
      <c r="F230" s="510">
        <f>F228+F229</f>
        <v>0</v>
      </c>
      <c r="G230" s="510">
        <f t="shared" ref="G230:AS230" si="167">G228+G229</f>
        <v>0</v>
      </c>
      <c r="H230" s="510">
        <f t="shared" si="167"/>
        <v>0</v>
      </c>
      <c r="I230" s="510">
        <f t="shared" si="167"/>
        <v>0</v>
      </c>
      <c r="J230" s="510">
        <f t="shared" si="167"/>
        <v>0</v>
      </c>
      <c r="K230" s="510">
        <f t="shared" si="167"/>
        <v>0</v>
      </c>
      <c r="L230" s="510">
        <f t="shared" si="167"/>
        <v>0</v>
      </c>
      <c r="M230" s="510">
        <f t="shared" si="167"/>
        <v>0</v>
      </c>
      <c r="N230" s="510">
        <f t="shared" si="167"/>
        <v>0</v>
      </c>
      <c r="O230" s="510">
        <f t="shared" si="167"/>
        <v>0</v>
      </c>
      <c r="P230" s="510">
        <f t="shared" si="167"/>
        <v>0</v>
      </c>
      <c r="Q230" s="510">
        <f t="shared" si="167"/>
        <v>0</v>
      </c>
      <c r="R230" s="510">
        <f t="shared" si="167"/>
        <v>0</v>
      </c>
      <c r="S230" s="510">
        <f t="shared" si="167"/>
        <v>0</v>
      </c>
      <c r="T230" s="510">
        <f t="shared" si="167"/>
        <v>0</v>
      </c>
      <c r="U230" s="510">
        <f t="shared" si="167"/>
        <v>0</v>
      </c>
      <c r="V230" s="510">
        <f t="shared" si="167"/>
        <v>0</v>
      </c>
      <c r="W230" s="510">
        <f t="shared" si="167"/>
        <v>0</v>
      </c>
      <c r="X230" s="510">
        <f t="shared" si="167"/>
        <v>0</v>
      </c>
      <c r="Y230" s="510">
        <f t="shared" si="167"/>
        <v>0</v>
      </c>
      <c r="Z230" s="510">
        <f t="shared" si="167"/>
        <v>0</v>
      </c>
      <c r="AA230" s="510">
        <f t="shared" si="167"/>
        <v>0</v>
      </c>
      <c r="AB230" s="510">
        <f t="shared" si="167"/>
        <v>0</v>
      </c>
      <c r="AC230" s="510">
        <f t="shared" si="167"/>
        <v>0</v>
      </c>
      <c r="AD230" s="510">
        <f t="shared" si="167"/>
        <v>0</v>
      </c>
      <c r="AE230" s="510">
        <f t="shared" si="167"/>
        <v>0</v>
      </c>
      <c r="AF230" s="510">
        <f t="shared" si="167"/>
        <v>0</v>
      </c>
      <c r="AG230" s="510">
        <f t="shared" si="167"/>
        <v>0</v>
      </c>
      <c r="AH230" s="510">
        <f t="shared" si="167"/>
        <v>0</v>
      </c>
      <c r="AI230" s="510">
        <f t="shared" si="167"/>
        <v>0</v>
      </c>
      <c r="AJ230" s="510">
        <f t="shared" si="167"/>
        <v>0</v>
      </c>
      <c r="AK230" s="510">
        <f t="shared" si="167"/>
        <v>0</v>
      </c>
      <c r="AL230" s="510">
        <f t="shared" si="167"/>
        <v>0</v>
      </c>
      <c r="AM230" s="510">
        <f t="shared" si="167"/>
        <v>0</v>
      </c>
      <c r="AN230" s="510">
        <f t="shared" si="167"/>
        <v>0</v>
      </c>
      <c r="AO230" s="510">
        <f t="shared" si="167"/>
        <v>0</v>
      </c>
      <c r="AP230" s="510">
        <f t="shared" si="167"/>
        <v>0</v>
      </c>
      <c r="AQ230" s="510">
        <f t="shared" si="167"/>
        <v>0</v>
      </c>
      <c r="AR230" s="510">
        <f t="shared" si="167"/>
        <v>0</v>
      </c>
      <c r="AS230" s="510">
        <f t="shared" si="167"/>
        <v>0</v>
      </c>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row>
    <row r="231" spans="1:85" s="102" customFormat="1" ht="6.75" thickTop="1" x14ac:dyDescent="0.15">
      <c r="A231" s="502"/>
      <c r="B231" s="502"/>
      <c r="C231" s="502"/>
      <c r="D231" s="502"/>
      <c r="E231" s="502"/>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c r="AE231" s="503"/>
      <c r="AF231" s="503"/>
      <c r="AG231" s="503"/>
      <c r="AH231" s="503"/>
      <c r="AI231" s="503"/>
      <c r="AJ231" s="503"/>
      <c r="AK231" s="503"/>
      <c r="AL231" s="503"/>
      <c r="AM231" s="503"/>
      <c r="AN231" s="503"/>
      <c r="AO231" s="503"/>
      <c r="AP231" s="503"/>
      <c r="AQ231" s="503"/>
      <c r="AR231" s="503"/>
      <c r="AS231" s="503"/>
      <c r="AT231" s="552"/>
      <c r="AU231" s="552"/>
      <c r="AV231" s="552"/>
      <c r="AW231" s="552"/>
      <c r="AX231" s="552"/>
      <c r="AY231" s="552"/>
      <c r="AZ231" s="552"/>
      <c r="BA231" s="552"/>
      <c r="BB231" s="552"/>
      <c r="BC231" s="552"/>
      <c r="BD231" s="552"/>
      <c r="BE231" s="552"/>
      <c r="BF231" s="552"/>
      <c r="BG231" s="552"/>
      <c r="BH231" s="552"/>
      <c r="BI231" s="552"/>
      <c r="BJ231" s="552"/>
      <c r="BK231" s="552"/>
      <c r="BL231" s="552"/>
      <c r="BM231" s="552"/>
      <c r="BN231" s="552"/>
      <c r="BO231" s="552"/>
      <c r="BP231" s="552"/>
      <c r="BQ231" s="552"/>
      <c r="BR231" s="552"/>
      <c r="BS231" s="552"/>
      <c r="BT231" s="552"/>
      <c r="BU231" s="552"/>
      <c r="BV231" s="552"/>
      <c r="BW231" s="552"/>
      <c r="BX231" s="552"/>
      <c r="BY231" s="552"/>
      <c r="BZ231" s="552"/>
      <c r="CA231" s="552"/>
      <c r="CB231" s="552"/>
      <c r="CC231" s="552"/>
      <c r="CD231" s="552"/>
      <c r="CE231" s="552"/>
      <c r="CF231" s="552"/>
      <c r="CG231" s="552"/>
    </row>
    <row r="232" spans="1:85" s="77" customFormat="1" x14ac:dyDescent="0.25">
      <c r="A232" s="524"/>
      <c r="B232" s="710" t="s">
        <v>814</v>
      </c>
      <c r="C232" s="524"/>
      <c r="D232" s="524"/>
      <c r="E232" s="524"/>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row>
    <row r="233" spans="1:85" s="77" customFormat="1" x14ac:dyDescent="0.25">
      <c r="A233" s="524"/>
      <c r="B233" s="524" t="s">
        <v>580</v>
      </c>
      <c r="C233" s="524"/>
      <c r="D233" s="519">
        <f>SUM(F233:AS233)</f>
        <v>-229388.33592630341</v>
      </c>
      <c r="E233" s="524"/>
      <c r="F233" s="508">
        <f t="shared" ref="F233:AS233" si="168">LOOKUP(F$139,$F$4:$CG$4,$F87:$CG87)</f>
        <v>0</v>
      </c>
      <c r="G233" s="508">
        <f t="shared" si="168"/>
        <v>0</v>
      </c>
      <c r="H233" s="508">
        <f t="shared" si="168"/>
        <v>0</v>
      </c>
      <c r="I233" s="508">
        <f t="shared" si="168"/>
        <v>0</v>
      </c>
      <c r="J233" s="508">
        <f t="shared" si="168"/>
        <v>0</v>
      </c>
      <c r="K233" s="508">
        <f t="shared" si="168"/>
        <v>0</v>
      </c>
      <c r="L233" s="508">
        <f t="shared" si="168"/>
        <v>0</v>
      </c>
      <c r="M233" s="508">
        <f t="shared" si="168"/>
        <v>0</v>
      </c>
      <c r="N233" s="508">
        <f t="shared" si="168"/>
        <v>0</v>
      </c>
      <c r="O233" s="508">
        <f t="shared" si="168"/>
        <v>0</v>
      </c>
      <c r="P233" s="508">
        <f t="shared" si="168"/>
        <v>0</v>
      </c>
      <c r="Q233" s="508">
        <f t="shared" si="168"/>
        <v>0</v>
      </c>
      <c r="R233" s="508">
        <f t="shared" si="168"/>
        <v>0</v>
      </c>
      <c r="S233" s="508">
        <f t="shared" si="168"/>
        <v>0</v>
      </c>
      <c r="T233" s="508">
        <f t="shared" si="168"/>
        <v>0</v>
      </c>
      <c r="U233" s="508">
        <f t="shared" si="168"/>
        <v>0</v>
      </c>
      <c r="V233" s="508">
        <f t="shared" si="168"/>
        <v>-45877.667185260681</v>
      </c>
      <c r="W233" s="508">
        <f t="shared" si="168"/>
        <v>-45877.667185260681</v>
      </c>
      <c r="X233" s="508">
        <f t="shared" si="168"/>
        <v>-45877.667185260681</v>
      </c>
      <c r="Y233" s="508">
        <f t="shared" si="168"/>
        <v>-45877.667185260681</v>
      </c>
      <c r="Z233" s="508">
        <f t="shared" si="168"/>
        <v>-45877.667185260681</v>
      </c>
      <c r="AA233" s="508">
        <f t="shared" si="168"/>
        <v>0</v>
      </c>
      <c r="AB233" s="508">
        <f t="shared" si="168"/>
        <v>0</v>
      </c>
      <c r="AC233" s="508">
        <f t="shared" si="168"/>
        <v>0</v>
      </c>
      <c r="AD233" s="508">
        <f t="shared" si="168"/>
        <v>0</v>
      </c>
      <c r="AE233" s="508">
        <f t="shared" si="168"/>
        <v>0</v>
      </c>
      <c r="AF233" s="508">
        <f t="shared" si="168"/>
        <v>0</v>
      </c>
      <c r="AG233" s="508">
        <f t="shared" si="168"/>
        <v>0</v>
      </c>
      <c r="AH233" s="508">
        <f t="shared" si="168"/>
        <v>0</v>
      </c>
      <c r="AI233" s="508">
        <f t="shared" si="168"/>
        <v>0</v>
      </c>
      <c r="AJ233" s="508">
        <f t="shared" si="168"/>
        <v>0</v>
      </c>
      <c r="AK233" s="508">
        <f t="shared" si="168"/>
        <v>0</v>
      </c>
      <c r="AL233" s="508">
        <f t="shared" si="168"/>
        <v>0</v>
      </c>
      <c r="AM233" s="508">
        <f t="shared" si="168"/>
        <v>0</v>
      </c>
      <c r="AN233" s="508">
        <f t="shared" si="168"/>
        <v>0</v>
      </c>
      <c r="AO233" s="508">
        <f t="shared" si="168"/>
        <v>0</v>
      </c>
      <c r="AP233" s="508">
        <f t="shared" si="168"/>
        <v>0</v>
      </c>
      <c r="AQ233" s="508">
        <f t="shared" si="168"/>
        <v>0</v>
      </c>
      <c r="AR233" s="508">
        <f t="shared" si="168"/>
        <v>0</v>
      </c>
      <c r="AS233" s="508">
        <f t="shared" si="168"/>
        <v>0</v>
      </c>
      <c r="AT233" s="629"/>
      <c r="AU233" s="629"/>
      <c r="AV233" s="629"/>
      <c r="AW233" s="629"/>
      <c r="AX233" s="629"/>
      <c r="AY233" s="629"/>
      <c r="AZ233" s="629"/>
      <c r="BA233" s="629"/>
      <c r="BB233" s="629"/>
      <c r="BC233" s="629"/>
      <c r="BD233" s="629"/>
      <c r="BE233" s="629"/>
      <c r="BF233" s="629"/>
      <c r="BG233" s="629"/>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row>
    <row r="234" spans="1:85" s="77" customFormat="1" x14ac:dyDescent="0.25">
      <c r="A234" s="524"/>
      <c r="B234" s="708" t="s">
        <v>665</v>
      </c>
      <c r="C234" s="524"/>
      <c r="D234" s="519">
        <f ca="1">SUM(F234:AS234)</f>
        <v>-1978456.4305723137</v>
      </c>
      <c r="E234" s="524"/>
      <c r="F234" s="508">
        <f t="shared" ref="F234:AS234" ca="1" si="169">LOOKUP(F$139,$F$4:$CG$4,$F88:$CG88)</f>
        <v>0</v>
      </c>
      <c r="G234" s="508">
        <f t="shared" ca="1" si="169"/>
        <v>-3818.9202261704168</v>
      </c>
      <c r="H234" s="508">
        <f t="shared" ca="1" si="169"/>
        <v>-7203.4122881311259</v>
      </c>
      <c r="I234" s="508">
        <f t="shared" ca="1" si="169"/>
        <v>-10508.715003931771</v>
      </c>
      <c r="J234" s="508">
        <f t="shared" ca="1" si="169"/>
        <v>-68240.920566210902</v>
      </c>
      <c r="K234" s="508">
        <f t="shared" ca="1" si="169"/>
        <v>-73291.068925944797</v>
      </c>
      <c r="L234" s="508">
        <f t="shared" ca="1" si="169"/>
        <v>-78809.188166403153</v>
      </c>
      <c r="M234" s="508">
        <f t="shared" ca="1" si="169"/>
        <v>-83960.789875778035</v>
      </c>
      <c r="N234" s="508">
        <f t="shared" ca="1" si="169"/>
        <v>-89597.434651634918</v>
      </c>
      <c r="O234" s="508">
        <f t="shared" ca="1" si="169"/>
        <v>-95447.385677213984</v>
      </c>
      <c r="P234" s="508">
        <f t="shared" ca="1" si="169"/>
        <v>-101840.6185844421</v>
      </c>
      <c r="Q234" s="508">
        <f t="shared" ca="1" si="169"/>
        <v>-107826.41323985983</v>
      </c>
      <c r="R234" s="508">
        <f t="shared" ca="1" si="169"/>
        <v>-114376.37762218391</v>
      </c>
      <c r="S234" s="508">
        <f t="shared" ca="1" si="169"/>
        <v>-121181.48198573379</v>
      </c>
      <c r="T234" s="508">
        <f t="shared" ca="1" si="169"/>
        <v>-121783.88403341957</v>
      </c>
      <c r="U234" s="508">
        <f t="shared" ca="1" si="169"/>
        <v>-142438.63672163413</v>
      </c>
      <c r="V234" s="508">
        <f t="shared" ca="1" si="169"/>
        <v>-142401.0989776873</v>
      </c>
      <c r="W234" s="508">
        <f t="shared" ca="1" si="169"/>
        <v>-146857.48582290317</v>
      </c>
      <c r="X234" s="508">
        <f t="shared" ca="1" si="169"/>
        <v>-151836.99023163237</v>
      </c>
      <c r="Y234" s="508">
        <f t="shared" ca="1" si="169"/>
        <v>-156107.27376850432</v>
      </c>
      <c r="Z234" s="508">
        <f t="shared" ca="1" si="169"/>
        <v>-160928.33420289384</v>
      </c>
      <c r="AA234" s="508">
        <f t="shared" ca="1" si="169"/>
        <v>0</v>
      </c>
      <c r="AB234" s="508">
        <f t="shared" ca="1" si="169"/>
        <v>0</v>
      </c>
      <c r="AC234" s="508">
        <f t="shared" ca="1" si="169"/>
        <v>0</v>
      </c>
      <c r="AD234" s="508">
        <f t="shared" ca="1" si="169"/>
        <v>0</v>
      </c>
      <c r="AE234" s="508">
        <f t="shared" ca="1" si="169"/>
        <v>0</v>
      </c>
      <c r="AF234" s="508">
        <f t="shared" ca="1" si="169"/>
        <v>0</v>
      </c>
      <c r="AG234" s="508">
        <f t="shared" ca="1" si="169"/>
        <v>0</v>
      </c>
      <c r="AH234" s="508">
        <f t="shared" ca="1" si="169"/>
        <v>0</v>
      </c>
      <c r="AI234" s="508">
        <f t="shared" ca="1" si="169"/>
        <v>0</v>
      </c>
      <c r="AJ234" s="508">
        <f t="shared" ca="1" si="169"/>
        <v>0</v>
      </c>
      <c r="AK234" s="508">
        <f t="shared" ca="1" si="169"/>
        <v>0</v>
      </c>
      <c r="AL234" s="508">
        <f t="shared" ca="1" si="169"/>
        <v>0</v>
      </c>
      <c r="AM234" s="508">
        <f t="shared" ca="1" si="169"/>
        <v>0</v>
      </c>
      <c r="AN234" s="508">
        <f t="shared" ca="1" si="169"/>
        <v>0</v>
      </c>
      <c r="AO234" s="508">
        <f t="shared" ca="1" si="169"/>
        <v>0</v>
      </c>
      <c r="AP234" s="508">
        <f t="shared" ca="1" si="169"/>
        <v>0</v>
      </c>
      <c r="AQ234" s="508">
        <f t="shared" ca="1" si="169"/>
        <v>0</v>
      </c>
      <c r="AR234" s="508">
        <f t="shared" ca="1" si="169"/>
        <v>0</v>
      </c>
      <c r="AS234" s="508">
        <f t="shared" ca="1" si="169"/>
        <v>0</v>
      </c>
      <c r="AT234" s="629"/>
      <c r="AU234" s="629"/>
      <c r="AV234" s="629"/>
      <c r="AW234" s="629"/>
      <c r="AX234" s="629"/>
      <c r="AY234" s="629"/>
      <c r="AZ234" s="629"/>
      <c r="BA234" s="629"/>
      <c r="BB234" s="629"/>
      <c r="BC234" s="629"/>
      <c r="BD234" s="629"/>
      <c r="BE234" s="629"/>
      <c r="BF234" s="629"/>
      <c r="BG234" s="629"/>
      <c r="BH234" s="629"/>
      <c r="BI234" s="629"/>
      <c r="BJ234" s="629"/>
      <c r="BK234" s="629"/>
      <c r="BL234" s="629"/>
      <c r="BM234" s="629"/>
      <c r="BN234" s="629"/>
      <c r="BO234" s="629"/>
      <c r="BP234" s="629"/>
      <c r="BQ234" s="629"/>
      <c r="BR234" s="629"/>
      <c r="BS234" s="629"/>
      <c r="BT234" s="629"/>
      <c r="BU234" s="629"/>
      <c r="BV234" s="629"/>
      <c r="BW234" s="629"/>
      <c r="BX234" s="629"/>
      <c r="BY234" s="629"/>
      <c r="BZ234" s="629"/>
      <c r="CA234" s="629"/>
      <c r="CB234" s="629"/>
      <c r="CC234" s="629"/>
      <c r="CD234" s="629"/>
      <c r="CE234" s="629"/>
      <c r="CF234" s="629"/>
      <c r="CG234" s="629"/>
    </row>
    <row r="235" spans="1:85" s="74" customFormat="1" ht="15.75" thickBot="1" x14ac:dyDescent="0.3">
      <c r="A235" s="504"/>
      <c r="B235" s="509" t="s">
        <v>590</v>
      </c>
      <c r="C235" s="504"/>
      <c r="D235" s="510">
        <f ca="1">SUM(F235:AS235)</f>
        <v>-2207844.7664986169</v>
      </c>
      <c r="E235" s="504"/>
      <c r="F235" s="510">
        <f ca="1">F233+F234</f>
        <v>0</v>
      </c>
      <c r="G235" s="510">
        <f t="shared" ref="G235:AS235" ca="1" si="170">G233+G234</f>
        <v>-3818.9202261704168</v>
      </c>
      <c r="H235" s="510">
        <f t="shared" ca="1" si="170"/>
        <v>-7203.4122881311259</v>
      </c>
      <c r="I235" s="510">
        <f t="shared" ca="1" si="170"/>
        <v>-10508.715003931771</v>
      </c>
      <c r="J235" s="510">
        <f t="shared" ca="1" si="170"/>
        <v>-68240.920566210902</v>
      </c>
      <c r="K235" s="510">
        <f t="shared" ca="1" si="170"/>
        <v>-73291.068925944797</v>
      </c>
      <c r="L235" s="510">
        <f t="shared" ca="1" si="170"/>
        <v>-78809.188166403153</v>
      </c>
      <c r="M235" s="510">
        <f t="shared" ca="1" si="170"/>
        <v>-83960.789875778035</v>
      </c>
      <c r="N235" s="510">
        <f t="shared" ca="1" si="170"/>
        <v>-89597.434651634918</v>
      </c>
      <c r="O235" s="510">
        <f t="shared" ca="1" si="170"/>
        <v>-95447.385677213984</v>
      </c>
      <c r="P235" s="510">
        <f t="shared" ca="1" si="170"/>
        <v>-101840.6185844421</v>
      </c>
      <c r="Q235" s="510">
        <f t="shared" ca="1" si="170"/>
        <v>-107826.41323985983</v>
      </c>
      <c r="R235" s="510">
        <f t="shared" ca="1" si="170"/>
        <v>-114376.37762218391</v>
      </c>
      <c r="S235" s="510">
        <f t="shared" ca="1" si="170"/>
        <v>-121181.48198573379</v>
      </c>
      <c r="T235" s="510">
        <f t="shared" ca="1" si="170"/>
        <v>-121783.88403341957</v>
      </c>
      <c r="U235" s="510">
        <f t="shared" ca="1" si="170"/>
        <v>-142438.63672163413</v>
      </c>
      <c r="V235" s="510">
        <f t="shared" ca="1" si="170"/>
        <v>-188278.76616294798</v>
      </c>
      <c r="W235" s="510">
        <f t="shared" ca="1" si="170"/>
        <v>-192735.15300816385</v>
      </c>
      <c r="X235" s="510">
        <f t="shared" ca="1" si="170"/>
        <v>-197714.65741689305</v>
      </c>
      <c r="Y235" s="510">
        <f t="shared" ca="1" si="170"/>
        <v>-201984.94095376501</v>
      </c>
      <c r="Z235" s="510">
        <f t="shared" ca="1" si="170"/>
        <v>-206806.00138815452</v>
      </c>
      <c r="AA235" s="510">
        <f t="shared" ca="1" si="170"/>
        <v>0</v>
      </c>
      <c r="AB235" s="510">
        <f t="shared" ca="1" si="170"/>
        <v>0</v>
      </c>
      <c r="AC235" s="510">
        <f t="shared" ca="1" si="170"/>
        <v>0</v>
      </c>
      <c r="AD235" s="510">
        <f t="shared" ca="1" si="170"/>
        <v>0</v>
      </c>
      <c r="AE235" s="510">
        <f t="shared" ca="1" si="170"/>
        <v>0</v>
      </c>
      <c r="AF235" s="510">
        <f t="shared" ca="1" si="170"/>
        <v>0</v>
      </c>
      <c r="AG235" s="510">
        <f t="shared" ca="1" si="170"/>
        <v>0</v>
      </c>
      <c r="AH235" s="510">
        <f t="shared" ca="1" si="170"/>
        <v>0</v>
      </c>
      <c r="AI235" s="510">
        <f t="shared" ca="1" si="170"/>
        <v>0</v>
      </c>
      <c r="AJ235" s="510">
        <f t="shared" ca="1" si="170"/>
        <v>0</v>
      </c>
      <c r="AK235" s="510">
        <f t="shared" ca="1" si="170"/>
        <v>0</v>
      </c>
      <c r="AL235" s="510">
        <f t="shared" ca="1" si="170"/>
        <v>0</v>
      </c>
      <c r="AM235" s="510">
        <f t="shared" ca="1" si="170"/>
        <v>0</v>
      </c>
      <c r="AN235" s="510">
        <f t="shared" ca="1" si="170"/>
        <v>0</v>
      </c>
      <c r="AO235" s="510">
        <f t="shared" ca="1" si="170"/>
        <v>0</v>
      </c>
      <c r="AP235" s="510">
        <f t="shared" ca="1" si="170"/>
        <v>0</v>
      </c>
      <c r="AQ235" s="510">
        <f t="shared" ca="1" si="170"/>
        <v>0</v>
      </c>
      <c r="AR235" s="510">
        <f t="shared" ca="1" si="170"/>
        <v>0</v>
      </c>
      <c r="AS235" s="510">
        <f t="shared" ca="1" si="170"/>
        <v>0</v>
      </c>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row>
    <row r="236" spans="1:85" s="74" customFormat="1" hidden="1" outlineLevel="1" thickTop="1" x14ac:dyDescent="0.3">
      <c r="A236" s="504"/>
      <c r="B236" s="509"/>
      <c r="C236" s="504"/>
      <c r="D236" s="636"/>
      <c r="E236" s="504"/>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row>
    <row r="237" spans="1:85" s="74" customFormat="1" ht="14.45" hidden="1" outlineLevel="1" x14ac:dyDescent="0.3">
      <c r="A237" s="504"/>
      <c r="B237" s="528" t="s">
        <v>825</v>
      </c>
      <c r="C237" s="504"/>
      <c r="D237" s="636"/>
      <c r="E237" s="504"/>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row>
    <row r="238" spans="1:85" s="74" customFormat="1" ht="14.45" hidden="1" outlineLevel="1" x14ac:dyDescent="0.3">
      <c r="A238" s="504"/>
      <c r="B238" s="527" t="s">
        <v>826</v>
      </c>
      <c r="C238" s="504"/>
      <c r="D238" s="519">
        <f>SUM(F238:AS238)</f>
        <v>0</v>
      </c>
      <c r="E238" s="504"/>
      <c r="F238" s="508">
        <f t="shared" ref="F238:AS238" si="171">LOOKUP(F$139,$F$4:$CG$4,$F92:$CG92)</f>
        <v>0</v>
      </c>
      <c r="G238" s="508">
        <f t="shared" si="171"/>
        <v>0</v>
      </c>
      <c r="H238" s="508">
        <f t="shared" si="171"/>
        <v>0</v>
      </c>
      <c r="I238" s="508">
        <f t="shared" si="171"/>
        <v>0</v>
      </c>
      <c r="J238" s="508">
        <f t="shared" si="171"/>
        <v>0</v>
      </c>
      <c r="K238" s="508">
        <f t="shared" si="171"/>
        <v>0</v>
      </c>
      <c r="L238" s="508">
        <f t="shared" si="171"/>
        <v>0</v>
      </c>
      <c r="M238" s="508">
        <f t="shared" si="171"/>
        <v>0</v>
      </c>
      <c r="N238" s="508">
        <f t="shared" si="171"/>
        <v>0</v>
      </c>
      <c r="O238" s="508">
        <f t="shared" si="171"/>
        <v>0</v>
      </c>
      <c r="P238" s="508">
        <f t="shared" si="171"/>
        <v>0</v>
      </c>
      <c r="Q238" s="508">
        <f t="shared" si="171"/>
        <v>0</v>
      </c>
      <c r="R238" s="508">
        <f t="shared" si="171"/>
        <v>0</v>
      </c>
      <c r="S238" s="508">
        <f t="shared" si="171"/>
        <v>0</v>
      </c>
      <c r="T238" s="508">
        <f t="shared" si="171"/>
        <v>0</v>
      </c>
      <c r="U238" s="508">
        <f t="shared" si="171"/>
        <v>0</v>
      </c>
      <c r="V238" s="508">
        <f t="shared" si="171"/>
        <v>0</v>
      </c>
      <c r="W238" s="508">
        <f t="shared" si="171"/>
        <v>0</v>
      </c>
      <c r="X238" s="508">
        <f t="shared" si="171"/>
        <v>0</v>
      </c>
      <c r="Y238" s="508">
        <f t="shared" si="171"/>
        <v>0</v>
      </c>
      <c r="Z238" s="508">
        <f t="shared" si="171"/>
        <v>0</v>
      </c>
      <c r="AA238" s="508">
        <f t="shared" si="171"/>
        <v>0</v>
      </c>
      <c r="AB238" s="508">
        <f t="shared" si="171"/>
        <v>0</v>
      </c>
      <c r="AC238" s="508">
        <f t="shared" si="171"/>
        <v>0</v>
      </c>
      <c r="AD238" s="508">
        <f t="shared" si="171"/>
        <v>0</v>
      </c>
      <c r="AE238" s="508">
        <f t="shared" si="171"/>
        <v>0</v>
      </c>
      <c r="AF238" s="508">
        <f t="shared" si="171"/>
        <v>0</v>
      </c>
      <c r="AG238" s="508">
        <f t="shared" si="171"/>
        <v>0</v>
      </c>
      <c r="AH238" s="508">
        <f t="shared" si="171"/>
        <v>0</v>
      </c>
      <c r="AI238" s="508">
        <f t="shared" si="171"/>
        <v>0</v>
      </c>
      <c r="AJ238" s="508">
        <f t="shared" si="171"/>
        <v>0</v>
      </c>
      <c r="AK238" s="508">
        <f t="shared" si="171"/>
        <v>0</v>
      </c>
      <c r="AL238" s="508">
        <f t="shared" si="171"/>
        <v>0</v>
      </c>
      <c r="AM238" s="508">
        <f t="shared" si="171"/>
        <v>0</v>
      </c>
      <c r="AN238" s="508">
        <f t="shared" si="171"/>
        <v>0</v>
      </c>
      <c r="AO238" s="508">
        <f t="shared" si="171"/>
        <v>0</v>
      </c>
      <c r="AP238" s="508">
        <f t="shared" si="171"/>
        <v>0</v>
      </c>
      <c r="AQ238" s="508">
        <f t="shared" si="171"/>
        <v>0</v>
      </c>
      <c r="AR238" s="508">
        <f t="shared" si="171"/>
        <v>0</v>
      </c>
      <c r="AS238" s="508">
        <f t="shared" si="171"/>
        <v>0</v>
      </c>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row>
    <row r="239" spans="1:85" s="74" customFormat="1" ht="14.45" hidden="1" outlineLevel="1" x14ac:dyDescent="0.3">
      <c r="A239" s="504"/>
      <c r="B239" s="527" t="s">
        <v>1241</v>
      </c>
      <c r="C239" s="504"/>
      <c r="D239" s="519">
        <f>SUM(F239:AS239)</f>
        <v>0</v>
      </c>
      <c r="E239" s="504"/>
      <c r="F239" s="508">
        <f t="shared" ref="F239:AS239" si="172">LOOKUP(F$139,$F$4:$CG$4,$F93:$CG93)</f>
        <v>0</v>
      </c>
      <c r="G239" s="508">
        <f t="shared" si="172"/>
        <v>0</v>
      </c>
      <c r="H239" s="508">
        <f t="shared" si="172"/>
        <v>0</v>
      </c>
      <c r="I239" s="508">
        <f t="shared" si="172"/>
        <v>0</v>
      </c>
      <c r="J239" s="508">
        <f t="shared" si="172"/>
        <v>0</v>
      </c>
      <c r="K239" s="508">
        <f t="shared" si="172"/>
        <v>0</v>
      </c>
      <c r="L239" s="508">
        <f t="shared" si="172"/>
        <v>0</v>
      </c>
      <c r="M239" s="508">
        <f t="shared" si="172"/>
        <v>0</v>
      </c>
      <c r="N239" s="508">
        <f t="shared" si="172"/>
        <v>0</v>
      </c>
      <c r="O239" s="508">
        <f t="shared" si="172"/>
        <v>0</v>
      </c>
      <c r="P239" s="508">
        <f t="shared" si="172"/>
        <v>0</v>
      </c>
      <c r="Q239" s="508">
        <f t="shared" si="172"/>
        <v>0</v>
      </c>
      <c r="R239" s="508">
        <f t="shared" si="172"/>
        <v>0</v>
      </c>
      <c r="S239" s="508">
        <f t="shared" si="172"/>
        <v>0</v>
      </c>
      <c r="T239" s="508">
        <f t="shared" si="172"/>
        <v>0</v>
      </c>
      <c r="U239" s="508">
        <f t="shared" si="172"/>
        <v>0</v>
      </c>
      <c r="V239" s="508">
        <f t="shared" si="172"/>
        <v>0</v>
      </c>
      <c r="W239" s="508">
        <f t="shared" si="172"/>
        <v>0</v>
      </c>
      <c r="X239" s="508">
        <f t="shared" si="172"/>
        <v>0</v>
      </c>
      <c r="Y239" s="508">
        <f t="shared" si="172"/>
        <v>0</v>
      </c>
      <c r="Z239" s="508">
        <f t="shared" si="172"/>
        <v>0</v>
      </c>
      <c r="AA239" s="508">
        <f t="shared" si="172"/>
        <v>0</v>
      </c>
      <c r="AB239" s="508">
        <f t="shared" si="172"/>
        <v>0</v>
      </c>
      <c r="AC239" s="508">
        <f t="shared" si="172"/>
        <v>0</v>
      </c>
      <c r="AD239" s="508">
        <f t="shared" si="172"/>
        <v>0</v>
      </c>
      <c r="AE239" s="508">
        <f t="shared" si="172"/>
        <v>0</v>
      </c>
      <c r="AF239" s="508">
        <f t="shared" si="172"/>
        <v>0</v>
      </c>
      <c r="AG239" s="508">
        <f t="shared" si="172"/>
        <v>0</v>
      </c>
      <c r="AH239" s="508">
        <f t="shared" si="172"/>
        <v>0</v>
      </c>
      <c r="AI239" s="508">
        <f t="shared" si="172"/>
        <v>0</v>
      </c>
      <c r="AJ239" s="508">
        <f t="shared" si="172"/>
        <v>0</v>
      </c>
      <c r="AK239" s="508">
        <f t="shared" si="172"/>
        <v>0</v>
      </c>
      <c r="AL239" s="508">
        <f t="shared" si="172"/>
        <v>0</v>
      </c>
      <c r="AM239" s="508">
        <f t="shared" si="172"/>
        <v>0</v>
      </c>
      <c r="AN239" s="508">
        <f t="shared" si="172"/>
        <v>0</v>
      </c>
      <c r="AO239" s="508">
        <f t="shared" si="172"/>
        <v>0</v>
      </c>
      <c r="AP239" s="508">
        <f t="shared" si="172"/>
        <v>0</v>
      </c>
      <c r="AQ239" s="508">
        <f t="shared" si="172"/>
        <v>0</v>
      </c>
      <c r="AR239" s="508">
        <f t="shared" si="172"/>
        <v>0</v>
      </c>
      <c r="AS239" s="508">
        <f t="shared" si="172"/>
        <v>0</v>
      </c>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row>
    <row r="240" spans="1:85" s="74" customFormat="1" hidden="1" outlineLevel="1" thickBot="1" x14ac:dyDescent="0.35">
      <c r="A240" s="504"/>
      <c r="B240" s="530" t="s">
        <v>827</v>
      </c>
      <c r="C240" s="504"/>
      <c r="D240" s="510">
        <f>SUM(F240:AS240)</f>
        <v>0</v>
      </c>
      <c r="E240" s="504"/>
      <c r="F240" s="510">
        <f>SUM(F238:F239)</f>
        <v>0</v>
      </c>
      <c r="G240" s="510">
        <f t="shared" ref="G240:AS240" si="173">SUM(G238:G239)</f>
        <v>0</v>
      </c>
      <c r="H240" s="510">
        <f t="shared" si="173"/>
        <v>0</v>
      </c>
      <c r="I240" s="510">
        <f t="shared" si="173"/>
        <v>0</v>
      </c>
      <c r="J240" s="510">
        <f t="shared" si="173"/>
        <v>0</v>
      </c>
      <c r="K240" s="510">
        <f t="shared" si="173"/>
        <v>0</v>
      </c>
      <c r="L240" s="510">
        <f t="shared" si="173"/>
        <v>0</v>
      </c>
      <c r="M240" s="510">
        <f t="shared" si="173"/>
        <v>0</v>
      </c>
      <c r="N240" s="510">
        <f t="shared" si="173"/>
        <v>0</v>
      </c>
      <c r="O240" s="510">
        <f t="shared" si="173"/>
        <v>0</v>
      </c>
      <c r="P240" s="510">
        <f t="shared" si="173"/>
        <v>0</v>
      </c>
      <c r="Q240" s="510">
        <f t="shared" si="173"/>
        <v>0</v>
      </c>
      <c r="R240" s="510">
        <f t="shared" si="173"/>
        <v>0</v>
      </c>
      <c r="S240" s="510">
        <f t="shared" si="173"/>
        <v>0</v>
      </c>
      <c r="T240" s="510">
        <f t="shared" si="173"/>
        <v>0</v>
      </c>
      <c r="U240" s="510">
        <f t="shared" si="173"/>
        <v>0</v>
      </c>
      <c r="V240" s="510">
        <f t="shared" si="173"/>
        <v>0</v>
      </c>
      <c r="W240" s="510">
        <f t="shared" si="173"/>
        <v>0</v>
      </c>
      <c r="X240" s="510">
        <f t="shared" si="173"/>
        <v>0</v>
      </c>
      <c r="Y240" s="510">
        <f t="shared" si="173"/>
        <v>0</v>
      </c>
      <c r="Z240" s="510">
        <f t="shared" si="173"/>
        <v>0</v>
      </c>
      <c r="AA240" s="510">
        <f t="shared" si="173"/>
        <v>0</v>
      </c>
      <c r="AB240" s="510">
        <f t="shared" si="173"/>
        <v>0</v>
      </c>
      <c r="AC240" s="510">
        <f t="shared" si="173"/>
        <v>0</v>
      </c>
      <c r="AD240" s="510">
        <f t="shared" si="173"/>
        <v>0</v>
      </c>
      <c r="AE240" s="510">
        <f t="shared" si="173"/>
        <v>0</v>
      </c>
      <c r="AF240" s="510">
        <f t="shared" si="173"/>
        <v>0</v>
      </c>
      <c r="AG240" s="510">
        <f t="shared" si="173"/>
        <v>0</v>
      </c>
      <c r="AH240" s="510">
        <f t="shared" si="173"/>
        <v>0</v>
      </c>
      <c r="AI240" s="510">
        <f t="shared" si="173"/>
        <v>0</v>
      </c>
      <c r="AJ240" s="510">
        <f t="shared" si="173"/>
        <v>0</v>
      </c>
      <c r="AK240" s="510">
        <f t="shared" si="173"/>
        <v>0</v>
      </c>
      <c r="AL240" s="510">
        <f t="shared" si="173"/>
        <v>0</v>
      </c>
      <c r="AM240" s="510">
        <f t="shared" si="173"/>
        <v>0</v>
      </c>
      <c r="AN240" s="510">
        <f t="shared" si="173"/>
        <v>0</v>
      </c>
      <c r="AO240" s="510">
        <f t="shared" si="173"/>
        <v>0</v>
      </c>
      <c r="AP240" s="510">
        <f t="shared" si="173"/>
        <v>0</v>
      </c>
      <c r="AQ240" s="510">
        <f t="shared" si="173"/>
        <v>0</v>
      </c>
      <c r="AR240" s="510">
        <f t="shared" si="173"/>
        <v>0</v>
      </c>
      <c r="AS240" s="510">
        <f t="shared" si="173"/>
        <v>0</v>
      </c>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row>
    <row r="241" spans="1:85" s="102" customFormat="1" ht="6.75" collapsed="1" thickTop="1" x14ac:dyDescent="0.15">
      <c r="A241" s="502"/>
      <c r="B241" s="502"/>
      <c r="C241" s="502"/>
      <c r="D241" s="502"/>
      <c r="E241" s="502"/>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c r="AE241" s="503"/>
      <c r="AF241" s="503"/>
      <c r="AG241" s="503"/>
      <c r="AH241" s="503"/>
      <c r="AI241" s="503"/>
      <c r="AJ241" s="503"/>
      <c r="AK241" s="503"/>
      <c r="AL241" s="503"/>
      <c r="AM241" s="503"/>
      <c r="AN241" s="503"/>
      <c r="AO241" s="503"/>
      <c r="AP241" s="503"/>
      <c r="AQ241" s="503"/>
      <c r="AR241" s="503"/>
      <c r="AS241" s="503"/>
      <c r="AT241" s="552"/>
      <c r="AU241" s="552"/>
      <c r="AV241" s="552"/>
      <c r="AW241" s="552"/>
      <c r="AX241" s="552"/>
      <c r="AY241" s="552"/>
      <c r="AZ241" s="552"/>
      <c r="BA241" s="552"/>
      <c r="BB241" s="552"/>
      <c r="BC241" s="552"/>
      <c r="BD241" s="552"/>
      <c r="BE241" s="552"/>
      <c r="BF241" s="552"/>
      <c r="BG241" s="552"/>
      <c r="BH241" s="552"/>
      <c r="BI241" s="552"/>
      <c r="BJ241" s="552"/>
      <c r="BK241" s="552"/>
      <c r="BL241" s="552"/>
      <c r="BM241" s="552"/>
      <c r="BN241" s="552"/>
      <c r="BO241" s="552"/>
      <c r="BP241" s="552"/>
      <c r="BQ241" s="552"/>
      <c r="BR241" s="552"/>
      <c r="BS241" s="552"/>
      <c r="BT241" s="552"/>
      <c r="BU241" s="552"/>
      <c r="BV241" s="552"/>
      <c r="BW241" s="552"/>
      <c r="BX241" s="552"/>
      <c r="BY241" s="552"/>
      <c r="BZ241" s="552"/>
      <c r="CA241" s="552"/>
      <c r="CB241" s="552"/>
      <c r="CC241" s="552"/>
      <c r="CD241" s="552"/>
      <c r="CE241" s="552"/>
      <c r="CF241" s="552"/>
      <c r="CG241" s="552"/>
    </row>
    <row r="242" spans="1:85" s="74" customFormat="1" ht="15.75" thickBot="1" x14ac:dyDescent="0.3">
      <c r="A242" s="707"/>
      <c r="B242" s="707" t="s">
        <v>581</v>
      </c>
      <c r="C242" s="707"/>
      <c r="D242" s="510">
        <f ca="1">SUM(F242:AS242)</f>
        <v>-3302790.2366611776</v>
      </c>
      <c r="E242" s="504"/>
      <c r="F242" s="510">
        <f t="shared" ref="F242:AS242" ca="1" si="174">F235+F225+F220+F215+F210+F205+F230+F240</f>
        <v>-54741.942745309061</v>
      </c>
      <c r="G242" s="510">
        <f t="shared" ca="1" si="174"/>
        <v>-75557.094530808492</v>
      </c>
      <c r="H242" s="510">
        <f t="shared" ca="1" si="174"/>
        <v>-78941.586592769221</v>
      </c>
      <c r="I242" s="510">
        <f t="shared" ca="1" si="174"/>
        <v>-82246.889308569851</v>
      </c>
      <c r="J242" s="510">
        <f t="shared" ca="1" si="174"/>
        <v>-139979.09487084899</v>
      </c>
      <c r="K242" s="510">
        <f t="shared" ca="1" si="174"/>
        <v>-145029.24323058288</v>
      </c>
      <c r="L242" s="510">
        <f t="shared" ca="1" si="174"/>
        <v>-150547.36247104124</v>
      </c>
      <c r="M242" s="510">
        <f t="shared" ca="1" si="174"/>
        <v>-155698.96418041611</v>
      </c>
      <c r="N242" s="510">
        <f t="shared" ca="1" si="174"/>
        <v>-161335.608956273</v>
      </c>
      <c r="O242" s="510">
        <f t="shared" ca="1" si="174"/>
        <v>-167185.55998185201</v>
      </c>
      <c r="P242" s="510">
        <f t="shared" ca="1" si="174"/>
        <v>-173578.79288908016</v>
      </c>
      <c r="Q242" s="510">
        <f t="shared" ca="1" si="174"/>
        <v>-179564.58754449789</v>
      </c>
      <c r="R242" s="510">
        <f t="shared" ca="1" si="174"/>
        <v>-186114.55192682197</v>
      </c>
      <c r="S242" s="510">
        <f t="shared" ca="1" si="174"/>
        <v>-192919.65629037184</v>
      </c>
      <c r="T242" s="510">
        <f t="shared" ca="1" si="174"/>
        <v>-193522.05833805757</v>
      </c>
      <c r="U242" s="510">
        <f t="shared" ca="1" si="174"/>
        <v>-178307.72387395304</v>
      </c>
      <c r="V242" s="510">
        <f t="shared" ca="1" si="174"/>
        <v>-188278.76616294798</v>
      </c>
      <c r="W242" s="510">
        <f t="shared" ca="1" si="174"/>
        <v>-192735.15300816385</v>
      </c>
      <c r="X242" s="510">
        <f t="shared" ca="1" si="174"/>
        <v>-197714.65741689305</v>
      </c>
      <c r="Y242" s="510">
        <f t="shared" ca="1" si="174"/>
        <v>-201984.94095376501</v>
      </c>
      <c r="Z242" s="510">
        <f t="shared" ca="1" si="174"/>
        <v>-206806.00138815452</v>
      </c>
      <c r="AA242" s="510">
        <f t="shared" ca="1" si="174"/>
        <v>0</v>
      </c>
      <c r="AB242" s="510">
        <f t="shared" ca="1" si="174"/>
        <v>0</v>
      </c>
      <c r="AC242" s="510">
        <f t="shared" ca="1" si="174"/>
        <v>0</v>
      </c>
      <c r="AD242" s="510">
        <f t="shared" ca="1" si="174"/>
        <v>0</v>
      </c>
      <c r="AE242" s="510">
        <f t="shared" ca="1" si="174"/>
        <v>0</v>
      </c>
      <c r="AF242" s="510">
        <f t="shared" ca="1" si="174"/>
        <v>0</v>
      </c>
      <c r="AG242" s="510">
        <f t="shared" ca="1" si="174"/>
        <v>0</v>
      </c>
      <c r="AH242" s="510">
        <f t="shared" ca="1" si="174"/>
        <v>0</v>
      </c>
      <c r="AI242" s="510">
        <f t="shared" ca="1" si="174"/>
        <v>0</v>
      </c>
      <c r="AJ242" s="510">
        <f t="shared" ca="1" si="174"/>
        <v>0</v>
      </c>
      <c r="AK242" s="510">
        <f t="shared" ca="1" si="174"/>
        <v>0</v>
      </c>
      <c r="AL242" s="510">
        <f t="shared" ca="1" si="174"/>
        <v>0</v>
      </c>
      <c r="AM242" s="510">
        <f t="shared" ca="1" si="174"/>
        <v>0</v>
      </c>
      <c r="AN242" s="510">
        <f t="shared" ca="1" si="174"/>
        <v>0</v>
      </c>
      <c r="AO242" s="510">
        <f t="shared" ca="1" si="174"/>
        <v>0</v>
      </c>
      <c r="AP242" s="510">
        <f t="shared" ca="1" si="174"/>
        <v>0</v>
      </c>
      <c r="AQ242" s="510">
        <f t="shared" ca="1" si="174"/>
        <v>0</v>
      </c>
      <c r="AR242" s="510">
        <f t="shared" ca="1" si="174"/>
        <v>0</v>
      </c>
      <c r="AS242" s="510">
        <f t="shared" ca="1" si="174"/>
        <v>0</v>
      </c>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row>
    <row r="243" spans="1:85" s="102" customFormat="1" ht="15" customHeight="1" thickTop="1" x14ac:dyDescent="0.15">
      <c r="A243" s="716"/>
      <c r="B243" s="711"/>
      <c r="C243" s="717"/>
      <c r="D243" s="630"/>
      <c r="E243" s="502"/>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c r="AE243" s="503"/>
      <c r="AF243" s="503"/>
      <c r="AG243" s="503"/>
      <c r="AH243" s="503"/>
      <c r="AI243" s="503"/>
      <c r="AJ243" s="503"/>
      <c r="AK243" s="503"/>
      <c r="AL243" s="503"/>
      <c r="AM243" s="503"/>
      <c r="AN243" s="503"/>
      <c r="AO243" s="503"/>
      <c r="AP243" s="503"/>
      <c r="AQ243" s="503"/>
      <c r="AR243" s="503"/>
      <c r="AS243" s="503"/>
      <c r="AT243" s="552"/>
      <c r="AU243" s="552"/>
      <c r="AV243" s="552"/>
      <c r="AW243" s="552"/>
      <c r="AX243" s="552"/>
      <c r="AY243" s="552"/>
      <c r="AZ243" s="552"/>
      <c r="BA243" s="552"/>
      <c r="BB243" s="552"/>
      <c r="BC243" s="552"/>
      <c r="BD243" s="552"/>
      <c r="BE243" s="552"/>
      <c r="BF243" s="552"/>
      <c r="BG243" s="552"/>
      <c r="BH243" s="552"/>
      <c r="BI243" s="552"/>
      <c r="BJ243" s="552"/>
      <c r="BK243" s="552"/>
      <c r="BL243" s="552"/>
      <c r="BM243" s="552"/>
      <c r="BN243" s="552"/>
      <c r="BO243" s="552"/>
      <c r="BP243" s="552"/>
      <c r="BQ243" s="552"/>
      <c r="BR243" s="552"/>
      <c r="BS243" s="552"/>
      <c r="BT243" s="552"/>
      <c r="BU243" s="552"/>
      <c r="BV243" s="552"/>
      <c r="BW243" s="552"/>
      <c r="BX243" s="552"/>
      <c r="BY243" s="552"/>
      <c r="BZ243" s="552"/>
      <c r="CA243" s="552"/>
      <c r="CB243" s="552"/>
      <c r="CC243" s="552"/>
      <c r="CD243" s="552"/>
      <c r="CE243" s="552"/>
      <c r="CF243" s="552"/>
      <c r="CG243" s="552"/>
    </row>
    <row r="244" spans="1:85" s="74" customFormat="1" ht="15.75" thickBot="1" x14ac:dyDescent="0.3">
      <c r="A244" s="718"/>
      <c r="B244" s="709" t="s">
        <v>582</v>
      </c>
      <c r="C244" s="719"/>
      <c r="D244" s="510">
        <f ca="1">SUM(F244:AS244)</f>
        <v>-2366364.0373629741</v>
      </c>
      <c r="E244" s="504"/>
      <c r="F244" s="506">
        <f t="shared" ref="F244:AS244" ca="1" si="175">F242+F202</f>
        <v>881684.2565528946</v>
      </c>
      <c r="G244" s="506">
        <f t="shared" ca="1" si="175"/>
        <v>-75557.094530808492</v>
      </c>
      <c r="H244" s="506">
        <f t="shared" ca="1" si="175"/>
        <v>-78941.586592769221</v>
      </c>
      <c r="I244" s="506">
        <f t="shared" ca="1" si="175"/>
        <v>-82246.889308569851</v>
      </c>
      <c r="J244" s="506">
        <f t="shared" ca="1" si="175"/>
        <v>-139979.09487084899</v>
      </c>
      <c r="K244" s="506">
        <f t="shared" ca="1" si="175"/>
        <v>-145029.24323058288</v>
      </c>
      <c r="L244" s="506">
        <f t="shared" ca="1" si="175"/>
        <v>-150547.36247104124</v>
      </c>
      <c r="M244" s="506">
        <f t="shared" ca="1" si="175"/>
        <v>-155698.96418041611</v>
      </c>
      <c r="N244" s="506">
        <f t="shared" ca="1" si="175"/>
        <v>-161335.608956273</v>
      </c>
      <c r="O244" s="506">
        <f t="shared" ca="1" si="175"/>
        <v>-167185.55998185201</v>
      </c>
      <c r="P244" s="506">
        <f t="shared" ca="1" si="175"/>
        <v>-173578.79288908016</v>
      </c>
      <c r="Q244" s="506">
        <f t="shared" ca="1" si="175"/>
        <v>-179564.58754449789</v>
      </c>
      <c r="R244" s="506">
        <f t="shared" ca="1" si="175"/>
        <v>-186114.55192682197</v>
      </c>
      <c r="S244" s="506">
        <f t="shared" ca="1" si="175"/>
        <v>-192919.65629037184</v>
      </c>
      <c r="T244" s="506">
        <f t="shared" ca="1" si="175"/>
        <v>-193522.05833805757</v>
      </c>
      <c r="U244" s="506">
        <f t="shared" ca="1" si="175"/>
        <v>-178307.72387395304</v>
      </c>
      <c r="V244" s="506">
        <f t="shared" ca="1" si="175"/>
        <v>-188278.76616294798</v>
      </c>
      <c r="W244" s="506">
        <f t="shared" ca="1" si="175"/>
        <v>-192735.15300816385</v>
      </c>
      <c r="X244" s="506">
        <f t="shared" ca="1" si="175"/>
        <v>-197714.65741689305</v>
      </c>
      <c r="Y244" s="506">
        <f t="shared" ca="1" si="175"/>
        <v>-201984.94095376501</v>
      </c>
      <c r="Z244" s="506">
        <f t="shared" ca="1" si="175"/>
        <v>-206806.00138815452</v>
      </c>
      <c r="AA244" s="506">
        <f t="shared" ca="1" si="175"/>
        <v>0</v>
      </c>
      <c r="AB244" s="506">
        <f t="shared" ca="1" si="175"/>
        <v>0</v>
      </c>
      <c r="AC244" s="506">
        <f t="shared" ca="1" si="175"/>
        <v>0</v>
      </c>
      <c r="AD244" s="506">
        <f t="shared" ca="1" si="175"/>
        <v>0</v>
      </c>
      <c r="AE244" s="506">
        <f t="shared" ca="1" si="175"/>
        <v>0</v>
      </c>
      <c r="AF244" s="506">
        <f t="shared" ca="1" si="175"/>
        <v>0</v>
      </c>
      <c r="AG244" s="506">
        <f t="shared" ca="1" si="175"/>
        <v>0</v>
      </c>
      <c r="AH244" s="506">
        <f t="shared" ca="1" si="175"/>
        <v>0</v>
      </c>
      <c r="AI244" s="506">
        <f t="shared" ca="1" si="175"/>
        <v>0</v>
      </c>
      <c r="AJ244" s="506">
        <f t="shared" ca="1" si="175"/>
        <v>0</v>
      </c>
      <c r="AK244" s="506">
        <f t="shared" ca="1" si="175"/>
        <v>0</v>
      </c>
      <c r="AL244" s="506">
        <f t="shared" ca="1" si="175"/>
        <v>0</v>
      </c>
      <c r="AM244" s="506">
        <f t="shared" ca="1" si="175"/>
        <v>0</v>
      </c>
      <c r="AN244" s="506">
        <f t="shared" ca="1" si="175"/>
        <v>0</v>
      </c>
      <c r="AO244" s="506">
        <f t="shared" ca="1" si="175"/>
        <v>0</v>
      </c>
      <c r="AP244" s="506">
        <f t="shared" ca="1" si="175"/>
        <v>0</v>
      </c>
      <c r="AQ244" s="506">
        <f t="shared" ca="1" si="175"/>
        <v>0</v>
      </c>
      <c r="AR244" s="506">
        <f t="shared" ca="1" si="175"/>
        <v>0</v>
      </c>
      <c r="AS244" s="506">
        <f t="shared" ca="1" si="175"/>
        <v>0</v>
      </c>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row>
    <row r="245" spans="1:85" s="102" customFormat="1" ht="6.75" thickTop="1" x14ac:dyDescent="0.15">
      <c r="A245" s="512"/>
      <c r="B245" s="518"/>
      <c r="C245" s="512"/>
      <c r="D245" s="512"/>
      <c r="E245" s="512"/>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c r="AR245" s="514"/>
      <c r="AS245" s="514"/>
      <c r="AT245" s="552"/>
      <c r="AU245" s="552"/>
      <c r="AV245" s="552"/>
      <c r="AW245" s="552"/>
      <c r="AX245" s="552"/>
      <c r="AY245" s="552"/>
      <c r="AZ245" s="552"/>
      <c r="BA245" s="552"/>
      <c r="BB245" s="552"/>
      <c r="BC245" s="552"/>
      <c r="BD245" s="552"/>
      <c r="BE245" s="552"/>
      <c r="BF245" s="552"/>
      <c r="BG245" s="552"/>
      <c r="BH245" s="552"/>
      <c r="BI245" s="552"/>
      <c r="BJ245" s="552"/>
      <c r="BK245" s="552"/>
      <c r="BL245" s="552"/>
      <c r="BM245" s="552"/>
      <c r="BN245" s="552"/>
      <c r="BO245" s="552"/>
      <c r="BP245" s="552"/>
      <c r="BQ245" s="552"/>
      <c r="BR245" s="552"/>
      <c r="BS245" s="552"/>
      <c r="BT245" s="552"/>
      <c r="BU245" s="552"/>
      <c r="BV245" s="552"/>
      <c r="BW245" s="552"/>
      <c r="BX245" s="552"/>
      <c r="BY245" s="552"/>
      <c r="BZ245" s="552"/>
      <c r="CA245" s="552"/>
      <c r="CB245" s="552"/>
      <c r="CC245" s="552"/>
      <c r="CD245" s="552"/>
      <c r="CE245" s="552"/>
      <c r="CF245" s="552"/>
      <c r="CG245" s="552"/>
    </row>
    <row r="246" spans="1:85" s="81" customFormat="1" x14ac:dyDescent="0.25">
      <c r="A246" s="545"/>
      <c r="B246" s="541"/>
      <c r="C246" s="263"/>
      <c r="D246" s="263"/>
      <c r="E246" s="263"/>
      <c r="F246" s="404"/>
      <c r="G246" s="404"/>
      <c r="H246" s="404"/>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row>
    <row r="247" spans="1:85" s="115" customFormat="1" ht="18.75" x14ac:dyDescent="0.3">
      <c r="A247" s="720" t="s">
        <v>666</v>
      </c>
      <c r="C247" s="283"/>
      <c r="D247" s="635">
        <f ca="1">SUM(F247:AS247)</f>
        <v>1.3096723705530167E-10</v>
      </c>
      <c r="E247" s="283"/>
      <c r="F247" s="404">
        <f t="shared" ref="F247:AS247" ca="1" si="176">F244+F191+F182</f>
        <v>3583.7965976810083</v>
      </c>
      <c r="G247" s="404">
        <f t="shared" ca="1" si="176"/>
        <v>14441.667707169428</v>
      </c>
      <c r="H247" s="404">
        <f t="shared" ca="1" si="176"/>
        <v>12741.878612178989</v>
      </c>
      <c r="I247" s="404">
        <f t="shared" ca="1" si="176"/>
        <v>10687.15692439409</v>
      </c>
      <c r="J247" s="404">
        <f t="shared" ca="1" si="176"/>
        <v>8639.3082275366469</v>
      </c>
      <c r="K247" s="404">
        <f t="shared" ca="1" si="176"/>
        <v>6468.5886088676925</v>
      </c>
      <c r="L247" s="404">
        <f t="shared" ca="1" si="176"/>
        <v>4290.4147679792077</v>
      </c>
      <c r="M247" s="404">
        <f t="shared" ca="1" si="176"/>
        <v>1728.6052495423646</v>
      </c>
      <c r="N247" s="404">
        <f t="shared" ca="1" si="176"/>
        <v>-856.75654780626064</v>
      </c>
      <c r="O247" s="404">
        <f t="shared" ca="1" si="176"/>
        <v>-3597.2400529956794</v>
      </c>
      <c r="P247" s="404">
        <f t="shared" ca="1" si="176"/>
        <v>-6379.3636135960114</v>
      </c>
      <c r="Q247" s="404">
        <f t="shared" ca="1" si="176"/>
        <v>-9581.3598349274253</v>
      </c>
      <c r="R247" s="404">
        <f t="shared" ca="1" si="176"/>
        <v>-12845.319537344127</v>
      </c>
      <c r="S247" s="404">
        <f t="shared" ca="1" si="176"/>
        <v>-16305.116821905889</v>
      </c>
      <c r="T247" s="404">
        <f t="shared" ca="1" si="176"/>
        <v>-13016.260286774021</v>
      </c>
      <c r="U247" s="404">
        <f t="shared" ca="1" si="176"/>
        <v>5175.704277977522</v>
      </c>
      <c r="V247" s="404">
        <f t="shared" ca="1" si="176"/>
        <v>-1059.6986465755908</v>
      </c>
      <c r="W247" s="404">
        <f t="shared" ca="1" si="176"/>
        <v>-1059.6986465756199</v>
      </c>
      <c r="X247" s="404">
        <f t="shared" ca="1" si="176"/>
        <v>-936.90969167515868</v>
      </c>
      <c r="Y247" s="404">
        <f t="shared" ca="1" si="176"/>
        <v>-1059.6986465756199</v>
      </c>
      <c r="Z247" s="404">
        <f t="shared" ca="1" si="176"/>
        <v>-1059.6986465754162</v>
      </c>
      <c r="AA247" s="404">
        <f t="shared" ca="1" si="176"/>
        <v>0</v>
      </c>
      <c r="AB247" s="404">
        <f t="shared" ca="1" si="176"/>
        <v>0</v>
      </c>
      <c r="AC247" s="404">
        <f t="shared" ca="1" si="176"/>
        <v>0</v>
      </c>
      <c r="AD247" s="404">
        <f t="shared" ca="1" si="176"/>
        <v>0</v>
      </c>
      <c r="AE247" s="404">
        <f t="shared" ca="1" si="176"/>
        <v>0</v>
      </c>
      <c r="AF247" s="404">
        <f t="shared" ca="1" si="176"/>
        <v>0</v>
      </c>
      <c r="AG247" s="404">
        <f t="shared" ca="1" si="176"/>
        <v>0</v>
      </c>
      <c r="AH247" s="404">
        <f t="shared" ca="1" si="176"/>
        <v>0</v>
      </c>
      <c r="AI247" s="404">
        <f t="shared" ca="1" si="176"/>
        <v>0</v>
      </c>
      <c r="AJ247" s="404">
        <f t="shared" ca="1" si="176"/>
        <v>0</v>
      </c>
      <c r="AK247" s="404">
        <f t="shared" ca="1" si="176"/>
        <v>0</v>
      </c>
      <c r="AL247" s="404">
        <f t="shared" ca="1" si="176"/>
        <v>0</v>
      </c>
      <c r="AM247" s="404">
        <f t="shared" ca="1" si="176"/>
        <v>0</v>
      </c>
      <c r="AN247" s="404">
        <f t="shared" ca="1" si="176"/>
        <v>0</v>
      </c>
      <c r="AO247" s="404">
        <f t="shared" ca="1" si="176"/>
        <v>0</v>
      </c>
      <c r="AP247" s="404">
        <f t="shared" ca="1" si="176"/>
        <v>0</v>
      </c>
      <c r="AQ247" s="404">
        <f t="shared" ca="1" si="176"/>
        <v>0</v>
      </c>
      <c r="AR247" s="404">
        <f t="shared" ca="1" si="176"/>
        <v>0</v>
      </c>
      <c r="AS247" s="404">
        <f t="shared" ca="1" si="176"/>
        <v>0</v>
      </c>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row>
    <row r="248" spans="1:85" ht="15.6" customHeight="1" x14ac:dyDescent="0.25">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row>
    <row r="249" spans="1:85" ht="15.6" customHeight="1" x14ac:dyDescent="0.25">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row>
    <row r="250" spans="1:85" ht="15.6" customHeight="1" x14ac:dyDescent="0.25">
      <c r="A250" s="1173" t="s">
        <v>731</v>
      </c>
      <c r="B250" s="1175"/>
      <c r="F250" s="93">
        <f>'Financial calcs'!$D$4</f>
        <v>41640</v>
      </c>
      <c r="G250" s="93">
        <f>F252+1</f>
        <v>42005</v>
      </c>
      <c r="H250" s="93">
        <f t="shared" ref="H250" si="177">G252+1</f>
        <v>42370</v>
      </c>
      <c r="I250" s="93">
        <f t="shared" ref="I250" si="178">H252+1</f>
        <v>42736</v>
      </c>
      <c r="J250" s="93">
        <f t="shared" ref="J250" si="179">I252+1</f>
        <v>43101</v>
      </c>
      <c r="K250" s="93">
        <f t="shared" ref="K250" si="180">J252+1</f>
        <v>43466</v>
      </c>
      <c r="L250" s="93">
        <f t="shared" ref="L250" si="181">K252+1</f>
        <v>43831</v>
      </c>
      <c r="M250" s="93">
        <f t="shared" ref="M250" si="182">L252+1</f>
        <v>44197</v>
      </c>
      <c r="N250" s="93">
        <f t="shared" ref="N250" si="183">M252+1</f>
        <v>44562</v>
      </c>
      <c r="O250" s="93">
        <f t="shared" ref="O250" si="184">N252+1</f>
        <v>44927</v>
      </c>
      <c r="P250" s="93">
        <f t="shared" ref="P250" si="185">O252+1</f>
        <v>45292</v>
      </c>
      <c r="Q250" s="93">
        <f t="shared" ref="Q250" si="186">P252+1</f>
        <v>45658</v>
      </c>
      <c r="R250" s="93">
        <f t="shared" ref="R250" si="187">Q252+1</f>
        <v>46023</v>
      </c>
      <c r="S250" s="93">
        <f t="shared" ref="S250" si="188">R252+1</f>
        <v>46388</v>
      </c>
      <c r="T250" s="93">
        <f t="shared" ref="T250" si="189">S252+1</f>
        <v>46753</v>
      </c>
      <c r="U250" s="93">
        <f t="shared" ref="U250" si="190">T252+1</f>
        <v>47119</v>
      </c>
      <c r="V250" s="93">
        <f t="shared" ref="V250" si="191">U252+1</f>
        <v>47484</v>
      </c>
      <c r="W250" s="93">
        <f t="shared" ref="W250" si="192">V252+1</f>
        <v>47849</v>
      </c>
      <c r="X250" s="93">
        <f t="shared" ref="X250" si="193">W252+1</f>
        <v>48214</v>
      </c>
      <c r="Y250" s="93">
        <f t="shared" ref="Y250" si="194">X252+1</f>
        <v>48580</v>
      </c>
      <c r="Z250" s="93">
        <f t="shared" ref="Z250" si="195">Y252+1</f>
        <v>48945</v>
      </c>
      <c r="AA250" s="93">
        <f t="shared" ref="AA250" si="196">Z252+1</f>
        <v>49310</v>
      </c>
      <c r="AB250" s="93">
        <f t="shared" ref="AB250" si="197">AA252+1</f>
        <v>49675</v>
      </c>
      <c r="AC250" s="93">
        <f t="shared" ref="AC250" si="198">AB252+1</f>
        <v>50041</v>
      </c>
      <c r="AD250" s="93">
        <f t="shared" ref="AD250" si="199">AC252+1</f>
        <v>50406</v>
      </c>
      <c r="AE250" s="93">
        <f t="shared" ref="AE250" si="200">AD252+1</f>
        <v>50771</v>
      </c>
      <c r="AF250" s="93">
        <f t="shared" ref="AF250" si="201">AE252+1</f>
        <v>51136</v>
      </c>
      <c r="AG250" s="93">
        <f t="shared" ref="AG250" si="202">AF252+1</f>
        <v>51502</v>
      </c>
      <c r="AH250" s="93">
        <f t="shared" ref="AH250" si="203">AG252+1</f>
        <v>51867</v>
      </c>
      <c r="AI250" s="93">
        <f t="shared" ref="AI250" si="204">AH252+1</f>
        <v>52232</v>
      </c>
      <c r="AJ250" s="93">
        <f t="shared" ref="AJ250" si="205">AI252+1</f>
        <v>52597</v>
      </c>
      <c r="AK250" s="93">
        <f t="shared" ref="AK250" si="206">AJ252+1</f>
        <v>52963</v>
      </c>
      <c r="AL250" s="93">
        <f t="shared" ref="AL250" si="207">AK252+1</f>
        <v>53328</v>
      </c>
      <c r="AM250" s="93">
        <f t="shared" ref="AM250" si="208">AL252+1</f>
        <v>53693</v>
      </c>
      <c r="AN250" s="93">
        <f t="shared" ref="AN250" si="209">AM252+1</f>
        <v>54058</v>
      </c>
      <c r="AO250" s="93">
        <f t="shared" ref="AO250" si="210">AN252+1</f>
        <v>54424</v>
      </c>
      <c r="AP250" s="93">
        <f t="shared" ref="AP250" si="211">AO252+1</f>
        <v>54789</v>
      </c>
      <c r="AQ250" s="93">
        <f t="shared" ref="AQ250" si="212">AP252+1</f>
        <v>55154</v>
      </c>
      <c r="AR250" s="93">
        <f t="shared" ref="AR250" si="213">AQ252+1</f>
        <v>55519</v>
      </c>
      <c r="AS250" s="652">
        <f t="shared" ref="AS250" si="214">AR252+1</f>
        <v>55885</v>
      </c>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row>
    <row r="251" spans="1:85" ht="15.6" customHeight="1" x14ac:dyDescent="0.25">
      <c r="A251" s="1175"/>
      <c r="B251" s="1175"/>
      <c r="F251" s="96" t="s">
        <v>44</v>
      </c>
      <c r="G251" s="96" t="s">
        <v>44</v>
      </c>
      <c r="H251" s="96" t="s">
        <v>44</v>
      </c>
      <c r="I251" s="96" t="s">
        <v>44</v>
      </c>
      <c r="J251" s="96" t="s">
        <v>44</v>
      </c>
      <c r="K251" s="96" t="s">
        <v>44</v>
      </c>
      <c r="L251" s="96" t="s">
        <v>44</v>
      </c>
      <c r="M251" s="96" t="s">
        <v>44</v>
      </c>
      <c r="N251" s="96" t="s">
        <v>44</v>
      </c>
      <c r="O251" s="96" t="s">
        <v>44</v>
      </c>
      <c r="P251" s="96" t="s">
        <v>44</v>
      </c>
      <c r="Q251" s="96" t="s">
        <v>44</v>
      </c>
      <c r="R251" s="96" t="s">
        <v>44</v>
      </c>
      <c r="S251" s="96" t="s">
        <v>44</v>
      </c>
      <c r="T251" s="96" t="s">
        <v>44</v>
      </c>
      <c r="U251" s="96" t="s">
        <v>44</v>
      </c>
      <c r="V251" s="96" t="s">
        <v>44</v>
      </c>
      <c r="W251" s="96" t="s">
        <v>44</v>
      </c>
      <c r="X251" s="96" t="s">
        <v>44</v>
      </c>
      <c r="Y251" s="96" t="s">
        <v>44</v>
      </c>
      <c r="Z251" s="96" t="s">
        <v>44</v>
      </c>
      <c r="AA251" s="96" t="s">
        <v>44</v>
      </c>
      <c r="AB251" s="96" t="s">
        <v>44</v>
      </c>
      <c r="AC251" s="96" t="s">
        <v>44</v>
      </c>
      <c r="AD251" s="96" t="s">
        <v>44</v>
      </c>
      <c r="AE251" s="96" t="s">
        <v>44</v>
      </c>
      <c r="AF251" s="96" t="s">
        <v>44</v>
      </c>
      <c r="AG251" s="96" t="s">
        <v>44</v>
      </c>
      <c r="AH251" s="96" t="s">
        <v>44</v>
      </c>
      <c r="AI251" s="96" t="s">
        <v>44</v>
      </c>
      <c r="AJ251" s="96" t="s">
        <v>44</v>
      </c>
      <c r="AK251" s="96" t="s">
        <v>44</v>
      </c>
      <c r="AL251" s="96" t="s">
        <v>44</v>
      </c>
      <c r="AM251" s="96" t="s">
        <v>44</v>
      </c>
      <c r="AN251" s="96" t="s">
        <v>44</v>
      </c>
      <c r="AO251" s="96" t="s">
        <v>44</v>
      </c>
      <c r="AP251" s="96" t="s">
        <v>44</v>
      </c>
      <c r="AQ251" s="96" t="s">
        <v>44</v>
      </c>
      <c r="AR251" s="96" t="s">
        <v>44</v>
      </c>
      <c r="AS251" s="653" t="s">
        <v>44</v>
      </c>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row>
    <row r="252" spans="1:85" ht="15.6" customHeight="1" x14ac:dyDescent="0.25">
      <c r="F252" s="99">
        <f>EOMONTH(F250,11)</f>
        <v>42004</v>
      </c>
      <c r="G252" s="654">
        <f t="shared" ref="G252:AS252" si="215">EOMONTH(G250,11)</f>
        <v>42369</v>
      </c>
      <c r="H252" s="654">
        <f t="shared" si="215"/>
        <v>42735</v>
      </c>
      <c r="I252" s="654">
        <f t="shared" si="215"/>
        <v>43100</v>
      </c>
      <c r="J252" s="654">
        <f t="shared" si="215"/>
        <v>43465</v>
      </c>
      <c r="K252" s="654">
        <f t="shared" si="215"/>
        <v>43830</v>
      </c>
      <c r="L252" s="654">
        <f t="shared" si="215"/>
        <v>44196</v>
      </c>
      <c r="M252" s="654">
        <f t="shared" si="215"/>
        <v>44561</v>
      </c>
      <c r="N252" s="654">
        <f t="shared" si="215"/>
        <v>44926</v>
      </c>
      <c r="O252" s="654">
        <f t="shared" si="215"/>
        <v>45291</v>
      </c>
      <c r="P252" s="654">
        <f t="shared" si="215"/>
        <v>45657</v>
      </c>
      <c r="Q252" s="654">
        <f t="shared" si="215"/>
        <v>46022</v>
      </c>
      <c r="R252" s="654">
        <f t="shared" si="215"/>
        <v>46387</v>
      </c>
      <c r="S252" s="654">
        <f t="shared" si="215"/>
        <v>46752</v>
      </c>
      <c r="T252" s="654">
        <f t="shared" si="215"/>
        <v>47118</v>
      </c>
      <c r="U252" s="654">
        <f t="shared" si="215"/>
        <v>47483</v>
      </c>
      <c r="V252" s="654">
        <f t="shared" si="215"/>
        <v>47848</v>
      </c>
      <c r="W252" s="654">
        <f t="shared" si="215"/>
        <v>48213</v>
      </c>
      <c r="X252" s="654">
        <f t="shared" si="215"/>
        <v>48579</v>
      </c>
      <c r="Y252" s="654">
        <f t="shared" si="215"/>
        <v>48944</v>
      </c>
      <c r="Z252" s="654">
        <f t="shared" si="215"/>
        <v>49309</v>
      </c>
      <c r="AA252" s="654">
        <f t="shared" si="215"/>
        <v>49674</v>
      </c>
      <c r="AB252" s="654">
        <f t="shared" si="215"/>
        <v>50040</v>
      </c>
      <c r="AC252" s="654">
        <f t="shared" si="215"/>
        <v>50405</v>
      </c>
      <c r="AD252" s="654">
        <f t="shared" si="215"/>
        <v>50770</v>
      </c>
      <c r="AE252" s="654">
        <f t="shared" si="215"/>
        <v>51135</v>
      </c>
      <c r="AF252" s="654">
        <f t="shared" si="215"/>
        <v>51501</v>
      </c>
      <c r="AG252" s="654">
        <f t="shared" si="215"/>
        <v>51866</v>
      </c>
      <c r="AH252" s="654">
        <f t="shared" si="215"/>
        <v>52231</v>
      </c>
      <c r="AI252" s="654">
        <f t="shared" si="215"/>
        <v>52596</v>
      </c>
      <c r="AJ252" s="654">
        <f t="shared" si="215"/>
        <v>52962</v>
      </c>
      <c r="AK252" s="654">
        <f t="shared" si="215"/>
        <v>53327</v>
      </c>
      <c r="AL252" s="654">
        <f t="shared" si="215"/>
        <v>53692</v>
      </c>
      <c r="AM252" s="654">
        <f t="shared" si="215"/>
        <v>54057</v>
      </c>
      <c r="AN252" s="654">
        <f t="shared" si="215"/>
        <v>54423</v>
      </c>
      <c r="AO252" s="654">
        <f t="shared" si="215"/>
        <v>54788</v>
      </c>
      <c r="AP252" s="654">
        <f t="shared" si="215"/>
        <v>55153</v>
      </c>
      <c r="AQ252" s="654">
        <f t="shared" si="215"/>
        <v>55518</v>
      </c>
      <c r="AR252" s="654">
        <f t="shared" si="215"/>
        <v>55884</v>
      </c>
      <c r="AS252" s="655">
        <f t="shared" si="215"/>
        <v>56249</v>
      </c>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row>
    <row r="253" spans="1:85" s="102" customFormat="1" ht="15.6" customHeight="1" x14ac:dyDescent="0.15">
      <c r="AT253" s="493"/>
      <c r="AU253" s="493"/>
      <c r="AV253" s="493"/>
      <c r="AW253" s="493"/>
      <c r="AX253" s="493"/>
      <c r="AY253" s="493"/>
      <c r="AZ253" s="493"/>
      <c r="BA253" s="493"/>
      <c r="BB253" s="493"/>
      <c r="BC253" s="493"/>
      <c r="BD253" s="493"/>
      <c r="BE253" s="493"/>
      <c r="BF253" s="493"/>
      <c r="BG253" s="493"/>
      <c r="BH253" s="493"/>
      <c r="BI253" s="493"/>
      <c r="BJ253" s="493"/>
      <c r="BK253" s="493"/>
      <c r="BL253" s="493"/>
      <c r="BM253" s="493"/>
      <c r="BN253" s="493"/>
      <c r="BO253" s="493"/>
      <c r="BP253" s="493"/>
      <c r="BQ253" s="493"/>
      <c r="BR253" s="493"/>
      <c r="BS253" s="493"/>
      <c r="BT253" s="493"/>
      <c r="BU253" s="493"/>
      <c r="BV253" s="493"/>
      <c r="BW253" s="493"/>
      <c r="BX253" s="493"/>
      <c r="BY253" s="493"/>
      <c r="BZ253" s="493"/>
      <c r="CA253" s="493"/>
      <c r="CB253" s="493"/>
      <c r="CC253" s="493"/>
      <c r="CD253" s="493"/>
      <c r="CE253" s="493"/>
      <c r="CF253" s="493"/>
      <c r="CG253" s="493"/>
    </row>
    <row r="254" spans="1:85" s="147" customFormat="1" ht="21" x14ac:dyDescent="0.35">
      <c r="A254" s="69" t="str">
        <f>"PROFIT &amp; LOSS ACCOUNT / INCOME STATEMENT (£) FOR THE YEAR ENDING "&amp;INDEX('Version Control'!$C$96:$C$107,MATCH(MONTH(Inputs!$E$203),'Version Control'!$B$96:$B$107,0),0)</f>
        <v>PROFIT &amp; LOSS ACCOUNT / INCOME STATEMENT (£) FOR THE YEAR ENDING 31st December</v>
      </c>
      <c r="B254" s="70"/>
      <c r="C254" s="70"/>
      <c r="D254" s="70"/>
      <c r="E254" s="70"/>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634"/>
      <c r="AU254" s="634"/>
      <c r="AV254" s="634"/>
      <c r="AW254" s="634"/>
      <c r="AX254" s="634"/>
      <c r="AY254" s="634"/>
      <c r="AZ254" s="634"/>
      <c r="BA254" s="634"/>
      <c r="BB254" s="634"/>
      <c r="BC254" s="634"/>
      <c r="BD254" s="634"/>
      <c r="BE254" s="634"/>
      <c r="BF254" s="634"/>
      <c r="BG254" s="634"/>
      <c r="BH254" s="634"/>
      <c r="BI254" s="634"/>
      <c r="BJ254" s="634"/>
      <c r="BK254" s="634"/>
      <c r="BL254" s="634"/>
      <c r="BM254" s="634"/>
      <c r="BN254" s="634"/>
      <c r="BO254" s="634"/>
      <c r="BP254" s="634"/>
      <c r="BQ254" s="634"/>
      <c r="BR254" s="634"/>
      <c r="BS254" s="634"/>
      <c r="BT254" s="634"/>
      <c r="BU254" s="634"/>
      <c r="BV254" s="634"/>
      <c r="BW254" s="634"/>
      <c r="BX254" s="634"/>
      <c r="BY254" s="634"/>
      <c r="BZ254" s="634"/>
      <c r="CA254" s="634"/>
      <c r="CB254" s="634"/>
      <c r="CC254" s="634"/>
      <c r="CD254" s="634"/>
      <c r="CE254" s="634"/>
      <c r="CF254" s="634"/>
      <c r="CG254" s="634"/>
    </row>
    <row r="255" spans="1:85" ht="6" customHeight="1" x14ac:dyDescent="0.25">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row>
    <row r="256" spans="1:85" s="115" customFormat="1" x14ac:dyDescent="0.25">
      <c r="B256" s="208" t="s">
        <v>559</v>
      </c>
      <c r="D256" s="581">
        <f>SUM(F256:AS256)</f>
        <v>4470448.2374603739</v>
      </c>
      <c r="F256" s="581">
        <f t="shared" ref="F256:AS256" si="216">LOOKUP(F$139,$F$4:$CG$4,$F107:$CG107)</f>
        <v>0</v>
      </c>
      <c r="G256" s="581">
        <f t="shared" si="216"/>
        <v>116652.75684931505</v>
      </c>
      <c r="H256" s="581">
        <f t="shared" si="216"/>
        <v>119898.67759971239</v>
      </c>
      <c r="I256" s="581">
        <f t="shared" si="216"/>
        <v>122562.42241010271</v>
      </c>
      <c r="J256" s="581">
        <f t="shared" si="216"/>
        <v>196919.5120560319</v>
      </c>
      <c r="K256" s="581">
        <f t="shared" si="216"/>
        <v>201842.49985743267</v>
      </c>
      <c r="L256" s="581">
        <f t="shared" si="216"/>
        <v>207451.89400366327</v>
      </c>
      <c r="M256" s="581">
        <f t="shared" si="216"/>
        <v>212060.7764127152</v>
      </c>
      <c r="N256" s="581">
        <f t="shared" si="216"/>
        <v>217362.29582303303</v>
      </c>
      <c r="O256" s="581">
        <f t="shared" si="216"/>
        <v>222796.35321860883</v>
      </c>
      <c r="P256" s="581">
        <f t="shared" si="216"/>
        <v>228988.07478581456</v>
      </c>
      <c r="Q256" s="581">
        <f t="shared" si="216"/>
        <v>234075.41860030088</v>
      </c>
      <c r="R256" s="581">
        <f t="shared" si="216"/>
        <v>239927.30406530836</v>
      </c>
      <c r="S256" s="581">
        <f t="shared" si="216"/>
        <v>245925.48666694108</v>
      </c>
      <c r="T256" s="581">
        <f t="shared" si="216"/>
        <v>252759.98874798359</v>
      </c>
      <c r="U256" s="581">
        <f t="shared" si="216"/>
        <v>258375.46442945494</v>
      </c>
      <c r="V256" s="581">
        <f t="shared" si="216"/>
        <v>264834.85104019131</v>
      </c>
      <c r="W256" s="581">
        <f t="shared" si="216"/>
        <v>271455.72231619607</v>
      </c>
      <c r="X256" s="581">
        <f t="shared" si="216"/>
        <v>278999.73381425411</v>
      </c>
      <c r="Y256" s="581">
        <f t="shared" si="216"/>
        <v>285198.16825845337</v>
      </c>
      <c r="Z256" s="581">
        <f t="shared" si="216"/>
        <v>292360.83650486043</v>
      </c>
      <c r="AA256" s="581">
        <f t="shared" si="216"/>
        <v>0</v>
      </c>
      <c r="AB256" s="581">
        <f t="shared" si="216"/>
        <v>0</v>
      </c>
      <c r="AC256" s="581">
        <f t="shared" si="216"/>
        <v>0</v>
      </c>
      <c r="AD256" s="581">
        <f t="shared" si="216"/>
        <v>0</v>
      </c>
      <c r="AE256" s="581">
        <f t="shared" si="216"/>
        <v>0</v>
      </c>
      <c r="AF256" s="581">
        <f t="shared" si="216"/>
        <v>0</v>
      </c>
      <c r="AG256" s="581">
        <f t="shared" si="216"/>
        <v>0</v>
      </c>
      <c r="AH256" s="581">
        <f t="shared" si="216"/>
        <v>0</v>
      </c>
      <c r="AI256" s="581">
        <f t="shared" si="216"/>
        <v>0</v>
      </c>
      <c r="AJ256" s="581">
        <f t="shared" si="216"/>
        <v>0</v>
      </c>
      <c r="AK256" s="581">
        <f t="shared" si="216"/>
        <v>0</v>
      </c>
      <c r="AL256" s="581">
        <f t="shared" si="216"/>
        <v>0</v>
      </c>
      <c r="AM256" s="581">
        <f t="shared" si="216"/>
        <v>0</v>
      </c>
      <c r="AN256" s="581">
        <f t="shared" si="216"/>
        <v>0</v>
      </c>
      <c r="AO256" s="581">
        <f t="shared" si="216"/>
        <v>0</v>
      </c>
      <c r="AP256" s="581">
        <f t="shared" si="216"/>
        <v>0</v>
      </c>
      <c r="AQ256" s="581">
        <f t="shared" si="216"/>
        <v>0</v>
      </c>
      <c r="AR256" s="581">
        <f t="shared" si="216"/>
        <v>0</v>
      </c>
      <c r="AS256" s="581">
        <f t="shared" si="216"/>
        <v>0</v>
      </c>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row>
    <row r="257" spans="2:85" s="81" customFormat="1" ht="5.45" customHeight="1" x14ac:dyDescent="0.25">
      <c r="B257" s="207"/>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row>
    <row r="258" spans="2:85" s="81" customFormat="1" ht="13.15" customHeight="1" x14ac:dyDescent="0.25">
      <c r="B258" s="208" t="s">
        <v>836</v>
      </c>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row>
    <row r="259" spans="2:85" s="81" customFormat="1" x14ac:dyDescent="0.25">
      <c r="B259" s="498" t="s">
        <v>1242</v>
      </c>
      <c r="D259" s="113">
        <f t="shared" ref="D259:D268" si="217">SUM(F259:AS259)</f>
        <v>-351586.53735652304</v>
      </c>
      <c r="F259" s="629">
        <f t="shared" ref="F259:AS259" si="218">LOOKUP(F$139,$F$4:$CG$4,$F110:$CG110)</f>
        <v>0</v>
      </c>
      <c r="G259" s="629">
        <f t="shared" si="218"/>
        <v>-13753.818493150684</v>
      </c>
      <c r="H259" s="629">
        <f t="shared" si="218"/>
        <v>-14136.525306516309</v>
      </c>
      <c r="I259" s="629">
        <f t="shared" si="218"/>
        <v>-14450.591288527397</v>
      </c>
      <c r="J259" s="629">
        <f t="shared" si="218"/>
        <v>-14811.856070740581</v>
      </c>
      <c r="K259" s="629">
        <f t="shared" si="218"/>
        <v>-15182.152472509093</v>
      </c>
      <c r="L259" s="629">
        <f t="shared" si="218"/>
        <v>-15604.078861979227</v>
      </c>
      <c r="M259" s="629">
        <f t="shared" si="218"/>
        <v>-15950.748941429865</v>
      </c>
      <c r="N259" s="629">
        <f t="shared" si="218"/>
        <v>-16349.51766496561</v>
      </c>
      <c r="O259" s="629">
        <f t="shared" si="218"/>
        <v>-16758.255606589744</v>
      </c>
      <c r="P259" s="629">
        <f t="shared" si="218"/>
        <v>-17223.983394181741</v>
      </c>
      <c r="Q259" s="629">
        <f t="shared" si="218"/>
        <v>-17606.642296673352</v>
      </c>
      <c r="R259" s="629">
        <f t="shared" si="218"/>
        <v>-18046.808354090183</v>
      </c>
      <c r="S259" s="629">
        <f t="shared" si="218"/>
        <v>-18497.978562942437</v>
      </c>
      <c r="T259" s="629">
        <f t="shared" si="218"/>
        <v>-19012.054898408744</v>
      </c>
      <c r="U259" s="629">
        <f t="shared" si="218"/>
        <v>-19434.438727691391</v>
      </c>
      <c r="V259" s="629">
        <f t="shared" si="218"/>
        <v>-19920.299695883677</v>
      </c>
      <c r="W259" s="629">
        <f t="shared" si="218"/>
        <v>-20418.307188280764</v>
      </c>
      <c r="X259" s="629">
        <f t="shared" si="218"/>
        <v>-20985.751274133738</v>
      </c>
      <c r="Y259" s="629">
        <f t="shared" si="218"/>
        <v>-21451.983989687476</v>
      </c>
      <c r="Z259" s="629">
        <f t="shared" si="218"/>
        <v>-21990.744268141021</v>
      </c>
      <c r="AA259" s="629">
        <f t="shared" si="218"/>
        <v>0</v>
      </c>
      <c r="AB259" s="629">
        <f t="shared" si="218"/>
        <v>0</v>
      </c>
      <c r="AC259" s="629">
        <f t="shared" si="218"/>
        <v>0</v>
      </c>
      <c r="AD259" s="629">
        <f t="shared" si="218"/>
        <v>0</v>
      </c>
      <c r="AE259" s="629">
        <f t="shared" si="218"/>
        <v>0</v>
      </c>
      <c r="AF259" s="629">
        <f t="shared" si="218"/>
        <v>0</v>
      </c>
      <c r="AG259" s="629">
        <f t="shared" si="218"/>
        <v>0</v>
      </c>
      <c r="AH259" s="629">
        <f t="shared" si="218"/>
        <v>0</v>
      </c>
      <c r="AI259" s="629">
        <f t="shared" si="218"/>
        <v>0</v>
      </c>
      <c r="AJ259" s="629">
        <f t="shared" si="218"/>
        <v>0</v>
      </c>
      <c r="AK259" s="629">
        <f t="shared" si="218"/>
        <v>0</v>
      </c>
      <c r="AL259" s="629">
        <f t="shared" si="218"/>
        <v>0</v>
      </c>
      <c r="AM259" s="629">
        <f t="shared" si="218"/>
        <v>0</v>
      </c>
      <c r="AN259" s="629">
        <f t="shared" si="218"/>
        <v>0</v>
      </c>
      <c r="AO259" s="629">
        <f t="shared" si="218"/>
        <v>0</v>
      </c>
      <c r="AP259" s="629">
        <f t="shared" si="218"/>
        <v>0</v>
      </c>
      <c r="AQ259" s="629">
        <f t="shared" si="218"/>
        <v>0</v>
      </c>
      <c r="AR259" s="629">
        <f t="shared" si="218"/>
        <v>0</v>
      </c>
      <c r="AS259" s="629">
        <f t="shared" si="218"/>
        <v>0</v>
      </c>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29"/>
      <c r="BW259" s="629"/>
      <c r="BX259" s="629"/>
      <c r="BY259" s="629"/>
      <c r="BZ259" s="629"/>
      <c r="CA259" s="629"/>
      <c r="CB259" s="629"/>
      <c r="CC259" s="629"/>
      <c r="CD259" s="629"/>
      <c r="CE259" s="629"/>
      <c r="CF259" s="629"/>
      <c r="CG259" s="629"/>
    </row>
    <row r="260" spans="2:85" s="81" customFormat="1" x14ac:dyDescent="0.25">
      <c r="B260" s="498" t="s">
        <v>1243</v>
      </c>
      <c r="D260" s="113">
        <f t="shared" si="217"/>
        <v>-156260.68326956581</v>
      </c>
      <c r="F260" s="629">
        <f t="shared" ref="F260:AS260" si="219">LOOKUP(F$139,$F$4:$CG$4,$F111:$CG111)</f>
        <v>0</v>
      </c>
      <c r="G260" s="629">
        <f t="shared" si="219"/>
        <v>-6112.8082191780823</v>
      </c>
      <c r="H260" s="629">
        <f t="shared" si="219"/>
        <v>-6282.9001362294712</v>
      </c>
      <c r="I260" s="629">
        <f t="shared" si="219"/>
        <v>-6422.4850171232865</v>
      </c>
      <c r="J260" s="629">
        <f t="shared" si="219"/>
        <v>-6583.0471425513679</v>
      </c>
      <c r="K260" s="629">
        <f t="shared" si="219"/>
        <v>-6747.6233211151521</v>
      </c>
      <c r="L260" s="629">
        <f t="shared" si="219"/>
        <v>-6935.1461608796562</v>
      </c>
      <c r="M260" s="629">
        <f t="shared" si="219"/>
        <v>-7089.2217517466052</v>
      </c>
      <c r="N260" s="629">
        <f t="shared" si="219"/>
        <v>-7266.4522955402708</v>
      </c>
      <c r="O260" s="629">
        <f t="shared" si="219"/>
        <v>-7448.1136029287763</v>
      </c>
      <c r="P260" s="629">
        <f t="shared" si="219"/>
        <v>-7655.1037307474417</v>
      </c>
      <c r="Q260" s="629">
        <f t="shared" si="219"/>
        <v>-7825.174354077044</v>
      </c>
      <c r="R260" s="629">
        <f t="shared" si="219"/>
        <v>-8020.8037129289714</v>
      </c>
      <c r="S260" s="629">
        <f t="shared" si="219"/>
        <v>-8221.3238057521939</v>
      </c>
      <c r="T260" s="629">
        <f t="shared" si="219"/>
        <v>-8449.8021770705527</v>
      </c>
      <c r="U260" s="629">
        <f t="shared" si="219"/>
        <v>-8637.5283234183971</v>
      </c>
      <c r="V260" s="629">
        <f t="shared" si="219"/>
        <v>-8853.4665315038565</v>
      </c>
      <c r="W260" s="629">
        <f t="shared" si="219"/>
        <v>-9074.8031947914515</v>
      </c>
      <c r="X260" s="629">
        <f t="shared" si="219"/>
        <v>-9327.000566281662</v>
      </c>
      <c r="Y260" s="629">
        <f t="shared" si="219"/>
        <v>-9534.2151065277667</v>
      </c>
      <c r="Z260" s="629">
        <f t="shared" si="219"/>
        <v>-9773.6641191737872</v>
      </c>
      <c r="AA260" s="629">
        <f t="shared" si="219"/>
        <v>0</v>
      </c>
      <c r="AB260" s="629">
        <f t="shared" si="219"/>
        <v>0</v>
      </c>
      <c r="AC260" s="629">
        <f t="shared" si="219"/>
        <v>0</v>
      </c>
      <c r="AD260" s="629">
        <f t="shared" si="219"/>
        <v>0</v>
      </c>
      <c r="AE260" s="629">
        <f t="shared" si="219"/>
        <v>0</v>
      </c>
      <c r="AF260" s="629">
        <f t="shared" si="219"/>
        <v>0</v>
      </c>
      <c r="AG260" s="629">
        <f t="shared" si="219"/>
        <v>0</v>
      </c>
      <c r="AH260" s="629">
        <f t="shared" si="219"/>
        <v>0</v>
      </c>
      <c r="AI260" s="629">
        <f t="shared" si="219"/>
        <v>0</v>
      </c>
      <c r="AJ260" s="629">
        <f t="shared" si="219"/>
        <v>0</v>
      </c>
      <c r="AK260" s="629">
        <f t="shared" si="219"/>
        <v>0</v>
      </c>
      <c r="AL260" s="629">
        <f t="shared" si="219"/>
        <v>0</v>
      </c>
      <c r="AM260" s="629">
        <f t="shared" si="219"/>
        <v>0</v>
      </c>
      <c r="AN260" s="629">
        <f t="shared" si="219"/>
        <v>0</v>
      </c>
      <c r="AO260" s="629">
        <f t="shared" si="219"/>
        <v>0</v>
      </c>
      <c r="AP260" s="629">
        <f t="shared" si="219"/>
        <v>0</v>
      </c>
      <c r="AQ260" s="629">
        <f t="shared" si="219"/>
        <v>0</v>
      </c>
      <c r="AR260" s="629">
        <f t="shared" si="219"/>
        <v>0</v>
      </c>
      <c r="AS260" s="629">
        <f t="shared" si="219"/>
        <v>0</v>
      </c>
      <c r="AT260" s="629"/>
      <c r="AU260" s="629"/>
      <c r="AV260" s="629"/>
      <c r="AW260" s="629"/>
      <c r="AX260" s="629"/>
      <c r="AY260" s="629"/>
      <c r="AZ260" s="629"/>
      <c r="BA260" s="629"/>
      <c r="BB260" s="629"/>
      <c r="BC260" s="629"/>
      <c r="BD260" s="629"/>
      <c r="BE260" s="629"/>
      <c r="BF260" s="629"/>
      <c r="BG260" s="629"/>
      <c r="BH260" s="629"/>
      <c r="BI260" s="629"/>
      <c r="BJ260" s="629"/>
      <c r="BK260" s="629"/>
      <c r="BL260" s="629"/>
      <c r="BM260" s="629"/>
      <c r="BN260" s="629"/>
      <c r="BO260" s="629"/>
      <c r="BP260" s="629"/>
      <c r="BQ260" s="629"/>
      <c r="BR260" s="629"/>
      <c r="BS260" s="629"/>
      <c r="BT260" s="629"/>
      <c r="BU260" s="629"/>
      <c r="BV260" s="629"/>
      <c r="BW260" s="629"/>
      <c r="BX260" s="629"/>
      <c r="BY260" s="629"/>
      <c r="BZ260" s="629"/>
      <c r="CA260" s="629"/>
      <c r="CB260" s="629"/>
      <c r="CC260" s="629"/>
      <c r="CD260" s="629"/>
      <c r="CE260" s="629"/>
      <c r="CF260" s="629"/>
      <c r="CG260" s="629"/>
    </row>
    <row r="261" spans="2:85" s="81" customFormat="1" x14ac:dyDescent="0.25">
      <c r="B261" s="498" t="s">
        <v>1244</v>
      </c>
      <c r="D261" s="113">
        <f t="shared" si="217"/>
        <v>0</v>
      </c>
      <c r="F261" s="629">
        <f t="shared" ref="F261:AS261" si="220">LOOKUP(F$139,$F$4:$CG$4,$F112:$CG112)</f>
        <v>0</v>
      </c>
      <c r="G261" s="629">
        <f t="shared" si="220"/>
        <v>0</v>
      </c>
      <c r="H261" s="629">
        <f t="shared" si="220"/>
        <v>0</v>
      </c>
      <c r="I261" s="629">
        <f t="shared" si="220"/>
        <v>0</v>
      </c>
      <c r="J261" s="629">
        <f t="shared" si="220"/>
        <v>0</v>
      </c>
      <c r="K261" s="629">
        <f t="shared" si="220"/>
        <v>0</v>
      </c>
      <c r="L261" s="629">
        <f t="shared" si="220"/>
        <v>0</v>
      </c>
      <c r="M261" s="629">
        <f t="shared" si="220"/>
        <v>0</v>
      </c>
      <c r="N261" s="629">
        <f t="shared" si="220"/>
        <v>0</v>
      </c>
      <c r="O261" s="629">
        <f t="shared" si="220"/>
        <v>0</v>
      </c>
      <c r="P261" s="629">
        <f t="shared" si="220"/>
        <v>0</v>
      </c>
      <c r="Q261" s="629">
        <f t="shared" si="220"/>
        <v>0</v>
      </c>
      <c r="R261" s="629">
        <f t="shared" si="220"/>
        <v>0</v>
      </c>
      <c r="S261" s="629">
        <f t="shared" si="220"/>
        <v>0</v>
      </c>
      <c r="T261" s="629">
        <f t="shared" si="220"/>
        <v>0</v>
      </c>
      <c r="U261" s="629">
        <f t="shared" si="220"/>
        <v>0</v>
      </c>
      <c r="V261" s="629">
        <f t="shared" si="220"/>
        <v>0</v>
      </c>
      <c r="W261" s="629">
        <f t="shared" si="220"/>
        <v>0</v>
      </c>
      <c r="X261" s="629">
        <f t="shared" si="220"/>
        <v>0</v>
      </c>
      <c r="Y261" s="629">
        <f t="shared" si="220"/>
        <v>0</v>
      </c>
      <c r="Z261" s="629">
        <f t="shared" si="220"/>
        <v>0</v>
      </c>
      <c r="AA261" s="629">
        <f t="shared" si="220"/>
        <v>0</v>
      </c>
      <c r="AB261" s="629">
        <f t="shared" si="220"/>
        <v>0</v>
      </c>
      <c r="AC261" s="629">
        <f t="shared" si="220"/>
        <v>0</v>
      </c>
      <c r="AD261" s="629">
        <f t="shared" si="220"/>
        <v>0</v>
      </c>
      <c r="AE261" s="629">
        <f t="shared" si="220"/>
        <v>0</v>
      </c>
      <c r="AF261" s="629">
        <f t="shared" si="220"/>
        <v>0</v>
      </c>
      <c r="AG261" s="629">
        <f t="shared" si="220"/>
        <v>0</v>
      </c>
      <c r="AH261" s="629">
        <f t="shared" si="220"/>
        <v>0</v>
      </c>
      <c r="AI261" s="629">
        <f t="shared" si="220"/>
        <v>0</v>
      </c>
      <c r="AJ261" s="629">
        <f t="shared" si="220"/>
        <v>0</v>
      </c>
      <c r="AK261" s="629">
        <f t="shared" si="220"/>
        <v>0</v>
      </c>
      <c r="AL261" s="629">
        <f t="shared" si="220"/>
        <v>0</v>
      </c>
      <c r="AM261" s="629">
        <f t="shared" si="220"/>
        <v>0</v>
      </c>
      <c r="AN261" s="629">
        <f t="shared" si="220"/>
        <v>0</v>
      </c>
      <c r="AO261" s="629">
        <f t="shared" si="220"/>
        <v>0</v>
      </c>
      <c r="AP261" s="629">
        <f t="shared" si="220"/>
        <v>0</v>
      </c>
      <c r="AQ261" s="629">
        <f t="shared" si="220"/>
        <v>0</v>
      </c>
      <c r="AR261" s="629">
        <f t="shared" si="220"/>
        <v>0</v>
      </c>
      <c r="AS261" s="629">
        <f t="shared" si="220"/>
        <v>0</v>
      </c>
      <c r="AT261" s="629"/>
      <c r="AU261" s="629"/>
      <c r="AV261" s="629"/>
      <c r="AW261" s="629"/>
      <c r="AX261" s="629"/>
      <c r="AY261" s="629"/>
      <c r="AZ261" s="629"/>
      <c r="BA261" s="629"/>
      <c r="BB261" s="629"/>
      <c r="BC261" s="629"/>
      <c r="BD261" s="629"/>
      <c r="BE261" s="629"/>
      <c r="BF261" s="629"/>
      <c r="BG261" s="629"/>
      <c r="BH261" s="629"/>
      <c r="BI261" s="629"/>
      <c r="BJ261" s="629"/>
      <c r="BK261" s="629"/>
      <c r="BL261" s="629"/>
      <c r="BM261" s="629"/>
      <c r="BN261" s="629"/>
      <c r="BO261" s="629"/>
      <c r="BP261" s="629"/>
      <c r="BQ261" s="629"/>
      <c r="BR261" s="629"/>
      <c r="BS261" s="629"/>
      <c r="BT261" s="629"/>
      <c r="BU261" s="629"/>
      <c r="BV261" s="629"/>
      <c r="BW261" s="629"/>
      <c r="BX261" s="629"/>
      <c r="BY261" s="629"/>
      <c r="BZ261" s="629"/>
      <c r="CA261" s="629"/>
      <c r="CB261" s="629"/>
      <c r="CC261" s="629"/>
      <c r="CD261" s="629"/>
      <c r="CE261" s="629"/>
      <c r="CF261" s="629"/>
      <c r="CG261" s="629"/>
    </row>
    <row r="262" spans="2:85" s="81" customFormat="1" x14ac:dyDescent="0.25">
      <c r="B262" s="498" t="s">
        <v>555</v>
      </c>
      <c r="D262" s="113">
        <f t="shared" si="217"/>
        <v>-223522.41187301872</v>
      </c>
      <c r="F262" s="629">
        <f t="shared" ref="F262:AS262" si="221">LOOKUP(F$139,$F$4:$CG$4,$F113:$CG113)</f>
        <v>0</v>
      </c>
      <c r="G262" s="629">
        <f t="shared" si="221"/>
        <v>-5832.6378424657532</v>
      </c>
      <c r="H262" s="629">
        <f t="shared" si="221"/>
        <v>-5994.9338799856196</v>
      </c>
      <c r="I262" s="629">
        <f t="shared" si="221"/>
        <v>-6128.1211205051359</v>
      </c>
      <c r="J262" s="629">
        <f t="shared" si="221"/>
        <v>-9845.9756028015963</v>
      </c>
      <c r="K262" s="629">
        <f t="shared" si="221"/>
        <v>-10092.124992871635</v>
      </c>
      <c r="L262" s="629">
        <f t="shared" si="221"/>
        <v>-10372.594700183165</v>
      </c>
      <c r="M262" s="629">
        <f t="shared" si="221"/>
        <v>-10603.03882063576</v>
      </c>
      <c r="N262" s="629">
        <f t="shared" si="221"/>
        <v>-10868.114791151653</v>
      </c>
      <c r="O262" s="629">
        <f t="shared" si="221"/>
        <v>-11139.817660930443</v>
      </c>
      <c r="P262" s="629">
        <f t="shared" si="221"/>
        <v>-11449.40373929073</v>
      </c>
      <c r="Q262" s="629">
        <f t="shared" si="221"/>
        <v>-11703.770930015045</v>
      </c>
      <c r="R262" s="629">
        <f t="shared" si="221"/>
        <v>-11996.365203265419</v>
      </c>
      <c r="S262" s="629">
        <f t="shared" si="221"/>
        <v>-12296.274333347055</v>
      </c>
      <c r="T262" s="629">
        <f t="shared" si="221"/>
        <v>-12637.999437399179</v>
      </c>
      <c r="U262" s="629">
        <f t="shared" si="221"/>
        <v>-12918.773221472748</v>
      </c>
      <c r="V262" s="629">
        <f t="shared" si="221"/>
        <v>-13241.742552009566</v>
      </c>
      <c r="W262" s="629">
        <f t="shared" si="221"/>
        <v>-13572.786115809802</v>
      </c>
      <c r="X262" s="629">
        <f t="shared" si="221"/>
        <v>-13949.986690712705</v>
      </c>
      <c r="Y262" s="629">
        <f t="shared" si="221"/>
        <v>-14259.908412922672</v>
      </c>
      <c r="Z262" s="629">
        <f t="shared" si="221"/>
        <v>-14618.041825243021</v>
      </c>
      <c r="AA262" s="629">
        <f t="shared" si="221"/>
        <v>0</v>
      </c>
      <c r="AB262" s="629">
        <f t="shared" si="221"/>
        <v>0</v>
      </c>
      <c r="AC262" s="629">
        <f t="shared" si="221"/>
        <v>0</v>
      </c>
      <c r="AD262" s="629">
        <f t="shared" si="221"/>
        <v>0</v>
      </c>
      <c r="AE262" s="629">
        <f t="shared" si="221"/>
        <v>0</v>
      </c>
      <c r="AF262" s="629">
        <f t="shared" si="221"/>
        <v>0</v>
      </c>
      <c r="AG262" s="629">
        <f t="shared" si="221"/>
        <v>0</v>
      </c>
      <c r="AH262" s="629">
        <f t="shared" si="221"/>
        <v>0</v>
      </c>
      <c r="AI262" s="629">
        <f t="shared" si="221"/>
        <v>0</v>
      </c>
      <c r="AJ262" s="629">
        <f t="shared" si="221"/>
        <v>0</v>
      </c>
      <c r="AK262" s="629">
        <f t="shared" si="221"/>
        <v>0</v>
      </c>
      <c r="AL262" s="629">
        <f t="shared" si="221"/>
        <v>0</v>
      </c>
      <c r="AM262" s="629">
        <f t="shared" si="221"/>
        <v>0</v>
      </c>
      <c r="AN262" s="629">
        <f t="shared" si="221"/>
        <v>0</v>
      </c>
      <c r="AO262" s="629">
        <f t="shared" si="221"/>
        <v>0</v>
      </c>
      <c r="AP262" s="629">
        <f t="shared" si="221"/>
        <v>0</v>
      </c>
      <c r="AQ262" s="629">
        <f t="shared" si="221"/>
        <v>0</v>
      </c>
      <c r="AR262" s="629">
        <f t="shared" si="221"/>
        <v>0</v>
      </c>
      <c r="AS262" s="629">
        <f t="shared" si="221"/>
        <v>0</v>
      </c>
      <c r="AT262" s="629"/>
      <c r="AU262" s="629"/>
      <c r="AV262" s="629"/>
      <c r="AW262" s="629"/>
      <c r="AX262" s="629"/>
      <c r="AY262" s="629"/>
      <c r="AZ262" s="629"/>
      <c r="BA262" s="629"/>
      <c r="BB262" s="629"/>
      <c r="BC262" s="629"/>
      <c r="BD262" s="629"/>
      <c r="BE262" s="629"/>
      <c r="BF262" s="629"/>
      <c r="BG262" s="629"/>
      <c r="BH262" s="629"/>
      <c r="BI262" s="629"/>
      <c r="BJ262" s="629"/>
      <c r="BK262" s="629"/>
      <c r="BL262" s="629"/>
      <c r="BM262" s="629"/>
      <c r="BN262" s="629"/>
      <c r="BO262" s="629"/>
      <c r="BP262" s="629"/>
      <c r="BQ262" s="629"/>
      <c r="BR262" s="629"/>
      <c r="BS262" s="629"/>
      <c r="BT262" s="629"/>
      <c r="BU262" s="629"/>
      <c r="BV262" s="629"/>
      <c r="BW262" s="629"/>
      <c r="BX262" s="629"/>
      <c r="BY262" s="629"/>
      <c r="BZ262" s="629"/>
      <c r="CA262" s="629"/>
      <c r="CB262" s="629"/>
      <c r="CC262" s="629"/>
      <c r="CD262" s="629"/>
      <c r="CE262" s="629"/>
      <c r="CF262" s="629"/>
      <c r="CG262" s="629"/>
    </row>
    <row r="263" spans="2:85" s="81" customFormat="1" x14ac:dyDescent="0.25">
      <c r="B263" s="498" t="s">
        <v>556</v>
      </c>
      <c r="D263" s="113">
        <f t="shared" si="217"/>
        <v>0</v>
      </c>
      <c r="F263" s="629">
        <f t="shared" ref="F263:AS263" si="222">LOOKUP(F$139,$F$4:$CG$4,$F114:$CG114)</f>
        <v>0</v>
      </c>
      <c r="G263" s="629">
        <f t="shared" si="222"/>
        <v>0</v>
      </c>
      <c r="H263" s="629">
        <f t="shared" si="222"/>
        <v>0</v>
      </c>
      <c r="I263" s="629">
        <f t="shared" si="222"/>
        <v>0</v>
      </c>
      <c r="J263" s="629">
        <f t="shared" si="222"/>
        <v>0</v>
      </c>
      <c r="K263" s="629">
        <f t="shared" si="222"/>
        <v>0</v>
      </c>
      <c r="L263" s="629">
        <f t="shared" si="222"/>
        <v>0</v>
      </c>
      <c r="M263" s="629">
        <f t="shared" si="222"/>
        <v>0</v>
      </c>
      <c r="N263" s="629">
        <f t="shared" si="222"/>
        <v>0</v>
      </c>
      <c r="O263" s="629">
        <f t="shared" si="222"/>
        <v>0</v>
      </c>
      <c r="P263" s="629">
        <f t="shared" si="222"/>
        <v>0</v>
      </c>
      <c r="Q263" s="629">
        <f t="shared" si="222"/>
        <v>0</v>
      </c>
      <c r="R263" s="629">
        <f t="shared" si="222"/>
        <v>0</v>
      </c>
      <c r="S263" s="629">
        <f t="shared" si="222"/>
        <v>0</v>
      </c>
      <c r="T263" s="629">
        <f t="shared" si="222"/>
        <v>0</v>
      </c>
      <c r="U263" s="629">
        <f t="shared" si="222"/>
        <v>0</v>
      </c>
      <c r="V263" s="629">
        <f t="shared" si="222"/>
        <v>0</v>
      </c>
      <c r="W263" s="629">
        <f t="shared" si="222"/>
        <v>0</v>
      </c>
      <c r="X263" s="629">
        <f t="shared" si="222"/>
        <v>0</v>
      </c>
      <c r="Y263" s="629">
        <f t="shared" si="222"/>
        <v>0</v>
      </c>
      <c r="Z263" s="629">
        <f t="shared" si="222"/>
        <v>0</v>
      </c>
      <c r="AA263" s="629">
        <f t="shared" si="222"/>
        <v>0</v>
      </c>
      <c r="AB263" s="629">
        <f t="shared" si="222"/>
        <v>0</v>
      </c>
      <c r="AC263" s="629">
        <f t="shared" si="222"/>
        <v>0</v>
      </c>
      <c r="AD263" s="629">
        <f t="shared" si="222"/>
        <v>0</v>
      </c>
      <c r="AE263" s="629">
        <f t="shared" si="222"/>
        <v>0</v>
      </c>
      <c r="AF263" s="629">
        <f t="shared" si="222"/>
        <v>0</v>
      </c>
      <c r="AG263" s="629">
        <f t="shared" si="222"/>
        <v>0</v>
      </c>
      <c r="AH263" s="629">
        <f t="shared" si="222"/>
        <v>0</v>
      </c>
      <c r="AI263" s="629">
        <f t="shared" si="222"/>
        <v>0</v>
      </c>
      <c r="AJ263" s="629">
        <f t="shared" si="222"/>
        <v>0</v>
      </c>
      <c r="AK263" s="629">
        <f t="shared" si="222"/>
        <v>0</v>
      </c>
      <c r="AL263" s="629">
        <f t="shared" si="222"/>
        <v>0</v>
      </c>
      <c r="AM263" s="629">
        <f t="shared" si="222"/>
        <v>0</v>
      </c>
      <c r="AN263" s="629">
        <f t="shared" si="222"/>
        <v>0</v>
      </c>
      <c r="AO263" s="629">
        <f t="shared" si="222"/>
        <v>0</v>
      </c>
      <c r="AP263" s="629">
        <f t="shared" si="222"/>
        <v>0</v>
      </c>
      <c r="AQ263" s="629">
        <f t="shared" si="222"/>
        <v>0</v>
      </c>
      <c r="AR263" s="629">
        <f t="shared" si="222"/>
        <v>0</v>
      </c>
      <c r="AS263" s="629">
        <f t="shared" si="222"/>
        <v>0</v>
      </c>
      <c r="AT263" s="629"/>
      <c r="AU263" s="629"/>
      <c r="AV263" s="629"/>
      <c r="AW263" s="629"/>
      <c r="AX263" s="629"/>
      <c r="AY263" s="629"/>
      <c r="AZ263" s="629"/>
      <c r="BA263" s="629"/>
      <c r="BB263" s="629"/>
      <c r="BC263" s="629"/>
      <c r="BD263" s="629"/>
      <c r="BE263" s="629"/>
      <c r="BF263" s="629"/>
      <c r="BG263" s="629"/>
      <c r="BH263" s="629"/>
      <c r="BI263" s="629"/>
      <c r="BJ263" s="629"/>
      <c r="BK263" s="629"/>
      <c r="BL263" s="629"/>
      <c r="BM263" s="629"/>
      <c r="BN263" s="629"/>
      <c r="BO263" s="629"/>
      <c r="BP263" s="629"/>
      <c r="BQ263" s="629"/>
      <c r="BR263" s="629"/>
      <c r="BS263" s="629"/>
      <c r="BT263" s="629"/>
      <c r="BU263" s="629"/>
      <c r="BV263" s="629"/>
      <c r="BW263" s="629"/>
      <c r="BX263" s="629"/>
      <c r="BY263" s="629"/>
      <c r="BZ263" s="629"/>
      <c r="CA263" s="629"/>
      <c r="CB263" s="629"/>
      <c r="CC263" s="629"/>
      <c r="CD263" s="629"/>
      <c r="CE263" s="629"/>
      <c r="CF263" s="629"/>
      <c r="CG263" s="629"/>
    </row>
    <row r="264" spans="2:85" s="81" customFormat="1" x14ac:dyDescent="0.25">
      <c r="B264" s="498" t="s">
        <v>557</v>
      </c>
      <c r="D264" s="113">
        <f t="shared" si="217"/>
        <v>0</v>
      </c>
      <c r="F264" s="629">
        <f t="shared" ref="F264:AS264" si="223">LOOKUP(F$139,$F$4:$CG$4,$F115:$CG115)</f>
        <v>0</v>
      </c>
      <c r="G264" s="629">
        <f t="shared" si="223"/>
        <v>0</v>
      </c>
      <c r="H264" s="629">
        <f t="shared" si="223"/>
        <v>0</v>
      </c>
      <c r="I264" s="629">
        <f t="shared" si="223"/>
        <v>0</v>
      </c>
      <c r="J264" s="629">
        <f t="shared" si="223"/>
        <v>0</v>
      </c>
      <c r="K264" s="629">
        <f t="shared" si="223"/>
        <v>0</v>
      </c>
      <c r="L264" s="629">
        <f t="shared" si="223"/>
        <v>0</v>
      </c>
      <c r="M264" s="629">
        <f t="shared" si="223"/>
        <v>0</v>
      </c>
      <c r="N264" s="629">
        <f t="shared" si="223"/>
        <v>0</v>
      </c>
      <c r="O264" s="629">
        <f t="shared" si="223"/>
        <v>0</v>
      </c>
      <c r="P264" s="629">
        <f t="shared" si="223"/>
        <v>0</v>
      </c>
      <c r="Q264" s="629">
        <f t="shared" si="223"/>
        <v>0</v>
      </c>
      <c r="R264" s="629">
        <f t="shared" si="223"/>
        <v>0</v>
      </c>
      <c r="S264" s="629">
        <f t="shared" si="223"/>
        <v>0</v>
      </c>
      <c r="T264" s="629">
        <f t="shared" si="223"/>
        <v>0</v>
      </c>
      <c r="U264" s="629">
        <f t="shared" si="223"/>
        <v>0</v>
      </c>
      <c r="V264" s="629">
        <f t="shared" si="223"/>
        <v>0</v>
      </c>
      <c r="W264" s="629">
        <f t="shared" si="223"/>
        <v>0</v>
      </c>
      <c r="X264" s="629">
        <f t="shared" si="223"/>
        <v>0</v>
      </c>
      <c r="Y264" s="629">
        <f t="shared" si="223"/>
        <v>0</v>
      </c>
      <c r="Z264" s="629">
        <f t="shared" si="223"/>
        <v>0</v>
      </c>
      <c r="AA264" s="629">
        <f t="shared" si="223"/>
        <v>0</v>
      </c>
      <c r="AB264" s="629">
        <f t="shared" si="223"/>
        <v>0</v>
      </c>
      <c r="AC264" s="629">
        <f t="shared" si="223"/>
        <v>0</v>
      </c>
      <c r="AD264" s="629">
        <f t="shared" si="223"/>
        <v>0</v>
      </c>
      <c r="AE264" s="629">
        <f t="shared" si="223"/>
        <v>0</v>
      </c>
      <c r="AF264" s="629">
        <f t="shared" si="223"/>
        <v>0</v>
      </c>
      <c r="AG264" s="629">
        <f t="shared" si="223"/>
        <v>0</v>
      </c>
      <c r="AH264" s="629">
        <f t="shared" si="223"/>
        <v>0</v>
      </c>
      <c r="AI264" s="629">
        <f t="shared" si="223"/>
        <v>0</v>
      </c>
      <c r="AJ264" s="629">
        <f t="shared" si="223"/>
        <v>0</v>
      </c>
      <c r="AK264" s="629">
        <f t="shared" si="223"/>
        <v>0</v>
      </c>
      <c r="AL264" s="629">
        <f t="shared" si="223"/>
        <v>0</v>
      </c>
      <c r="AM264" s="629">
        <f t="shared" si="223"/>
        <v>0</v>
      </c>
      <c r="AN264" s="629">
        <f t="shared" si="223"/>
        <v>0</v>
      </c>
      <c r="AO264" s="629">
        <f t="shared" si="223"/>
        <v>0</v>
      </c>
      <c r="AP264" s="629">
        <f t="shared" si="223"/>
        <v>0</v>
      </c>
      <c r="AQ264" s="629">
        <f t="shared" si="223"/>
        <v>0</v>
      </c>
      <c r="AR264" s="629">
        <f t="shared" si="223"/>
        <v>0</v>
      </c>
      <c r="AS264" s="629">
        <f t="shared" si="223"/>
        <v>0</v>
      </c>
      <c r="AT264" s="629"/>
      <c r="AU264" s="629"/>
      <c r="AV264" s="629"/>
      <c r="AW264" s="629"/>
      <c r="AX264" s="629"/>
      <c r="AY264" s="629"/>
      <c r="AZ264" s="629"/>
      <c r="BA264" s="629"/>
      <c r="BB264" s="629"/>
      <c r="BC264" s="629"/>
      <c r="BD264" s="629"/>
      <c r="BE264" s="629"/>
      <c r="BF264" s="629"/>
      <c r="BG264" s="629"/>
      <c r="BH264" s="629"/>
      <c r="BI264" s="629"/>
      <c r="BJ264" s="629"/>
      <c r="BK264" s="629"/>
      <c r="BL264" s="629"/>
      <c r="BM264" s="629"/>
      <c r="BN264" s="629"/>
      <c r="BO264" s="629"/>
      <c r="BP264" s="629"/>
      <c r="BQ264" s="629"/>
      <c r="BR264" s="629"/>
      <c r="BS264" s="629"/>
      <c r="BT264" s="629"/>
      <c r="BU264" s="629"/>
      <c r="BV264" s="629"/>
      <c r="BW264" s="629"/>
      <c r="BX264" s="629"/>
      <c r="BY264" s="629"/>
      <c r="BZ264" s="629"/>
      <c r="CA264" s="629"/>
      <c r="CB264" s="629"/>
      <c r="CC264" s="629"/>
      <c r="CD264" s="629"/>
      <c r="CE264" s="629"/>
      <c r="CF264" s="629"/>
      <c r="CG264" s="629"/>
    </row>
    <row r="265" spans="2:85" s="81" customFormat="1" x14ac:dyDescent="0.25">
      <c r="B265" s="498" t="s">
        <v>667</v>
      </c>
      <c r="D265" s="113">
        <f t="shared" si="217"/>
        <v>-896973.31554820342</v>
      </c>
      <c r="F265" s="629">
        <f t="shared" ref="F265:AS265" si="224">LOOKUP(F$139,$F$4:$CG$4,$F116:$CG116)</f>
        <v>0</v>
      </c>
      <c r="G265" s="629">
        <f t="shared" si="224"/>
        <v>-44817.968538685062</v>
      </c>
      <c r="H265" s="629">
        <f t="shared" si="224"/>
        <v>-44940.757493585566</v>
      </c>
      <c r="I265" s="629">
        <f t="shared" si="224"/>
        <v>-44817.968538685062</v>
      </c>
      <c r="J265" s="629">
        <f t="shared" si="224"/>
        <v>-44817.968538685062</v>
      </c>
      <c r="K265" s="629">
        <f t="shared" si="224"/>
        <v>-44817.968538685062</v>
      </c>
      <c r="L265" s="629">
        <f t="shared" si="224"/>
        <v>-44940.757493585566</v>
      </c>
      <c r="M265" s="629">
        <f t="shared" si="224"/>
        <v>-44817.968538685062</v>
      </c>
      <c r="N265" s="629">
        <f t="shared" si="224"/>
        <v>-44817.968538685062</v>
      </c>
      <c r="O265" s="629">
        <f t="shared" si="224"/>
        <v>-44817.968538685062</v>
      </c>
      <c r="P265" s="629">
        <f t="shared" si="224"/>
        <v>-44940.757493585566</v>
      </c>
      <c r="Q265" s="629">
        <f t="shared" si="224"/>
        <v>-44817.968538685062</v>
      </c>
      <c r="R265" s="629">
        <f t="shared" si="224"/>
        <v>-44817.968538685062</v>
      </c>
      <c r="S265" s="629">
        <f t="shared" si="224"/>
        <v>-44817.968538685062</v>
      </c>
      <c r="T265" s="629">
        <f t="shared" si="224"/>
        <v>-44940.757493585566</v>
      </c>
      <c r="U265" s="629">
        <f t="shared" si="224"/>
        <v>-44817.968538685062</v>
      </c>
      <c r="V265" s="629">
        <f t="shared" si="224"/>
        <v>-44817.968538685062</v>
      </c>
      <c r="W265" s="629">
        <f t="shared" si="224"/>
        <v>-44817.968538685062</v>
      </c>
      <c r="X265" s="629">
        <f t="shared" si="224"/>
        <v>-44940.757493585566</v>
      </c>
      <c r="Y265" s="629">
        <f t="shared" si="224"/>
        <v>-44817.968538685062</v>
      </c>
      <c r="Z265" s="629">
        <f t="shared" si="224"/>
        <v>-44817.968538685062</v>
      </c>
      <c r="AA265" s="629">
        <f t="shared" si="224"/>
        <v>0</v>
      </c>
      <c r="AB265" s="629">
        <f t="shared" si="224"/>
        <v>0</v>
      </c>
      <c r="AC265" s="629">
        <f t="shared" si="224"/>
        <v>0</v>
      </c>
      <c r="AD265" s="629">
        <f t="shared" si="224"/>
        <v>0</v>
      </c>
      <c r="AE265" s="629">
        <f t="shared" si="224"/>
        <v>0</v>
      </c>
      <c r="AF265" s="629">
        <f t="shared" si="224"/>
        <v>0</v>
      </c>
      <c r="AG265" s="629">
        <f t="shared" si="224"/>
        <v>0</v>
      </c>
      <c r="AH265" s="629">
        <f t="shared" si="224"/>
        <v>0</v>
      </c>
      <c r="AI265" s="629">
        <f t="shared" si="224"/>
        <v>0</v>
      </c>
      <c r="AJ265" s="629">
        <f t="shared" si="224"/>
        <v>0</v>
      </c>
      <c r="AK265" s="629">
        <f t="shared" si="224"/>
        <v>0</v>
      </c>
      <c r="AL265" s="629">
        <f t="shared" si="224"/>
        <v>0</v>
      </c>
      <c r="AM265" s="629">
        <f t="shared" si="224"/>
        <v>0</v>
      </c>
      <c r="AN265" s="629">
        <f t="shared" si="224"/>
        <v>0</v>
      </c>
      <c r="AO265" s="629">
        <f t="shared" si="224"/>
        <v>0</v>
      </c>
      <c r="AP265" s="629">
        <f t="shared" si="224"/>
        <v>0</v>
      </c>
      <c r="AQ265" s="629">
        <f t="shared" si="224"/>
        <v>0</v>
      </c>
      <c r="AR265" s="629">
        <f t="shared" si="224"/>
        <v>0</v>
      </c>
      <c r="AS265" s="629">
        <f t="shared" si="224"/>
        <v>0</v>
      </c>
      <c r="AT265" s="629"/>
      <c r="AU265" s="629"/>
      <c r="AV265" s="629"/>
      <c r="AW265" s="629"/>
      <c r="AX265" s="629"/>
      <c r="AY265" s="629"/>
      <c r="AZ265" s="629"/>
      <c r="BA265" s="629"/>
      <c r="BB265" s="629"/>
      <c r="BC265" s="629"/>
      <c r="BD265" s="629"/>
      <c r="BE265" s="629"/>
      <c r="BF265" s="629"/>
      <c r="BG265" s="629"/>
      <c r="BH265" s="629"/>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row>
    <row r="266" spans="2:85" s="81" customFormat="1" x14ac:dyDescent="0.25">
      <c r="B266" s="498" t="s">
        <v>1011</v>
      </c>
      <c r="D266" s="113">
        <f t="shared" si="217"/>
        <v>0</v>
      </c>
      <c r="F266" s="629">
        <f t="shared" ref="F266:AS266" si="225">LOOKUP(F$139,$F$4:$CG$4,$F117:$CG117)</f>
        <v>0</v>
      </c>
      <c r="G266" s="629">
        <f t="shared" si="225"/>
        <v>0</v>
      </c>
      <c r="H266" s="629">
        <f t="shared" si="225"/>
        <v>0</v>
      </c>
      <c r="I266" s="629">
        <f t="shared" si="225"/>
        <v>0</v>
      </c>
      <c r="J266" s="629">
        <f t="shared" si="225"/>
        <v>0</v>
      </c>
      <c r="K266" s="629">
        <f t="shared" si="225"/>
        <v>0</v>
      </c>
      <c r="L266" s="629">
        <f t="shared" si="225"/>
        <v>0</v>
      </c>
      <c r="M266" s="629">
        <f t="shared" si="225"/>
        <v>0</v>
      </c>
      <c r="N266" s="629">
        <f t="shared" si="225"/>
        <v>0</v>
      </c>
      <c r="O266" s="629">
        <f t="shared" si="225"/>
        <v>0</v>
      </c>
      <c r="P266" s="629">
        <f t="shared" si="225"/>
        <v>0</v>
      </c>
      <c r="Q266" s="629">
        <f t="shared" si="225"/>
        <v>0</v>
      </c>
      <c r="R266" s="629">
        <f t="shared" si="225"/>
        <v>0</v>
      </c>
      <c r="S266" s="629">
        <f t="shared" si="225"/>
        <v>0</v>
      </c>
      <c r="T266" s="629">
        <f t="shared" si="225"/>
        <v>0</v>
      </c>
      <c r="U266" s="629">
        <f t="shared" si="225"/>
        <v>0</v>
      </c>
      <c r="V266" s="629">
        <f t="shared" si="225"/>
        <v>0</v>
      </c>
      <c r="W266" s="629">
        <f t="shared" si="225"/>
        <v>0</v>
      </c>
      <c r="X266" s="629">
        <f t="shared" si="225"/>
        <v>0</v>
      </c>
      <c r="Y266" s="629">
        <f t="shared" si="225"/>
        <v>0</v>
      </c>
      <c r="Z266" s="629">
        <f t="shared" si="225"/>
        <v>0</v>
      </c>
      <c r="AA266" s="629">
        <f t="shared" si="225"/>
        <v>0</v>
      </c>
      <c r="AB266" s="629">
        <f t="shared" si="225"/>
        <v>0</v>
      </c>
      <c r="AC266" s="629">
        <f t="shared" si="225"/>
        <v>0</v>
      </c>
      <c r="AD266" s="629">
        <f t="shared" si="225"/>
        <v>0</v>
      </c>
      <c r="AE266" s="629">
        <f t="shared" si="225"/>
        <v>0</v>
      </c>
      <c r="AF266" s="629">
        <f t="shared" si="225"/>
        <v>0</v>
      </c>
      <c r="AG266" s="629">
        <f t="shared" si="225"/>
        <v>0</v>
      </c>
      <c r="AH266" s="629">
        <f t="shared" si="225"/>
        <v>0</v>
      </c>
      <c r="AI266" s="629">
        <f t="shared" si="225"/>
        <v>0</v>
      </c>
      <c r="AJ266" s="629">
        <f t="shared" si="225"/>
        <v>0</v>
      </c>
      <c r="AK266" s="629">
        <f t="shared" si="225"/>
        <v>0</v>
      </c>
      <c r="AL266" s="629">
        <f t="shared" si="225"/>
        <v>0</v>
      </c>
      <c r="AM266" s="629">
        <f t="shared" si="225"/>
        <v>0</v>
      </c>
      <c r="AN266" s="629">
        <f t="shared" si="225"/>
        <v>0</v>
      </c>
      <c r="AO266" s="629">
        <f t="shared" si="225"/>
        <v>0</v>
      </c>
      <c r="AP266" s="629">
        <f t="shared" si="225"/>
        <v>0</v>
      </c>
      <c r="AQ266" s="629">
        <f t="shared" si="225"/>
        <v>0</v>
      </c>
      <c r="AR266" s="629">
        <f t="shared" si="225"/>
        <v>0</v>
      </c>
      <c r="AS266" s="629">
        <f t="shared" si="225"/>
        <v>0</v>
      </c>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row>
    <row r="267" spans="2:85" s="81" customFormat="1" x14ac:dyDescent="0.25">
      <c r="B267" s="498" t="s">
        <v>558</v>
      </c>
      <c r="D267" s="113">
        <f t="shared" si="217"/>
        <v>0</v>
      </c>
      <c r="F267" s="629">
        <f t="shared" ref="F267:AS267" si="226">LOOKUP(F$139,$F$4:$CG$4,$F118:$CG118)</f>
        <v>0</v>
      </c>
      <c r="G267" s="629">
        <f t="shared" si="226"/>
        <v>0</v>
      </c>
      <c r="H267" s="629">
        <f t="shared" si="226"/>
        <v>0</v>
      </c>
      <c r="I267" s="629">
        <f t="shared" si="226"/>
        <v>0</v>
      </c>
      <c r="J267" s="629">
        <f t="shared" si="226"/>
        <v>0</v>
      </c>
      <c r="K267" s="629">
        <f t="shared" si="226"/>
        <v>0</v>
      </c>
      <c r="L267" s="629">
        <f t="shared" si="226"/>
        <v>0</v>
      </c>
      <c r="M267" s="629">
        <f t="shared" si="226"/>
        <v>0</v>
      </c>
      <c r="N267" s="629">
        <f t="shared" si="226"/>
        <v>0</v>
      </c>
      <c r="O267" s="629">
        <f t="shared" si="226"/>
        <v>0</v>
      </c>
      <c r="P267" s="629">
        <f t="shared" si="226"/>
        <v>0</v>
      </c>
      <c r="Q267" s="629">
        <f t="shared" si="226"/>
        <v>0</v>
      </c>
      <c r="R267" s="629">
        <f t="shared" si="226"/>
        <v>0</v>
      </c>
      <c r="S267" s="629">
        <f t="shared" si="226"/>
        <v>0</v>
      </c>
      <c r="T267" s="629">
        <f t="shared" si="226"/>
        <v>0</v>
      </c>
      <c r="U267" s="629">
        <f t="shared" si="226"/>
        <v>0</v>
      </c>
      <c r="V267" s="629">
        <f t="shared" si="226"/>
        <v>0</v>
      </c>
      <c r="W267" s="629">
        <f t="shared" si="226"/>
        <v>0</v>
      </c>
      <c r="X267" s="629">
        <f t="shared" si="226"/>
        <v>0</v>
      </c>
      <c r="Y267" s="629">
        <f t="shared" si="226"/>
        <v>0</v>
      </c>
      <c r="Z267" s="629">
        <f t="shared" si="226"/>
        <v>0</v>
      </c>
      <c r="AA267" s="629">
        <f t="shared" si="226"/>
        <v>0</v>
      </c>
      <c r="AB267" s="629">
        <f t="shared" si="226"/>
        <v>0</v>
      </c>
      <c r="AC267" s="629">
        <f t="shared" si="226"/>
        <v>0</v>
      </c>
      <c r="AD267" s="629">
        <f t="shared" si="226"/>
        <v>0</v>
      </c>
      <c r="AE267" s="629">
        <f t="shared" si="226"/>
        <v>0</v>
      </c>
      <c r="AF267" s="629">
        <f t="shared" si="226"/>
        <v>0</v>
      </c>
      <c r="AG267" s="629">
        <f t="shared" si="226"/>
        <v>0</v>
      </c>
      <c r="AH267" s="629">
        <f t="shared" si="226"/>
        <v>0</v>
      </c>
      <c r="AI267" s="629">
        <f t="shared" si="226"/>
        <v>0</v>
      </c>
      <c r="AJ267" s="629">
        <f t="shared" si="226"/>
        <v>0</v>
      </c>
      <c r="AK267" s="629">
        <f t="shared" si="226"/>
        <v>0</v>
      </c>
      <c r="AL267" s="629">
        <f t="shared" si="226"/>
        <v>0</v>
      </c>
      <c r="AM267" s="629">
        <f t="shared" si="226"/>
        <v>0</v>
      </c>
      <c r="AN267" s="629">
        <f t="shared" si="226"/>
        <v>0</v>
      </c>
      <c r="AO267" s="629">
        <f t="shared" si="226"/>
        <v>0</v>
      </c>
      <c r="AP267" s="629">
        <f t="shared" si="226"/>
        <v>0</v>
      </c>
      <c r="AQ267" s="629">
        <f t="shared" si="226"/>
        <v>0</v>
      </c>
      <c r="AR267" s="629">
        <f t="shared" si="226"/>
        <v>0</v>
      </c>
      <c r="AS267" s="629">
        <f t="shared" si="226"/>
        <v>0</v>
      </c>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row>
    <row r="268" spans="2:85" s="115" customFormat="1" ht="15.75" thickBot="1" x14ac:dyDescent="0.3">
      <c r="B268" s="499" t="s">
        <v>830</v>
      </c>
      <c r="D268" s="575">
        <f t="shared" si="217"/>
        <v>-1628342.948047311</v>
      </c>
      <c r="F268" s="575">
        <f>SUM(F259:F267)</f>
        <v>0</v>
      </c>
      <c r="G268" s="575">
        <f t="shared" ref="G268:AS268" si="227">SUM(G259:G267)</f>
        <v>-70517.233093479575</v>
      </c>
      <c r="H268" s="575">
        <f t="shared" si="227"/>
        <v>-71355.116816316964</v>
      </c>
      <c r="I268" s="575">
        <f t="shared" si="227"/>
        <v>-71819.165964840882</v>
      </c>
      <c r="J268" s="575">
        <f t="shared" si="227"/>
        <v>-76058.847354778612</v>
      </c>
      <c r="K268" s="575">
        <f t="shared" si="227"/>
        <v>-76839.869325180945</v>
      </c>
      <c r="L268" s="575">
        <f t="shared" si="227"/>
        <v>-77852.577216627615</v>
      </c>
      <c r="M268" s="575">
        <f t="shared" si="227"/>
        <v>-78460.978052497288</v>
      </c>
      <c r="N268" s="575">
        <f t="shared" si="227"/>
        <v>-79302.053290342592</v>
      </c>
      <c r="O268" s="575">
        <f t="shared" si="227"/>
        <v>-80164.155409134022</v>
      </c>
      <c r="P268" s="575">
        <f t="shared" si="227"/>
        <v>-81269.248357805482</v>
      </c>
      <c r="Q268" s="575">
        <f t="shared" si="227"/>
        <v>-81953.556119450499</v>
      </c>
      <c r="R268" s="575">
        <f t="shared" si="227"/>
        <v>-82881.945808969642</v>
      </c>
      <c r="S268" s="575">
        <f t="shared" si="227"/>
        <v>-83833.545240726758</v>
      </c>
      <c r="T268" s="575">
        <f t="shared" si="227"/>
        <v>-85040.614006464049</v>
      </c>
      <c r="U268" s="575">
        <f t="shared" si="227"/>
        <v>-85808.708811267599</v>
      </c>
      <c r="V268" s="575">
        <f t="shared" si="227"/>
        <v>-86833.47731808215</v>
      </c>
      <c r="W268" s="575">
        <f t="shared" si="227"/>
        <v>-87883.86503756707</v>
      </c>
      <c r="X268" s="575">
        <f t="shared" si="227"/>
        <v>-89203.496024713677</v>
      </c>
      <c r="Y268" s="575">
        <f t="shared" si="227"/>
        <v>-90064.076047822979</v>
      </c>
      <c r="Z268" s="575">
        <f t="shared" si="227"/>
        <v>-91200.418751242891</v>
      </c>
      <c r="AA268" s="575">
        <f t="shared" si="227"/>
        <v>0</v>
      </c>
      <c r="AB268" s="575">
        <f t="shared" si="227"/>
        <v>0</v>
      </c>
      <c r="AC268" s="575">
        <f t="shared" si="227"/>
        <v>0</v>
      </c>
      <c r="AD268" s="575">
        <f t="shared" si="227"/>
        <v>0</v>
      </c>
      <c r="AE268" s="575">
        <f t="shared" si="227"/>
        <v>0</v>
      </c>
      <c r="AF268" s="575">
        <f t="shared" si="227"/>
        <v>0</v>
      </c>
      <c r="AG268" s="575">
        <f t="shared" si="227"/>
        <v>0</v>
      </c>
      <c r="AH268" s="575">
        <f t="shared" si="227"/>
        <v>0</v>
      </c>
      <c r="AI268" s="575">
        <f t="shared" si="227"/>
        <v>0</v>
      </c>
      <c r="AJ268" s="575">
        <f t="shared" si="227"/>
        <v>0</v>
      </c>
      <c r="AK268" s="575">
        <f t="shared" si="227"/>
        <v>0</v>
      </c>
      <c r="AL268" s="575">
        <f t="shared" si="227"/>
        <v>0</v>
      </c>
      <c r="AM268" s="575">
        <f t="shared" si="227"/>
        <v>0</v>
      </c>
      <c r="AN268" s="575">
        <f t="shared" si="227"/>
        <v>0</v>
      </c>
      <c r="AO268" s="575">
        <f t="shared" si="227"/>
        <v>0</v>
      </c>
      <c r="AP268" s="575">
        <f t="shared" si="227"/>
        <v>0</v>
      </c>
      <c r="AQ268" s="575">
        <f t="shared" si="227"/>
        <v>0</v>
      </c>
      <c r="AR268" s="575">
        <f t="shared" si="227"/>
        <v>0</v>
      </c>
      <c r="AS268" s="575">
        <f t="shared" si="227"/>
        <v>0</v>
      </c>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row>
    <row r="269" spans="2:85" s="190" customFormat="1" ht="15.75" thickTop="1" x14ac:dyDescent="0.25">
      <c r="B269" s="500"/>
      <c r="D269" s="81"/>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631"/>
      <c r="AU269" s="631"/>
      <c r="AV269" s="631"/>
      <c r="AW269" s="631"/>
      <c r="AX269" s="631"/>
      <c r="AY269" s="631"/>
      <c r="AZ269" s="631"/>
      <c r="BA269" s="631"/>
      <c r="BB269" s="631"/>
      <c r="BC269" s="631"/>
      <c r="BD269" s="631"/>
      <c r="BE269" s="631"/>
      <c r="BF269" s="631"/>
      <c r="BG269" s="631"/>
      <c r="BH269" s="631"/>
      <c r="BI269" s="631"/>
      <c r="BJ269" s="631"/>
      <c r="BK269" s="631"/>
      <c r="BL269" s="631"/>
      <c r="BM269" s="631"/>
      <c r="BN269" s="631"/>
      <c r="BO269" s="631"/>
      <c r="BP269" s="631"/>
      <c r="BQ269" s="631"/>
      <c r="BR269" s="631"/>
      <c r="BS269" s="631"/>
      <c r="BT269" s="631"/>
      <c r="BU269" s="631"/>
      <c r="BV269" s="631"/>
      <c r="BW269" s="631"/>
      <c r="BX269" s="631"/>
      <c r="BY269" s="631"/>
      <c r="BZ269" s="631"/>
      <c r="CA269" s="631"/>
      <c r="CB269" s="631"/>
      <c r="CC269" s="631"/>
      <c r="CD269" s="631"/>
      <c r="CE269" s="631"/>
      <c r="CF269" s="631"/>
      <c r="CG269" s="631"/>
    </row>
    <row r="270" spans="2:85" s="115" customFormat="1" x14ac:dyDescent="0.25">
      <c r="B270" s="499" t="s">
        <v>560</v>
      </c>
      <c r="D270" s="581">
        <f>SUM(F270:AS270)</f>
        <v>2842105.2894130629</v>
      </c>
      <c r="F270" s="581">
        <f t="shared" ref="F270:AS270" si="228">LOOKUP(F$139,$F$4:$CG$4,$F121:$CG121)</f>
        <v>0</v>
      </c>
      <c r="G270" s="581">
        <f t="shared" si="228"/>
        <v>46135.523755835471</v>
      </c>
      <c r="H270" s="581">
        <f t="shared" si="228"/>
        <v>48543.560783395427</v>
      </c>
      <c r="I270" s="581">
        <f t="shared" si="228"/>
        <v>50743.256445261824</v>
      </c>
      <c r="J270" s="581">
        <f t="shared" si="228"/>
        <v>120860.66470125329</v>
      </c>
      <c r="K270" s="581">
        <f t="shared" si="228"/>
        <v>125002.63053225173</v>
      </c>
      <c r="L270" s="581">
        <f t="shared" si="228"/>
        <v>129599.31678703566</v>
      </c>
      <c r="M270" s="581">
        <f t="shared" si="228"/>
        <v>133599.79836021792</v>
      </c>
      <c r="N270" s="581">
        <f t="shared" si="228"/>
        <v>138060.24253269043</v>
      </c>
      <c r="O270" s="581">
        <f t="shared" si="228"/>
        <v>142632.1978094748</v>
      </c>
      <c r="P270" s="581">
        <f t="shared" si="228"/>
        <v>147718.82642800908</v>
      </c>
      <c r="Q270" s="581">
        <f t="shared" si="228"/>
        <v>152121.86248085037</v>
      </c>
      <c r="R270" s="581">
        <f t="shared" si="228"/>
        <v>157045.35825633872</v>
      </c>
      <c r="S270" s="581">
        <f t="shared" si="228"/>
        <v>162091.94142621433</v>
      </c>
      <c r="T270" s="581">
        <f t="shared" si="228"/>
        <v>167719.37474151954</v>
      </c>
      <c r="U270" s="581">
        <f t="shared" si="228"/>
        <v>172566.75561818734</v>
      </c>
      <c r="V270" s="581">
        <f t="shared" si="228"/>
        <v>178001.37372210916</v>
      </c>
      <c r="W270" s="581">
        <f t="shared" si="228"/>
        <v>183571.857278629</v>
      </c>
      <c r="X270" s="581">
        <f t="shared" si="228"/>
        <v>189796.23778954044</v>
      </c>
      <c r="Y270" s="581">
        <f t="shared" si="228"/>
        <v>195134.09221063039</v>
      </c>
      <c r="Z270" s="581">
        <f t="shared" si="228"/>
        <v>201160.41775361754</v>
      </c>
      <c r="AA270" s="581">
        <f t="shared" si="228"/>
        <v>0</v>
      </c>
      <c r="AB270" s="581">
        <f t="shared" si="228"/>
        <v>0</v>
      </c>
      <c r="AC270" s="581">
        <f t="shared" si="228"/>
        <v>0</v>
      </c>
      <c r="AD270" s="581">
        <f t="shared" si="228"/>
        <v>0</v>
      </c>
      <c r="AE270" s="581">
        <f t="shared" si="228"/>
        <v>0</v>
      </c>
      <c r="AF270" s="581">
        <f t="shared" si="228"/>
        <v>0</v>
      </c>
      <c r="AG270" s="581">
        <f t="shared" si="228"/>
        <v>0</v>
      </c>
      <c r="AH270" s="581">
        <f t="shared" si="228"/>
        <v>0</v>
      </c>
      <c r="AI270" s="581">
        <f t="shared" si="228"/>
        <v>0</v>
      </c>
      <c r="AJ270" s="581">
        <f t="shared" si="228"/>
        <v>0</v>
      </c>
      <c r="AK270" s="581">
        <f t="shared" si="228"/>
        <v>0</v>
      </c>
      <c r="AL270" s="581">
        <f t="shared" si="228"/>
        <v>0</v>
      </c>
      <c r="AM270" s="581">
        <f t="shared" si="228"/>
        <v>0</v>
      </c>
      <c r="AN270" s="581">
        <f t="shared" si="228"/>
        <v>0</v>
      </c>
      <c r="AO270" s="581">
        <f t="shared" si="228"/>
        <v>0</v>
      </c>
      <c r="AP270" s="581">
        <f t="shared" si="228"/>
        <v>0</v>
      </c>
      <c r="AQ270" s="581">
        <f t="shared" si="228"/>
        <v>0</v>
      </c>
      <c r="AR270" s="581">
        <f t="shared" si="228"/>
        <v>0</v>
      </c>
      <c r="AS270" s="581">
        <f t="shared" si="228"/>
        <v>0</v>
      </c>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row>
    <row r="271" spans="2:85" s="81" customFormat="1" ht="8.4499999999999993" customHeight="1" x14ac:dyDescent="0.25">
      <c r="B271" s="207"/>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row>
    <row r="272" spans="2:85" s="81" customFormat="1" x14ac:dyDescent="0.25">
      <c r="B272" s="207" t="s">
        <v>1195</v>
      </c>
      <c r="D272" s="113">
        <f>SUM(F272:AS272)</f>
        <v>-369034.75119767047</v>
      </c>
      <c r="F272" s="629">
        <f t="shared" ref="F272:AS272" si="229">LOOKUP(F$139,$F$4:$CG$4,$F123:$CG123)</f>
        <v>0</v>
      </c>
      <c r="G272" s="629">
        <f t="shared" si="229"/>
        <v>-41361.873473122454</v>
      </c>
      <c r="H272" s="629">
        <f t="shared" si="229"/>
        <v>-39539.29542323151</v>
      </c>
      <c r="I272" s="629">
        <f t="shared" si="229"/>
        <v>-37607.36269034713</v>
      </c>
      <c r="J272" s="629">
        <f t="shared" si="229"/>
        <v>-35559.513993489672</v>
      </c>
      <c r="K272" s="629">
        <f t="shared" si="229"/>
        <v>-33388.794374820769</v>
      </c>
      <c r="L272" s="629">
        <f t="shared" si="229"/>
        <v>-31087.831579031736</v>
      </c>
      <c r="M272" s="629">
        <f t="shared" si="229"/>
        <v>-28648.811015495361</v>
      </c>
      <c r="N272" s="629">
        <f t="shared" si="229"/>
        <v>-26063.449218146798</v>
      </c>
      <c r="O272" s="629">
        <f t="shared" si="229"/>
        <v>-23322.965712957324</v>
      </c>
      <c r="P272" s="629">
        <f t="shared" si="229"/>
        <v>-20418.053197456484</v>
      </c>
      <c r="Q272" s="629">
        <f t="shared" si="229"/>
        <v>-17338.845931025593</v>
      </c>
      <c r="R272" s="629">
        <f t="shared" si="229"/>
        <v>-14074.886228608852</v>
      </c>
      <c r="S272" s="629">
        <f t="shared" si="229"/>
        <v>-10615.088944047104</v>
      </c>
      <c r="T272" s="629">
        <f t="shared" si="229"/>
        <v>-6947.7038224116532</v>
      </c>
      <c r="U272" s="629">
        <f t="shared" si="229"/>
        <v>-3060.275593478078</v>
      </c>
      <c r="V272" s="629">
        <f t="shared" si="229"/>
        <v>0</v>
      </c>
      <c r="W272" s="629">
        <f t="shared" si="229"/>
        <v>0</v>
      </c>
      <c r="X272" s="629">
        <f t="shared" si="229"/>
        <v>0</v>
      </c>
      <c r="Y272" s="629">
        <f t="shared" si="229"/>
        <v>0</v>
      </c>
      <c r="Z272" s="629">
        <f t="shared" si="229"/>
        <v>0</v>
      </c>
      <c r="AA272" s="629">
        <f t="shared" si="229"/>
        <v>0</v>
      </c>
      <c r="AB272" s="629">
        <f t="shared" si="229"/>
        <v>0</v>
      </c>
      <c r="AC272" s="629">
        <f t="shared" si="229"/>
        <v>0</v>
      </c>
      <c r="AD272" s="629">
        <f t="shared" si="229"/>
        <v>0</v>
      </c>
      <c r="AE272" s="629">
        <f t="shared" si="229"/>
        <v>0</v>
      </c>
      <c r="AF272" s="629">
        <f t="shared" si="229"/>
        <v>0</v>
      </c>
      <c r="AG272" s="629">
        <f t="shared" si="229"/>
        <v>0</v>
      </c>
      <c r="AH272" s="629">
        <f t="shared" si="229"/>
        <v>0</v>
      </c>
      <c r="AI272" s="629">
        <f t="shared" si="229"/>
        <v>0</v>
      </c>
      <c r="AJ272" s="629">
        <f t="shared" si="229"/>
        <v>0</v>
      </c>
      <c r="AK272" s="629">
        <f t="shared" si="229"/>
        <v>0</v>
      </c>
      <c r="AL272" s="629">
        <f t="shared" si="229"/>
        <v>0</v>
      </c>
      <c r="AM272" s="629">
        <f t="shared" si="229"/>
        <v>0</v>
      </c>
      <c r="AN272" s="629">
        <f t="shared" si="229"/>
        <v>0</v>
      </c>
      <c r="AO272" s="629">
        <f t="shared" si="229"/>
        <v>0</v>
      </c>
      <c r="AP272" s="629">
        <f t="shared" si="229"/>
        <v>0</v>
      </c>
      <c r="AQ272" s="629">
        <f t="shared" si="229"/>
        <v>0</v>
      </c>
      <c r="AR272" s="629">
        <f t="shared" si="229"/>
        <v>0</v>
      </c>
      <c r="AS272" s="629">
        <f t="shared" si="229"/>
        <v>0</v>
      </c>
      <c r="AT272" s="629"/>
      <c r="AU272" s="629"/>
      <c r="AV272" s="629"/>
      <c r="AW272" s="629"/>
      <c r="AX272" s="629"/>
      <c r="AY272" s="629"/>
      <c r="AZ272" s="629"/>
      <c r="BA272" s="629"/>
      <c r="BB272" s="629"/>
      <c r="BC272" s="629"/>
      <c r="BD272" s="629"/>
      <c r="BE272" s="629"/>
      <c r="BF272" s="629"/>
      <c r="BG272" s="629"/>
      <c r="BH272" s="629"/>
      <c r="BI272" s="629"/>
      <c r="BJ272" s="629"/>
      <c r="BK272" s="629"/>
      <c r="BL272" s="629"/>
      <c r="BM272" s="629"/>
      <c r="BN272" s="629"/>
      <c r="BO272" s="629"/>
      <c r="BP272" s="629"/>
      <c r="BQ272" s="629"/>
      <c r="BR272" s="629"/>
      <c r="BS272" s="629"/>
      <c r="BT272" s="629"/>
      <c r="BU272" s="629"/>
      <c r="BV272" s="629"/>
      <c r="BW272" s="629"/>
      <c r="BX272" s="629"/>
      <c r="BY272" s="629"/>
      <c r="BZ272" s="629"/>
      <c r="CA272" s="629"/>
      <c r="CB272" s="629"/>
      <c r="CC272" s="629"/>
      <c r="CD272" s="629"/>
      <c r="CE272" s="629"/>
      <c r="CF272" s="629"/>
      <c r="CG272" s="629"/>
    </row>
    <row r="273" spans="1:85" s="81" customFormat="1" x14ac:dyDescent="0.25">
      <c r="B273" s="207" t="s">
        <v>1196</v>
      </c>
      <c r="D273" s="113">
        <f>SUM(F273:AS273)</f>
        <v>0</v>
      </c>
      <c r="F273" s="629">
        <f t="shared" ref="F273:AS273" si="230">LOOKUP(F$139,$F$4:$CG$4,$F124:$CG124)</f>
        <v>0</v>
      </c>
      <c r="G273" s="629">
        <f t="shared" si="230"/>
        <v>0</v>
      </c>
      <c r="H273" s="629">
        <f t="shared" si="230"/>
        <v>0</v>
      </c>
      <c r="I273" s="629">
        <f t="shared" si="230"/>
        <v>0</v>
      </c>
      <c r="J273" s="629">
        <f t="shared" si="230"/>
        <v>0</v>
      </c>
      <c r="K273" s="629">
        <f t="shared" si="230"/>
        <v>0</v>
      </c>
      <c r="L273" s="629">
        <f t="shared" si="230"/>
        <v>0</v>
      </c>
      <c r="M273" s="629">
        <f t="shared" si="230"/>
        <v>0</v>
      </c>
      <c r="N273" s="629">
        <f t="shared" si="230"/>
        <v>0</v>
      </c>
      <c r="O273" s="629">
        <f t="shared" si="230"/>
        <v>0</v>
      </c>
      <c r="P273" s="629">
        <f t="shared" si="230"/>
        <v>0</v>
      </c>
      <c r="Q273" s="629">
        <f t="shared" si="230"/>
        <v>0</v>
      </c>
      <c r="R273" s="629">
        <f t="shared" si="230"/>
        <v>0</v>
      </c>
      <c r="S273" s="629">
        <f t="shared" si="230"/>
        <v>0</v>
      </c>
      <c r="T273" s="629">
        <f t="shared" si="230"/>
        <v>0</v>
      </c>
      <c r="U273" s="629">
        <f t="shared" si="230"/>
        <v>0</v>
      </c>
      <c r="V273" s="629">
        <f t="shared" si="230"/>
        <v>0</v>
      </c>
      <c r="W273" s="629">
        <f t="shared" si="230"/>
        <v>0</v>
      </c>
      <c r="X273" s="629">
        <f t="shared" si="230"/>
        <v>0</v>
      </c>
      <c r="Y273" s="629">
        <f t="shared" si="230"/>
        <v>0</v>
      </c>
      <c r="Z273" s="629">
        <f t="shared" si="230"/>
        <v>0</v>
      </c>
      <c r="AA273" s="629">
        <f t="shared" si="230"/>
        <v>0</v>
      </c>
      <c r="AB273" s="629">
        <f t="shared" si="230"/>
        <v>0</v>
      </c>
      <c r="AC273" s="629">
        <f t="shared" si="230"/>
        <v>0</v>
      </c>
      <c r="AD273" s="629">
        <f t="shared" si="230"/>
        <v>0</v>
      </c>
      <c r="AE273" s="629">
        <f t="shared" si="230"/>
        <v>0</v>
      </c>
      <c r="AF273" s="629">
        <f t="shared" si="230"/>
        <v>0</v>
      </c>
      <c r="AG273" s="629">
        <f t="shared" si="230"/>
        <v>0</v>
      </c>
      <c r="AH273" s="629">
        <f t="shared" si="230"/>
        <v>0</v>
      </c>
      <c r="AI273" s="629">
        <f t="shared" si="230"/>
        <v>0</v>
      </c>
      <c r="AJ273" s="629">
        <f t="shared" si="230"/>
        <v>0</v>
      </c>
      <c r="AK273" s="629">
        <f t="shared" si="230"/>
        <v>0</v>
      </c>
      <c r="AL273" s="629">
        <f t="shared" si="230"/>
        <v>0</v>
      </c>
      <c r="AM273" s="629">
        <f t="shared" si="230"/>
        <v>0</v>
      </c>
      <c r="AN273" s="629">
        <f t="shared" si="230"/>
        <v>0</v>
      </c>
      <c r="AO273" s="629">
        <f t="shared" si="230"/>
        <v>0</v>
      </c>
      <c r="AP273" s="629">
        <f t="shared" si="230"/>
        <v>0</v>
      </c>
      <c r="AQ273" s="629">
        <f t="shared" si="230"/>
        <v>0</v>
      </c>
      <c r="AR273" s="629">
        <f t="shared" si="230"/>
        <v>0</v>
      </c>
      <c r="AS273" s="629">
        <f t="shared" si="230"/>
        <v>0</v>
      </c>
      <c r="AT273" s="629"/>
      <c r="AU273" s="629"/>
      <c r="AV273" s="629"/>
      <c r="AW273" s="629"/>
      <c r="AX273" s="629"/>
      <c r="AY273" s="629"/>
      <c r="AZ273" s="629"/>
      <c r="BA273" s="629"/>
      <c r="BB273" s="629"/>
      <c r="BC273" s="629"/>
      <c r="BD273" s="629"/>
      <c r="BE273" s="629"/>
      <c r="BF273" s="629"/>
      <c r="BG273" s="629"/>
      <c r="BH273" s="629"/>
      <c r="BI273" s="629"/>
      <c r="BJ273" s="629"/>
      <c r="BK273" s="629"/>
      <c r="BL273" s="629"/>
      <c r="BM273" s="629"/>
      <c r="BN273" s="629"/>
      <c r="BO273" s="629"/>
      <c r="BP273" s="629"/>
      <c r="BQ273" s="629"/>
      <c r="BR273" s="629"/>
      <c r="BS273" s="629"/>
      <c r="BT273" s="629"/>
      <c r="BU273" s="629"/>
      <c r="BV273" s="629"/>
      <c r="BW273" s="629"/>
      <c r="BX273" s="629"/>
      <c r="BY273" s="629"/>
      <c r="BZ273" s="629"/>
      <c r="CA273" s="629"/>
      <c r="CB273" s="629"/>
      <c r="CC273" s="629"/>
      <c r="CD273" s="629"/>
      <c r="CE273" s="629"/>
      <c r="CF273" s="629"/>
      <c r="CG273" s="629"/>
    </row>
    <row r="274" spans="1:85" s="81" customFormat="1" x14ac:dyDescent="0.25">
      <c r="B274" s="207" t="s">
        <v>1201</v>
      </c>
      <c r="D274" s="113">
        <f>SUM(F274:AS274)</f>
        <v>0</v>
      </c>
      <c r="F274" s="629">
        <f t="shared" ref="F274:AS274" si="231">LOOKUP(F$139,$F$4:$CG$4,$F125:$CG125)</f>
        <v>0</v>
      </c>
      <c r="G274" s="629">
        <f t="shared" si="231"/>
        <v>0</v>
      </c>
      <c r="H274" s="629">
        <f t="shared" si="231"/>
        <v>0</v>
      </c>
      <c r="I274" s="629">
        <f t="shared" si="231"/>
        <v>0</v>
      </c>
      <c r="J274" s="629">
        <f t="shared" si="231"/>
        <v>0</v>
      </c>
      <c r="K274" s="629">
        <f t="shared" si="231"/>
        <v>0</v>
      </c>
      <c r="L274" s="629">
        <f t="shared" si="231"/>
        <v>0</v>
      </c>
      <c r="M274" s="629">
        <f t="shared" si="231"/>
        <v>0</v>
      </c>
      <c r="N274" s="629">
        <f t="shared" si="231"/>
        <v>0</v>
      </c>
      <c r="O274" s="629">
        <f t="shared" si="231"/>
        <v>0</v>
      </c>
      <c r="P274" s="629">
        <f t="shared" si="231"/>
        <v>0</v>
      </c>
      <c r="Q274" s="629">
        <f t="shared" si="231"/>
        <v>0</v>
      </c>
      <c r="R274" s="629">
        <f t="shared" si="231"/>
        <v>0</v>
      </c>
      <c r="S274" s="629">
        <f t="shared" si="231"/>
        <v>0</v>
      </c>
      <c r="T274" s="629">
        <f t="shared" si="231"/>
        <v>0</v>
      </c>
      <c r="U274" s="629">
        <f t="shared" si="231"/>
        <v>0</v>
      </c>
      <c r="V274" s="629">
        <f t="shared" si="231"/>
        <v>0</v>
      </c>
      <c r="W274" s="629">
        <f t="shared" si="231"/>
        <v>0</v>
      </c>
      <c r="X274" s="629">
        <f t="shared" si="231"/>
        <v>0</v>
      </c>
      <c r="Y274" s="629">
        <f t="shared" si="231"/>
        <v>0</v>
      </c>
      <c r="Z274" s="629">
        <f t="shared" si="231"/>
        <v>0</v>
      </c>
      <c r="AA274" s="629">
        <f t="shared" si="231"/>
        <v>0</v>
      </c>
      <c r="AB274" s="629">
        <f t="shared" si="231"/>
        <v>0</v>
      </c>
      <c r="AC274" s="629">
        <f t="shared" si="231"/>
        <v>0</v>
      </c>
      <c r="AD274" s="629">
        <f t="shared" si="231"/>
        <v>0</v>
      </c>
      <c r="AE274" s="629">
        <f t="shared" si="231"/>
        <v>0</v>
      </c>
      <c r="AF274" s="629">
        <f t="shared" si="231"/>
        <v>0</v>
      </c>
      <c r="AG274" s="629">
        <f t="shared" si="231"/>
        <v>0</v>
      </c>
      <c r="AH274" s="629">
        <f t="shared" si="231"/>
        <v>0</v>
      </c>
      <c r="AI274" s="629">
        <f t="shared" si="231"/>
        <v>0</v>
      </c>
      <c r="AJ274" s="629">
        <f t="shared" si="231"/>
        <v>0</v>
      </c>
      <c r="AK274" s="629">
        <f t="shared" si="231"/>
        <v>0</v>
      </c>
      <c r="AL274" s="629">
        <f t="shared" si="231"/>
        <v>0</v>
      </c>
      <c r="AM274" s="629">
        <f t="shared" si="231"/>
        <v>0</v>
      </c>
      <c r="AN274" s="629">
        <f t="shared" si="231"/>
        <v>0</v>
      </c>
      <c r="AO274" s="629">
        <f t="shared" si="231"/>
        <v>0</v>
      </c>
      <c r="AP274" s="629">
        <f t="shared" si="231"/>
        <v>0</v>
      </c>
      <c r="AQ274" s="629">
        <f t="shared" si="231"/>
        <v>0</v>
      </c>
      <c r="AR274" s="629">
        <f t="shared" si="231"/>
        <v>0</v>
      </c>
      <c r="AS274" s="629">
        <f t="shared" si="231"/>
        <v>0</v>
      </c>
      <c r="AT274" s="629"/>
      <c r="AU274" s="629"/>
      <c r="AV274" s="629"/>
      <c r="AW274" s="629"/>
      <c r="AX274" s="629"/>
      <c r="AY274" s="629"/>
      <c r="AZ274" s="629"/>
      <c r="BA274" s="629"/>
      <c r="BB274" s="629"/>
      <c r="BC274" s="629"/>
      <c r="BD274" s="629"/>
      <c r="BE274" s="629"/>
      <c r="BF274" s="629"/>
      <c r="BG274" s="629"/>
      <c r="BH274" s="629"/>
      <c r="BI274" s="629"/>
      <c r="BJ274" s="629"/>
      <c r="BK274" s="629"/>
      <c r="BL274" s="629"/>
      <c r="BM274" s="629"/>
      <c r="BN274" s="629"/>
      <c r="BO274" s="629"/>
      <c r="BP274" s="629"/>
      <c r="BQ274" s="629"/>
      <c r="BR274" s="629"/>
      <c r="BS274" s="629"/>
      <c r="BT274" s="629"/>
      <c r="BU274" s="629"/>
      <c r="BV274" s="629"/>
      <c r="BW274" s="629"/>
      <c r="BX274" s="629"/>
      <c r="BY274" s="629"/>
      <c r="BZ274" s="629"/>
      <c r="CA274" s="629"/>
      <c r="CB274" s="629"/>
      <c r="CC274" s="629"/>
      <c r="CD274" s="629"/>
      <c r="CE274" s="629"/>
      <c r="CF274" s="629"/>
      <c r="CG274" s="629"/>
    </row>
    <row r="275" spans="1:85" s="81" customFormat="1" ht="7.15" customHeight="1" x14ac:dyDescent="0.25">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row>
    <row r="276" spans="1:85" s="115" customFormat="1" ht="15.75" thickBot="1" x14ac:dyDescent="0.3">
      <c r="B276" s="115" t="s">
        <v>834</v>
      </c>
      <c r="D276" s="120">
        <f>SUM(F276:AS276)</f>
        <v>2473070.5382153923</v>
      </c>
      <c r="F276" s="120">
        <f>SUM(F272:F274)+F270</f>
        <v>0</v>
      </c>
      <c r="G276" s="120">
        <f t="shared" ref="G276:AS276" si="232">SUM(G272:G274)+G270</f>
        <v>4773.6502827130171</v>
      </c>
      <c r="H276" s="120">
        <f t="shared" si="232"/>
        <v>9004.2653601639176</v>
      </c>
      <c r="I276" s="120">
        <f t="shared" si="232"/>
        <v>13135.893754914694</v>
      </c>
      <c r="J276" s="120">
        <f t="shared" si="232"/>
        <v>85301.15070776362</v>
      </c>
      <c r="K276" s="120">
        <f t="shared" si="232"/>
        <v>91613.836157430953</v>
      </c>
      <c r="L276" s="120">
        <f t="shared" si="232"/>
        <v>98511.485208003927</v>
      </c>
      <c r="M276" s="120">
        <f t="shared" si="232"/>
        <v>104950.98734472255</v>
      </c>
      <c r="N276" s="120">
        <f t="shared" si="232"/>
        <v>111996.79331454364</v>
      </c>
      <c r="O276" s="120">
        <f t="shared" si="232"/>
        <v>119309.23209651749</v>
      </c>
      <c r="P276" s="120">
        <f t="shared" si="232"/>
        <v>127300.7732305526</v>
      </c>
      <c r="Q276" s="120">
        <f t="shared" si="232"/>
        <v>134783.01654982477</v>
      </c>
      <c r="R276" s="120">
        <f t="shared" si="232"/>
        <v>142970.47202772988</v>
      </c>
      <c r="S276" s="120">
        <f t="shared" si="232"/>
        <v>151476.85248216722</v>
      </c>
      <c r="T276" s="120">
        <f t="shared" si="232"/>
        <v>160771.67091910788</v>
      </c>
      <c r="U276" s="120">
        <f t="shared" si="232"/>
        <v>169506.48002470925</v>
      </c>
      <c r="V276" s="120">
        <f t="shared" si="232"/>
        <v>178001.37372210916</v>
      </c>
      <c r="W276" s="120">
        <f t="shared" si="232"/>
        <v>183571.857278629</v>
      </c>
      <c r="X276" s="120">
        <f t="shared" si="232"/>
        <v>189796.23778954044</v>
      </c>
      <c r="Y276" s="120">
        <f t="shared" si="232"/>
        <v>195134.09221063039</v>
      </c>
      <c r="Z276" s="120">
        <f t="shared" si="232"/>
        <v>201160.41775361754</v>
      </c>
      <c r="AA276" s="120">
        <f t="shared" si="232"/>
        <v>0</v>
      </c>
      <c r="AB276" s="120">
        <f t="shared" si="232"/>
        <v>0</v>
      </c>
      <c r="AC276" s="120">
        <f t="shared" si="232"/>
        <v>0</v>
      </c>
      <c r="AD276" s="120">
        <f t="shared" si="232"/>
        <v>0</v>
      </c>
      <c r="AE276" s="120">
        <f t="shared" si="232"/>
        <v>0</v>
      </c>
      <c r="AF276" s="120">
        <f t="shared" si="232"/>
        <v>0</v>
      </c>
      <c r="AG276" s="120">
        <f t="shared" si="232"/>
        <v>0</v>
      </c>
      <c r="AH276" s="120">
        <f t="shared" si="232"/>
        <v>0</v>
      </c>
      <c r="AI276" s="120">
        <f t="shared" si="232"/>
        <v>0</v>
      </c>
      <c r="AJ276" s="120">
        <f t="shared" si="232"/>
        <v>0</v>
      </c>
      <c r="AK276" s="120">
        <f t="shared" si="232"/>
        <v>0</v>
      </c>
      <c r="AL276" s="120">
        <f t="shared" si="232"/>
        <v>0</v>
      </c>
      <c r="AM276" s="120">
        <f t="shared" si="232"/>
        <v>0</v>
      </c>
      <c r="AN276" s="120">
        <f t="shared" si="232"/>
        <v>0</v>
      </c>
      <c r="AO276" s="120">
        <f t="shared" si="232"/>
        <v>0</v>
      </c>
      <c r="AP276" s="120">
        <f t="shared" si="232"/>
        <v>0</v>
      </c>
      <c r="AQ276" s="120">
        <f t="shared" si="232"/>
        <v>0</v>
      </c>
      <c r="AR276" s="120">
        <f t="shared" si="232"/>
        <v>0</v>
      </c>
      <c r="AS276" s="120">
        <f t="shared" si="232"/>
        <v>0</v>
      </c>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row>
    <row r="277" spans="1:85" s="81" customFormat="1" ht="7.9" customHeight="1" thickTop="1" x14ac:dyDescent="0.25">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row>
    <row r="278" spans="1:85" s="81" customFormat="1" x14ac:dyDescent="0.25">
      <c r="B278" s="115" t="s">
        <v>1202</v>
      </c>
      <c r="D278" s="635">
        <f>SUM(F278:AS278)</f>
        <v>-494614.10764307849</v>
      </c>
      <c r="F278" s="629">
        <f t="shared" ref="F278:AS278" si="233">LOOKUP(F$139,$F$4:$CG$4,$F129:$CG129)</f>
        <v>0</v>
      </c>
      <c r="G278" s="629">
        <f t="shared" si="233"/>
        <v>-954.73005654260419</v>
      </c>
      <c r="H278" s="629">
        <f t="shared" si="233"/>
        <v>-1800.8530720327815</v>
      </c>
      <c r="I278" s="629">
        <f t="shared" si="233"/>
        <v>-2627.1787509829428</v>
      </c>
      <c r="J278" s="629">
        <f t="shared" si="233"/>
        <v>-17060.230141552725</v>
      </c>
      <c r="K278" s="629">
        <f t="shared" si="233"/>
        <v>-18322.767231486199</v>
      </c>
      <c r="L278" s="629">
        <f t="shared" si="233"/>
        <v>-19702.297041600788</v>
      </c>
      <c r="M278" s="629">
        <f t="shared" si="233"/>
        <v>-20990.197468944509</v>
      </c>
      <c r="N278" s="629">
        <f t="shared" si="233"/>
        <v>-22399.358662908729</v>
      </c>
      <c r="O278" s="629">
        <f t="shared" si="233"/>
        <v>-23861.846419303496</v>
      </c>
      <c r="P278" s="629">
        <f t="shared" si="233"/>
        <v>-25460.154646110524</v>
      </c>
      <c r="Q278" s="629">
        <f t="shared" si="233"/>
        <v>-26956.603309964961</v>
      </c>
      <c r="R278" s="629">
        <f t="shared" si="233"/>
        <v>-28594.09440554598</v>
      </c>
      <c r="S278" s="629">
        <f t="shared" si="233"/>
        <v>-30295.370496433447</v>
      </c>
      <c r="T278" s="629">
        <f t="shared" si="233"/>
        <v>-32154.334183821578</v>
      </c>
      <c r="U278" s="629">
        <f t="shared" si="233"/>
        <v>-33901.296004941847</v>
      </c>
      <c r="V278" s="629">
        <f t="shared" si="233"/>
        <v>-35600.274744421826</v>
      </c>
      <c r="W278" s="629">
        <f t="shared" si="233"/>
        <v>-36714.371455725792</v>
      </c>
      <c r="X278" s="629">
        <f t="shared" si="233"/>
        <v>-37959.247557908093</v>
      </c>
      <c r="Y278" s="629">
        <f t="shared" si="233"/>
        <v>-39026.818442126081</v>
      </c>
      <c r="Z278" s="629">
        <f t="shared" si="233"/>
        <v>-40232.083550723502</v>
      </c>
      <c r="AA278" s="629">
        <f t="shared" si="233"/>
        <v>0</v>
      </c>
      <c r="AB278" s="629">
        <f t="shared" si="233"/>
        <v>0</v>
      </c>
      <c r="AC278" s="629">
        <f t="shared" si="233"/>
        <v>0</v>
      </c>
      <c r="AD278" s="629">
        <f t="shared" si="233"/>
        <v>0</v>
      </c>
      <c r="AE278" s="629">
        <f t="shared" si="233"/>
        <v>0</v>
      </c>
      <c r="AF278" s="629">
        <f t="shared" si="233"/>
        <v>0</v>
      </c>
      <c r="AG278" s="629">
        <f t="shared" si="233"/>
        <v>0</v>
      </c>
      <c r="AH278" s="629">
        <f t="shared" si="233"/>
        <v>0</v>
      </c>
      <c r="AI278" s="629">
        <f t="shared" si="233"/>
        <v>0</v>
      </c>
      <c r="AJ278" s="629">
        <f t="shared" si="233"/>
        <v>0</v>
      </c>
      <c r="AK278" s="629">
        <f t="shared" si="233"/>
        <v>0</v>
      </c>
      <c r="AL278" s="629">
        <f t="shared" si="233"/>
        <v>0</v>
      </c>
      <c r="AM278" s="629">
        <f t="shared" si="233"/>
        <v>0</v>
      </c>
      <c r="AN278" s="629">
        <f t="shared" si="233"/>
        <v>0</v>
      </c>
      <c r="AO278" s="629">
        <f t="shared" si="233"/>
        <v>0</v>
      </c>
      <c r="AP278" s="629">
        <f t="shared" si="233"/>
        <v>0</v>
      </c>
      <c r="AQ278" s="629">
        <f t="shared" si="233"/>
        <v>0</v>
      </c>
      <c r="AR278" s="629">
        <f t="shared" si="233"/>
        <v>0</v>
      </c>
      <c r="AS278" s="629">
        <f t="shared" si="233"/>
        <v>0</v>
      </c>
      <c r="AT278" s="629"/>
      <c r="AU278" s="629"/>
      <c r="AV278" s="629"/>
      <c r="AW278" s="629"/>
      <c r="AX278" s="629"/>
      <c r="AY278" s="629"/>
      <c r="AZ278" s="629"/>
      <c r="BA278" s="629"/>
      <c r="BB278" s="629"/>
      <c r="BC278" s="629"/>
      <c r="BD278" s="629"/>
      <c r="BE278" s="629"/>
      <c r="BF278" s="629"/>
      <c r="BG278" s="629"/>
      <c r="BH278" s="629"/>
      <c r="BI278" s="629"/>
      <c r="BJ278" s="629"/>
      <c r="BK278" s="629"/>
      <c r="BL278" s="629"/>
      <c r="BM278" s="629"/>
      <c r="BN278" s="629"/>
      <c r="BO278" s="629"/>
      <c r="BP278" s="629"/>
      <c r="BQ278" s="629"/>
      <c r="BR278" s="629"/>
      <c r="BS278" s="629"/>
      <c r="BT278" s="629"/>
      <c r="BU278" s="629"/>
      <c r="BV278" s="629"/>
      <c r="BW278" s="629"/>
      <c r="BX278" s="629"/>
      <c r="BY278" s="629"/>
      <c r="BZ278" s="629"/>
      <c r="CA278" s="629"/>
      <c r="CB278" s="629"/>
      <c r="CC278" s="629"/>
      <c r="CD278" s="629"/>
      <c r="CE278" s="629"/>
      <c r="CF278" s="629"/>
      <c r="CG278" s="629"/>
    </row>
    <row r="279" spans="1:85" s="81" customFormat="1" ht="4.9000000000000004" customHeight="1" x14ac:dyDescent="0.25">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row>
    <row r="280" spans="1:85" s="115" customFormat="1" ht="15.75" thickBot="1" x14ac:dyDescent="0.3">
      <c r="B280" s="115" t="s">
        <v>839</v>
      </c>
      <c r="D280" s="120">
        <f>SUM(F280:AS280)</f>
        <v>1978456.4305723135</v>
      </c>
      <c r="F280" s="120">
        <f>F276+F278</f>
        <v>0</v>
      </c>
      <c r="G280" s="120">
        <f t="shared" ref="G280:AS280" si="234">G276+G278</f>
        <v>3818.9202261704131</v>
      </c>
      <c r="H280" s="120">
        <f t="shared" si="234"/>
        <v>7203.4122881311359</v>
      </c>
      <c r="I280" s="120">
        <f t="shared" si="234"/>
        <v>10508.715003931751</v>
      </c>
      <c r="J280" s="120">
        <f t="shared" si="234"/>
        <v>68240.920566210902</v>
      </c>
      <c r="K280" s="120">
        <f t="shared" si="234"/>
        <v>73291.068925944754</v>
      </c>
      <c r="L280" s="120">
        <f t="shared" si="234"/>
        <v>78809.188166403139</v>
      </c>
      <c r="M280" s="120">
        <f t="shared" si="234"/>
        <v>83960.789875778049</v>
      </c>
      <c r="N280" s="120">
        <f t="shared" si="234"/>
        <v>89597.434651634918</v>
      </c>
      <c r="O280" s="120">
        <f t="shared" si="234"/>
        <v>95447.385677213984</v>
      </c>
      <c r="P280" s="120">
        <f t="shared" si="234"/>
        <v>101840.61858444207</v>
      </c>
      <c r="Q280" s="120">
        <f t="shared" si="234"/>
        <v>107826.4132398598</v>
      </c>
      <c r="R280" s="120">
        <f t="shared" si="234"/>
        <v>114376.37762218389</v>
      </c>
      <c r="S280" s="120">
        <f t="shared" si="234"/>
        <v>121181.48198573377</v>
      </c>
      <c r="T280" s="120">
        <f t="shared" si="234"/>
        <v>128617.33673528631</v>
      </c>
      <c r="U280" s="120">
        <f t="shared" si="234"/>
        <v>135605.18401976739</v>
      </c>
      <c r="V280" s="120">
        <f t="shared" si="234"/>
        <v>142401.09897768733</v>
      </c>
      <c r="W280" s="120">
        <f t="shared" si="234"/>
        <v>146857.48582290323</v>
      </c>
      <c r="X280" s="120">
        <f t="shared" si="234"/>
        <v>151836.99023163234</v>
      </c>
      <c r="Y280" s="120">
        <f t="shared" si="234"/>
        <v>156107.27376850432</v>
      </c>
      <c r="Z280" s="120">
        <f t="shared" si="234"/>
        <v>160928.33420289404</v>
      </c>
      <c r="AA280" s="120">
        <f t="shared" si="234"/>
        <v>0</v>
      </c>
      <c r="AB280" s="120">
        <f t="shared" si="234"/>
        <v>0</v>
      </c>
      <c r="AC280" s="120">
        <f t="shared" si="234"/>
        <v>0</v>
      </c>
      <c r="AD280" s="120">
        <f t="shared" si="234"/>
        <v>0</v>
      </c>
      <c r="AE280" s="120">
        <f t="shared" si="234"/>
        <v>0</v>
      </c>
      <c r="AF280" s="120">
        <f t="shared" si="234"/>
        <v>0</v>
      </c>
      <c r="AG280" s="120">
        <f t="shared" si="234"/>
        <v>0</v>
      </c>
      <c r="AH280" s="120">
        <f t="shared" si="234"/>
        <v>0</v>
      </c>
      <c r="AI280" s="120">
        <f t="shared" si="234"/>
        <v>0</v>
      </c>
      <c r="AJ280" s="120">
        <f t="shared" si="234"/>
        <v>0</v>
      </c>
      <c r="AK280" s="120">
        <f t="shared" si="234"/>
        <v>0</v>
      </c>
      <c r="AL280" s="120">
        <f t="shared" si="234"/>
        <v>0</v>
      </c>
      <c r="AM280" s="120">
        <f t="shared" si="234"/>
        <v>0</v>
      </c>
      <c r="AN280" s="120">
        <f t="shared" si="234"/>
        <v>0</v>
      </c>
      <c r="AO280" s="120">
        <f t="shared" si="234"/>
        <v>0</v>
      </c>
      <c r="AP280" s="120">
        <f t="shared" si="234"/>
        <v>0</v>
      </c>
      <c r="AQ280" s="120">
        <f t="shared" si="234"/>
        <v>0</v>
      </c>
      <c r="AR280" s="120">
        <f t="shared" si="234"/>
        <v>0</v>
      </c>
      <c r="AS280" s="120">
        <f t="shared" si="234"/>
        <v>0</v>
      </c>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row>
    <row r="281" spans="1:85" s="81" customFormat="1" ht="4.9000000000000004" customHeight="1" thickTop="1" x14ac:dyDescent="0.25">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row>
    <row r="282" spans="1:85" s="116" customFormat="1" x14ac:dyDescent="0.25">
      <c r="B282" s="77" t="s">
        <v>1199</v>
      </c>
      <c r="D282" s="582">
        <f ca="1">SUM(F282:AS282)</f>
        <v>-1978456.4305723137</v>
      </c>
      <c r="F282" s="582">
        <f t="shared" ref="F282:AS282" ca="1" si="235">LOOKUP(F$139,$F$4:$CG$4,$F133:$CG133)</f>
        <v>0</v>
      </c>
      <c r="G282" s="582">
        <f t="shared" ca="1" si="235"/>
        <v>-3818.9202261704168</v>
      </c>
      <c r="H282" s="582">
        <f t="shared" ca="1" si="235"/>
        <v>-7203.4122881311259</v>
      </c>
      <c r="I282" s="582">
        <f t="shared" ca="1" si="235"/>
        <v>-10508.715003931771</v>
      </c>
      <c r="J282" s="582">
        <f t="shared" ca="1" si="235"/>
        <v>-68240.920566210902</v>
      </c>
      <c r="K282" s="582">
        <f t="shared" ca="1" si="235"/>
        <v>-73291.068925944797</v>
      </c>
      <c r="L282" s="582">
        <f t="shared" ca="1" si="235"/>
        <v>-78809.188166403153</v>
      </c>
      <c r="M282" s="582">
        <f t="shared" ca="1" si="235"/>
        <v>-83960.789875778035</v>
      </c>
      <c r="N282" s="582">
        <f t="shared" ca="1" si="235"/>
        <v>-89597.434651634918</v>
      </c>
      <c r="O282" s="582">
        <f t="shared" ca="1" si="235"/>
        <v>-95447.385677213984</v>
      </c>
      <c r="P282" s="582">
        <f t="shared" ca="1" si="235"/>
        <v>-101840.6185844421</v>
      </c>
      <c r="Q282" s="582">
        <f t="shared" ca="1" si="235"/>
        <v>-107826.41323985983</v>
      </c>
      <c r="R282" s="582">
        <f t="shared" ca="1" si="235"/>
        <v>-114376.37762218391</v>
      </c>
      <c r="S282" s="582">
        <f t="shared" ca="1" si="235"/>
        <v>-121181.48198573379</v>
      </c>
      <c r="T282" s="582">
        <f t="shared" ca="1" si="235"/>
        <v>-121783.88403341957</v>
      </c>
      <c r="U282" s="582">
        <f t="shared" ca="1" si="235"/>
        <v>-142438.63672163413</v>
      </c>
      <c r="V282" s="582">
        <f t="shared" ca="1" si="235"/>
        <v>-142401.0989776873</v>
      </c>
      <c r="W282" s="582">
        <f t="shared" ca="1" si="235"/>
        <v>-146857.48582290317</v>
      </c>
      <c r="X282" s="582">
        <f t="shared" ca="1" si="235"/>
        <v>-151836.99023163237</v>
      </c>
      <c r="Y282" s="582">
        <f t="shared" ca="1" si="235"/>
        <v>-156107.27376850432</v>
      </c>
      <c r="Z282" s="582">
        <f t="shared" ca="1" si="235"/>
        <v>-160928.33420289384</v>
      </c>
      <c r="AA282" s="582">
        <f t="shared" ca="1" si="235"/>
        <v>0</v>
      </c>
      <c r="AB282" s="582">
        <f t="shared" ca="1" si="235"/>
        <v>0</v>
      </c>
      <c r="AC282" s="582">
        <f t="shared" ca="1" si="235"/>
        <v>0</v>
      </c>
      <c r="AD282" s="582">
        <f t="shared" ca="1" si="235"/>
        <v>0</v>
      </c>
      <c r="AE282" s="582">
        <f t="shared" ca="1" si="235"/>
        <v>0</v>
      </c>
      <c r="AF282" s="582">
        <f t="shared" ca="1" si="235"/>
        <v>0</v>
      </c>
      <c r="AG282" s="582">
        <f t="shared" ca="1" si="235"/>
        <v>0</v>
      </c>
      <c r="AH282" s="582">
        <f t="shared" ca="1" si="235"/>
        <v>0</v>
      </c>
      <c r="AI282" s="582">
        <f t="shared" ca="1" si="235"/>
        <v>0</v>
      </c>
      <c r="AJ282" s="582">
        <f t="shared" ca="1" si="235"/>
        <v>0</v>
      </c>
      <c r="AK282" s="582">
        <f t="shared" ca="1" si="235"/>
        <v>0</v>
      </c>
      <c r="AL282" s="582">
        <f t="shared" ca="1" si="235"/>
        <v>0</v>
      </c>
      <c r="AM282" s="582">
        <f t="shared" ca="1" si="235"/>
        <v>0</v>
      </c>
      <c r="AN282" s="582">
        <f t="shared" ca="1" si="235"/>
        <v>0</v>
      </c>
      <c r="AO282" s="582">
        <f t="shared" ca="1" si="235"/>
        <v>0</v>
      </c>
      <c r="AP282" s="582">
        <f t="shared" ca="1" si="235"/>
        <v>0</v>
      </c>
      <c r="AQ282" s="582">
        <f t="shared" ca="1" si="235"/>
        <v>0</v>
      </c>
      <c r="AR282" s="582">
        <f t="shared" ca="1" si="235"/>
        <v>0</v>
      </c>
      <c r="AS282" s="582">
        <f t="shared" ca="1" si="235"/>
        <v>0</v>
      </c>
      <c r="AT282" s="629"/>
      <c r="AU282" s="629"/>
      <c r="AV282" s="629"/>
      <c r="AW282" s="629"/>
      <c r="AX282" s="629"/>
      <c r="AY282" s="629"/>
      <c r="AZ282" s="629"/>
      <c r="BA282" s="629"/>
      <c r="BB282" s="629"/>
      <c r="BC282" s="629"/>
      <c r="BD282" s="629"/>
      <c r="BE282" s="629"/>
      <c r="BF282" s="629"/>
      <c r="BG282" s="629"/>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row>
    <row r="283" spans="1:85" s="81" customFormat="1" ht="6" customHeight="1" x14ac:dyDescent="0.25">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row>
    <row r="284" spans="1:85" s="81" customFormat="1" x14ac:dyDescent="0.25">
      <c r="B284" s="81" t="s">
        <v>1203</v>
      </c>
      <c r="D284" s="113">
        <f ca="1">SUM(F284:AS284)</f>
        <v>-1.3642420526593924E-11</v>
      </c>
      <c r="F284" s="629">
        <f t="shared" ref="F284:AS284" ca="1" si="236">LOOKUP(F$139,$F$4:$CG$4,$F135:$CG135)</f>
        <v>0</v>
      </c>
      <c r="G284" s="629">
        <f t="shared" ca="1" si="236"/>
        <v>-3.637978807091713E-12</v>
      </c>
      <c r="H284" s="629">
        <f t="shared" ca="1" si="236"/>
        <v>1.0004441719502211E-11</v>
      </c>
      <c r="I284" s="629">
        <f t="shared" ca="1" si="236"/>
        <v>-2.0008883439004421E-11</v>
      </c>
      <c r="J284" s="629">
        <f t="shared" ca="1" si="236"/>
        <v>0</v>
      </c>
      <c r="K284" s="629">
        <f t="shared" ca="1" si="236"/>
        <v>0</v>
      </c>
      <c r="L284" s="629">
        <f t="shared" ca="1" si="236"/>
        <v>0</v>
      </c>
      <c r="M284" s="629">
        <f t="shared" ca="1" si="236"/>
        <v>0</v>
      </c>
      <c r="N284" s="629">
        <f t="shared" ca="1" si="236"/>
        <v>0</v>
      </c>
      <c r="O284" s="629">
        <f t="shared" ca="1" si="236"/>
        <v>0</v>
      </c>
      <c r="P284" s="629">
        <f t="shared" ca="1" si="236"/>
        <v>0</v>
      </c>
      <c r="Q284" s="629">
        <f t="shared" ca="1" si="236"/>
        <v>0</v>
      </c>
      <c r="R284" s="629">
        <f t="shared" ca="1" si="236"/>
        <v>0</v>
      </c>
      <c r="S284" s="629">
        <f t="shared" ca="1" si="236"/>
        <v>0</v>
      </c>
      <c r="T284" s="629">
        <f t="shared" ca="1" si="236"/>
        <v>6833.4527018667432</v>
      </c>
      <c r="U284" s="629">
        <f t="shared" ca="1" si="236"/>
        <v>-6833.4527018667432</v>
      </c>
      <c r="V284" s="629">
        <f t="shared" ca="1" si="236"/>
        <v>0</v>
      </c>
      <c r="W284" s="629">
        <f t="shared" ca="1" si="236"/>
        <v>0</v>
      </c>
      <c r="X284" s="629">
        <f t="shared" ca="1" si="236"/>
        <v>0</v>
      </c>
      <c r="Y284" s="629">
        <f t="shared" ca="1" si="236"/>
        <v>0</v>
      </c>
      <c r="Z284" s="629">
        <f t="shared" ca="1" si="236"/>
        <v>0</v>
      </c>
      <c r="AA284" s="629">
        <f t="shared" ca="1" si="236"/>
        <v>0</v>
      </c>
      <c r="AB284" s="629">
        <f t="shared" ca="1" si="236"/>
        <v>0</v>
      </c>
      <c r="AC284" s="629">
        <f t="shared" ca="1" si="236"/>
        <v>0</v>
      </c>
      <c r="AD284" s="629">
        <f t="shared" ca="1" si="236"/>
        <v>0</v>
      </c>
      <c r="AE284" s="629">
        <f t="shared" ca="1" si="236"/>
        <v>0</v>
      </c>
      <c r="AF284" s="629">
        <f t="shared" ca="1" si="236"/>
        <v>0</v>
      </c>
      <c r="AG284" s="629">
        <f t="shared" ca="1" si="236"/>
        <v>0</v>
      </c>
      <c r="AH284" s="629">
        <f t="shared" ca="1" si="236"/>
        <v>0</v>
      </c>
      <c r="AI284" s="629">
        <f t="shared" ca="1" si="236"/>
        <v>0</v>
      </c>
      <c r="AJ284" s="629">
        <f t="shared" ca="1" si="236"/>
        <v>0</v>
      </c>
      <c r="AK284" s="629">
        <f t="shared" ca="1" si="236"/>
        <v>0</v>
      </c>
      <c r="AL284" s="629">
        <f t="shared" ca="1" si="236"/>
        <v>0</v>
      </c>
      <c r="AM284" s="629">
        <f t="shared" ca="1" si="236"/>
        <v>0</v>
      </c>
      <c r="AN284" s="629">
        <f t="shared" ca="1" si="236"/>
        <v>0</v>
      </c>
      <c r="AO284" s="629">
        <f t="shared" ca="1" si="236"/>
        <v>0</v>
      </c>
      <c r="AP284" s="629">
        <f t="shared" ca="1" si="236"/>
        <v>0</v>
      </c>
      <c r="AQ284" s="629">
        <f t="shared" ca="1" si="236"/>
        <v>0</v>
      </c>
      <c r="AR284" s="629">
        <f t="shared" ca="1" si="236"/>
        <v>0</v>
      </c>
      <c r="AS284" s="629">
        <f t="shared" ca="1" si="236"/>
        <v>0</v>
      </c>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row>
    <row r="285" spans="1:85" s="81" customFormat="1" x14ac:dyDescent="0.25">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row>
    <row r="286" spans="1:85" s="147" customFormat="1" ht="21" x14ac:dyDescent="0.35">
      <c r="A286" s="69" t="str">
        <f>"BALANCE SHEET (£) FOR THE YEAR ENDING "&amp;INDEX('Version Control'!$C$96:$C$107,MATCH(MONTH(Inputs!$E$203),'Version Control'!$B$96:$B$107,0),0)</f>
        <v>BALANCE SHEET (£) FOR THE YEAR ENDING 31st December</v>
      </c>
      <c r="B286" s="70"/>
      <c r="C286" s="70"/>
      <c r="D286" s="70"/>
      <c r="E286" s="70"/>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634"/>
      <c r="AU286" s="634"/>
      <c r="AV286" s="634"/>
      <c r="AW286" s="634"/>
      <c r="AX286" s="634"/>
      <c r="AY286" s="634"/>
      <c r="AZ286" s="634"/>
      <c r="BA286" s="634"/>
      <c r="BB286" s="634"/>
      <c r="BC286" s="634"/>
      <c r="BD286" s="634"/>
      <c r="BE286" s="634"/>
      <c r="BF286" s="634"/>
      <c r="BG286" s="634"/>
      <c r="BH286" s="634"/>
      <c r="BI286" s="634"/>
      <c r="BJ286" s="634"/>
      <c r="BK286" s="634"/>
      <c r="BL286" s="634"/>
      <c r="BM286" s="634"/>
      <c r="BN286" s="634"/>
      <c r="BO286" s="634"/>
      <c r="BP286" s="634"/>
      <c r="BQ286" s="634"/>
      <c r="BR286" s="634"/>
      <c r="BS286" s="634"/>
      <c r="BT286" s="634"/>
      <c r="BU286" s="634"/>
      <c r="BV286" s="634"/>
      <c r="BW286" s="634"/>
      <c r="BX286" s="634"/>
      <c r="BY286" s="634"/>
      <c r="BZ286" s="634"/>
      <c r="CA286" s="634"/>
      <c r="CB286" s="634"/>
      <c r="CC286" s="634"/>
      <c r="CD286" s="634"/>
      <c r="CE286" s="634"/>
      <c r="CF286" s="634"/>
      <c r="CG286" s="634"/>
    </row>
    <row r="287" spans="1:85" s="81" customFormat="1" x14ac:dyDescent="0.25">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row>
    <row r="288" spans="1:85" s="81" customFormat="1" x14ac:dyDescent="0.25">
      <c r="A288" s="115" t="str">
        <f>'Financial calcs'!A376</f>
        <v>Assets</v>
      </c>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row>
    <row r="289" spans="1:85" s="81" customFormat="1" x14ac:dyDescent="0.25">
      <c r="B289" s="81" t="str">
        <f>'Financial calcs'!B377</f>
        <v>Cash balance in bank (unable to release to equity investors)</v>
      </c>
      <c r="F289" s="113">
        <f ca="1">LOOKUP(F$139,'Financial calcs'!$F$16:$CG$16,'Financial calcs'!$F377:$CG377)</f>
        <v>3583.7965976810319</v>
      </c>
      <c r="G289" s="113">
        <f ca="1">LOOKUP(G$139,'Financial calcs'!$F$16:$CG$16,'Financial calcs'!$F377:$CG377)</f>
        <v>18025.464304850466</v>
      </c>
      <c r="H289" s="113">
        <f ca="1">LOOKUP(H$139,'Financial calcs'!$F$16:$CG$16,'Financial calcs'!$F377:$CG377)</f>
        <v>30767.342917029448</v>
      </c>
      <c r="I289" s="113">
        <f ca="1">LOOKUP(I$139,'Financial calcs'!$F$16:$CG$16,'Financial calcs'!$F377:$CG377)</f>
        <v>41454.499841423545</v>
      </c>
      <c r="J289" s="113">
        <f ca="1">LOOKUP(J$139,'Financial calcs'!$F$16:$CG$16,'Financial calcs'!$F377:$CG377)</f>
        <v>50093.808068960185</v>
      </c>
      <c r="K289" s="113">
        <f ca="1">LOOKUP(K$139,'Financial calcs'!$F$16:$CG$16,'Financial calcs'!$F377:$CG377)</f>
        <v>56562.396677827906</v>
      </c>
      <c r="L289" s="113">
        <f ca="1">LOOKUP(L$139,'Financial calcs'!$F$16:$CG$16,'Financial calcs'!$F377:$CG377)</f>
        <v>60852.811445807107</v>
      </c>
      <c r="M289" s="113">
        <f ca="1">LOOKUP(M$139,'Financial calcs'!$F$16:$CG$16,'Financial calcs'!$F377:$CG377)</f>
        <v>62581.416695349428</v>
      </c>
      <c r="N289" s="113">
        <f ca="1">LOOKUP(N$139,'Financial calcs'!$F$16:$CG$16,'Financial calcs'!$F377:$CG377)</f>
        <v>61724.660147543211</v>
      </c>
      <c r="O289" s="113">
        <f ca="1">LOOKUP(O$139,'Financial calcs'!$F$16:$CG$16,'Financial calcs'!$F377:$CG377)</f>
        <v>58127.420094547531</v>
      </c>
      <c r="P289" s="113">
        <f ca="1">LOOKUP(P$139,'Financial calcs'!$F$16:$CG$16,'Financial calcs'!$F377:$CG377)</f>
        <v>51748.056480951498</v>
      </c>
      <c r="Q289" s="113">
        <f ca="1">LOOKUP(Q$139,'Financial calcs'!$F$16:$CG$16,'Financial calcs'!$F377:$CG377)</f>
        <v>42166.69664602408</v>
      </c>
      <c r="R289" s="113">
        <f ca="1">LOOKUP(R$139,'Financial calcs'!$F$16:$CG$16,'Financial calcs'!$F377:$CG377)</f>
        <v>29321.377108679939</v>
      </c>
      <c r="S289" s="113">
        <f ca="1">LOOKUP(S$139,'Financial calcs'!$F$16:$CG$16,'Financial calcs'!$F377:$CG377)</f>
        <v>13016.260286774042</v>
      </c>
      <c r="T289" s="113">
        <f ca="1">LOOKUP(T$139,'Financial calcs'!$F$16:$CG$16,'Financial calcs'!$F377:$CG377)</f>
        <v>0</v>
      </c>
      <c r="U289" s="113">
        <f ca="1">LOOKUP(U$139,'Financial calcs'!$F$16:$CG$16,'Financial calcs'!$F377:$CG377)</f>
        <v>5175.7042779774929</v>
      </c>
      <c r="V289" s="113">
        <f ca="1">LOOKUP(V$139,'Financial calcs'!$F$16:$CG$16,'Financial calcs'!$F377:$CG377)</f>
        <v>4116.005631401873</v>
      </c>
      <c r="W289" s="113">
        <f ca="1">LOOKUP(W$139,'Financial calcs'!$F$16:$CG$16,'Financial calcs'!$F377:$CG377)</f>
        <v>3056.3069848262239</v>
      </c>
      <c r="X289" s="113">
        <f ca="1">LOOKUP(X$139,'Financial calcs'!$F$16:$CG$16,'Financial calcs'!$F377:$CG377)</f>
        <v>2119.3972931510943</v>
      </c>
      <c r="Y289" s="113">
        <f ca="1">LOOKUP(Y$139,'Financial calcs'!$F$16:$CG$16,'Financial calcs'!$F377:$CG377)</f>
        <v>1059.6986465754599</v>
      </c>
      <c r="Z289" s="113">
        <f ca="1">LOOKUP(Z$139,'Financial calcs'!$F$16:$CG$16,'Financial calcs'!$F377:$CG377)</f>
        <v>0</v>
      </c>
      <c r="AA289" s="113">
        <f ca="1">LOOKUP(AA$139,'Financial calcs'!$F$16:$CG$16,'Financial calcs'!$F377:$CG377)</f>
        <v>0</v>
      </c>
      <c r="AB289" s="113">
        <f ca="1">LOOKUP(AB$139,'Financial calcs'!$F$16:$CG$16,'Financial calcs'!$F377:$CG377)</f>
        <v>0</v>
      </c>
      <c r="AC289" s="113">
        <f ca="1">LOOKUP(AC$139,'Financial calcs'!$F$16:$CG$16,'Financial calcs'!$F377:$CG377)</f>
        <v>0</v>
      </c>
      <c r="AD289" s="113">
        <f ca="1">LOOKUP(AD$139,'Financial calcs'!$F$16:$CG$16,'Financial calcs'!$F377:$CG377)</f>
        <v>0</v>
      </c>
      <c r="AE289" s="113">
        <f ca="1">LOOKUP(AE$139,'Financial calcs'!$F$16:$CG$16,'Financial calcs'!$F377:$CG377)</f>
        <v>0</v>
      </c>
      <c r="AF289" s="113">
        <f ca="1">LOOKUP(AF$139,'Financial calcs'!$F$16:$CG$16,'Financial calcs'!$F377:$CG377)</f>
        <v>0</v>
      </c>
      <c r="AG289" s="113">
        <f ca="1">LOOKUP(AG$139,'Financial calcs'!$F$16:$CG$16,'Financial calcs'!$F377:$CG377)</f>
        <v>0</v>
      </c>
      <c r="AH289" s="113">
        <f ca="1">LOOKUP(AH$139,'Financial calcs'!$F$16:$CG$16,'Financial calcs'!$F377:$CG377)</f>
        <v>0</v>
      </c>
      <c r="AI289" s="113">
        <f ca="1">LOOKUP(AI$139,'Financial calcs'!$F$16:$CG$16,'Financial calcs'!$F377:$CG377)</f>
        <v>0</v>
      </c>
      <c r="AJ289" s="113">
        <f ca="1">LOOKUP(AJ$139,'Financial calcs'!$F$16:$CG$16,'Financial calcs'!$F377:$CG377)</f>
        <v>0</v>
      </c>
      <c r="AK289" s="113">
        <f ca="1">LOOKUP(AK$139,'Financial calcs'!$F$16:$CG$16,'Financial calcs'!$F377:$CG377)</f>
        <v>0</v>
      </c>
      <c r="AL289" s="113">
        <f ca="1">LOOKUP(AL$139,'Financial calcs'!$F$16:$CG$16,'Financial calcs'!$F377:$CG377)</f>
        <v>0</v>
      </c>
      <c r="AM289" s="113">
        <f ca="1">LOOKUP(AM$139,'Financial calcs'!$F$16:$CG$16,'Financial calcs'!$F377:$CG377)</f>
        <v>0</v>
      </c>
      <c r="AN289" s="113">
        <f ca="1">LOOKUP(AN$139,'Financial calcs'!$F$16:$CG$16,'Financial calcs'!$F377:$CG377)</f>
        <v>0</v>
      </c>
      <c r="AO289" s="113">
        <f ca="1">LOOKUP(AO$139,'Financial calcs'!$F$16:$CG$16,'Financial calcs'!$F377:$CG377)</f>
        <v>0</v>
      </c>
      <c r="AP289" s="113">
        <f ca="1">LOOKUP(AP$139,'Financial calcs'!$F$16:$CG$16,'Financial calcs'!$F377:$CG377)</f>
        <v>0</v>
      </c>
      <c r="AQ289" s="113">
        <f ca="1">LOOKUP(AQ$139,'Financial calcs'!$F$16:$CG$16,'Financial calcs'!$F377:$CG377)</f>
        <v>0</v>
      </c>
      <c r="AR289" s="113">
        <f ca="1">LOOKUP(AR$139,'Financial calcs'!$F$16:$CG$16,'Financial calcs'!$F377:$CG377)</f>
        <v>0</v>
      </c>
      <c r="AS289" s="113">
        <f ca="1">LOOKUP(AS$139,'Financial calcs'!$F$16:$CG$16,'Financial calcs'!$F377:$CG377)</f>
        <v>0</v>
      </c>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row>
    <row r="290" spans="1:85" s="81" customFormat="1" x14ac:dyDescent="0.25">
      <c r="B290" s="81" t="str">
        <f>'Financial calcs'!B378</f>
        <v>Decommissioning bond debtor</v>
      </c>
      <c r="F290" s="113">
        <f>LOOKUP(F$139,'Financial calcs'!$F$16:$CG$16,'Financial calcs'!$F378:$CG378)</f>
        <v>0</v>
      </c>
      <c r="G290" s="113">
        <f>LOOKUP(G$139,'Financial calcs'!$F$16:$CG$16,'Financial calcs'!$F378:$CG378)</f>
        <v>0</v>
      </c>
      <c r="H290" s="113">
        <f>LOOKUP(H$139,'Financial calcs'!$F$16:$CG$16,'Financial calcs'!$F378:$CG378)</f>
        <v>0</v>
      </c>
      <c r="I290" s="113">
        <f>LOOKUP(I$139,'Financial calcs'!$F$16:$CG$16,'Financial calcs'!$F378:$CG378)</f>
        <v>0</v>
      </c>
      <c r="J290" s="113">
        <f>LOOKUP(J$139,'Financial calcs'!$F$16:$CG$16,'Financial calcs'!$F378:$CG378)</f>
        <v>0</v>
      </c>
      <c r="K290" s="113">
        <f>LOOKUP(K$139,'Financial calcs'!$F$16:$CG$16,'Financial calcs'!$F378:$CG378)</f>
        <v>0</v>
      </c>
      <c r="L290" s="113">
        <f>LOOKUP(L$139,'Financial calcs'!$F$16:$CG$16,'Financial calcs'!$F378:$CG378)</f>
        <v>0</v>
      </c>
      <c r="M290" s="113">
        <f>LOOKUP(M$139,'Financial calcs'!$F$16:$CG$16,'Financial calcs'!$F378:$CG378)</f>
        <v>0</v>
      </c>
      <c r="N290" s="113">
        <f>LOOKUP(N$139,'Financial calcs'!$F$16:$CG$16,'Financial calcs'!$F378:$CG378)</f>
        <v>0</v>
      </c>
      <c r="O290" s="113">
        <f>LOOKUP(O$139,'Financial calcs'!$F$16:$CG$16,'Financial calcs'!$F378:$CG378)</f>
        <v>0</v>
      </c>
      <c r="P290" s="113">
        <f>LOOKUP(P$139,'Financial calcs'!$F$16:$CG$16,'Financial calcs'!$F378:$CG378)</f>
        <v>0</v>
      </c>
      <c r="Q290" s="113">
        <f>LOOKUP(Q$139,'Financial calcs'!$F$16:$CG$16,'Financial calcs'!$F378:$CG378)</f>
        <v>0</v>
      </c>
      <c r="R290" s="113">
        <f>LOOKUP(R$139,'Financial calcs'!$F$16:$CG$16,'Financial calcs'!$F378:$CG378)</f>
        <v>0</v>
      </c>
      <c r="S290" s="113">
        <f>LOOKUP(S$139,'Financial calcs'!$F$16:$CG$16,'Financial calcs'!$F378:$CG378)</f>
        <v>0</v>
      </c>
      <c r="T290" s="113">
        <f>LOOKUP(T$139,'Financial calcs'!$F$16:$CG$16,'Financial calcs'!$F378:$CG378)</f>
        <v>0</v>
      </c>
      <c r="U290" s="113">
        <f>LOOKUP(U$139,'Financial calcs'!$F$16:$CG$16,'Financial calcs'!$F378:$CG378)</f>
        <v>0</v>
      </c>
      <c r="V290" s="113">
        <f>LOOKUP(V$139,'Financial calcs'!$F$16:$CG$16,'Financial calcs'!$F378:$CG378)</f>
        <v>0</v>
      </c>
      <c r="W290" s="113">
        <f>LOOKUP(W$139,'Financial calcs'!$F$16:$CG$16,'Financial calcs'!$F378:$CG378)</f>
        <v>0</v>
      </c>
      <c r="X290" s="113">
        <f>LOOKUP(X$139,'Financial calcs'!$F$16:$CG$16,'Financial calcs'!$F378:$CG378)</f>
        <v>0</v>
      </c>
      <c r="Y290" s="113">
        <f>LOOKUP(Y$139,'Financial calcs'!$F$16:$CG$16,'Financial calcs'!$F378:$CG378)</f>
        <v>0</v>
      </c>
      <c r="Z290" s="113">
        <f>LOOKUP(Z$139,'Financial calcs'!$F$16:$CG$16,'Financial calcs'!$F378:$CG378)</f>
        <v>0</v>
      </c>
      <c r="AA290" s="113">
        <f>LOOKUP(AA$139,'Financial calcs'!$F$16:$CG$16,'Financial calcs'!$F378:$CG378)</f>
        <v>0</v>
      </c>
      <c r="AB290" s="113">
        <f>LOOKUP(AB$139,'Financial calcs'!$F$16:$CG$16,'Financial calcs'!$F378:$CG378)</f>
        <v>0</v>
      </c>
      <c r="AC290" s="113">
        <f>LOOKUP(AC$139,'Financial calcs'!$F$16:$CG$16,'Financial calcs'!$F378:$CG378)</f>
        <v>0</v>
      </c>
      <c r="AD290" s="113">
        <f>LOOKUP(AD$139,'Financial calcs'!$F$16:$CG$16,'Financial calcs'!$F378:$CG378)</f>
        <v>0</v>
      </c>
      <c r="AE290" s="113">
        <f>LOOKUP(AE$139,'Financial calcs'!$F$16:$CG$16,'Financial calcs'!$F378:$CG378)</f>
        <v>0</v>
      </c>
      <c r="AF290" s="113">
        <f>LOOKUP(AF$139,'Financial calcs'!$F$16:$CG$16,'Financial calcs'!$F378:$CG378)</f>
        <v>0</v>
      </c>
      <c r="AG290" s="113">
        <f>LOOKUP(AG$139,'Financial calcs'!$F$16:$CG$16,'Financial calcs'!$F378:$CG378)</f>
        <v>0</v>
      </c>
      <c r="AH290" s="113">
        <f>LOOKUP(AH$139,'Financial calcs'!$F$16:$CG$16,'Financial calcs'!$F378:$CG378)</f>
        <v>0</v>
      </c>
      <c r="AI290" s="113">
        <f>LOOKUP(AI$139,'Financial calcs'!$F$16:$CG$16,'Financial calcs'!$F378:$CG378)</f>
        <v>0</v>
      </c>
      <c r="AJ290" s="113">
        <f>LOOKUP(AJ$139,'Financial calcs'!$F$16:$CG$16,'Financial calcs'!$F378:$CG378)</f>
        <v>0</v>
      </c>
      <c r="AK290" s="113">
        <f>LOOKUP(AK$139,'Financial calcs'!$F$16:$CG$16,'Financial calcs'!$F378:$CG378)</f>
        <v>0</v>
      </c>
      <c r="AL290" s="113">
        <f>LOOKUP(AL$139,'Financial calcs'!$F$16:$CG$16,'Financial calcs'!$F378:$CG378)</f>
        <v>0</v>
      </c>
      <c r="AM290" s="113">
        <f>LOOKUP(AM$139,'Financial calcs'!$F$16:$CG$16,'Financial calcs'!$F378:$CG378)</f>
        <v>0</v>
      </c>
      <c r="AN290" s="113">
        <f>LOOKUP(AN$139,'Financial calcs'!$F$16:$CG$16,'Financial calcs'!$F378:$CG378)</f>
        <v>0</v>
      </c>
      <c r="AO290" s="113">
        <f>LOOKUP(AO$139,'Financial calcs'!$F$16:$CG$16,'Financial calcs'!$F378:$CG378)</f>
        <v>0</v>
      </c>
      <c r="AP290" s="113">
        <f>LOOKUP(AP$139,'Financial calcs'!$F$16:$CG$16,'Financial calcs'!$F378:$CG378)</f>
        <v>0</v>
      </c>
      <c r="AQ290" s="113">
        <f>LOOKUP(AQ$139,'Financial calcs'!$F$16:$CG$16,'Financial calcs'!$F378:$CG378)</f>
        <v>0</v>
      </c>
      <c r="AR290" s="113">
        <f>LOOKUP(AR$139,'Financial calcs'!$F$16:$CG$16,'Financial calcs'!$F378:$CG378)</f>
        <v>0</v>
      </c>
      <c r="AS290" s="113">
        <f>LOOKUP(AS$139,'Financial calcs'!$F$16:$CG$16,'Financial calcs'!$F378:$CG378)</f>
        <v>0</v>
      </c>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row>
    <row r="291" spans="1:85" s="81" customFormat="1" x14ac:dyDescent="0.25">
      <c r="B291" s="81" t="str">
        <f>'Financial calcs'!B379</f>
        <v>Revenue Delay Account</v>
      </c>
      <c r="F291" s="113">
        <f>LOOKUP(F$139,'Financial calcs'!$F$16:$CG$16,'Financial calcs'!$F379:$CG379)</f>
        <v>0</v>
      </c>
      <c r="G291" s="113">
        <f>LOOKUP(G$139,'Financial calcs'!$F$16:$CG$16,'Financial calcs'!$F379:$CG379)</f>
        <v>0</v>
      </c>
      <c r="H291" s="113">
        <f>LOOKUP(H$139,'Financial calcs'!$F$16:$CG$16,'Financial calcs'!$F379:$CG379)</f>
        <v>0</v>
      </c>
      <c r="I291" s="113">
        <f>LOOKUP(I$139,'Financial calcs'!$F$16:$CG$16,'Financial calcs'!$F379:$CG379)</f>
        <v>0</v>
      </c>
      <c r="J291" s="113">
        <f>LOOKUP(J$139,'Financial calcs'!$F$16:$CG$16,'Financial calcs'!$F379:$CG379)</f>
        <v>0</v>
      </c>
      <c r="K291" s="113">
        <f>LOOKUP(K$139,'Financial calcs'!$F$16:$CG$16,'Financial calcs'!$F379:$CG379)</f>
        <v>0</v>
      </c>
      <c r="L291" s="113">
        <f>LOOKUP(L$139,'Financial calcs'!$F$16:$CG$16,'Financial calcs'!$F379:$CG379)</f>
        <v>0</v>
      </c>
      <c r="M291" s="113">
        <f>LOOKUP(M$139,'Financial calcs'!$F$16:$CG$16,'Financial calcs'!$F379:$CG379)</f>
        <v>0</v>
      </c>
      <c r="N291" s="113">
        <f>LOOKUP(N$139,'Financial calcs'!$F$16:$CG$16,'Financial calcs'!$F379:$CG379)</f>
        <v>0</v>
      </c>
      <c r="O291" s="113">
        <f>LOOKUP(O$139,'Financial calcs'!$F$16:$CG$16,'Financial calcs'!$F379:$CG379)</f>
        <v>0</v>
      </c>
      <c r="P291" s="113">
        <f>LOOKUP(P$139,'Financial calcs'!$F$16:$CG$16,'Financial calcs'!$F379:$CG379)</f>
        <v>0</v>
      </c>
      <c r="Q291" s="113">
        <f>LOOKUP(Q$139,'Financial calcs'!$F$16:$CG$16,'Financial calcs'!$F379:$CG379)</f>
        <v>0</v>
      </c>
      <c r="R291" s="113">
        <f>LOOKUP(R$139,'Financial calcs'!$F$16:$CG$16,'Financial calcs'!$F379:$CG379)</f>
        <v>0</v>
      </c>
      <c r="S291" s="113">
        <f>LOOKUP(S$139,'Financial calcs'!$F$16:$CG$16,'Financial calcs'!$F379:$CG379)</f>
        <v>0</v>
      </c>
      <c r="T291" s="113">
        <f>LOOKUP(T$139,'Financial calcs'!$F$16:$CG$16,'Financial calcs'!$F379:$CG379)</f>
        <v>0</v>
      </c>
      <c r="U291" s="113">
        <f>LOOKUP(U$139,'Financial calcs'!$F$16:$CG$16,'Financial calcs'!$F379:$CG379)</f>
        <v>0</v>
      </c>
      <c r="V291" s="113">
        <f>LOOKUP(V$139,'Financial calcs'!$F$16:$CG$16,'Financial calcs'!$F379:$CG379)</f>
        <v>0</v>
      </c>
      <c r="W291" s="113">
        <f>LOOKUP(W$139,'Financial calcs'!$F$16:$CG$16,'Financial calcs'!$F379:$CG379)</f>
        <v>0</v>
      </c>
      <c r="X291" s="113">
        <f>LOOKUP(X$139,'Financial calcs'!$F$16:$CG$16,'Financial calcs'!$F379:$CG379)</f>
        <v>0</v>
      </c>
      <c r="Y291" s="113">
        <f>LOOKUP(Y$139,'Financial calcs'!$F$16:$CG$16,'Financial calcs'!$F379:$CG379)</f>
        <v>0</v>
      </c>
      <c r="Z291" s="113">
        <f>LOOKUP(Z$139,'Financial calcs'!$F$16:$CG$16,'Financial calcs'!$F379:$CG379)</f>
        <v>0</v>
      </c>
      <c r="AA291" s="113">
        <f>LOOKUP(AA$139,'Financial calcs'!$F$16:$CG$16,'Financial calcs'!$F379:$CG379)</f>
        <v>0</v>
      </c>
      <c r="AB291" s="113">
        <f>LOOKUP(AB$139,'Financial calcs'!$F$16:$CG$16,'Financial calcs'!$F379:$CG379)</f>
        <v>0</v>
      </c>
      <c r="AC291" s="113">
        <f>LOOKUP(AC$139,'Financial calcs'!$F$16:$CG$16,'Financial calcs'!$F379:$CG379)</f>
        <v>0</v>
      </c>
      <c r="AD291" s="113">
        <f>LOOKUP(AD$139,'Financial calcs'!$F$16:$CG$16,'Financial calcs'!$F379:$CG379)</f>
        <v>0</v>
      </c>
      <c r="AE291" s="113">
        <f>LOOKUP(AE$139,'Financial calcs'!$F$16:$CG$16,'Financial calcs'!$F379:$CG379)</f>
        <v>0</v>
      </c>
      <c r="AF291" s="113">
        <f>LOOKUP(AF$139,'Financial calcs'!$F$16:$CG$16,'Financial calcs'!$F379:$CG379)</f>
        <v>0</v>
      </c>
      <c r="AG291" s="113">
        <f>LOOKUP(AG$139,'Financial calcs'!$F$16:$CG$16,'Financial calcs'!$F379:$CG379)</f>
        <v>0</v>
      </c>
      <c r="AH291" s="113">
        <f>LOOKUP(AH$139,'Financial calcs'!$F$16:$CG$16,'Financial calcs'!$F379:$CG379)</f>
        <v>0</v>
      </c>
      <c r="AI291" s="113">
        <f>LOOKUP(AI$139,'Financial calcs'!$F$16:$CG$16,'Financial calcs'!$F379:$CG379)</f>
        <v>0</v>
      </c>
      <c r="AJ291" s="113">
        <f>LOOKUP(AJ$139,'Financial calcs'!$F$16:$CG$16,'Financial calcs'!$F379:$CG379)</f>
        <v>0</v>
      </c>
      <c r="AK291" s="113">
        <f>LOOKUP(AK$139,'Financial calcs'!$F$16:$CG$16,'Financial calcs'!$F379:$CG379)</f>
        <v>0</v>
      </c>
      <c r="AL291" s="113">
        <f>LOOKUP(AL$139,'Financial calcs'!$F$16:$CG$16,'Financial calcs'!$F379:$CG379)</f>
        <v>0</v>
      </c>
      <c r="AM291" s="113">
        <f>LOOKUP(AM$139,'Financial calcs'!$F$16:$CG$16,'Financial calcs'!$F379:$CG379)</f>
        <v>0</v>
      </c>
      <c r="AN291" s="113">
        <f>LOOKUP(AN$139,'Financial calcs'!$F$16:$CG$16,'Financial calcs'!$F379:$CG379)</f>
        <v>0</v>
      </c>
      <c r="AO291" s="113">
        <f>LOOKUP(AO$139,'Financial calcs'!$F$16:$CG$16,'Financial calcs'!$F379:$CG379)</f>
        <v>0</v>
      </c>
      <c r="AP291" s="113">
        <f>LOOKUP(AP$139,'Financial calcs'!$F$16:$CG$16,'Financial calcs'!$F379:$CG379)</f>
        <v>0</v>
      </c>
      <c r="AQ291" s="113">
        <f>LOOKUP(AQ$139,'Financial calcs'!$F$16:$CG$16,'Financial calcs'!$F379:$CG379)</f>
        <v>0</v>
      </c>
      <c r="AR291" s="113">
        <f>LOOKUP(AR$139,'Financial calcs'!$F$16:$CG$16,'Financial calcs'!$F379:$CG379)</f>
        <v>0</v>
      </c>
      <c r="AS291" s="113">
        <f>LOOKUP(AS$139,'Financial calcs'!$F$16:$CG$16,'Financial calcs'!$F379:$CG379)</f>
        <v>0</v>
      </c>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row>
    <row r="292" spans="1:85" s="81" customFormat="1" x14ac:dyDescent="0.25">
      <c r="B292" s="81" t="str">
        <f>'Financial calcs'!B380</f>
        <v>Debtors (revenues to be received if revenue delay)</v>
      </c>
      <c r="F292" s="113">
        <f>LOOKUP(F$139,'Financial calcs'!$F$16:$CG$16,'Financial calcs'!$F380:$CG380)</f>
        <v>0</v>
      </c>
      <c r="G292" s="113">
        <f>LOOKUP(G$139,'Financial calcs'!$F$16:$CG$16,'Financial calcs'!$F380:$CG380)</f>
        <v>0</v>
      </c>
      <c r="H292" s="113">
        <f>LOOKUP(H$139,'Financial calcs'!$F$16:$CG$16,'Financial calcs'!$F380:$CG380)</f>
        <v>0</v>
      </c>
      <c r="I292" s="113">
        <f>LOOKUP(I$139,'Financial calcs'!$F$16:$CG$16,'Financial calcs'!$F380:$CG380)</f>
        <v>0</v>
      </c>
      <c r="J292" s="113">
        <f>LOOKUP(J$139,'Financial calcs'!$F$16:$CG$16,'Financial calcs'!$F380:$CG380)</f>
        <v>0</v>
      </c>
      <c r="K292" s="113">
        <f>LOOKUP(K$139,'Financial calcs'!$F$16:$CG$16,'Financial calcs'!$F380:$CG380)</f>
        <v>0</v>
      </c>
      <c r="L292" s="113">
        <f>LOOKUP(L$139,'Financial calcs'!$F$16:$CG$16,'Financial calcs'!$F380:$CG380)</f>
        <v>0</v>
      </c>
      <c r="M292" s="113">
        <f>LOOKUP(M$139,'Financial calcs'!$F$16:$CG$16,'Financial calcs'!$F380:$CG380)</f>
        <v>0</v>
      </c>
      <c r="N292" s="113">
        <f>LOOKUP(N$139,'Financial calcs'!$F$16:$CG$16,'Financial calcs'!$F380:$CG380)</f>
        <v>0</v>
      </c>
      <c r="O292" s="113">
        <f>LOOKUP(O$139,'Financial calcs'!$F$16:$CG$16,'Financial calcs'!$F380:$CG380)</f>
        <v>0</v>
      </c>
      <c r="P292" s="113">
        <f>LOOKUP(P$139,'Financial calcs'!$F$16:$CG$16,'Financial calcs'!$F380:$CG380)</f>
        <v>0</v>
      </c>
      <c r="Q292" s="113">
        <f>LOOKUP(Q$139,'Financial calcs'!$F$16:$CG$16,'Financial calcs'!$F380:$CG380)</f>
        <v>0</v>
      </c>
      <c r="R292" s="113">
        <f>LOOKUP(R$139,'Financial calcs'!$F$16:$CG$16,'Financial calcs'!$F380:$CG380)</f>
        <v>0</v>
      </c>
      <c r="S292" s="113">
        <f>LOOKUP(S$139,'Financial calcs'!$F$16:$CG$16,'Financial calcs'!$F380:$CG380)</f>
        <v>0</v>
      </c>
      <c r="T292" s="113">
        <f>LOOKUP(T$139,'Financial calcs'!$F$16:$CG$16,'Financial calcs'!$F380:$CG380)</f>
        <v>0</v>
      </c>
      <c r="U292" s="113">
        <f>LOOKUP(U$139,'Financial calcs'!$F$16:$CG$16,'Financial calcs'!$F380:$CG380)</f>
        <v>0</v>
      </c>
      <c r="V292" s="113">
        <f>LOOKUP(V$139,'Financial calcs'!$F$16:$CG$16,'Financial calcs'!$F380:$CG380)</f>
        <v>0</v>
      </c>
      <c r="W292" s="113">
        <f>LOOKUP(W$139,'Financial calcs'!$F$16:$CG$16,'Financial calcs'!$F380:$CG380)</f>
        <v>0</v>
      </c>
      <c r="X292" s="113">
        <f>LOOKUP(X$139,'Financial calcs'!$F$16:$CG$16,'Financial calcs'!$F380:$CG380)</f>
        <v>0</v>
      </c>
      <c r="Y292" s="113">
        <f>LOOKUP(Y$139,'Financial calcs'!$F$16:$CG$16,'Financial calcs'!$F380:$CG380)</f>
        <v>0</v>
      </c>
      <c r="Z292" s="113">
        <f>LOOKUP(Z$139,'Financial calcs'!$F$16:$CG$16,'Financial calcs'!$F380:$CG380)</f>
        <v>0</v>
      </c>
      <c r="AA292" s="113">
        <f>LOOKUP(AA$139,'Financial calcs'!$F$16:$CG$16,'Financial calcs'!$F380:$CG380)</f>
        <v>0</v>
      </c>
      <c r="AB292" s="113">
        <f>LOOKUP(AB$139,'Financial calcs'!$F$16:$CG$16,'Financial calcs'!$F380:$CG380)</f>
        <v>0</v>
      </c>
      <c r="AC292" s="113">
        <f>LOOKUP(AC$139,'Financial calcs'!$F$16:$CG$16,'Financial calcs'!$F380:$CG380)</f>
        <v>0</v>
      </c>
      <c r="AD292" s="113">
        <f>LOOKUP(AD$139,'Financial calcs'!$F$16:$CG$16,'Financial calcs'!$F380:$CG380)</f>
        <v>0</v>
      </c>
      <c r="AE292" s="113">
        <f>LOOKUP(AE$139,'Financial calcs'!$F$16:$CG$16,'Financial calcs'!$F380:$CG380)</f>
        <v>0</v>
      </c>
      <c r="AF292" s="113">
        <f>LOOKUP(AF$139,'Financial calcs'!$F$16:$CG$16,'Financial calcs'!$F380:$CG380)</f>
        <v>0</v>
      </c>
      <c r="AG292" s="113">
        <f>LOOKUP(AG$139,'Financial calcs'!$F$16:$CG$16,'Financial calcs'!$F380:$CG380)</f>
        <v>0</v>
      </c>
      <c r="AH292" s="113">
        <f>LOOKUP(AH$139,'Financial calcs'!$F$16:$CG$16,'Financial calcs'!$F380:$CG380)</f>
        <v>0</v>
      </c>
      <c r="AI292" s="113">
        <f>LOOKUP(AI$139,'Financial calcs'!$F$16:$CG$16,'Financial calcs'!$F380:$CG380)</f>
        <v>0</v>
      </c>
      <c r="AJ292" s="113">
        <f>LOOKUP(AJ$139,'Financial calcs'!$F$16:$CG$16,'Financial calcs'!$F380:$CG380)</f>
        <v>0</v>
      </c>
      <c r="AK292" s="113">
        <f>LOOKUP(AK$139,'Financial calcs'!$F$16:$CG$16,'Financial calcs'!$F380:$CG380)</f>
        <v>0</v>
      </c>
      <c r="AL292" s="113">
        <f>LOOKUP(AL$139,'Financial calcs'!$F$16:$CG$16,'Financial calcs'!$F380:$CG380)</f>
        <v>0</v>
      </c>
      <c r="AM292" s="113">
        <f>LOOKUP(AM$139,'Financial calcs'!$F$16:$CG$16,'Financial calcs'!$F380:$CG380)</f>
        <v>0</v>
      </c>
      <c r="AN292" s="113">
        <f>LOOKUP(AN$139,'Financial calcs'!$F$16:$CG$16,'Financial calcs'!$F380:$CG380)</f>
        <v>0</v>
      </c>
      <c r="AO292" s="113">
        <f>LOOKUP(AO$139,'Financial calcs'!$F$16:$CG$16,'Financial calcs'!$F380:$CG380)</f>
        <v>0</v>
      </c>
      <c r="AP292" s="113">
        <f>LOOKUP(AP$139,'Financial calcs'!$F$16:$CG$16,'Financial calcs'!$F380:$CG380)</f>
        <v>0</v>
      </c>
      <c r="AQ292" s="113">
        <f>LOOKUP(AQ$139,'Financial calcs'!$F$16:$CG$16,'Financial calcs'!$F380:$CG380)</f>
        <v>0</v>
      </c>
      <c r="AR292" s="113">
        <f>LOOKUP(AR$139,'Financial calcs'!$F$16:$CG$16,'Financial calcs'!$F380:$CG380)</f>
        <v>0</v>
      </c>
      <c r="AS292" s="113">
        <f>LOOKUP(AS$139,'Financial calcs'!$F$16:$CG$16,'Financial calcs'!$F380:$CG380)</f>
        <v>0</v>
      </c>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row>
    <row r="293" spans="1:85" s="81" customFormat="1" x14ac:dyDescent="0.25">
      <c r="B293" s="81" t="str">
        <f>'Financial calcs'!B381</f>
        <v>Debt Service Reserve Account</v>
      </c>
      <c r="F293" s="113">
        <f ca="1">LOOKUP(F$139,'Financial calcs'!$F$16:$CG$16,'Financial calcs'!$F381:$CG381)</f>
        <v>35869.087152319044</v>
      </c>
      <c r="G293" s="113">
        <f ca="1">LOOKUP(G$139,'Financial calcs'!$F$16:$CG$16,'Financial calcs'!$F381:$CG381)</f>
        <v>35869.087152319036</v>
      </c>
      <c r="H293" s="113">
        <f ca="1">LOOKUP(H$139,'Financial calcs'!$F$16:$CG$16,'Financial calcs'!$F381:$CG381)</f>
        <v>35869.087152319051</v>
      </c>
      <c r="I293" s="113">
        <f ca="1">LOOKUP(I$139,'Financial calcs'!$F$16:$CG$16,'Financial calcs'!$F381:$CG381)</f>
        <v>35869.087152319044</v>
      </c>
      <c r="J293" s="113">
        <f ca="1">LOOKUP(J$139,'Financial calcs'!$F$16:$CG$16,'Financial calcs'!$F381:$CG381)</f>
        <v>35869.087152319044</v>
      </c>
      <c r="K293" s="113">
        <f ca="1">LOOKUP(K$139,'Financial calcs'!$F$16:$CG$16,'Financial calcs'!$F381:$CG381)</f>
        <v>35869.087152319044</v>
      </c>
      <c r="L293" s="113">
        <f ca="1">LOOKUP(L$139,'Financial calcs'!$F$16:$CG$16,'Financial calcs'!$F381:$CG381)</f>
        <v>35869.087152319051</v>
      </c>
      <c r="M293" s="113">
        <f ca="1">LOOKUP(M$139,'Financial calcs'!$F$16:$CG$16,'Financial calcs'!$F381:$CG381)</f>
        <v>35869.087152319036</v>
      </c>
      <c r="N293" s="113">
        <f ca="1">LOOKUP(N$139,'Financial calcs'!$F$16:$CG$16,'Financial calcs'!$F381:$CG381)</f>
        <v>35869.087152319044</v>
      </c>
      <c r="O293" s="113">
        <f ca="1">LOOKUP(O$139,'Financial calcs'!$F$16:$CG$16,'Financial calcs'!$F381:$CG381)</f>
        <v>35869.087152319029</v>
      </c>
      <c r="P293" s="113">
        <f ca="1">LOOKUP(P$139,'Financial calcs'!$F$16:$CG$16,'Financial calcs'!$F381:$CG381)</f>
        <v>35869.087152319036</v>
      </c>
      <c r="Q293" s="113">
        <f ca="1">LOOKUP(Q$139,'Financial calcs'!$F$16:$CG$16,'Financial calcs'!$F381:$CG381)</f>
        <v>35869.087152319029</v>
      </c>
      <c r="R293" s="113">
        <f ca="1">LOOKUP(R$139,'Financial calcs'!$F$16:$CG$16,'Financial calcs'!$F381:$CG381)</f>
        <v>35869.087152319044</v>
      </c>
      <c r="S293" s="113">
        <f ca="1">LOOKUP(S$139,'Financial calcs'!$F$16:$CG$16,'Financial calcs'!$F381:$CG381)</f>
        <v>35869.087152319007</v>
      </c>
      <c r="T293" s="113">
        <f ca="1">LOOKUP(T$139,'Financial calcs'!$F$16:$CG$16,'Financial calcs'!$F381:$CG381)</f>
        <v>35869.087152318971</v>
      </c>
      <c r="U293" s="113">
        <f ca="1">LOOKUP(U$139,'Financial calcs'!$F$16:$CG$16,'Financial calcs'!$F381:$CG381)</f>
        <v>0</v>
      </c>
      <c r="V293" s="113">
        <f ca="1">LOOKUP(V$139,'Financial calcs'!$F$16:$CG$16,'Financial calcs'!$F381:$CG381)</f>
        <v>0</v>
      </c>
      <c r="W293" s="113">
        <f ca="1">LOOKUP(W$139,'Financial calcs'!$F$16:$CG$16,'Financial calcs'!$F381:$CG381)</f>
        <v>0</v>
      </c>
      <c r="X293" s="113">
        <f ca="1">LOOKUP(X$139,'Financial calcs'!$F$16:$CG$16,'Financial calcs'!$F381:$CG381)</f>
        <v>0</v>
      </c>
      <c r="Y293" s="113">
        <f ca="1">LOOKUP(Y$139,'Financial calcs'!$F$16:$CG$16,'Financial calcs'!$F381:$CG381)</f>
        <v>0</v>
      </c>
      <c r="Z293" s="113">
        <f ca="1">LOOKUP(Z$139,'Financial calcs'!$F$16:$CG$16,'Financial calcs'!$F381:$CG381)</f>
        <v>0</v>
      </c>
      <c r="AA293" s="113">
        <f ca="1">LOOKUP(AA$139,'Financial calcs'!$F$16:$CG$16,'Financial calcs'!$F381:$CG381)</f>
        <v>0</v>
      </c>
      <c r="AB293" s="113">
        <f ca="1">LOOKUP(AB$139,'Financial calcs'!$F$16:$CG$16,'Financial calcs'!$F381:$CG381)</f>
        <v>0</v>
      </c>
      <c r="AC293" s="113">
        <f ca="1">LOOKUP(AC$139,'Financial calcs'!$F$16:$CG$16,'Financial calcs'!$F381:$CG381)</f>
        <v>0</v>
      </c>
      <c r="AD293" s="113">
        <f ca="1">LOOKUP(AD$139,'Financial calcs'!$F$16:$CG$16,'Financial calcs'!$F381:$CG381)</f>
        <v>0</v>
      </c>
      <c r="AE293" s="113">
        <f ca="1">LOOKUP(AE$139,'Financial calcs'!$F$16:$CG$16,'Financial calcs'!$F381:$CG381)</f>
        <v>0</v>
      </c>
      <c r="AF293" s="113">
        <f ca="1">LOOKUP(AF$139,'Financial calcs'!$F$16:$CG$16,'Financial calcs'!$F381:$CG381)</f>
        <v>0</v>
      </c>
      <c r="AG293" s="113">
        <f ca="1">LOOKUP(AG$139,'Financial calcs'!$F$16:$CG$16,'Financial calcs'!$F381:$CG381)</f>
        <v>0</v>
      </c>
      <c r="AH293" s="113">
        <f ca="1">LOOKUP(AH$139,'Financial calcs'!$F$16:$CG$16,'Financial calcs'!$F381:$CG381)</f>
        <v>0</v>
      </c>
      <c r="AI293" s="113">
        <f ca="1">LOOKUP(AI$139,'Financial calcs'!$F$16:$CG$16,'Financial calcs'!$F381:$CG381)</f>
        <v>0</v>
      </c>
      <c r="AJ293" s="113">
        <f ca="1">LOOKUP(AJ$139,'Financial calcs'!$F$16:$CG$16,'Financial calcs'!$F381:$CG381)</f>
        <v>0</v>
      </c>
      <c r="AK293" s="113">
        <f ca="1">LOOKUP(AK$139,'Financial calcs'!$F$16:$CG$16,'Financial calcs'!$F381:$CG381)</f>
        <v>0</v>
      </c>
      <c r="AL293" s="113">
        <f ca="1">LOOKUP(AL$139,'Financial calcs'!$F$16:$CG$16,'Financial calcs'!$F381:$CG381)</f>
        <v>0</v>
      </c>
      <c r="AM293" s="113">
        <f ca="1">LOOKUP(AM$139,'Financial calcs'!$F$16:$CG$16,'Financial calcs'!$F381:$CG381)</f>
        <v>0</v>
      </c>
      <c r="AN293" s="113">
        <f ca="1">LOOKUP(AN$139,'Financial calcs'!$F$16:$CG$16,'Financial calcs'!$F381:$CG381)</f>
        <v>0</v>
      </c>
      <c r="AO293" s="113">
        <f ca="1">LOOKUP(AO$139,'Financial calcs'!$F$16:$CG$16,'Financial calcs'!$F381:$CG381)</f>
        <v>0</v>
      </c>
      <c r="AP293" s="113">
        <f ca="1">LOOKUP(AP$139,'Financial calcs'!$F$16:$CG$16,'Financial calcs'!$F381:$CG381)</f>
        <v>0</v>
      </c>
      <c r="AQ293" s="113">
        <f ca="1">LOOKUP(AQ$139,'Financial calcs'!$F$16:$CG$16,'Financial calcs'!$F381:$CG381)</f>
        <v>0</v>
      </c>
      <c r="AR293" s="113">
        <f ca="1">LOOKUP(AR$139,'Financial calcs'!$F$16:$CG$16,'Financial calcs'!$F381:$CG381)</f>
        <v>0</v>
      </c>
      <c r="AS293" s="113">
        <f ca="1">LOOKUP(AS$139,'Financial calcs'!$F$16:$CG$16,'Financial calcs'!$F381:$CG381)</f>
        <v>0</v>
      </c>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row>
    <row r="294" spans="1:85" s="81" customFormat="1" x14ac:dyDescent="0.25">
      <c r="B294" s="81" t="str">
        <f>'Financial calcs'!B382</f>
        <v>Major Maintenance Reserve Account</v>
      </c>
      <c r="F294" s="113">
        <f>LOOKUP(F$139,'Financial calcs'!$F$16:$CG$16,'Financial calcs'!$F382:$CG382)</f>
        <v>0</v>
      </c>
      <c r="G294" s="113">
        <f>LOOKUP(G$139,'Financial calcs'!$F$16:$CG$16,'Financial calcs'!$F382:$CG382)</f>
        <v>0</v>
      </c>
      <c r="H294" s="113">
        <f>LOOKUP(H$139,'Financial calcs'!$F$16:$CG$16,'Financial calcs'!$F382:$CG382)</f>
        <v>0</v>
      </c>
      <c r="I294" s="113">
        <f>LOOKUP(I$139,'Financial calcs'!$F$16:$CG$16,'Financial calcs'!$F382:$CG382)</f>
        <v>0</v>
      </c>
      <c r="J294" s="113">
        <f>LOOKUP(J$139,'Financial calcs'!$F$16:$CG$16,'Financial calcs'!$F382:$CG382)</f>
        <v>0</v>
      </c>
      <c r="K294" s="113">
        <f>LOOKUP(K$139,'Financial calcs'!$F$16:$CG$16,'Financial calcs'!$F382:$CG382)</f>
        <v>0</v>
      </c>
      <c r="L294" s="113">
        <f>LOOKUP(L$139,'Financial calcs'!$F$16:$CG$16,'Financial calcs'!$F382:$CG382)</f>
        <v>0</v>
      </c>
      <c r="M294" s="113">
        <f>LOOKUP(M$139,'Financial calcs'!$F$16:$CG$16,'Financial calcs'!$F382:$CG382)</f>
        <v>0</v>
      </c>
      <c r="N294" s="113">
        <f>LOOKUP(N$139,'Financial calcs'!$F$16:$CG$16,'Financial calcs'!$F382:$CG382)</f>
        <v>0</v>
      </c>
      <c r="O294" s="113">
        <f>LOOKUP(O$139,'Financial calcs'!$F$16:$CG$16,'Financial calcs'!$F382:$CG382)</f>
        <v>0</v>
      </c>
      <c r="P294" s="113">
        <f>LOOKUP(P$139,'Financial calcs'!$F$16:$CG$16,'Financial calcs'!$F382:$CG382)</f>
        <v>0</v>
      </c>
      <c r="Q294" s="113">
        <f>LOOKUP(Q$139,'Financial calcs'!$F$16:$CG$16,'Financial calcs'!$F382:$CG382)</f>
        <v>0</v>
      </c>
      <c r="R294" s="113">
        <f>LOOKUP(R$139,'Financial calcs'!$F$16:$CG$16,'Financial calcs'!$F382:$CG382)</f>
        <v>0</v>
      </c>
      <c r="S294" s="113">
        <f>LOOKUP(S$139,'Financial calcs'!$F$16:$CG$16,'Financial calcs'!$F382:$CG382)</f>
        <v>0</v>
      </c>
      <c r="T294" s="113">
        <f>LOOKUP(T$139,'Financial calcs'!$F$16:$CG$16,'Financial calcs'!$F382:$CG382)</f>
        <v>0</v>
      </c>
      <c r="U294" s="113">
        <f>LOOKUP(U$139,'Financial calcs'!$F$16:$CG$16,'Financial calcs'!$F382:$CG382)</f>
        <v>0</v>
      </c>
      <c r="V294" s="113">
        <f>LOOKUP(V$139,'Financial calcs'!$F$16:$CG$16,'Financial calcs'!$F382:$CG382)</f>
        <v>0</v>
      </c>
      <c r="W294" s="113">
        <f>LOOKUP(W$139,'Financial calcs'!$F$16:$CG$16,'Financial calcs'!$F382:$CG382)</f>
        <v>0</v>
      </c>
      <c r="X294" s="113">
        <f>LOOKUP(X$139,'Financial calcs'!$F$16:$CG$16,'Financial calcs'!$F382:$CG382)</f>
        <v>0</v>
      </c>
      <c r="Y294" s="113">
        <f>LOOKUP(Y$139,'Financial calcs'!$F$16:$CG$16,'Financial calcs'!$F382:$CG382)</f>
        <v>0</v>
      </c>
      <c r="Z294" s="113">
        <f>LOOKUP(Z$139,'Financial calcs'!$F$16:$CG$16,'Financial calcs'!$F382:$CG382)</f>
        <v>0</v>
      </c>
      <c r="AA294" s="113">
        <f>LOOKUP(AA$139,'Financial calcs'!$F$16:$CG$16,'Financial calcs'!$F382:$CG382)</f>
        <v>0</v>
      </c>
      <c r="AB294" s="113">
        <f>LOOKUP(AB$139,'Financial calcs'!$F$16:$CG$16,'Financial calcs'!$F382:$CG382)</f>
        <v>0</v>
      </c>
      <c r="AC294" s="113">
        <f>LOOKUP(AC$139,'Financial calcs'!$F$16:$CG$16,'Financial calcs'!$F382:$CG382)</f>
        <v>0</v>
      </c>
      <c r="AD294" s="113">
        <f>LOOKUP(AD$139,'Financial calcs'!$F$16:$CG$16,'Financial calcs'!$F382:$CG382)</f>
        <v>0</v>
      </c>
      <c r="AE294" s="113">
        <f>LOOKUP(AE$139,'Financial calcs'!$F$16:$CG$16,'Financial calcs'!$F382:$CG382)</f>
        <v>0</v>
      </c>
      <c r="AF294" s="113">
        <f>LOOKUP(AF$139,'Financial calcs'!$F$16:$CG$16,'Financial calcs'!$F382:$CG382)</f>
        <v>0</v>
      </c>
      <c r="AG294" s="113">
        <f>LOOKUP(AG$139,'Financial calcs'!$F$16:$CG$16,'Financial calcs'!$F382:$CG382)</f>
        <v>0</v>
      </c>
      <c r="AH294" s="113">
        <f>LOOKUP(AH$139,'Financial calcs'!$F$16:$CG$16,'Financial calcs'!$F382:$CG382)</f>
        <v>0</v>
      </c>
      <c r="AI294" s="113">
        <f>LOOKUP(AI$139,'Financial calcs'!$F$16:$CG$16,'Financial calcs'!$F382:$CG382)</f>
        <v>0</v>
      </c>
      <c r="AJ294" s="113">
        <f>LOOKUP(AJ$139,'Financial calcs'!$F$16:$CG$16,'Financial calcs'!$F382:$CG382)</f>
        <v>0</v>
      </c>
      <c r="AK294" s="113">
        <f>LOOKUP(AK$139,'Financial calcs'!$F$16:$CG$16,'Financial calcs'!$F382:$CG382)</f>
        <v>0</v>
      </c>
      <c r="AL294" s="113">
        <f>LOOKUP(AL$139,'Financial calcs'!$F$16:$CG$16,'Financial calcs'!$F382:$CG382)</f>
        <v>0</v>
      </c>
      <c r="AM294" s="113">
        <f>LOOKUP(AM$139,'Financial calcs'!$F$16:$CG$16,'Financial calcs'!$F382:$CG382)</f>
        <v>0</v>
      </c>
      <c r="AN294" s="113">
        <f>LOOKUP(AN$139,'Financial calcs'!$F$16:$CG$16,'Financial calcs'!$F382:$CG382)</f>
        <v>0</v>
      </c>
      <c r="AO294" s="113">
        <f>LOOKUP(AO$139,'Financial calcs'!$F$16:$CG$16,'Financial calcs'!$F382:$CG382)</f>
        <v>0</v>
      </c>
      <c r="AP294" s="113">
        <f>LOOKUP(AP$139,'Financial calcs'!$F$16:$CG$16,'Financial calcs'!$F382:$CG382)</f>
        <v>0</v>
      </c>
      <c r="AQ294" s="113">
        <f>LOOKUP(AQ$139,'Financial calcs'!$F$16:$CG$16,'Financial calcs'!$F382:$CG382)</f>
        <v>0</v>
      </c>
      <c r="AR294" s="113">
        <f>LOOKUP(AR$139,'Financial calcs'!$F$16:$CG$16,'Financial calcs'!$F382:$CG382)</f>
        <v>0</v>
      </c>
      <c r="AS294" s="113">
        <f>LOOKUP(AS$139,'Financial calcs'!$F$16:$CG$16,'Financial calcs'!$F382:$CG382)</f>
        <v>0</v>
      </c>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row>
    <row r="295" spans="1:85" s="81" customFormat="1" x14ac:dyDescent="0.25">
      <c r="B295" s="81" t="str">
        <f>'Financial calcs'!B383</f>
        <v>Decommissioning asset</v>
      </c>
      <c r="F295" s="113">
        <f>LOOKUP(F$139,'Financial calcs'!$F$16:$CG$16,'Financial calcs'!$F383:$CG383)</f>
        <v>0</v>
      </c>
      <c r="G295" s="113">
        <f>LOOKUP(G$139,'Financial calcs'!$F$16:$CG$16,'Financial calcs'!$F383:$CG383)</f>
        <v>0</v>
      </c>
      <c r="H295" s="113">
        <f>LOOKUP(H$139,'Financial calcs'!$F$16:$CG$16,'Financial calcs'!$F383:$CG383)</f>
        <v>0</v>
      </c>
      <c r="I295" s="113">
        <f>LOOKUP(I$139,'Financial calcs'!$F$16:$CG$16,'Financial calcs'!$F383:$CG383)</f>
        <v>0</v>
      </c>
      <c r="J295" s="113">
        <f>LOOKUP(J$139,'Financial calcs'!$F$16:$CG$16,'Financial calcs'!$F383:$CG383)</f>
        <v>0</v>
      </c>
      <c r="K295" s="113">
        <f>LOOKUP(K$139,'Financial calcs'!$F$16:$CG$16,'Financial calcs'!$F383:$CG383)</f>
        <v>0</v>
      </c>
      <c r="L295" s="113">
        <f>LOOKUP(L$139,'Financial calcs'!$F$16:$CG$16,'Financial calcs'!$F383:$CG383)</f>
        <v>0</v>
      </c>
      <c r="M295" s="113">
        <f>LOOKUP(M$139,'Financial calcs'!$F$16:$CG$16,'Financial calcs'!$F383:$CG383)</f>
        <v>0</v>
      </c>
      <c r="N295" s="113">
        <f>LOOKUP(N$139,'Financial calcs'!$F$16:$CG$16,'Financial calcs'!$F383:$CG383)</f>
        <v>0</v>
      </c>
      <c r="O295" s="113">
        <f>LOOKUP(O$139,'Financial calcs'!$F$16:$CG$16,'Financial calcs'!$F383:$CG383)</f>
        <v>0</v>
      </c>
      <c r="P295" s="113">
        <f>LOOKUP(P$139,'Financial calcs'!$F$16:$CG$16,'Financial calcs'!$F383:$CG383)</f>
        <v>0</v>
      </c>
      <c r="Q295" s="113">
        <f>LOOKUP(Q$139,'Financial calcs'!$F$16:$CG$16,'Financial calcs'!$F383:$CG383)</f>
        <v>0</v>
      </c>
      <c r="R295" s="113">
        <f>LOOKUP(R$139,'Financial calcs'!$F$16:$CG$16,'Financial calcs'!$F383:$CG383)</f>
        <v>0</v>
      </c>
      <c r="S295" s="113">
        <f>LOOKUP(S$139,'Financial calcs'!$F$16:$CG$16,'Financial calcs'!$F383:$CG383)</f>
        <v>0</v>
      </c>
      <c r="T295" s="113">
        <f>LOOKUP(T$139,'Financial calcs'!$F$16:$CG$16,'Financial calcs'!$F383:$CG383)</f>
        <v>0</v>
      </c>
      <c r="U295" s="113">
        <f>LOOKUP(U$139,'Financial calcs'!$F$16:$CG$16,'Financial calcs'!$F383:$CG383)</f>
        <v>0</v>
      </c>
      <c r="V295" s="113">
        <f>LOOKUP(V$139,'Financial calcs'!$F$16:$CG$16,'Financial calcs'!$F383:$CG383)</f>
        <v>0</v>
      </c>
      <c r="W295" s="113">
        <f>LOOKUP(W$139,'Financial calcs'!$F$16:$CG$16,'Financial calcs'!$F383:$CG383)</f>
        <v>0</v>
      </c>
      <c r="X295" s="113">
        <f>LOOKUP(X$139,'Financial calcs'!$F$16:$CG$16,'Financial calcs'!$F383:$CG383)</f>
        <v>0</v>
      </c>
      <c r="Y295" s="113">
        <f>LOOKUP(Y$139,'Financial calcs'!$F$16:$CG$16,'Financial calcs'!$F383:$CG383)</f>
        <v>0</v>
      </c>
      <c r="Z295" s="113">
        <f>LOOKUP(Z$139,'Financial calcs'!$F$16:$CG$16,'Financial calcs'!$F383:$CG383)</f>
        <v>0</v>
      </c>
      <c r="AA295" s="113">
        <f>LOOKUP(AA$139,'Financial calcs'!$F$16:$CG$16,'Financial calcs'!$F383:$CG383)</f>
        <v>0</v>
      </c>
      <c r="AB295" s="113">
        <f>LOOKUP(AB$139,'Financial calcs'!$F$16:$CG$16,'Financial calcs'!$F383:$CG383)</f>
        <v>0</v>
      </c>
      <c r="AC295" s="113">
        <f>LOOKUP(AC$139,'Financial calcs'!$F$16:$CG$16,'Financial calcs'!$F383:$CG383)</f>
        <v>0</v>
      </c>
      <c r="AD295" s="113">
        <f>LOOKUP(AD$139,'Financial calcs'!$F$16:$CG$16,'Financial calcs'!$F383:$CG383)</f>
        <v>0</v>
      </c>
      <c r="AE295" s="113">
        <f>LOOKUP(AE$139,'Financial calcs'!$F$16:$CG$16,'Financial calcs'!$F383:$CG383)</f>
        <v>0</v>
      </c>
      <c r="AF295" s="113">
        <f>LOOKUP(AF$139,'Financial calcs'!$F$16:$CG$16,'Financial calcs'!$F383:$CG383)</f>
        <v>0</v>
      </c>
      <c r="AG295" s="113">
        <f>LOOKUP(AG$139,'Financial calcs'!$F$16:$CG$16,'Financial calcs'!$F383:$CG383)</f>
        <v>0</v>
      </c>
      <c r="AH295" s="113">
        <f>LOOKUP(AH$139,'Financial calcs'!$F$16:$CG$16,'Financial calcs'!$F383:$CG383)</f>
        <v>0</v>
      </c>
      <c r="AI295" s="113">
        <f>LOOKUP(AI$139,'Financial calcs'!$F$16:$CG$16,'Financial calcs'!$F383:$CG383)</f>
        <v>0</v>
      </c>
      <c r="AJ295" s="113">
        <f>LOOKUP(AJ$139,'Financial calcs'!$F$16:$CG$16,'Financial calcs'!$F383:$CG383)</f>
        <v>0</v>
      </c>
      <c r="AK295" s="113">
        <f>LOOKUP(AK$139,'Financial calcs'!$F$16:$CG$16,'Financial calcs'!$F383:$CG383)</f>
        <v>0</v>
      </c>
      <c r="AL295" s="113">
        <f>LOOKUP(AL$139,'Financial calcs'!$F$16:$CG$16,'Financial calcs'!$F383:$CG383)</f>
        <v>0</v>
      </c>
      <c r="AM295" s="113">
        <f>LOOKUP(AM$139,'Financial calcs'!$F$16:$CG$16,'Financial calcs'!$F383:$CG383)</f>
        <v>0</v>
      </c>
      <c r="AN295" s="113">
        <f>LOOKUP(AN$139,'Financial calcs'!$F$16:$CG$16,'Financial calcs'!$F383:$CG383)</f>
        <v>0</v>
      </c>
      <c r="AO295" s="113">
        <f>LOOKUP(AO$139,'Financial calcs'!$F$16:$CG$16,'Financial calcs'!$F383:$CG383)</f>
        <v>0</v>
      </c>
      <c r="AP295" s="113">
        <f>LOOKUP(AP$139,'Financial calcs'!$F$16:$CG$16,'Financial calcs'!$F383:$CG383)</f>
        <v>0</v>
      </c>
      <c r="AQ295" s="113">
        <f>LOOKUP(AQ$139,'Financial calcs'!$F$16:$CG$16,'Financial calcs'!$F383:$CG383)</f>
        <v>0</v>
      </c>
      <c r="AR295" s="113">
        <f>LOOKUP(AR$139,'Financial calcs'!$F$16:$CG$16,'Financial calcs'!$F383:$CG383)</f>
        <v>0</v>
      </c>
      <c r="AS295" s="113">
        <f>LOOKUP(AS$139,'Financial calcs'!$F$16:$CG$16,'Financial calcs'!$F383:$CG383)</f>
        <v>0</v>
      </c>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row>
    <row r="296" spans="1:85" s="81" customFormat="1" x14ac:dyDescent="0.25">
      <c r="B296" s="81" t="str">
        <f>'Financial calcs'!B384</f>
        <v>Long term assets</v>
      </c>
      <c r="F296" s="113">
        <f>LOOKUP(F$139,'Financial calcs'!$F$16:$CG$16,'Financial calcs'!$F384:$CG384)</f>
        <v>896973.31554820365</v>
      </c>
      <c r="G296" s="113">
        <f>LOOKUP(G$139,'Financial calcs'!$F$16:$CG$16,'Financial calcs'!$F384:$CG384)</f>
        <v>852155.34700951865</v>
      </c>
      <c r="H296" s="113">
        <f>LOOKUP(H$139,'Financial calcs'!$F$16:$CG$16,'Financial calcs'!$F384:$CG384)</f>
        <v>807214.58951593307</v>
      </c>
      <c r="I296" s="113">
        <f>LOOKUP(I$139,'Financial calcs'!$F$16:$CG$16,'Financial calcs'!$F384:$CG384)</f>
        <v>762396.62097724807</v>
      </c>
      <c r="J296" s="113">
        <f>LOOKUP(J$139,'Financial calcs'!$F$16:$CG$16,'Financial calcs'!$F384:$CG384)</f>
        <v>717578.65243856306</v>
      </c>
      <c r="K296" s="113">
        <f>LOOKUP(K$139,'Financial calcs'!$F$16:$CG$16,'Financial calcs'!$F384:$CG384)</f>
        <v>672760.68389987806</v>
      </c>
      <c r="L296" s="113">
        <f>LOOKUP(L$139,'Financial calcs'!$F$16:$CG$16,'Financial calcs'!$F384:$CG384)</f>
        <v>627819.92640629248</v>
      </c>
      <c r="M296" s="113">
        <f>LOOKUP(M$139,'Financial calcs'!$F$16:$CG$16,'Financial calcs'!$F384:$CG384)</f>
        <v>583001.95786760747</v>
      </c>
      <c r="N296" s="113">
        <f>LOOKUP(N$139,'Financial calcs'!$F$16:$CG$16,'Financial calcs'!$F384:$CG384)</f>
        <v>538183.98932892247</v>
      </c>
      <c r="O296" s="113">
        <f>LOOKUP(O$139,'Financial calcs'!$F$16:$CG$16,'Financial calcs'!$F384:$CG384)</f>
        <v>493366.02079023741</v>
      </c>
      <c r="P296" s="113">
        <f>LOOKUP(P$139,'Financial calcs'!$F$16:$CG$16,'Financial calcs'!$F384:$CG384)</f>
        <v>448425.26329665183</v>
      </c>
      <c r="Q296" s="113">
        <f>LOOKUP(Q$139,'Financial calcs'!$F$16:$CG$16,'Financial calcs'!$F384:$CG384)</f>
        <v>403607.29475796677</v>
      </c>
      <c r="R296" s="113">
        <f>LOOKUP(R$139,'Financial calcs'!$F$16:$CG$16,'Financial calcs'!$F384:$CG384)</f>
        <v>358789.32621928171</v>
      </c>
      <c r="S296" s="113">
        <f>LOOKUP(S$139,'Financial calcs'!$F$16:$CG$16,'Financial calcs'!$F384:$CG384)</f>
        <v>313971.35768059664</v>
      </c>
      <c r="T296" s="113">
        <f>LOOKUP(T$139,'Financial calcs'!$F$16:$CG$16,'Financial calcs'!$F384:$CG384)</f>
        <v>269030.60018701106</v>
      </c>
      <c r="U296" s="113">
        <f>LOOKUP(U$139,'Financial calcs'!$F$16:$CG$16,'Financial calcs'!$F384:$CG384)</f>
        <v>224212.63164832603</v>
      </c>
      <c r="V296" s="113">
        <f>LOOKUP(V$139,'Financial calcs'!$F$16:$CG$16,'Financial calcs'!$F384:$CG384)</f>
        <v>179394.66310964097</v>
      </c>
      <c r="W296" s="113">
        <f>LOOKUP(W$139,'Financial calcs'!$F$16:$CG$16,'Financial calcs'!$F384:$CG384)</f>
        <v>134576.69457095591</v>
      </c>
      <c r="X296" s="113">
        <f>LOOKUP(X$139,'Financial calcs'!$F$16:$CG$16,'Financial calcs'!$F384:$CG384)</f>
        <v>89635.937077370341</v>
      </c>
      <c r="Y296" s="113">
        <f>LOOKUP(Y$139,'Financial calcs'!$F$16:$CG$16,'Financial calcs'!$F384:$CG384)</f>
        <v>44817.96853868528</v>
      </c>
      <c r="Z296" s="113">
        <f>LOOKUP(Z$139,'Financial calcs'!$F$16:$CG$16,'Financial calcs'!$F384:$CG384)</f>
        <v>2.2191670723259449E-10</v>
      </c>
      <c r="AA296" s="113">
        <f>LOOKUP(AA$139,'Financial calcs'!$F$16:$CG$16,'Financial calcs'!$F384:$CG384)</f>
        <v>2.2191670723259449E-10</v>
      </c>
      <c r="AB296" s="113">
        <f>LOOKUP(AB$139,'Financial calcs'!$F$16:$CG$16,'Financial calcs'!$F384:$CG384)</f>
        <v>2.2191670723259449E-10</v>
      </c>
      <c r="AC296" s="113">
        <f>LOOKUP(AC$139,'Financial calcs'!$F$16:$CG$16,'Financial calcs'!$F384:$CG384)</f>
        <v>2.2191670723259449E-10</v>
      </c>
      <c r="AD296" s="113">
        <f>LOOKUP(AD$139,'Financial calcs'!$F$16:$CG$16,'Financial calcs'!$F384:$CG384)</f>
        <v>2.2191670723259449E-10</v>
      </c>
      <c r="AE296" s="113">
        <f>LOOKUP(AE$139,'Financial calcs'!$F$16:$CG$16,'Financial calcs'!$F384:$CG384)</f>
        <v>2.2191670723259449E-10</v>
      </c>
      <c r="AF296" s="113">
        <f>LOOKUP(AF$139,'Financial calcs'!$F$16:$CG$16,'Financial calcs'!$F384:$CG384)</f>
        <v>2.2191670723259449E-10</v>
      </c>
      <c r="AG296" s="113">
        <f>LOOKUP(AG$139,'Financial calcs'!$F$16:$CG$16,'Financial calcs'!$F384:$CG384)</f>
        <v>2.2191670723259449E-10</v>
      </c>
      <c r="AH296" s="113">
        <f>LOOKUP(AH$139,'Financial calcs'!$F$16:$CG$16,'Financial calcs'!$F384:$CG384)</f>
        <v>2.2191670723259449E-10</v>
      </c>
      <c r="AI296" s="113">
        <f>LOOKUP(AI$139,'Financial calcs'!$F$16:$CG$16,'Financial calcs'!$F384:$CG384)</f>
        <v>2.2191670723259449E-10</v>
      </c>
      <c r="AJ296" s="113">
        <f>LOOKUP(AJ$139,'Financial calcs'!$F$16:$CG$16,'Financial calcs'!$F384:$CG384)</f>
        <v>2.2191670723259449E-10</v>
      </c>
      <c r="AK296" s="113">
        <f>LOOKUP(AK$139,'Financial calcs'!$F$16:$CG$16,'Financial calcs'!$F384:$CG384)</f>
        <v>2.2191670723259449E-10</v>
      </c>
      <c r="AL296" s="113">
        <f>LOOKUP(AL$139,'Financial calcs'!$F$16:$CG$16,'Financial calcs'!$F384:$CG384)</f>
        <v>2.2191670723259449E-10</v>
      </c>
      <c r="AM296" s="113">
        <f>LOOKUP(AM$139,'Financial calcs'!$F$16:$CG$16,'Financial calcs'!$F384:$CG384)</f>
        <v>2.2191670723259449E-10</v>
      </c>
      <c r="AN296" s="113">
        <f>LOOKUP(AN$139,'Financial calcs'!$F$16:$CG$16,'Financial calcs'!$F384:$CG384)</f>
        <v>2.2191670723259449E-10</v>
      </c>
      <c r="AO296" s="113">
        <f>LOOKUP(AO$139,'Financial calcs'!$F$16:$CG$16,'Financial calcs'!$F384:$CG384)</f>
        <v>2.2191670723259449E-10</v>
      </c>
      <c r="AP296" s="113">
        <f>LOOKUP(AP$139,'Financial calcs'!$F$16:$CG$16,'Financial calcs'!$F384:$CG384)</f>
        <v>2.2191670723259449E-10</v>
      </c>
      <c r="AQ296" s="113">
        <f>LOOKUP(AQ$139,'Financial calcs'!$F$16:$CG$16,'Financial calcs'!$F384:$CG384)</f>
        <v>2.2191670723259449E-10</v>
      </c>
      <c r="AR296" s="113">
        <f>LOOKUP(AR$139,'Financial calcs'!$F$16:$CG$16,'Financial calcs'!$F384:$CG384)</f>
        <v>2.2191670723259449E-10</v>
      </c>
      <c r="AS296" s="113">
        <f>LOOKUP(AS$139,'Financial calcs'!$F$16:$CG$16,'Financial calcs'!$F384:$CG384)</f>
        <v>2.2191670723259449E-10</v>
      </c>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row>
    <row r="297" spans="1:85" s="81" customFormat="1" ht="15.75" thickBot="1" x14ac:dyDescent="0.3">
      <c r="B297" s="115" t="str">
        <f>'Financial calcs'!B385</f>
        <v>Total assets</v>
      </c>
      <c r="F297" s="120">
        <f ca="1">SUM(F289:F296)</f>
        <v>936426.19929820369</v>
      </c>
      <c r="G297" s="120">
        <f t="shared" ref="G297:AS297" ca="1" si="237">SUM(G289:G296)</f>
        <v>906049.89846668812</v>
      </c>
      <c r="H297" s="120">
        <f t="shared" ca="1" si="237"/>
        <v>873851.01958528161</v>
      </c>
      <c r="I297" s="120">
        <f t="shared" ca="1" si="237"/>
        <v>839720.20797099068</v>
      </c>
      <c r="J297" s="120">
        <f t="shared" ca="1" si="237"/>
        <v>803541.5476598423</v>
      </c>
      <c r="K297" s="120">
        <f t="shared" ca="1" si="237"/>
        <v>765192.16773002502</v>
      </c>
      <c r="L297" s="120">
        <f t="shared" ca="1" si="237"/>
        <v>724541.82500441861</v>
      </c>
      <c r="M297" s="120">
        <f t="shared" ca="1" si="237"/>
        <v>681452.46171527589</v>
      </c>
      <c r="N297" s="120">
        <f t="shared" ca="1" si="237"/>
        <v>635777.73662878468</v>
      </c>
      <c r="O297" s="120">
        <f t="shared" ca="1" si="237"/>
        <v>587362.52803710394</v>
      </c>
      <c r="P297" s="120">
        <f t="shared" ca="1" si="237"/>
        <v>536042.40692992241</v>
      </c>
      <c r="Q297" s="120">
        <f t="shared" ca="1" si="237"/>
        <v>481643.07855630986</v>
      </c>
      <c r="R297" s="120">
        <f t="shared" ca="1" si="237"/>
        <v>423979.7904802807</v>
      </c>
      <c r="S297" s="120">
        <f t="shared" ca="1" si="237"/>
        <v>362856.70511968969</v>
      </c>
      <c r="T297" s="120">
        <f t="shared" ca="1" si="237"/>
        <v>304899.68733933003</v>
      </c>
      <c r="U297" s="120">
        <f t="shared" ca="1" si="237"/>
        <v>229388.33592630352</v>
      </c>
      <c r="V297" s="120">
        <f t="shared" ca="1" si="237"/>
        <v>183510.66874104284</v>
      </c>
      <c r="W297" s="120">
        <f t="shared" ca="1" si="237"/>
        <v>137633.00155578213</v>
      </c>
      <c r="X297" s="120">
        <f t="shared" ca="1" si="237"/>
        <v>91755.334370521436</v>
      </c>
      <c r="Y297" s="120">
        <f t="shared" ca="1" si="237"/>
        <v>45877.66718526074</v>
      </c>
      <c r="Z297" s="120">
        <f t="shared" ca="1" si="237"/>
        <v>2.2191670723259449E-10</v>
      </c>
      <c r="AA297" s="120">
        <f t="shared" ca="1" si="237"/>
        <v>2.2191670723259449E-10</v>
      </c>
      <c r="AB297" s="120">
        <f t="shared" ca="1" si="237"/>
        <v>2.2191670723259449E-10</v>
      </c>
      <c r="AC297" s="120">
        <f t="shared" ca="1" si="237"/>
        <v>2.2191670723259449E-10</v>
      </c>
      <c r="AD297" s="120">
        <f t="shared" ca="1" si="237"/>
        <v>2.2191670723259449E-10</v>
      </c>
      <c r="AE297" s="120">
        <f t="shared" ca="1" si="237"/>
        <v>2.2191670723259449E-10</v>
      </c>
      <c r="AF297" s="120">
        <f t="shared" ca="1" si="237"/>
        <v>2.2191670723259449E-10</v>
      </c>
      <c r="AG297" s="120">
        <f t="shared" ca="1" si="237"/>
        <v>2.2191670723259449E-10</v>
      </c>
      <c r="AH297" s="120">
        <f t="shared" ca="1" si="237"/>
        <v>2.2191670723259449E-10</v>
      </c>
      <c r="AI297" s="120">
        <f t="shared" ca="1" si="237"/>
        <v>2.2191670723259449E-10</v>
      </c>
      <c r="AJ297" s="120">
        <f t="shared" ca="1" si="237"/>
        <v>2.2191670723259449E-10</v>
      </c>
      <c r="AK297" s="120">
        <f t="shared" ca="1" si="237"/>
        <v>2.2191670723259449E-10</v>
      </c>
      <c r="AL297" s="120">
        <f t="shared" ca="1" si="237"/>
        <v>2.2191670723259449E-10</v>
      </c>
      <c r="AM297" s="120">
        <f t="shared" ca="1" si="237"/>
        <v>2.2191670723259449E-10</v>
      </c>
      <c r="AN297" s="120">
        <f t="shared" ca="1" si="237"/>
        <v>2.2191670723259449E-10</v>
      </c>
      <c r="AO297" s="120">
        <f t="shared" ca="1" si="237"/>
        <v>2.2191670723259449E-10</v>
      </c>
      <c r="AP297" s="120">
        <f t="shared" ca="1" si="237"/>
        <v>2.2191670723259449E-10</v>
      </c>
      <c r="AQ297" s="120">
        <f t="shared" ca="1" si="237"/>
        <v>2.2191670723259449E-10</v>
      </c>
      <c r="AR297" s="120">
        <f t="shared" ca="1" si="237"/>
        <v>2.2191670723259449E-10</v>
      </c>
      <c r="AS297" s="120">
        <f t="shared" ca="1" si="237"/>
        <v>2.2191670723259449E-10</v>
      </c>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row>
    <row r="298" spans="1:85" s="81" customFormat="1" ht="15.75" thickTop="1" x14ac:dyDescent="0.25">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row>
    <row r="299" spans="1:85" s="81" customFormat="1" x14ac:dyDescent="0.25">
      <c r="A299" s="115" t="str">
        <f>'Financial calcs'!A387</f>
        <v>Liabilities</v>
      </c>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row>
    <row r="300" spans="1:85" s="81" customFormat="1" x14ac:dyDescent="0.25">
      <c r="B300" s="81" t="str">
        <f>'Financial calcs'!B388</f>
        <v>Overdraft</v>
      </c>
      <c r="F300" s="113">
        <f ca="1">LOOKUP(F$139,'Financial calcs'!$F$16:$CG$16,'Financial calcs'!$F388:$CG388)</f>
        <v>0</v>
      </c>
      <c r="G300" s="113">
        <f ca="1">LOOKUP(G$139,'Financial calcs'!$F$16:$CG$16,'Financial calcs'!$F388:$CG388)</f>
        <v>0</v>
      </c>
      <c r="H300" s="113">
        <f ca="1">LOOKUP(H$139,'Financial calcs'!$F$16:$CG$16,'Financial calcs'!$F388:$CG388)</f>
        <v>0</v>
      </c>
      <c r="I300" s="113">
        <f ca="1">LOOKUP(I$139,'Financial calcs'!$F$16:$CG$16,'Financial calcs'!$F388:$CG388)</f>
        <v>0</v>
      </c>
      <c r="J300" s="113">
        <f ca="1">LOOKUP(J$139,'Financial calcs'!$F$16:$CG$16,'Financial calcs'!$F388:$CG388)</f>
        <v>0</v>
      </c>
      <c r="K300" s="113">
        <f ca="1">LOOKUP(K$139,'Financial calcs'!$F$16:$CG$16,'Financial calcs'!$F388:$CG388)</f>
        <v>0</v>
      </c>
      <c r="L300" s="113">
        <f ca="1">LOOKUP(L$139,'Financial calcs'!$F$16:$CG$16,'Financial calcs'!$F388:$CG388)</f>
        <v>0</v>
      </c>
      <c r="M300" s="113">
        <f ca="1">LOOKUP(M$139,'Financial calcs'!$F$16:$CG$16,'Financial calcs'!$F388:$CG388)</f>
        <v>0</v>
      </c>
      <c r="N300" s="113">
        <f ca="1">LOOKUP(N$139,'Financial calcs'!$F$16:$CG$16,'Financial calcs'!$F388:$CG388)</f>
        <v>0</v>
      </c>
      <c r="O300" s="113">
        <f ca="1">LOOKUP(O$139,'Financial calcs'!$F$16:$CG$16,'Financial calcs'!$F388:$CG388)</f>
        <v>0</v>
      </c>
      <c r="P300" s="113">
        <f ca="1">LOOKUP(P$139,'Financial calcs'!$F$16:$CG$16,'Financial calcs'!$F388:$CG388)</f>
        <v>0</v>
      </c>
      <c r="Q300" s="113">
        <f ca="1">LOOKUP(Q$139,'Financial calcs'!$F$16:$CG$16,'Financial calcs'!$F388:$CG388)</f>
        <v>0</v>
      </c>
      <c r="R300" s="113">
        <f ca="1">LOOKUP(R$139,'Financial calcs'!$F$16:$CG$16,'Financial calcs'!$F388:$CG388)</f>
        <v>0</v>
      </c>
      <c r="S300" s="113">
        <f ca="1">LOOKUP(S$139,'Financial calcs'!$F$16:$CG$16,'Financial calcs'!$F388:$CG388)</f>
        <v>0</v>
      </c>
      <c r="T300" s="113">
        <f ca="1">LOOKUP(T$139,'Financial calcs'!$F$16:$CG$16,'Financial calcs'!$F388:$CG388)</f>
        <v>0</v>
      </c>
      <c r="U300" s="113">
        <f ca="1">LOOKUP(U$139,'Financial calcs'!$F$16:$CG$16,'Financial calcs'!$F388:$CG388)</f>
        <v>0</v>
      </c>
      <c r="V300" s="113">
        <f ca="1">LOOKUP(V$139,'Financial calcs'!$F$16:$CG$16,'Financial calcs'!$F388:$CG388)</f>
        <v>0</v>
      </c>
      <c r="W300" s="113">
        <f ca="1">LOOKUP(W$139,'Financial calcs'!$F$16:$CG$16,'Financial calcs'!$F388:$CG388)</f>
        <v>0</v>
      </c>
      <c r="X300" s="113">
        <f ca="1">LOOKUP(X$139,'Financial calcs'!$F$16:$CG$16,'Financial calcs'!$F388:$CG388)</f>
        <v>0</v>
      </c>
      <c r="Y300" s="113">
        <f ca="1">LOOKUP(Y$139,'Financial calcs'!$F$16:$CG$16,'Financial calcs'!$F388:$CG388)</f>
        <v>0</v>
      </c>
      <c r="Z300" s="113">
        <f ca="1">LOOKUP(Z$139,'Financial calcs'!$F$16:$CG$16,'Financial calcs'!$F388:$CG388)</f>
        <v>0</v>
      </c>
      <c r="AA300" s="113">
        <f ca="1">LOOKUP(AA$139,'Financial calcs'!$F$16:$CG$16,'Financial calcs'!$F388:$CG388)</f>
        <v>0</v>
      </c>
      <c r="AB300" s="113">
        <f ca="1">LOOKUP(AB$139,'Financial calcs'!$F$16:$CG$16,'Financial calcs'!$F388:$CG388)</f>
        <v>0</v>
      </c>
      <c r="AC300" s="113">
        <f ca="1">LOOKUP(AC$139,'Financial calcs'!$F$16:$CG$16,'Financial calcs'!$F388:$CG388)</f>
        <v>0</v>
      </c>
      <c r="AD300" s="113">
        <f ca="1">LOOKUP(AD$139,'Financial calcs'!$F$16:$CG$16,'Financial calcs'!$F388:$CG388)</f>
        <v>0</v>
      </c>
      <c r="AE300" s="113">
        <f ca="1">LOOKUP(AE$139,'Financial calcs'!$F$16:$CG$16,'Financial calcs'!$F388:$CG388)</f>
        <v>0</v>
      </c>
      <c r="AF300" s="113">
        <f ca="1">LOOKUP(AF$139,'Financial calcs'!$F$16:$CG$16,'Financial calcs'!$F388:$CG388)</f>
        <v>0</v>
      </c>
      <c r="AG300" s="113">
        <f ca="1">LOOKUP(AG$139,'Financial calcs'!$F$16:$CG$16,'Financial calcs'!$F388:$CG388)</f>
        <v>0</v>
      </c>
      <c r="AH300" s="113">
        <f ca="1">LOOKUP(AH$139,'Financial calcs'!$F$16:$CG$16,'Financial calcs'!$F388:$CG388)</f>
        <v>0</v>
      </c>
      <c r="AI300" s="113">
        <f ca="1">LOOKUP(AI$139,'Financial calcs'!$F$16:$CG$16,'Financial calcs'!$F388:$CG388)</f>
        <v>0</v>
      </c>
      <c r="AJ300" s="113">
        <f ca="1">LOOKUP(AJ$139,'Financial calcs'!$F$16:$CG$16,'Financial calcs'!$F388:$CG388)</f>
        <v>0</v>
      </c>
      <c r="AK300" s="113">
        <f ca="1">LOOKUP(AK$139,'Financial calcs'!$F$16:$CG$16,'Financial calcs'!$F388:$CG388)</f>
        <v>0</v>
      </c>
      <c r="AL300" s="113">
        <f ca="1">LOOKUP(AL$139,'Financial calcs'!$F$16:$CG$16,'Financial calcs'!$F388:$CG388)</f>
        <v>0</v>
      </c>
      <c r="AM300" s="113">
        <f ca="1">LOOKUP(AM$139,'Financial calcs'!$F$16:$CG$16,'Financial calcs'!$F388:$CG388)</f>
        <v>0</v>
      </c>
      <c r="AN300" s="113">
        <f ca="1">LOOKUP(AN$139,'Financial calcs'!$F$16:$CG$16,'Financial calcs'!$F388:$CG388)</f>
        <v>0</v>
      </c>
      <c r="AO300" s="113">
        <f ca="1">LOOKUP(AO$139,'Financial calcs'!$F$16:$CG$16,'Financial calcs'!$F388:$CG388)</f>
        <v>0</v>
      </c>
      <c r="AP300" s="113">
        <f ca="1">LOOKUP(AP$139,'Financial calcs'!$F$16:$CG$16,'Financial calcs'!$F388:$CG388)</f>
        <v>0</v>
      </c>
      <c r="AQ300" s="113">
        <f ca="1">LOOKUP(AQ$139,'Financial calcs'!$F$16:$CG$16,'Financial calcs'!$F388:$CG388)</f>
        <v>0</v>
      </c>
      <c r="AR300" s="113">
        <f ca="1">LOOKUP(AR$139,'Financial calcs'!$F$16:$CG$16,'Financial calcs'!$F388:$CG388)</f>
        <v>0</v>
      </c>
      <c r="AS300" s="113">
        <f ca="1">LOOKUP(AS$139,'Financial calcs'!$F$16:$CG$16,'Financial calcs'!$F388:$CG388)</f>
        <v>0</v>
      </c>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row>
    <row r="301" spans="1:85" s="81" customFormat="1" x14ac:dyDescent="0.25">
      <c r="B301" s="81" t="str">
        <f>'Financial calcs'!B389</f>
        <v>Provision for decommissioning</v>
      </c>
      <c r="F301" s="113">
        <f>LOOKUP(F$139,'Financial calcs'!$F$16:$CG$16,'Financial calcs'!$F389:$CG389)</f>
        <v>0</v>
      </c>
      <c r="G301" s="113">
        <f>LOOKUP(G$139,'Financial calcs'!$F$16:$CG$16,'Financial calcs'!$F389:$CG389)</f>
        <v>0</v>
      </c>
      <c r="H301" s="113">
        <f>LOOKUP(H$139,'Financial calcs'!$F$16:$CG$16,'Financial calcs'!$F389:$CG389)</f>
        <v>0</v>
      </c>
      <c r="I301" s="113">
        <f>LOOKUP(I$139,'Financial calcs'!$F$16:$CG$16,'Financial calcs'!$F389:$CG389)</f>
        <v>0</v>
      </c>
      <c r="J301" s="113">
        <f>LOOKUP(J$139,'Financial calcs'!$F$16:$CG$16,'Financial calcs'!$F389:$CG389)</f>
        <v>0</v>
      </c>
      <c r="K301" s="113">
        <f>LOOKUP(K$139,'Financial calcs'!$F$16:$CG$16,'Financial calcs'!$F389:$CG389)</f>
        <v>0</v>
      </c>
      <c r="L301" s="113">
        <f>LOOKUP(L$139,'Financial calcs'!$F$16:$CG$16,'Financial calcs'!$F389:$CG389)</f>
        <v>0</v>
      </c>
      <c r="M301" s="113">
        <f>LOOKUP(M$139,'Financial calcs'!$F$16:$CG$16,'Financial calcs'!$F389:$CG389)</f>
        <v>0</v>
      </c>
      <c r="N301" s="113">
        <f>LOOKUP(N$139,'Financial calcs'!$F$16:$CG$16,'Financial calcs'!$F389:$CG389)</f>
        <v>0</v>
      </c>
      <c r="O301" s="113">
        <f>LOOKUP(O$139,'Financial calcs'!$F$16:$CG$16,'Financial calcs'!$F389:$CG389)</f>
        <v>0</v>
      </c>
      <c r="P301" s="113">
        <f>LOOKUP(P$139,'Financial calcs'!$F$16:$CG$16,'Financial calcs'!$F389:$CG389)</f>
        <v>0</v>
      </c>
      <c r="Q301" s="113">
        <f>LOOKUP(Q$139,'Financial calcs'!$F$16:$CG$16,'Financial calcs'!$F389:$CG389)</f>
        <v>0</v>
      </c>
      <c r="R301" s="113">
        <f>LOOKUP(R$139,'Financial calcs'!$F$16:$CG$16,'Financial calcs'!$F389:$CG389)</f>
        <v>0</v>
      </c>
      <c r="S301" s="113">
        <f>LOOKUP(S$139,'Financial calcs'!$F$16:$CG$16,'Financial calcs'!$F389:$CG389)</f>
        <v>0</v>
      </c>
      <c r="T301" s="113">
        <f>LOOKUP(T$139,'Financial calcs'!$F$16:$CG$16,'Financial calcs'!$F389:$CG389)</f>
        <v>0</v>
      </c>
      <c r="U301" s="113">
        <f>LOOKUP(U$139,'Financial calcs'!$F$16:$CG$16,'Financial calcs'!$F389:$CG389)</f>
        <v>0</v>
      </c>
      <c r="V301" s="113">
        <f>LOOKUP(V$139,'Financial calcs'!$F$16:$CG$16,'Financial calcs'!$F389:$CG389)</f>
        <v>0</v>
      </c>
      <c r="W301" s="113">
        <f>LOOKUP(W$139,'Financial calcs'!$F$16:$CG$16,'Financial calcs'!$F389:$CG389)</f>
        <v>0</v>
      </c>
      <c r="X301" s="113">
        <f>LOOKUP(X$139,'Financial calcs'!$F$16:$CG$16,'Financial calcs'!$F389:$CG389)</f>
        <v>0</v>
      </c>
      <c r="Y301" s="113">
        <f>LOOKUP(Y$139,'Financial calcs'!$F$16:$CG$16,'Financial calcs'!$F389:$CG389)</f>
        <v>0</v>
      </c>
      <c r="Z301" s="113">
        <f>LOOKUP(Z$139,'Financial calcs'!$F$16:$CG$16,'Financial calcs'!$F389:$CG389)</f>
        <v>0</v>
      </c>
      <c r="AA301" s="113">
        <f>LOOKUP(AA$139,'Financial calcs'!$F$16:$CG$16,'Financial calcs'!$F389:$CG389)</f>
        <v>0</v>
      </c>
      <c r="AB301" s="113">
        <f>LOOKUP(AB$139,'Financial calcs'!$F$16:$CG$16,'Financial calcs'!$F389:$CG389)</f>
        <v>0</v>
      </c>
      <c r="AC301" s="113">
        <f>LOOKUP(AC$139,'Financial calcs'!$F$16:$CG$16,'Financial calcs'!$F389:$CG389)</f>
        <v>0</v>
      </c>
      <c r="AD301" s="113">
        <f>LOOKUP(AD$139,'Financial calcs'!$F$16:$CG$16,'Financial calcs'!$F389:$CG389)</f>
        <v>0</v>
      </c>
      <c r="AE301" s="113">
        <f>LOOKUP(AE$139,'Financial calcs'!$F$16:$CG$16,'Financial calcs'!$F389:$CG389)</f>
        <v>0</v>
      </c>
      <c r="AF301" s="113">
        <f>LOOKUP(AF$139,'Financial calcs'!$F$16:$CG$16,'Financial calcs'!$F389:$CG389)</f>
        <v>0</v>
      </c>
      <c r="AG301" s="113">
        <f>LOOKUP(AG$139,'Financial calcs'!$F$16:$CG$16,'Financial calcs'!$F389:$CG389)</f>
        <v>0</v>
      </c>
      <c r="AH301" s="113">
        <f>LOOKUP(AH$139,'Financial calcs'!$F$16:$CG$16,'Financial calcs'!$F389:$CG389)</f>
        <v>0</v>
      </c>
      <c r="AI301" s="113">
        <f>LOOKUP(AI$139,'Financial calcs'!$F$16:$CG$16,'Financial calcs'!$F389:$CG389)</f>
        <v>0</v>
      </c>
      <c r="AJ301" s="113">
        <f>LOOKUP(AJ$139,'Financial calcs'!$F$16:$CG$16,'Financial calcs'!$F389:$CG389)</f>
        <v>0</v>
      </c>
      <c r="AK301" s="113">
        <f>LOOKUP(AK$139,'Financial calcs'!$F$16:$CG$16,'Financial calcs'!$F389:$CG389)</f>
        <v>0</v>
      </c>
      <c r="AL301" s="113">
        <f>LOOKUP(AL$139,'Financial calcs'!$F$16:$CG$16,'Financial calcs'!$F389:$CG389)</f>
        <v>0</v>
      </c>
      <c r="AM301" s="113">
        <f>LOOKUP(AM$139,'Financial calcs'!$F$16:$CG$16,'Financial calcs'!$F389:$CG389)</f>
        <v>0</v>
      </c>
      <c r="AN301" s="113">
        <f>LOOKUP(AN$139,'Financial calcs'!$F$16:$CG$16,'Financial calcs'!$F389:$CG389)</f>
        <v>0</v>
      </c>
      <c r="AO301" s="113">
        <f>LOOKUP(AO$139,'Financial calcs'!$F$16:$CG$16,'Financial calcs'!$F389:$CG389)</f>
        <v>0</v>
      </c>
      <c r="AP301" s="113">
        <f>LOOKUP(AP$139,'Financial calcs'!$F$16:$CG$16,'Financial calcs'!$F389:$CG389)</f>
        <v>0</v>
      </c>
      <c r="AQ301" s="113">
        <f>LOOKUP(AQ$139,'Financial calcs'!$F$16:$CG$16,'Financial calcs'!$F389:$CG389)</f>
        <v>0</v>
      </c>
      <c r="AR301" s="113">
        <f>LOOKUP(AR$139,'Financial calcs'!$F$16:$CG$16,'Financial calcs'!$F389:$CG389)</f>
        <v>0</v>
      </c>
      <c r="AS301" s="113">
        <f>LOOKUP(AS$139,'Financial calcs'!$F$16:$CG$16,'Financial calcs'!$F389:$CG389)</f>
        <v>0</v>
      </c>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row>
    <row r="302" spans="1:85" s="81" customFormat="1" x14ac:dyDescent="0.25">
      <c r="B302" s="81" t="str">
        <f>'Financial calcs'!B390</f>
        <v>Grants</v>
      </c>
      <c r="F302" s="113">
        <f>LOOKUP(F$139,'Financial calcs'!$F$16:$CG$16,'Financial calcs'!$F390:$CG390)</f>
        <v>0</v>
      </c>
      <c r="G302" s="113">
        <f>LOOKUP(G$139,'Financial calcs'!$F$16:$CG$16,'Financial calcs'!$F390:$CG390)</f>
        <v>0</v>
      </c>
      <c r="H302" s="113">
        <f>LOOKUP(H$139,'Financial calcs'!$F$16:$CG$16,'Financial calcs'!$F390:$CG390)</f>
        <v>0</v>
      </c>
      <c r="I302" s="113">
        <f>LOOKUP(I$139,'Financial calcs'!$F$16:$CG$16,'Financial calcs'!$F390:$CG390)</f>
        <v>0</v>
      </c>
      <c r="J302" s="113">
        <f>LOOKUP(J$139,'Financial calcs'!$F$16:$CG$16,'Financial calcs'!$F390:$CG390)</f>
        <v>0</v>
      </c>
      <c r="K302" s="113">
        <f>LOOKUP(K$139,'Financial calcs'!$F$16:$CG$16,'Financial calcs'!$F390:$CG390)</f>
        <v>0</v>
      </c>
      <c r="L302" s="113">
        <f>LOOKUP(L$139,'Financial calcs'!$F$16:$CG$16,'Financial calcs'!$F390:$CG390)</f>
        <v>0</v>
      </c>
      <c r="M302" s="113">
        <f>LOOKUP(M$139,'Financial calcs'!$F$16:$CG$16,'Financial calcs'!$F390:$CG390)</f>
        <v>0</v>
      </c>
      <c r="N302" s="113">
        <f>LOOKUP(N$139,'Financial calcs'!$F$16:$CG$16,'Financial calcs'!$F390:$CG390)</f>
        <v>0</v>
      </c>
      <c r="O302" s="113">
        <f>LOOKUP(O$139,'Financial calcs'!$F$16:$CG$16,'Financial calcs'!$F390:$CG390)</f>
        <v>0</v>
      </c>
      <c r="P302" s="113">
        <f>LOOKUP(P$139,'Financial calcs'!$F$16:$CG$16,'Financial calcs'!$F390:$CG390)</f>
        <v>0</v>
      </c>
      <c r="Q302" s="113">
        <f>LOOKUP(Q$139,'Financial calcs'!$F$16:$CG$16,'Financial calcs'!$F390:$CG390)</f>
        <v>0</v>
      </c>
      <c r="R302" s="113">
        <f>LOOKUP(R$139,'Financial calcs'!$F$16:$CG$16,'Financial calcs'!$F390:$CG390)</f>
        <v>0</v>
      </c>
      <c r="S302" s="113">
        <f>LOOKUP(S$139,'Financial calcs'!$F$16:$CG$16,'Financial calcs'!$F390:$CG390)</f>
        <v>0</v>
      </c>
      <c r="T302" s="113">
        <f>LOOKUP(T$139,'Financial calcs'!$F$16:$CG$16,'Financial calcs'!$F390:$CG390)</f>
        <v>0</v>
      </c>
      <c r="U302" s="113">
        <f>LOOKUP(U$139,'Financial calcs'!$F$16:$CG$16,'Financial calcs'!$F390:$CG390)</f>
        <v>0</v>
      </c>
      <c r="V302" s="113">
        <f>LOOKUP(V$139,'Financial calcs'!$F$16:$CG$16,'Financial calcs'!$F390:$CG390)</f>
        <v>0</v>
      </c>
      <c r="W302" s="113">
        <f>LOOKUP(W$139,'Financial calcs'!$F$16:$CG$16,'Financial calcs'!$F390:$CG390)</f>
        <v>0</v>
      </c>
      <c r="X302" s="113">
        <f>LOOKUP(X$139,'Financial calcs'!$F$16:$CG$16,'Financial calcs'!$F390:$CG390)</f>
        <v>0</v>
      </c>
      <c r="Y302" s="113">
        <f>LOOKUP(Y$139,'Financial calcs'!$F$16:$CG$16,'Financial calcs'!$F390:$CG390)</f>
        <v>0</v>
      </c>
      <c r="Z302" s="113">
        <f>LOOKUP(Z$139,'Financial calcs'!$F$16:$CG$16,'Financial calcs'!$F390:$CG390)</f>
        <v>0</v>
      </c>
      <c r="AA302" s="113">
        <f>LOOKUP(AA$139,'Financial calcs'!$F$16:$CG$16,'Financial calcs'!$F390:$CG390)</f>
        <v>0</v>
      </c>
      <c r="AB302" s="113">
        <f>LOOKUP(AB$139,'Financial calcs'!$F$16:$CG$16,'Financial calcs'!$F390:$CG390)</f>
        <v>0</v>
      </c>
      <c r="AC302" s="113">
        <f>LOOKUP(AC$139,'Financial calcs'!$F$16:$CG$16,'Financial calcs'!$F390:$CG390)</f>
        <v>0</v>
      </c>
      <c r="AD302" s="113">
        <f>LOOKUP(AD$139,'Financial calcs'!$F$16:$CG$16,'Financial calcs'!$F390:$CG390)</f>
        <v>0</v>
      </c>
      <c r="AE302" s="113">
        <f>LOOKUP(AE$139,'Financial calcs'!$F$16:$CG$16,'Financial calcs'!$F390:$CG390)</f>
        <v>0</v>
      </c>
      <c r="AF302" s="113">
        <f>LOOKUP(AF$139,'Financial calcs'!$F$16:$CG$16,'Financial calcs'!$F390:$CG390)</f>
        <v>0</v>
      </c>
      <c r="AG302" s="113">
        <f>LOOKUP(AG$139,'Financial calcs'!$F$16:$CG$16,'Financial calcs'!$F390:$CG390)</f>
        <v>0</v>
      </c>
      <c r="AH302" s="113">
        <f>LOOKUP(AH$139,'Financial calcs'!$F$16:$CG$16,'Financial calcs'!$F390:$CG390)</f>
        <v>0</v>
      </c>
      <c r="AI302" s="113">
        <f>LOOKUP(AI$139,'Financial calcs'!$F$16:$CG$16,'Financial calcs'!$F390:$CG390)</f>
        <v>0</v>
      </c>
      <c r="AJ302" s="113">
        <f>LOOKUP(AJ$139,'Financial calcs'!$F$16:$CG$16,'Financial calcs'!$F390:$CG390)</f>
        <v>0</v>
      </c>
      <c r="AK302" s="113">
        <f>LOOKUP(AK$139,'Financial calcs'!$F$16:$CG$16,'Financial calcs'!$F390:$CG390)</f>
        <v>0</v>
      </c>
      <c r="AL302" s="113">
        <f>LOOKUP(AL$139,'Financial calcs'!$F$16:$CG$16,'Financial calcs'!$F390:$CG390)</f>
        <v>0</v>
      </c>
      <c r="AM302" s="113">
        <f>LOOKUP(AM$139,'Financial calcs'!$F$16:$CG$16,'Financial calcs'!$F390:$CG390)</f>
        <v>0</v>
      </c>
      <c r="AN302" s="113">
        <f>LOOKUP(AN$139,'Financial calcs'!$F$16:$CG$16,'Financial calcs'!$F390:$CG390)</f>
        <v>0</v>
      </c>
      <c r="AO302" s="113">
        <f>LOOKUP(AO$139,'Financial calcs'!$F$16:$CG$16,'Financial calcs'!$F390:$CG390)</f>
        <v>0</v>
      </c>
      <c r="AP302" s="113">
        <f>LOOKUP(AP$139,'Financial calcs'!$F$16:$CG$16,'Financial calcs'!$F390:$CG390)</f>
        <v>0</v>
      </c>
      <c r="AQ302" s="113">
        <f>LOOKUP(AQ$139,'Financial calcs'!$F$16:$CG$16,'Financial calcs'!$F390:$CG390)</f>
        <v>0</v>
      </c>
      <c r="AR302" s="113">
        <f>LOOKUP(AR$139,'Financial calcs'!$F$16:$CG$16,'Financial calcs'!$F390:$CG390)</f>
        <v>0</v>
      </c>
      <c r="AS302" s="113">
        <f>LOOKUP(AS$139,'Financial calcs'!$F$16:$CG$16,'Financial calcs'!$F390:$CG390)</f>
        <v>0</v>
      </c>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row>
    <row r="303" spans="1:85" s="81" customFormat="1" x14ac:dyDescent="0.25">
      <c r="B303" s="81" t="str">
        <f>'Financial calcs'!B391</f>
        <v>Senior Loan</v>
      </c>
      <c r="F303" s="113">
        <f>LOOKUP(F$139,'Financial calcs'!$F$16:$CG$16,'Financial calcs'!$F391:$CG391)</f>
        <v>707037.86337190028</v>
      </c>
      <c r="G303" s="113">
        <f>LOOKUP(G$139,'Financial calcs'!$F$16:$CG$16,'Financial calcs'!$F391:$CG391)</f>
        <v>676661.56254038459</v>
      </c>
      <c r="H303" s="113">
        <f>LOOKUP(H$139,'Financial calcs'!$F$16:$CG$16,'Financial calcs'!$F391:$CG391)</f>
        <v>644462.68365897809</v>
      </c>
      <c r="I303" s="113">
        <f>LOOKUP(I$139,'Financial calcs'!$F$16:$CG$16,'Financial calcs'!$F391:$CG391)</f>
        <v>610331.87204468716</v>
      </c>
      <c r="J303" s="113">
        <f>LOOKUP(J$139,'Financial calcs'!$F$16:$CG$16,'Financial calcs'!$F391:$CG391)</f>
        <v>574153.21173353877</v>
      </c>
      <c r="K303" s="113">
        <f>LOOKUP(K$139,'Financial calcs'!$F$16:$CG$16,'Financial calcs'!$F391:$CG391)</f>
        <v>535803.83180372149</v>
      </c>
      <c r="L303" s="113">
        <f>LOOKUP(L$139,'Financial calcs'!$F$16:$CG$16,'Financial calcs'!$F391:$CG391)</f>
        <v>495153.48907811515</v>
      </c>
      <c r="M303" s="113">
        <f>LOOKUP(M$139,'Financial calcs'!$F$16:$CG$16,'Financial calcs'!$F391:$CG391)</f>
        <v>452064.12578897236</v>
      </c>
      <c r="N303" s="113">
        <f>LOOKUP(N$139,'Financial calcs'!$F$16:$CG$16,'Financial calcs'!$F391:$CG391)</f>
        <v>406389.4007024811</v>
      </c>
      <c r="O303" s="113">
        <f>LOOKUP(O$139,'Financial calcs'!$F$16:$CG$16,'Financial calcs'!$F391:$CG391)</f>
        <v>357974.19211080036</v>
      </c>
      <c r="P303" s="113">
        <f>LOOKUP(P$139,'Financial calcs'!$F$16:$CG$16,'Financial calcs'!$F391:$CG391)</f>
        <v>306654.07100361877</v>
      </c>
      <c r="Q303" s="113">
        <f>LOOKUP(Q$139,'Financial calcs'!$F$16:$CG$16,'Financial calcs'!$F391:$CG391)</f>
        <v>252254.74263000631</v>
      </c>
      <c r="R303" s="113">
        <f>LOOKUP(R$139,'Financial calcs'!$F$16:$CG$16,'Financial calcs'!$F391:$CG391)</f>
        <v>194591.45455397712</v>
      </c>
      <c r="S303" s="113">
        <f>LOOKUP(S$139,'Financial calcs'!$F$16:$CG$16,'Financial calcs'!$F391:$CG391)</f>
        <v>133468.36919338617</v>
      </c>
      <c r="T303" s="113">
        <f>LOOKUP(T$139,'Financial calcs'!$F$16:$CG$16,'Financial calcs'!$F391:$CG391)</f>
        <v>68677.898711159796</v>
      </c>
      <c r="U303" s="113">
        <f>LOOKUP(U$139,'Financial calcs'!$F$16:$CG$16,'Financial calcs'!$F391:$CG391)</f>
        <v>0</v>
      </c>
      <c r="V303" s="113">
        <f>LOOKUP(V$139,'Financial calcs'!$F$16:$CG$16,'Financial calcs'!$F391:$CG391)</f>
        <v>0</v>
      </c>
      <c r="W303" s="113">
        <f>LOOKUP(W$139,'Financial calcs'!$F$16:$CG$16,'Financial calcs'!$F391:$CG391)</f>
        <v>0</v>
      </c>
      <c r="X303" s="113">
        <f>LOOKUP(X$139,'Financial calcs'!$F$16:$CG$16,'Financial calcs'!$F391:$CG391)</f>
        <v>0</v>
      </c>
      <c r="Y303" s="113">
        <f>LOOKUP(Y$139,'Financial calcs'!$F$16:$CG$16,'Financial calcs'!$F391:$CG391)</f>
        <v>0</v>
      </c>
      <c r="Z303" s="113">
        <f>LOOKUP(Z$139,'Financial calcs'!$F$16:$CG$16,'Financial calcs'!$F391:$CG391)</f>
        <v>0</v>
      </c>
      <c r="AA303" s="113">
        <f>LOOKUP(AA$139,'Financial calcs'!$F$16:$CG$16,'Financial calcs'!$F391:$CG391)</f>
        <v>0</v>
      </c>
      <c r="AB303" s="113">
        <f>LOOKUP(AB$139,'Financial calcs'!$F$16:$CG$16,'Financial calcs'!$F391:$CG391)</f>
        <v>0</v>
      </c>
      <c r="AC303" s="113">
        <f>LOOKUP(AC$139,'Financial calcs'!$F$16:$CG$16,'Financial calcs'!$F391:$CG391)</f>
        <v>0</v>
      </c>
      <c r="AD303" s="113">
        <f>LOOKUP(AD$139,'Financial calcs'!$F$16:$CG$16,'Financial calcs'!$F391:$CG391)</f>
        <v>0</v>
      </c>
      <c r="AE303" s="113">
        <f>LOOKUP(AE$139,'Financial calcs'!$F$16:$CG$16,'Financial calcs'!$F391:$CG391)</f>
        <v>0</v>
      </c>
      <c r="AF303" s="113">
        <f>LOOKUP(AF$139,'Financial calcs'!$F$16:$CG$16,'Financial calcs'!$F391:$CG391)</f>
        <v>0</v>
      </c>
      <c r="AG303" s="113">
        <f>LOOKUP(AG$139,'Financial calcs'!$F$16:$CG$16,'Financial calcs'!$F391:$CG391)</f>
        <v>0</v>
      </c>
      <c r="AH303" s="113">
        <f>LOOKUP(AH$139,'Financial calcs'!$F$16:$CG$16,'Financial calcs'!$F391:$CG391)</f>
        <v>0</v>
      </c>
      <c r="AI303" s="113">
        <f>LOOKUP(AI$139,'Financial calcs'!$F$16:$CG$16,'Financial calcs'!$F391:$CG391)</f>
        <v>0</v>
      </c>
      <c r="AJ303" s="113">
        <f>LOOKUP(AJ$139,'Financial calcs'!$F$16:$CG$16,'Financial calcs'!$F391:$CG391)</f>
        <v>0</v>
      </c>
      <c r="AK303" s="113">
        <f>LOOKUP(AK$139,'Financial calcs'!$F$16:$CG$16,'Financial calcs'!$F391:$CG391)</f>
        <v>0</v>
      </c>
      <c r="AL303" s="113">
        <f>LOOKUP(AL$139,'Financial calcs'!$F$16:$CG$16,'Financial calcs'!$F391:$CG391)</f>
        <v>0</v>
      </c>
      <c r="AM303" s="113">
        <f>LOOKUP(AM$139,'Financial calcs'!$F$16:$CG$16,'Financial calcs'!$F391:$CG391)</f>
        <v>0</v>
      </c>
      <c r="AN303" s="113">
        <f>LOOKUP(AN$139,'Financial calcs'!$F$16:$CG$16,'Financial calcs'!$F391:$CG391)</f>
        <v>0</v>
      </c>
      <c r="AO303" s="113">
        <f>LOOKUP(AO$139,'Financial calcs'!$F$16:$CG$16,'Financial calcs'!$F391:$CG391)</f>
        <v>0</v>
      </c>
      <c r="AP303" s="113">
        <f>LOOKUP(AP$139,'Financial calcs'!$F$16:$CG$16,'Financial calcs'!$F391:$CG391)</f>
        <v>0</v>
      </c>
      <c r="AQ303" s="113">
        <f>LOOKUP(AQ$139,'Financial calcs'!$F$16:$CG$16,'Financial calcs'!$F391:$CG391)</f>
        <v>0</v>
      </c>
      <c r="AR303" s="113">
        <f>LOOKUP(AR$139,'Financial calcs'!$F$16:$CG$16,'Financial calcs'!$F391:$CG391)</f>
        <v>0</v>
      </c>
      <c r="AS303" s="113">
        <f>LOOKUP(AS$139,'Financial calcs'!$F$16:$CG$16,'Financial calcs'!$F391:$CG391)</f>
        <v>0</v>
      </c>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row>
    <row r="304" spans="1:85" s="81" customFormat="1" x14ac:dyDescent="0.25">
      <c r="B304" s="81" t="str">
        <f>'Financial calcs'!B392</f>
        <v>Junior Loan</v>
      </c>
      <c r="F304" s="113">
        <f>LOOKUP(F$139,'Financial calcs'!$F$16:$CG$16,'Financial calcs'!$F392:$CG392)</f>
        <v>0</v>
      </c>
      <c r="G304" s="113">
        <f>LOOKUP(G$139,'Financial calcs'!$F$16:$CG$16,'Financial calcs'!$F392:$CG392)</f>
        <v>0</v>
      </c>
      <c r="H304" s="113">
        <f>LOOKUP(H$139,'Financial calcs'!$F$16:$CG$16,'Financial calcs'!$F392:$CG392)</f>
        <v>0</v>
      </c>
      <c r="I304" s="113">
        <f>LOOKUP(I$139,'Financial calcs'!$F$16:$CG$16,'Financial calcs'!$F392:$CG392)</f>
        <v>0</v>
      </c>
      <c r="J304" s="113">
        <f>LOOKUP(J$139,'Financial calcs'!$F$16:$CG$16,'Financial calcs'!$F392:$CG392)</f>
        <v>0</v>
      </c>
      <c r="K304" s="113">
        <f>LOOKUP(K$139,'Financial calcs'!$F$16:$CG$16,'Financial calcs'!$F392:$CG392)</f>
        <v>0</v>
      </c>
      <c r="L304" s="113">
        <f>LOOKUP(L$139,'Financial calcs'!$F$16:$CG$16,'Financial calcs'!$F392:$CG392)</f>
        <v>0</v>
      </c>
      <c r="M304" s="113">
        <f>LOOKUP(M$139,'Financial calcs'!$F$16:$CG$16,'Financial calcs'!$F392:$CG392)</f>
        <v>0</v>
      </c>
      <c r="N304" s="113">
        <f>LOOKUP(N$139,'Financial calcs'!$F$16:$CG$16,'Financial calcs'!$F392:$CG392)</f>
        <v>0</v>
      </c>
      <c r="O304" s="113">
        <f>LOOKUP(O$139,'Financial calcs'!$F$16:$CG$16,'Financial calcs'!$F392:$CG392)</f>
        <v>0</v>
      </c>
      <c r="P304" s="113">
        <f>LOOKUP(P$139,'Financial calcs'!$F$16:$CG$16,'Financial calcs'!$F392:$CG392)</f>
        <v>0</v>
      </c>
      <c r="Q304" s="113">
        <f>LOOKUP(Q$139,'Financial calcs'!$F$16:$CG$16,'Financial calcs'!$F392:$CG392)</f>
        <v>0</v>
      </c>
      <c r="R304" s="113">
        <f>LOOKUP(R$139,'Financial calcs'!$F$16:$CG$16,'Financial calcs'!$F392:$CG392)</f>
        <v>0</v>
      </c>
      <c r="S304" s="113">
        <f>LOOKUP(S$139,'Financial calcs'!$F$16:$CG$16,'Financial calcs'!$F392:$CG392)</f>
        <v>0</v>
      </c>
      <c r="T304" s="113">
        <f>LOOKUP(T$139,'Financial calcs'!$F$16:$CG$16,'Financial calcs'!$F392:$CG392)</f>
        <v>0</v>
      </c>
      <c r="U304" s="113">
        <f>LOOKUP(U$139,'Financial calcs'!$F$16:$CG$16,'Financial calcs'!$F392:$CG392)</f>
        <v>0</v>
      </c>
      <c r="V304" s="113">
        <f>LOOKUP(V$139,'Financial calcs'!$F$16:$CG$16,'Financial calcs'!$F392:$CG392)</f>
        <v>0</v>
      </c>
      <c r="W304" s="113">
        <f>LOOKUP(W$139,'Financial calcs'!$F$16:$CG$16,'Financial calcs'!$F392:$CG392)</f>
        <v>0</v>
      </c>
      <c r="X304" s="113">
        <f>LOOKUP(X$139,'Financial calcs'!$F$16:$CG$16,'Financial calcs'!$F392:$CG392)</f>
        <v>0</v>
      </c>
      <c r="Y304" s="113">
        <f>LOOKUP(Y$139,'Financial calcs'!$F$16:$CG$16,'Financial calcs'!$F392:$CG392)</f>
        <v>0</v>
      </c>
      <c r="Z304" s="113">
        <f>LOOKUP(Z$139,'Financial calcs'!$F$16:$CG$16,'Financial calcs'!$F392:$CG392)</f>
        <v>0</v>
      </c>
      <c r="AA304" s="113">
        <f>LOOKUP(AA$139,'Financial calcs'!$F$16:$CG$16,'Financial calcs'!$F392:$CG392)</f>
        <v>0</v>
      </c>
      <c r="AB304" s="113">
        <f>LOOKUP(AB$139,'Financial calcs'!$F$16:$CG$16,'Financial calcs'!$F392:$CG392)</f>
        <v>0</v>
      </c>
      <c r="AC304" s="113">
        <f>LOOKUP(AC$139,'Financial calcs'!$F$16:$CG$16,'Financial calcs'!$F392:$CG392)</f>
        <v>0</v>
      </c>
      <c r="AD304" s="113">
        <f>LOOKUP(AD$139,'Financial calcs'!$F$16:$CG$16,'Financial calcs'!$F392:$CG392)</f>
        <v>0</v>
      </c>
      <c r="AE304" s="113">
        <f>LOOKUP(AE$139,'Financial calcs'!$F$16:$CG$16,'Financial calcs'!$F392:$CG392)</f>
        <v>0</v>
      </c>
      <c r="AF304" s="113">
        <f>LOOKUP(AF$139,'Financial calcs'!$F$16:$CG$16,'Financial calcs'!$F392:$CG392)</f>
        <v>0</v>
      </c>
      <c r="AG304" s="113">
        <f>LOOKUP(AG$139,'Financial calcs'!$F$16:$CG$16,'Financial calcs'!$F392:$CG392)</f>
        <v>0</v>
      </c>
      <c r="AH304" s="113">
        <f>LOOKUP(AH$139,'Financial calcs'!$F$16:$CG$16,'Financial calcs'!$F392:$CG392)</f>
        <v>0</v>
      </c>
      <c r="AI304" s="113">
        <f>LOOKUP(AI$139,'Financial calcs'!$F$16:$CG$16,'Financial calcs'!$F392:$CG392)</f>
        <v>0</v>
      </c>
      <c r="AJ304" s="113">
        <f>LOOKUP(AJ$139,'Financial calcs'!$F$16:$CG$16,'Financial calcs'!$F392:$CG392)</f>
        <v>0</v>
      </c>
      <c r="AK304" s="113">
        <f>LOOKUP(AK$139,'Financial calcs'!$F$16:$CG$16,'Financial calcs'!$F392:$CG392)</f>
        <v>0</v>
      </c>
      <c r="AL304" s="113">
        <f>LOOKUP(AL$139,'Financial calcs'!$F$16:$CG$16,'Financial calcs'!$F392:$CG392)</f>
        <v>0</v>
      </c>
      <c r="AM304" s="113">
        <f>LOOKUP(AM$139,'Financial calcs'!$F$16:$CG$16,'Financial calcs'!$F392:$CG392)</f>
        <v>0</v>
      </c>
      <c r="AN304" s="113">
        <f>LOOKUP(AN$139,'Financial calcs'!$F$16:$CG$16,'Financial calcs'!$F392:$CG392)</f>
        <v>0</v>
      </c>
      <c r="AO304" s="113">
        <f>LOOKUP(AO$139,'Financial calcs'!$F$16:$CG$16,'Financial calcs'!$F392:$CG392)</f>
        <v>0</v>
      </c>
      <c r="AP304" s="113">
        <f>LOOKUP(AP$139,'Financial calcs'!$F$16:$CG$16,'Financial calcs'!$F392:$CG392)</f>
        <v>0</v>
      </c>
      <c r="AQ304" s="113">
        <f>LOOKUP(AQ$139,'Financial calcs'!$F$16:$CG$16,'Financial calcs'!$F392:$CG392)</f>
        <v>0</v>
      </c>
      <c r="AR304" s="113">
        <f>LOOKUP(AR$139,'Financial calcs'!$F$16:$CG$16,'Financial calcs'!$F392:$CG392)</f>
        <v>0</v>
      </c>
      <c r="AS304" s="113">
        <f>LOOKUP(AS$139,'Financial calcs'!$F$16:$CG$16,'Financial calcs'!$F392:$CG392)</f>
        <v>0</v>
      </c>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row>
    <row r="305" spans="1:85" s="81" customFormat="1" x14ac:dyDescent="0.25">
      <c r="B305" s="81" t="str">
        <f>'Financial calcs'!B393</f>
        <v>Subordinated Debt</v>
      </c>
      <c r="F305" s="113">
        <f>LOOKUP(F$139,'Financial calcs'!$F$16:$CG$16,'Financial calcs'!$F393:$CG393)</f>
        <v>0</v>
      </c>
      <c r="G305" s="113">
        <f>LOOKUP(G$139,'Financial calcs'!$F$16:$CG$16,'Financial calcs'!$F393:$CG393)</f>
        <v>0</v>
      </c>
      <c r="H305" s="113">
        <f>LOOKUP(H$139,'Financial calcs'!$F$16:$CG$16,'Financial calcs'!$F393:$CG393)</f>
        <v>0</v>
      </c>
      <c r="I305" s="113">
        <f>LOOKUP(I$139,'Financial calcs'!$F$16:$CG$16,'Financial calcs'!$F393:$CG393)</f>
        <v>0</v>
      </c>
      <c r="J305" s="113">
        <f>LOOKUP(J$139,'Financial calcs'!$F$16:$CG$16,'Financial calcs'!$F393:$CG393)</f>
        <v>0</v>
      </c>
      <c r="K305" s="113">
        <f>LOOKUP(K$139,'Financial calcs'!$F$16:$CG$16,'Financial calcs'!$F393:$CG393)</f>
        <v>0</v>
      </c>
      <c r="L305" s="113">
        <f>LOOKUP(L$139,'Financial calcs'!$F$16:$CG$16,'Financial calcs'!$F393:$CG393)</f>
        <v>0</v>
      </c>
      <c r="M305" s="113">
        <f>LOOKUP(M$139,'Financial calcs'!$F$16:$CG$16,'Financial calcs'!$F393:$CG393)</f>
        <v>0</v>
      </c>
      <c r="N305" s="113">
        <f>LOOKUP(N$139,'Financial calcs'!$F$16:$CG$16,'Financial calcs'!$F393:$CG393)</f>
        <v>0</v>
      </c>
      <c r="O305" s="113">
        <f>LOOKUP(O$139,'Financial calcs'!$F$16:$CG$16,'Financial calcs'!$F393:$CG393)</f>
        <v>0</v>
      </c>
      <c r="P305" s="113">
        <f>LOOKUP(P$139,'Financial calcs'!$F$16:$CG$16,'Financial calcs'!$F393:$CG393)</f>
        <v>0</v>
      </c>
      <c r="Q305" s="113">
        <f>LOOKUP(Q$139,'Financial calcs'!$F$16:$CG$16,'Financial calcs'!$F393:$CG393)</f>
        <v>0</v>
      </c>
      <c r="R305" s="113">
        <f>LOOKUP(R$139,'Financial calcs'!$F$16:$CG$16,'Financial calcs'!$F393:$CG393)</f>
        <v>0</v>
      </c>
      <c r="S305" s="113">
        <f>LOOKUP(S$139,'Financial calcs'!$F$16:$CG$16,'Financial calcs'!$F393:$CG393)</f>
        <v>0</v>
      </c>
      <c r="T305" s="113">
        <f>LOOKUP(T$139,'Financial calcs'!$F$16:$CG$16,'Financial calcs'!$F393:$CG393)</f>
        <v>0</v>
      </c>
      <c r="U305" s="113">
        <f>LOOKUP(U$139,'Financial calcs'!$F$16:$CG$16,'Financial calcs'!$F393:$CG393)</f>
        <v>0</v>
      </c>
      <c r="V305" s="113">
        <f>LOOKUP(V$139,'Financial calcs'!$F$16:$CG$16,'Financial calcs'!$F393:$CG393)</f>
        <v>0</v>
      </c>
      <c r="W305" s="113">
        <f>LOOKUP(W$139,'Financial calcs'!$F$16:$CG$16,'Financial calcs'!$F393:$CG393)</f>
        <v>0</v>
      </c>
      <c r="X305" s="113">
        <f>LOOKUP(X$139,'Financial calcs'!$F$16:$CG$16,'Financial calcs'!$F393:$CG393)</f>
        <v>0</v>
      </c>
      <c r="Y305" s="113">
        <f>LOOKUP(Y$139,'Financial calcs'!$F$16:$CG$16,'Financial calcs'!$F393:$CG393)</f>
        <v>0</v>
      </c>
      <c r="Z305" s="113">
        <f>LOOKUP(Z$139,'Financial calcs'!$F$16:$CG$16,'Financial calcs'!$F393:$CG393)</f>
        <v>0</v>
      </c>
      <c r="AA305" s="113">
        <f>LOOKUP(AA$139,'Financial calcs'!$F$16:$CG$16,'Financial calcs'!$F393:$CG393)</f>
        <v>0</v>
      </c>
      <c r="AB305" s="113">
        <f>LOOKUP(AB$139,'Financial calcs'!$F$16:$CG$16,'Financial calcs'!$F393:$CG393)</f>
        <v>0</v>
      </c>
      <c r="AC305" s="113">
        <f>LOOKUP(AC$139,'Financial calcs'!$F$16:$CG$16,'Financial calcs'!$F393:$CG393)</f>
        <v>0</v>
      </c>
      <c r="AD305" s="113">
        <f>LOOKUP(AD$139,'Financial calcs'!$F$16:$CG$16,'Financial calcs'!$F393:$CG393)</f>
        <v>0</v>
      </c>
      <c r="AE305" s="113">
        <f>LOOKUP(AE$139,'Financial calcs'!$F$16:$CG$16,'Financial calcs'!$F393:$CG393)</f>
        <v>0</v>
      </c>
      <c r="AF305" s="113">
        <f>LOOKUP(AF$139,'Financial calcs'!$F$16:$CG$16,'Financial calcs'!$F393:$CG393)</f>
        <v>0</v>
      </c>
      <c r="AG305" s="113">
        <f>LOOKUP(AG$139,'Financial calcs'!$F$16:$CG$16,'Financial calcs'!$F393:$CG393)</f>
        <v>0</v>
      </c>
      <c r="AH305" s="113">
        <f>LOOKUP(AH$139,'Financial calcs'!$F$16:$CG$16,'Financial calcs'!$F393:$CG393)</f>
        <v>0</v>
      </c>
      <c r="AI305" s="113">
        <f>LOOKUP(AI$139,'Financial calcs'!$F$16:$CG$16,'Financial calcs'!$F393:$CG393)</f>
        <v>0</v>
      </c>
      <c r="AJ305" s="113">
        <f>LOOKUP(AJ$139,'Financial calcs'!$F$16:$CG$16,'Financial calcs'!$F393:$CG393)</f>
        <v>0</v>
      </c>
      <c r="AK305" s="113">
        <f>LOOKUP(AK$139,'Financial calcs'!$F$16:$CG$16,'Financial calcs'!$F393:$CG393)</f>
        <v>0</v>
      </c>
      <c r="AL305" s="113">
        <f>LOOKUP(AL$139,'Financial calcs'!$F$16:$CG$16,'Financial calcs'!$F393:$CG393)</f>
        <v>0</v>
      </c>
      <c r="AM305" s="113">
        <f>LOOKUP(AM$139,'Financial calcs'!$F$16:$CG$16,'Financial calcs'!$F393:$CG393)</f>
        <v>0</v>
      </c>
      <c r="AN305" s="113">
        <f>LOOKUP(AN$139,'Financial calcs'!$F$16:$CG$16,'Financial calcs'!$F393:$CG393)</f>
        <v>0</v>
      </c>
      <c r="AO305" s="113">
        <f>LOOKUP(AO$139,'Financial calcs'!$F$16:$CG$16,'Financial calcs'!$F393:$CG393)</f>
        <v>0</v>
      </c>
      <c r="AP305" s="113">
        <f>LOOKUP(AP$139,'Financial calcs'!$F$16:$CG$16,'Financial calcs'!$F393:$CG393)</f>
        <v>0</v>
      </c>
      <c r="AQ305" s="113">
        <f>LOOKUP(AQ$139,'Financial calcs'!$F$16:$CG$16,'Financial calcs'!$F393:$CG393)</f>
        <v>0</v>
      </c>
      <c r="AR305" s="113">
        <f>LOOKUP(AR$139,'Financial calcs'!$F$16:$CG$16,'Financial calcs'!$F393:$CG393)</f>
        <v>0</v>
      </c>
      <c r="AS305" s="113">
        <f>LOOKUP(AS$139,'Financial calcs'!$F$16:$CG$16,'Financial calcs'!$F393:$CG393)</f>
        <v>0</v>
      </c>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row>
    <row r="306" spans="1:85" s="81" customFormat="1" x14ac:dyDescent="0.25">
      <c r="B306" s="81" t="str">
        <f>'Financial calcs'!B394</f>
        <v>Equity</v>
      </c>
      <c r="F306" s="113">
        <f>LOOKUP(F$139,'Financial calcs'!$F$16:$CG$16,'Financial calcs'!$F394:$CG394)</f>
        <v>229388.33592630341</v>
      </c>
      <c r="G306" s="113">
        <f>LOOKUP(G$139,'Financial calcs'!$F$16:$CG$16,'Financial calcs'!$F394:$CG394)</f>
        <v>229388.33592630341</v>
      </c>
      <c r="H306" s="113">
        <f>LOOKUP(H$139,'Financial calcs'!$F$16:$CG$16,'Financial calcs'!$F394:$CG394)</f>
        <v>229388.33592630341</v>
      </c>
      <c r="I306" s="113">
        <f>LOOKUP(I$139,'Financial calcs'!$F$16:$CG$16,'Financial calcs'!$F394:$CG394)</f>
        <v>229388.33592630341</v>
      </c>
      <c r="J306" s="113">
        <f>LOOKUP(J$139,'Financial calcs'!$F$16:$CG$16,'Financial calcs'!$F394:$CG394)</f>
        <v>229388.33592630341</v>
      </c>
      <c r="K306" s="113">
        <f>LOOKUP(K$139,'Financial calcs'!$F$16:$CG$16,'Financial calcs'!$F394:$CG394)</f>
        <v>229388.33592630341</v>
      </c>
      <c r="L306" s="113">
        <f>LOOKUP(L$139,'Financial calcs'!$F$16:$CG$16,'Financial calcs'!$F394:$CG394)</f>
        <v>229388.33592630341</v>
      </c>
      <c r="M306" s="113">
        <f>LOOKUP(M$139,'Financial calcs'!$F$16:$CG$16,'Financial calcs'!$F394:$CG394)</f>
        <v>229388.33592630341</v>
      </c>
      <c r="N306" s="113">
        <f>LOOKUP(N$139,'Financial calcs'!$F$16:$CG$16,'Financial calcs'!$F394:$CG394)</f>
        <v>229388.33592630341</v>
      </c>
      <c r="O306" s="113">
        <f>LOOKUP(O$139,'Financial calcs'!$F$16:$CG$16,'Financial calcs'!$F394:$CG394)</f>
        <v>229388.33592630341</v>
      </c>
      <c r="P306" s="113">
        <f>LOOKUP(P$139,'Financial calcs'!$F$16:$CG$16,'Financial calcs'!$F394:$CG394)</f>
        <v>229388.33592630341</v>
      </c>
      <c r="Q306" s="113">
        <f>LOOKUP(Q$139,'Financial calcs'!$F$16:$CG$16,'Financial calcs'!$F394:$CG394)</f>
        <v>229388.33592630341</v>
      </c>
      <c r="R306" s="113">
        <f>LOOKUP(R$139,'Financial calcs'!$F$16:$CG$16,'Financial calcs'!$F394:$CG394)</f>
        <v>229388.33592630341</v>
      </c>
      <c r="S306" s="113">
        <f>LOOKUP(S$139,'Financial calcs'!$F$16:$CG$16,'Financial calcs'!$F394:$CG394)</f>
        <v>229388.33592630341</v>
      </c>
      <c r="T306" s="113">
        <f>LOOKUP(T$139,'Financial calcs'!$F$16:$CG$16,'Financial calcs'!$F394:$CG394)</f>
        <v>229388.33592630341</v>
      </c>
      <c r="U306" s="113">
        <f>LOOKUP(U$139,'Financial calcs'!$F$16:$CG$16,'Financial calcs'!$F394:$CG394)</f>
        <v>229388.33592630341</v>
      </c>
      <c r="V306" s="113">
        <f>LOOKUP(V$139,'Financial calcs'!$F$16:$CG$16,'Financial calcs'!$F394:$CG394)</f>
        <v>183510.66874104273</v>
      </c>
      <c r="W306" s="113">
        <f>LOOKUP(W$139,'Financial calcs'!$F$16:$CG$16,'Financial calcs'!$F394:$CG394)</f>
        <v>137633.00155578204</v>
      </c>
      <c r="X306" s="113">
        <f>LOOKUP(X$139,'Financial calcs'!$F$16:$CG$16,'Financial calcs'!$F394:$CG394)</f>
        <v>91755.334370521363</v>
      </c>
      <c r="Y306" s="113">
        <f>LOOKUP(Y$139,'Financial calcs'!$F$16:$CG$16,'Financial calcs'!$F394:$CG394)</f>
        <v>45877.667185260681</v>
      </c>
      <c r="Z306" s="113">
        <f>LOOKUP(Z$139,'Financial calcs'!$F$16:$CG$16,'Financial calcs'!$F394:$CG394)</f>
        <v>0</v>
      </c>
      <c r="AA306" s="113">
        <f>LOOKUP(AA$139,'Financial calcs'!$F$16:$CG$16,'Financial calcs'!$F394:$CG394)</f>
        <v>0</v>
      </c>
      <c r="AB306" s="113">
        <f>LOOKUP(AB$139,'Financial calcs'!$F$16:$CG$16,'Financial calcs'!$F394:$CG394)</f>
        <v>0</v>
      </c>
      <c r="AC306" s="113">
        <f>LOOKUP(AC$139,'Financial calcs'!$F$16:$CG$16,'Financial calcs'!$F394:$CG394)</f>
        <v>0</v>
      </c>
      <c r="AD306" s="113">
        <f>LOOKUP(AD$139,'Financial calcs'!$F$16:$CG$16,'Financial calcs'!$F394:$CG394)</f>
        <v>0</v>
      </c>
      <c r="AE306" s="113">
        <f>LOOKUP(AE$139,'Financial calcs'!$F$16:$CG$16,'Financial calcs'!$F394:$CG394)</f>
        <v>0</v>
      </c>
      <c r="AF306" s="113">
        <f>LOOKUP(AF$139,'Financial calcs'!$F$16:$CG$16,'Financial calcs'!$F394:$CG394)</f>
        <v>0</v>
      </c>
      <c r="AG306" s="113">
        <f>LOOKUP(AG$139,'Financial calcs'!$F$16:$CG$16,'Financial calcs'!$F394:$CG394)</f>
        <v>0</v>
      </c>
      <c r="AH306" s="113">
        <f>LOOKUP(AH$139,'Financial calcs'!$F$16:$CG$16,'Financial calcs'!$F394:$CG394)</f>
        <v>0</v>
      </c>
      <c r="AI306" s="113">
        <f>LOOKUP(AI$139,'Financial calcs'!$F$16:$CG$16,'Financial calcs'!$F394:$CG394)</f>
        <v>0</v>
      </c>
      <c r="AJ306" s="113">
        <f>LOOKUP(AJ$139,'Financial calcs'!$F$16:$CG$16,'Financial calcs'!$F394:$CG394)</f>
        <v>0</v>
      </c>
      <c r="AK306" s="113">
        <f>LOOKUP(AK$139,'Financial calcs'!$F$16:$CG$16,'Financial calcs'!$F394:$CG394)</f>
        <v>0</v>
      </c>
      <c r="AL306" s="113">
        <f>LOOKUP(AL$139,'Financial calcs'!$F$16:$CG$16,'Financial calcs'!$F394:$CG394)</f>
        <v>0</v>
      </c>
      <c r="AM306" s="113">
        <f>LOOKUP(AM$139,'Financial calcs'!$F$16:$CG$16,'Financial calcs'!$F394:$CG394)</f>
        <v>0</v>
      </c>
      <c r="AN306" s="113">
        <f>LOOKUP(AN$139,'Financial calcs'!$F$16:$CG$16,'Financial calcs'!$F394:$CG394)</f>
        <v>0</v>
      </c>
      <c r="AO306" s="113">
        <f>LOOKUP(AO$139,'Financial calcs'!$F$16:$CG$16,'Financial calcs'!$F394:$CG394)</f>
        <v>0</v>
      </c>
      <c r="AP306" s="113">
        <f>LOOKUP(AP$139,'Financial calcs'!$F$16:$CG$16,'Financial calcs'!$F394:$CG394)</f>
        <v>0</v>
      </c>
      <c r="AQ306" s="113">
        <f>LOOKUP(AQ$139,'Financial calcs'!$F$16:$CG$16,'Financial calcs'!$F394:$CG394)</f>
        <v>0</v>
      </c>
      <c r="AR306" s="113">
        <f>LOOKUP(AR$139,'Financial calcs'!$F$16:$CG$16,'Financial calcs'!$F394:$CG394)</f>
        <v>0</v>
      </c>
      <c r="AS306" s="113">
        <f>LOOKUP(AS$139,'Financial calcs'!$F$16:$CG$16,'Financial calcs'!$F394:$CG394)</f>
        <v>0</v>
      </c>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row>
    <row r="307" spans="1:85" s="81" customFormat="1" x14ac:dyDescent="0.25">
      <c r="B307" s="81" t="str">
        <f>'Financial calcs'!B395</f>
        <v>Retained earnings (unable to release to equity investors)</v>
      </c>
      <c r="F307" s="113">
        <f ca="1">LOOKUP(F$139,'Financial calcs'!$F$16:$CG$16,'Financial calcs'!$F395:$CG395)</f>
        <v>0</v>
      </c>
      <c r="G307" s="113">
        <f ca="1">LOOKUP(G$139,'Financial calcs'!$F$16:$CG$16,'Financial calcs'!$F395:$CG395)</f>
        <v>0</v>
      </c>
      <c r="H307" s="113">
        <f ca="1">LOOKUP(H$139,'Financial calcs'!$F$16:$CG$16,'Financial calcs'!$F395:$CG395)</f>
        <v>0</v>
      </c>
      <c r="I307" s="113">
        <f ca="1">LOOKUP(I$139,'Financial calcs'!$F$16:$CG$16,'Financial calcs'!$F395:$CG395)</f>
        <v>0</v>
      </c>
      <c r="J307" s="113">
        <f ca="1">LOOKUP(J$139,'Financial calcs'!$F$16:$CG$16,'Financial calcs'!$F395:$CG395)</f>
        <v>0</v>
      </c>
      <c r="K307" s="113">
        <f ca="1">LOOKUP(K$139,'Financial calcs'!$F$16:$CG$16,'Financial calcs'!$F395:$CG395)</f>
        <v>0</v>
      </c>
      <c r="L307" s="113">
        <f ca="1">LOOKUP(L$139,'Financial calcs'!$F$16:$CG$16,'Financial calcs'!$F395:$CG395)</f>
        <v>0</v>
      </c>
      <c r="M307" s="113">
        <f ca="1">LOOKUP(M$139,'Financial calcs'!$F$16:$CG$16,'Financial calcs'!$F395:$CG395)</f>
        <v>0</v>
      </c>
      <c r="N307" s="113">
        <f ca="1">LOOKUP(N$139,'Financial calcs'!$F$16:$CG$16,'Financial calcs'!$F395:$CG395)</f>
        <v>0</v>
      </c>
      <c r="O307" s="113">
        <f ca="1">LOOKUP(O$139,'Financial calcs'!$F$16:$CG$16,'Financial calcs'!$F395:$CG395)</f>
        <v>0</v>
      </c>
      <c r="P307" s="113">
        <f ca="1">LOOKUP(P$139,'Financial calcs'!$F$16:$CG$16,'Financial calcs'!$F395:$CG395)</f>
        <v>0</v>
      </c>
      <c r="Q307" s="113">
        <f ca="1">LOOKUP(Q$139,'Financial calcs'!$F$16:$CG$16,'Financial calcs'!$F395:$CG395)</f>
        <v>0</v>
      </c>
      <c r="R307" s="113">
        <f ca="1">LOOKUP(R$139,'Financial calcs'!$F$16:$CG$16,'Financial calcs'!$F395:$CG395)</f>
        <v>0</v>
      </c>
      <c r="S307" s="113">
        <f ca="1">LOOKUP(S$139,'Financial calcs'!$F$16:$CG$16,'Financial calcs'!$F395:$CG395)</f>
        <v>0</v>
      </c>
      <c r="T307" s="113">
        <f ca="1">LOOKUP(T$139,'Financial calcs'!$F$16:$CG$16,'Financial calcs'!$F395:$CG395)</f>
        <v>6833.4527018667359</v>
      </c>
      <c r="U307" s="113">
        <f ca="1">LOOKUP(U$139,'Financial calcs'!$F$16:$CG$16,'Financial calcs'!$F395:$CG395)</f>
        <v>0</v>
      </c>
      <c r="V307" s="113">
        <f ca="1">LOOKUP(V$139,'Financial calcs'!$F$16:$CG$16,'Financial calcs'!$F395:$CG395)</f>
        <v>0</v>
      </c>
      <c r="W307" s="113">
        <f ca="1">LOOKUP(W$139,'Financial calcs'!$F$16:$CG$16,'Financial calcs'!$F395:$CG395)</f>
        <v>0</v>
      </c>
      <c r="X307" s="113">
        <f ca="1">LOOKUP(X$139,'Financial calcs'!$F$16:$CG$16,'Financial calcs'!$F395:$CG395)</f>
        <v>0</v>
      </c>
      <c r="Y307" s="113">
        <f ca="1">LOOKUP(Y$139,'Financial calcs'!$F$16:$CG$16,'Financial calcs'!$F395:$CG395)</f>
        <v>0</v>
      </c>
      <c r="Z307" s="113">
        <f ca="1">LOOKUP(Z$139,'Financial calcs'!$F$16:$CG$16,'Financial calcs'!$F395:$CG395)</f>
        <v>1.6007106751203537E-10</v>
      </c>
      <c r="AA307" s="113">
        <f ca="1">LOOKUP(AA$139,'Financial calcs'!$F$16:$CG$16,'Financial calcs'!$F395:$CG395)</f>
        <v>1.6007106751203537E-10</v>
      </c>
      <c r="AB307" s="113">
        <f ca="1">LOOKUP(AB$139,'Financial calcs'!$F$16:$CG$16,'Financial calcs'!$F395:$CG395)</f>
        <v>1.6007106751203537E-10</v>
      </c>
      <c r="AC307" s="113">
        <f ca="1">LOOKUP(AC$139,'Financial calcs'!$F$16:$CG$16,'Financial calcs'!$F395:$CG395)</f>
        <v>1.6007106751203537E-10</v>
      </c>
      <c r="AD307" s="113">
        <f ca="1">LOOKUP(AD$139,'Financial calcs'!$F$16:$CG$16,'Financial calcs'!$F395:$CG395)</f>
        <v>1.6007106751203537E-10</v>
      </c>
      <c r="AE307" s="113">
        <f ca="1">LOOKUP(AE$139,'Financial calcs'!$F$16:$CG$16,'Financial calcs'!$F395:$CG395)</f>
        <v>1.6007106751203537E-10</v>
      </c>
      <c r="AF307" s="113">
        <f ca="1">LOOKUP(AF$139,'Financial calcs'!$F$16:$CG$16,'Financial calcs'!$F395:$CG395)</f>
        <v>1.6007106751203537E-10</v>
      </c>
      <c r="AG307" s="113">
        <f ca="1">LOOKUP(AG$139,'Financial calcs'!$F$16:$CG$16,'Financial calcs'!$F395:$CG395)</f>
        <v>1.6007106751203537E-10</v>
      </c>
      <c r="AH307" s="113">
        <f ca="1">LOOKUP(AH$139,'Financial calcs'!$F$16:$CG$16,'Financial calcs'!$F395:$CG395)</f>
        <v>1.6007106751203537E-10</v>
      </c>
      <c r="AI307" s="113">
        <f ca="1">LOOKUP(AI$139,'Financial calcs'!$F$16:$CG$16,'Financial calcs'!$F395:$CG395)</f>
        <v>1.6007106751203537E-10</v>
      </c>
      <c r="AJ307" s="113">
        <f ca="1">LOOKUP(AJ$139,'Financial calcs'!$F$16:$CG$16,'Financial calcs'!$F395:$CG395)</f>
        <v>1.6007106751203537E-10</v>
      </c>
      <c r="AK307" s="113">
        <f ca="1">LOOKUP(AK$139,'Financial calcs'!$F$16:$CG$16,'Financial calcs'!$F395:$CG395)</f>
        <v>1.6007106751203537E-10</v>
      </c>
      <c r="AL307" s="113">
        <f ca="1">LOOKUP(AL$139,'Financial calcs'!$F$16:$CG$16,'Financial calcs'!$F395:$CG395)</f>
        <v>1.6007106751203537E-10</v>
      </c>
      <c r="AM307" s="113">
        <f ca="1">LOOKUP(AM$139,'Financial calcs'!$F$16:$CG$16,'Financial calcs'!$F395:$CG395)</f>
        <v>1.6007106751203537E-10</v>
      </c>
      <c r="AN307" s="113">
        <f ca="1">LOOKUP(AN$139,'Financial calcs'!$F$16:$CG$16,'Financial calcs'!$F395:$CG395)</f>
        <v>1.6007106751203537E-10</v>
      </c>
      <c r="AO307" s="113">
        <f ca="1">LOOKUP(AO$139,'Financial calcs'!$F$16:$CG$16,'Financial calcs'!$F395:$CG395)</f>
        <v>1.6007106751203537E-10</v>
      </c>
      <c r="AP307" s="113">
        <f ca="1">LOOKUP(AP$139,'Financial calcs'!$F$16:$CG$16,'Financial calcs'!$F395:$CG395)</f>
        <v>1.6007106751203537E-10</v>
      </c>
      <c r="AQ307" s="113">
        <f ca="1">LOOKUP(AQ$139,'Financial calcs'!$F$16:$CG$16,'Financial calcs'!$F395:$CG395)</f>
        <v>1.6007106751203537E-10</v>
      </c>
      <c r="AR307" s="113">
        <f ca="1">LOOKUP(AR$139,'Financial calcs'!$F$16:$CG$16,'Financial calcs'!$F395:$CG395)</f>
        <v>1.6007106751203537E-10</v>
      </c>
      <c r="AS307" s="113">
        <f ca="1">LOOKUP(AS$139,'Financial calcs'!$F$16:$CG$16,'Financial calcs'!$F395:$CG395)</f>
        <v>1.6007106751203537E-10</v>
      </c>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row>
    <row r="308" spans="1:85" s="81" customFormat="1" ht="15.75" thickBot="1" x14ac:dyDescent="0.3">
      <c r="B308" s="115" t="str">
        <f>'Financial calcs'!B396</f>
        <v>Total liabilities</v>
      </c>
      <c r="F308" s="120">
        <f ca="1">SUM(F300:F307)</f>
        <v>936426.19929820369</v>
      </c>
      <c r="G308" s="120">
        <f t="shared" ref="G308:AS308" ca="1" si="238">SUM(G300:G307)</f>
        <v>906049.898466688</v>
      </c>
      <c r="H308" s="120">
        <f t="shared" ca="1" si="238"/>
        <v>873851.01958528149</v>
      </c>
      <c r="I308" s="120">
        <f t="shared" ca="1" si="238"/>
        <v>839720.20797099057</v>
      </c>
      <c r="J308" s="120">
        <f t="shared" ca="1" si="238"/>
        <v>803541.54765984218</v>
      </c>
      <c r="K308" s="120">
        <f t="shared" ca="1" si="238"/>
        <v>765192.1677300249</v>
      </c>
      <c r="L308" s="120">
        <f t="shared" ca="1" si="238"/>
        <v>724541.82500441861</v>
      </c>
      <c r="M308" s="120">
        <f t="shared" ca="1" si="238"/>
        <v>681452.46171527577</v>
      </c>
      <c r="N308" s="120">
        <f t="shared" ca="1" si="238"/>
        <v>635777.73662878457</v>
      </c>
      <c r="O308" s="120">
        <f t="shared" ca="1" si="238"/>
        <v>587362.52803710382</v>
      </c>
      <c r="P308" s="120">
        <f t="shared" ca="1" si="238"/>
        <v>536042.40692992217</v>
      </c>
      <c r="Q308" s="120">
        <f t="shared" ca="1" si="238"/>
        <v>481643.07855630969</v>
      </c>
      <c r="R308" s="120">
        <f t="shared" ca="1" si="238"/>
        <v>423979.79048028053</v>
      </c>
      <c r="S308" s="120">
        <f t="shared" ca="1" si="238"/>
        <v>362856.70511968958</v>
      </c>
      <c r="T308" s="120">
        <f t="shared" ca="1" si="238"/>
        <v>304899.68733932998</v>
      </c>
      <c r="U308" s="120">
        <f t="shared" ca="1" si="238"/>
        <v>229388.33592630341</v>
      </c>
      <c r="V308" s="120">
        <f t="shared" ca="1" si="238"/>
        <v>183510.66874104273</v>
      </c>
      <c r="W308" s="120">
        <f t="shared" ca="1" si="238"/>
        <v>137633.00155578204</v>
      </c>
      <c r="X308" s="120">
        <f t="shared" ca="1" si="238"/>
        <v>91755.334370521363</v>
      </c>
      <c r="Y308" s="120">
        <f t="shared" ca="1" si="238"/>
        <v>45877.667185260681</v>
      </c>
      <c r="Z308" s="120">
        <f t="shared" ca="1" si="238"/>
        <v>1.6007106751203537E-10</v>
      </c>
      <c r="AA308" s="120">
        <f t="shared" ca="1" si="238"/>
        <v>1.6007106751203537E-10</v>
      </c>
      <c r="AB308" s="120">
        <f t="shared" ca="1" si="238"/>
        <v>1.6007106751203537E-10</v>
      </c>
      <c r="AC308" s="120">
        <f t="shared" ca="1" si="238"/>
        <v>1.6007106751203537E-10</v>
      </c>
      <c r="AD308" s="120">
        <f t="shared" ca="1" si="238"/>
        <v>1.6007106751203537E-10</v>
      </c>
      <c r="AE308" s="120">
        <f t="shared" ca="1" si="238"/>
        <v>1.6007106751203537E-10</v>
      </c>
      <c r="AF308" s="120">
        <f t="shared" ca="1" si="238"/>
        <v>1.6007106751203537E-10</v>
      </c>
      <c r="AG308" s="120">
        <f t="shared" ca="1" si="238"/>
        <v>1.6007106751203537E-10</v>
      </c>
      <c r="AH308" s="120">
        <f t="shared" ca="1" si="238"/>
        <v>1.6007106751203537E-10</v>
      </c>
      <c r="AI308" s="120">
        <f t="shared" ca="1" si="238"/>
        <v>1.6007106751203537E-10</v>
      </c>
      <c r="AJ308" s="120">
        <f t="shared" ca="1" si="238"/>
        <v>1.6007106751203537E-10</v>
      </c>
      <c r="AK308" s="120">
        <f t="shared" ca="1" si="238"/>
        <v>1.6007106751203537E-10</v>
      </c>
      <c r="AL308" s="120">
        <f t="shared" ca="1" si="238"/>
        <v>1.6007106751203537E-10</v>
      </c>
      <c r="AM308" s="120">
        <f t="shared" ca="1" si="238"/>
        <v>1.6007106751203537E-10</v>
      </c>
      <c r="AN308" s="120">
        <f t="shared" ca="1" si="238"/>
        <v>1.6007106751203537E-10</v>
      </c>
      <c r="AO308" s="120">
        <f t="shared" ca="1" si="238"/>
        <v>1.6007106751203537E-10</v>
      </c>
      <c r="AP308" s="120">
        <f t="shared" ca="1" si="238"/>
        <v>1.6007106751203537E-10</v>
      </c>
      <c r="AQ308" s="120">
        <f t="shared" ca="1" si="238"/>
        <v>1.6007106751203537E-10</v>
      </c>
      <c r="AR308" s="120">
        <f t="shared" ca="1" si="238"/>
        <v>1.6007106751203537E-10</v>
      </c>
      <c r="AS308" s="120">
        <f t="shared" ca="1" si="238"/>
        <v>1.6007106751203537E-10</v>
      </c>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row>
    <row r="309" spans="1:85" s="81" customFormat="1" ht="15.75" thickTop="1" x14ac:dyDescent="0.25">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row>
    <row r="310" spans="1:85" s="551" customFormat="1" x14ac:dyDescent="0.25">
      <c r="B310" s="551" t="s">
        <v>82</v>
      </c>
      <c r="D310" s="705">
        <f ca="1">SUM(F310:AS310)</f>
        <v>0</v>
      </c>
      <c r="F310" s="705">
        <f ca="1">ROUND(F297-F308,0)</f>
        <v>0</v>
      </c>
      <c r="G310" s="705">
        <f t="shared" ref="G310:AS310" ca="1" si="239">ROUND(G297-G308,0)</f>
        <v>0</v>
      </c>
      <c r="H310" s="705">
        <f t="shared" ca="1" si="239"/>
        <v>0</v>
      </c>
      <c r="I310" s="705">
        <f t="shared" ca="1" si="239"/>
        <v>0</v>
      </c>
      <c r="J310" s="705">
        <f t="shared" ca="1" si="239"/>
        <v>0</v>
      </c>
      <c r="K310" s="705">
        <f t="shared" ca="1" si="239"/>
        <v>0</v>
      </c>
      <c r="L310" s="705">
        <f t="shared" ca="1" si="239"/>
        <v>0</v>
      </c>
      <c r="M310" s="705">
        <f t="shared" ca="1" si="239"/>
        <v>0</v>
      </c>
      <c r="N310" s="705">
        <f t="shared" ca="1" si="239"/>
        <v>0</v>
      </c>
      <c r="O310" s="705">
        <f t="shared" ca="1" si="239"/>
        <v>0</v>
      </c>
      <c r="P310" s="705">
        <f t="shared" ca="1" si="239"/>
        <v>0</v>
      </c>
      <c r="Q310" s="705">
        <f t="shared" ca="1" si="239"/>
        <v>0</v>
      </c>
      <c r="R310" s="705">
        <f t="shared" ca="1" si="239"/>
        <v>0</v>
      </c>
      <c r="S310" s="705">
        <f t="shared" ca="1" si="239"/>
        <v>0</v>
      </c>
      <c r="T310" s="705">
        <f t="shared" ca="1" si="239"/>
        <v>0</v>
      </c>
      <c r="U310" s="705">
        <f t="shared" ca="1" si="239"/>
        <v>0</v>
      </c>
      <c r="V310" s="705">
        <f t="shared" ca="1" si="239"/>
        <v>0</v>
      </c>
      <c r="W310" s="705">
        <f t="shared" ca="1" si="239"/>
        <v>0</v>
      </c>
      <c r="X310" s="705">
        <f t="shared" ca="1" si="239"/>
        <v>0</v>
      </c>
      <c r="Y310" s="705">
        <f t="shared" ca="1" si="239"/>
        <v>0</v>
      </c>
      <c r="Z310" s="705">
        <f t="shared" ca="1" si="239"/>
        <v>0</v>
      </c>
      <c r="AA310" s="705">
        <f t="shared" ca="1" si="239"/>
        <v>0</v>
      </c>
      <c r="AB310" s="705">
        <f t="shared" ca="1" si="239"/>
        <v>0</v>
      </c>
      <c r="AC310" s="705">
        <f t="shared" ca="1" si="239"/>
        <v>0</v>
      </c>
      <c r="AD310" s="705">
        <f t="shared" ca="1" si="239"/>
        <v>0</v>
      </c>
      <c r="AE310" s="705">
        <f t="shared" ca="1" si="239"/>
        <v>0</v>
      </c>
      <c r="AF310" s="705">
        <f t="shared" ca="1" si="239"/>
        <v>0</v>
      </c>
      <c r="AG310" s="705">
        <f t="shared" ca="1" si="239"/>
        <v>0</v>
      </c>
      <c r="AH310" s="705">
        <f t="shared" ca="1" si="239"/>
        <v>0</v>
      </c>
      <c r="AI310" s="705">
        <f t="shared" ca="1" si="239"/>
        <v>0</v>
      </c>
      <c r="AJ310" s="705">
        <f t="shared" ca="1" si="239"/>
        <v>0</v>
      </c>
      <c r="AK310" s="705">
        <f t="shared" ca="1" si="239"/>
        <v>0</v>
      </c>
      <c r="AL310" s="705">
        <f t="shared" ca="1" si="239"/>
        <v>0</v>
      </c>
      <c r="AM310" s="705">
        <f t="shared" ca="1" si="239"/>
        <v>0</v>
      </c>
      <c r="AN310" s="705">
        <f t="shared" ca="1" si="239"/>
        <v>0</v>
      </c>
      <c r="AO310" s="705">
        <f t="shared" ca="1" si="239"/>
        <v>0</v>
      </c>
      <c r="AP310" s="705">
        <f t="shared" ca="1" si="239"/>
        <v>0</v>
      </c>
      <c r="AQ310" s="705">
        <f t="shared" ca="1" si="239"/>
        <v>0</v>
      </c>
      <c r="AR310" s="705">
        <f t="shared" ca="1" si="239"/>
        <v>0</v>
      </c>
      <c r="AS310" s="705">
        <f t="shared" ca="1" si="239"/>
        <v>0</v>
      </c>
      <c r="AT310" s="580"/>
      <c r="AU310" s="580"/>
      <c r="AV310" s="580"/>
      <c r="AW310" s="580"/>
      <c r="AX310" s="580"/>
      <c r="AY310" s="580"/>
      <c r="AZ310" s="580"/>
      <c r="BA310" s="580"/>
      <c r="BB310" s="580"/>
      <c r="BC310" s="580"/>
      <c r="BD310" s="580"/>
      <c r="BE310" s="580"/>
      <c r="BF310" s="580"/>
      <c r="BG310" s="580"/>
      <c r="BH310" s="580"/>
      <c r="BI310" s="580"/>
      <c r="BJ310" s="580"/>
      <c r="BK310" s="580"/>
      <c r="BL310" s="580"/>
      <c r="BM310" s="580"/>
      <c r="BN310" s="580"/>
      <c r="BO310" s="580"/>
      <c r="BP310" s="580"/>
      <c r="BQ310" s="580"/>
      <c r="BR310" s="580"/>
      <c r="BS310" s="580"/>
      <c r="BT310" s="580"/>
      <c r="BU310" s="580"/>
      <c r="BV310" s="580"/>
      <c r="BW310" s="580"/>
      <c r="BX310" s="580"/>
      <c r="BY310" s="580"/>
      <c r="BZ310" s="580"/>
      <c r="CA310" s="580"/>
      <c r="CB310" s="580"/>
      <c r="CC310" s="580"/>
      <c r="CD310" s="580"/>
      <c r="CE310" s="580"/>
      <c r="CF310" s="580"/>
      <c r="CG310" s="580"/>
    </row>
    <row r="311" spans="1:85" s="81" customFormat="1" x14ac:dyDescent="0.25">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row>
    <row r="312" spans="1:85" s="147" customFormat="1" ht="21" x14ac:dyDescent="0.35">
      <c r="A312" s="69" t="s">
        <v>323</v>
      </c>
      <c r="B312" s="70"/>
      <c r="C312" s="70"/>
      <c r="D312" s="70"/>
      <c r="E312" s="70"/>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row>
    <row r="313" spans="1:85" s="81" customFormat="1" x14ac:dyDescent="0.25">
      <c r="A313" s="585">
        <v>1</v>
      </c>
      <c r="B313" s="585">
        <v>1</v>
      </c>
      <c r="C313" s="585">
        <v>1</v>
      </c>
      <c r="D313" s="585">
        <v>1</v>
      </c>
      <c r="E313" s="585">
        <v>1</v>
      </c>
      <c r="F313" s="585">
        <v>1</v>
      </c>
      <c r="G313" s="585">
        <v>1</v>
      </c>
      <c r="H313" s="113">
        <f ca="1">IF(SUM(F141:H141)+SUM(F143:H143)&gt;0,1,IF(F143&gt;0,1,""))</f>
        <v>1</v>
      </c>
      <c r="I313" s="113">
        <f t="shared" ref="I313:AS313" ca="1" si="240">IF(SUM(G141:I141)+SUM(G143:I143)&gt;0,1,IF(G143&gt;0,1,""))</f>
        <v>1</v>
      </c>
      <c r="J313" s="113">
        <f t="shared" ca="1" si="240"/>
        <v>1</v>
      </c>
      <c r="K313" s="113">
        <f t="shared" ca="1" si="240"/>
        <v>1</v>
      </c>
      <c r="L313" s="113">
        <f t="shared" ca="1" si="240"/>
        <v>1</v>
      </c>
      <c r="M313" s="113">
        <f t="shared" ca="1" si="240"/>
        <v>1</v>
      </c>
      <c r="N313" s="113">
        <f t="shared" ca="1" si="240"/>
        <v>1</v>
      </c>
      <c r="O313" s="113">
        <f t="shared" ca="1" si="240"/>
        <v>1</v>
      </c>
      <c r="P313" s="113">
        <f t="shared" ca="1" si="240"/>
        <v>1</v>
      </c>
      <c r="Q313" s="113">
        <f t="shared" ca="1" si="240"/>
        <v>1</v>
      </c>
      <c r="R313" s="113">
        <f t="shared" ca="1" si="240"/>
        <v>1</v>
      </c>
      <c r="S313" s="113">
        <f t="shared" ca="1" si="240"/>
        <v>1</v>
      </c>
      <c r="T313" s="113">
        <f t="shared" ca="1" si="240"/>
        <v>1</v>
      </c>
      <c r="U313" s="113">
        <f t="shared" ca="1" si="240"/>
        <v>1</v>
      </c>
      <c r="V313" s="113">
        <f t="shared" ca="1" si="240"/>
        <v>1</v>
      </c>
      <c r="W313" s="113">
        <f t="shared" ca="1" si="240"/>
        <v>1</v>
      </c>
      <c r="X313" s="113">
        <f t="shared" ca="1" si="240"/>
        <v>1</v>
      </c>
      <c r="Y313" s="113">
        <f t="shared" ca="1" si="240"/>
        <v>1</v>
      </c>
      <c r="Z313" s="113">
        <f t="shared" ca="1" si="240"/>
        <v>1</v>
      </c>
      <c r="AA313" s="113">
        <f t="shared" ca="1" si="240"/>
        <v>1</v>
      </c>
      <c r="AB313" s="113">
        <f t="shared" ca="1" si="240"/>
        <v>1</v>
      </c>
      <c r="AC313" s="113" t="str">
        <f t="shared" ca="1" si="240"/>
        <v/>
      </c>
      <c r="AD313" s="113" t="str">
        <f t="shared" ca="1" si="240"/>
        <v/>
      </c>
      <c r="AE313" s="113" t="str">
        <f t="shared" ca="1" si="240"/>
        <v/>
      </c>
      <c r="AF313" s="113" t="str">
        <f t="shared" ca="1" si="240"/>
        <v/>
      </c>
      <c r="AG313" s="113" t="str">
        <f t="shared" ca="1" si="240"/>
        <v/>
      </c>
      <c r="AH313" s="113" t="str">
        <f t="shared" ca="1" si="240"/>
        <v/>
      </c>
      <c r="AI313" s="113" t="str">
        <f t="shared" ca="1" si="240"/>
        <v/>
      </c>
      <c r="AJ313" s="113" t="str">
        <f t="shared" ca="1" si="240"/>
        <v/>
      </c>
      <c r="AK313" s="113" t="str">
        <f t="shared" ca="1" si="240"/>
        <v/>
      </c>
      <c r="AL313" s="113" t="str">
        <f t="shared" ca="1" si="240"/>
        <v/>
      </c>
      <c r="AM313" s="113" t="str">
        <f t="shared" ca="1" si="240"/>
        <v/>
      </c>
      <c r="AN313" s="113" t="str">
        <f t="shared" ca="1" si="240"/>
        <v/>
      </c>
      <c r="AO313" s="113" t="str">
        <f t="shared" ca="1" si="240"/>
        <v/>
      </c>
      <c r="AP313" s="113" t="str">
        <f t="shared" ca="1" si="240"/>
        <v/>
      </c>
      <c r="AQ313" s="113" t="str">
        <f t="shared" ca="1" si="240"/>
        <v/>
      </c>
      <c r="AR313" s="113" t="str">
        <f t="shared" ca="1" si="240"/>
        <v/>
      </c>
      <c r="AS313" s="113" t="str">
        <f t="shared" ca="1" si="240"/>
        <v/>
      </c>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row>
    <row r="314" spans="1:85" s="81" customFormat="1" x14ac:dyDescent="0.25">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row>
  </sheetData>
  <sheetProtection algorithmName="SHA-512" hashValue="7VeR13hALPo9BWZQs0eBHurB/63j4cKiXBX7A/eIoYhyRkrXVCHR/+cTd36fHxUn9r5opIjhHCcADscUCX0fnw==" saltValue="b7eJ3F/Bux3oBi+tFzzjOQ==" spinCount="100000" sheet="1" objects="1" scenarios="1"/>
  <mergeCells count="3">
    <mergeCell ref="A1:B3"/>
    <mergeCell ref="A137:B138"/>
    <mergeCell ref="A250:B251"/>
  </mergeCells>
  <conditionalFormatting sqref="F141:AS141">
    <cfRule type="expression" dxfId="6" priority="5">
      <formula>F$141&gt;0</formula>
    </cfRule>
  </conditionalFormatting>
  <conditionalFormatting sqref="F143:AS143">
    <cfRule type="expression" dxfId="5" priority="4">
      <formula>F$144&gt;0</formula>
    </cfRule>
  </conditionalFormatting>
  <conditionalFormatting sqref="F142:AS142">
    <cfRule type="expression" dxfId="4" priority="2">
      <formula>F$142=0</formula>
    </cfRule>
  </conditionalFormatting>
  <conditionalFormatting sqref="G147:AS163 H146:AS146 F144:AS145">
    <cfRule type="expression" dxfId="3" priority="1">
      <formula>F$144=0</formula>
    </cfRule>
  </conditionalFormatting>
  <pageMargins left="0.31496062992125984" right="0.31496062992125984" top="0.74803149606299213" bottom="0.74803149606299213" header="0.31496062992125984" footer="0.31496062992125984"/>
  <pageSetup paperSize="9" scale="33" fitToHeight="0" orientation="landscape" r:id="rId1"/>
  <rowBreaks count="1" manualBreakCount="1">
    <brk id="24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DN231"/>
  <sheetViews>
    <sheetView zoomScale="60" zoomScaleNormal="60" workbookViewId="0">
      <pane xSplit="5" ySplit="3" topLeftCell="F4" activePane="bottomRight" state="frozen"/>
      <selection pane="topRight"/>
      <selection pane="bottomLeft"/>
      <selection pane="bottomRight"/>
    </sheetView>
  </sheetViews>
  <sheetFormatPr defaultColWidth="0" defaultRowHeight="15" outlineLevelRow="1" x14ac:dyDescent="0.25"/>
  <cols>
    <col min="1" max="1" width="2.28515625" style="66" customWidth="1"/>
    <col min="2" max="2" width="60" style="66" customWidth="1"/>
    <col min="3" max="3" width="14.28515625" style="66" customWidth="1"/>
    <col min="4" max="4" width="23.42578125" style="66" customWidth="1"/>
    <col min="5" max="5" width="4.5703125" style="66" customWidth="1"/>
    <col min="6" max="12" width="12" style="66" bestFit="1" customWidth="1"/>
    <col min="13" max="13" width="11.5703125" style="66" bestFit="1" customWidth="1"/>
    <col min="14" max="14" width="12" style="66" bestFit="1" customWidth="1"/>
    <col min="15" max="15" width="11.5703125" style="66" bestFit="1" customWidth="1"/>
    <col min="16" max="16" width="12" style="66" bestFit="1" customWidth="1"/>
    <col min="17" max="17" width="11.5703125" style="66" bestFit="1" customWidth="1"/>
    <col min="18" max="18" width="12.5703125" style="66" bestFit="1" customWidth="1"/>
    <col min="19" max="21" width="12" style="66" bestFit="1" customWidth="1"/>
    <col min="22" max="22" width="12.5703125" style="66" bestFit="1" customWidth="1"/>
    <col min="23" max="23" width="12" style="66" bestFit="1" customWidth="1"/>
    <col min="24" max="24" width="12.5703125" style="66" bestFit="1" customWidth="1"/>
    <col min="25" max="25" width="11.5703125" style="66" bestFit="1" customWidth="1"/>
    <col min="26" max="26" width="12" style="66" bestFit="1" customWidth="1"/>
    <col min="27" max="29" width="11.28515625" style="66" bestFit="1" customWidth="1"/>
    <col min="30" max="30" width="11.140625" style="66" bestFit="1" customWidth="1"/>
    <col min="31" max="31" width="12" style="66" bestFit="1" customWidth="1"/>
    <col min="32" max="32" width="11.28515625" style="66" bestFit="1" customWidth="1"/>
    <col min="33" max="33" width="11.85546875" style="66" bestFit="1" customWidth="1"/>
    <col min="34" max="34" width="11.140625" style="66" bestFit="1" customWidth="1"/>
    <col min="35" max="35" width="11.85546875" style="66" bestFit="1" customWidth="1"/>
    <col min="36" max="36" width="11.140625" style="66" bestFit="1" customWidth="1"/>
    <col min="37" max="37" width="11.28515625" style="66" bestFit="1" customWidth="1"/>
    <col min="38" max="38" width="11.85546875" style="66" bestFit="1" customWidth="1"/>
    <col min="39" max="41" width="10.85546875" style="66" bestFit="1" customWidth="1"/>
    <col min="42" max="42" width="11.140625" style="66" bestFit="1" customWidth="1"/>
    <col min="43" max="43" width="12" style="66" bestFit="1" customWidth="1"/>
    <col min="44" max="44" width="11.5703125" style="66" bestFit="1" customWidth="1"/>
    <col min="45" max="45" width="12" style="66" bestFit="1" customWidth="1"/>
    <col min="46" max="46" width="11.28515625" style="66" bestFit="1" customWidth="1"/>
    <col min="47" max="47" width="12" style="66" bestFit="1" customWidth="1"/>
    <col min="48" max="48" width="11.28515625" style="66" bestFit="1" customWidth="1"/>
    <col min="49" max="49" width="11.5703125" style="66" bestFit="1" customWidth="1"/>
    <col min="50" max="50" width="12" style="66" bestFit="1" customWidth="1"/>
    <col min="51" max="53" width="11.140625" style="66" bestFit="1" customWidth="1"/>
    <col min="54" max="54" width="10.85546875" style="66" bestFit="1" customWidth="1"/>
    <col min="55" max="55" width="11.85546875" style="66" bestFit="1" customWidth="1"/>
    <col min="56" max="56" width="11.28515625" style="66" bestFit="1" customWidth="1"/>
    <col min="57" max="57" width="11.85546875" style="66" bestFit="1" customWidth="1"/>
    <col min="58" max="58" width="11.140625" style="66" bestFit="1" customWidth="1"/>
    <col min="59" max="59" width="11.85546875" style="66" bestFit="1" customWidth="1"/>
    <col min="60" max="60" width="11.140625" style="66" bestFit="1" customWidth="1"/>
    <col min="61" max="61" width="11.28515625" style="66" bestFit="1" customWidth="1"/>
    <col min="62" max="62" width="11.85546875" style="66" bestFit="1" customWidth="1"/>
    <col min="63" max="65" width="10.85546875" style="66" bestFit="1" customWidth="1"/>
    <col min="66" max="66" width="11.140625" style="66" bestFit="1" customWidth="1"/>
    <col min="67" max="67" width="12" style="66" bestFit="1" customWidth="1"/>
    <col min="68" max="68" width="11.5703125" style="66" bestFit="1" customWidth="1"/>
    <col min="69" max="69" width="12" style="66" bestFit="1" customWidth="1"/>
    <col min="70" max="70" width="11.28515625" style="66" bestFit="1" customWidth="1"/>
    <col min="71" max="71" width="12" style="66" bestFit="1" customWidth="1"/>
    <col min="72" max="72" width="11.28515625" style="66" bestFit="1" customWidth="1"/>
    <col min="73" max="73" width="11.5703125" style="66" bestFit="1" customWidth="1"/>
    <col min="74" max="74" width="12" style="66" bestFit="1" customWidth="1"/>
    <col min="75" max="78" width="11.140625" style="66" bestFit="1" customWidth="1"/>
    <col min="79" max="79" width="12" style="66" bestFit="1" customWidth="1"/>
    <col min="80" max="80" width="11.5703125" style="66" bestFit="1" customWidth="1"/>
    <col min="81" max="81" width="12" style="66" bestFit="1" customWidth="1"/>
    <col min="82" max="82" width="11.28515625" style="66" bestFit="1" customWidth="1"/>
    <col min="83" max="83" width="12" style="66" bestFit="1" customWidth="1"/>
    <col min="84" max="84" width="11.28515625" style="66" bestFit="1" customWidth="1"/>
    <col min="85" max="85" width="11.5703125" style="66" bestFit="1" customWidth="1"/>
    <col min="86" max="86" width="12" style="66" bestFit="1" customWidth="1"/>
    <col min="87" max="89" width="11.140625" style="66" bestFit="1" customWidth="1"/>
    <col min="90" max="90" width="11.5703125" style="66" bestFit="1" customWidth="1"/>
    <col min="91" max="91" width="12.5703125" style="66" bestFit="1" customWidth="1"/>
    <col min="92" max="92" width="12" style="66" bestFit="1" customWidth="1"/>
    <col min="93" max="93" width="12.5703125" style="66" bestFit="1" customWidth="1"/>
    <col min="94" max="94" width="11.85546875" style="66" bestFit="1" customWidth="1"/>
    <col min="95" max="95" width="12.5703125" style="66" bestFit="1" customWidth="1"/>
    <col min="96" max="96" width="11.85546875" style="66" bestFit="1" customWidth="1"/>
    <col min="97" max="97" width="12" style="66" bestFit="1" customWidth="1"/>
    <col min="98" max="98" width="12.5703125" style="66" bestFit="1" customWidth="1"/>
    <col min="99" max="101" width="11.5703125" style="66" bestFit="1" customWidth="1"/>
    <col min="102" max="102" width="11.140625" style="66" bestFit="1" customWidth="1"/>
    <col min="103" max="103" width="12" style="66" bestFit="1" customWidth="1"/>
    <col min="104" max="104" width="11.5703125" style="66" bestFit="1" customWidth="1"/>
    <col min="105" max="105" width="12" style="66" bestFit="1" customWidth="1"/>
    <col min="106" max="106" width="11.28515625" style="66" bestFit="1" customWidth="1"/>
    <col min="107" max="107" width="12" style="66" bestFit="1" customWidth="1"/>
    <col min="108" max="108" width="11.28515625" style="66" bestFit="1" customWidth="1"/>
    <col min="109" max="109" width="11.5703125" style="66" bestFit="1" customWidth="1"/>
    <col min="110" max="110" width="12" style="66" bestFit="1" customWidth="1"/>
    <col min="111" max="113" width="11.140625" style="66" bestFit="1" customWidth="1"/>
    <col min="114" max="114" width="11.5703125" style="66" bestFit="1" customWidth="1"/>
    <col min="115" max="115" width="12.5703125" style="66" bestFit="1" customWidth="1"/>
    <col min="116" max="116" width="12" style="66" bestFit="1" customWidth="1"/>
    <col min="117" max="117" width="12.5703125" style="66" bestFit="1" customWidth="1"/>
    <col min="118" max="118" width="11.42578125" style="66" customWidth="1"/>
    <col min="119" max="16384" width="11.42578125" style="66" hidden="1"/>
  </cols>
  <sheetData>
    <row r="2" spans="1:117" ht="33" x14ac:dyDescent="0.6">
      <c r="A2" s="35" t="s">
        <v>85</v>
      </c>
      <c r="F2" s="28" t="s">
        <v>79</v>
      </c>
      <c r="G2" s="28" t="s">
        <v>79</v>
      </c>
      <c r="H2" s="28" t="s">
        <v>79</v>
      </c>
      <c r="I2" s="28" t="s">
        <v>79</v>
      </c>
      <c r="J2" s="28" t="s">
        <v>79</v>
      </c>
      <c r="K2" s="28" t="s">
        <v>79</v>
      </c>
      <c r="L2" s="28" t="s">
        <v>79</v>
      </c>
      <c r="M2" s="28" t="s">
        <v>79</v>
      </c>
      <c r="N2" s="28" t="s">
        <v>79</v>
      </c>
      <c r="O2" s="28" t="s">
        <v>79</v>
      </c>
      <c r="P2" s="28" t="s">
        <v>79</v>
      </c>
      <c r="Q2" s="28" t="s">
        <v>79</v>
      </c>
      <c r="R2" s="28" t="s">
        <v>79</v>
      </c>
      <c r="S2" s="28" t="s">
        <v>79</v>
      </c>
      <c r="T2" s="28" t="s">
        <v>79</v>
      </c>
      <c r="U2" s="28" t="s">
        <v>79</v>
      </c>
      <c r="V2" s="28" t="s">
        <v>79</v>
      </c>
      <c r="W2" s="28" t="s">
        <v>79</v>
      </c>
      <c r="X2" s="28" t="s">
        <v>79</v>
      </c>
      <c r="Y2" s="28" t="s">
        <v>79</v>
      </c>
      <c r="Z2" s="28" t="s">
        <v>79</v>
      </c>
      <c r="AA2" s="28" t="s">
        <v>79</v>
      </c>
      <c r="AB2" s="28" t="s">
        <v>79</v>
      </c>
      <c r="AC2" s="28" t="s">
        <v>79</v>
      </c>
      <c r="AD2" s="28" t="s">
        <v>79</v>
      </c>
      <c r="AE2" s="28" t="s">
        <v>79</v>
      </c>
      <c r="AF2" s="28" t="s">
        <v>79</v>
      </c>
      <c r="AG2" s="28" t="s">
        <v>79</v>
      </c>
      <c r="AH2" s="28" t="s">
        <v>79</v>
      </c>
      <c r="AI2" s="28" t="s">
        <v>79</v>
      </c>
      <c r="AJ2" s="28" t="s">
        <v>79</v>
      </c>
      <c r="AK2" s="28" t="s">
        <v>79</v>
      </c>
      <c r="AL2" s="28" t="s">
        <v>79</v>
      </c>
      <c r="AM2" s="28" t="s">
        <v>79</v>
      </c>
      <c r="AN2" s="28" t="s">
        <v>79</v>
      </c>
      <c r="AO2" s="28" t="s">
        <v>79</v>
      </c>
      <c r="AP2" s="28" t="s">
        <v>79</v>
      </c>
      <c r="AQ2" s="28" t="s">
        <v>79</v>
      </c>
      <c r="AR2" s="28" t="s">
        <v>79</v>
      </c>
      <c r="AS2" s="28" t="s">
        <v>79</v>
      </c>
      <c r="AT2" s="28" t="s">
        <v>79</v>
      </c>
      <c r="AU2" s="28" t="s">
        <v>79</v>
      </c>
      <c r="AV2" s="28" t="s">
        <v>79</v>
      </c>
      <c r="AW2" s="28" t="s">
        <v>79</v>
      </c>
      <c r="AX2" s="28" t="s">
        <v>79</v>
      </c>
      <c r="AY2" s="28" t="s">
        <v>79</v>
      </c>
      <c r="AZ2" s="28" t="s">
        <v>79</v>
      </c>
      <c r="BA2" s="28" t="s">
        <v>79</v>
      </c>
      <c r="BB2" s="28" t="s">
        <v>79</v>
      </c>
      <c r="BC2" s="28" t="s">
        <v>79</v>
      </c>
      <c r="BD2" s="28" t="s">
        <v>79</v>
      </c>
      <c r="BE2" s="28" t="s">
        <v>79</v>
      </c>
      <c r="BF2" s="28" t="s">
        <v>79</v>
      </c>
      <c r="BG2" s="28" t="s">
        <v>79</v>
      </c>
      <c r="BH2" s="28" t="s">
        <v>79</v>
      </c>
      <c r="BI2" s="28" t="s">
        <v>79</v>
      </c>
      <c r="BJ2" s="28" t="s">
        <v>79</v>
      </c>
      <c r="BK2" s="28" t="s">
        <v>79</v>
      </c>
      <c r="BL2" s="28" t="s">
        <v>79</v>
      </c>
      <c r="BM2" s="28" t="s">
        <v>79</v>
      </c>
      <c r="BN2" s="28" t="s">
        <v>79</v>
      </c>
      <c r="BO2" s="28" t="s">
        <v>79</v>
      </c>
      <c r="BP2" s="28" t="s">
        <v>79</v>
      </c>
      <c r="BQ2" s="28" t="s">
        <v>79</v>
      </c>
      <c r="BR2" s="28" t="s">
        <v>79</v>
      </c>
      <c r="BS2" s="28" t="s">
        <v>79</v>
      </c>
      <c r="BT2" s="28" t="s">
        <v>79</v>
      </c>
      <c r="BU2" s="28" t="s">
        <v>79</v>
      </c>
      <c r="BV2" s="28" t="s">
        <v>79</v>
      </c>
      <c r="BW2" s="28" t="s">
        <v>79</v>
      </c>
      <c r="BX2" s="28" t="s">
        <v>79</v>
      </c>
      <c r="BY2" s="28" t="s">
        <v>79</v>
      </c>
      <c r="BZ2" s="28" t="s">
        <v>79</v>
      </c>
      <c r="CA2" s="28" t="s">
        <v>79</v>
      </c>
      <c r="CB2" s="28" t="s">
        <v>79</v>
      </c>
      <c r="CC2" s="28" t="s">
        <v>79</v>
      </c>
      <c r="CD2" s="28" t="s">
        <v>79</v>
      </c>
      <c r="CE2" s="28" t="s">
        <v>79</v>
      </c>
      <c r="CF2" s="28" t="s">
        <v>79</v>
      </c>
      <c r="CG2" s="28" t="s">
        <v>79</v>
      </c>
      <c r="CH2" s="28" t="s">
        <v>79</v>
      </c>
      <c r="CI2" s="28" t="s">
        <v>79</v>
      </c>
      <c r="CJ2" s="28" t="s">
        <v>79</v>
      </c>
      <c r="CK2" s="28" t="s">
        <v>79</v>
      </c>
      <c r="CL2" s="28" t="s">
        <v>79</v>
      </c>
      <c r="CM2" s="28" t="s">
        <v>79</v>
      </c>
      <c r="CN2" s="28" t="s">
        <v>79</v>
      </c>
      <c r="CO2" s="28" t="s">
        <v>79</v>
      </c>
      <c r="CP2" s="28" t="s">
        <v>79</v>
      </c>
      <c r="CQ2" s="28" t="s">
        <v>79</v>
      </c>
      <c r="CR2" s="28" t="s">
        <v>79</v>
      </c>
      <c r="CS2" s="28" t="s">
        <v>79</v>
      </c>
      <c r="CT2" s="28" t="s">
        <v>79</v>
      </c>
      <c r="CU2" s="28" t="s">
        <v>79</v>
      </c>
      <c r="CV2" s="28" t="s">
        <v>79</v>
      </c>
      <c r="CW2" s="28" t="s">
        <v>79</v>
      </c>
      <c r="CX2" s="28" t="s">
        <v>79</v>
      </c>
      <c r="CY2" s="28" t="s">
        <v>79</v>
      </c>
      <c r="CZ2" s="28" t="s">
        <v>79</v>
      </c>
      <c r="DA2" s="28" t="s">
        <v>79</v>
      </c>
      <c r="DB2" s="28" t="s">
        <v>79</v>
      </c>
      <c r="DC2" s="28" t="s">
        <v>79</v>
      </c>
      <c r="DD2" s="28" t="s">
        <v>79</v>
      </c>
      <c r="DE2" s="28" t="s">
        <v>79</v>
      </c>
      <c r="DF2" s="28" t="s">
        <v>79</v>
      </c>
      <c r="DG2" s="28" t="s">
        <v>79</v>
      </c>
      <c r="DH2" s="28" t="s">
        <v>79</v>
      </c>
      <c r="DI2" s="28" t="s">
        <v>79</v>
      </c>
      <c r="DJ2" s="28" t="s">
        <v>79</v>
      </c>
      <c r="DK2" s="28" t="s">
        <v>79</v>
      </c>
      <c r="DL2" s="28" t="s">
        <v>79</v>
      </c>
      <c r="DM2" s="28" t="s">
        <v>79</v>
      </c>
    </row>
    <row r="3" spans="1:117" ht="17.45" x14ac:dyDescent="0.3">
      <c r="D3" s="39" t="s">
        <v>87</v>
      </c>
      <c r="F3" s="28">
        <f>MIN(Inputs!$E$7,EOMONTH(Inputs!$E$9,-12))</f>
        <v>41305</v>
      </c>
      <c r="G3" s="28">
        <f>EOMONTH(F$3,1)</f>
        <v>41333</v>
      </c>
      <c r="H3" s="28">
        <f t="shared" ref="H3:BS3" si="0">EOMONTH(G$3,1)</f>
        <v>41364</v>
      </c>
      <c r="I3" s="28">
        <f t="shared" si="0"/>
        <v>41394</v>
      </c>
      <c r="J3" s="28">
        <f t="shared" si="0"/>
        <v>41425</v>
      </c>
      <c r="K3" s="28">
        <f t="shared" si="0"/>
        <v>41455</v>
      </c>
      <c r="L3" s="28">
        <f t="shared" si="0"/>
        <v>41486</v>
      </c>
      <c r="M3" s="28">
        <f t="shared" si="0"/>
        <v>41517</v>
      </c>
      <c r="N3" s="28">
        <f t="shared" si="0"/>
        <v>41547</v>
      </c>
      <c r="O3" s="28">
        <f t="shared" si="0"/>
        <v>41578</v>
      </c>
      <c r="P3" s="28">
        <f t="shared" si="0"/>
        <v>41608</v>
      </c>
      <c r="Q3" s="28">
        <f t="shared" si="0"/>
        <v>41639</v>
      </c>
      <c r="R3" s="28">
        <f t="shared" si="0"/>
        <v>41670</v>
      </c>
      <c r="S3" s="28">
        <f t="shared" si="0"/>
        <v>41698</v>
      </c>
      <c r="T3" s="28">
        <f t="shared" si="0"/>
        <v>41729</v>
      </c>
      <c r="U3" s="28">
        <f t="shared" si="0"/>
        <v>41759</v>
      </c>
      <c r="V3" s="28">
        <f t="shared" si="0"/>
        <v>41790</v>
      </c>
      <c r="W3" s="28">
        <f t="shared" si="0"/>
        <v>41820</v>
      </c>
      <c r="X3" s="28">
        <f t="shared" si="0"/>
        <v>41851</v>
      </c>
      <c r="Y3" s="28">
        <f t="shared" si="0"/>
        <v>41882</v>
      </c>
      <c r="Z3" s="28">
        <f t="shared" si="0"/>
        <v>41912</v>
      </c>
      <c r="AA3" s="28">
        <f t="shared" si="0"/>
        <v>41943</v>
      </c>
      <c r="AB3" s="28">
        <f t="shared" si="0"/>
        <v>41973</v>
      </c>
      <c r="AC3" s="28">
        <f t="shared" si="0"/>
        <v>42004</v>
      </c>
      <c r="AD3" s="28">
        <f t="shared" si="0"/>
        <v>42035</v>
      </c>
      <c r="AE3" s="28">
        <f t="shared" si="0"/>
        <v>42063</v>
      </c>
      <c r="AF3" s="28">
        <f t="shared" si="0"/>
        <v>42094</v>
      </c>
      <c r="AG3" s="28">
        <f t="shared" si="0"/>
        <v>42124</v>
      </c>
      <c r="AH3" s="28">
        <f t="shared" si="0"/>
        <v>42155</v>
      </c>
      <c r="AI3" s="28">
        <f t="shared" si="0"/>
        <v>42185</v>
      </c>
      <c r="AJ3" s="28">
        <f t="shared" si="0"/>
        <v>42216</v>
      </c>
      <c r="AK3" s="28">
        <f t="shared" si="0"/>
        <v>42247</v>
      </c>
      <c r="AL3" s="28">
        <f t="shared" si="0"/>
        <v>42277</v>
      </c>
      <c r="AM3" s="28">
        <f t="shared" si="0"/>
        <v>42308</v>
      </c>
      <c r="AN3" s="28">
        <f t="shared" si="0"/>
        <v>42338</v>
      </c>
      <c r="AO3" s="28">
        <f t="shared" si="0"/>
        <v>42369</v>
      </c>
      <c r="AP3" s="28">
        <f t="shared" si="0"/>
        <v>42400</v>
      </c>
      <c r="AQ3" s="28">
        <f t="shared" si="0"/>
        <v>42429</v>
      </c>
      <c r="AR3" s="28">
        <f t="shared" si="0"/>
        <v>42460</v>
      </c>
      <c r="AS3" s="28">
        <f t="shared" si="0"/>
        <v>42490</v>
      </c>
      <c r="AT3" s="28">
        <f t="shared" si="0"/>
        <v>42521</v>
      </c>
      <c r="AU3" s="28">
        <f t="shared" si="0"/>
        <v>42551</v>
      </c>
      <c r="AV3" s="28">
        <f t="shared" si="0"/>
        <v>42582</v>
      </c>
      <c r="AW3" s="28">
        <f t="shared" si="0"/>
        <v>42613</v>
      </c>
      <c r="AX3" s="28">
        <f t="shared" si="0"/>
        <v>42643</v>
      </c>
      <c r="AY3" s="28">
        <f t="shared" si="0"/>
        <v>42674</v>
      </c>
      <c r="AZ3" s="28">
        <f t="shared" si="0"/>
        <v>42704</v>
      </c>
      <c r="BA3" s="28">
        <f t="shared" si="0"/>
        <v>42735</v>
      </c>
      <c r="BB3" s="28">
        <f t="shared" si="0"/>
        <v>42766</v>
      </c>
      <c r="BC3" s="28">
        <f t="shared" si="0"/>
        <v>42794</v>
      </c>
      <c r="BD3" s="28">
        <f t="shared" si="0"/>
        <v>42825</v>
      </c>
      <c r="BE3" s="28">
        <f t="shared" si="0"/>
        <v>42855</v>
      </c>
      <c r="BF3" s="28">
        <f t="shared" si="0"/>
        <v>42886</v>
      </c>
      <c r="BG3" s="28">
        <f t="shared" si="0"/>
        <v>42916</v>
      </c>
      <c r="BH3" s="28">
        <f t="shared" si="0"/>
        <v>42947</v>
      </c>
      <c r="BI3" s="28">
        <f t="shared" si="0"/>
        <v>42978</v>
      </c>
      <c r="BJ3" s="28">
        <f t="shared" si="0"/>
        <v>43008</v>
      </c>
      <c r="BK3" s="28">
        <f t="shared" si="0"/>
        <v>43039</v>
      </c>
      <c r="BL3" s="28">
        <f t="shared" si="0"/>
        <v>43069</v>
      </c>
      <c r="BM3" s="28">
        <f t="shared" si="0"/>
        <v>43100</v>
      </c>
      <c r="BN3" s="28">
        <f t="shared" si="0"/>
        <v>43131</v>
      </c>
      <c r="BO3" s="28">
        <f t="shared" si="0"/>
        <v>43159</v>
      </c>
      <c r="BP3" s="28">
        <f t="shared" si="0"/>
        <v>43190</v>
      </c>
      <c r="BQ3" s="28">
        <f t="shared" si="0"/>
        <v>43220</v>
      </c>
      <c r="BR3" s="28">
        <f t="shared" si="0"/>
        <v>43251</v>
      </c>
      <c r="BS3" s="28">
        <f t="shared" si="0"/>
        <v>43281</v>
      </c>
      <c r="BT3" s="28">
        <f t="shared" ref="BT3:BZ3" si="1">EOMONTH(BS$3,1)</f>
        <v>43312</v>
      </c>
      <c r="BU3" s="28">
        <f t="shared" si="1"/>
        <v>43343</v>
      </c>
      <c r="BV3" s="28">
        <f t="shared" si="1"/>
        <v>43373</v>
      </c>
      <c r="BW3" s="28">
        <f t="shared" si="1"/>
        <v>43404</v>
      </c>
      <c r="BX3" s="28">
        <f t="shared" si="1"/>
        <v>43434</v>
      </c>
      <c r="BY3" s="28">
        <f t="shared" si="1"/>
        <v>43465</v>
      </c>
      <c r="BZ3" s="28">
        <f t="shared" si="1"/>
        <v>43496</v>
      </c>
      <c r="CA3" s="28">
        <f t="shared" ref="CA3:DM3" si="2">EOMONTH(BZ$3,1)</f>
        <v>43524</v>
      </c>
      <c r="CB3" s="28">
        <f t="shared" si="2"/>
        <v>43555</v>
      </c>
      <c r="CC3" s="28">
        <f t="shared" si="2"/>
        <v>43585</v>
      </c>
      <c r="CD3" s="28">
        <f t="shared" si="2"/>
        <v>43616</v>
      </c>
      <c r="CE3" s="28">
        <f t="shared" si="2"/>
        <v>43646</v>
      </c>
      <c r="CF3" s="28">
        <f t="shared" si="2"/>
        <v>43677</v>
      </c>
      <c r="CG3" s="28">
        <f t="shared" si="2"/>
        <v>43708</v>
      </c>
      <c r="CH3" s="28">
        <f t="shared" si="2"/>
        <v>43738</v>
      </c>
      <c r="CI3" s="28">
        <f t="shared" si="2"/>
        <v>43769</v>
      </c>
      <c r="CJ3" s="28">
        <f t="shared" si="2"/>
        <v>43799</v>
      </c>
      <c r="CK3" s="28">
        <f t="shared" si="2"/>
        <v>43830</v>
      </c>
      <c r="CL3" s="28">
        <f t="shared" si="2"/>
        <v>43861</v>
      </c>
      <c r="CM3" s="28">
        <f t="shared" si="2"/>
        <v>43890</v>
      </c>
      <c r="CN3" s="28">
        <f t="shared" si="2"/>
        <v>43921</v>
      </c>
      <c r="CO3" s="28">
        <f t="shared" si="2"/>
        <v>43951</v>
      </c>
      <c r="CP3" s="28">
        <f t="shared" si="2"/>
        <v>43982</v>
      </c>
      <c r="CQ3" s="28">
        <f t="shared" si="2"/>
        <v>44012</v>
      </c>
      <c r="CR3" s="28">
        <f t="shared" si="2"/>
        <v>44043</v>
      </c>
      <c r="CS3" s="28">
        <f t="shared" si="2"/>
        <v>44074</v>
      </c>
      <c r="CT3" s="28">
        <f t="shared" si="2"/>
        <v>44104</v>
      </c>
      <c r="CU3" s="28">
        <f t="shared" si="2"/>
        <v>44135</v>
      </c>
      <c r="CV3" s="28">
        <f t="shared" si="2"/>
        <v>44165</v>
      </c>
      <c r="CW3" s="28">
        <f t="shared" si="2"/>
        <v>44196</v>
      </c>
      <c r="CX3" s="28">
        <f t="shared" si="2"/>
        <v>44227</v>
      </c>
      <c r="CY3" s="28">
        <f t="shared" si="2"/>
        <v>44255</v>
      </c>
      <c r="CZ3" s="28">
        <f t="shared" si="2"/>
        <v>44286</v>
      </c>
      <c r="DA3" s="28">
        <f t="shared" si="2"/>
        <v>44316</v>
      </c>
      <c r="DB3" s="28">
        <f t="shared" si="2"/>
        <v>44347</v>
      </c>
      <c r="DC3" s="28">
        <f t="shared" si="2"/>
        <v>44377</v>
      </c>
      <c r="DD3" s="28">
        <f t="shared" si="2"/>
        <v>44408</v>
      </c>
      <c r="DE3" s="28">
        <f t="shared" si="2"/>
        <v>44439</v>
      </c>
      <c r="DF3" s="28">
        <f t="shared" si="2"/>
        <v>44469</v>
      </c>
      <c r="DG3" s="28">
        <f t="shared" si="2"/>
        <v>44500</v>
      </c>
      <c r="DH3" s="28">
        <f t="shared" si="2"/>
        <v>44530</v>
      </c>
      <c r="DI3" s="28">
        <f t="shared" si="2"/>
        <v>44561</v>
      </c>
      <c r="DJ3" s="28">
        <f t="shared" si="2"/>
        <v>44592</v>
      </c>
      <c r="DK3" s="28">
        <f t="shared" si="2"/>
        <v>44620</v>
      </c>
      <c r="DL3" s="28">
        <f t="shared" si="2"/>
        <v>44651</v>
      </c>
      <c r="DM3" s="28">
        <f t="shared" si="2"/>
        <v>44681</v>
      </c>
    </row>
    <row r="4" spans="1:117" ht="14.45" x14ac:dyDescent="0.3">
      <c r="A4" s="66" t="s">
        <v>179</v>
      </c>
      <c r="F4" s="153">
        <f>IF(AND(F$3&gt;=Inputs!$E$7,F$3&lt;=Inputs!$E$9),1,0)</f>
        <v>0</v>
      </c>
      <c r="G4" s="153">
        <f>IF(AND(G$3&gt;=Inputs!$E$7,G$3&lt;=Inputs!$E$9),1,0)</f>
        <v>0</v>
      </c>
      <c r="H4" s="153">
        <f>IF(AND(H$3&gt;=Inputs!$E$7,H$3&lt;=Inputs!$E$9),1,0)</f>
        <v>0</v>
      </c>
      <c r="I4" s="153">
        <f>IF(AND(I$3&gt;=Inputs!$E$7,I$3&lt;=Inputs!$E$9),1,0)</f>
        <v>0</v>
      </c>
      <c r="J4" s="153">
        <f>IF(AND(J$3&gt;=Inputs!$E$7,J$3&lt;=Inputs!$E$9),1,0)</f>
        <v>0</v>
      </c>
      <c r="K4" s="153">
        <f>IF(AND(K$3&gt;=Inputs!$E$7,K$3&lt;=Inputs!$E$9),1,0)</f>
        <v>0</v>
      </c>
      <c r="L4" s="153">
        <f>IF(AND(L$3&gt;=Inputs!$E$7,L$3&lt;=Inputs!$E$9),1,0)</f>
        <v>0</v>
      </c>
      <c r="M4" s="153">
        <f>IF(AND(M$3&gt;=Inputs!$E$7,M$3&lt;=Inputs!$E$9),1,0)</f>
        <v>1</v>
      </c>
      <c r="N4" s="153">
        <f>IF(AND(N$3&gt;=Inputs!$E$7,N$3&lt;=Inputs!$E$9),1,0)</f>
        <v>1</v>
      </c>
      <c r="O4" s="153">
        <f>IF(AND(O$3&gt;=Inputs!$E$7,O$3&lt;=Inputs!$E$9),1,0)</f>
        <v>1</v>
      </c>
      <c r="P4" s="153">
        <f>IF(AND(P$3&gt;=Inputs!$E$7,P$3&lt;=Inputs!$E$9),1,0)</f>
        <v>1</v>
      </c>
      <c r="Q4" s="153">
        <f>IF(AND(Q$3&gt;=Inputs!$E$7,Q$3&lt;=Inputs!$E$9),1,0)</f>
        <v>1</v>
      </c>
      <c r="R4" s="153">
        <f>IF(AND(R$3&gt;=Inputs!$E$7,R$3&lt;=Inputs!$E$9),1,0)</f>
        <v>1</v>
      </c>
      <c r="S4" s="153">
        <f>IF(AND(S$3&gt;=Inputs!$E$7,S$3&lt;=Inputs!$E$9),1,0)</f>
        <v>0</v>
      </c>
      <c r="T4" s="153">
        <f>IF(AND(T$3&gt;=Inputs!$E$7,T$3&lt;=Inputs!$E$9),1,0)</f>
        <v>0</v>
      </c>
      <c r="U4" s="153">
        <f>IF(AND(U$3&gt;=Inputs!$E$7,U$3&lt;=Inputs!$E$9),1,0)</f>
        <v>0</v>
      </c>
      <c r="V4" s="153">
        <f>IF(AND(V$3&gt;=Inputs!$E$7,V$3&lt;=Inputs!$E$9),1,0)</f>
        <v>0</v>
      </c>
      <c r="W4" s="153">
        <f>IF(AND(W$3&gt;=Inputs!$E$7,W$3&lt;=Inputs!$E$9),1,0)</f>
        <v>0</v>
      </c>
      <c r="X4" s="153">
        <f>IF(AND(X$3&gt;=Inputs!$E$7,X$3&lt;=Inputs!$E$9),1,0)</f>
        <v>0</v>
      </c>
      <c r="Y4" s="153">
        <f>IF(AND(Y$3&gt;=Inputs!$E$7,Y$3&lt;=Inputs!$E$9),1,0)</f>
        <v>0</v>
      </c>
      <c r="Z4" s="153">
        <f>IF(AND(Z$3&gt;=Inputs!$E$7,Z$3&lt;=Inputs!$E$9),1,0)</f>
        <v>0</v>
      </c>
      <c r="AA4" s="153">
        <f>IF(AND(AA$3&gt;=Inputs!$E$7,AA$3&lt;=Inputs!$E$9),1,0)</f>
        <v>0</v>
      </c>
      <c r="AB4" s="153">
        <f>IF(AND(AB$3&gt;=Inputs!$E$7,AB$3&lt;=Inputs!$E$9),1,0)</f>
        <v>0</v>
      </c>
      <c r="AC4" s="153">
        <f>IF(AND(AC$3&gt;=Inputs!$E$7,AC$3&lt;=Inputs!$E$9),1,0)</f>
        <v>0</v>
      </c>
      <c r="AD4" s="153">
        <f>IF(AND(AD$3&gt;=Inputs!$E$7,AD$3&lt;=Inputs!$E$9),1,0)</f>
        <v>0</v>
      </c>
      <c r="AE4" s="153">
        <f>IF(AND(AE$3&gt;=Inputs!$E$7,AE$3&lt;=Inputs!$E$9),1,0)</f>
        <v>0</v>
      </c>
      <c r="AF4" s="153">
        <f>IF(AND(AF$3&gt;=Inputs!$E$7,AF$3&lt;=Inputs!$E$9),1,0)</f>
        <v>0</v>
      </c>
      <c r="AG4" s="153">
        <f>IF(AND(AG$3&gt;=Inputs!$E$7,AG$3&lt;=Inputs!$E$9),1,0)</f>
        <v>0</v>
      </c>
      <c r="AH4" s="153">
        <f>IF(AND(AH$3&gt;=Inputs!$E$7,AH$3&lt;=Inputs!$E$9),1,0)</f>
        <v>0</v>
      </c>
      <c r="AI4" s="153">
        <f>IF(AND(AI$3&gt;=Inputs!$E$7,AI$3&lt;=Inputs!$E$9),1,0)</f>
        <v>0</v>
      </c>
      <c r="AJ4" s="153">
        <f>IF(AND(AJ$3&gt;=Inputs!$E$7,AJ$3&lt;=Inputs!$E$9),1,0)</f>
        <v>0</v>
      </c>
      <c r="AK4" s="153">
        <f>IF(AND(AK$3&gt;=Inputs!$E$7,AK$3&lt;=Inputs!$E$9),1,0)</f>
        <v>0</v>
      </c>
      <c r="AL4" s="153">
        <f>IF(AND(AL$3&gt;=Inputs!$E$7,AL$3&lt;=Inputs!$E$9),1,0)</f>
        <v>0</v>
      </c>
      <c r="AM4" s="153">
        <f>IF(AND(AM$3&gt;=Inputs!$E$7,AM$3&lt;=Inputs!$E$9),1,0)</f>
        <v>0</v>
      </c>
      <c r="AN4" s="153">
        <f>IF(AND(AN$3&gt;=Inputs!$E$7,AN$3&lt;=Inputs!$E$9),1,0)</f>
        <v>0</v>
      </c>
      <c r="AO4" s="153">
        <f>IF(AND(AO$3&gt;=Inputs!$E$7,AO$3&lt;=Inputs!$E$9),1,0)</f>
        <v>0</v>
      </c>
      <c r="AP4" s="153">
        <f>IF(AND(AP$3&gt;=Inputs!$E$7,AP$3&lt;=Inputs!$E$9),1,0)</f>
        <v>0</v>
      </c>
      <c r="AQ4" s="153">
        <f>IF(AND(AQ$3&gt;=Inputs!$E$7,AQ$3&lt;=Inputs!$E$9),1,0)</f>
        <v>0</v>
      </c>
      <c r="AR4" s="153">
        <f>IF(AND(AR$3&gt;=Inputs!$E$7,AR$3&lt;=Inputs!$E$9),1,0)</f>
        <v>0</v>
      </c>
      <c r="AS4" s="153">
        <f>IF(AND(AS$3&gt;=Inputs!$E$7,AS$3&lt;=Inputs!$E$9),1,0)</f>
        <v>0</v>
      </c>
      <c r="AT4" s="153">
        <f>IF(AND(AT$3&gt;=Inputs!$E$7,AT$3&lt;=Inputs!$E$9),1,0)</f>
        <v>0</v>
      </c>
      <c r="AU4" s="153">
        <f>IF(AND(AU$3&gt;=Inputs!$E$7,AU$3&lt;=Inputs!$E$9),1,0)</f>
        <v>0</v>
      </c>
      <c r="AV4" s="153">
        <f>IF(AND(AV$3&gt;=Inputs!$E$7,AV$3&lt;=Inputs!$E$9),1,0)</f>
        <v>0</v>
      </c>
      <c r="AW4" s="153">
        <f>IF(AND(AW$3&gt;=Inputs!$E$7,AW$3&lt;=Inputs!$E$9),1,0)</f>
        <v>0</v>
      </c>
      <c r="AX4" s="153">
        <f>IF(AND(AX$3&gt;=Inputs!$E$7,AX$3&lt;=Inputs!$E$9),1,0)</f>
        <v>0</v>
      </c>
      <c r="AY4" s="153">
        <f>IF(AND(AY$3&gt;=Inputs!$E$7,AY$3&lt;=Inputs!$E$9),1,0)</f>
        <v>0</v>
      </c>
      <c r="AZ4" s="153">
        <f>IF(AND(AZ$3&gt;=Inputs!$E$7,AZ$3&lt;=Inputs!$E$9),1,0)</f>
        <v>0</v>
      </c>
      <c r="BA4" s="153">
        <f>IF(AND(BA$3&gt;=Inputs!$E$7,BA$3&lt;=Inputs!$E$9),1,0)</f>
        <v>0</v>
      </c>
      <c r="BB4" s="153">
        <f>IF(AND(BB$3&gt;=Inputs!$E$7,BB$3&lt;=Inputs!$E$9),1,0)</f>
        <v>0</v>
      </c>
      <c r="BC4" s="153">
        <f>IF(AND(BC$3&gt;=Inputs!$E$7,BC$3&lt;=Inputs!$E$9),1,0)</f>
        <v>0</v>
      </c>
      <c r="BD4" s="153">
        <f>IF(AND(BD$3&gt;=Inputs!$E$7,BD$3&lt;=Inputs!$E$9),1,0)</f>
        <v>0</v>
      </c>
      <c r="BE4" s="153">
        <f>IF(AND(BE$3&gt;=Inputs!$E$7,BE$3&lt;=Inputs!$E$9),1,0)</f>
        <v>0</v>
      </c>
      <c r="BF4" s="153">
        <f>IF(AND(BF$3&gt;=Inputs!$E$7,BF$3&lt;=Inputs!$E$9),1,0)</f>
        <v>0</v>
      </c>
      <c r="BG4" s="153">
        <f>IF(AND(BG$3&gt;=Inputs!$E$7,BG$3&lt;=Inputs!$E$9),1,0)</f>
        <v>0</v>
      </c>
      <c r="BH4" s="153">
        <f>IF(AND(BH$3&gt;=Inputs!$E$7,BH$3&lt;=Inputs!$E$9),1,0)</f>
        <v>0</v>
      </c>
      <c r="BI4" s="153">
        <f>IF(AND(BI$3&gt;=Inputs!$E$7,BI$3&lt;=Inputs!$E$9),1,0)</f>
        <v>0</v>
      </c>
      <c r="BJ4" s="153">
        <f>IF(AND(BJ$3&gt;=Inputs!$E$7,BJ$3&lt;=Inputs!$E$9),1,0)</f>
        <v>0</v>
      </c>
      <c r="BK4" s="153">
        <f>IF(AND(BK$3&gt;=Inputs!$E$7,BK$3&lt;=Inputs!$E$9),1,0)</f>
        <v>0</v>
      </c>
      <c r="BL4" s="153">
        <f>IF(AND(BL$3&gt;=Inputs!$E$7,BL$3&lt;=Inputs!$E$9),1,0)</f>
        <v>0</v>
      </c>
      <c r="BM4" s="153">
        <f>IF(AND(BM$3&gt;=Inputs!$E$7,BM$3&lt;=Inputs!$E$9),1,0)</f>
        <v>0</v>
      </c>
      <c r="BN4" s="153">
        <f>IF(AND(BN$3&gt;=Inputs!$E$7,BN$3&lt;=Inputs!$E$9),1,0)</f>
        <v>0</v>
      </c>
      <c r="BO4" s="153">
        <f>IF(AND(BO$3&gt;=Inputs!$E$7,BO$3&lt;=Inputs!$E$9),1,0)</f>
        <v>0</v>
      </c>
      <c r="BP4" s="153">
        <f>IF(AND(BP$3&gt;=Inputs!$E$7,BP$3&lt;=Inputs!$E$9),1,0)</f>
        <v>0</v>
      </c>
      <c r="BQ4" s="153">
        <f>IF(AND(BQ$3&gt;=Inputs!$E$7,BQ$3&lt;=Inputs!$E$9),1,0)</f>
        <v>0</v>
      </c>
      <c r="BR4" s="153">
        <f>IF(AND(BR$3&gt;=Inputs!$E$7,BR$3&lt;=Inputs!$E$9),1,0)</f>
        <v>0</v>
      </c>
      <c r="BS4" s="153">
        <f>IF(AND(BS$3&gt;=Inputs!$E$7,BS$3&lt;=Inputs!$E$9),1,0)</f>
        <v>0</v>
      </c>
      <c r="BT4" s="153">
        <f>IF(AND(BT$3&gt;=Inputs!$E$7,BT$3&lt;=Inputs!$E$9),1,0)</f>
        <v>0</v>
      </c>
      <c r="BU4" s="153">
        <f>IF(AND(BU$3&gt;=Inputs!$E$7,BU$3&lt;=Inputs!$E$9),1,0)</f>
        <v>0</v>
      </c>
      <c r="BV4" s="153">
        <f>IF(AND(BV$3&gt;=Inputs!$E$7,BV$3&lt;=Inputs!$E$9),1,0)</f>
        <v>0</v>
      </c>
      <c r="BW4" s="153">
        <f>IF(AND(BW$3&gt;=Inputs!$E$7,BW$3&lt;=Inputs!$E$9),1,0)</f>
        <v>0</v>
      </c>
      <c r="BX4" s="153">
        <f>IF(AND(BX$3&gt;=Inputs!$E$7,BX$3&lt;=Inputs!$E$9),1,0)</f>
        <v>0</v>
      </c>
      <c r="BY4" s="153">
        <f>IF(AND(BY$3&gt;=Inputs!$E$7,BY$3&lt;=Inputs!$E$9),1,0)</f>
        <v>0</v>
      </c>
      <c r="BZ4" s="153">
        <f>IF(AND(BZ$3&gt;=Inputs!$E$7,BZ$3&lt;=Inputs!$E$9),1,0)</f>
        <v>0</v>
      </c>
      <c r="CA4" s="153">
        <f>IF(AND(CA$3&gt;=Inputs!$E$7,CA$3&lt;=Inputs!$E$9),1,0)</f>
        <v>0</v>
      </c>
      <c r="CB4" s="153">
        <f>IF(AND(CB$3&gt;=Inputs!$E$7,CB$3&lt;=Inputs!$E$9),1,0)</f>
        <v>0</v>
      </c>
      <c r="CC4" s="153">
        <f>IF(AND(CC$3&gt;=Inputs!$E$7,CC$3&lt;=Inputs!$E$9),1,0)</f>
        <v>0</v>
      </c>
      <c r="CD4" s="153">
        <f>IF(AND(CD$3&gt;=Inputs!$E$7,CD$3&lt;=Inputs!$E$9),1,0)</f>
        <v>0</v>
      </c>
      <c r="CE4" s="153">
        <f>IF(AND(CE$3&gt;=Inputs!$E$7,CE$3&lt;=Inputs!$E$9),1,0)</f>
        <v>0</v>
      </c>
      <c r="CF4" s="153">
        <f>IF(AND(CF$3&gt;=Inputs!$E$7,CF$3&lt;=Inputs!$E$9),1,0)</f>
        <v>0</v>
      </c>
      <c r="CG4" s="153">
        <f>IF(AND(CG$3&gt;=Inputs!$E$7,CG$3&lt;=Inputs!$E$9),1,0)</f>
        <v>0</v>
      </c>
      <c r="CH4" s="153">
        <f>IF(AND(CH$3&gt;=Inputs!$E$7,CH$3&lt;=Inputs!$E$9),1,0)</f>
        <v>0</v>
      </c>
      <c r="CI4" s="153">
        <f>IF(AND(CI$3&gt;=Inputs!$E$7,CI$3&lt;=Inputs!$E$9),1,0)</f>
        <v>0</v>
      </c>
      <c r="CJ4" s="153">
        <f>IF(AND(CJ$3&gt;=Inputs!$E$7,CJ$3&lt;=Inputs!$E$9),1,0)</f>
        <v>0</v>
      </c>
      <c r="CK4" s="153">
        <f>IF(AND(CK$3&gt;=Inputs!$E$7,CK$3&lt;=Inputs!$E$9),1,0)</f>
        <v>0</v>
      </c>
      <c r="CL4" s="153">
        <f>IF(AND(CL$3&gt;=Inputs!$E$7,CL$3&lt;=Inputs!$E$9),1,0)</f>
        <v>0</v>
      </c>
      <c r="CM4" s="153">
        <f>IF(AND(CM$3&gt;=Inputs!$E$7,CM$3&lt;=Inputs!$E$9),1,0)</f>
        <v>0</v>
      </c>
      <c r="CN4" s="153">
        <f>IF(AND(CN$3&gt;=Inputs!$E$7,CN$3&lt;=Inputs!$E$9),1,0)</f>
        <v>0</v>
      </c>
      <c r="CO4" s="153">
        <f>IF(AND(CO$3&gt;=Inputs!$E$7,CO$3&lt;=Inputs!$E$9),1,0)</f>
        <v>0</v>
      </c>
      <c r="CP4" s="153">
        <f>IF(AND(CP$3&gt;=Inputs!$E$7,CP$3&lt;=Inputs!$E$9),1,0)</f>
        <v>0</v>
      </c>
      <c r="CQ4" s="153">
        <f>IF(AND(CQ$3&gt;=Inputs!$E$7,CQ$3&lt;=Inputs!$E$9),1,0)</f>
        <v>0</v>
      </c>
      <c r="CR4" s="153">
        <f>IF(AND(CR$3&gt;=Inputs!$E$7,CR$3&lt;=Inputs!$E$9),1,0)</f>
        <v>0</v>
      </c>
      <c r="CS4" s="153">
        <f>IF(AND(CS$3&gt;=Inputs!$E$7,CS$3&lt;=Inputs!$E$9),1,0)</f>
        <v>0</v>
      </c>
      <c r="CT4" s="153">
        <f>IF(AND(CT$3&gt;=Inputs!$E$7,CT$3&lt;=Inputs!$E$9),1,0)</f>
        <v>0</v>
      </c>
      <c r="CU4" s="153">
        <f>IF(AND(CU$3&gt;=Inputs!$E$7,CU$3&lt;=Inputs!$E$9),1,0)</f>
        <v>0</v>
      </c>
      <c r="CV4" s="153">
        <f>IF(AND(CV$3&gt;=Inputs!$E$7,CV$3&lt;=Inputs!$E$9),1,0)</f>
        <v>0</v>
      </c>
      <c r="CW4" s="153">
        <f>IF(AND(CW$3&gt;=Inputs!$E$7,CW$3&lt;=Inputs!$E$9),1,0)</f>
        <v>0</v>
      </c>
      <c r="CX4" s="153">
        <f>IF(AND(CX$3&gt;=Inputs!$E$7,CX$3&lt;=Inputs!$E$9),1,0)</f>
        <v>0</v>
      </c>
      <c r="CY4" s="153">
        <f>IF(AND(CY$3&gt;=Inputs!$E$7,CY$3&lt;=Inputs!$E$9),1,0)</f>
        <v>0</v>
      </c>
      <c r="CZ4" s="153">
        <f>IF(AND(CZ$3&gt;=Inputs!$E$7,CZ$3&lt;=Inputs!$E$9),1,0)</f>
        <v>0</v>
      </c>
      <c r="DA4" s="153">
        <f>IF(AND(DA$3&gt;=Inputs!$E$7,DA$3&lt;=Inputs!$E$9),1,0)</f>
        <v>0</v>
      </c>
      <c r="DB4" s="153">
        <f>IF(AND(DB$3&gt;=Inputs!$E$7,DB$3&lt;=Inputs!$E$9),1,0)</f>
        <v>0</v>
      </c>
      <c r="DC4" s="153">
        <f>IF(AND(DC$3&gt;=Inputs!$E$7,DC$3&lt;=Inputs!$E$9),1,0)</f>
        <v>0</v>
      </c>
      <c r="DD4" s="153">
        <f>IF(AND(DD$3&gt;=Inputs!$E$7,DD$3&lt;=Inputs!$E$9),1,0)</f>
        <v>0</v>
      </c>
      <c r="DE4" s="153">
        <f>IF(AND(DE$3&gt;=Inputs!$E$7,DE$3&lt;=Inputs!$E$9),1,0)</f>
        <v>0</v>
      </c>
      <c r="DF4" s="153">
        <f>IF(AND(DF$3&gt;=Inputs!$E$7,DF$3&lt;=Inputs!$E$9),1,0)</f>
        <v>0</v>
      </c>
      <c r="DG4" s="153">
        <f>IF(AND(DG$3&gt;=Inputs!$E$7,DG$3&lt;=Inputs!$E$9),1,0)</f>
        <v>0</v>
      </c>
      <c r="DH4" s="153">
        <f>IF(AND(DH$3&gt;=Inputs!$E$7,DH$3&lt;=Inputs!$E$9),1,0)</f>
        <v>0</v>
      </c>
      <c r="DI4" s="153">
        <f>IF(AND(DI$3&gt;=Inputs!$E$7,DI$3&lt;=Inputs!$E$9),1,0)</f>
        <v>0</v>
      </c>
      <c r="DJ4" s="153">
        <f>IF(AND(DJ$3&gt;=Inputs!$E$7,DJ$3&lt;=Inputs!$E$9),1,0)</f>
        <v>0</v>
      </c>
      <c r="DK4" s="153">
        <f>IF(AND(DK$3&gt;=Inputs!$E$7,DK$3&lt;=Inputs!$E$9),1,0)</f>
        <v>0</v>
      </c>
      <c r="DL4" s="153">
        <f>IF(AND(DL$3&gt;=Inputs!$E$7,DL$3&lt;=Inputs!$E$9),1,0)</f>
        <v>0</v>
      </c>
      <c r="DM4" s="153">
        <f>IF(AND(DM$3&gt;=Inputs!$E$7,DM$3&lt;=Inputs!$E$9),1,0)</f>
        <v>0</v>
      </c>
    </row>
    <row r="5" spans="1:117" ht="14.45" x14ac:dyDescent="0.3">
      <c r="A5" s="66" t="s">
        <v>3</v>
      </c>
      <c r="F5" s="67">
        <f>IF(F$3=Inputs!$E$9,1,0)</f>
        <v>0</v>
      </c>
      <c r="G5" s="67">
        <f>IF(G$3=Inputs!$E$9,1,0)</f>
        <v>0</v>
      </c>
      <c r="H5" s="67">
        <f>IF(H$3=Inputs!$E$9,1,0)</f>
        <v>0</v>
      </c>
      <c r="I5" s="67">
        <f>IF(I$3=Inputs!$E$9,1,0)</f>
        <v>0</v>
      </c>
      <c r="J5" s="67">
        <f>IF(J$3=Inputs!$E$9,1,0)</f>
        <v>0</v>
      </c>
      <c r="K5" s="67">
        <f>IF(K$3=Inputs!$E$9,1,0)</f>
        <v>0</v>
      </c>
      <c r="L5" s="67">
        <f>IF(L$3=Inputs!$E$9,1,0)</f>
        <v>0</v>
      </c>
      <c r="M5" s="67">
        <f>IF(M$3=Inputs!$E$9,1,0)</f>
        <v>0</v>
      </c>
      <c r="N5" s="67">
        <f>IF(N$3=Inputs!$E$9,1,0)</f>
        <v>0</v>
      </c>
      <c r="O5" s="67">
        <f>IF(O$3=Inputs!$E$9,1,0)</f>
        <v>0</v>
      </c>
      <c r="P5" s="67">
        <f>IF(P$3=Inputs!$E$9,1,0)</f>
        <v>0</v>
      </c>
      <c r="Q5" s="67">
        <f>IF(Q$3=Inputs!$E$9,1,0)</f>
        <v>0</v>
      </c>
      <c r="R5" s="67">
        <f>IF(R$3=Inputs!$E$9,1,0)</f>
        <v>1</v>
      </c>
      <c r="S5" s="67">
        <f>IF(S$3=Inputs!$E$9,1,0)</f>
        <v>0</v>
      </c>
      <c r="T5" s="67">
        <f>IF(T$3=Inputs!$E$9,1,0)</f>
        <v>0</v>
      </c>
      <c r="U5" s="67">
        <f>IF(U$3=Inputs!$E$9,1,0)</f>
        <v>0</v>
      </c>
      <c r="V5" s="67">
        <f>IF(V$3=Inputs!$E$9,1,0)</f>
        <v>0</v>
      </c>
      <c r="W5" s="67">
        <f>IF(W$3=Inputs!$E$9,1,0)</f>
        <v>0</v>
      </c>
      <c r="X5" s="67">
        <f>IF(X$3=Inputs!$E$9,1,0)</f>
        <v>0</v>
      </c>
      <c r="Y5" s="67">
        <f>IF(Y$3=Inputs!$E$9,1,0)</f>
        <v>0</v>
      </c>
      <c r="Z5" s="67">
        <f>IF(Z$3=Inputs!$E$9,1,0)</f>
        <v>0</v>
      </c>
      <c r="AA5" s="67">
        <f>IF(AA$3=Inputs!$E$9,1,0)</f>
        <v>0</v>
      </c>
      <c r="AB5" s="67">
        <f>IF(AB$3=Inputs!$E$9,1,0)</f>
        <v>0</v>
      </c>
      <c r="AC5" s="67">
        <f>IF(AC$3=Inputs!$E$9,1,0)</f>
        <v>0</v>
      </c>
      <c r="AD5" s="67">
        <f>IF(AD$3=Inputs!$E$9,1,0)</f>
        <v>0</v>
      </c>
      <c r="AE5" s="67">
        <f>IF(AE$3=Inputs!$E$9,1,0)</f>
        <v>0</v>
      </c>
      <c r="AF5" s="67">
        <f>IF(AF$3=Inputs!$E$9,1,0)</f>
        <v>0</v>
      </c>
      <c r="AG5" s="67">
        <f>IF(AG$3=Inputs!$E$9,1,0)</f>
        <v>0</v>
      </c>
      <c r="AH5" s="67">
        <f>IF(AH$3=Inputs!$E$9,1,0)</f>
        <v>0</v>
      </c>
      <c r="AI5" s="67">
        <f>IF(AI$3=Inputs!$E$9,1,0)</f>
        <v>0</v>
      </c>
      <c r="AJ5" s="67">
        <f>IF(AJ$3=Inputs!$E$9,1,0)</f>
        <v>0</v>
      </c>
      <c r="AK5" s="67">
        <f>IF(AK$3=Inputs!$E$9,1,0)</f>
        <v>0</v>
      </c>
      <c r="AL5" s="67">
        <f>IF(AL$3=Inputs!$E$9,1,0)</f>
        <v>0</v>
      </c>
      <c r="AM5" s="67">
        <f>IF(AM$3=Inputs!$E$9,1,0)</f>
        <v>0</v>
      </c>
      <c r="AN5" s="67">
        <f>IF(AN$3=Inputs!$E$9,1,0)</f>
        <v>0</v>
      </c>
      <c r="AO5" s="67">
        <f>IF(AO$3=Inputs!$E$9,1,0)</f>
        <v>0</v>
      </c>
      <c r="AP5" s="67">
        <f>IF(AP$3=Inputs!$E$9,1,0)</f>
        <v>0</v>
      </c>
      <c r="AQ5" s="67">
        <f>IF(AQ$3=Inputs!$E$9,1,0)</f>
        <v>0</v>
      </c>
      <c r="AR5" s="67">
        <f>IF(AR$3=Inputs!$E$9,1,0)</f>
        <v>0</v>
      </c>
      <c r="AS5" s="67">
        <f>IF(AS$3=Inputs!$E$9,1,0)</f>
        <v>0</v>
      </c>
      <c r="AT5" s="67">
        <f>IF(AT$3=Inputs!$E$9,1,0)</f>
        <v>0</v>
      </c>
      <c r="AU5" s="67">
        <f>IF(AU$3=Inputs!$E$9,1,0)</f>
        <v>0</v>
      </c>
      <c r="AV5" s="67">
        <f>IF(AV$3=Inputs!$E$9,1,0)</f>
        <v>0</v>
      </c>
      <c r="AW5" s="67">
        <f>IF(AW$3=Inputs!$E$9,1,0)</f>
        <v>0</v>
      </c>
      <c r="AX5" s="67">
        <f>IF(AX$3=Inputs!$E$9,1,0)</f>
        <v>0</v>
      </c>
      <c r="AY5" s="67">
        <f>IF(AY$3=Inputs!$E$9,1,0)</f>
        <v>0</v>
      </c>
      <c r="AZ5" s="67">
        <f>IF(AZ$3=Inputs!$E$9,1,0)</f>
        <v>0</v>
      </c>
      <c r="BA5" s="67">
        <f>IF(BA$3=Inputs!$E$9,1,0)</f>
        <v>0</v>
      </c>
      <c r="BB5" s="67">
        <f>IF(BB$3=Inputs!$E$9,1,0)</f>
        <v>0</v>
      </c>
      <c r="BC5" s="67">
        <f>IF(BC$3=Inputs!$E$9,1,0)</f>
        <v>0</v>
      </c>
      <c r="BD5" s="67">
        <f>IF(BD$3=Inputs!$E$9,1,0)</f>
        <v>0</v>
      </c>
      <c r="BE5" s="67">
        <f>IF(BE$3=Inputs!$E$9,1,0)</f>
        <v>0</v>
      </c>
      <c r="BF5" s="67">
        <f>IF(BF$3=Inputs!$E$9,1,0)</f>
        <v>0</v>
      </c>
      <c r="BG5" s="67">
        <f>IF(BG$3=Inputs!$E$9,1,0)</f>
        <v>0</v>
      </c>
      <c r="BH5" s="67">
        <f>IF(BH$3=Inputs!$E$9,1,0)</f>
        <v>0</v>
      </c>
      <c r="BI5" s="67">
        <f>IF(BI$3=Inputs!$E$9,1,0)</f>
        <v>0</v>
      </c>
      <c r="BJ5" s="67">
        <f>IF(BJ$3=Inputs!$E$9,1,0)</f>
        <v>0</v>
      </c>
      <c r="BK5" s="67">
        <f>IF(BK$3=Inputs!$E$9,1,0)</f>
        <v>0</v>
      </c>
      <c r="BL5" s="67">
        <f>IF(BL$3=Inputs!$E$9,1,0)</f>
        <v>0</v>
      </c>
      <c r="BM5" s="67">
        <f>IF(BM$3=Inputs!$E$9,1,0)</f>
        <v>0</v>
      </c>
      <c r="BN5" s="67">
        <f>IF(BN$3=Inputs!$E$9,1,0)</f>
        <v>0</v>
      </c>
      <c r="BO5" s="67">
        <f>IF(BO$3=Inputs!$E$9,1,0)</f>
        <v>0</v>
      </c>
      <c r="BP5" s="67">
        <f>IF(BP$3=Inputs!$E$9,1,0)</f>
        <v>0</v>
      </c>
      <c r="BQ5" s="67">
        <f>IF(BQ$3=Inputs!$E$9,1,0)</f>
        <v>0</v>
      </c>
      <c r="BR5" s="67">
        <f>IF(BR$3=Inputs!$E$9,1,0)</f>
        <v>0</v>
      </c>
      <c r="BS5" s="67">
        <f>IF(BS$3=Inputs!$E$9,1,0)</f>
        <v>0</v>
      </c>
      <c r="BT5" s="67">
        <f>IF(BT$3=Inputs!$E$9,1,0)</f>
        <v>0</v>
      </c>
      <c r="BU5" s="67">
        <f>IF(BU$3=Inputs!$E$9,1,0)</f>
        <v>0</v>
      </c>
      <c r="BV5" s="67">
        <f>IF(BV$3=Inputs!$E$9,1,0)</f>
        <v>0</v>
      </c>
      <c r="BW5" s="67">
        <f>IF(BW$3=Inputs!$E$9,1,0)</f>
        <v>0</v>
      </c>
      <c r="BX5" s="67">
        <f>IF(BX$3=Inputs!$E$9,1,0)</f>
        <v>0</v>
      </c>
      <c r="BY5" s="67">
        <f>IF(BY$3=Inputs!$E$9,1,0)</f>
        <v>0</v>
      </c>
      <c r="BZ5" s="67">
        <f>IF(BZ$3=Inputs!$E$9,1,0)</f>
        <v>0</v>
      </c>
      <c r="CA5" s="67">
        <f>IF(CA$3=Inputs!$E$9,1,0)</f>
        <v>0</v>
      </c>
      <c r="CB5" s="67">
        <f>IF(CB$3=Inputs!$E$9,1,0)</f>
        <v>0</v>
      </c>
      <c r="CC5" s="67">
        <f>IF(CC$3=Inputs!$E$9,1,0)</f>
        <v>0</v>
      </c>
      <c r="CD5" s="67">
        <f>IF(CD$3=Inputs!$E$9,1,0)</f>
        <v>0</v>
      </c>
      <c r="CE5" s="67">
        <f>IF(CE$3=Inputs!$E$9,1,0)</f>
        <v>0</v>
      </c>
      <c r="CF5" s="67">
        <f>IF(CF$3=Inputs!$E$9,1,0)</f>
        <v>0</v>
      </c>
      <c r="CG5" s="67">
        <f>IF(CG$3=Inputs!$E$9,1,0)</f>
        <v>0</v>
      </c>
      <c r="CH5" s="67">
        <f>IF(CH$3=Inputs!$E$9,1,0)</f>
        <v>0</v>
      </c>
      <c r="CI5" s="67">
        <f>IF(CI$3=Inputs!$E$9,1,0)</f>
        <v>0</v>
      </c>
      <c r="CJ5" s="67">
        <f>IF(CJ$3=Inputs!$E$9,1,0)</f>
        <v>0</v>
      </c>
      <c r="CK5" s="67">
        <f>IF(CK$3=Inputs!$E$9,1,0)</f>
        <v>0</v>
      </c>
      <c r="CL5" s="67">
        <f>IF(CL$3=Inputs!$E$9,1,0)</f>
        <v>0</v>
      </c>
      <c r="CM5" s="67">
        <f>IF(CM$3=Inputs!$E$9,1,0)</f>
        <v>0</v>
      </c>
      <c r="CN5" s="67">
        <f>IF(CN$3=Inputs!$E$9,1,0)</f>
        <v>0</v>
      </c>
      <c r="CO5" s="67">
        <f>IF(CO$3=Inputs!$E$9,1,0)</f>
        <v>0</v>
      </c>
      <c r="CP5" s="67">
        <f>IF(CP$3=Inputs!$E$9,1,0)</f>
        <v>0</v>
      </c>
      <c r="CQ5" s="67">
        <f>IF(CQ$3=Inputs!$E$9,1,0)</f>
        <v>0</v>
      </c>
      <c r="CR5" s="67">
        <f>IF(CR$3=Inputs!$E$9,1,0)</f>
        <v>0</v>
      </c>
      <c r="CS5" s="67">
        <f>IF(CS$3=Inputs!$E$9,1,0)</f>
        <v>0</v>
      </c>
      <c r="CT5" s="67">
        <f>IF(CT$3=Inputs!$E$9,1,0)</f>
        <v>0</v>
      </c>
      <c r="CU5" s="67">
        <f>IF(CU$3=Inputs!$E$9,1,0)</f>
        <v>0</v>
      </c>
      <c r="CV5" s="67">
        <f>IF(CV$3=Inputs!$E$9,1,0)</f>
        <v>0</v>
      </c>
      <c r="CW5" s="67">
        <f>IF(CW$3=Inputs!$E$9,1,0)</f>
        <v>0</v>
      </c>
      <c r="CX5" s="67">
        <f>IF(CX$3=Inputs!$E$9,1,0)</f>
        <v>0</v>
      </c>
      <c r="CY5" s="67">
        <f>IF(CY$3=Inputs!$E$9,1,0)</f>
        <v>0</v>
      </c>
      <c r="CZ5" s="67">
        <f>IF(CZ$3=Inputs!$E$9,1,0)</f>
        <v>0</v>
      </c>
      <c r="DA5" s="67">
        <f>IF(DA$3=Inputs!$E$9,1,0)</f>
        <v>0</v>
      </c>
      <c r="DB5" s="67">
        <f>IF(DB$3=Inputs!$E$9,1,0)</f>
        <v>0</v>
      </c>
      <c r="DC5" s="67">
        <f>IF(DC$3=Inputs!$E$9,1,0)</f>
        <v>0</v>
      </c>
      <c r="DD5" s="67">
        <f>IF(DD$3=Inputs!$E$9,1,0)</f>
        <v>0</v>
      </c>
      <c r="DE5" s="67">
        <f>IF(DE$3=Inputs!$E$9,1,0)</f>
        <v>0</v>
      </c>
      <c r="DF5" s="67">
        <f>IF(DF$3=Inputs!$E$9,1,0)</f>
        <v>0</v>
      </c>
      <c r="DG5" s="67">
        <f>IF(DG$3=Inputs!$E$9,1,0)</f>
        <v>0</v>
      </c>
      <c r="DH5" s="67">
        <f>IF(DH$3=Inputs!$E$9,1,0)</f>
        <v>0</v>
      </c>
      <c r="DI5" s="67">
        <f>IF(DI$3=Inputs!$E$9,1,0)</f>
        <v>0</v>
      </c>
      <c r="DJ5" s="67">
        <f>IF(DJ$3=Inputs!$E$9,1,0)</f>
        <v>0</v>
      </c>
      <c r="DK5" s="67">
        <f>IF(DK$3=Inputs!$E$9,1,0)</f>
        <v>0</v>
      </c>
      <c r="DL5" s="67">
        <f>IF(DL$3=Inputs!$E$9,1,0)</f>
        <v>0</v>
      </c>
      <c r="DM5" s="67">
        <f>IF(DM$3=Inputs!$E$9,1,0)</f>
        <v>0</v>
      </c>
    </row>
    <row r="6" spans="1:117" ht="14.45" x14ac:dyDescent="0.3">
      <c r="A6" s="66" t="s">
        <v>30</v>
      </c>
      <c r="F6" s="67">
        <f>IF(F$3&lt;=Inputs!$E$11,1,0)*IF(F$3&gt;=Inputs!$E$9,1,0)</f>
        <v>0</v>
      </c>
      <c r="G6" s="67">
        <f>IF(G$3&lt;=Inputs!$E$11,1,0)*IF(G$3&gt;=Inputs!$E$9,1,0)</f>
        <v>0</v>
      </c>
      <c r="H6" s="67">
        <f>IF(H$3&lt;=Inputs!$E$11,1,0)*IF(H$3&gt;=Inputs!$E$9,1,0)</f>
        <v>0</v>
      </c>
      <c r="I6" s="67">
        <f>IF(I$3&lt;=Inputs!$E$11,1,0)*IF(I$3&gt;=Inputs!$E$9,1,0)</f>
        <v>0</v>
      </c>
      <c r="J6" s="67">
        <f>IF(J$3&lt;=Inputs!$E$11,1,0)*IF(J$3&gt;=Inputs!$E$9,1,0)</f>
        <v>0</v>
      </c>
      <c r="K6" s="67">
        <f>IF(K$3&lt;=Inputs!$E$11,1,0)*IF(K$3&gt;=Inputs!$E$9,1,0)</f>
        <v>0</v>
      </c>
      <c r="L6" s="67">
        <f>IF(L$3&lt;=Inputs!$E$11,1,0)*IF(L$3&gt;=Inputs!$E$9,1,0)</f>
        <v>0</v>
      </c>
      <c r="M6" s="67">
        <f>IF(M$3&lt;=Inputs!$E$11,1,0)*IF(M$3&gt;=Inputs!$E$9,1,0)</f>
        <v>0</v>
      </c>
      <c r="N6" s="67">
        <f>IF(N$3&lt;=Inputs!$E$11,1,0)*IF(N$3&gt;=Inputs!$E$9,1,0)</f>
        <v>0</v>
      </c>
      <c r="O6" s="67">
        <f>IF(O$3&lt;=Inputs!$E$11,1,0)*IF(O$3&gt;=Inputs!$E$9,1,0)</f>
        <v>0</v>
      </c>
      <c r="P6" s="67">
        <f>IF(P$3&lt;=Inputs!$E$11,1,0)*IF(P$3&gt;=Inputs!$E$9,1,0)</f>
        <v>0</v>
      </c>
      <c r="Q6" s="67">
        <f>IF(Q$3&lt;=Inputs!$E$11,1,0)*IF(Q$3&gt;=Inputs!$E$9,1,0)</f>
        <v>0</v>
      </c>
      <c r="R6" s="67">
        <f>IF(R$3&lt;=Inputs!$E$11,1,0)*IF(R$3&gt;=Inputs!$E$9,1,0)</f>
        <v>1</v>
      </c>
      <c r="S6" s="67">
        <f>IF(S$3&lt;=Inputs!$E$11,1,0)*IF(S$3&gt;=Inputs!$E$9,1,0)</f>
        <v>1</v>
      </c>
      <c r="T6" s="67">
        <f>IF(T$3&lt;=Inputs!$E$11,1,0)*IF(T$3&gt;=Inputs!$E$9,1,0)</f>
        <v>1</v>
      </c>
      <c r="U6" s="67">
        <f>IF(U$3&lt;=Inputs!$E$11,1,0)*IF(U$3&gt;=Inputs!$E$9,1,0)</f>
        <v>1</v>
      </c>
      <c r="V6" s="67">
        <f>IF(V$3&lt;=Inputs!$E$11,1,0)*IF(V$3&gt;=Inputs!$E$9,1,0)</f>
        <v>1</v>
      </c>
      <c r="W6" s="67">
        <f>IF(W$3&lt;=Inputs!$E$11,1,0)*IF(W$3&gt;=Inputs!$E$9,1,0)</f>
        <v>1</v>
      </c>
      <c r="X6" s="67">
        <f>IF(X$3&lt;=Inputs!$E$11,1,0)*IF(X$3&gt;=Inputs!$E$9,1,0)</f>
        <v>1</v>
      </c>
      <c r="Y6" s="67">
        <f>IF(Y$3&lt;=Inputs!$E$11,1,0)*IF(Y$3&gt;=Inputs!$E$9,1,0)</f>
        <v>1</v>
      </c>
      <c r="Z6" s="67">
        <f>IF(Z$3&lt;=Inputs!$E$11,1,0)*IF(Z$3&gt;=Inputs!$E$9,1,0)</f>
        <v>1</v>
      </c>
      <c r="AA6" s="67">
        <f>IF(AA$3&lt;=Inputs!$E$11,1,0)*IF(AA$3&gt;=Inputs!$E$9,1,0)</f>
        <v>1</v>
      </c>
      <c r="AB6" s="67">
        <f>IF(AB$3&lt;=Inputs!$E$11,1,0)*IF(AB$3&gt;=Inputs!$E$9,1,0)</f>
        <v>1</v>
      </c>
      <c r="AC6" s="67">
        <f>IF(AC$3&lt;=Inputs!$E$11,1,0)*IF(AC$3&gt;=Inputs!$E$9,1,0)</f>
        <v>1</v>
      </c>
      <c r="AD6" s="67">
        <f>IF(AD$3&lt;=Inputs!$E$11,1,0)*IF(AD$3&gt;=Inputs!$E$9,1,0)</f>
        <v>0</v>
      </c>
      <c r="AE6" s="67">
        <f>IF(AE$3&lt;=Inputs!$E$11,1,0)*IF(AE$3&gt;=Inputs!$E$9,1,0)</f>
        <v>0</v>
      </c>
      <c r="AF6" s="67">
        <f>IF(AF$3&lt;=Inputs!$E$11,1,0)*IF(AF$3&gt;=Inputs!$E$9,1,0)</f>
        <v>0</v>
      </c>
      <c r="AG6" s="67">
        <f>IF(AG$3&lt;=Inputs!$E$11,1,0)*IF(AG$3&gt;=Inputs!$E$9,1,0)</f>
        <v>0</v>
      </c>
      <c r="AH6" s="67">
        <f>IF(AH$3&lt;=Inputs!$E$11,1,0)*IF(AH$3&gt;=Inputs!$E$9,1,0)</f>
        <v>0</v>
      </c>
      <c r="AI6" s="67">
        <f>IF(AI$3&lt;=Inputs!$E$11,1,0)*IF(AI$3&gt;=Inputs!$E$9,1,0)</f>
        <v>0</v>
      </c>
      <c r="AJ6" s="67">
        <f>IF(AJ$3&lt;=Inputs!$E$11,1,0)*IF(AJ$3&gt;=Inputs!$E$9,1,0)</f>
        <v>0</v>
      </c>
      <c r="AK6" s="67">
        <f>IF(AK$3&lt;=Inputs!$E$11,1,0)*IF(AK$3&gt;=Inputs!$E$9,1,0)</f>
        <v>0</v>
      </c>
      <c r="AL6" s="67">
        <f>IF(AL$3&lt;=Inputs!$E$11,1,0)*IF(AL$3&gt;=Inputs!$E$9,1,0)</f>
        <v>0</v>
      </c>
      <c r="AM6" s="67">
        <f>IF(AM$3&lt;=Inputs!$E$11,1,0)*IF(AM$3&gt;=Inputs!$E$9,1,0)</f>
        <v>0</v>
      </c>
      <c r="AN6" s="67">
        <f>IF(AN$3&lt;=Inputs!$E$11,1,0)*IF(AN$3&gt;=Inputs!$E$9,1,0)</f>
        <v>0</v>
      </c>
      <c r="AO6" s="67">
        <f>IF(AO$3&lt;=Inputs!$E$11,1,0)*IF(AO$3&gt;=Inputs!$E$9,1,0)</f>
        <v>0</v>
      </c>
      <c r="AP6" s="67">
        <f>IF(AP$3&lt;=Inputs!$E$11,1,0)*IF(AP$3&gt;=Inputs!$E$9,1,0)</f>
        <v>0</v>
      </c>
      <c r="AQ6" s="67">
        <f>IF(AQ$3&lt;=Inputs!$E$11,1,0)*IF(AQ$3&gt;=Inputs!$E$9,1,0)</f>
        <v>0</v>
      </c>
      <c r="AR6" s="67">
        <f>IF(AR$3&lt;=Inputs!$E$11,1,0)*IF(AR$3&gt;=Inputs!$E$9,1,0)</f>
        <v>0</v>
      </c>
      <c r="AS6" s="67">
        <f>IF(AS$3&lt;=Inputs!$E$11,1,0)*IF(AS$3&gt;=Inputs!$E$9,1,0)</f>
        <v>0</v>
      </c>
      <c r="AT6" s="67">
        <f>IF(AT$3&lt;=Inputs!$E$11,1,0)*IF(AT$3&gt;=Inputs!$E$9,1,0)</f>
        <v>0</v>
      </c>
      <c r="AU6" s="67">
        <f>IF(AU$3&lt;=Inputs!$E$11,1,0)*IF(AU$3&gt;=Inputs!$E$9,1,0)</f>
        <v>0</v>
      </c>
      <c r="AV6" s="67">
        <f>IF(AV$3&lt;=Inputs!$E$11,1,0)*IF(AV$3&gt;=Inputs!$E$9,1,0)</f>
        <v>0</v>
      </c>
      <c r="AW6" s="67">
        <f>IF(AW$3&lt;=Inputs!$E$11,1,0)*IF(AW$3&gt;=Inputs!$E$9,1,0)</f>
        <v>0</v>
      </c>
      <c r="AX6" s="67">
        <f>IF(AX$3&lt;=Inputs!$E$11,1,0)*IF(AX$3&gt;=Inputs!$E$9,1,0)</f>
        <v>0</v>
      </c>
      <c r="AY6" s="67">
        <f>IF(AY$3&lt;=Inputs!$E$11,1,0)*IF(AY$3&gt;=Inputs!$E$9,1,0)</f>
        <v>0</v>
      </c>
      <c r="AZ6" s="67">
        <f>IF(AZ$3&lt;=Inputs!$E$11,1,0)*IF(AZ$3&gt;=Inputs!$E$9,1,0)</f>
        <v>0</v>
      </c>
      <c r="BA6" s="67">
        <f>IF(BA$3&lt;=Inputs!$E$11,1,0)*IF(BA$3&gt;=Inputs!$E$9,1,0)</f>
        <v>0</v>
      </c>
      <c r="BB6" s="67">
        <f>IF(BB$3&lt;=Inputs!$E$11,1,0)*IF(BB$3&gt;=Inputs!$E$9,1,0)</f>
        <v>0</v>
      </c>
      <c r="BC6" s="67">
        <f>IF(BC$3&lt;=Inputs!$E$11,1,0)*IF(BC$3&gt;=Inputs!$E$9,1,0)</f>
        <v>0</v>
      </c>
      <c r="BD6" s="67">
        <f>IF(BD$3&lt;=Inputs!$E$11,1,0)*IF(BD$3&gt;=Inputs!$E$9,1,0)</f>
        <v>0</v>
      </c>
      <c r="BE6" s="67">
        <f>IF(BE$3&lt;=Inputs!$E$11,1,0)*IF(BE$3&gt;=Inputs!$E$9,1,0)</f>
        <v>0</v>
      </c>
      <c r="BF6" s="67">
        <f>IF(BF$3&lt;=Inputs!$E$11,1,0)*IF(BF$3&gt;=Inputs!$E$9,1,0)</f>
        <v>0</v>
      </c>
      <c r="BG6" s="67">
        <f>IF(BG$3&lt;=Inputs!$E$11,1,0)*IF(BG$3&gt;=Inputs!$E$9,1,0)</f>
        <v>0</v>
      </c>
      <c r="BH6" s="67">
        <f>IF(BH$3&lt;=Inputs!$E$11,1,0)*IF(BH$3&gt;=Inputs!$E$9,1,0)</f>
        <v>0</v>
      </c>
      <c r="BI6" s="67">
        <f>IF(BI$3&lt;=Inputs!$E$11,1,0)*IF(BI$3&gt;=Inputs!$E$9,1,0)</f>
        <v>0</v>
      </c>
      <c r="BJ6" s="67">
        <f>IF(BJ$3&lt;=Inputs!$E$11,1,0)*IF(BJ$3&gt;=Inputs!$E$9,1,0)</f>
        <v>0</v>
      </c>
      <c r="BK6" s="67">
        <f>IF(BK$3&lt;=Inputs!$E$11,1,0)*IF(BK$3&gt;=Inputs!$E$9,1,0)</f>
        <v>0</v>
      </c>
      <c r="BL6" s="67">
        <f>IF(BL$3&lt;=Inputs!$E$11,1,0)*IF(BL$3&gt;=Inputs!$E$9,1,0)</f>
        <v>0</v>
      </c>
      <c r="BM6" s="67">
        <f>IF(BM$3&lt;=Inputs!$E$11,1,0)*IF(BM$3&gt;=Inputs!$E$9,1,0)</f>
        <v>0</v>
      </c>
      <c r="BN6" s="67">
        <f>IF(BN$3&lt;=Inputs!$E$11,1,0)*IF(BN$3&gt;=Inputs!$E$9,1,0)</f>
        <v>0</v>
      </c>
      <c r="BO6" s="67">
        <f>IF(BO$3&lt;=Inputs!$E$11,1,0)*IF(BO$3&gt;=Inputs!$E$9,1,0)</f>
        <v>0</v>
      </c>
      <c r="BP6" s="67">
        <f>IF(BP$3&lt;=Inputs!$E$11,1,0)*IF(BP$3&gt;=Inputs!$E$9,1,0)</f>
        <v>0</v>
      </c>
      <c r="BQ6" s="67">
        <f>IF(BQ$3&lt;=Inputs!$E$11,1,0)*IF(BQ$3&gt;=Inputs!$E$9,1,0)</f>
        <v>0</v>
      </c>
      <c r="BR6" s="67">
        <f>IF(BR$3&lt;=Inputs!$E$11,1,0)*IF(BR$3&gt;=Inputs!$E$9,1,0)</f>
        <v>0</v>
      </c>
      <c r="BS6" s="67">
        <f>IF(BS$3&lt;=Inputs!$E$11,1,0)*IF(BS$3&gt;=Inputs!$E$9,1,0)</f>
        <v>0</v>
      </c>
      <c r="BT6" s="67">
        <f>IF(BT$3&lt;=Inputs!$E$11,1,0)*IF(BT$3&gt;=Inputs!$E$9,1,0)</f>
        <v>0</v>
      </c>
      <c r="BU6" s="67">
        <f>IF(BU$3&lt;=Inputs!$E$11,1,0)*IF(BU$3&gt;=Inputs!$E$9,1,0)</f>
        <v>0</v>
      </c>
      <c r="BV6" s="67">
        <f>IF(BV$3&lt;=Inputs!$E$11,1,0)*IF(BV$3&gt;=Inputs!$E$9,1,0)</f>
        <v>0</v>
      </c>
      <c r="BW6" s="67">
        <f>IF(BW$3&lt;=Inputs!$E$11,1,0)*IF(BW$3&gt;=Inputs!$E$9,1,0)</f>
        <v>0</v>
      </c>
      <c r="BX6" s="67">
        <f>IF(BX$3&lt;=Inputs!$E$11,1,0)*IF(BX$3&gt;=Inputs!$E$9,1,0)</f>
        <v>0</v>
      </c>
      <c r="BY6" s="67">
        <f>IF(BY$3&lt;=Inputs!$E$11,1,0)*IF(BY$3&gt;=Inputs!$E$9,1,0)</f>
        <v>0</v>
      </c>
      <c r="BZ6" s="67">
        <f>IF(BZ$3&lt;=Inputs!$E$11,1,0)*IF(BZ$3&gt;=Inputs!$E$9,1,0)</f>
        <v>0</v>
      </c>
      <c r="CA6" s="67">
        <f>IF(CA$3&lt;=Inputs!$E$11,1,0)*IF(CA$3&gt;=Inputs!$E$9,1,0)</f>
        <v>0</v>
      </c>
      <c r="CB6" s="67">
        <f>IF(CB$3&lt;=Inputs!$E$11,1,0)*IF(CB$3&gt;=Inputs!$E$9,1,0)</f>
        <v>0</v>
      </c>
      <c r="CC6" s="67">
        <f>IF(CC$3&lt;=Inputs!$E$11,1,0)*IF(CC$3&gt;=Inputs!$E$9,1,0)</f>
        <v>0</v>
      </c>
      <c r="CD6" s="67">
        <f>IF(CD$3&lt;=Inputs!$E$11,1,0)*IF(CD$3&gt;=Inputs!$E$9,1,0)</f>
        <v>0</v>
      </c>
      <c r="CE6" s="67">
        <f>IF(CE$3&lt;=Inputs!$E$11,1,0)*IF(CE$3&gt;=Inputs!$E$9,1,0)</f>
        <v>0</v>
      </c>
      <c r="CF6" s="67">
        <f>IF(CF$3&lt;=Inputs!$E$11,1,0)*IF(CF$3&gt;=Inputs!$E$9,1,0)</f>
        <v>0</v>
      </c>
      <c r="CG6" s="67">
        <f>IF(CG$3&lt;=Inputs!$E$11,1,0)*IF(CG$3&gt;=Inputs!$E$9,1,0)</f>
        <v>0</v>
      </c>
      <c r="CH6" s="67">
        <f>IF(CH$3&lt;=Inputs!$E$11,1,0)*IF(CH$3&gt;=Inputs!$E$9,1,0)</f>
        <v>0</v>
      </c>
      <c r="CI6" s="67">
        <f>IF(CI$3&lt;=Inputs!$E$11,1,0)*IF(CI$3&gt;=Inputs!$E$9,1,0)</f>
        <v>0</v>
      </c>
      <c r="CJ6" s="67">
        <f>IF(CJ$3&lt;=Inputs!$E$11,1,0)*IF(CJ$3&gt;=Inputs!$E$9,1,0)</f>
        <v>0</v>
      </c>
      <c r="CK6" s="67">
        <f>IF(CK$3&lt;=Inputs!$E$11,1,0)*IF(CK$3&gt;=Inputs!$E$9,1,0)</f>
        <v>0</v>
      </c>
      <c r="CL6" s="67">
        <f>IF(CL$3&lt;=Inputs!$E$11,1,0)*IF(CL$3&gt;=Inputs!$E$9,1,0)</f>
        <v>0</v>
      </c>
      <c r="CM6" s="67">
        <f>IF(CM$3&lt;=Inputs!$E$11,1,0)*IF(CM$3&gt;=Inputs!$E$9,1,0)</f>
        <v>0</v>
      </c>
      <c r="CN6" s="67">
        <f>IF(CN$3&lt;=Inputs!$E$11,1,0)*IF(CN$3&gt;=Inputs!$E$9,1,0)</f>
        <v>0</v>
      </c>
      <c r="CO6" s="67">
        <f>IF(CO$3&lt;=Inputs!$E$11,1,0)*IF(CO$3&gt;=Inputs!$E$9,1,0)</f>
        <v>0</v>
      </c>
      <c r="CP6" s="67">
        <f>IF(CP$3&lt;=Inputs!$E$11,1,0)*IF(CP$3&gt;=Inputs!$E$9,1,0)</f>
        <v>0</v>
      </c>
      <c r="CQ6" s="67">
        <f>IF(CQ$3&lt;=Inputs!$E$11,1,0)*IF(CQ$3&gt;=Inputs!$E$9,1,0)</f>
        <v>0</v>
      </c>
      <c r="CR6" s="67">
        <f>IF(CR$3&lt;=Inputs!$E$11,1,0)*IF(CR$3&gt;=Inputs!$E$9,1,0)</f>
        <v>0</v>
      </c>
      <c r="CS6" s="67">
        <f>IF(CS$3&lt;=Inputs!$E$11,1,0)*IF(CS$3&gt;=Inputs!$E$9,1,0)</f>
        <v>0</v>
      </c>
      <c r="CT6" s="67">
        <f>IF(CT$3&lt;=Inputs!$E$11,1,0)*IF(CT$3&gt;=Inputs!$E$9,1,0)</f>
        <v>0</v>
      </c>
      <c r="CU6" s="67">
        <f>IF(CU$3&lt;=Inputs!$E$11,1,0)*IF(CU$3&gt;=Inputs!$E$9,1,0)</f>
        <v>0</v>
      </c>
      <c r="CV6" s="67">
        <f>IF(CV$3&lt;=Inputs!$E$11,1,0)*IF(CV$3&gt;=Inputs!$E$9,1,0)</f>
        <v>0</v>
      </c>
      <c r="CW6" s="67">
        <f>IF(CW$3&lt;=Inputs!$E$11,1,0)*IF(CW$3&gt;=Inputs!$E$9,1,0)</f>
        <v>0</v>
      </c>
      <c r="CX6" s="67">
        <f>IF(CX$3&lt;=Inputs!$E$11,1,0)*IF(CX$3&gt;=Inputs!$E$9,1,0)</f>
        <v>0</v>
      </c>
      <c r="CY6" s="67">
        <f>IF(CY$3&lt;=Inputs!$E$11,1,0)*IF(CY$3&gt;=Inputs!$E$9,1,0)</f>
        <v>0</v>
      </c>
      <c r="CZ6" s="67">
        <f>IF(CZ$3&lt;=Inputs!$E$11,1,0)*IF(CZ$3&gt;=Inputs!$E$9,1,0)</f>
        <v>0</v>
      </c>
      <c r="DA6" s="67">
        <f>IF(DA$3&lt;=Inputs!$E$11,1,0)*IF(DA$3&gt;=Inputs!$E$9,1,0)</f>
        <v>0</v>
      </c>
      <c r="DB6" s="67">
        <f>IF(DB$3&lt;=Inputs!$E$11,1,0)*IF(DB$3&gt;=Inputs!$E$9,1,0)</f>
        <v>0</v>
      </c>
      <c r="DC6" s="67">
        <f>IF(DC$3&lt;=Inputs!$E$11,1,0)*IF(DC$3&gt;=Inputs!$E$9,1,0)</f>
        <v>0</v>
      </c>
      <c r="DD6" s="67">
        <f>IF(DD$3&lt;=Inputs!$E$11,1,0)*IF(DD$3&gt;=Inputs!$E$9,1,0)</f>
        <v>0</v>
      </c>
      <c r="DE6" s="67">
        <f>IF(DE$3&lt;=Inputs!$E$11,1,0)*IF(DE$3&gt;=Inputs!$E$9,1,0)</f>
        <v>0</v>
      </c>
      <c r="DF6" s="67">
        <f>IF(DF$3&lt;=Inputs!$E$11,1,0)*IF(DF$3&gt;=Inputs!$E$9,1,0)</f>
        <v>0</v>
      </c>
      <c r="DG6" s="67">
        <f>IF(DG$3&lt;=Inputs!$E$11,1,0)*IF(DG$3&gt;=Inputs!$E$9,1,0)</f>
        <v>0</v>
      </c>
      <c r="DH6" s="67">
        <f>IF(DH$3&lt;=Inputs!$E$11,1,0)*IF(DH$3&gt;=Inputs!$E$9,1,0)</f>
        <v>0</v>
      </c>
      <c r="DI6" s="67">
        <f>IF(DI$3&lt;=Inputs!$E$11,1,0)*IF(DI$3&gt;=Inputs!$E$9,1,0)</f>
        <v>0</v>
      </c>
      <c r="DJ6" s="67">
        <f>IF(DJ$3&lt;=Inputs!$E$11,1,0)*IF(DJ$3&gt;=Inputs!$E$9,1,0)</f>
        <v>0</v>
      </c>
      <c r="DK6" s="67">
        <f>IF(DK$3&lt;=Inputs!$E$11,1,0)*IF(DK$3&gt;=Inputs!$E$9,1,0)</f>
        <v>0</v>
      </c>
      <c r="DL6" s="67">
        <f>IF(DL$3&lt;=Inputs!$E$11,1,0)*IF(DL$3&gt;=Inputs!$E$9,1,0)</f>
        <v>0</v>
      </c>
      <c r="DM6" s="67">
        <f>IF(DM$3&lt;=Inputs!$E$11,1,0)*IF(DM$3&gt;=Inputs!$E$9,1,0)</f>
        <v>0</v>
      </c>
    </row>
    <row r="7" spans="1:117" ht="14.45" x14ac:dyDescent="0.3">
      <c r="A7" s="66" t="s">
        <v>42</v>
      </c>
      <c r="F7" s="67">
        <f>IF(F$3=Inputs!$E$203,1,0)</f>
        <v>0</v>
      </c>
      <c r="G7" s="67">
        <f>IF(G$3=Inputs!$E$203,1,0)</f>
        <v>0</v>
      </c>
      <c r="H7" s="67">
        <f>IF(H$3=Inputs!$E$203,1,0)</f>
        <v>0</v>
      </c>
      <c r="I7" s="67">
        <f>IF(I$3=Inputs!$E$203,1,0)</f>
        <v>0</v>
      </c>
      <c r="J7" s="67">
        <f>IF(J$3=Inputs!$E$203,1,0)</f>
        <v>0</v>
      </c>
      <c r="K7" s="67">
        <f>IF(K$3=Inputs!$E$203,1,0)</f>
        <v>0</v>
      </c>
      <c r="L7" s="67">
        <f>IF(L$3=Inputs!$E$203,1,0)</f>
        <v>0</v>
      </c>
      <c r="M7" s="67">
        <f>IF(M$3=Inputs!$E$203,1,0)</f>
        <v>0</v>
      </c>
      <c r="N7" s="67">
        <f>IF(N$3=Inputs!$E$203,1,0)</f>
        <v>0</v>
      </c>
      <c r="O7" s="67">
        <f>IF(O$3=Inputs!$E$203,1,0)</f>
        <v>0</v>
      </c>
      <c r="P7" s="67">
        <f>IF(P$3=Inputs!$E$203,1,0)</f>
        <v>0</v>
      </c>
      <c r="Q7" s="67">
        <f>IF(Q$3=Inputs!$E$203,1,0)</f>
        <v>0</v>
      </c>
      <c r="R7" s="67">
        <f>IF(R$3=Inputs!$E$203,1,0)</f>
        <v>0</v>
      </c>
      <c r="S7" s="67">
        <f>IF(S$3=Inputs!$E$203,1,0)</f>
        <v>0</v>
      </c>
      <c r="T7" s="67">
        <f>IF(T$3=Inputs!$E$203,1,0)</f>
        <v>0</v>
      </c>
      <c r="U7" s="67">
        <f>IF(U$3=Inputs!$E$203,1,0)</f>
        <v>0</v>
      </c>
      <c r="V7" s="67">
        <f>IF(V$3=Inputs!$E$203,1,0)</f>
        <v>0</v>
      </c>
      <c r="W7" s="67">
        <f>IF(W$3=Inputs!$E$203,1,0)</f>
        <v>0</v>
      </c>
      <c r="X7" s="67">
        <f>IF(X$3=Inputs!$E$203,1,0)</f>
        <v>0</v>
      </c>
      <c r="Y7" s="67">
        <f>IF(Y$3=Inputs!$E$203,1,0)</f>
        <v>0</v>
      </c>
      <c r="Z7" s="67">
        <f>IF(Z$3=Inputs!$E$203,1,0)</f>
        <v>0</v>
      </c>
      <c r="AA7" s="67">
        <f>IF(AA$3=Inputs!$E$203,1,0)</f>
        <v>0</v>
      </c>
      <c r="AB7" s="67">
        <f>IF(AB$3=Inputs!$E$203,1,0)</f>
        <v>0</v>
      </c>
      <c r="AC7" s="67">
        <f>IF(AC$3=Inputs!$E$203,1,0)</f>
        <v>1</v>
      </c>
      <c r="AD7" s="67">
        <f>IF(AD$3=Inputs!$E$203,1,0)</f>
        <v>0</v>
      </c>
      <c r="AE7" s="67">
        <f>IF(AE$3=Inputs!$E$203,1,0)</f>
        <v>0</v>
      </c>
      <c r="AF7" s="67">
        <f>IF(AF$3=Inputs!$E$203,1,0)</f>
        <v>0</v>
      </c>
      <c r="AG7" s="67">
        <f>IF(AG$3=Inputs!$E$203,1,0)</f>
        <v>0</v>
      </c>
      <c r="AH7" s="67">
        <f>IF(AH$3=Inputs!$E$203,1,0)</f>
        <v>0</v>
      </c>
      <c r="AI7" s="67">
        <f>IF(AI$3=Inputs!$E$203,1,0)</f>
        <v>0</v>
      </c>
      <c r="AJ7" s="67">
        <f>IF(AJ$3=Inputs!$E$203,1,0)</f>
        <v>0</v>
      </c>
      <c r="AK7" s="67">
        <f>IF(AK$3=Inputs!$E$203,1,0)</f>
        <v>0</v>
      </c>
      <c r="AL7" s="67">
        <f>IF(AL$3=Inputs!$E$203,1,0)</f>
        <v>0</v>
      </c>
      <c r="AM7" s="67">
        <f>IF(AM$3=Inputs!$E$203,1,0)</f>
        <v>0</v>
      </c>
      <c r="AN7" s="67">
        <f>IF(AN$3=Inputs!$E$203,1,0)</f>
        <v>0</v>
      </c>
      <c r="AO7" s="67">
        <f>IF(AO$3=Inputs!$E$203,1,0)</f>
        <v>0</v>
      </c>
      <c r="AP7" s="67">
        <f>IF(AP$3=Inputs!$E$203,1,0)</f>
        <v>0</v>
      </c>
      <c r="AQ7" s="67">
        <f>IF(AQ$3=Inputs!$E$203,1,0)</f>
        <v>0</v>
      </c>
      <c r="AR7" s="67">
        <f>IF(AR$3=Inputs!$E$203,1,0)</f>
        <v>0</v>
      </c>
      <c r="AS7" s="67">
        <f>IF(AS$3=Inputs!$E$203,1,0)</f>
        <v>0</v>
      </c>
      <c r="AT7" s="67">
        <f>IF(AT$3=Inputs!$E$203,1,0)</f>
        <v>0</v>
      </c>
      <c r="AU7" s="67">
        <f>IF(AU$3=Inputs!$E$203,1,0)</f>
        <v>0</v>
      </c>
      <c r="AV7" s="67">
        <f>IF(AV$3=Inputs!$E$203,1,0)</f>
        <v>0</v>
      </c>
      <c r="AW7" s="67">
        <f>IF(AW$3=Inputs!$E$203,1,0)</f>
        <v>0</v>
      </c>
      <c r="AX7" s="67">
        <f>IF(AX$3=Inputs!$E$203,1,0)</f>
        <v>0</v>
      </c>
      <c r="AY7" s="67">
        <f>IF(AY$3=Inputs!$E$203,1,0)</f>
        <v>0</v>
      </c>
      <c r="AZ7" s="67">
        <f>IF(AZ$3=Inputs!$E$203,1,0)</f>
        <v>0</v>
      </c>
      <c r="BA7" s="67">
        <f>IF(BA$3=Inputs!$E$203,1,0)</f>
        <v>0</v>
      </c>
      <c r="BB7" s="67">
        <f>IF(BB$3=Inputs!$E$203,1,0)</f>
        <v>0</v>
      </c>
      <c r="BC7" s="67">
        <f>IF(BC$3=Inputs!$E$203,1,0)</f>
        <v>0</v>
      </c>
      <c r="BD7" s="67">
        <f>IF(BD$3=Inputs!$E$203,1,0)</f>
        <v>0</v>
      </c>
      <c r="BE7" s="67">
        <f>IF(BE$3=Inputs!$E$203,1,0)</f>
        <v>0</v>
      </c>
      <c r="BF7" s="67">
        <f>IF(BF$3=Inputs!$E$203,1,0)</f>
        <v>0</v>
      </c>
      <c r="BG7" s="67">
        <f>IF(BG$3=Inputs!$E$203,1,0)</f>
        <v>0</v>
      </c>
      <c r="BH7" s="67">
        <f>IF(BH$3=Inputs!$E$203,1,0)</f>
        <v>0</v>
      </c>
      <c r="BI7" s="67">
        <f>IF(BI$3=Inputs!$E$203,1,0)</f>
        <v>0</v>
      </c>
      <c r="BJ7" s="67">
        <f>IF(BJ$3=Inputs!$E$203,1,0)</f>
        <v>0</v>
      </c>
      <c r="BK7" s="67">
        <f>IF(BK$3=Inputs!$E$203,1,0)</f>
        <v>0</v>
      </c>
      <c r="BL7" s="67">
        <f>IF(BL$3=Inputs!$E$203,1,0)</f>
        <v>0</v>
      </c>
      <c r="BM7" s="67">
        <f>IF(BM$3=Inputs!$E$203,1,0)</f>
        <v>0</v>
      </c>
      <c r="BN7" s="67">
        <f>IF(BN$3=Inputs!$E$203,1,0)</f>
        <v>0</v>
      </c>
      <c r="BO7" s="67">
        <f>IF(BO$3=Inputs!$E$203,1,0)</f>
        <v>0</v>
      </c>
      <c r="BP7" s="67">
        <f>IF(BP$3=Inputs!$E$203,1,0)</f>
        <v>0</v>
      </c>
      <c r="BQ7" s="67">
        <f>IF(BQ$3=Inputs!$E$203,1,0)</f>
        <v>0</v>
      </c>
      <c r="BR7" s="67">
        <f>IF(BR$3=Inputs!$E$203,1,0)</f>
        <v>0</v>
      </c>
      <c r="BS7" s="67">
        <f>IF(BS$3=Inputs!$E$203,1,0)</f>
        <v>0</v>
      </c>
      <c r="BT7" s="67">
        <f>IF(BT$3=Inputs!$E$203,1,0)</f>
        <v>0</v>
      </c>
      <c r="BU7" s="67">
        <f>IF(BU$3=Inputs!$E$203,1,0)</f>
        <v>0</v>
      </c>
      <c r="BV7" s="67">
        <f>IF(BV$3=Inputs!$E$203,1,0)</f>
        <v>0</v>
      </c>
      <c r="BW7" s="67">
        <f>IF(BW$3=Inputs!$E$203,1,0)</f>
        <v>0</v>
      </c>
      <c r="BX7" s="67">
        <f>IF(BX$3=Inputs!$E$203,1,0)</f>
        <v>0</v>
      </c>
      <c r="BY7" s="67">
        <f>IF(BY$3=Inputs!$E$203,1,0)</f>
        <v>0</v>
      </c>
      <c r="BZ7" s="67">
        <f>IF(BZ$3=Inputs!$E$203,1,0)</f>
        <v>0</v>
      </c>
      <c r="CA7" s="67">
        <f>IF(CA$3=Inputs!$E$203,1,0)</f>
        <v>0</v>
      </c>
      <c r="CB7" s="67">
        <f>IF(CB$3=Inputs!$E$203,1,0)</f>
        <v>0</v>
      </c>
      <c r="CC7" s="67">
        <f>IF(CC$3=Inputs!$E$203,1,0)</f>
        <v>0</v>
      </c>
      <c r="CD7" s="67">
        <f>IF(CD$3=Inputs!$E$203,1,0)</f>
        <v>0</v>
      </c>
      <c r="CE7" s="67">
        <f>IF(CE$3=Inputs!$E$203,1,0)</f>
        <v>0</v>
      </c>
      <c r="CF7" s="67">
        <f>IF(CF$3=Inputs!$E$203,1,0)</f>
        <v>0</v>
      </c>
      <c r="CG7" s="67">
        <f>IF(CG$3=Inputs!$E$203,1,0)</f>
        <v>0</v>
      </c>
      <c r="CH7" s="67">
        <f>IF(CH$3=Inputs!$E$203,1,0)</f>
        <v>0</v>
      </c>
      <c r="CI7" s="67">
        <f>IF(CI$3=Inputs!$E$203,1,0)</f>
        <v>0</v>
      </c>
      <c r="CJ7" s="67">
        <f>IF(CJ$3=Inputs!$E$203,1,0)</f>
        <v>0</v>
      </c>
      <c r="CK7" s="67">
        <f>IF(CK$3=Inputs!$E$203,1,0)</f>
        <v>0</v>
      </c>
      <c r="CL7" s="67">
        <f>IF(CL$3=Inputs!$E$203,1,0)</f>
        <v>0</v>
      </c>
      <c r="CM7" s="67">
        <f>IF(CM$3=Inputs!$E$203,1,0)</f>
        <v>0</v>
      </c>
      <c r="CN7" s="67">
        <f>IF(CN$3=Inputs!$E$203,1,0)</f>
        <v>0</v>
      </c>
      <c r="CO7" s="67">
        <f>IF(CO$3=Inputs!$E$203,1,0)</f>
        <v>0</v>
      </c>
      <c r="CP7" s="67">
        <f>IF(CP$3=Inputs!$E$203,1,0)</f>
        <v>0</v>
      </c>
      <c r="CQ7" s="67">
        <f>IF(CQ$3=Inputs!$E$203,1,0)</f>
        <v>0</v>
      </c>
      <c r="CR7" s="67">
        <f>IF(CR$3=Inputs!$E$203,1,0)</f>
        <v>0</v>
      </c>
      <c r="CS7" s="67">
        <f>IF(CS$3=Inputs!$E$203,1,0)</f>
        <v>0</v>
      </c>
      <c r="CT7" s="67">
        <f>IF(CT$3=Inputs!$E$203,1,0)</f>
        <v>0</v>
      </c>
      <c r="CU7" s="67">
        <f>IF(CU$3=Inputs!$E$203,1,0)</f>
        <v>0</v>
      </c>
      <c r="CV7" s="67">
        <f>IF(CV$3=Inputs!$E$203,1,0)</f>
        <v>0</v>
      </c>
      <c r="CW7" s="67">
        <f>IF(CW$3=Inputs!$E$203,1,0)</f>
        <v>0</v>
      </c>
      <c r="CX7" s="67">
        <f>IF(CX$3=Inputs!$E$203,1,0)</f>
        <v>0</v>
      </c>
      <c r="CY7" s="67">
        <f>IF(CY$3=Inputs!$E$203,1,0)</f>
        <v>0</v>
      </c>
      <c r="CZ7" s="67">
        <f>IF(CZ$3=Inputs!$E$203,1,0)</f>
        <v>0</v>
      </c>
      <c r="DA7" s="67">
        <f>IF(DA$3=Inputs!$E$203,1,0)</f>
        <v>0</v>
      </c>
      <c r="DB7" s="67">
        <f>IF(DB$3=Inputs!$E$203,1,0)</f>
        <v>0</v>
      </c>
      <c r="DC7" s="67">
        <f>IF(DC$3=Inputs!$E$203,1,0)</f>
        <v>0</v>
      </c>
      <c r="DD7" s="67">
        <f>IF(DD$3=Inputs!$E$203,1,0)</f>
        <v>0</v>
      </c>
      <c r="DE7" s="67">
        <f>IF(DE$3=Inputs!$E$203,1,0)</f>
        <v>0</v>
      </c>
      <c r="DF7" s="67">
        <f>IF(DF$3=Inputs!$E$203,1,0)</f>
        <v>0</v>
      </c>
      <c r="DG7" s="67">
        <f>IF(DG$3=Inputs!$E$203,1,0)</f>
        <v>0</v>
      </c>
      <c r="DH7" s="67">
        <f>IF(DH$3=Inputs!$E$203,1,0)</f>
        <v>0</v>
      </c>
      <c r="DI7" s="67">
        <f>IF(DI$3=Inputs!$E$203,1,0)</f>
        <v>0</v>
      </c>
      <c r="DJ7" s="67">
        <f>IF(DJ$3=Inputs!$E$203,1,0)</f>
        <v>0</v>
      </c>
      <c r="DK7" s="67">
        <f>IF(DK$3=Inputs!$E$203,1,0)</f>
        <v>0</v>
      </c>
      <c r="DL7" s="67">
        <f>IF(DL$3=Inputs!$E$203,1,0)</f>
        <v>0</v>
      </c>
      <c r="DM7" s="67">
        <f>IF(DM$3=Inputs!$E$203,1,0)</f>
        <v>0</v>
      </c>
    </row>
    <row r="8" spans="1:117" ht="14.45" hidden="1" outlineLevel="1" x14ac:dyDescent="0.3">
      <c r="A8" s="66" t="s">
        <v>260</v>
      </c>
      <c r="F8" s="225">
        <f t="shared" ref="F8:AK8" si="3">MONTH(F3)</f>
        <v>1</v>
      </c>
      <c r="G8" s="225">
        <f t="shared" si="3"/>
        <v>2</v>
      </c>
      <c r="H8" s="225">
        <f t="shared" si="3"/>
        <v>3</v>
      </c>
      <c r="I8" s="225">
        <f t="shared" si="3"/>
        <v>4</v>
      </c>
      <c r="J8" s="225">
        <f t="shared" si="3"/>
        <v>5</v>
      </c>
      <c r="K8" s="225">
        <f t="shared" si="3"/>
        <v>6</v>
      </c>
      <c r="L8" s="225">
        <f t="shared" si="3"/>
        <v>7</v>
      </c>
      <c r="M8" s="225">
        <f t="shared" si="3"/>
        <v>8</v>
      </c>
      <c r="N8" s="225">
        <f t="shared" si="3"/>
        <v>9</v>
      </c>
      <c r="O8" s="225">
        <f t="shared" si="3"/>
        <v>10</v>
      </c>
      <c r="P8" s="225">
        <f t="shared" si="3"/>
        <v>11</v>
      </c>
      <c r="Q8" s="225">
        <f t="shared" si="3"/>
        <v>12</v>
      </c>
      <c r="R8" s="225">
        <f t="shared" si="3"/>
        <v>1</v>
      </c>
      <c r="S8" s="225">
        <f t="shared" si="3"/>
        <v>2</v>
      </c>
      <c r="T8" s="225">
        <f t="shared" si="3"/>
        <v>3</v>
      </c>
      <c r="U8" s="225">
        <f t="shared" si="3"/>
        <v>4</v>
      </c>
      <c r="V8" s="225">
        <f t="shared" si="3"/>
        <v>5</v>
      </c>
      <c r="W8" s="225">
        <f t="shared" si="3"/>
        <v>6</v>
      </c>
      <c r="X8" s="225">
        <f t="shared" si="3"/>
        <v>7</v>
      </c>
      <c r="Y8" s="225">
        <f t="shared" si="3"/>
        <v>8</v>
      </c>
      <c r="Z8" s="225">
        <f t="shared" si="3"/>
        <v>9</v>
      </c>
      <c r="AA8" s="225">
        <f t="shared" si="3"/>
        <v>10</v>
      </c>
      <c r="AB8" s="225">
        <f t="shared" si="3"/>
        <v>11</v>
      </c>
      <c r="AC8" s="225">
        <f t="shared" si="3"/>
        <v>12</v>
      </c>
      <c r="AD8" s="225">
        <f t="shared" si="3"/>
        <v>1</v>
      </c>
      <c r="AE8" s="225">
        <f t="shared" si="3"/>
        <v>2</v>
      </c>
      <c r="AF8" s="225">
        <f t="shared" si="3"/>
        <v>3</v>
      </c>
      <c r="AG8" s="225">
        <f t="shared" si="3"/>
        <v>4</v>
      </c>
      <c r="AH8" s="225">
        <f t="shared" si="3"/>
        <v>5</v>
      </c>
      <c r="AI8" s="225">
        <f t="shared" si="3"/>
        <v>6</v>
      </c>
      <c r="AJ8" s="225">
        <f t="shared" si="3"/>
        <v>7</v>
      </c>
      <c r="AK8" s="225">
        <f t="shared" si="3"/>
        <v>8</v>
      </c>
      <c r="AL8" s="225">
        <f t="shared" ref="AL8:BQ8" si="4">MONTH(AL3)</f>
        <v>9</v>
      </c>
      <c r="AM8" s="225">
        <f t="shared" si="4"/>
        <v>10</v>
      </c>
      <c r="AN8" s="225">
        <f t="shared" si="4"/>
        <v>11</v>
      </c>
      <c r="AO8" s="225">
        <f t="shared" si="4"/>
        <v>12</v>
      </c>
      <c r="AP8" s="225">
        <f t="shared" si="4"/>
        <v>1</v>
      </c>
      <c r="AQ8" s="225">
        <f t="shared" si="4"/>
        <v>2</v>
      </c>
      <c r="AR8" s="225">
        <f t="shared" si="4"/>
        <v>3</v>
      </c>
      <c r="AS8" s="225">
        <f t="shared" si="4"/>
        <v>4</v>
      </c>
      <c r="AT8" s="225">
        <f t="shared" si="4"/>
        <v>5</v>
      </c>
      <c r="AU8" s="225">
        <f t="shared" si="4"/>
        <v>6</v>
      </c>
      <c r="AV8" s="225">
        <f t="shared" si="4"/>
        <v>7</v>
      </c>
      <c r="AW8" s="225">
        <f t="shared" si="4"/>
        <v>8</v>
      </c>
      <c r="AX8" s="225">
        <f t="shared" si="4"/>
        <v>9</v>
      </c>
      <c r="AY8" s="225">
        <f t="shared" si="4"/>
        <v>10</v>
      </c>
      <c r="AZ8" s="225">
        <f t="shared" si="4"/>
        <v>11</v>
      </c>
      <c r="BA8" s="225">
        <f t="shared" si="4"/>
        <v>12</v>
      </c>
      <c r="BB8" s="225">
        <f t="shared" si="4"/>
        <v>1</v>
      </c>
      <c r="BC8" s="225">
        <f t="shared" si="4"/>
        <v>2</v>
      </c>
      <c r="BD8" s="225">
        <f t="shared" si="4"/>
        <v>3</v>
      </c>
      <c r="BE8" s="225">
        <f t="shared" si="4"/>
        <v>4</v>
      </c>
      <c r="BF8" s="225">
        <f t="shared" si="4"/>
        <v>5</v>
      </c>
      <c r="BG8" s="225">
        <f t="shared" si="4"/>
        <v>6</v>
      </c>
      <c r="BH8" s="225">
        <f t="shared" si="4"/>
        <v>7</v>
      </c>
      <c r="BI8" s="225">
        <f t="shared" si="4"/>
        <v>8</v>
      </c>
      <c r="BJ8" s="225">
        <f t="shared" si="4"/>
        <v>9</v>
      </c>
      <c r="BK8" s="225">
        <f t="shared" si="4"/>
        <v>10</v>
      </c>
      <c r="BL8" s="225">
        <f t="shared" si="4"/>
        <v>11</v>
      </c>
      <c r="BM8" s="225">
        <f t="shared" si="4"/>
        <v>12</v>
      </c>
      <c r="BN8" s="225">
        <f t="shared" si="4"/>
        <v>1</v>
      </c>
      <c r="BO8" s="225">
        <f t="shared" si="4"/>
        <v>2</v>
      </c>
      <c r="BP8" s="225">
        <f t="shared" si="4"/>
        <v>3</v>
      </c>
      <c r="BQ8" s="225">
        <f t="shared" si="4"/>
        <v>4</v>
      </c>
      <c r="BR8" s="225">
        <f t="shared" ref="BR8:BZ8" si="5">MONTH(BR3)</f>
        <v>5</v>
      </c>
      <c r="BS8" s="225">
        <f t="shared" si="5"/>
        <v>6</v>
      </c>
      <c r="BT8" s="225">
        <f t="shared" si="5"/>
        <v>7</v>
      </c>
      <c r="BU8" s="225">
        <f t="shared" si="5"/>
        <v>8</v>
      </c>
      <c r="BV8" s="225">
        <f t="shared" si="5"/>
        <v>9</v>
      </c>
      <c r="BW8" s="225">
        <f t="shared" si="5"/>
        <v>10</v>
      </c>
      <c r="BX8" s="225">
        <f t="shared" si="5"/>
        <v>11</v>
      </c>
      <c r="BY8" s="225">
        <f t="shared" si="5"/>
        <v>12</v>
      </c>
      <c r="BZ8" s="225">
        <f t="shared" si="5"/>
        <v>1</v>
      </c>
      <c r="CA8" s="225">
        <f t="shared" ref="CA8:DA8" si="6">MONTH(CA3)</f>
        <v>2</v>
      </c>
      <c r="CB8" s="225">
        <f t="shared" si="6"/>
        <v>3</v>
      </c>
      <c r="CC8" s="225">
        <f t="shared" si="6"/>
        <v>4</v>
      </c>
      <c r="CD8" s="225">
        <f t="shared" si="6"/>
        <v>5</v>
      </c>
      <c r="CE8" s="225">
        <f t="shared" si="6"/>
        <v>6</v>
      </c>
      <c r="CF8" s="225">
        <f t="shared" si="6"/>
        <v>7</v>
      </c>
      <c r="CG8" s="225">
        <f t="shared" si="6"/>
        <v>8</v>
      </c>
      <c r="CH8" s="225">
        <f t="shared" si="6"/>
        <v>9</v>
      </c>
      <c r="CI8" s="225">
        <f t="shared" si="6"/>
        <v>10</v>
      </c>
      <c r="CJ8" s="225">
        <f t="shared" si="6"/>
        <v>11</v>
      </c>
      <c r="CK8" s="225">
        <f t="shared" si="6"/>
        <v>12</v>
      </c>
      <c r="CL8" s="225">
        <f t="shared" si="6"/>
        <v>1</v>
      </c>
      <c r="CM8" s="225">
        <f t="shared" si="6"/>
        <v>2</v>
      </c>
      <c r="CN8" s="225">
        <f t="shared" si="6"/>
        <v>3</v>
      </c>
      <c r="CO8" s="225">
        <f t="shared" si="6"/>
        <v>4</v>
      </c>
      <c r="CP8" s="225">
        <f t="shared" si="6"/>
        <v>5</v>
      </c>
      <c r="CQ8" s="225">
        <f t="shared" si="6"/>
        <v>6</v>
      </c>
      <c r="CR8" s="225">
        <f t="shared" si="6"/>
        <v>7</v>
      </c>
      <c r="CS8" s="225">
        <f t="shared" si="6"/>
        <v>8</v>
      </c>
      <c r="CT8" s="225">
        <f t="shared" si="6"/>
        <v>9</v>
      </c>
      <c r="CU8" s="225">
        <f t="shared" si="6"/>
        <v>10</v>
      </c>
      <c r="CV8" s="225">
        <f t="shared" si="6"/>
        <v>11</v>
      </c>
      <c r="CW8" s="225">
        <f t="shared" si="6"/>
        <v>12</v>
      </c>
      <c r="CX8" s="225">
        <f t="shared" si="6"/>
        <v>1</v>
      </c>
      <c r="CY8" s="225">
        <f t="shared" si="6"/>
        <v>2</v>
      </c>
      <c r="CZ8" s="225">
        <f t="shared" si="6"/>
        <v>3</v>
      </c>
      <c r="DA8" s="225">
        <f t="shared" si="6"/>
        <v>4</v>
      </c>
      <c r="DB8" s="225">
        <f t="shared" ref="DB8:DM8" si="7">MONTH(DB3)</f>
        <v>5</v>
      </c>
      <c r="DC8" s="225">
        <f t="shared" si="7"/>
        <v>6</v>
      </c>
      <c r="DD8" s="225">
        <f t="shared" si="7"/>
        <v>7</v>
      </c>
      <c r="DE8" s="225">
        <f t="shared" si="7"/>
        <v>8</v>
      </c>
      <c r="DF8" s="225">
        <f t="shared" si="7"/>
        <v>9</v>
      </c>
      <c r="DG8" s="225">
        <f t="shared" si="7"/>
        <v>10</v>
      </c>
      <c r="DH8" s="225">
        <f t="shared" si="7"/>
        <v>11</v>
      </c>
      <c r="DI8" s="225">
        <f t="shared" si="7"/>
        <v>12</v>
      </c>
      <c r="DJ8" s="225">
        <f t="shared" si="7"/>
        <v>1</v>
      </c>
      <c r="DK8" s="225">
        <f t="shared" si="7"/>
        <v>2</v>
      </c>
      <c r="DL8" s="225">
        <f t="shared" si="7"/>
        <v>3</v>
      </c>
      <c r="DM8" s="225">
        <f t="shared" si="7"/>
        <v>4</v>
      </c>
    </row>
    <row r="9" spans="1:117" ht="14.45" hidden="1" outlineLevel="1" x14ac:dyDescent="0.3">
      <c r="A9" s="66" t="s">
        <v>261</v>
      </c>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row>
    <row r="10" spans="1:117" ht="14.45" hidden="1" outlineLevel="1" x14ac:dyDescent="0.3">
      <c r="B10" s="66" t="s">
        <v>262</v>
      </c>
      <c r="C10" s="68">
        <f>ABS(MONTH(Inputs!$E$203)-9)</f>
        <v>3</v>
      </c>
      <c r="F10" s="225">
        <f t="shared" ref="F10:AK10" si="8">IF(F$8=$C$10,1,0)</f>
        <v>0</v>
      </c>
      <c r="G10" s="225">
        <f t="shared" si="8"/>
        <v>0</v>
      </c>
      <c r="H10" s="225">
        <f t="shared" si="8"/>
        <v>1</v>
      </c>
      <c r="I10" s="225">
        <f t="shared" si="8"/>
        <v>0</v>
      </c>
      <c r="J10" s="225">
        <f t="shared" si="8"/>
        <v>0</v>
      </c>
      <c r="K10" s="225">
        <f t="shared" si="8"/>
        <v>0</v>
      </c>
      <c r="L10" s="225">
        <f t="shared" si="8"/>
        <v>0</v>
      </c>
      <c r="M10" s="225">
        <f t="shared" si="8"/>
        <v>0</v>
      </c>
      <c r="N10" s="225">
        <f t="shared" si="8"/>
        <v>0</v>
      </c>
      <c r="O10" s="225">
        <f t="shared" si="8"/>
        <v>0</v>
      </c>
      <c r="P10" s="225">
        <f t="shared" si="8"/>
        <v>0</v>
      </c>
      <c r="Q10" s="225">
        <f t="shared" si="8"/>
        <v>0</v>
      </c>
      <c r="R10" s="225">
        <f t="shared" si="8"/>
        <v>0</v>
      </c>
      <c r="S10" s="225">
        <f t="shared" si="8"/>
        <v>0</v>
      </c>
      <c r="T10" s="225">
        <f t="shared" si="8"/>
        <v>1</v>
      </c>
      <c r="U10" s="225">
        <f t="shared" si="8"/>
        <v>0</v>
      </c>
      <c r="V10" s="225">
        <f t="shared" si="8"/>
        <v>0</v>
      </c>
      <c r="W10" s="225">
        <f t="shared" si="8"/>
        <v>0</v>
      </c>
      <c r="X10" s="225">
        <f t="shared" si="8"/>
        <v>0</v>
      </c>
      <c r="Y10" s="225">
        <f t="shared" si="8"/>
        <v>0</v>
      </c>
      <c r="Z10" s="225">
        <f t="shared" si="8"/>
        <v>0</v>
      </c>
      <c r="AA10" s="225">
        <f t="shared" si="8"/>
        <v>0</v>
      </c>
      <c r="AB10" s="225">
        <f t="shared" si="8"/>
        <v>0</v>
      </c>
      <c r="AC10" s="225">
        <f t="shared" si="8"/>
        <v>0</v>
      </c>
      <c r="AD10" s="225">
        <f t="shared" si="8"/>
        <v>0</v>
      </c>
      <c r="AE10" s="225">
        <f t="shared" si="8"/>
        <v>0</v>
      </c>
      <c r="AF10" s="225">
        <f t="shared" si="8"/>
        <v>1</v>
      </c>
      <c r="AG10" s="225">
        <f t="shared" si="8"/>
        <v>0</v>
      </c>
      <c r="AH10" s="225">
        <f t="shared" si="8"/>
        <v>0</v>
      </c>
      <c r="AI10" s="225">
        <f t="shared" si="8"/>
        <v>0</v>
      </c>
      <c r="AJ10" s="225">
        <f t="shared" si="8"/>
        <v>0</v>
      </c>
      <c r="AK10" s="225">
        <f t="shared" si="8"/>
        <v>0</v>
      </c>
      <c r="AL10" s="225">
        <f t="shared" ref="AL10:BQ10" si="9">IF(AL$8=$C$10,1,0)</f>
        <v>0</v>
      </c>
      <c r="AM10" s="225">
        <f t="shared" si="9"/>
        <v>0</v>
      </c>
      <c r="AN10" s="225">
        <f t="shared" si="9"/>
        <v>0</v>
      </c>
      <c r="AO10" s="225">
        <f t="shared" si="9"/>
        <v>0</v>
      </c>
      <c r="AP10" s="225">
        <f t="shared" si="9"/>
        <v>0</v>
      </c>
      <c r="AQ10" s="225">
        <f t="shared" si="9"/>
        <v>0</v>
      </c>
      <c r="AR10" s="225">
        <f t="shared" si="9"/>
        <v>1</v>
      </c>
      <c r="AS10" s="225">
        <f t="shared" si="9"/>
        <v>0</v>
      </c>
      <c r="AT10" s="225">
        <f t="shared" si="9"/>
        <v>0</v>
      </c>
      <c r="AU10" s="225">
        <f t="shared" si="9"/>
        <v>0</v>
      </c>
      <c r="AV10" s="225">
        <f t="shared" si="9"/>
        <v>0</v>
      </c>
      <c r="AW10" s="225">
        <f t="shared" si="9"/>
        <v>0</v>
      </c>
      <c r="AX10" s="225">
        <f t="shared" si="9"/>
        <v>0</v>
      </c>
      <c r="AY10" s="225">
        <f t="shared" si="9"/>
        <v>0</v>
      </c>
      <c r="AZ10" s="225">
        <f t="shared" si="9"/>
        <v>0</v>
      </c>
      <c r="BA10" s="225">
        <f t="shared" si="9"/>
        <v>0</v>
      </c>
      <c r="BB10" s="225">
        <f t="shared" si="9"/>
        <v>0</v>
      </c>
      <c r="BC10" s="225">
        <f t="shared" si="9"/>
        <v>0</v>
      </c>
      <c r="BD10" s="225">
        <f t="shared" si="9"/>
        <v>1</v>
      </c>
      <c r="BE10" s="225">
        <f t="shared" si="9"/>
        <v>0</v>
      </c>
      <c r="BF10" s="225">
        <f t="shared" si="9"/>
        <v>0</v>
      </c>
      <c r="BG10" s="225">
        <f t="shared" si="9"/>
        <v>0</v>
      </c>
      <c r="BH10" s="225">
        <f t="shared" si="9"/>
        <v>0</v>
      </c>
      <c r="BI10" s="225">
        <f t="shared" si="9"/>
        <v>0</v>
      </c>
      <c r="BJ10" s="225">
        <f t="shared" si="9"/>
        <v>0</v>
      </c>
      <c r="BK10" s="225">
        <f t="shared" si="9"/>
        <v>0</v>
      </c>
      <c r="BL10" s="225">
        <f t="shared" si="9"/>
        <v>0</v>
      </c>
      <c r="BM10" s="225">
        <f t="shared" si="9"/>
        <v>0</v>
      </c>
      <c r="BN10" s="225">
        <f t="shared" si="9"/>
        <v>0</v>
      </c>
      <c r="BO10" s="225">
        <f t="shared" si="9"/>
        <v>0</v>
      </c>
      <c r="BP10" s="225">
        <f t="shared" si="9"/>
        <v>1</v>
      </c>
      <c r="BQ10" s="225">
        <f t="shared" si="9"/>
        <v>0</v>
      </c>
      <c r="BR10" s="225">
        <f t="shared" ref="BR10:DM10" si="10">IF(BR$8=$C$10,1,0)</f>
        <v>0</v>
      </c>
      <c r="BS10" s="225">
        <f t="shared" si="10"/>
        <v>0</v>
      </c>
      <c r="BT10" s="225">
        <f t="shared" si="10"/>
        <v>0</v>
      </c>
      <c r="BU10" s="225">
        <f t="shared" si="10"/>
        <v>0</v>
      </c>
      <c r="BV10" s="225">
        <f t="shared" si="10"/>
        <v>0</v>
      </c>
      <c r="BW10" s="225">
        <f t="shared" si="10"/>
        <v>0</v>
      </c>
      <c r="BX10" s="225">
        <f t="shared" si="10"/>
        <v>0</v>
      </c>
      <c r="BY10" s="225">
        <f t="shared" si="10"/>
        <v>0</v>
      </c>
      <c r="BZ10" s="225">
        <f t="shared" si="10"/>
        <v>0</v>
      </c>
      <c r="CA10" s="225">
        <f t="shared" si="10"/>
        <v>0</v>
      </c>
      <c r="CB10" s="225">
        <f t="shared" si="10"/>
        <v>1</v>
      </c>
      <c r="CC10" s="225">
        <f t="shared" si="10"/>
        <v>0</v>
      </c>
      <c r="CD10" s="225">
        <f t="shared" si="10"/>
        <v>0</v>
      </c>
      <c r="CE10" s="225">
        <f t="shared" si="10"/>
        <v>0</v>
      </c>
      <c r="CF10" s="225">
        <f t="shared" si="10"/>
        <v>0</v>
      </c>
      <c r="CG10" s="225">
        <f t="shared" si="10"/>
        <v>0</v>
      </c>
      <c r="CH10" s="225">
        <f t="shared" si="10"/>
        <v>0</v>
      </c>
      <c r="CI10" s="225">
        <f t="shared" si="10"/>
        <v>0</v>
      </c>
      <c r="CJ10" s="225">
        <f t="shared" si="10"/>
        <v>0</v>
      </c>
      <c r="CK10" s="225">
        <f t="shared" si="10"/>
        <v>0</v>
      </c>
      <c r="CL10" s="225">
        <f t="shared" si="10"/>
        <v>0</v>
      </c>
      <c r="CM10" s="225">
        <f t="shared" si="10"/>
        <v>0</v>
      </c>
      <c r="CN10" s="225">
        <f t="shared" si="10"/>
        <v>1</v>
      </c>
      <c r="CO10" s="225">
        <f t="shared" si="10"/>
        <v>0</v>
      </c>
      <c r="CP10" s="225">
        <f t="shared" si="10"/>
        <v>0</v>
      </c>
      <c r="CQ10" s="225">
        <f t="shared" si="10"/>
        <v>0</v>
      </c>
      <c r="CR10" s="225">
        <f t="shared" si="10"/>
        <v>0</v>
      </c>
      <c r="CS10" s="225">
        <f t="shared" si="10"/>
        <v>0</v>
      </c>
      <c r="CT10" s="225">
        <f t="shared" si="10"/>
        <v>0</v>
      </c>
      <c r="CU10" s="225">
        <f t="shared" si="10"/>
        <v>0</v>
      </c>
      <c r="CV10" s="225">
        <f t="shared" si="10"/>
        <v>0</v>
      </c>
      <c r="CW10" s="225">
        <f t="shared" si="10"/>
        <v>0</v>
      </c>
      <c r="CX10" s="225">
        <f t="shared" si="10"/>
        <v>0</v>
      </c>
      <c r="CY10" s="225">
        <f t="shared" si="10"/>
        <v>0</v>
      </c>
      <c r="CZ10" s="225">
        <f t="shared" si="10"/>
        <v>1</v>
      </c>
      <c r="DA10" s="225">
        <f t="shared" si="10"/>
        <v>0</v>
      </c>
      <c r="DB10" s="225">
        <f t="shared" si="10"/>
        <v>0</v>
      </c>
      <c r="DC10" s="225">
        <f t="shared" si="10"/>
        <v>0</v>
      </c>
      <c r="DD10" s="225">
        <f t="shared" si="10"/>
        <v>0</v>
      </c>
      <c r="DE10" s="225">
        <f t="shared" si="10"/>
        <v>0</v>
      </c>
      <c r="DF10" s="225">
        <f t="shared" si="10"/>
        <v>0</v>
      </c>
      <c r="DG10" s="225">
        <f t="shared" si="10"/>
        <v>0</v>
      </c>
      <c r="DH10" s="225">
        <f t="shared" si="10"/>
        <v>0</v>
      </c>
      <c r="DI10" s="225">
        <f t="shared" si="10"/>
        <v>0</v>
      </c>
      <c r="DJ10" s="225">
        <f t="shared" si="10"/>
        <v>0</v>
      </c>
      <c r="DK10" s="225">
        <f t="shared" si="10"/>
        <v>0</v>
      </c>
      <c r="DL10" s="225">
        <f t="shared" si="10"/>
        <v>1</v>
      </c>
      <c r="DM10" s="225">
        <f t="shared" si="10"/>
        <v>0</v>
      </c>
    </row>
    <row r="11" spans="1:117" ht="14.45" hidden="1" outlineLevel="1" x14ac:dyDescent="0.3">
      <c r="B11" s="66" t="s">
        <v>263</v>
      </c>
      <c r="C11" s="68">
        <f>ABS(MONTH(Inputs!$E$203)-6)</f>
        <v>6</v>
      </c>
      <c r="F11" s="225">
        <f t="shared" ref="F11:AK11" si="11">IF(F$8=$C$11,1,0)</f>
        <v>0</v>
      </c>
      <c r="G11" s="225">
        <f t="shared" si="11"/>
        <v>0</v>
      </c>
      <c r="H11" s="225">
        <f t="shared" si="11"/>
        <v>0</v>
      </c>
      <c r="I11" s="225">
        <f t="shared" si="11"/>
        <v>0</v>
      </c>
      <c r="J11" s="225">
        <f t="shared" si="11"/>
        <v>0</v>
      </c>
      <c r="K11" s="225">
        <f t="shared" si="11"/>
        <v>1</v>
      </c>
      <c r="L11" s="225">
        <f t="shared" si="11"/>
        <v>0</v>
      </c>
      <c r="M11" s="225">
        <f t="shared" si="11"/>
        <v>0</v>
      </c>
      <c r="N11" s="225">
        <f t="shared" si="11"/>
        <v>0</v>
      </c>
      <c r="O11" s="225">
        <f t="shared" si="11"/>
        <v>0</v>
      </c>
      <c r="P11" s="225">
        <f t="shared" si="11"/>
        <v>0</v>
      </c>
      <c r="Q11" s="225">
        <f t="shared" si="11"/>
        <v>0</v>
      </c>
      <c r="R11" s="225">
        <f t="shared" si="11"/>
        <v>0</v>
      </c>
      <c r="S11" s="225">
        <f t="shared" si="11"/>
        <v>0</v>
      </c>
      <c r="T11" s="225">
        <f t="shared" si="11"/>
        <v>0</v>
      </c>
      <c r="U11" s="225">
        <f t="shared" si="11"/>
        <v>0</v>
      </c>
      <c r="V11" s="225">
        <f t="shared" si="11"/>
        <v>0</v>
      </c>
      <c r="W11" s="225">
        <f t="shared" si="11"/>
        <v>1</v>
      </c>
      <c r="X11" s="225">
        <f t="shared" si="11"/>
        <v>0</v>
      </c>
      <c r="Y11" s="225">
        <f t="shared" si="11"/>
        <v>0</v>
      </c>
      <c r="Z11" s="225">
        <f t="shared" si="11"/>
        <v>0</v>
      </c>
      <c r="AA11" s="225">
        <f t="shared" si="11"/>
        <v>0</v>
      </c>
      <c r="AB11" s="225">
        <f t="shared" si="11"/>
        <v>0</v>
      </c>
      <c r="AC11" s="225">
        <f t="shared" si="11"/>
        <v>0</v>
      </c>
      <c r="AD11" s="225">
        <f t="shared" si="11"/>
        <v>0</v>
      </c>
      <c r="AE11" s="225">
        <f t="shared" si="11"/>
        <v>0</v>
      </c>
      <c r="AF11" s="225">
        <f t="shared" si="11"/>
        <v>0</v>
      </c>
      <c r="AG11" s="225">
        <f t="shared" si="11"/>
        <v>0</v>
      </c>
      <c r="AH11" s="225">
        <f t="shared" si="11"/>
        <v>0</v>
      </c>
      <c r="AI11" s="225">
        <f t="shared" si="11"/>
        <v>1</v>
      </c>
      <c r="AJ11" s="225">
        <f t="shared" si="11"/>
        <v>0</v>
      </c>
      <c r="AK11" s="225">
        <f t="shared" si="11"/>
        <v>0</v>
      </c>
      <c r="AL11" s="225">
        <f t="shared" ref="AL11:BQ11" si="12">IF(AL$8=$C$11,1,0)</f>
        <v>0</v>
      </c>
      <c r="AM11" s="225">
        <f t="shared" si="12"/>
        <v>0</v>
      </c>
      <c r="AN11" s="225">
        <f t="shared" si="12"/>
        <v>0</v>
      </c>
      <c r="AO11" s="225">
        <f t="shared" si="12"/>
        <v>0</v>
      </c>
      <c r="AP11" s="225">
        <f t="shared" si="12"/>
        <v>0</v>
      </c>
      <c r="AQ11" s="225">
        <f t="shared" si="12"/>
        <v>0</v>
      </c>
      <c r="AR11" s="225">
        <f t="shared" si="12"/>
        <v>0</v>
      </c>
      <c r="AS11" s="225">
        <f t="shared" si="12"/>
        <v>0</v>
      </c>
      <c r="AT11" s="225">
        <f t="shared" si="12"/>
        <v>0</v>
      </c>
      <c r="AU11" s="225">
        <f t="shared" si="12"/>
        <v>1</v>
      </c>
      <c r="AV11" s="225">
        <f t="shared" si="12"/>
        <v>0</v>
      </c>
      <c r="AW11" s="225">
        <f t="shared" si="12"/>
        <v>0</v>
      </c>
      <c r="AX11" s="225">
        <f t="shared" si="12"/>
        <v>0</v>
      </c>
      <c r="AY11" s="225">
        <f t="shared" si="12"/>
        <v>0</v>
      </c>
      <c r="AZ11" s="225">
        <f t="shared" si="12"/>
        <v>0</v>
      </c>
      <c r="BA11" s="225">
        <f t="shared" si="12"/>
        <v>0</v>
      </c>
      <c r="BB11" s="225">
        <f t="shared" si="12"/>
        <v>0</v>
      </c>
      <c r="BC11" s="225">
        <f t="shared" si="12"/>
        <v>0</v>
      </c>
      <c r="BD11" s="225">
        <f t="shared" si="12"/>
        <v>0</v>
      </c>
      <c r="BE11" s="225">
        <f t="shared" si="12"/>
        <v>0</v>
      </c>
      <c r="BF11" s="225">
        <f t="shared" si="12"/>
        <v>0</v>
      </c>
      <c r="BG11" s="225">
        <f t="shared" si="12"/>
        <v>1</v>
      </c>
      <c r="BH11" s="225">
        <f t="shared" si="12"/>
        <v>0</v>
      </c>
      <c r="BI11" s="225">
        <f t="shared" si="12"/>
        <v>0</v>
      </c>
      <c r="BJ11" s="225">
        <f t="shared" si="12"/>
        <v>0</v>
      </c>
      <c r="BK11" s="225">
        <f t="shared" si="12"/>
        <v>0</v>
      </c>
      <c r="BL11" s="225">
        <f t="shared" si="12"/>
        <v>0</v>
      </c>
      <c r="BM11" s="225">
        <f t="shared" si="12"/>
        <v>0</v>
      </c>
      <c r="BN11" s="225">
        <f t="shared" si="12"/>
        <v>0</v>
      </c>
      <c r="BO11" s="225">
        <f t="shared" si="12"/>
        <v>0</v>
      </c>
      <c r="BP11" s="225">
        <f t="shared" si="12"/>
        <v>0</v>
      </c>
      <c r="BQ11" s="225">
        <f t="shared" si="12"/>
        <v>0</v>
      </c>
      <c r="BR11" s="225">
        <f t="shared" ref="BR11:DM11" si="13">IF(BR$8=$C$11,1,0)</f>
        <v>0</v>
      </c>
      <c r="BS11" s="225">
        <f t="shared" si="13"/>
        <v>1</v>
      </c>
      <c r="BT11" s="225">
        <f t="shared" si="13"/>
        <v>0</v>
      </c>
      <c r="BU11" s="225">
        <f t="shared" si="13"/>
        <v>0</v>
      </c>
      <c r="BV11" s="225">
        <f t="shared" si="13"/>
        <v>0</v>
      </c>
      <c r="BW11" s="225">
        <f t="shared" si="13"/>
        <v>0</v>
      </c>
      <c r="BX11" s="225">
        <f t="shared" si="13"/>
        <v>0</v>
      </c>
      <c r="BY11" s="225">
        <f t="shared" si="13"/>
        <v>0</v>
      </c>
      <c r="BZ11" s="225">
        <f t="shared" si="13"/>
        <v>0</v>
      </c>
      <c r="CA11" s="225">
        <f t="shared" si="13"/>
        <v>0</v>
      </c>
      <c r="CB11" s="225">
        <f t="shared" si="13"/>
        <v>0</v>
      </c>
      <c r="CC11" s="225">
        <f t="shared" si="13"/>
        <v>0</v>
      </c>
      <c r="CD11" s="225">
        <f t="shared" si="13"/>
        <v>0</v>
      </c>
      <c r="CE11" s="225">
        <f t="shared" si="13"/>
        <v>1</v>
      </c>
      <c r="CF11" s="225">
        <f t="shared" si="13"/>
        <v>0</v>
      </c>
      <c r="CG11" s="225">
        <f t="shared" si="13"/>
        <v>0</v>
      </c>
      <c r="CH11" s="225">
        <f t="shared" si="13"/>
        <v>0</v>
      </c>
      <c r="CI11" s="225">
        <f t="shared" si="13"/>
        <v>0</v>
      </c>
      <c r="CJ11" s="225">
        <f t="shared" si="13"/>
        <v>0</v>
      </c>
      <c r="CK11" s="225">
        <f t="shared" si="13"/>
        <v>0</v>
      </c>
      <c r="CL11" s="225">
        <f t="shared" si="13"/>
        <v>0</v>
      </c>
      <c r="CM11" s="225">
        <f t="shared" si="13"/>
        <v>0</v>
      </c>
      <c r="CN11" s="225">
        <f t="shared" si="13"/>
        <v>0</v>
      </c>
      <c r="CO11" s="225">
        <f t="shared" si="13"/>
        <v>0</v>
      </c>
      <c r="CP11" s="225">
        <f t="shared" si="13"/>
        <v>0</v>
      </c>
      <c r="CQ11" s="225">
        <f t="shared" si="13"/>
        <v>1</v>
      </c>
      <c r="CR11" s="225">
        <f t="shared" si="13"/>
        <v>0</v>
      </c>
      <c r="CS11" s="225">
        <f t="shared" si="13"/>
        <v>0</v>
      </c>
      <c r="CT11" s="225">
        <f t="shared" si="13"/>
        <v>0</v>
      </c>
      <c r="CU11" s="225">
        <f t="shared" si="13"/>
        <v>0</v>
      </c>
      <c r="CV11" s="225">
        <f t="shared" si="13"/>
        <v>0</v>
      </c>
      <c r="CW11" s="225">
        <f t="shared" si="13"/>
        <v>0</v>
      </c>
      <c r="CX11" s="225">
        <f t="shared" si="13"/>
        <v>0</v>
      </c>
      <c r="CY11" s="225">
        <f t="shared" si="13"/>
        <v>0</v>
      </c>
      <c r="CZ11" s="225">
        <f t="shared" si="13"/>
        <v>0</v>
      </c>
      <c r="DA11" s="225">
        <f t="shared" si="13"/>
        <v>0</v>
      </c>
      <c r="DB11" s="225">
        <f t="shared" si="13"/>
        <v>0</v>
      </c>
      <c r="DC11" s="225">
        <f t="shared" si="13"/>
        <v>1</v>
      </c>
      <c r="DD11" s="225">
        <f t="shared" si="13"/>
        <v>0</v>
      </c>
      <c r="DE11" s="225">
        <f t="shared" si="13"/>
        <v>0</v>
      </c>
      <c r="DF11" s="225">
        <f t="shared" si="13"/>
        <v>0</v>
      </c>
      <c r="DG11" s="225">
        <f t="shared" si="13"/>
        <v>0</v>
      </c>
      <c r="DH11" s="225">
        <f t="shared" si="13"/>
        <v>0</v>
      </c>
      <c r="DI11" s="225">
        <f t="shared" si="13"/>
        <v>0</v>
      </c>
      <c r="DJ11" s="225">
        <f t="shared" si="13"/>
        <v>0</v>
      </c>
      <c r="DK11" s="225">
        <f t="shared" si="13"/>
        <v>0</v>
      </c>
      <c r="DL11" s="225">
        <f t="shared" si="13"/>
        <v>0</v>
      </c>
      <c r="DM11" s="225">
        <f t="shared" si="13"/>
        <v>0</v>
      </c>
    </row>
    <row r="12" spans="1:117" ht="14.45" hidden="1" outlineLevel="1" x14ac:dyDescent="0.3">
      <c r="B12" s="66" t="s">
        <v>264</v>
      </c>
      <c r="C12" s="68">
        <f>ABS(MONTH(Inputs!$E$203)-3)</f>
        <v>9</v>
      </c>
      <c r="F12" s="225">
        <f t="shared" ref="F12:AK12" si="14">IF(F$8=$C$12,1,0)</f>
        <v>0</v>
      </c>
      <c r="G12" s="225">
        <f t="shared" si="14"/>
        <v>0</v>
      </c>
      <c r="H12" s="225">
        <f t="shared" si="14"/>
        <v>0</v>
      </c>
      <c r="I12" s="225">
        <f t="shared" si="14"/>
        <v>0</v>
      </c>
      <c r="J12" s="225">
        <f t="shared" si="14"/>
        <v>0</v>
      </c>
      <c r="K12" s="225">
        <f t="shared" si="14"/>
        <v>0</v>
      </c>
      <c r="L12" s="225">
        <f t="shared" si="14"/>
        <v>0</v>
      </c>
      <c r="M12" s="225">
        <f t="shared" si="14"/>
        <v>0</v>
      </c>
      <c r="N12" s="225">
        <f t="shared" si="14"/>
        <v>1</v>
      </c>
      <c r="O12" s="225">
        <f t="shared" si="14"/>
        <v>0</v>
      </c>
      <c r="P12" s="225">
        <f t="shared" si="14"/>
        <v>0</v>
      </c>
      <c r="Q12" s="225">
        <f t="shared" si="14"/>
        <v>0</v>
      </c>
      <c r="R12" s="225">
        <f t="shared" si="14"/>
        <v>0</v>
      </c>
      <c r="S12" s="225">
        <f t="shared" si="14"/>
        <v>0</v>
      </c>
      <c r="T12" s="225">
        <f t="shared" si="14"/>
        <v>0</v>
      </c>
      <c r="U12" s="225">
        <f t="shared" si="14"/>
        <v>0</v>
      </c>
      <c r="V12" s="225">
        <f t="shared" si="14"/>
        <v>0</v>
      </c>
      <c r="W12" s="225">
        <f t="shared" si="14"/>
        <v>0</v>
      </c>
      <c r="X12" s="225">
        <f t="shared" si="14"/>
        <v>0</v>
      </c>
      <c r="Y12" s="225">
        <f t="shared" si="14"/>
        <v>0</v>
      </c>
      <c r="Z12" s="225">
        <f t="shared" si="14"/>
        <v>1</v>
      </c>
      <c r="AA12" s="225">
        <f t="shared" si="14"/>
        <v>0</v>
      </c>
      <c r="AB12" s="225">
        <f t="shared" si="14"/>
        <v>0</v>
      </c>
      <c r="AC12" s="225">
        <f t="shared" si="14"/>
        <v>0</v>
      </c>
      <c r="AD12" s="225">
        <f t="shared" si="14"/>
        <v>0</v>
      </c>
      <c r="AE12" s="225">
        <f t="shared" si="14"/>
        <v>0</v>
      </c>
      <c r="AF12" s="225">
        <f t="shared" si="14"/>
        <v>0</v>
      </c>
      <c r="AG12" s="225">
        <f t="shared" si="14"/>
        <v>0</v>
      </c>
      <c r="AH12" s="225">
        <f t="shared" si="14"/>
        <v>0</v>
      </c>
      <c r="AI12" s="225">
        <f t="shared" si="14"/>
        <v>0</v>
      </c>
      <c r="AJ12" s="225">
        <f t="shared" si="14"/>
        <v>0</v>
      </c>
      <c r="AK12" s="225">
        <f t="shared" si="14"/>
        <v>0</v>
      </c>
      <c r="AL12" s="225">
        <f t="shared" ref="AL12:BQ12" si="15">IF(AL$8=$C$12,1,0)</f>
        <v>1</v>
      </c>
      <c r="AM12" s="225">
        <f t="shared" si="15"/>
        <v>0</v>
      </c>
      <c r="AN12" s="225">
        <f t="shared" si="15"/>
        <v>0</v>
      </c>
      <c r="AO12" s="225">
        <f t="shared" si="15"/>
        <v>0</v>
      </c>
      <c r="AP12" s="225">
        <f t="shared" si="15"/>
        <v>0</v>
      </c>
      <c r="AQ12" s="225">
        <f t="shared" si="15"/>
        <v>0</v>
      </c>
      <c r="AR12" s="225">
        <f t="shared" si="15"/>
        <v>0</v>
      </c>
      <c r="AS12" s="225">
        <f t="shared" si="15"/>
        <v>0</v>
      </c>
      <c r="AT12" s="225">
        <f t="shared" si="15"/>
        <v>0</v>
      </c>
      <c r="AU12" s="225">
        <f t="shared" si="15"/>
        <v>0</v>
      </c>
      <c r="AV12" s="225">
        <f t="shared" si="15"/>
        <v>0</v>
      </c>
      <c r="AW12" s="225">
        <f t="shared" si="15"/>
        <v>0</v>
      </c>
      <c r="AX12" s="225">
        <f t="shared" si="15"/>
        <v>1</v>
      </c>
      <c r="AY12" s="225">
        <f t="shared" si="15"/>
        <v>0</v>
      </c>
      <c r="AZ12" s="225">
        <f t="shared" si="15"/>
        <v>0</v>
      </c>
      <c r="BA12" s="225">
        <f t="shared" si="15"/>
        <v>0</v>
      </c>
      <c r="BB12" s="225">
        <f t="shared" si="15"/>
        <v>0</v>
      </c>
      <c r="BC12" s="225">
        <f t="shared" si="15"/>
        <v>0</v>
      </c>
      <c r="BD12" s="225">
        <f t="shared" si="15"/>
        <v>0</v>
      </c>
      <c r="BE12" s="225">
        <f t="shared" si="15"/>
        <v>0</v>
      </c>
      <c r="BF12" s="225">
        <f t="shared" si="15"/>
        <v>0</v>
      </c>
      <c r="BG12" s="225">
        <f t="shared" si="15"/>
        <v>0</v>
      </c>
      <c r="BH12" s="225">
        <f t="shared" si="15"/>
        <v>0</v>
      </c>
      <c r="BI12" s="225">
        <f t="shared" si="15"/>
        <v>0</v>
      </c>
      <c r="BJ12" s="225">
        <f t="shared" si="15"/>
        <v>1</v>
      </c>
      <c r="BK12" s="225">
        <f t="shared" si="15"/>
        <v>0</v>
      </c>
      <c r="BL12" s="225">
        <f t="shared" si="15"/>
        <v>0</v>
      </c>
      <c r="BM12" s="225">
        <f t="shared" si="15"/>
        <v>0</v>
      </c>
      <c r="BN12" s="225">
        <f t="shared" si="15"/>
        <v>0</v>
      </c>
      <c r="BO12" s="225">
        <f t="shared" si="15"/>
        <v>0</v>
      </c>
      <c r="BP12" s="225">
        <f t="shared" si="15"/>
        <v>0</v>
      </c>
      <c r="BQ12" s="225">
        <f t="shared" si="15"/>
        <v>0</v>
      </c>
      <c r="BR12" s="225">
        <f t="shared" ref="BR12:DM12" si="16">IF(BR$8=$C$12,1,0)</f>
        <v>0</v>
      </c>
      <c r="BS12" s="225">
        <f t="shared" si="16"/>
        <v>0</v>
      </c>
      <c r="BT12" s="225">
        <f t="shared" si="16"/>
        <v>0</v>
      </c>
      <c r="BU12" s="225">
        <f t="shared" si="16"/>
        <v>0</v>
      </c>
      <c r="BV12" s="225">
        <f t="shared" si="16"/>
        <v>1</v>
      </c>
      <c r="BW12" s="225">
        <f t="shared" si="16"/>
        <v>0</v>
      </c>
      <c r="BX12" s="225">
        <f t="shared" si="16"/>
        <v>0</v>
      </c>
      <c r="BY12" s="225">
        <f t="shared" si="16"/>
        <v>0</v>
      </c>
      <c r="BZ12" s="225">
        <f t="shared" si="16"/>
        <v>0</v>
      </c>
      <c r="CA12" s="225">
        <f t="shared" si="16"/>
        <v>0</v>
      </c>
      <c r="CB12" s="225">
        <f t="shared" si="16"/>
        <v>0</v>
      </c>
      <c r="CC12" s="225">
        <f t="shared" si="16"/>
        <v>0</v>
      </c>
      <c r="CD12" s="225">
        <f t="shared" si="16"/>
        <v>0</v>
      </c>
      <c r="CE12" s="225">
        <f t="shared" si="16"/>
        <v>0</v>
      </c>
      <c r="CF12" s="225">
        <f t="shared" si="16"/>
        <v>0</v>
      </c>
      <c r="CG12" s="225">
        <f t="shared" si="16"/>
        <v>0</v>
      </c>
      <c r="CH12" s="225">
        <f t="shared" si="16"/>
        <v>1</v>
      </c>
      <c r="CI12" s="225">
        <f t="shared" si="16"/>
        <v>0</v>
      </c>
      <c r="CJ12" s="225">
        <f t="shared" si="16"/>
        <v>0</v>
      </c>
      <c r="CK12" s="225">
        <f t="shared" si="16"/>
        <v>0</v>
      </c>
      <c r="CL12" s="225">
        <f t="shared" si="16"/>
        <v>0</v>
      </c>
      <c r="CM12" s="225">
        <f t="shared" si="16"/>
        <v>0</v>
      </c>
      <c r="CN12" s="225">
        <f t="shared" si="16"/>
        <v>0</v>
      </c>
      <c r="CO12" s="225">
        <f t="shared" si="16"/>
        <v>0</v>
      </c>
      <c r="CP12" s="225">
        <f t="shared" si="16"/>
        <v>0</v>
      </c>
      <c r="CQ12" s="225">
        <f t="shared" si="16"/>
        <v>0</v>
      </c>
      <c r="CR12" s="225">
        <f t="shared" si="16"/>
        <v>0</v>
      </c>
      <c r="CS12" s="225">
        <f t="shared" si="16"/>
        <v>0</v>
      </c>
      <c r="CT12" s="225">
        <f t="shared" si="16"/>
        <v>1</v>
      </c>
      <c r="CU12" s="225">
        <f t="shared" si="16"/>
        <v>0</v>
      </c>
      <c r="CV12" s="225">
        <f t="shared" si="16"/>
        <v>0</v>
      </c>
      <c r="CW12" s="225">
        <f t="shared" si="16"/>
        <v>0</v>
      </c>
      <c r="CX12" s="225">
        <f t="shared" si="16"/>
        <v>0</v>
      </c>
      <c r="CY12" s="225">
        <f t="shared" si="16"/>
        <v>0</v>
      </c>
      <c r="CZ12" s="225">
        <f t="shared" si="16"/>
        <v>0</v>
      </c>
      <c r="DA12" s="225">
        <f t="shared" si="16"/>
        <v>0</v>
      </c>
      <c r="DB12" s="225">
        <f t="shared" si="16"/>
        <v>0</v>
      </c>
      <c r="DC12" s="225">
        <f t="shared" si="16"/>
        <v>0</v>
      </c>
      <c r="DD12" s="225">
        <f t="shared" si="16"/>
        <v>0</v>
      </c>
      <c r="DE12" s="225">
        <f t="shared" si="16"/>
        <v>0</v>
      </c>
      <c r="DF12" s="225">
        <f t="shared" si="16"/>
        <v>1</v>
      </c>
      <c r="DG12" s="225">
        <f t="shared" si="16"/>
        <v>0</v>
      </c>
      <c r="DH12" s="225">
        <f t="shared" si="16"/>
        <v>0</v>
      </c>
      <c r="DI12" s="225">
        <f t="shared" si="16"/>
        <v>0</v>
      </c>
      <c r="DJ12" s="225">
        <f t="shared" si="16"/>
        <v>0</v>
      </c>
      <c r="DK12" s="225">
        <f t="shared" si="16"/>
        <v>0</v>
      </c>
      <c r="DL12" s="225">
        <f t="shared" si="16"/>
        <v>0</v>
      </c>
      <c r="DM12" s="225">
        <f t="shared" si="16"/>
        <v>0</v>
      </c>
    </row>
    <row r="13" spans="1:117" ht="14.45" hidden="1" outlineLevel="1" x14ac:dyDescent="0.3">
      <c r="B13" s="66" t="s">
        <v>265</v>
      </c>
      <c r="C13" s="68">
        <f>MONTH(Inputs!$E$203)</f>
        <v>12</v>
      </c>
      <c r="F13" s="225">
        <f t="shared" ref="F13:AK13" si="17">IF(F$8=$C$13,1,0)</f>
        <v>0</v>
      </c>
      <c r="G13" s="225">
        <f t="shared" si="17"/>
        <v>0</v>
      </c>
      <c r="H13" s="225">
        <f t="shared" si="17"/>
        <v>0</v>
      </c>
      <c r="I13" s="225">
        <f t="shared" si="17"/>
        <v>0</v>
      </c>
      <c r="J13" s="225">
        <f t="shared" si="17"/>
        <v>0</v>
      </c>
      <c r="K13" s="225">
        <f t="shared" si="17"/>
        <v>0</v>
      </c>
      <c r="L13" s="225">
        <f t="shared" si="17"/>
        <v>0</v>
      </c>
      <c r="M13" s="225">
        <f t="shared" si="17"/>
        <v>0</v>
      </c>
      <c r="N13" s="225">
        <f t="shared" si="17"/>
        <v>0</v>
      </c>
      <c r="O13" s="225">
        <f t="shared" si="17"/>
        <v>0</v>
      </c>
      <c r="P13" s="225">
        <f t="shared" si="17"/>
        <v>0</v>
      </c>
      <c r="Q13" s="225">
        <f t="shared" si="17"/>
        <v>1</v>
      </c>
      <c r="R13" s="225">
        <f t="shared" si="17"/>
        <v>0</v>
      </c>
      <c r="S13" s="225">
        <f t="shared" si="17"/>
        <v>0</v>
      </c>
      <c r="T13" s="225">
        <f t="shared" si="17"/>
        <v>0</v>
      </c>
      <c r="U13" s="225">
        <f t="shared" si="17"/>
        <v>0</v>
      </c>
      <c r="V13" s="225">
        <f t="shared" si="17"/>
        <v>0</v>
      </c>
      <c r="W13" s="225">
        <f t="shared" si="17"/>
        <v>0</v>
      </c>
      <c r="X13" s="225">
        <f t="shared" si="17"/>
        <v>0</v>
      </c>
      <c r="Y13" s="225">
        <f t="shared" si="17"/>
        <v>0</v>
      </c>
      <c r="Z13" s="225">
        <f t="shared" si="17"/>
        <v>0</v>
      </c>
      <c r="AA13" s="225">
        <f t="shared" si="17"/>
        <v>0</v>
      </c>
      <c r="AB13" s="225">
        <f t="shared" si="17"/>
        <v>0</v>
      </c>
      <c r="AC13" s="225">
        <f t="shared" si="17"/>
        <v>1</v>
      </c>
      <c r="AD13" s="225">
        <f t="shared" si="17"/>
        <v>0</v>
      </c>
      <c r="AE13" s="225">
        <f t="shared" si="17"/>
        <v>0</v>
      </c>
      <c r="AF13" s="225">
        <f t="shared" si="17"/>
        <v>0</v>
      </c>
      <c r="AG13" s="225">
        <f t="shared" si="17"/>
        <v>0</v>
      </c>
      <c r="AH13" s="225">
        <f t="shared" si="17"/>
        <v>0</v>
      </c>
      <c r="AI13" s="225">
        <f t="shared" si="17"/>
        <v>0</v>
      </c>
      <c r="AJ13" s="225">
        <f t="shared" si="17"/>
        <v>0</v>
      </c>
      <c r="AK13" s="225">
        <f t="shared" si="17"/>
        <v>0</v>
      </c>
      <c r="AL13" s="225">
        <f t="shared" ref="AL13:BQ13" si="18">IF(AL$8=$C$13,1,0)</f>
        <v>0</v>
      </c>
      <c r="AM13" s="225">
        <f t="shared" si="18"/>
        <v>0</v>
      </c>
      <c r="AN13" s="225">
        <f t="shared" si="18"/>
        <v>0</v>
      </c>
      <c r="AO13" s="225">
        <f t="shared" si="18"/>
        <v>1</v>
      </c>
      <c r="AP13" s="225">
        <f t="shared" si="18"/>
        <v>0</v>
      </c>
      <c r="AQ13" s="225">
        <f t="shared" si="18"/>
        <v>0</v>
      </c>
      <c r="AR13" s="225">
        <f t="shared" si="18"/>
        <v>0</v>
      </c>
      <c r="AS13" s="225">
        <f t="shared" si="18"/>
        <v>0</v>
      </c>
      <c r="AT13" s="225">
        <f t="shared" si="18"/>
        <v>0</v>
      </c>
      <c r="AU13" s="225">
        <f t="shared" si="18"/>
        <v>0</v>
      </c>
      <c r="AV13" s="225">
        <f t="shared" si="18"/>
        <v>0</v>
      </c>
      <c r="AW13" s="225">
        <f t="shared" si="18"/>
        <v>0</v>
      </c>
      <c r="AX13" s="225">
        <f t="shared" si="18"/>
        <v>0</v>
      </c>
      <c r="AY13" s="225">
        <f t="shared" si="18"/>
        <v>0</v>
      </c>
      <c r="AZ13" s="225">
        <f t="shared" si="18"/>
        <v>0</v>
      </c>
      <c r="BA13" s="225">
        <f t="shared" si="18"/>
        <v>1</v>
      </c>
      <c r="BB13" s="225">
        <f t="shared" si="18"/>
        <v>0</v>
      </c>
      <c r="BC13" s="225">
        <f t="shared" si="18"/>
        <v>0</v>
      </c>
      <c r="BD13" s="225">
        <f t="shared" si="18"/>
        <v>0</v>
      </c>
      <c r="BE13" s="225">
        <f t="shared" si="18"/>
        <v>0</v>
      </c>
      <c r="BF13" s="225">
        <f t="shared" si="18"/>
        <v>0</v>
      </c>
      <c r="BG13" s="225">
        <f t="shared" si="18"/>
        <v>0</v>
      </c>
      <c r="BH13" s="225">
        <f t="shared" si="18"/>
        <v>0</v>
      </c>
      <c r="BI13" s="225">
        <f t="shared" si="18"/>
        <v>0</v>
      </c>
      <c r="BJ13" s="225">
        <f t="shared" si="18"/>
        <v>0</v>
      </c>
      <c r="BK13" s="225">
        <f t="shared" si="18"/>
        <v>0</v>
      </c>
      <c r="BL13" s="225">
        <f t="shared" si="18"/>
        <v>0</v>
      </c>
      <c r="BM13" s="225">
        <f t="shared" si="18"/>
        <v>1</v>
      </c>
      <c r="BN13" s="225">
        <f t="shared" si="18"/>
        <v>0</v>
      </c>
      <c r="BO13" s="225">
        <f t="shared" si="18"/>
        <v>0</v>
      </c>
      <c r="BP13" s="225">
        <f t="shared" si="18"/>
        <v>0</v>
      </c>
      <c r="BQ13" s="225">
        <f t="shared" si="18"/>
        <v>0</v>
      </c>
      <c r="BR13" s="225">
        <f t="shared" ref="BR13:DM13" si="19">IF(BR$8=$C$13,1,0)</f>
        <v>0</v>
      </c>
      <c r="BS13" s="225">
        <f t="shared" si="19"/>
        <v>0</v>
      </c>
      <c r="BT13" s="225">
        <f t="shared" si="19"/>
        <v>0</v>
      </c>
      <c r="BU13" s="225">
        <f t="shared" si="19"/>
        <v>0</v>
      </c>
      <c r="BV13" s="225">
        <f t="shared" si="19"/>
        <v>0</v>
      </c>
      <c r="BW13" s="225">
        <f t="shared" si="19"/>
        <v>0</v>
      </c>
      <c r="BX13" s="225">
        <f t="shared" si="19"/>
        <v>0</v>
      </c>
      <c r="BY13" s="225">
        <f t="shared" si="19"/>
        <v>1</v>
      </c>
      <c r="BZ13" s="225">
        <f t="shared" si="19"/>
        <v>0</v>
      </c>
      <c r="CA13" s="225">
        <f t="shared" si="19"/>
        <v>0</v>
      </c>
      <c r="CB13" s="225">
        <f t="shared" si="19"/>
        <v>0</v>
      </c>
      <c r="CC13" s="225">
        <f t="shared" si="19"/>
        <v>0</v>
      </c>
      <c r="CD13" s="225">
        <f t="shared" si="19"/>
        <v>0</v>
      </c>
      <c r="CE13" s="225">
        <f t="shared" si="19"/>
        <v>0</v>
      </c>
      <c r="CF13" s="225">
        <f t="shared" si="19"/>
        <v>0</v>
      </c>
      <c r="CG13" s="225">
        <f t="shared" si="19"/>
        <v>0</v>
      </c>
      <c r="CH13" s="225">
        <f t="shared" si="19"/>
        <v>0</v>
      </c>
      <c r="CI13" s="225">
        <f t="shared" si="19"/>
        <v>0</v>
      </c>
      <c r="CJ13" s="225">
        <f t="shared" si="19"/>
        <v>0</v>
      </c>
      <c r="CK13" s="225">
        <f t="shared" si="19"/>
        <v>1</v>
      </c>
      <c r="CL13" s="225">
        <f t="shared" si="19"/>
        <v>0</v>
      </c>
      <c r="CM13" s="225">
        <f t="shared" si="19"/>
        <v>0</v>
      </c>
      <c r="CN13" s="225">
        <f t="shared" si="19"/>
        <v>0</v>
      </c>
      <c r="CO13" s="225">
        <f t="shared" si="19"/>
        <v>0</v>
      </c>
      <c r="CP13" s="225">
        <f t="shared" si="19"/>
        <v>0</v>
      </c>
      <c r="CQ13" s="225">
        <f t="shared" si="19"/>
        <v>0</v>
      </c>
      <c r="CR13" s="225">
        <f t="shared" si="19"/>
        <v>0</v>
      </c>
      <c r="CS13" s="225">
        <f t="shared" si="19"/>
        <v>0</v>
      </c>
      <c r="CT13" s="225">
        <f t="shared" si="19"/>
        <v>0</v>
      </c>
      <c r="CU13" s="225">
        <f t="shared" si="19"/>
        <v>0</v>
      </c>
      <c r="CV13" s="225">
        <f t="shared" si="19"/>
        <v>0</v>
      </c>
      <c r="CW13" s="225">
        <f t="shared" si="19"/>
        <v>1</v>
      </c>
      <c r="CX13" s="225">
        <f t="shared" si="19"/>
        <v>0</v>
      </c>
      <c r="CY13" s="225">
        <f t="shared" si="19"/>
        <v>0</v>
      </c>
      <c r="CZ13" s="225">
        <f t="shared" si="19"/>
        <v>0</v>
      </c>
      <c r="DA13" s="225">
        <f t="shared" si="19"/>
        <v>0</v>
      </c>
      <c r="DB13" s="225">
        <f t="shared" si="19"/>
        <v>0</v>
      </c>
      <c r="DC13" s="225">
        <f t="shared" si="19"/>
        <v>0</v>
      </c>
      <c r="DD13" s="225">
        <f t="shared" si="19"/>
        <v>0</v>
      </c>
      <c r="DE13" s="225">
        <f t="shared" si="19"/>
        <v>0</v>
      </c>
      <c r="DF13" s="225">
        <f t="shared" si="19"/>
        <v>0</v>
      </c>
      <c r="DG13" s="225">
        <f t="shared" si="19"/>
        <v>0</v>
      </c>
      <c r="DH13" s="225">
        <f t="shared" si="19"/>
        <v>0</v>
      </c>
      <c r="DI13" s="225">
        <f t="shared" si="19"/>
        <v>1</v>
      </c>
      <c r="DJ13" s="225">
        <f t="shared" si="19"/>
        <v>0</v>
      </c>
      <c r="DK13" s="225">
        <f t="shared" si="19"/>
        <v>0</v>
      </c>
      <c r="DL13" s="225">
        <f t="shared" si="19"/>
        <v>0</v>
      </c>
      <c r="DM13" s="225">
        <f t="shared" si="19"/>
        <v>0</v>
      </c>
    </row>
    <row r="14" spans="1:117" ht="14.45" collapsed="1" x14ac:dyDescent="0.3">
      <c r="A14" s="66" t="s">
        <v>259</v>
      </c>
      <c r="F14" s="67">
        <f>SUM(F10:F13)</f>
        <v>0</v>
      </c>
      <c r="G14" s="67">
        <f t="shared" ref="G14:BR14" si="20">SUM(G10:G13)</f>
        <v>0</v>
      </c>
      <c r="H14" s="67">
        <f t="shared" si="20"/>
        <v>1</v>
      </c>
      <c r="I14" s="67">
        <f t="shared" si="20"/>
        <v>0</v>
      </c>
      <c r="J14" s="67">
        <f t="shared" si="20"/>
        <v>0</v>
      </c>
      <c r="K14" s="67">
        <f t="shared" si="20"/>
        <v>1</v>
      </c>
      <c r="L14" s="67">
        <f t="shared" si="20"/>
        <v>0</v>
      </c>
      <c r="M14" s="67">
        <f t="shared" si="20"/>
        <v>0</v>
      </c>
      <c r="N14" s="67">
        <f t="shared" si="20"/>
        <v>1</v>
      </c>
      <c r="O14" s="67">
        <f t="shared" si="20"/>
        <v>0</v>
      </c>
      <c r="P14" s="67">
        <f t="shared" si="20"/>
        <v>0</v>
      </c>
      <c r="Q14" s="67">
        <f t="shared" si="20"/>
        <v>1</v>
      </c>
      <c r="R14" s="67">
        <f t="shared" si="20"/>
        <v>0</v>
      </c>
      <c r="S14" s="67">
        <f t="shared" si="20"/>
        <v>0</v>
      </c>
      <c r="T14" s="67">
        <f t="shared" si="20"/>
        <v>1</v>
      </c>
      <c r="U14" s="67">
        <f t="shared" si="20"/>
        <v>0</v>
      </c>
      <c r="V14" s="67">
        <f t="shared" si="20"/>
        <v>0</v>
      </c>
      <c r="W14" s="67">
        <f t="shared" si="20"/>
        <v>1</v>
      </c>
      <c r="X14" s="67">
        <f t="shared" si="20"/>
        <v>0</v>
      </c>
      <c r="Y14" s="67">
        <f t="shared" si="20"/>
        <v>0</v>
      </c>
      <c r="Z14" s="67">
        <f t="shared" si="20"/>
        <v>1</v>
      </c>
      <c r="AA14" s="67">
        <f t="shared" si="20"/>
        <v>0</v>
      </c>
      <c r="AB14" s="67">
        <f t="shared" si="20"/>
        <v>0</v>
      </c>
      <c r="AC14" s="67">
        <f t="shared" si="20"/>
        <v>1</v>
      </c>
      <c r="AD14" s="67">
        <f t="shared" si="20"/>
        <v>0</v>
      </c>
      <c r="AE14" s="67">
        <f t="shared" si="20"/>
        <v>0</v>
      </c>
      <c r="AF14" s="67">
        <f t="shared" si="20"/>
        <v>1</v>
      </c>
      <c r="AG14" s="67">
        <f t="shared" si="20"/>
        <v>0</v>
      </c>
      <c r="AH14" s="67">
        <f t="shared" si="20"/>
        <v>0</v>
      </c>
      <c r="AI14" s="67">
        <f t="shared" si="20"/>
        <v>1</v>
      </c>
      <c r="AJ14" s="67">
        <f t="shared" si="20"/>
        <v>0</v>
      </c>
      <c r="AK14" s="67">
        <f t="shared" si="20"/>
        <v>0</v>
      </c>
      <c r="AL14" s="67">
        <f t="shared" si="20"/>
        <v>1</v>
      </c>
      <c r="AM14" s="67">
        <f t="shared" si="20"/>
        <v>0</v>
      </c>
      <c r="AN14" s="67">
        <f t="shared" si="20"/>
        <v>0</v>
      </c>
      <c r="AO14" s="67">
        <f t="shared" si="20"/>
        <v>1</v>
      </c>
      <c r="AP14" s="67">
        <f t="shared" si="20"/>
        <v>0</v>
      </c>
      <c r="AQ14" s="67">
        <f t="shared" si="20"/>
        <v>0</v>
      </c>
      <c r="AR14" s="67">
        <f t="shared" si="20"/>
        <v>1</v>
      </c>
      <c r="AS14" s="67">
        <f t="shared" si="20"/>
        <v>0</v>
      </c>
      <c r="AT14" s="67">
        <f t="shared" si="20"/>
        <v>0</v>
      </c>
      <c r="AU14" s="67">
        <f t="shared" si="20"/>
        <v>1</v>
      </c>
      <c r="AV14" s="67">
        <f t="shared" si="20"/>
        <v>0</v>
      </c>
      <c r="AW14" s="67">
        <f t="shared" si="20"/>
        <v>0</v>
      </c>
      <c r="AX14" s="67">
        <f t="shared" si="20"/>
        <v>1</v>
      </c>
      <c r="AY14" s="67">
        <f t="shared" si="20"/>
        <v>0</v>
      </c>
      <c r="AZ14" s="67">
        <f t="shared" si="20"/>
        <v>0</v>
      </c>
      <c r="BA14" s="67">
        <f t="shared" si="20"/>
        <v>1</v>
      </c>
      <c r="BB14" s="67">
        <f t="shared" si="20"/>
        <v>0</v>
      </c>
      <c r="BC14" s="67">
        <f t="shared" si="20"/>
        <v>0</v>
      </c>
      <c r="BD14" s="67">
        <f t="shared" si="20"/>
        <v>1</v>
      </c>
      <c r="BE14" s="67">
        <f t="shared" si="20"/>
        <v>0</v>
      </c>
      <c r="BF14" s="67">
        <f t="shared" si="20"/>
        <v>0</v>
      </c>
      <c r="BG14" s="67">
        <f t="shared" si="20"/>
        <v>1</v>
      </c>
      <c r="BH14" s="67">
        <f t="shared" si="20"/>
        <v>0</v>
      </c>
      <c r="BI14" s="67">
        <f t="shared" si="20"/>
        <v>0</v>
      </c>
      <c r="BJ14" s="67">
        <f t="shared" si="20"/>
        <v>1</v>
      </c>
      <c r="BK14" s="67">
        <f t="shared" si="20"/>
        <v>0</v>
      </c>
      <c r="BL14" s="67">
        <f t="shared" si="20"/>
        <v>0</v>
      </c>
      <c r="BM14" s="67">
        <f t="shared" si="20"/>
        <v>1</v>
      </c>
      <c r="BN14" s="67">
        <f t="shared" si="20"/>
        <v>0</v>
      </c>
      <c r="BO14" s="67">
        <f t="shared" si="20"/>
        <v>0</v>
      </c>
      <c r="BP14" s="67">
        <f t="shared" si="20"/>
        <v>1</v>
      </c>
      <c r="BQ14" s="67">
        <f t="shared" si="20"/>
        <v>0</v>
      </c>
      <c r="BR14" s="67">
        <f t="shared" si="20"/>
        <v>0</v>
      </c>
      <c r="BS14" s="67">
        <f t="shared" ref="BS14:BZ14" si="21">SUM(BS10:BS13)</f>
        <v>1</v>
      </c>
      <c r="BT14" s="67">
        <f t="shared" si="21"/>
        <v>0</v>
      </c>
      <c r="BU14" s="67">
        <f t="shared" si="21"/>
        <v>0</v>
      </c>
      <c r="BV14" s="67">
        <f t="shared" si="21"/>
        <v>1</v>
      </c>
      <c r="BW14" s="67">
        <f t="shared" si="21"/>
        <v>0</v>
      </c>
      <c r="BX14" s="67">
        <f t="shared" si="21"/>
        <v>0</v>
      </c>
      <c r="BY14" s="67">
        <f t="shared" si="21"/>
        <v>1</v>
      </c>
      <c r="BZ14" s="67">
        <f t="shared" si="21"/>
        <v>0</v>
      </c>
      <c r="CA14" s="67">
        <f t="shared" ref="CA14:DA14" si="22">SUM(CA10:CA13)</f>
        <v>0</v>
      </c>
      <c r="CB14" s="67">
        <f t="shared" si="22"/>
        <v>1</v>
      </c>
      <c r="CC14" s="67">
        <f t="shared" si="22"/>
        <v>0</v>
      </c>
      <c r="CD14" s="67">
        <f t="shared" si="22"/>
        <v>0</v>
      </c>
      <c r="CE14" s="67">
        <f t="shared" si="22"/>
        <v>1</v>
      </c>
      <c r="CF14" s="67">
        <f t="shared" si="22"/>
        <v>0</v>
      </c>
      <c r="CG14" s="67">
        <f t="shared" si="22"/>
        <v>0</v>
      </c>
      <c r="CH14" s="67">
        <f t="shared" si="22"/>
        <v>1</v>
      </c>
      <c r="CI14" s="67">
        <f t="shared" si="22"/>
        <v>0</v>
      </c>
      <c r="CJ14" s="67">
        <f t="shared" si="22"/>
        <v>0</v>
      </c>
      <c r="CK14" s="67">
        <f t="shared" si="22"/>
        <v>1</v>
      </c>
      <c r="CL14" s="67">
        <f t="shared" si="22"/>
        <v>0</v>
      </c>
      <c r="CM14" s="67">
        <f t="shared" si="22"/>
        <v>0</v>
      </c>
      <c r="CN14" s="67">
        <f t="shared" si="22"/>
        <v>1</v>
      </c>
      <c r="CO14" s="67">
        <f t="shared" si="22"/>
        <v>0</v>
      </c>
      <c r="CP14" s="67">
        <f t="shared" si="22"/>
        <v>0</v>
      </c>
      <c r="CQ14" s="67">
        <f t="shared" si="22"/>
        <v>1</v>
      </c>
      <c r="CR14" s="67">
        <f t="shared" si="22"/>
        <v>0</v>
      </c>
      <c r="CS14" s="67">
        <f t="shared" si="22"/>
        <v>0</v>
      </c>
      <c r="CT14" s="67">
        <f t="shared" si="22"/>
        <v>1</v>
      </c>
      <c r="CU14" s="67">
        <f t="shared" si="22"/>
        <v>0</v>
      </c>
      <c r="CV14" s="67">
        <f t="shared" si="22"/>
        <v>0</v>
      </c>
      <c r="CW14" s="67">
        <f t="shared" si="22"/>
        <v>1</v>
      </c>
      <c r="CX14" s="67">
        <f t="shared" si="22"/>
        <v>0</v>
      </c>
      <c r="CY14" s="67">
        <f t="shared" si="22"/>
        <v>0</v>
      </c>
      <c r="CZ14" s="67">
        <f t="shared" si="22"/>
        <v>1</v>
      </c>
      <c r="DA14" s="67">
        <f t="shared" si="22"/>
        <v>0</v>
      </c>
      <c r="DB14" s="67">
        <f t="shared" ref="DB14:DM14" si="23">SUM(DB10:DB13)</f>
        <v>0</v>
      </c>
      <c r="DC14" s="67">
        <f t="shared" si="23"/>
        <v>1</v>
      </c>
      <c r="DD14" s="67">
        <f t="shared" si="23"/>
        <v>0</v>
      </c>
      <c r="DE14" s="67">
        <f t="shared" si="23"/>
        <v>0</v>
      </c>
      <c r="DF14" s="67">
        <f t="shared" si="23"/>
        <v>1</v>
      </c>
      <c r="DG14" s="67">
        <f t="shared" si="23"/>
        <v>0</v>
      </c>
      <c r="DH14" s="67">
        <f t="shared" si="23"/>
        <v>0</v>
      </c>
      <c r="DI14" s="67">
        <f t="shared" si="23"/>
        <v>1</v>
      </c>
      <c r="DJ14" s="67">
        <f t="shared" si="23"/>
        <v>0</v>
      </c>
      <c r="DK14" s="67">
        <f t="shared" si="23"/>
        <v>0</v>
      </c>
      <c r="DL14" s="67">
        <f t="shared" si="23"/>
        <v>1</v>
      </c>
      <c r="DM14" s="67">
        <f t="shared" si="23"/>
        <v>0</v>
      </c>
    </row>
    <row r="15" spans="1:117" s="102" customFormat="1" ht="5.45" x14ac:dyDescent="0.15">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row>
    <row r="16" spans="1:117" s="102" customFormat="1" ht="5.45" x14ac:dyDescent="0.15">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row>
    <row r="17" spans="1:117" s="421" customFormat="1" ht="21" x14ac:dyDescent="0.4">
      <c r="A17" s="419" t="s">
        <v>178</v>
      </c>
      <c r="B17" s="420"/>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c r="CS17" s="420"/>
      <c r="CT17" s="420"/>
      <c r="CU17" s="420"/>
      <c r="CV17" s="420"/>
      <c r="CW17" s="420"/>
      <c r="CX17" s="420"/>
      <c r="CY17" s="420"/>
      <c r="CZ17" s="420"/>
      <c r="DA17" s="420"/>
      <c r="DB17" s="420"/>
      <c r="DC17" s="420"/>
      <c r="DD17" s="420"/>
      <c r="DE17" s="420"/>
      <c r="DF17" s="420"/>
      <c r="DG17" s="420"/>
      <c r="DH17" s="420"/>
      <c r="DI17" s="420"/>
      <c r="DJ17" s="420"/>
      <c r="DK17" s="420"/>
      <c r="DL17" s="420"/>
      <c r="DM17" s="420"/>
    </row>
    <row r="18" spans="1:117" s="422" customFormat="1" ht="4.9000000000000004" customHeight="1" x14ac:dyDescent="0.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423"/>
      <c r="CB18" s="423"/>
      <c r="CC18" s="423"/>
      <c r="CD18" s="423"/>
      <c r="CE18" s="423"/>
      <c r="CF18" s="423"/>
      <c r="CG18" s="423"/>
      <c r="CH18" s="423"/>
      <c r="CI18" s="423"/>
      <c r="CJ18" s="423"/>
      <c r="CK18" s="423"/>
      <c r="CL18" s="423"/>
      <c r="CM18" s="423"/>
      <c r="CN18" s="423"/>
      <c r="CO18" s="423"/>
      <c r="CP18" s="423"/>
      <c r="CQ18" s="423"/>
      <c r="CR18" s="423"/>
      <c r="CS18" s="423"/>
      <c r="CT18" s="423"/>
      <c r="CU18" s="423"/>
      <c r="CV18" s="423"/>
      <c r="CW18" s="423"/>
      <c r="CX18" s="423"/>
      <c r="CY18" s="423"/>
      <c r="CZ18" s="423"/>
      <c r="DA18" s="423"/>
      <c r="DB18" s="423"/>
      <c r="DC18" s="423"/>
      <c r="DD18" s="423"/>
      <c r="DE18" s="423"/>
      <c r="DF18" s="423"/>
      <c r="DG18" s="423"/>
      <c r="DH18" s="423"/>
      <c r="DI18" s="423"/>
      <c r="DJ18" s="423"/>
      <c r="DK18" s="423"/>
      <c r="DL18" s="423"/>
      <c r="DM18" s="423"/>
    </row>
    <row r="19" spans="1:117" s="424" customFormat="1" ht="15.6" x14ac:dyDescent="0.3">
      <c r="A19" s="425" t="s">
        <v>138</v>
      </c>
      <c r="B19" s="425"/>
      <c r="C19" s="425"/>
      <c r="D19" s="425"/>
      <c r="E19" s="426"/>
      <c r="F19" s="426"/>
      <c r="G19" s="426"/>
      <c r="H19" s="426"/>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row>
    <row r="20" spans="1:117" s="422" customFormat="1" ht="14.45" x14ac:dyDescent="0.3">
      <c r="B20" s="422" t="s">
        <v>313</v>
      </c>
      <c r="D20" s="427">
        <f>SUM(F20:DM20)</f>
        <v>65619</v>
      </c>
      <c r="F20" s="423">
        <f>IF(F$4=0,0,Inputs!$E$66*LOOKUP(F$3,'Development Costs'!$F$2:$BO$2,'Development Costs'!$F$46:$BO$46))</f>
        <v>0</v>
      </c>
      <c r="G20" s="423">
        <f>IF(G$4=0,0,Inputs!$E$66*LOOKUP(G$3,'Development Costs'!$F$2:$BO$2,'Development Costs'!$F$46:$BO$46))</f>
        <v>0</v>
      </c>
      <c r="H20" s="423">
        <f>IF(H$4=0,0,Inputs!$E$66*LOOKUP(H$3,'Development Costs'!$F$2:$BO$2,'Development Costs'!$F$46:$BO$46))</f>
        <v>0</v>
      </c>
      <c r="I20" s="423">
        <f>IF(I$4=0,0,Inputs!$E$66*LOOKUP(I$3,'Development Costs'!$F$2:$BO$2,'Development Costs'!$F$46:$BO$46))</f>
        <v>0</v>
      </c>
      <c r="J20" s="423">
        <f>IF(J$4=0,0,Inputs!$E$66*LOOKUP(J$3,'Development Costs'!$F$2:$BO$2,'Development Costs'!$F$46:$BO$46))</f>
        <v>0</v>
      </c>
      <c r="K20" s="423">
        <f>IF(K$4=0,0,Inputs!$E$66*LOOKUP(K$3,'Development Costs'!$F$2:$BO$2,'Development Costs'!$F$46:$BO$46))</f>
        <v>0</v>
      </c>
      <c r="L20" s="423">
        <f>IF(L$4=0,0,Inputs!$E$66*LOOKUP(L$3,'Development Costs'!$F$2:$BO$2,'Development Costs'!$F$46:$BO$46))</f>
        <v>0</v>
      </c>
      <c r="M20" s="423">
        <f>IF(M$4=0,0,Inputs!$E$66*LOOKUP(M$3,'Development Costs'!$F$2:$BO$2,'Development Costs'!$F$46:$BO$46))</f>
        <v>1000</v>
      </c>
      <c r="N20" s="423">
        <f>IF(N$4=0,0,Inputs!$E$66*LOOKUP(N$3,'Development Costs'!$F$2:$BO$2,'Development Costs'!$F$46:$BO$46))</f>
        <v>15632</v>
      </c>
      <c r="O20" s="423">
        <f>IF(O$4=0,0,Inputs!$E$66*LOOKUP(O$3,'Development Costs'!$F$2:$BO$2,'Development Costs'!$F$46:$BO$46))</f>
        <v>16831</v>
      </c>
      <c r="P20" s="423">
        <f>IF(P$4=0,0,Inputs!$E$66*LOOKUP(P$3,'Development Costs'!$F$2:$BO$2,'Development Costs'!$F$46:$BO$46))</f>
        <v>30156</v>
      </c>
      <c r="Q20" s="423">
        <f>IF(Q$4=0,0,Inputs!$E$66*LOOKUP(Q$3,'Development Costs'!$F$2:$BO$2,'Development Costs'!$F$46:$BO$46))</f>
        <v>1000</v>
      </c>
      <c r="R20" s="423">
        <f>IF(R$4=0,0,Inputs!$E$66*LOOKUP(R$3,'Development Costs'!$F$2:$BO$2,'Development Costs'!$F$46:$BO$46))</f>
        <v>1000</v>
      </c>
      <c r="S20" s="423">
        <f>IF(S$4=0,0,Inputs!$E$66*LOOKUP(S$3,'Development Costs'!$F$2:$BO$2,'Development Costs'!$F$46:$BO$46))</f>
        <v>0</v>
      </c>
      <c r="T20" s="423">
        <f>IF(T$4=0,0,Inputs!$E$66*LOOKUP(T$3,'Development Costs'!$F$2:$BO$2,'Development Costs'!$F$46:$BO$46))</f>
        <v>0</v>
      </c>
      <c r="U20" s="423">
        <f>IF(U$4=0,0,Inputs!$E$66*LOOKUP(U$3,'Development Costs'!$F$2:$BO$2,'Development Costs'!$F$46:$BO$46))</f>
        <v>0</v>
      </c>
      <c r="V20" s="423">
        <f>IF(V$4=0,0,Inputs!$E$66*LOOKUP(V$3,'Development Costs'!$F$2:$BO$2,'Development Costs'!$F$46:$BO$46))</f>
        <v>0</v>
      </c>
      <c r="W20" s="423">
        <f>IF(W$4=0,0,Inputs!$E$66*LOOKUP(W$3,'Development Costs'!$F$2:$BO$2,'Development Costs'!$F$46:$BO$46))</f>
        <v>0</v>
      </c>
      <c r="X20" s="423">
        <f>IF(X$4=0,0,Inputs!$E$66*LOOKUP(X$3,'Development Costs'!$F$2:$BO$2,'Development Costs'!$F$46:$BO$46))</f>
        <v>0</v>
      </c>
      <c r="Y20" s="423">
        <f>IF(Y$4=0,0,Inputs!$E$66*LOOKUP(Y$3,'Development Costs'!$F$2:$BO$2,'Development Costs'!$F$46:$BO$46))</f>
        <v>0</v>
      </c>
      <c r="Z20" s="423">
        <f>IF(Z$4=0,0,Inputs!$E$66*LOOKUP(Z$3,'Development Costs'!$F$2:$BO$2,'Development Costs'!$F$46:$BO$46))</f>
        <v>0</v>
      </c>
      <c r="AA20" s="423">
        <f>IF(AA$4=0,0,Inputs!$E$66*LOOKUP(AA$3,'Development Costs'!$F$2:$BO$2,'Development Costs'!$F$46:$BO$46))</f>
        <v>0</v>
      </c>
      <c r="AB20" s="423">
        <f>IF(AB$4=0,0,Inputs!$E$66*LOOKUP(AB$3,'Development Costs'!$F$2:$BO$2,'Development Costs'!$F$46:$BO$46))</f>
        <v>0</v>
      </c>
      <c r="AC20" s="423">
        <f>IF(AC$4=0,0,Inputs!$E$66*LOOKUP(AC$3,'Development Costs'!$F$2:$BO$2,'Development Costs'!$F$46:$BO$46))</f>
        <v>0</v>
      </c>
      <c r="AD20" s="423">
        <f>IF(AD$4=0,0,Inputs!$E$66*LOOKUP(AD$3,'Development Costs'!$F$2:$BO$2,'Development Costs'!$F$46:$BO$46))</f>
        <v>0</v>
      </c>
      <c r="AE20" s="423">
        <f>IF(AE$4=0,0,Inputs!$E$66*LOOKUP(AE$3,'Development Costs'!$F$2:$BO$2,'Development Costs'!$F$46:$BO$46))</f>
        <v>0</v>
      </c>
      <c r="AF20" s="423">
        <f>IF(AF$4=0,0,Inputs!$E$66*LOOKUP(AF$3,'Development Costs'!$F$2:$BO$2,'Development Costs'!$F$46:$BO$46))</f>
        <v>0</v>
      </c>
      <c r="AG20" s="423">
        <f>IF(AG$4=0,0,Inputs!$E$66*LOOKUP(AG$3,'Development Costs'!$F$2:$BO$2,'Development Costs'!$F$46:$BO$46))</f>
        <v>0</v>
      </c>
      <c r="AH20" s="423">
        <f>IF(AH$4=0,0,Inputs!$E$66*LOOKUP(AH$3,'Development Costs'!$F$2:$BO$2,'Development Costs'!$F$46:$BO$46))</f>
        <v>0</v>
      </c>
      <c r="AI20" s="423">
        <f>IF(AI$4=0,0,Inputs!$E$66*LOOKUP(AI$3,'Development Costs'!$F$2:$BO$2,'Development Costs'!$F$46:$BO$46))</f>
        <v>0</v>
      </c>
      <c r="AJ20" s="423">
        <f>IF(AJ$4=0,0,Inputs!$E$66*LOOKUP(AJ$3,'Development Costs'!$F$2:$BO$2,'Development Costs'!$F$46:$BO$46))</f>
        <v>0</v>
      </c>
      <c r="AK20" s="423">
        <f>IF(AK$4=0,0,Inputs!$E$66*LOOKUP(AK$3,'Development Costs'!$F$2:$BO$2,'Development Costs'!$F$46:$BO$46))</f>
        <v>0</v>
      </c>
      <c r="AL20" s="423">
        <f>IF(AL$4=0,0,Inputs!$E$66*LOOKUP(AL$3,'Development Costs'!$F$2:$BO$2,'Development Costs'!$F$46:$BO$46))</f>
        <v>0</v>
      </c>
      <c r="AM20" s="423">
        <f>IF(AM$4=0,0,Inputs!$E$66*LOOKUP(AM$3,'Development Costs'!$F$2:$BO$2,'Development Costs'!$F$46:$BO$46))</f>
        <v>0</v>
      </c>
      <c r="AN20" s="423">
        <f>IF(AN$4=0,0,Inputs!$E$66*LOOKUP(AN$3,'Development Costs'!$F$2:$BO$2,'Development Costs'!$F$46:$BO$46))</f>
        <v>0</v>
      </c>
      <c r="AO20" s="423">
        <f>IF(AO$4=0,0,Inputs!$E$66*LOOKUP(AO$3,'Development Costs'!$F$2:$BO$2,'Development Costs'!$F$46:$BO$46))</f>
        <v>0</v>
      </c>
      <c r="AP20" s="423">
        <f>IF(AP$4=0,0,Inputs!$E$66*LOOKUP(AP$3,'Development Costs'!$F$2:$BO$2,'Development Costs'!$F$46:$BO$46))</f>
        <v>0</v>
      </c>
      <c r="AQ20" s="423">
        <f>IF(AQ$4=0,0,Inputs!$E$66*LOOKUP(AQ$3,'Development Costs'!$F$2:$BO$2,'Development Costs'!$F$46:$BO$46))</f>
        <v>0</v>
      </c>
      <c r="AR20" s="423">
        <f>IF(AR$4=0,0,Inputs!$E$66*LOOKUP(AR$3,'Development Costs'!$F$2:$BO$2,'Development Costs'!$F$46:$BO$46))</f>
        <v>0</v>
      </c>
      <c r="AS20" s="423">
        <f>IF(AS$4=0,0,Inputs!$E$66*LOOKUP(AS$3,'Development Costs'!$F$2:$BO$2,'Development Costs'!$F$46:$BO$46))</f>
        <v>0</v>
      </c>
      <c r="AT20" s="423">
        <f>IF(AT$4=0,0,Inputs!$E$66*LOOKUP(AT$3,'Development Costs'!$F$2:$BO$2,'Development Costs'!$F$46:$BO$46))</f>
        <v>0</v>
      </c>
      <c r="AU20" s="423">
        <f>IF(AU$4=0,0,Inputs!$E$66*LOOKUP(AU$3,'Development Costs'!$F$2:$BO$2,'Development Costs'!$F$46:$BO$46))</f>
        <v>0</v>
      </c>
      <c r="AV20" s="423">
        <f>IF(AV$4=0,0,Inputs!$E$66*LOOKUP(AV$3,'Development Costs'!$F$2:$BO$2,'Development Costs'!$F$46:$BO$46))</f>
        <v>0</v>
      </c>
      <c r="AW20" s="423">
        <f>IF(AW$4=0,0,Inputs!$E$66*LOOKUP(AW$3,'Development Costs'!$F$2:$BO$2,'Development Costs'!$F$46:$BO$46))</f>
        <v>0</v>
      </c>
      <c r="AX20" s="423">
        <f>IF(AX$4=0,0,Inputs!$E$66*LOOKUP(AX$3,'Development Costs'!$F$2:$BO$2,'Development Costs'!$F$46:$BO$46))</f>
        <v>0</v>
      </c>
      <c r="AY20" s="423">
        <f>IF(AY$4=0,0,Inputs!$E$66*LOOKUP(AY$3,'Development Costs'!$F$2:$BO$2,'Development Costs'!$F$46:$BO$46))</f>
        <v>0</v>
      </c>
      <c r="AZ20" s="423">
        <f>IF(AZ$4=0,0,Inputs!$E$66*LOOKUP(AZ$3,'Development Costs'!$F$2:$BO$2,'Development Costs'!$F$46:$BO$46))</f>
        <v>0</v>
      </c>
      <c r="BA20" s="423">
        <f>IF(BA$4=0,0,Inputs!$E$66*LOOKUP(BA$3,'Development Costs'!$F$2:$BO$2,'Development Costs'!$F$46:$BO$46))</f>
        <v>0</v>
      </c>
      <c r="BB20" s="423">
        <f>IF(BB$4=0,0,Inputs!$E$66*LOOKUP(BB$3,'Development Costs'!$F$2:$BO$2,'Development Costs'!$F$46:$BO$46))</f>
        <v>0</v>
      </c>
      <c r="BC20" s="423">
        <f>IF(BC$4=0,0,Inputs!$E$66*LOOKUP(BC$3,'Development Costs'!$F$2:$BO$2,'Development Costs'!$F$46:$BO$46))</f>
        <v>0</v>
      </c>
      <c r="BD20" s="423">
        <f>IF(BD$4=0,0,Inputs!$E$66*LOOKUP(BD$3,'Development Costs'!$F$2:$BO$2,'Development Costs'!$F$46:$BO$46))</f>
        <v>0</v>
      </c>
      <c r="BE20" s="423">
        <f>IF(BE$4=0,0,Inputs!$E$66*LOOKUP(BE$3,'Development Costs'!$F$2:$BO$2,'Development Costs'!$F$46:$BO$46))</f>
        <v>0</v>
      </c>
      <c r="BF20" s="423">
        <f>IF(BF$4=0,0,Inputs!$E$66*LOOKUP(BF$3,'Development Costs'!$F$2:$BO$2,'Development Costs'!$F$46:$BO$46))</f>
        <v>0</v>
      </c>
      <c r="BG20" s="423">
        <f>IF(BG$4=0,0,Inputs!$E$66*LOOKUP(BG$3,'Development Costs'!$F$2:$BO$2,'Development Costs'!$F$46:$BO$46))</f>
        <v>0</v>
      </c>
      <c r="BH20" s="423">
        <f>IF(BH$4=0,0,Inputs!$E$66*LOOKUP(BH$3,'Development Costs'!$F$2:$BO$2,'Development Costs'!$F$46:$BO$46))</f>
        <v>0</v>
      </c>
      <c r="BI20" s="423">
        <f>IF(BI$4=0,0,Inputs!$E$66*LOOKUP(BI$3,'Development Costs'!$F$2:$BO$2,'Development Costs'!$F$46:$BO$46))</f>
        <v>0</v>
      </c>
      <c r="BJ20" s="423">
        <f>IF(BJ$4=0,0,Inputs!$E$66*LOOKUP(BJ$3,'Development Costs'!$F$2:$BO$2,'Development Costs'!$F$46:$BO$46))</f>
        <v>0</v>
      </c>
      <c r="BK20" s="423">
        <f>IF(BK$4=0,0,Inputs!$E$66*LOOKUP(BK$3,'Development Costs'!$F$2:$BO$2,'Development Costs'!$F$46:$BO$46))</f>
        <v>0</v>
      </c>
      <c r="BL20" s="423">
        <f>IF(BL$4=0,0,Inputs!$E$66*LOOKUP(BL$3,'Development Costs'!$F$2:$BO$2,'Development Costs'!$F$46:$BO$46))</f>
        <v>0</v>
      </c>
      <c r="BM20" s="423">
        <f>IF(BM$4=0,0,Inputs!$E$66*LOOKUP(BM$3,'Development Costs'!$F$2:$BO$2,'Development Costs'!$F$46:$BO$46))</f>
        <v>0</v>
      </c>
      <c r="BN20" s="423">
        <f>IF(BN$4=0,0,Inputs!$E$66*LOOKUP(BN$3,'Development Costs'!$F$2:$BO$2,'Development Costs'!$F$46:$BO$46))</f>
        <v>0</v>
      </c>
      <c r="BO20" s="423">
        <f>IF(BO$4=0,0,Inputs!$E$66*LOOKUP(BO$3,'Development Costs'!$F$2:$BO$2,'Development Costs'!$F$46:$BO$46))</f>
        <v>0</v>
      </c>
      <c r="BP20" s="423">
        <f>IF(BP$4=0,0,Inputs!$E$66*LOOKUP(BP$3,'Development Costs'!$F$2:$BO$2,'Development Costs'!$F$46:$BO$46))</f>
        <v>0</v>
      </c>
      <c r="BQ20" s="423">
        <f>IF(BQ$4=0,0,Inputs!$E$66*LOOKUP(BQ$3,'Development Costs'!$F$2:$BO$2,'Development Costs'!$F$46:$BO$46))</f>
        <v>0</v>
      </c>
      <c r="BR20" s="423">
        <f>IF(BR$4=0,0,Inputs!$E$66*LOOKUP(BR$3,'Development Costs'!$F$2:$BO$2,'Development Costs'!$F$46:$BO$46))</f>
        <v>0</v>
      </c>
      <c r="BS20" s="423">
        <f>IF(BS$4=0,0,Inputs!$E$66*LOOKUP(BS$3,'Development Costs'!$F$2:$BO$2,'Development Costs'!$F$46:$BO$46))</f>
        <v>0</v>
      </c>
      <c r="BT20" s="423">
        <f>IF(BT$4=0,0,Inputs!$E$66*LOOKUP(BT$3,'Development Costs'!$F$2:$BO$2,'Development Costs'!$F$46:$BO$46))</f>
        <v>0</v>
      </c>
      <c r="BU20" s="423">
        <f>IF(BU$4=0,0,Inputs!$E$66*LOOKUP(BU$3,'Development Costs'!$F$2:$BO$2,'Development Costs'!$F$46:$BO$46))</f>
        <v>0</v>
      </c>
      <c r="BV20" s="423">
        <f>IF(BV$4=0,0,Inputs!$E$66*LOOKUP(BV$3,'Development Costs'!$F$2:$BO$2,'Development Costs'!$F$46:$BO$46))</f>
        <v>0</v>
      </c>
      <c r="BW20" s="423">
        <f>IF(BW$4=0,0,Inputs!$E$66*LOOKUP(BW$3,'Development Costs'!$F$2:$BO$2,'Development Costs'!$F$46:$BO$46))</f>
        <v>0</v>
      </c>
      <c r="BX20" s="423">
        <f>IF(BX$4=0,0,Inputs!$E$66*LOOKUP(BX$3,'Development Costs'!$F$2:$BO$2,'Development Costs'!$F$46:$BO$46))</f>
        <v>0</v>
      </c>
      <c r="BY20" s="423">
        <f>IF(BY$4=0,0,Inputs!$E$66*LOOKUP(BY$3,'Development Costs'!$F$2:$BO$2,'Development Costs'!$F$46:$BO$46))</f>
        <v>0</v>
      </c>
      <c r="BZ20" s="423">
        <f>IF(BZ$4=0,0,Inputs!$E$66*LOOKUP(BZ$3,'Development Costs'!$F$2:$BO$2,'Development Costs'!$F$46:$BO$46))</f>
        <v>0</v>
      </c>
      <c r="CA20" s="423">
        <f>IF(CA$4=0,0,Inputs!$E$66*LOOKUP(CA$3,'Development Costs'!$F$2:$BO$2,'Development Costs'!$F$46:$BO$46))</f>
        <v>0</v>
      </c>
      <c r="CB20" s="423">
        <f>IF(CB$4=0,0,Inputs!$E$66*LOOKUP(CB$3,'Development Costs'!$F$2:$BO$2,'Development Costs'!$F$46:$BO$46))</f>
        <v>0</v>
      </c>
      <c r="CC20" s="423">
        <f>IF(CC$4=0,0,Inputs!$E$66*LOOKUP(CC$3,'Development Costs'!$F$2:$BO$2,'Development Costs'!$F$46:$BO$46))</f>
        <v>0</v>
      </c>
      <c r="CD20" s="423">
        <f>IF(CD$4=0,0,Inputs!$E$66*LOOKUP(CD$3,'Development Costs'!$F$2:$BO$2,'Development Costs'!$F$46:$BO$46))</f>
        <v>0</v>
      </c>
      <c r="CE20" s="423">
        <f>IF(CE$4=0,0,Inputs!$E$66*LOOKUP(CE$3,'Development Costs'!$F$2:$BO$2,'Development Costs'!$F$46:$BO$46))</f>
        <v>0</v>
      </c>
      <c r="CF20" s="423">
        <f>IF(CF$4=0,0,Inputs!$E$66*LOOKUP(CF$3,'Development Costs'!$F$2:$BO$2,'Development Costs'!$F$46:$BO$46))</f>
        <v>0</v>
      </c>
      <c r="CG20" s="423">
        <f>IF(CG$4=0,0,Inputs!$E$66*LOOKUP(CG$3,'Development Costs'!$F$2:$BO$2,'Development Costs'!$F$46:$BO$46))</f>
        <v>0</v>
      </c>
      <c r="CH20" s="423">
        <f>IF(CH$4=0,0,Inputs!$E$66*LOOKUP(CH$3,'Development Costs'!$F$2:$BO$2,'Development Costs'!$F$46:$BO$46))</f>
        <v>0</v>
      </c>
      <c r="CI20" s="423">
        <f>IF(CI$4=0,0,Inputs!$E$66*LOOKUP(CI$3,'Development Costs'!$F$2:$BO$2,'Development Costs'!$F$46:$BO$46))</f>
        <v>0</v>
      </c>
      <c r="CJ20" s="423">
        <f>IF(CJ$4=0,0,Inputs!$E$66*LOOKUP(CJ$3,'Development Costs'!$F$2:$BO$2,'Development Costs'!$F$46:$BO$46))</f>
        <v>0</v>
      </c>
      <c r="CK20" s="423">
        <f>IF(CK$4=0,0,Inputs!$E$66*LOOKUP(CK$3,'Development Costs'!$F$2:$BO$2,'Development Costs'!$F$46:$BO$46))</f>
        <v>0</v>
      </c>
      <c r="CL20" s="423">
        <f>IF(CL$4=0,0,Inputs!$E$66*LOOKUP(CL$3,'Development Costs'!$F$2:$BO$2,'Development Costs'!$F$46:$BO$46))</f>
        <v>0</v>
      </c>
      <c r="CM20" s="423">
        <f>IF(CM$4=0,0,Inputs!$E$66*LOOKUP(CM$3,'Development Costs'!$F$2:$BO$2,'Development Costs'!$F$46:$BO$46))</f>
        <v>0</v>
      </c>
      <c r="CN20" s="423">
        <f>IF(CN$4=0,0,Inputs!$E$66*LOOKUP(CN$3,'Development Costs'!$F$2:$BO$2,'Development Costs'!$F$46:$BO$46))</f>
        <v>0</v>
      </c>
      <c r="CO20" s="423">
        <f>IF(CO$4=0,0,Inputs!$E$66*LOOKUP(CO$3,'Development Costs'!$F$2:$BO$2,'Development Costs'!$F$46:$BO$46))</f>
        <v>0</v>
      </c>
      <c r="CP20" s="423">
        <f>IF(CP$4=0,0,Inputs!$E$66*LOOKUP(CP$3,'Development Costs'!$F$2:$BO$2,'Development Costs'!$F$46:$BO$46))</f>
        <v>0</v>
      </c>
      <c r="CQ20" s="423">
        <f>IF(CQ$4=0,0,Inputs!$E$66*LOOKUP(CQ$3,'Development Costs'!$F$2:$BO$2,'Development Costs'!$F$46:$BO$46))</f>
        <v>0</v>
      </c>
      <c r="CR20" s="423">
        <f>IF(CR$4=0,0,Inputs!$E$66*LOOKUP(CR$3,'Development Costs'!$F$2:$BO$2,'Development Costs'!$F$46:$BO$46))</f>
        <v>0</v>
      </c>
      <c r="CS20" s="423">
        <f>IF(CS$4=0,0,Inputs!$E$66*LOOKUP(CS$3,'Development Costs'!$F$2:$BO$2,'Development Costs'!$F$46:$BO$46))</f>
        <v>0</v>
      </c>
      <c r="CT20" s="423">
        <f>IF(CT$4=0,0,Inputs!$E$66*LOOKUP(CT$3,'Development Costs'!$F$2:$BO$2,'Development Costs'!$F$46:$BO$46))</f>
        <v>0</v>
      </c>
      <c r="CU20" s="423">
        <f>IF(CU$4=0,0,Inputs!$E$66*LOOKUP(CU$3,'Development Costs'!$F$2:$BO$2,'Development Costs'!$F$46:$BO$46))</f>
        <v>0</v>
      </c>
      <c r="CV20" s="423">
        <f>IF(CV$4=0,0,Inputs!$E$66*LOOKUP(CV$3,'Development Costs'!$F$2:$BO$2,'Development Costs'!$F$46:$BO$46))</f>
        <v>0</v>
      </c>
      <c r="CW20" s="423">
        <f>IF(CW$4=0,0,Inputs!$E$66*LOOKUP(CW$3,'Development Costs'!$F$2:$BO$2,'Development Costs'!$F$46:$BO$46))</f>
        <v>0</v>
      </c>
      <c r="CX20" s="423">
        <f>IF(CX$4=0,0,Inputs!$E$66*LOOKUP(CX$3,'Development Costs'!$F$2:$BO$2,'Development Costs'!$F$46:$BO$46))</f>
        <v>0</v>
      </c>
      <c r="CY20" s="423">
        <f>IF(CY$4=0,0,Inputs!$E$66*LOOKUP(CY$3,'Development Costs'!$F$2:$BO$2,'Development Costs'!$F$46:$BO$46))</f>
        <v>0</v>
      </c>
      <c r="CZ20" s="423">
        <f>IF(CZ$4=0,0,Inputs!$E$66*LOOKUP(CZ$3,'Development Costs'!$F$2:$BO$2,'Development Costs'!$F$46:$BO$46))</f>
        <v>0</v>
      </c>
      <c r="DA20" s="423">
        <f>IF(DA$4=0,0,Inputs!$E$66*LOOKUP(DA$3,'Development Costs'!$F$2:$BO$2,'Development Costs'!$F$46:$BO$46))</f>
        <v>0</v>
      </c>
      <c r="DB20" s="423">
        <f>IF(DB$4=0,0,Inputs!$E$66*LOOKUP(DB$3,'Development Costs'!$F$2:$BO$2,'Development Costs'!$F$46:$BO$46))</f>
        <v>0</v>
      </c>
      <c r="DC20" s="423">
        <f>IF(DC$4=0,0,Inputs!$E$66*LOOKUP(DC$3,'Development Costs'!$F$2:$BO$2,'Development Costs'!$F$46:$BO$46))</f>
        <v>0</v>
      </c>
      <c r="DD20" s="423">
        <f>IF(DD$4=0,0,Inputs!$E$66*LOOKUP(DD$3,'Development Costs'!$F$2:$BO$2,'Development Costs'!$F$46:$BO$46))</f>
        <v>0</v>
      </c>
      <c r="DE20" s="423">
        <f>IF(DE$4=0,0,Inputs!$E$66*LOOKUP(DE$3,'Development Costs'!$F$2:$BO$2,'Development Costs'!$F$46:$BO$46))</f>
        <v>0</v>
      </c>
      <c r="DF20" s="423">
        <f>IF(DF$4=0,0,Inputs!$E$66*LOOKUP(DF$3,'Development Costs'!$F$2:$BO$2,'Development Costs'!$F$46:$BO$46))</f>
        <v>0</v>
      </c>
      <c r="DG20" s="423">
        <f>IF(DG$4=0,0,Inputs!$E$66*LOOKUP(DG$3,'Development Costs'!$F$2:$BO$2,'Development Costs'!$F$46:$BO$46))</f>
        <v>0</v>
      </c>
      <c r="DH20" s="423">
        <f>IF(DH$4=0,0,Inputs!$E$66*LOOKUP(DH$3,'Development Costs'!$F$2:$BO$2,'Development Costs'!$F$46:$BO$46))</f>
        <v>0</v>
      </c>
      <c r="DI20" s="423">
        <f>IF(DI$4=0,0,Inputs!$E$66*LOOKUP(DI$3,'Development Costs'!$F$2:$BO$2,'Development Costs'!$F$46:$BO$46))</f>
        <v>0</v>
      </c>
      <c r="DJ20" s="423">
        <f>IF(DJ$4=0,0,Inputs!$E$66*LOOKUP(DJ$3,'Development Costs'!$F$2:$BO$2,'Development Costs'!$F$46:$BO$46))</f>
        <v>0</v>
      </c>
      <c r="DK20" s="423">
        <f>IF(DK$4=0,0,Inputs!$E$66*LOOKUP(DK$3,'Development Costs'!$F$2:$BO$2,'Development Costs'!$F$46:$BO$46))</f>
        <v>0</v>
      </c>
      <c r="DL20" s="423">
        <f>IF(DL$4=0,0,Inputs!$E$66*LOOKUP(DL$3,'Development Costs'!$F$2:$BO$2,'Development Costs'!$F$46:$BO$46))</f>
        <v>0</v>
      </c>
      <c r="DM20" s="423">
        <f>IF(DM$4=0,0,Inputs!$E$66*LOOKUP(DM$3,'Development Costs'!$F$2:$BO$2,'Development Costs'!$F$46:$BO$46))</f>
        <v>0</v>
      </c>
    </row>
    <row r="21" spans="1:117" s="422" customFormat="1" ht="14.45" x14ac:dyDescent="0.3">
      <c r="B21" s="422" t="s">
        <v>314</v>
      </c>
      <c r="D21" s="427">
        <f>SUM(F21:DM21)</f>
        <v>0</v>
      </c>
      <c r="F21" s="423">
        <f>IF(F$4=0,0,Inputs!$E$66*LOOKUP(F$3,'Development Costs'!$F$2:$BO$2,'Development Costs'!$F$42:$BO$42))</f>
        <v>0</v>
      </c>
      <c r="G21" s="423">
        <f>IF(G$4=0,0,Inputs!$E$66*LOOKUP(G$3,'Development Costs'!$F$2:$BO$2,'Development Costs'!$F$42:$BO$42))</f>
        <v>0</v>
      </c>
      <c r="H21" s="423">
        <f>IF(H$4=0,0,Inputs!$E$66*LOOKUP(H$3,'Development Costs'!$F$2:$BO$2,'Development Costs'!$F$42:$BO$42))</f>
        <v>0</v>
      </c>
      <c r="I21" s="423">
        <f>IF(I$4=0,0,Inputs!$E$66*LOOKUP(I$3,'Development Costs'!$F$2:$BO$2,'Development Costs'!$F$42:$BO$42))</f>
        <v>0</v>
      </c>
      <c r="J21" s="423">
        <f>IF(J$4=0,0,Inputs!$E$66*LOOKUP(J$3,'Development Costs'!$F$2:$BO$2,'Development Costs'!$F$42:$BO$42))</f>
        <v>0</v>
      </c>
      <c r="K21" s="423">
        <f>IF(K$4=0,0,Inputs!$E$66*LOOKUP(K$3,'Development Costs'!$F$2:$BO$2,'Development Costs'!$F$42:$BO$42))</f>
        <v>0</v>
      </c>
      <c r="L21" s="423">
        <f>IF(L$4=0,0,Inputs!$E$66*LOOKUP(L$3,'Development Costs'!$F$2:$BO$2,'Development Costs'!$F$42:$BO$42))</f>
        <v>0</v>
      </c>
      <c r="M21" s="423">
        <f>IF(M$4=0,0,Inputs!$E$66*LOOKUP(M$3,'Development Costs'!$F$2:$BO$2,'Development Costs'!$F$42:$BO$42))</f>
        <v>0</v>
      </c>
      <c r="N21" s="423">
        <f>IF(N$4=0,0,Inputs!$E$66*LOOKUP(N$3,'Development Costs'!$F$2:$BO$2,'Development Costs'!$F$42:$BO$42))</f>
        <v>0</v>
      </c>
      <c r="O21" s="423">
        <f>IF(O$4=0,0,Inputs!$E$66*LOOKUP(O$3,'Development Costs'!$F$2:$BO$2,'Development Costs'!$F$42:$BO$42))</f>
        <v>0</v>
      </c>
      <c r="P21" s="423">
        <f>IF(P$4=0,0,Inputs!$E$66*LOOKUP(P$3,'Development Costs'!$F$2:$BO$2,'Development Costs'!$F$42:$BO$42))</f>
        <v>0</v>
      </c>
      <c r="Q21" s="423">
        <f>IF(Q$4=0,0,Inputs!$E$66*LOOKUP(Q$3,'Development Costs'!$F$2:$BO$2,'Development Costs'!$F$42:$BO$42))</f>
        <v>0</v>
      </c>
      <c r="R21" s="423">
        <f>IF(R$4=0,0,Inputs!$E$66*LOOKUP(R$3,'Development Costs'!$F$2:$BO$2,'Development Costs'!$F$42:$BO$42))</f>
        <v>0</v>
      </c>
      <c r="S21" s="423">
        <f>IF(S$4=0,0,Inputs!$E$66*LOOKUP(S$3,'Development Costs'!$F$2:$BO$2,'Development Costs'!$F$42:$BO$42))</f>
        <v>0</v>
      </c>
      <c r="T21" s="423">
        <f>IF(T$4=0,0,Inputs!$E$66*LOOKUP(T$3,'Development Costs'!$F$2:$BO$2,'Development Costs'!$F$42:$BO$42))</f>
        <v>0</v>
      </c>
      <c r="U21" s="423">
        <f>IF(U$4=0,0,Inputs!$E$66*LOOKUP(U$3,'Development Costs'!$F$2:$BO$2,'Development Costs'!$F$42:$BO$42))</f>
        <v>0</v>
      </c>
      <c r="V21" s="423">
        <f>IF(V$4=0,0,Inputs!$E$66*LOOKUP(V$3,'Development Costs'!$F$2:$BO$2,'Development Costs'!$F$42:$BO$42))</f>
        <v>0</v>
      </c>
      <c r="W21" s="423">
        <f>IF(W$4=0,0,Inputs!$E$66*LOOKUP(W$3,'Development Costs'!$F$2:$BO$2,'Development Costs'!$F$42:$BO$42))</f>
        <v>0</v>
      </c>
      <c r="X21" s="423">
        <f>IF(X$4=0,0,Inputs!$E$66*LOOKUP(X$3,'Development Costs'!$F$2:$BO$2,'Development Costs'!$F$42:$BO$42))</f>
        <v>0</v>
      </c>
      <c r="Y21" s="423">
        <f>IF(Y$4=0,0,Inputs!$E$66*LOOKUP(Y$3,'Development Costs'!$F$2:$BO$2,'Development Costs'!$F$42:$BO$42))</f>
        <v>0</v>
      </c>
      <c r="Z21" s="423">
        <f>IF(Z$4=0,0,Inputs!$E$66*LOOKUP(Z$3,'Development Costs'!$F$2:$BO$2,'Development Costs'!$F$42:$BO$42))</f>
        <v>0</v>
      </c>
      <c r="AA21" s="423">
        <f>IF(AA$4=0,0,Inputs!$E$66*LOOKUP(AA$3,'Development Costs'!$F$2:$BO$2,'Development Costs'!$F$42:$BO$42))</f>
        <v>0</v>
      </c>
      <c r="AB21" s="423">
        <f>IF(AB$4=0,0,Inputs!$E$66*LOOKUP(AB$3,'Development Costs'!$F$2:$BO$2,'Development Costs'!$F$42:$BO$42))</f>
        <v>0</v>
      </c>
      <c r="AC21" s="423">
        <f>IF(AC$4=0,0,Inputs!$E$66*LOOKUP(AC$3,'Development Costs'!$F$2:$BO$2,'Development Costs'!$F$42:$BO$42))</f>
        <v>0</v>
      </c>
      <c r="AD21" s="423">
        <f>IF(AD$4=0,0,Inputs!$E$66*LOOKUP(AD$3,'Development Costs'!$F$2:$BO$2,'Development Costs'!$F$42:$BO$42))</f>
        <v>0</v>
      </c>
      <c r="AE21" s="423">
        <f>IF(AE$4=0,0,Inputs!$E$66*LOOKUP(AE$3,'Development Costs'!$F$2:$BO$2,'Development Costs'!$F$42:$BO$42))</f>
        <v>0</v>
      </c>
      <c r="AF21" s="423">
        <f>IF(AF$4=0,0,Inputs!$E$66*LOOKUP(AF$3,'Development Costs'!$F$2:$BO$2,'Development Costs'!$F$42:$BO$42))</f>
        <v>0</v>
      </c>
      <c r="AG21" s="423">
        <f>IF(AG$4=0,0,Inputs!$E$66*LOOKUP(AG$3,'Development Costs'!$F$2:$BO$2,'Development Costs'!$F$42:$BO$42))</f>
        <v>0</v>
      </c>
      <c r="AH21" s="423">
        <f>IF(AH$4=0,0,Inputs!$E$66*LOOKUP(AH$3,'Development Costs'!$F$2:$BO$2,'Development Costs'!$F$42:$BO$42))</f>
        <v>0</v>
      </c>
      <c r="AI21" s="423">
        <f>IF(AI$4=0,0,Inputs!$E$66*LOOKUP(AI$3,'Development Costs'!$F$2:$BO$2,'Development Costs'!$F$42:$BO$42))</f>
        <v>0</v>
      </c>
      <c r="AJ21" s="423">
        <f>IF(AJ$4=0,0,Inputs!$E$66*LOOKUP(AJ$3,'Development Costs'!$F$2:$BO$2,'Development Costs'!$F$42:$BO$42))</f>
        <v>0</v>
      </c>
      <c r="AK21" s="423">
        <f>IF(AK$4=0,0,Inputs!$E$66*LOOKUP(AK$3,'Development Costs'!$F$2:$BO$2,'Development Costs'!$F$42:$BO$42))</f>
        <v>0</v>
      </c>
      <c r="AL21" s="423">
        <f>IF(AL$4=0,0,Inputs!$E$66*LOOKUP(AL$3,'Development Costs'!$F$2:$BO$2,'Development Costs'!$F$42:$BO$42))</f>
        <v>0</v>
      </c>
      <c r="AM21" s="423">
        <f>IF(AM$4=0,0,Inputs!$E$66*LOOKUP(AM$3,'Development Costs'!$F$2:$BO$2,'Development Costs'!$F$42:$BO$42))</f>
        <v>0</v>
      </c>
      <c r="AN21" s="423">
        <f>IF(AN$4=0,0,Inputs!$E$66*LOOKUP(AN$3,'Development Costs'!$F$2:$BO$2,'Development Costs'!$F$42:$BO$42))</f>
        <v>0</v>
      </c>
      <c r="AO21" s="423">
        <f>IF(AO$4=0,0,Inputs!$E$66*LOOKUP(AO$3,'Development Costs'!$F$2:$BO$2,'Development Costs'!$F$42:$BO$42))</f>
        <v>0</v>
      </c>
      <c r="AP21" s="423">
        <f>IF(AP$4=0,0,Inputs!$E$66*LOOKUP(AP$3,'Development Costs'!$F$2:$BO$2,'Development Costs'!$F$42:$BO$42))</f>
        <v>0</v>
      </c>
      <c r="AQ21" s="423">
        <f>IF(AQ$4=0,0,Inputs!$E$66*LOOKUP(AQ$3,'Development Costs'!$F$2:$BO$2,'Development Costs'!$F$42:$BO$42))</f>
        <v>0</v>
      </c>
      <c r="AR21" s="423">
        <f>IF(AR$4=0,0,Inputs!$E$66*LOOKUP(AR$3,'Development Costs'!$F$2:$BO$2,'Development Costs'!$F$42:$BO$42))</f>
        <v>0</v>
      </c>
      <c r="AS21" s="423">
        <f>IF(AS$4=0,0,Inputs!$E$66*LOOKUP(AS$3,'Development Costs'!$F$2:$BO$2,'Development Costs'!$F$42:$BO$42))</f>
        <v>0</v>
      </c>
      <c r="AT21" s="423">
        <f>IF(AT$4=0,0,Inputs!$E$66*LOOKUP(AT$3,'Development Costs'!$F$2:$BO$2,'Development Costs'!$F$42:$BO$42))</f>
        <v>0</v>
      </c>
      <c r="AU21" s="423">
        <f>IF(AU$4=0,0,Inputs!$E$66*LOOKUP(AU$3,'Development Costs'!$F$2:$BO$2,'Development Costs'!$F$42:$BO$42))</f>
        <v>0</v>
      </c>
      <c r="AV21" s="423">
        <f>IF(AV$4=0,0,Inputs!$E$66*LOOKUP(AV$3,'Development Costs'!$F$2:$BO$2,'Development Costs'!$F$42:$BO$42))</f>
        <v>0</v>
      </c>
      <c r="AW21" s="423">
        <f>IF(AW$4=0,0,Inputs!$E$66*LOOKUP(AW$3,'Development Costs'!$F$2:$BO$2,'Development Costs'!$F$42:$BO$42))</f>
        <v>0</v>
      </c>
      <c r="AX21" s="423">
        <f>IF(AX$4=0,0,Inputs!$E$66*LOOKUP(AX$3,'Development Costs'!$F$2:$BO$2,'Development Costs'!$F$42:$BO$42))</f>
        <v>0</v>
      </c>
      <c r="AY21" s="423">
        <f>IF(AY$4=0,0,Inputs!$E$66*LOOKUP(AY$3,'Development Costs'!$F$2:$BO$2,'Development Costs'!$F$42:$BO$42))</f>
        <v>0</v>
      </c>
      <c r="AZ21" s="423">
        <f>IF(AZ$4=0,0,Inputs!$E$66*LOOKUP(AZ$3,'Development Costs'!$F$2:$BO$2,'Development Costs'!$F$42:$BO$42))</f>
        <v>0</v>
      </c>
      <c r="BA21" s="423">
        <f>IF(BA$4=0,0,Inputs!$E$66*LOOKUP(BA$3,'Development Costs'!$F$2:$BO$2,'Development Costs'!$F$42:$BO$42))</f>
        <v>0</v>
      </c>
      <c r="BB21" s="423">
        <f>IF(BB$4=0,0,Inputs!$E$66*LOOKUP(BB$3,'Development Costs'!$F$2:$BO$2,'Development Costs'!$F$42:$BO$42))</f>
        <v>0</v>
      </c>
      <c r="BC21" s="423">
        <f>IF(BC$4=0,0,Inputs!$E$66*LOOKUP(BC$3,'Development Costs'!$F$2:$BO$2,'Development Costs'!$F$42:$BO$42))</f>
        <v>0</v>
      </c>
      <c r="BD21" s="423">
        <f>IF(BD$4=0,0,Inputs!$E$66*LOOKUP(BD$3,'Development Costs'!$F$2:$BO$2,'Development Costs'!$F$42:$BO$42))</f>
        <v>0</v>
      </c>
      <c r="BE21" s="423">
        <f>IF(BE$4=0,0,Inputs!$E$66*LOOKUP(BE$3,'Development Costs'!$F$2:$BO$2,'Development Costs'!$F$42:$BO$42))</f>
        <v>0</v>
      </c>
      <c r="BF21" s="423">
        <f>IF(BF$4=0,0,Inputs!$E$66*LOOKUP(BF$3,'Development Costs'!$F$2:$BO$2,'Development Costs'!$F$42:$BO$42))</f>
        <v>0</v>
      </c>
      <c r="BG21" s="423">
        <f>IF(BG$4=0,0,Inputs!$E$66*LOOKUP(BG$3,'Development Costs'!$F$2:$BO$2,'Development Costs'!$F$42:$BO$42))</f>
        <v>0</v>
      </c>
      <c r="BH21" s="423">
        <f>IF(BH$4=0,0,Inputs!$E$66*LOOKUP(BH$3,'Development Costs'!$F$2:$BO$2,'Development Costs'!$F$42:$BO$42))</f>
        <v>0</v>
      </c>
      <c r="BI21" s="423">
        <f>IF(BI$4=0,0,Inputs!$E$66*LOOKUP(BI$3,'Development Costs'!$F$2:$BO$2,'Development Costs'!$F$42:$BO$42))</f>
        <v>0</v>
      </c>
      <c r="BJ21" s="423">
        <f>IF(BJ$4=0,0,Inputs!$E$66*LOOKUP(BJ$3,'Development Costs'!$F$2:$BO$2,'Development Costs'!$F$42:$BO$42))</f>
        <v>0</v>
      </c>
      <c r="BK21" s="423">
        <f>IF(BK$4=0,0,Inputs!$E$66*LOOKUP(BK$3,'Development Costs'!$F$2:$BO$2,'Development Costs'!$F$42:$BO$42))</f>
        <v>0</v>
      </c>
      <c r="BL21" s="423">
        <f>IF(BL$4=0,0,Inputs!$E$66*LOOKUP(BL$3,'Development Costs'!$F$2:$BO$2,'Development Costs'!$F$42:$BO$42))</f>
        <v>0</v>
      </c>
      <c r="BM21" s="423">
        <f>IF(BM$4=0,0,Inputs!$E$66*LOOKUP(BM$3,'Development Costs'!$F$2:$BO$2,'Development Costs'!$F$42:$BO$42))</f>
        <v>0</v>
      </c>
      <c r="BN21" s="423">
        <f>IF(BN$4=0,0,Inputs!$E$66*LOOKUP(BN$3,'Development Costs'!$F$2:$BO$2,'Development Costs'!$F$42:$BO$42))</f>
        <v>0</v>
      </c>
      <c r="BO21" s="423">
        <f>IF(BO$4=0,0,Inputs!$E$66*LOOKUP(BO$3,'Development Costs'!$F$2:$BO$2,'Development Costs'!$F$42:$BO$42))</f>
        <v>0</v>
      </c>
      <c r="BP21" s="423">
        <f>IF(BP$4=0,0,Inputs!$E$66*LOOKUP(BP$3,'Development Costs'!$F$2:$BO$2,'Development Costs'!$F$42:$BO$42))</f>
        <v>0</v>
      </c>
      <c r="BQ21" s="423">
        <f>IF(BQ$4=0,0,Inputs!$E$66*LOOKUP(BQ$3,'Development Costs'!$F$2:$BO$2,'Development Costs'!$F$42:$BO$42))</f>
        <v>0</v>
      </c>
      <c r="BR21" s="423">
        <f>IF(BR$4=0,0,Inputs!$E$66*LOOKUP(BR$3,'Development Costs'!$F$2:$BO$2,'Development Costs'!$F$42:$BO$42))</f>
        <v>0</v>
      </c>
      <c r="BS21" s="423">
        <f>IF(BS$4=0,0,Inputs!$E$66*LOOKUP(BS$3,'Development Costs'!$F$2:$BO$2,'Development Costs'!$F$42:$BO$42))</f>
        <v>0</v>
      </c>
      <c r="BT21" s="423">
        <f>IF(BT$4=0,0,Inputs!$E$66*LOOKUP(BT$3,'Development Costs'!$F$2:$BO$2,'Development Costs'!$F$42:$BO$42))</f>
        <v>0</v>
      </c>
      <c r="BU21" s="423">
        <f>IF(BU$4=0,0,Inputs!$E$66*LOOKUP(BU$3,'Development Costs'!$F$2:$BO$2,'Development Costs'!$F$42:$BO$42))</f>
        <v>0</v>
      </c>
      <c r="BV21" s="423">
        <f>IF(BV$4=0,0,Inputs!$E$66*LOOKUP(BV$3,'Development Costs'!$F$2:$BO$2,'Development Costs'!$F$42:$BO$42))</f>
        <v>0</v>
      </c>
      <c r="BW21" s="423">
        <f>IF(BW$4=0,0,Inputs!$E$66*LOOKUP(BW$3,'Development Costs'!$F$2:$BO$2,'Development Costs'!$F$42:$BO$42))</f>
        <v>0</v>
      </c>
      <c r="BX21" s="423">
        <f>IF(BX$4=0,0,Inputs!$E$66*LOOKUP(BX$3,'Development Costs'!$F$2:$BO$2,'Development Costs'!$F$42:$BO$42))</f>
        <v>0</v>
      </c>
      <c r="BY21" s="423">
        <f>IF(BY$4=0,0,Inputs!$E$66*LOOKUP(BY$3,'Development Costs'!$F$2:$BO$2,'Development Costs'!$F$42:$BO$42))</f>
        <v>0</v>
      </c>
      <c r="BZ21" s="423">
        <f>IF(BZ$4=0,0,Inputs!$E$66*LOOKUP(BZ$3,'Development Costs'!$F$2:$BO$2,'Development Costs'!$F$42:$BO$42))</f>
        <v>0</v>
      </c>
      <c r="CA21" s="423">
        <f>IF(CA$4=0,0,Inputs!$E$66*LOOKUP(CA$3,'Development Costs'!$F$2:$BO$2,'Development Costs'!$F$42:$BO$42))</f>
        <v>0</v>
      </c>
      <c r="CB21" s="423">
        <f>IF(CB$4=0,0,Inputs!$E$66*LOOKUP(CB$3,'Development Costs'!$F$2:$BO$2,'Development Costs'!$F$42:$BO$42))</f>
        <v>0</v>
      </c>
      <c r="CC21" s="423">
        <f>IF(CC$4=0,0,Inputs!$E$66*LOOKUP(CC$3,'Development Costs'!$F$2:$BO$2,'Development Costs'!$F$42:$BO$42))</f>
        <v>0</v>
      </c>
      <c r="CD21" s="423">
        <f>IF(CD$4=0,0,Inputs!$E$66*LOOKUP(CD$3,'Development Costs'!$F$2:$BO$2,'Development Costs'!$F$42:$BO$42))</f>
        <v>0</v>
      </c>
      <c r="CE21" s="423">
        <f>IF(CE$4=0,0,Inputs!$E$66*LOOKUP(CE$3,'Development Costs'!$F$2:$BO$2,'Development Costs'!$F$42:$BO$42))</f>
        <v>0</v>
      </c>
      <c r="CF21" s="423">
        <f>IF(CF$4=0,0,Inputs!$E$66*LOOKUP(CF$3,'Development Costs'!$F$2:$BO$2,'Development Costs'!$F$42:$BO$42))</f>
        <v>0</v>
      </c>
      <c r="CG21" s="423">
        <f>IF(CG$4=0,0,Inputs!$E$66*LOOKUP(CG$3,'Development Costs'!$F$2:$BO$2,'Development Costs'!$F$42:$BO$42))</f>
        <v>0</v>
      </c>
      <c r="CH21" s="423">
        <f>IF(CH$4=0,0,Inputs!$E$66*LOOKUP(CH$3,'Development Costs'!$F$2:$BO$2,'Development Costs'!$F$42:$BO$42))</f>
        <v>0</v>
      </c>
      <c r="CI21" s="423">
        <f>IF(CI$4=0,0,Inputs!$E$66*LOOKUP(CI$3,'Development Costs'!$F$2:$BO$2,'Development Costs'!$F$42:$BO$42))</f>
        <v>0</v>
      </c>
      <c r="CJ21" s="423">
        <f>IF(CJ$4=0,0,Inputs!$E$66*LOOKUP(CJ$3,'Development Costs'!$F$2:$BO$2,'Development Costs'!$F$42:$BO$42))</f>
        <v>0</v>
      </c>
      <c r="CK21" s="423">
        <f>IF(CK$4=0,0,Inputs!$E$66*LOOKUP(CK$3,'Development Costs'!$F$2:$BO$2,'Development Costs'!$F$42:$BO$42))</f>
        <v>0</v>
      </c>
      <c r="CL21" s="423">
        <f>IF(CL$4=0,0,Inputs!$E$66*LOOKUP(CL$3,'Development Costs'!$F$2:$BO$2,'Development Costs'!$F$42:$BO$42))</f>
        <v>0</v>
      </c>
      <c r="CM21" s="423">
        <f>IF(CM$4=0,0,Inputs!$E$66*LOOKUP(CM$3,'Development Costs'!$F$2:$BO$2,'Development Costs'!$F$42:$BO$42))</f>
        <v>0</v>
      </c>
      <c r="CN21" s="423">
        <f>IF(CN$4=0,0,Inputs!$E$66*LOOKUP(CN$3,'Development Costs'!$F$2:$BO$2,'Development Costs'!$F$42:$BO$42))</f>
        <v>0</v>
      </c>
      <c r="CO21" s="423">
        <f>IF(CO$4=0,0,Inputs!$E$66*LOOKUP(CO$3,'Development Costs'!$F$2:$BO$2,'Development Costs'!$F$42:$BO$42))</f>
        <v>0</v>
      </c>
      <c r="CP21" s="423">
        <f>IF(CP$4=0,0,Inputs!$E$66*LOOKUP(CP$3,'Development Costs'!$F$2:$BO$2,'Development Costs'!$F$42:$BO$42))</f>
        <v>0</v>
      </c>
      <c r="CQ21" s="423">
        <f>IF(CQ$4=0,0,Inputs!$E$66*LOOKUP(CQ$3,'Development Costs'!$F$2:$BO$2,'Development Costs'!$F$42:$BO$42))</f>
        <v>0</v>
      </c>
      <c r="CR21" s="423">
        <f>IF(CR$4=0,0,Inputs!$E$66*LOOKUP(CR$3,'Development Costs'!$F$2:$BO$2,'Development Costs'!$F$42:$BO$42))</f>
        <v>0</v>
      </c>
      <c r="CS21" s="423">
        <f>IF(CS$4=0,0,Inputs!$E$66*LOOKUP(CS$3,'Development Costs'!$F$2:$BO$2,'Development Costs'!$F$42:$BO$42))</f>
        <v>0</v>
      </c>
      <c r="CT21" s="423">
        <f>IF(CT$4=0,0,Inputs!$E$66*LOOKUP(CT$3,'Development Costs'!$F$2:$BO$2,'Development Costs'!$F$42:$BO$42))</f>
        <v>0</v>
      </c>
      <c r="CU21" s="423">
        <f>IF(CU$4=0,0,Inputs!$E$66*LOOKUP(CU$3,'Development Costs'!$F$2:$BO$2,'Development Costs'!$F$42:$BO$42))</f>
        <v>0</v>
      </c>
      <c r="CV21" s="423">
        <f>IF(CV$4=0,0,Inputs!$E$66*LOOKUP(CV$3,'Development Costs'!$F$2:$BO$2,'Development Costs'!$F$42:$BO$42))</f>
        <v>0</v>
      </c>
      <c r="CW21" s="423">
        <f>IF(CW$4=0,0,Inputs!$E$66*LOOKUP(CW$3,'Development Costs'!$F$2:$BO$2,'Development Costs'!$F$42:$BO$42))</f>
        <v>0</v>
      </c>
      <c r="CX21" s="423">
        <f>IF(CX$4=0,0,Inputs!$E$66*LOOKUP(CX$3,'Development Costs'!$F$2:$BO$2,'Development Costs'!$F$42:$BO$42))</f>
        <v>0</v>
      </c>
      <c r="CY21" s="423">
        <f>IF(CY$4=0,0,Inputs!$E$66*LOOKUP(CY$3,'Development Costs'!$F$2:$BO$2,'Development Costs'!$F$42:$BO$42))</f>
        <v>0</v>
      </c>
      <c r="CZ21" s="423">
        <f>IF(CZ$4=0,0,Inputs!$E$66*LOOKUP(CZ$3,'Development Costs'!$F$2:$BO$2,'Development Costs'!$F$42:$BO$42))</f>
        <v>0</v>
      </c>
      <c r="DA21" s="423">
        <f>IF(DA$4=0,0,Inputs!$E$66*LOOKUP(DA$3,'Development Costs'!$F$2:$BO$2,'Development Costs'!$F$42:$BO$42))</f>
        <v>0</v>
      </c>
      <c r="DB21" s="423">
        <f>IF(DB$4=0,0,Inputs!$E$66*LOOKUP(DB$3,'Development Costs'!$F$2:$BO$2,'Development Costs'!$F$42:$BO$42))</f>
        <v>0</v>
      </c>
      <c r="DC21" s="423">
        <f>IF(DC$4=0,0,Inputs!$E$66*LOOKUP(DC$3,'Development Costs'!$F$2:$BO$2,'Development Costs'!$F$42:$BO$42))</f>
        <v>0</v>
      </c>
      <c r="DD21" s="423">
        <f>IF(DD$4=0,0,Inputs!$E$66*LOOKUP(DD$3,'Development Costs'!$F$2:$BO$2,'Development Costs'!$F$42:$BO$42))</f>
        <v>0</v>
      </c>
      <c r="DE21" s="423">
        <f>IF(DE$4=0,0,Inputs!$E$66*LOOKUP(DE$3,'Development Costs'!$F$2:$BO$2,'Development Costs'!$F$42:$BO$42))</f>
        <v>0</v>
      </c>
      <c r="DF21" s="423">
        <f>IF(DF$4=0,0,Inputs!$E$66*LOOKUP(DF$3,'Development Costs'!$F$2:$BO$2,'Development Costs'!$F$42:$BO$42))</f>
        <v>0</v>
      </c>
      <c r="DG21" s="423">
        <f>IF(DG$4=0,0,Inputs!$E$66*LOOKUP(DG$3,'Development Costs'!$F$2:$BO$2,'Development Costs'!$F$42:$BO$42))</f>
        <v>0</v>
      </c>
      <c r="DH21" s="423">
        <f>IF(DH$4=0,0,Inputs!$E$66*LOOKUP(DH$3,'Development Costs'!$F$2:$BO$2,'Development Costs'!$F$42:$BO$42))</f>
        <v>0</v>
      </c>
      <c r="DI21" s="423">
        <f>IF(DI$4=0,0,Inputs!$E$66*LOOKUP(DI$3,'Development Costs'!$F$2:$BO$2,'Development Costs'!$F$42:$BO$42))</f>
        <v>0</v>
      </c>
      <c r="DJ21" s="423">
        <f>IF(DJ$4=0,0,Inputs!$E$66*LOOKUP(DJ$3,'Development Costs'!$F$2:$BO$2,'Development Costs'!$F$42:$BO$42))</f>
        <v>0</v>
      </c>
      <c r="DK21" s="423">
        <f>IF(DK$4=0,0,Inputs!$E$66*LOOKUP(DK$3,'Development Costs'!$F$2:$BO$2,'Development Costs'!$F$42:$BO$42))</f>
        <v>0</v>
      </c>
      <c r="DL21" s="423">
        <f>IF(DL$4=0,0,Inputs!$E$66*LOOKUP(DL$3,'Development Costs'!$F$2:$BO$2,'Development Costs'!$F$42:$BO$42))</f>
        <v>0</v>
      </c>
      <c r="DM21" s="423">
        <f>IF(DM$4=0,0,Inputs!$E$66*LOOKUP(DM$3,'Development Costs'!$F$2:$BO$2,'Development Costs'!$F$42:$BO$42))</f>
        <v>0</v>
      </c>
    </row>
    <row r="22" spans="1:117" s="422" customFormat="1" ht="14.45" x14ac:dyDescent="0.3">
      <c r="B22" s="422" t="s">
        <v>139</v>
      </c>
      <c r="D22" s="427">
        <f>SUM(F22:DM22)</f>
        <v>1369.7099552135664</v>
      </c>
      <c r="F22" s="423">
        <f>F$29</f>
        <v>0</v>
      </c>
      <c r="G22" s="423">
        <f t="shared" ref="G22:BR22" si="24">G$29</f>
        <v>0</v>
      </c>
      <c r="H22" s="423">
        <f t="shared" si="24"/>
        <v>0</v>
      </c>
      <c r="I22" s="423">
        <f t="shared" si="24"/>
        <v>0</v>
      </c>
      <c r="J22" s="423">
        <f t="shared" si="24"/>
        <v>0</v>
      </c>
      <c r="K22" s="423">
        <f t="shared" si="24"/>
        <v>0</v>
      </c>
      <c r="L22" s="423">
        <f t="shared" si="24"/>
        <v>0</v>
      </c>
      <c r="M22" s="423">
        <f t="shared" si="24"/>
        <v>0</v>
      </c>
      <c r="N22" s="423">
        <f t="shared" si="24"/>
        <v>7.5754334074585756</v>
      </c>
      <c r="O22" s="423">
        <f t="shared" si="24"/>
        <v>126.05501600265193</v>
      </c>
      <c r="P22" s="423">
        <f t="shared" si="24"/>
        <v>254.56231608296005</v>
      </c>
      <c r="Q22" s="423">
        <f t="shared" si="24"/>
        <v>485.03700157463339</v>
      </c>
      <c r="R22" s="423">
        <f t="shared" si="24"/>
        <v>496.48018814586248</v>
      </c>
      <c r="S22" s="423">
        <f t="shared" si="24"/>
        <v>0</v>
      </c>
      <c r="T22" s="423">
        <f t="shared" si="24"/>
        <v>0</v>
      </c>
      <c r="U22" s="423">
        <f t="shared" si="24"/>
        <v>0</v>
      </c>
      <c r="V22" s="423">
        <f t="shared" si="24"/>
        <v>0</v>
      </c>
      <c r="W22" s="423">
        <f t="shared" si="24"/>
        <v>0</v>
      </c>
      <c r="X22" s="423">
        <f t="shared" si="24"/>
        <v>0</v>
      </c>
      <c r="Y22" s="423">
        <f t="shared" si="24"/>
        <v>0</v>
      </c>
      <c r="Z22" s="423">
        <f t="shared" si="24"/>
        <v>0</v>
      </c>
      <c r="AA22" s="423">
        <f t="shared" si="24"/>
        <v>0</v>
      </c>
      <c r="AB22" s="423">
        <f t="shared" si="24"/>
        <v>0</v>
      </c>
      <c r="AC22" s="423">
        <f t="shared" si="24"/>
        <v>0</v>
      </c>
      <c r="AD22" s="423">
        <f t="shared" si="24"/>
        <v>0</v>
      </c>
      <c r="AE22" s="423">
        <f t="shared" si="24"/>
        <v>0</v>
      </c>
      <c r="AF22" s="423">
        <f t="shared" si="24"/>
        <v>0</v>
      </c>
      <c r="AG22" s="423">
        <f t="shared" si="24"/>
        <v>0</v>
      </c>
      <c r="AH22" s="423">
        <f t="shared" si="24"/>
        <v>0</v>
      </c>
      <c r="AI22" s="423">
        <f t="shared" si="24"/>
        <v>0</v>
      </c>
      <c r="AJ22" s="423">
        <f t="shared" si="24"/>
        <v>0</v>
      </c>
      <c r="AK22" s="423">
        <f t="shared" si="24"/>
        <v>0</v>
      </c>
      <c r="AL22" s="423">
        <f t="shared" si="24"/>
        <v>0</v>
      </c>
      <c r="AM22" s="423">
        <f t="shared" si="24"/>
        <v>0</v>
      </c>
      <c r="AN22" s="423">
        <f t="shared" si="24"/>
        <v>0</v>
      </c>
      <c r="AO22" s="423">
        <f t="shared" si="24"/>
        <v>0</v>
      </c>
      <c r="AP22" s="423">
        <f t="shared" si="24"/>
        <v>0</v>
      </c>
      <c r="AQ22" s="423">
        <f t="shared" si="24"/>
        <v>0</v>
      </c>
      <c r="AR22" s="423">
        <f t="shared" si="24"/>
        <v>0</v>
      </c>
      <c r="AS22" s="423">
        <f t="shared" si="24"/>
        <v>0</v>
      </c>
      <c r="AT22" s="423">
        <f t="shared" si="24"/>
        <v>0</v>
      </c>
      <c r="AU22" s="423">
        <f t="shared" si="24"/>
        <v>0</v>
      </c>
      <c r="AV22" s="423">
        <f t="shared" si="24"/>
        <v>0</v>
      </c>
      <c r="AW22" s="423">
        <f t="shared" si="24"/>
        <v>0</v>
      </c>
      <c r="AX22" s="423">
        <f t="shared" si="24"/>
        <v>0</v>
      </c>
      <c r="AY22" s="423">
        <f t="shared" si="24"/>
        <v>0</v>
      </c>
      <c r="AZ22" s="423">
        <f t="shared" si="24"/>
        <v>0</v>
      </c>
      <c r="BA22" s="423">
        <f t="shared" si="24"/>
        <v>0</v>
      </c>
      <c r="BB22" s="423">
        <f t="shared" si="24"/>
        <v>0</v>
      </c>
      <c r="BC22" s="423">
        <f t="shared" si="24"/>
        <v>0</v>
      </c>
      <c r="BD22" s="423">
        <f t="shared" si="24"/>
        <v>0</v>
      </c>
      <c r="BE22" s="423">
        <f t="shared" si="24"/>
        <v>0</v>
      </c>
      <c r="BF22" s="423">
        <f t="shared" si="24"/>
        <v>0</v>
      </c>
      <c r="BG22" s="423">
        <f t="shared" si="24"/>
        <v>0</v>
      </c>
      <c r="BH22" s="423">
        <f t="shared" si="24"/>
        <v>0</v>
      </c>
      <c r="BI22" s="423">
        <f t="shared" si="24"/>
        <v>0</v>
      </c>
      <c r="BJ22" s="423">
        <f t="shared" si="24"/>
        <v>0</v>
      </c>
      <c r="BK22" s="423">
        <f t="shared" si="24"/>
        <v>0</v>
      </c>
      <c r="BL22" s="423">
        <f t="shared" si="24"/>
        <v>0</v>
      </c>
      <c r="BM22" s="423">
        <f t="shared" si="24"/>
        <v>0</v>
      </c>
      <c r="BN22" s="423">
        <f t="shared" si="24"/>
        <v>0</v>
      </c>
      <c r="BO22" s="423">
        <f t="shared" si="24"/>
        <v>0</v>
      </c>
      <c r="BP22" s="423">
        <f t="shared" si="24"/>
        <v>0</v>
      </c>
      <c r="BQ22" s="423">
        <f t="shared" si="24"/>
        <v>0</v>
      </c>
      <c r="BR22" s="423">
        <f t="shared" si="24"/>
        <v>0</v>
      </c>
      <c r="BS22" s="423">
        <f t="shared" ref="BS22:DM22" si="25">BS$29</f>
        <v>0</v>
      </c>
      <c r="BT22" s="423">
        <f t="shared" si="25"/>
        <v>0</v>
      </c>
      <c r="BU22" s="423">
        <f t="shared" si="25"/>
        <v>0</v>
      </c>
      <c r="BV22" s="423">
        <f t="shared" si="25"/>
        <v>0</v>
      </c>
      <c r="BW22" s="423">
        <f t="shared" si="25"/>
        <v>0</v>
      </c>
      <c r="BX22" s="423">
        <f t="shared" si="25"/>
        <v>0</v>
      </c>
      <c r="BY22" s="423">
        <f t="shared" si="25"/>
        <v>0</v>
      </c>
      <c r="BZ22" s="423">
        <f t="shared" si="25"/>
        <v>0</v>
      </c>
      <c r="CA22" s="423">
        <f t="shared" si="25"/>
        <v>0</v>
      </c>
      <c r="CB22" s="423">
        <f t="shared" si="25"/>
        <v>0</v>
      </c>
      <c r="CC22" s="423">
        <f t="shared" si="25"/>
        <v>0</v>
      </c>
      <c r="CD22" s="423">
        <f t="shared" si="25"/>
        <v>0</v>
      </c>
      <c r="CE22" s="423">
        <f t="shared" si="25"/>
        <v>0</v>
      </c>
      <c r="CF22" s="423">
        <f t="shared" si="25"/>
        <v>0</v>
      </c>
      <c r="CG22" s="423">
        <f t="shared" si="25"/>
        <v>0</v>
      </c>
      <c r="CH22" s="423">
        <f t="shared" si="25"/>
        <v>0</v>
      </c>
      <c r="CI22" s="423">
        <f t="shared" si="25"/>
        <v>0</v>
      </c>
      <c r="CJ22" s="423">
        <f t="shared" si="25"/>
        <v>0</v>
      </c>
      <c r="CK22" s="423">
        <f t="shared" si="25"/>
        <v>0</v>
      </c>
      <c r="CL22" s="423">
        <f t="shared" si="25"/>
        <v>0</v>
      </c>
      <c r="CM22" s="423">
        <f t="shared" si="25"/>
        <v>0</v>
      </c>
      <c r="CN22" s="423">
        <f t="shared" si="25"/>
        <v>0</v>
      </c>
      <c r="CO22" s="423">
        <f t="shared" si="25"/>
        <v>0</v>
      </c>
      <c r="CP22" s="423">
        <f t="shared" si="25"/>
        <v>0</v>
      </c>
      <c r="CQ22" s="423">
        <f t="shared" si="25"/>
        <v>0</v>
      </c>
      <c r="CR22" s="423">
        <f t="shared" si="25"/>
        <v>0</v>
      </c>
      <c r="CS22" s="423">
        <f t="shared" si="25"/>
        <v>0</v>
      </c>
      <c r="CT22" s="423">
        <f t="shared" si="25"/>
        <v>0</v>
      </c>
      <c r="CU22" s="423">
        <f t="shared" si="25"/>
        <v>0</v>
      </c>
      <c r="CV22" s="423">
        <f t="shared" si="25"/>
        <v>0</v>
      </c>
      <c r="CW22" s="423">
        <f t="shared" si="25"/>
        <v>0</v>
      </c>
      <c r="CX22" s="423">
        <f t="shared" si="25"/>
        <v>0</v>
      </c>
      <c r="CY22" s="423">
        <f t="shared" si="25"/>
        <v>0</v>
      </c>
      <c r="CZ22" s="423">
        <f t="shared" si="25"/>
        <v>0</v>
      </c>
      <c r="DA22" s="423">
        <f t="shared" si="25"/>
        <v>0</v>
      </c>
      <c r="DB22" s="423">
        <f t="shared" si="25"/>
        <v>0</v>
      </c>
      <c r="DC22" s="423">
        <f t="shared" si="25"/>
        <v>0</v>
      </c>
      <c r="DD22" s="423">
        <f t="shared" si="25"/>
        <v>0</v>
      </c>
      <c r="DE22" s="423">
        <f t="shared" si="25"/>
        <v>0</v>
      </c>
      <c r="DF22" s="423">
        <f t="shared" si="25"/>
        <v>0</v>
      </c>
      <c r="DG22" s="423">
        <f t="shared" si="25"/>
        <v>0</v>
      </c>
      <c r="DH22" s="423">
        <f t="shared" si="25"/>
        <v>0</v>
      </c>
      <c r="DI22" s="423">
        <f t="shared" si="25"/>
        <v>0</v>
      </c>
      <c r="DJ22" s="423">
        <f t="shared" si="25"/>
        <v>0</v>
      </c>
      <c r="DK22" s="423">
        <f t="shared" si="25"/>
        <v>0</v>
      </c>
      <c r="DL22" s="423">
        <f t="shared" si="25"/>
        <v>0</v>
      </c>
      <c r="DM22" s="423">
        <f t="shared" si="25"/>
        <v>0</v>
      </c>
    </row>
    <row r="23" spans="1:117" s="422" customFormat="1" ht="14.45" x14ac:dyDescent="0.3">
      <c r="B23" s="422" t="s">
        <v>140</v>
      </c>
      <c r="D23" s="427">
        <f>SUM(F23:DM23)</f>
        <v>0</v>
      </c>
      <c r="F23" s="423">
        <f>F$36</f>
        <v>0</v>
      </c>
      <c r="G23" s="423">
        <f t="shared" ref="G23:BR23" si="26">G$36</f>
        <v>0</v>
      </c>
      <c r="H23" s="423">
        <f t="shared" si="26"/>
        <v>0</v>
      </c>
      <c r="I23" s="423">
        <f t="shared" si="26"/>
        <v>0</v>
      </c>
      <c r="J23" s="423">
        <f t="shared" si="26"/>
        <v>0</v>
      </c>
      <c r="K23" s="423">
        <f t="shared" si="26"/>
        <v>0</v>
      </c>
      <c r="L23" s="423">
        <f t="shared" si="26"/>
        <v>0</v>
      </c>
      <c r="M23" s="423">
        <f t="shared" si="26"/>
        <v>0</v>
      </c>
      <c r="N23" s="423">
        <f t="shared" si="26"/>
        <v>0</v>
      </c>
      <c r="O23" s="423">
        <f t="shared" si="26"/>
        <v>0</v>
      </c>
      <c r="P23" s="423">
        <f t="shared" si="26"/>
        <v>0</v>
      </c>
      <c r="Q23" s="423">
        <f t="shared" si="26"/>
        <v>0</v>
      </c>
      <c r="R23" s="423">
        <f t="shared" si="26"/>
        <v>0</v>
      </c>
      <c r="S23" s="423">
        <f t="shared" si="26"/>
        <v>0</v>
      </c>
      <c r="T23" s="423">
        <f t="shared" si="26"/>
        <v>0</v>
      </c>
      <c r="U23" s="423">
        <f t="shared" si="26"/>
        <v>0</v>
      </c>
      <c r="V23" s="423">
        <f t="shared" si="26"/>
        <v>0</v>
      </c>
      <c r="W23" s="423">
        <f t="shared" si="26"/>
        <v>0</v>
      </c>
      <c r="X23" s="423">
        <f t="shared" si="26"/>
        <v>0</v>
      </c>
      <c r="Y23" s="423">
        <f t="shared" si="26"/>
        <v>0</v>
      </c>
      <c r="Z23" s="423">
        <f t="shared" si="26"/>
        <v>0</v>
      </c>
      <c r="AA23" s="423">
        <f t="shared" si="26"/>
        <v>0</v>
      </c>
      <c r="AB23" s="423">
        <f t="shared" si="26"/>
        <v>0</v>
      </c>
      <c r="AC23" s="423">
        <f t="shared" si="26"/>
        <v>0</v>
      </c>
      <c r="AD23" s="423">
        <f t="shared" si="26"/>
        <v>0</v>
      </c>
      <c r="AE23" s="423">
        <f t="shared" si="26"/>
        <v>0</v>
      </c>
      <c r="AF23" s="423">
        <f t="shared" si="26"/>
        <v>0</v>
      </c>
      <c r="AG23" s="423">
        <f t="shared" si="26"/>
        <v>0</v>
      </c>
      <c r="AH23" s="423">
        <f t="shared" si="26"/>
        <v>0</v>
      </c>
      <c r="AI23" s="423">
        <f t="shared" si="26"/>
        <v>0</v>
      </c>
      <c r="AJ23" s="423">
        <f t="shared" si="26"/>
        <v>0</v>
      </c>
      <c r="AK23" s="423">
        <f t="shared" si="26"/>
        <v>0</v>
      </c>
      <c r="AL23" s="423">
        <f t="shared" si="26"/>
        <v>0</v>
      </c>
      <c r="AM23" s="423">
        <f t="shared" si="26"/>
        <v>0</v>
      </c>
      <c r="AN23" s="423">
        <f t="shared" si="26"/>
        <v>0</v>
      </c>
      <c r="AO23" s="423">
        <f t="shared" si="26"/>
        <v>0</v>
      </c>
      <c r="AP23" s="423">
        <f t="shared" si="26"/>
        <v>0</v>
      </c>
      <c r="AQ23" s="423">
        <f t="shared" si="26"/>
        <v>0</v>
      </c>
      <c r="AR23" s="423">
        <f t="shared" si="26"/>
        <v>0</v>
      </c>
      <c r="AS23" s="423">
        <f t="shared" si="26"/>
        <v>0</v>
      </c>
      <c r="AT23" s="423">
        <f t="shared" si="26"/>
        <v>0</v>
      </c>
      <c r="AU23" s="423">
        <f t="shared" si="26"/>
        <v>0</v>
      </c>
      <c r="AV23" s="423">
        <f t="shared" si="26"/>
        <v>0</v>
      </c>
      <c r="AW23" s="423">
        <f t="shared" si="26"/>
        <v>0</v>
      </c>
      <c r="AX23" s="423">
        <f t="shared" si="26"/>
        <v>0</v>
      </c>
      <c r="AY23" s="423">
        <f t="shared" si="26"/>
        <v>0</v>
      </c>
      <c r="AZ23" s="423">
        <f t="shared" si="26"/>
        <v>0</v>
      </c>
      <c r="BA23" s="423">
        <f t="shared" si="26"/>
        <v>0</v>
      </c>
      <c r="BB23" s="423">
        <f t="shared" si="26"/>
        <v>0</v>
      </c>
      <c r="BC23" s="423">
        <f t="shared" si="26"/>
        <v>0</v>
      </c>
      <c r="BD23" s="423">
        <f t="shared" si="26"/>
        <v>0</v>
      </c>
      <c r="BE23" s="423">
        <f t="shared" si="26"/>
        <v>0</v>
      </c>
      <c r="BF23" s="423">
        <f t="shared" si="26"/>
        <v>0</v>
      </c>
      <c r="BG23" s="423">
        <f t="shared" si="26"/>
        <v>0</v>
      </c>
      <c r="BH23" s="423">
        <f t="shared" si="26"/>
        <v>0</v>
      </c>
      <c r="BI23" s="423">
        <f t="shared" si="26"/>
        <v>0</v>
      </c>
      <c r="BJ23" s="423">
        <f t="shared" si="26"/>
        <v>0</v>
      </c>
      <c r="BK23" s="423">
        <f t="shared" si="26"/>
        <v>0</v>
      </c>
      <c r="BL23" s="423">
        <f t="shared" si="26"/>
        <v>0</v>
      </c>
      <c r="BM23" s="423">
        <f t="shared" si="26"/>
        <v>0</v>
      </c>
      <c r="BN23" s="423">
        <f t="shared" si="26"/>
        <v>0</v>
      </c>
      <c r="BO23" s="423">
        <f t="shared" si="26"/>
        <v>0</v>
      </c>
      <c r="BP23" s="423">
        <f t="shared" si="26"/>
        <v>0</v>
      </c>
      <c r="BQ23" s="423">
        <f t="shared" si="26"/>
        <v>0</v>
      </c>
      <c r="BR23" s="423">
        <f t="shared" si="26"/>
        <v>0</v>
      </c>
      <c r="BS23" s="423">
        <f t="shared" ref="BS23:DM23" si="27">BS$36</f>
        <v>0</v>
      </c>
      <c r="BT23" s="423">
        <f t="shared" si="27"/>
        <v>0</v>
      </c>
      <c r="BU23" s="423">
        <f t="shared" si="27"/>
        <v>0</v>
      </c>
      <c r="BV23" s="423">
        <f t="shared" si="27"/>
        <v>0</v>
      </c>
      <c r="BW23" s="423">
        <f t="shared" si="27"/>
        <v>0</v>
      </c>
      <c r="BX23" s="423">
        <f t="shared" si="27"/>
        <v>0</v>
      </c>
      <c r="BY23" s="423">
        <f t="shared" si="27"/>
        <v>0</v>
      </c>
      <c r="BZ23" s="423">
        <f t="shared" si="27"/>
        <v>0</v>
      </c>
      <c r="CA23" s="423">
        <f t="shared" si="27"/>
        <v>0</v>
      </c>
      <c r="CB23" s="423">
        <f t="shared" si="27"/>
        <v>0</v>
      </c>
      <c r="CC23" s="423">
        <f t="shared" si="27"/>
        <v>0</v>
      </c>
      <c r="CD23" s="423">
        <f t="shared" si="27"/>
        <v>0</v>
      </c>
      <c r="CE23" s="423">
        <f t="shared" si="27"/>
        <v>0</v>
      </c>
      <c r="CF23" s="423">
        <f t="shared" si="27"/>
        <v>0</v>
      </c>
      <c r="CG23" s="423">
        <f t="shared" si="27"/>
        <v>0</v>
      </c>
      <c r="CH23" s="423">
        <f t="shared" si="27"/>
        <v>0</v>
      </c>
      <c r="CI23" s="423">
        <f t="shared" si="27"/>
        <v>0</v>
      </c>
      <c r="CJ23" s="423">
        <f t="shared" si="27"/>
        <v>0</v>
      </c>
      <c r="CK23" s="423">
        <f t="shared" si="27"/>
        <v>0</v>
      </c>
      <c r="CL23" s="423">
        <f t="shared" si="27"/>
        <v>0</v>
      </c>
      <c r="CM23" s="423">
        <f t="shared" si="27"/>
        <v>0</v>
      </c>
      <c r="CN23" s="423">
        <f t="shared" si="27"/>
        <v>0</v>
      </c>
      <c r="CO23" s="423">
        <f t="shared" si="27"/>
        <v>0</v>
      </c>
      <c r="CP23" s="423">
        <f t="shared" si="27"/>
        <v>0</v>
      </c>
      <c r="CQ23" s="423">
        <f t="shared" si="27"/>
        <v>0</v>
      </c>
      <c r="CR23" s="423">
        <f t="shared" si="27"/>
        <v>0</v>
      </c>
      <c r="CS23" s="423">
        <f t="shared" si="27"/>
        <v>0</v>
      </c>
      <c r="CT23" s="423">
        <f t="shared" si="27"/>
        <v>0</v>
      </c>
      <c r="CU23" s="423">
        <f t="shared" si="27"/>
        <v>0</v>
      </c>
      <c r="CV23" s="423">
        <f t="shared" si="27"/>
        <v>0</v>
      </c>
      <c r="CW23" s="423">
        <f t="shared" si="27"/>
        <v>0</v>
      </c>
      <c r="CX23" s="423">
        <f t="shared" si="27"/>
        <v>0</v>
      </c>
      <c r="CY23" s="423">
        <f t="shared" si="27"/>
        <v>0</v>
      </c>
      <c r="CZ23" s="423">
        <f t="shared" si="27"/>
        <v>0</v>
      </c>
      <c r="DA23" s="423">
        <f t="shared" si="27"/>
        <v>0</v>
      </c>
      <c r="DB23" s="423">
        <f t="shared" si="27"/>
        <v>0</v>
      </c>
      <c r="DC23" s="423">
        <f t="shared" si="27"/>
        <v>0</v>
      </c>
      <c r="DD23" s="423">
        <f t="shared" si="27"/>
        <v>0</v>
      </c>
      <c r="DE23" s="423">
        <f t="shared" si="27"/>
        <v>0</v>
      </c>
      <c r="DF23" s="423">
        <f t="shared" si="27"/>
        <v>0</v>
      </c>
      <c r="DG23" s="423">
        <f t="shared" si="27"/>
        <v>0</v>
      </c>
      <c r="DH23" s="423">
        <f t="shared" si="27"/>
        <v>0</v>
      </c>
      <c r="DI23" s="423">
        <f t="shared" si="27"/>
        <v>0</v>
      </c>
      <c r="DJ23" s="423">
        <f t="shared" si="27"/>
        <v>0</v>
      </c>
      <c r="DK23" s="423">
        <f t="shared" si="27"/>
        <v>0</v>
      </c>
      <c r="DL23" s="423">
        <f t="shared" si="27"/>
        <v>0</v>
      </c>
      <c r="DM23" s="423">
        <f t="shared" si="27"/>
        <v>0</v>
      </c>
    </row>
    <row r="24" spans="1:117" s="422" customFormat="1" thickBot="1" x14ac:dyDescent="0.35">
      <c r="B24" s="428" t="s">
        <v>37</v>
      </c>
      <c r="C24" s="428"/>
      <c r="D24" s="476">
        <f>SUM(F24:DM24)</f>
        <v>66988.709955213562</v>
      </c>
      <c r="F24" s="429">
        <f>SUM(F20:F23)</f>
        <v>0</v>
      </c>
      <c r="G24" s="429">
        <f t="shared" ref="G24:BR24" si="28">SUM(G20:G23)</f>
        <v>0</v>
      </c>
      <c r="H24" s="429">
        <f t="shared" si="28"/>
        <v>0</v>
      </c>
      <c r="I24" s="429">
        <f t="shared" si="28"/>
        <v>0</v>
      </c>
      <c r="J24" s="429">
        <f t="shared" si="28"/>
        <v>0</v>
      </c>
      <c r="K24" s="429">
        <f t="shared" si="28"/>
        <v>0</v>
      </c>
      <c r="L24" s="429">
        <f t="shared" si="28"/>
        <v>0</v>
      </c>
      <c r="M24" s="429">
        <f t="shared" si="28"/>
        <v>1000</v>
      </c>
      <c r="N24" s="429">
        <f t="shared" si="28"/>
        <v>15639.575433407459</v>
      </c>
      <c r="O24" s="429">
        <f t="shared" si="28"/>
        <v>16957.055016002651</v>
      </c>
      <c r="P24" s="429">
        <f t="shared" si="28"/>
        <v>30410.56231608296</v>
      </c>
      <c r="Q24" s="429">
        <f t="shared" si="28"/>
        <v>1485.0370015746335</v>
      </c>
      <c r="R24" s="429">
        <f t="shared" si="28"/>
        <v>1496.4801881458625</v>
      </c>
      <c r="S24" s="429">
        <f t="shared" si="28"/>
        <v>0</v>
      </c>
      <c r="T24" s="429">
        <f t="shared" si="28"/>
        <v>0</v>
      </c>
      <c r="U24" s="429">
        <f t="shared" si="28"/>
        <v>0</v>
      </c>
      <c r="V24" s="429">
        <f t="shared" si="28"/>
        <v>0</v>
      </c>
      <c r="W24" s="429">
        <f t="shared" si="28"/>
        <v>0</v>
      </c>
      <c r="X24" s="429">
        <f t="shared" si="28"/>
        <v>0</v>
      </c>
      <c r="Y24" s="429">
        <f t="shared" si="28"/>
        <v>0</v>
      </c>
      <c r="Z24" s="429">
        <f t="shared" si="28"/>
        <v>0</v>
      </c>
      <c r="AA24" s="429">
        <f t="shared" si="28"/>
        <v>0</v>
      </c>
      <c r="AB24" s="429">
        <f t="shared" si="28"/>
        <v>0</v>
      </c>
      <c r="AC24" s="429">
        <f t="shared" si="28"/>
        <v>0</v>
      </c>
      <c r="AD24" s="429">
        <f t="shared" si="28"/>
        <v>0</v>
      </c>
      <c r="AE24" s="429">
        <f t="shared" si="28"/>
        <v>0</v>
      </c>
      <c r="AF24" s="429">
        <f t="shared" si="28"/>
        <v>0</v>
      </c>
      <c r="AG24" s="429">
        <f t="shared" si="28"/>
        <v>0</v>
      </c>
      <c r="AH24" s="429">
        <f t="shared" si="28"/>
        <v>0</v>
      </c>
      <c r="AI24" s="429">
        <f t="shared" si="28"/>
        <v>0</v>
      </c>
      <c r="AJ24" s="429">
        <f t="shared" si="28"/>
        <v>0</v>
      </c>
      <c r="AK24" s="429">
        <f t="shared" si="28"/>
        <v>0</v>
      </c>
      <c r="AL24" s="429">
        <f t="shared" si="28"/>
        <v>0</v>
      </c>
      <c r="AM24" s="429">
        <f t="shared" si="28"/>
        <v>0</v>
      </c>
      <c r="AN24" s="429">
        <f t="shared" si="28"/>
        <v>0</v>
      </c>
      <c r="AO24" s="429">
        <f t="shared" si="28"/>
        <v>0</v>
      </c>
      <c r="AP24" s="429">
        <f t="shared" si="28"/>
        <v>0</v>
      </c>
      <c r="AQ24" s="429">
        <f t="shared" si="28"/>
        <v>0</v>
      </c>
      <c r="AR24" s="429">
        <f t="shared" si="28"/>
        <v>0</v>
      </c>
      <c r="AS24" s="429">
        <f t="shared" si="28"/>
        <v>0</v>
      </c>
      <c r="AT24" s="429">
        <f t="shared" si="28"/>
        <v>0</v>
      </c>
      <c r="AU24" s="429">
        <f t="shared" si="28"/>
        <v>0</v>
      </c>
      <c r="AV24" s="429">
        <f t="shared" si="28"/>
        <v>0</v>
      </c>
      <c r="AW24" s="429">
        <f t="shared" si="28"/>
        <v>0</v>
      </c>
      <c r="AX24" s="429">
        <f t="shared" si="28"/>
        <v>0</v>
      </c>
      <c r="AY24" s="429">
        <f t="shared" si="28"/>
        <v>0</v>
      </c>
      <c r="AZ24" s="429">
        <f t="shared" si="28"/>
        <v>0</v>
      </c>
      <c r="BA24" s="429">
        <f t="shared" si="28"/>
        <v>0</v>
      </c>
      <c r="BB24" s="429">
        <f t="shared" si="28"/>
        <v>0</v>
      </c>
      <c r="BC24" s="429">
        <f t="shared" si="28"/>
        <v>0</v>
      </c>
      <c r="BD24" s="429">
        <f t="shared" si="28"/>
        <v>0</v>
      </c>
      <c r="BE24" s="429">
        <f t="shared" si="28"/>
        <v>0</v>
      </c>
      <c r="BF24" s="429">
        <f t="shared" si="28"/>
        <v>0</v>
      </c>
      <c r="BG24" s="429">
        <f t="shared" si="28"/>
        <v>0</v>
      </c>
      <c r="BH24" s="429">
        <f t="shared" si="28"/>
        <v>0</v>
      </c>
      <c r="BI24" s="429">
        <f t="shared" si="28"/>
        <v>0</v>
      </c>
      <c r="BJ24" s="429">
        <f t="shared" si="28"/>
        <v>0</v>
      </c>
      <c r="BK24" s="429">
        <f t="shared" si="28"/>
        <v>0</v>
      </c>
      <c r="BL24" s="429">
        <f t="shared" si="28"/>
        <v>0</v>
      </c>
      <c r="BM24" s="429">
        <f t="shared" si="28"/>
        <v>0</v>
      </c>
      <c r="BN24" s="429">
        <f t="shared" si="28"/>
        <v>0</v>
      </c>
      <c r="BO24" s="429">
        <f t="shared" si="28"/>
        <v>0</v>
      </c>
      <c r="BP24" s="429">
        <f t="shared" si="28"/>
        <v>0</v>
      </c>
      <c r="BQ24" s="429">
        <f t="shared" si="28"/>
        <v>0</v>
      </c>
      <c r="BR24" s="429">
        <f t="shared" si="28"/>
        <v>0</v>
      </c>
      <c r="BS24" s="429">
        <f t="shared" ref="BS24:DA24" si="29">SUM(BS20:BS23)</f>
        <v>0</v>
      </c>
      <c r="BT24" s="429">
        <f t="shared" si="29"/>
        <v>0</v>
      </c>
      <c r="BU24" s="429">
        <f t="shared" si="29"/>
        <v>0</v>
      </c>
      <c r="BV24" s="429">
        <f t="shared" si="29"/>
        <v>0</v>
      </c>
      <c r="BW24" s="429">
        <f t="shared" si="29"/>
        <v>0</v>
      </c>
      <c r="BX24" s="429">
        <f t="shared" si="29"/>
        <v>0</v>
      </c>
      <c r="BY24" s="429">
        <f t="shared" si="29"/>
        <v>0</v>
      </c>
      <c r="BZ24" s="429">
        <f t="shared" si="29"/>
        <v>0</v>
      </c>
      <c r="CA24" s="429">
        <f t="shared" si="29"/>
        <v>0</v>
      </c>
      <c r="CB24" s="429">
        <f t="shared" si="29"/>
        <v>0</v>
      </c>
      <c r="CC24" s="429">
        <f t="shared" si="29"/>
        <v>0</v>
      </c>
      <c r="CD24" s="429">
        <f t="shared" si="29"/>
        <v>0</v>
      </c>
      <c r="CE24" s="429">
        <f t="shared" si="29"/>
        <v>0</v>
      </c>
      <c r="CF24" s="429">
        <f t="shared" si="29"/>
        <v>0</v>
      </c>
      <c r="CG24" s="429">
        <f t="shared" si="29"/>
        <v>0</v>
      </c>
      <c r="CH24" s="429">
        <f t="shared" si="29"/>
        <v>0</v>
      </c>
      <c r="CI24" s="429">
        <f t="shared" si="29"/>
        <v>0</v>
      </c>
      <c r="CJ24" s="429">
        <f t="shared" si="29"/>
        <v>0</v>
      </c>
      <c r="CK24" s="429">
        <f t="shared" si="29"/>
        <v>0</v>
      </c>
      <c r="CL24" s="429">
        <f t="shared" si="29"/>
        <v>0</v>
      </c>
      <c r="CM24" s="429">
        <f t="shared" si="29"/>
        <v>0</v>
      </c>
      <c r="CN24" s="429">
        <f t="shared" si="29"/>
        <v>0</v>
      </c>
      <c r="CO24" s="429">
        <f t="shared" si="29"/>
        <v>0</v>
      </c>
      <c r="CP24" s="429">
        <f t="shared" si="29"/>
        <v>0</v>
      </c>
      <c r="CQ24" s="429">
        <f t="shared" si="29"/>
        <v>0</v>
      </c>
      <c r="CR24" s="429">
        <f t="shared" si="29"/>
        <v>0</v>
      </c>
      <c r="CS24" s="429">
        <f t="shared" si="29"/>
        <v>0</v>
      </c>
      <c r="CT24" s="429">
        <f t="shared" si="29"/>
        <v>0</v>
      </c>
      <c r="CU24" s="429">
        <f t="shared" si="29"/>
        <v>0</v>
      </c>
      <c r="CV24" s="429">
        <f t="shared" si="29"/>
        <v>0</v>
      </c>
      <c r="CW24" s="429">
        <f t="shared" si="29"/>
        <v>0</v>
      </c>
      <c r="CX24" s="429">
        <f t="shared" si="29"/>
        <v>0</v>
      </c>
      <c r="CY24" s="429">
        <f t="shared" si="29"/>
        <v>0</v>
      </c>
      <c r="CZ24" s="429">
        <f t="shared" si="29"/>
        <v>0</v>
      </c>
      <c r="DA24" s="429">
        <f t="shared" si="29"/>
        <v>0</v>
      </c>
      <c r="DB24" s="429">
        <f t="shared" ref="DB24:DM24" si="30">SUM(DB20:DB23)</f>
        <v>0</v>
      </c>
      <c r="DC24" s="429">
        <f t="shared" si="30"/>
        <v>0</v>
      </c>
      <c r="DD24" s="429">
        <f t="shared" si="30"/>
        <v>0</v>
      </c>
      <c r="DE24" s="429">
        <f t="shared" si="30"/>
        <v>0</v>
      </c>
      <c r="DF24" s="429">
        <f t="shared" si="30"/>
        <v>0</v>
      </c>
      <c r="DG24" s="429">
        <f t="shared" si="30"/>
        <v>0</v>
      </c>
      <c r="DH24" s="429">
        <f t="shared" si="30"/>
        <v>0</v>
      </c>
      <c r="DI24" s="429">
        <f t="shared" si="30"/>
        <v>0</v>
      </c>
      <c r="DJ24" s="429">
        <f t="shared" si="30"/>
        <v>0</v>
      </c>
      <c r="DK24" s="429">
        <f t="shared" si="30"/>
        <v>0</v>
      </c>
      <c r="DL24" s="429">
        <f t="shared" si="30"/>
        <v>0</v>
      </c>
      <c r="DM24" s="429">
        <f t="shared" si="30"/>
        <v>0</v>
      </c>
    </row>
    <row r="25" spans="1:117" s="422" customFormat="1" ht="6.6" customHeight="1" thickTop="1" x14ac:dyDescent="0.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row>
    <row r="26" spans="1:117" s="422" customFormat="1" ht="15.6" x14ac:dyDescent="0.3">
      <c r="A26" s="425" t="s">
        <v>141</v>
      </c>
      <c r="B26" s="425"/>
      <c r="C26" s="425"/>
      <c r="D26" s="425"/>
      <c r="E26" s="426"/>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c r="BU26" s="430"/>
      <c r="BV26" s="430"/>
      <c r="BW26" s="430"/>
      <c r="BX26" s="430"/>
      <c r="BY26" s="430"/>
      <c r="BZ26" s="430"/>
      <c r="CA26" s="430"/>
      <c r="CB26" s="430"/>
      <c r="CC26" s="430"/>
      <c r="CD26" s="430"/>
      <c r="CE26" s="430"/>
      <c r="CF26" s="430"/>
      <c r="CG26" s="430"/>
      <c r="CH26" s="430"/>
      <c r="CI26" s="430"/>
      <c r="CJ26" s="430"/>
      <c r="CK26" s="430"/>
      <c r="CL26" s="430"/>
      <c r="CM26" s="430"/>
      <c r="CN26" s="430"/>
      <c r="CO26" s="430"/>
      <c r="CP26" s="430"/>
      <c r="CQ26" s="430"/>
      <c r="CR26" s="430"/>
      <c r="CS26" s="430"/>
      <c r="CT26" s="430"/>
      <c r="CU26" s="430"/>
      <c r="CV26" s="430"/>
      <c r="CW26" s="430"/>
      <c r="CX26" s="430"/>
      <c r="CY26" s="430"/>
      <c r="CZ26" s="430"/>
      <c r="DA26" s="430"/>
      <c r="DB26" s="430"/>
      <c r="DC26" s="430"/>
      <c r="DD26" s="430"/>
      <c r="DE26" s="430"/>
      <c r="DF26" s="430"/>
      <c r="DG26" s="430"/>
      <c r="DH26" s="430"/>
      <c r="DI26" s="430"/>
      <c r="DJ26" s="430"/>
      <c r="DK26" s="430"/>
      <c r="DL26" s="430"/>
      <c r="DM26" s="430"/>
    </row>
    <row r="27" spans="1:117" s="422" customFormat="1" ht="14.45" x14ac:dyDescent="0.3">
      <c r="B27" s="422" t="s">
        <v>32</v>
      </c>
      <c r="F27" s="423">
        <f>IF(COLUMN(F$27)=6,0,E$31)</f>
        <v>0</v>
      </c>
      <c r="G27" s="423">
        <f t="shared" ref="G27:BR27" si="31">IF(COLUMN(G$27)=6,0,F$31)</f>
        <v>0</v>
      </c>
      <c r="H27" s="423">
        <f t="shared" si="31"/>
        <v>0</v>
      </c>
      <c r="I27" s="423">
        <f t="shared" si="31"/>
        <v>0</v>
      </c>
      <c r="J27" s="423">
        <f t="shared" si="31"/>
        <v>0</v>
      </c>
      <c r="K27" s="423">
        <f t="shared" si="31"/>
        <v>0</v>
      </c>
      <c r="L27" s="423">
        <f t="shared" si="31"/>
        <v>0</v>
      </c>
      <c r="M27" s="423">
        <f t="shared" si="31"/>
        <v>0</v>
      </c>
      <c r="N27" s="423">
        <f t="shared" si="31"/>
        <v>950</v>
      </c>
      <c r="O27" s="423">
        <f t="shared" si="31"/>
        <v>15807.975433407459</v>
      </c>
      <c r="P27" s="423">
        <f t="shared" si="31"/>
        <v>31923.480449410108</v>
      </c>
      <c r="Q27" s="423">
        <f t="shared" si="31"/>
        <v>60826.242765493073</v>
      </c>
      <c r="R27" s="423">
        <f t="shared" si="31"/>
        <v>62261.279767067703</v>
      </c>
      <c r="S27" s="423">
        <f t="shared" si="31"/>
        <v>0</v>
      </c>
      <c r="T27" s="423">
        <f t="shared" si="31"/>
        <v>0</v>
      </c>
      <c r="U27" s="423">
        <f t="shared" si="31"/>
        <v>0</v>
      </c>
      <c r="V27" s="423">
        <f t="shared" si="31"/>
        <v>0</v>
      </c>
      <c r="W27" s="423">
        <f t="shared" si="31"/>
        <v>0</v>
      </c>
      <c r="X27" s="423">
        <f t="shared" si="31"/>
        <v>0</v>
      </c>
      <c r="Y27" s="423">
        <f t="shared" si="31"/>
        <v>0</v>
      </c>
      <c r="Z27" s="423">
        <f t="shared" si="31"/>
        <v>0</v>
      </c>
      <c r="AA27" s="423">
        <f t="shared" si="31"/>
        <v>0</v>
      </c>
      <c r="AB27" s="423">
        <f t="shared" si="31"/>
        <v>0</v>
      </c>
      <c r="AC27" s="423">
        <f t="shared" si="31"/>
        <v>0</v>
      </c>
      <c r="AD27" s="423">
        <f t="shared" si="31"/>
        <v>0</v>
      </c>
      <c r="AE27" s="423">
        <f t="shared" si="31"/>
        <v>0</v>
      </c>
      <c r="AF27" s="423">
        <f t="shared" si="31"/>
        <v>0</v>
      </c>
      <c r="AG27" s="423">
        <f t="shared" si="31"/>
        <v>0</v>
      </c>
      <c r="AH27" s="423">
        <f t="shared" si="31"/>
        <v>0</v>
      </c>
      <c r="AI27" s="423">
        <f t="shared" si="31"/>
        <v>0</v>
      </c>
      <c r="AJ27" s="423">
        <f t="shared" si="31"/>
        <v>0</v>
      </c>
      <c r="AK27" s="423">
        <f t="shared" si="31"/>
        <v>0</v>
      </c>
      <c r="AL27" s="423">
        <f t="shared" si="31"/>
        <v>0</v>
      </c>
      <c r="AM27" s="423">
        <f t="shared" si="31"/>
        <v>0</v>
      </c>
      <c r="AN27" s="423">
        <f t="shared" si="31"/>
        <v>0</v>
      </c>
      <c r="AO27" s="423">
        <f t="shared" si="31"/>
        <v>0</v>
      </c>
      <c r="AP27" s="423">
        <f t="shared" si="31"/>
        <v>0</v>
      </c>
      <c r="AQ27" s="423">
        <f t="shared" si="31"/>
        <v>0</v>
      </c>
      <c r="AR27" s="423">
        <f t="shared" si="31"/>
        <v>0</v>
      </c>
      <c r="AS27" s="423">
        <f t="shared" si="31"/>
        <v>0</v>
      </c>
      <c r="AT27" s="423">
        <f t="shared" si="31"/>
        <v>0</v>
      </c>
      <c r="AU27" s="423">
        <f t="shared" si="31"/>
        <v>0</v>
      </c>
      <c r="AV27" s="423">
        <f t="shared" si="31"/>
        <v>0</v>
      </c>
      <c r="AW27" s="423">
        <f t="shared" si="31"/>
        <v>0</v>
      </c>
      <c r="AX27" s="423">
        <f t="shared" si="31"/>
        <v>0</v>
      </c>
      <c r="AY27" s="423">
        <f t="shared" si="31"/>
        <v>0</v>
      </c>
      <c r="AZ27" s="423">
        <f t="shared" si="31"/>
        <v>0</v>
      </c>
      <c r="BA27" s="423">
        <f t="shared" si="31"/>
        <v>0</v>
      </c>
      <c r="BB27" s="423">
        <f t="shared" si="31"/>
        <v>0</v>
      </c>
      <c r="BC27" s="423">
        <f t="shared" si="31"/>
        <v>0</v>
      </c>
      <c r="BD27" s="423">
        <f t="shared" si="31"/>
        <v>0</v>
      </c>
      <c r="BE27" s="423">
        <f t="shared" si="31"/>
        <v>0</v>
      </c>
      <c r="BF27" s="423">
        <f t="shared" si="31"/>
        <v>0</v>
      </c>
      <c r="BG27" s="423">
        <f t="shared" si="31"/>
        <v>0</v>
      </c>
      <c r="BH27" s="423">
        <f t="shared" si="31"/>
        <v>0</v>
      </c>
      <c r="BI27" s="423">
        <f t="shared" si="31"/>
        <v>0</v>
      </c>
      <c r="BJ27" s="423">
        <f t="shared" si="31"/>
        <v>0</v>
      </c>
      <c r="BK27" s="423">
        <f t="shared" si="31"/>
        <v>0</v>
      </c>
      <c r="BL27" s="423">
        <f t="shared" si="31"/>
        <v>0</v>
      </c>
      <c r="BM27" s="423">
        <f t="shared" si="31"/>
        <v>0</v>
      </c>
      <c r="BN27" s="423">
        <f t="shared" si="31"/>
        <v>0</v>
      </c>
      <c r="BO27" s="423">
        <f t="shared" si="31"/>
        <v>0</v>
      </c>
      <c r="BP27" s="423">
        <f t="shared" si="31"/>
        <v>0</v>
      </c>
      <c r="BQ27" s="423">
        <f t="shared" si="31"/>
        <v>0</v>
      </c>
      <c r="BR27" s="423">
        <f t="shared" si="31"/>
        <v>0</v>
      </c>
      <c r="BS27" s="423">
        <f t="shared" ref="BS27:DM27" si="32">IF(COLUMN(BS$27)=6,0,BR$31)</f>
        <v>0</v>
      </c>
      <c r="BT27" s="423">
        <f t="shared" si="32"/>
        <v>0</v>
      </c>
      <c r="BU27" s="423">
        <f t="shared" si="32"/>
        <v>0</v>
      </c>
      <c r="BV27" s="423">
        <f t="shared" si="32"/>
        <v>0</v>
      </c>
      <c r="BW27" s="423">
        <f t="shared" si="32"/>
        <v>0</v>
      </c>
      <c r="BX27" s="423">
        <f t="shared" si="32"/>
        <v>0</v>
      </c>
      <c r="BY27" s="423">
        <f t="shared" si="32"/>
        <v>0</v>
      </c>
      <c r="BZ27" s="423">
        <f t="shared" si="32"/>
        <v>0</v>
      </c>
      <c r="CA27" s="423">
        <f t="shared" si="32"/>
        <v>0</v>
      </c>
      <c r="CB27" s="423">
        <f t="shared" si="32"/>
        <v>0</v>
      </c>
      <c r="CC27" s="423">
        <f t="shared" si="32"/>
        <v>0</v>
      </c>
      <c r="CD27" s="423">
        <f t="shared" si="32"/>
        <v>0</v>
      </c>
      <c r="CE27" s="423">
        <f t="shared" si="32"/>
        <v>0</v>
      </c>
      <c r="CF27" s="423">
        <f t="shared" si="32"/>
        <v>0</v>
      </c>
      <c r="CG27" s="423">
        <f t="shared" si="32"/>
        <v>0</v>
      </c>
      <c r="CH27" s="423">
        <f t="shared" si="32"/>
        <v>0</v>
      </c>
      <c r="CI27" s="423">
        <f t="shared" si="32"/>
        <v>0</v>
      </c>
      <c r="CJ27" s="423">
        <f t="shared" si="32"/>
        <v>0</v>
      </c>
      <c r="CK27" s="423">
        <f t="shared" si="32"/>
        <v>0</v>
      </c>
      <c r="CL27" s="423">
        <f t="shared" si="32"/>
        <v>0</v>
      </c>
      <c r="CM27" s="423">
        <f t="shared" si="32"/>
        <v>0</v>
      </c>
      <c r="CN27" s="423">
        <f t="shared" si="32"/>
        <v>0</v>
      </c>
      <c r="CO27" s="423">
        <f t="shared" si="32"/>
        <v>0</v>
      </c>
      <c r="CP27" s="423">
        <f t="shared" si="32"/>
        <v>0</v>
      </c>
      <c r="CQ27" s="423">
        <f t="shared" si="32"/>
        <v>0</v>
      </c>
      <c r="CR27" s="423">
        <f t="shared" si="32"/>
        <v>0</v>
      </c>
      <c r="CS27" s="423">
        <f t="shared" si="32"/>
        <v>0</v>
      </c>
      <c r="CT27" s="423">
        <f t="shared" si="32"/>
        <v>0</v>
      </c>
      <c r="CU27" s="423">
        <f t="shared" si="32"/>
        <v>0</v>
      </c>
      <c r="CV27" s="423">
        <f t="shared" si="32"/>
        <v>0</v>
      </c>
      <c r="CW27" s="423">
        <f t="shared" si="32"/>
        <v>0</v>
      </c>
      <c r="CX27" s="423">
        <f t="shared" si="32"/>
        <v>0</v>
      </c>
      <c r="CY27" s="423">
        <f t="shared" si="32"/>
        <v>0</v>
      </c>
      <c r="CZ27" s="423">
        <f t="shared" si="32"/>
        <v>0</v>
      </c>
      <c r="DA27" s="423">
        <f t="shared" si="32"/>
        <v>0</v>
      </c>
      <c r="DB27" s="423">
        <f t="shared" si="32"/>
        <v>0</v>
      </c>
      <c r="DC27" s="423">
        <f t="shared" si="32"/>
        <v>0</v>
      </c>
      <c r="DD27" s="423">
        <f t="shared" si="32"/>
        <v>0</v>
      </c>
      <c r="DE27" s="423">
        <f t="shared" si="32"/>
        <v>0</v>
      </c>
      <c r="DF27" s="423">
        <f t="shared" si="32"/>
        <v>0</v>
      </c>
      <c r="DG27" s="423">
        <f t="shared" si="32"/>
        <v>0</v>
      </c>
      <c r="DH27" s="423">
        <f t="shared" si="32"/>
        <v>0</v>
      </c>
      <c r="DI27" s="423">
        <f t="shared" si="32"/>
        <v>0</v>
      </c>
      <c r="DJ27" s="423">
        <f t="shared" si="32"/>
        <v>0</v>
      </c>
      <c r="DK27" s="423">
        <f t="shared" si="32"/>
        <v>0</v>
      </c>
      <c r="DL27" s="423">
        <f t="shared" si="32"/>
        <v>0</v>
      </c>
      <c r="DM27" s="423">
        <f t="shared" si="32"/>
        <v>0</v>
      </c>
    </row>
    <row r="28" spans="1:117" s="422" customFormat="1" ht="14.45" x14ac:dyDescent="0.3">
      <c r="B28" s="422" t="s">
        <v>31</v>
      </c>
      <c r="D28" s="427">
        <f>SUM(F28:DM28)</f>
        <v>62338.049999999996</v>
      </c>
      <c r="F28" s="423">
        <f>F$20*Inputs!$E$130</f>
        <v>0</v>
      </c>
      <c r="G28" s="423">
        <f>G$20*Inputs!$E$130</f>
        <v>0</v>
      </c>
      <c r="H28" s="423">
        <f>H$20*Inputs!$E$130</f>
        <v>0</v>
      </c>
      <c r="I28" s="423">
        <f>I$20*Inputs!$E$130</f>
        <v>0</v>
      </c>
      <c r="J28" s="423">
        <f>J$20*Inputs!$E$130</f>
        <v>0</v>
      </c>
      <c r="K28" s="423">
        <f>K$20*Inputs!$E$130</f>
        <v>0</v>
      </c>
      <c r="L28" s="423">
        <f>L$20*Inputs!$E$130</f>
        <v>0</v>
      </c>
      <c r="M28" s="423">
        <f>M$20*Inputs!$E$130</f>
        <v>950</v>
      </c>
      <c r="N28" s="423">
        <f>N$20*Inputs!$E$130</f>
        <v>14850.4</v>
      </c>
      <c r="O28" s="423">
        <f>O$20*Inputs!$E$130</f>
        <v>15989.449999999999</v>
      </c>
      <c r="P28" s="423">
        <f>P$20*Inputs!$E$130</f>
        <v>28648.199999999997</v>
      </c>
      <c r="Q28" s="423">
        <f>Q$20*Inputs!$E$130</f>
        <v>950</v>
      </c>
      <c r="R28" s="423">
        <f>R$20*Inputs!$E$130</f>
        <v>950</v>
      </c>
      <c r="S28" s="423">
        <f>S$20*Inputs!$E$130</f>
        <v>0</v>
      </c>
      <c r="T28" s="423">
        <f>T$20*Inputs!$E$130</f>
        <v>0</v>
      </c>
      <c r="U28" s="423">
        <f>U$20*Inputs!$E$130</f>
        <v>0</v>
      </c>
      <c r="V28" s="423">
        <f>V$20*Inputs!$E$130</f>
        <v>0</v>
      </c>
      <c r="W28" s="423">
        <f>W$20*Inputs!$E$130</f>
        <v>0</v>
      </c>
      <c r="X28" s="423">
        <f>X$20*Inputs!$E$130</f>
        <v>0</v>
      </c>
      <c r="Y28" s="423">
        <f>Y$20*Inputs!$E$130</f>
        <v>0</v>
      </c>
      <c r="Z28" s="423">
        <f>Z$20*Inputs!$E$130</f>
        <v>0</v>
      </c>
      <c r="AA28" s="423">
        <f>AA$20*Inputs!$E$130</f>
        <v>0</v>
      </c>
      <c r="AB28" s="423">
        <f>AB$20*Inputs!$E$130</f>
        <v>0</v>
      </c>
      <c r="AC28" s="423">
        <f>AC$20*Inputs!$E$130</f>
        <v>0</v>
      </c>
      <c r="AD28" s="423">
        <f>AD$20*Inputs!$E$130</f>
        <v>0</v>
      </c>
      <c r="AE28" s="423">
        <f>AE$20*Inputs!$E$130</f>
        <v>0</v>
      </c>
      <c r="AF28" s="423">
        <f>AF$20*Inputs!$E$130</f>
        <v>0</v>
      </c>
      <c r="AG28" s="423">
        <f>AG$20*Inputs!$E$130</f>
        <v>0</v>
      </c>
      <c r="AH28" s="423">
        <f>AH$20*Inputs!$E$130</f>
        <v>0</v>
      </c>
      <c r="AI28" s="423">
        <f>AI$20*Inputs!$E$130</f>
        <v>0</v>
      </c>
      <c r="AJ28" s="423">
        <f>AJ$20*Inputs!$E$130</f>
        <v>0</v>
      </c>
      <c r="AK28" s="423">
        <f>AK$20*Inputs!$E$130</f>
        <v>0</v>
      </c>
      <c r="AL28" s="423">
        <f>AL$20*Inputs!$E$130</f>
        <v>0</v>
      </c>
      <c r="AM28" s="423">
        <f>AM$20*Inputs!$E$130</f>
        <v>0</v>
      </c>
      <c r="AN28" s="423">
        <f>AN$20*Inputs!$E$130</f>
        <v>0</v>
      </c>
      <c r="AO28" s="423">
        <f>AO$20*Inputs!$E$130</f>
        <v>0</v>
      </c>
      <c r="AP28" s="423">
        <f>AP$20*Inputs!$E$130</f>
        <v>0</v>
      </c>
      <c r="AQ28" s="423">
        <f>AQ$20*Inputs!$E$130</f>
        <v>0</v>
      </c>
      <c r="AR28" s="423">
        <f>AR$20*Inputs!$E$130</f>
        <v>0</v>
      </c>
      <c r="AS28" s="423">
        <f>AS$20*Inputs!$E$130</f>
        <v>0</v>
      </c>
      <c r="AT28" s="423">
        <f>AT$20*Inputs!$E$130</f>
        <v>0</v>
      </c>
      <c r="AU28" s="423">
        <f>AU$20*Inputs!$E$130</f>
        <v>0</v>
      </c>
      <c r="AV28" s="423">
        <f>AV$20*Inputs!$E$130</f>
        <v>0</v>
      </c>
      <c r="AW28" s="423">
        <f>AW$20*Inputs!$E$130</f>
        <v>0</v>
      </c>
      <c r="AX28" s="423">
        <f>AX$20*Inputs!$E$130</f>
        <v>0</v>
      </c>
      <c r="AY28" s="423">
        <f>AY$20*Inputs!$E$130</f>
        <v>0</v>
      </c>
      <c r="AZ28" s="423">
        <f>AZ$20*Inputs!$E$130</f>
        <v>0</v>
      </c>
      <c r="BA28" s="423">
        <f>BA$20*Inputs!$E$130</f>
        <v>0</v>
      </c>
      <c r="BB28" s="423">
        <f>BB$20*Inputs!$E$130</f>
        <v>0</v>
      </c>
      <c r="BC28" s="423">
        <f>BC$20*Inputs!$E$130</f>
        <v>0</v>
      </c>
      <c r="BD28" s="423">
        <f>BD$20*Inputs!$E$130</f>
        <v>0</v>
      </c>
      <c r="BE28" s="423">
        <f>BE$20*Inputs!$E$130</f>
        <v>0</v>
      </c>
      <c r="BF28" s="423">
        <f>BF$20*Inputs!$E$130</f>
        <v>0</v>
      </c>
      <c r="BG28" s="423">
        <f>BG$20*Inputs!$E$130</f>
        <v>0</v>
      </c>
      <c r="BH28" s="423">
        <f>BH$20*Inputs!$E$130</f>
        <v>0</v>
      </c>
      <c r="BI28" s="423">
        <f>BI$20*Inputs!$E$130</f>
        <v>0</v>
      </c>
      <c r="BJ28" s="423">
        <f>BJ$20*Inputs!$E$130</f>
        <v>0</v>
      </c>
      <c r="BK28" s="423">
        <f>BK$20*Inputs!$E$130</f>
        <v>0</v>
      </c>
      <c r="BL28" s="423">
        <f>BL$20*Inputs!$E$130</f>
        <v>0</v>
      </c>
      <c r="BM28" s="423">
        <f>BM$20*Inputs!$E$130</f>
        <v>0</v>
      </c>
      <c r="BN28" s="423">
        <f>BN$20*Inputs!$E$130</f>
        <v>0</v>
      </c>
      <c r="BO28" s="423">
        <f>BO$20*Inputs!$E$130</f>
        <v>0</v>
      </c>
      <c r="BP28" s="423">
        <f>BP$20*Inputs!$E$130</f>
        <v>0</v>
      </c>
      <c r="BQ28" s="423">
        <f>BQ$20*Inputs!$E$130</f>
        <v>0</v>
      </c>
      <c r="BR28" s="423">
        <f>BR$20*Inputs!$E$130</f>
        <v>0</v>
      </c>
      <c r="BS28" s="423">
        <f>BS$20*Inputs!$E$130</f>
        <v>0</v>
      </c>
      <c r="BT28" s="423">
        <f>BT$20*Inputs!$E$130</f>
        <v>0</v>
      </c>
      <c r="BU28" s="423">
        <f>BU$20*Inputs!$E$130</f>
        <v>0</v>
      </c>
      <c r="BV28" s="423">
        <f>BV$20*Inputs!$E$130</f>
        <v>0</v>
      </c>
      <c r="BW28" s="423">
        <f>BW$20*Inputs!$E$130</f>
        <v>0</v>
      </c>
      <c r="BX28" s="423">
        <f>BX$20*Inputs!$E$130</f>
        <v>0</v>
      </c>
      <c r="BY28" s="423">
        <f>BY$20*Inputs!$E$130</f>
        <v>0</v>
      </c>
      <c r="BZ28" s="423">
        <f>BZ$20*Inputs!$E$130</f>
        <v>0</v>
      </c>
      <c r="CA28" s="423">
        <f>CA$20*Inputs!$E$130</f>
        <v>0</v>
      </c>
      <c r="CB28" s="423">
        <f>CB$20*Inputs!$E$130</f>
        <v>0</v>
      </c>
      <c r="CC28" s="423">
        <f>CC$20*Inputs!$E$130</f>
        <v>0</v>
      </c>
      <c r="CD28" s="423">
        <f>CD$20*Inputs!$E$130</f>
        <v>0</v>
      </c>
      <c r="CE28" s="423">
        <f>CE$20*Inputs!$E$130</f>
        <v>0</v>
      </c>
      <c r="CF28" s="423">
        <f>CF$20*Inputs!$E$130</f>
        <v>0</v>
      </c>
      <c r="CG28" s="423">
        <f>CG$20*Inputs!$E$130</f>
        <v>0</v>
      </c>
      <c r="CH28" s="423">
        <f>CH$20*Inputs!$E$130</f>
        <v>0</v>
      </c>
      <c r="CI28" s="423">
        <f>CI$20*Inputs!$E$130</f>
        <v>0</v>
      </c>
      <c r="CJ28" s="423">
        <f>CJ$20*Inputs!$E$130</f>
        <v>0</v>
      </c>
      <c r="CK28" s="423">
        <f>CK$20*Inputs!$E$130</f>
        <v>0</v>
      </c>
      <c r="CL28" s="423">
        <f>CL$20*Inputs!$E$130</f>
        <v>0</v>
      </c>
      <c r="CM28" s="423">
        <f>CM$20*Inputs!$E$130</f>
        <v>0</v>
      </c>
      <c r="CN28" s="423">
        <f>CN$20*Inputs!$E$130</f>
        <v>0</v>
      </c>
      <c r="CO28" s="423">
        <f>CO$20*Inputs!$E$130</f>
        <v>0</v>
      </c>
      <c r="CP28" s="423">
        <f>CP$20*Inputs!$E$130</f>
        <v>0</v>
      </c>
      <c r="CQ28" s="423">
        <f>CQ$20*Inputs!$E$130</f>
        <v>0</v>
      </c>
      <c r="CR28" s="423">
        <f>CR$20*Inputs!$E$130</f>
        <v>0</v>
      </c>
      <c r="CS28" s="423">
        <f>CS$20*Inputs!$E$130</f>
        <v>0</v>
      </c>
      <c r="CT28" s="423">
        <f>CT$20*Inputs!$E$130</f>
        <v>0</v>
      </c>
      <c r="CU28" s="423">
        <f>CU$20*Inputs!$E$130</f>
        <v>0</v>
      </c>
      <c r="CV28" s="423">
        <f>CV$20*Inputs!$E$130</f>
        <v>0</v>
      </c>
      <c r="CW28" s="423">
        <f>CW$20*Inputs!$E$130</f>
        <v>0</v>
      </c>
      <c r="CX28" s="423">
        <f>CX$20*Inputs!$E$130</f>
        <v>0</v>
      </c>
      <c r="CY28" s="423">
        <f>CY$20*Inputs!$E$130</f>
        <v>0</v>
      </c>
      <c r="CZ28" s="423">
        <f>CZ$20*Inputs!$E$130</f>
        <v>0</v>
      </c>
      <c r="DA28" s="423">
        <f>DA$20*Inputs!$E$130</f>
        <v>0</v>
      </c>
      <c r="DB28" s="423">
        <f>DB$20*Inputs!$E$130</f>
        <v>0</v>
      </c>
      <c r="DC28" s="423">
        <f>DC$20*Inputs!$E$130</f>
        <v>0</v>
      </c>
      <c r="DD28" s="423">
        <f>DD$20*Inputs!$E$130</f>
        <v>0</v>
      </c>
      <c r="DE28" s="423">
        <f>DE$20*Inputs!$E$130</f>
        <v>0</v>
      </c>
      <c r="DF28" s="423">
        <f>DF$20*Inputs!$E$130</f>
        <v>0</v>
      </c>
      <c r="DG28" s="423">
        <f>DG$20*Inputs!$E$130</f>
        <v>0</v>
      </c>
      <c r="DH28" s="423">
        <f>DH$20*Inputs!$E$130</f>
        <v>0</v>
      </c>
      <c r="DI28" s="423">
        <f>DI$20*Inputs!$E$130</f>
        <v>0</v>
      </c>
      <c r="DJ28" s="423">
        <f>DJ$20*Inputs!$E$130</f>
        <v>0</v>
      </c>
      <c r="DK28" s="423">
        <f>DK$20*Inputs!$E$130</f>
        <v>0</v>
      </c>
      <c r="DL28" s="423">
        <f>DL$20*Inputs!$E$130</f>
        <v>0</v>
      </c>
      <c r="DM28" s="423">
        <f>DM$20*Inputs!$E$130</f>
        <v>0</v>
      </c>
    </row>
    <row r="29" spans="1:117" s="422" customFormat="1" ht="14.45" x14ac:dyDescent="0.3">
      <c r="B29" s="422" t="s">
        <v>231</v>
      </c>
      <c r="D29" s="427">
        <f>SUM(F29:DM29)</f>
        <v>1369.7099552135664</v>
      </c>
      <c r="F29" s="423">
        <f>F$27*((1+Inputs!$E$129)^(1/12)-1)</f>
        <v>0</v>
      </c>
      <c r="G29" s="423">
        <f>G$27*((1+Inputs!$E$129)^(1/12)-1)</f>
        <v>0</v>
      </c>
      <c r="H29" s="423">
        <f>H$27*((1+Inputs!$E$129)^(1/12)-1)</f>
        <v>0</v>
      </c>
      <c r="I29" s="423">
        <f>I$27*((1+Inputs!$E$129)^(1/12)-1)</f>
        <v>0</v>
      </c>
      <c r="J29" s="423">
        <f>J$27*((1+Inputs!$E$129)^(1/12)-1)</f>
        <v>0</v>
      </c>
      <c r="K29" s="423">
        <f>K$27*((1+Inputs!$E$129)^(1/12)-1)</f>
        <v>0</v>
      </c>
      <c r="L29" s="423">
        <f>L$27*((1+Inputs!$E$129)^(1/12)-1)</f>
        <v>0</v>
      </c>
      <c r="M29" s="423">
        <f>M$27*((1+Inputs!$E$129)^(1/12)-1)</f>
        <v>0</v>
      </c>
      <c r="N29" s="423">
        <f>N$27*((1+Inputs!$E$129)^(1/12)-1)</f>
        <v>7.5754334074585756</v>
      </c>
      <c r="O29" s="423">
        <f>O$27*((1+Inputs!$E$129)^(1/12)-1)</f>
        <v>126.05501600265193</v>
      </c>
      <c r="P29" s="423">
        <f>P$27*((1+Inputs!$E$129)^(1/12)-1)</f>
        <v>254.56231608296005</v>
      </c>
      <c r="Q29" s="423">
        <f>Q$27*((1+Inputs!$E$129)^(1/12)-1)</f>
        <v>485.03700157463339</v>
      </c>
      <c r="R29" s="423">
        <f>R$27*((1+Inputs!$E$129)^(1/12)-1)</f>
        <v>496.48018814586248</v>
      </c>
      <c r="S29" s="423">
        <f>S$27*((1+Inputs!$E$129)^(1/12)-1)</f>
        <v>0</v>
      </c>
      <c r="T29" s="423">
        <f>T$27*((1+Inputs!$E$129)^(1/12)-1)</f>
        <v>0</v>
      </c>
      <c r="U29" s="423">
        <f>U$27*((1+Inputs!$E$129)^(1/12)-1)</f>
        <v>0</v>
      </c>
      <c r="V29" s="423">
        <f>V$27*((1+Inputs!$E$129)^(1/12)-1)</f>
        <v>0</v>
      </c>
      <c r="W29" s="423">
        <f>W$27*((1+Inputs!$E$129)^(1/12)-1)</f>
        <v>0</v>
      </c>
      <c r="X29" s="423">
        <f>X$27*((1+Inputs!$E$129)^(1/12)-1)</f>
        <v>0</v>
      </c>
      <c r="Y29" s="423">
        <f>Y$27*((1+Inputs!$E$129)^(1/12)-1)</f>
        <v>0</v>
      </c>
      <c r="Z29" s="423">
        <f>Z$27*((1+Inputs!$E$129)^(1/12)-1)</f>
        <v>0</v>
      </c>
      <c r="AA29" s="423">
        <f>AA$27*((1+Inputs!$E$129)^(1/12)-1)</f>
        <v>0</v>
      </c>
      <c r="AB29" s="423">
        <f>AB$27*((1+Inputs!$E$129)^(1/12)-1)</f>
        <v>0</v>
      </c>
      <c r="AC29" s="423">
        <f>AC$27*((1+Inputs!$E$129)^(1/12)-1)</f>
        <v>0</v>
      </c>
      <c r="AD29" s="423">
        <f>AD$27*((1+Inputs!$E$129)^(1/12)-1)</f>
        <v>0</v>
      </c>
      <c r="AE29" s="423">
        <f>AE$27*((1+Inputs!$E$129)^(1/12)-1)</f>
        <v>0</v>
      </c>
      <c r="AF29" s="423">
        <f>AF$27*((1+Inputs!$E$129)^(1/12)-1)</f>
        <v>0</v>
      </c>
      <c r="AG29" s="423">
        <f>AG$27*((1+Inputs!$E$129)^(1/12)-1)</f>
        <v>0</v>
      </c>
      <c r="AH29" s="423">
        <f>AH$27*((1+Inputs!$E$129)^(1/12)-1)</f>
        <v>0</v>
      </c>
      <c r="AI29" s="423">
        <f>AI$27*((1+Inputs!$E$129)^(1/12)-1)</f>
        <v>0</v>
      </c>
      <c r="AJ29" s="423">
        <f>AJ$27*((1+Inputs!$E$129)^(1/12)-1)</f>
        <v>0</v>
      </c>
      <c r="AK29" s="423">
        <f>AK$27*((1+Inputs!$E$129)^(1/12)-1)</f>
        <v>0</v>
      </c>
      <c r="AL29" s="423">
        <f>AL$27*((1+Inputs!$E$129)^(1/12)-1)</f>
        <v>0</v>
      </c>
      <c r="AM29" s="423">
        <f>AM$27*((1+Inputs!$E$129)^(1/12)-1)</f>
        <v>0</v>
      </c>
      <c r="AN29" s="423">
        <f>AN$27*((1+Inputs!$E$129)^(1/12)-1)</f>
        <v>0</v>
      </c>
      <c r="AO29" s="423">
        <f>AO$27*((1+Inputs!$E$129)^(1/12)-1)</f>
        <v>0</v>
      </c>
      <c r="AP29" s="423">
        <f>AP$27*((1+Inputs!$E$129)^(1/12)-1)</f>
        <v>0</v>
      </c>
      <c r="AQ29" s="423">
        <f>AQ$27*((1+Inputs!$E$129)^(1/12)-1)</f>
        <v>0</v>
      </c>
      <c r="AR29" s="423">
        <f>AR$27*((1+Inputs!$E$129)^(1/12)-1)</f>
        <v>0</v>
      </c>
      <c r="AS29" s="423">
        <f>AS$27*((1+Inputs!$E$129)^(1/12)-1)</f>
        <v>0</v>
      </c>
      <c r="AT29" s="423">
        <f>AT$27*((1+Inputs!$E$129)^(1/12)-1)</f>
        <v>0</v>
      </c>
      <c r="AU29" s="423">
        <f>AU$27*((1+Inputs!$E$129)^(1/12)-1)</f>
        <v>0</v>
      </c>
      <c r="AV29" s="423">
        <f>AV$27*((1+Inputs!$E$129)^(1/12)-1)</f>
        <v>0</v>
      </c>
      <c r="AW29" s="423">
        <f>AW$27*((1+Inputs!$E$129)^(1/12)-1)</f>
        <v>0</v>
      </c>
      <c r="AX29" s="423">
        <f>AX$27*((1+Inputs!$E$129)^(1/12)-1)</f>
        <v>0</v>
      </c>
      <c r="AY29" s="423">
        <f>AY$27*((1+Inputs!$E$129)^(1/12)-1)</f>
        <v>0</v>
      </c>
      <c r="AZ29" s="423">
        <f>AZ$27*((1+Inputs!$E$129)^(1/12)-1)</f>
        <v>0</v>
      </c>
      <c r="BA29" s="423">
        <f>BA$27*((1+Inputs!$E$129)^(1/12)-1)</f>
        <v>0</v>
      </c>
      <c r="BB29" s="423">
        <f>BB$27*((1+Inputs!$E$129)^(1/12)-1)</f>
        <v>0</v>
      </c>
      <c r="BC29" s="423">
        <f>BC$27*((1+Inputs!$E$129)^(1/12)-1)</f>
        <v>0</v>
      </c>
      <c r="BD29" s="423">
        <f>BD$27*((1+Inputs!$E$129)^(1/12)-1)</f>
        <v>0</v>
      </c>
      <c r="BE29" s="423">
        <f>BE$27*((1+Inputs!$E$129)^(1/12)-1)</f>
        <v>0</v>
      </c>
      <c r="BF29" s="423">
        <f>BF$27*((1+Inputs!$E$129)^(1/12)-1)</f>
        <v>0</v>
      </c>
      <c r="BG29" s="423">
        <f>BG$27*((1+Inputs!$E$129)^(1/12)-1)</f>
        <v>0</v>
      </c>
      <c r="BH29" s="423">
        <f>BH$27*((1+Inputs!$E$129)^(1/12)-1)</f>
        <v>0</v>
      </c>
      <c r="BI29" s="423">
        <f>BI$27*((1+Inputs!$E$129)^(1/12)-1)</f>
        <v>0</v>
      </c>
      <c r="BJ29" s="423">
        <f>BJ$27*((1+Inputs!$E$129)^(1/12)-1)</f>
        <v>0</v>
      </c>
      <c r="BK29" s="423">
        <f>BK$27*((1+Inputs!$E$129)^(1/12)-1)</f>
        <v>0</v>
      </c>
      <c r="BL29" s="423">
        <f>BL$27*((1+Inputs!$E$129)^(1/12)-1)</f>
        <v>0</v>
      </c>
      <c r="BM29" s="423">
        <f>BM$27*((1+Inputs!$E$129)^(1/12)-1)</f>
        <v>0</v>
      </c>
      <c r="BN29" s="423">
        <f>BN$27*((1+Inputs!$E$129)^(1/12)-1)</f>
        <v>0</v>
      </c>
      <c r="BO29" s="423">
        <f>BO$27*((1+Inputs!$E$129)^(1/12)-1)</f>
        <v>0</v>
      </c>
      <c r="BP29" s="423">
        <f>BP$27*((1+Inputs!$E$129)^(1/12)-1)</f>
        <v>0</v>
      </c>
      <c r="BQ29" s="423">
        <f>BQ$27*((1+Inputs!$E$129)^(1/12)-1)</f>
        <v>0</v>
      </c>
      <c r="BR29" s="423">
        <f>BR$27*((1+Inputs!$E$129)^(1/12)-1)</f>
        <v>0</v>
      </c>
      <c r="BS29" s="423">
        <f>BS$27*((1+Inputs!$E$129)^(1/12)-1)</f>
        <v>0</v>
      </c>
      <c r="BT29" s="423">
        <f>BT$27*((1+Inputs!$E$129)^(1/12)-1)</f>
        <v>0</v>
      </c>
      <c r="BU29" s="423">
        <f>BU$27*((1+Inputs!$E$129)^(1/12)-1)</f>
        <v>0</v>
      </c>
      <c r="BV29" s="423">
        <f>BV$27*((1+Inputs!$E$129)^(1/12)-1)</f>
        <v>0</v>
      </c>
      <c r="BW29" s="423">
        <f>BW$27*((1+Inputs!$E$129)^(1/12)-1)</f>
        <v>0</v>
      </c>
      <c r="BX29" s="423">
        <f>BX$27*((1+Inputs!$E$129)^(1/12)-1)</f>
        <v>0</v>
      </c>
      <c r="BY29" s="423">
        <f>BY$27*((1+Inputs!$E$129)^(1/12)-1)</f>
        <v>0</v>
      </c>
      <c r="BZ29" s="423">
        <f>BZ$27*((1+Inputs!$E$129)^(1/12)-1)</f>
        <v>0</v>
      </c>
      <c r="CA29" s="423">
        <f>CA$27*((1+Inputs!$E$129)^(1/12)-1)</f>
        <v>0</v>
      </c>
      <c r="CB29" s="423">
        <f>CB$27*((1+Inputs!$E$129)^(1/12)-1)</f>
        <v>0</v>
      </c>
      <c r="CC29" s="423">
        <f>CC$27*((1+Inputs!$E$129)^(1/12)-1)</f>
        <v>0</v>
      </c>
      <c r="CD29" s="423">
        <f>CD$27*((1+Inputs!$E$129)^(1/12)-1)</f>
        <v>0</v>
      </c>
      <c r="CE29" s="423">
        <f>CE$27*((1+Inputs!$E$129)^(1/12)-1)</f>
        <v>0</v>
      </c>
      <c r="CF29" s="423">
        <f>CF$27*((1+Inputs!$E$129)^(1/12)-1)</f>
        <v>0</v>
      </c>
      <c r="CG29" s="423">
        <f>CG$27*((1+Inputs!$E$129)^(1/12)-1)</f>
        <v>0</v>
      </c>
      <c r="CH29" s="423">
        <f>CH$27*((1+Inputs!$E$129)^(1/12)-1)</f>
        <v>0</v>
      </c>
      <c r="CI29" s="423">
        <f>CI$27*((1+Inputs!$E$129)^(1/12)-1)</f>
        <v>0</v>
      </c>
      <c r="CJ29" s="423">
        <f>CJ$27*((1+Inputs!$E$129)^(1/12)-1)</f>
        <v>0</v>
      </c>
      <c r="CK29" s="423">
        <f>CK$27*((1+Inputs!$E$129)^(1/12)-1)</f>
        <v>0</v>
      </c>
      <c r="CL29" s="423">
        <f>CL$27*((1+Inputs!$E$129)^(1/12)-1)</f>
        <v>0</v>
      </c>
      <c r="CM29" s="423">
        <f>CM$27*((1+Inputs!$E$129)^(1/12)-1)</f>
        <v>0</v>
      </c>
      <c r="CN29" s="423">
        <f>CN$27*((1+Inputs!$E$129)^(1/12)-1)</f>
        <v>0</v>
      </c>
      <c r="CO29" s="423">
        <f>CO$27*((1+Inputs!$E$129)^(1/12)-1)</f>
        <v>0</v>
      </c>
      <c r="CP29" s="423">
        <f>CP$27*((1+Inputs!$E$129)^(1/12)-1)</f>
        <v>0</v>
      </c>
      <c r="CQ29" s="423">
        <f>CQ$27*((1+Inputs!$E$129)^(1/12)-1)</f>
        <v>0</v>
      </c>
      <c r="CR29" s="423">
        <f>CR$27*((1+Inputs!$E$129)^(1/12)-1)</f>
        <v>0</v>
      </c>
      <c r="CS29" s="423">
        <f>CS$27*((1+Inputs!$E$129)^(1/12)-1)</f>
        <v>0</v>
      </c>
      <c r="CT29" s="423">
        <f>CT$27*((1+Inputs!$E$129)^(1/12)-1)</f>
        <v>0</v>
      </c>
      <c r="CU29" s="423">
        <f>CU$27*((1+Inputs!$E$129)^(1/12)-1)</f>
        <v>0</v>
      </c>
      <c r="CV29" s="423">
        <f>CV$27*((1+Inputs!$E$129)^(1/12)-1)</f>
        <v>0</v>
      </c>
      <c r="CW29" s="423">
        <f>CW$27*((1+Inputs!$E$129)^(1/12)-1)</f>
        <v>0</v>
      </c>
      <c r="CX29" s="423">
        <f>CX$27*((1+Inputs!$E$129)^(1/12)-1)</f>
        <v>0</v>
      </c>
      <c r="CY29" s="423">
        <f>CY$27*((1+Inputs!$E$129)^(1/12)-1)</f>
        <v>0</v>
      </c>
      <c r="CZ29" s="423">
        <f>CZ$27*((1+Inputs!$E$129)^(1/12)-1)</f>
        <v>0</v>
      </c>
      <c r="DA29" s="423">
        <f>DA$27*((1+Inputs!$E$129)^(1/12)-1)</f>
        <v>0</v>
      </c>
      <c r="DB29" s="423">
        <f>DB$27*((1+Inputs!$E$129)^(1/12)-1)</f>
        <v>0</v>
      </c>
      <c r="DC29" s="423">
        <f>DC$27*((1+Inputs!$E$129)^(1/12)-1)</f>
        <v>0</v>
      </c>
      <c r="DD29" s="423">
        <f>DD$27*((1+Inputs!$E$129)^(1/12)-1)</f>
        <v>0</v>
      </c>
      <c r="DE29" s="423">
        <f>DE$27*((1+Inputs!$E$129)^(1/12)-1)</f>
        <v>0</v>
      </c>
      <c r="DF29" s="423">
        <f>DF$27*((1+Inputs!$E$129)^(1/12)-1)</f>
        <v>0</v>
      </c>
      <c r="DG29" s="423">
        <f>DG$27*((1+Inputs!$E$129)^(1/12)-1)</f>
        <v>0</v>
      </c>
      <c r="DH29" s="423">
        <f>DH$27*((1+Inputs!$E$129)^(1/12)-1)</f>
        <v>0</v>
      </c>
      <c r="DI29" s="423">
        <f>DI$27*((1+Inputs!$E$129)^(1/12)-1)</f>
        <v>0</v>
      </c>
      <c r="DJ29" s="423">
        <f>DJ$27*((1+Inputs!$E$129)^(1/12)-1)</f>
        <v>0</v>
      </c>
      <c r="DK29" s="423">
        <f>DK$27*((1+Inputs!$E$129)^(1/12)-1)</f>
        <v>0</v>
      </c>
      <c r="DL29" s="423">
        <f>DL$27*((1+Inputs!$E$129)^(1/12)-1)</f>
        <v>0</v>
      </c>
      <c r="DM29" s="423">
        <f>DM$27*((1+Inputs!$E$129)^(1/12)-1)</f>
        <v>0</v>
      </c>
    </row>
    <row r="30" spans="1:117" s="422" customFormat="1" ht="14.45" x14ac:dyDescent="0.3">
      <c r="B30" s="422" t="s">
        <v>34</v>
      </c>
      <c r="D30" s="427">
        <f>SUM(F30:DM30)</f>
        <v>-63707.759955213565</v>
      </c>
      <c r="F30" s="423">
        <f>-IF(F$3=Inputs!$E$9,(F$27+F$28+F$29),0)</f>
        <v>0</v>
      </c>
      <c r="G30" s="423">
        <f>-IF(G$3=Inputs!$E$9,(G$27+G$28+G$29),0)</f>
        <v>0</v>
      </c>
      <c r="H30" s="423">
        <f>-IF(H$3=Inputs!$E$9,(H$27+H$28+H$29),0)</f>
        <v>0</v>
      </c>
      <c r="I30" s="423">
        <f>-IF(I$3=Inputs!$E$9,(I$27+I$28+I$29),0)</f>
        <v>0</v>
      </c>
      <c r="J30" s="423">
        <f>-IF(J$3=Inputs!$E$9,(J$27+J$28+J$29),0)</f>
        <v>0</v>
      </c>
      <c r="K30" s="423">
        <f>-IF(K$3=Inputs!$E$9,(K$27+K$28+K$29),0)</f>
        <v>0</v>
      </c>
      <c r="L30" s="423">
        <f>-IF(L$3=Inputs!$E$9,(L$27+L$28+L$29),0)</f>
        <v>0</v>
      </c>
      <c r="M30" s="423">
        <f>-IF(M$3=Inputs!$E$9,(M$27+M$28+M$29),0)</f>
        <v>0</v>
      </c>
      <c r="N30" s="423">
        <f>-IF(N$3=Inputs!$E$9,(N$27+N$28+N$29),0)</f>
        <v>0</v>
      </c>
      <c r="O30" s="423">
        <f>-IF(O$3=Inputs!$E$9,(O$27+O$28+O$29),0)</f>
        <v>0</v>
      </c>
      <c r="P30" s="423">
        <f>-IF(P$3=Inputs!$E$9,(P$27+P$28+P$29),0)</f>
        <v>0</v>
      </c>
      <c r="Q30" s="423">
        <f>-IF(Q$3=Inputs!$E$9,(Q$27+Q$28+Q$29),0)</f>
        <v>0</v>
      </c>
      <c r="R30" s="423">
        <f>-IF(R$3=Inputs!$E$9,(R$27+R$28+R$29),0)</f>
        <v>-63707.759955213565</v>
      </c>
      <c r="S30" s="423">
        <f>-IF(S$3=Inputs!$E$9,(S$27+S$28+S$29),0)</f>
        <v>0</v>
      </c>
      <c r="T30" s="423">
        <f>-IF(T$3=Inputs!$E$9,(T$27+T$28+T$29),0)</f>
        <v>0</v>
      </c>
      <c r="U30" s="423">
        <f>-IF(U$3=Inputs!$E$9,(U$27+U$28+U$29),0)</f>
        <v>0</v>
      </c>
      <c r="V30" s="423">
        <f>-IF(V$3=Inputs!$E$9,(V$27+V$28+V$29),0)</f>
        <v>0</v>
      </c>
      <c r="W30" s="423">
        <f>-IF(W$3=Inputs!$E$9,(W$27+W$28+W$29),0)</f>
        <v>0</v>
      </c>
      <c r="X30" s="423">
        <f>-IF(X$3=Inputs!$E$9,(X$27+X$28+X$29),0)</f>
        <v>0</v>
      </c>
      <c r="Y30" s="423">
        <f>-IF(Y$3=Inputs!$E$9,(Y$27+Y$28+Y$29),0)</f>
        <v>0</v>
      </c>
      <c r="Z30" s="423">
        <f>-IF(Z$3=Inputs!$E$9,(Z$27+Z$28+Z$29),0)</f>
        <v>0</v>
      </c>
      <c r="AA30" s="423">
        <f>-IF(AA$3=Inputs!$E$9,(AA$27+AA$28+AA$29),0)</f>
        <v>0</v>
      </c>
      <c r="AB30" s="423">
        <f>-IF(AB$3=Inputs!$E$9,(AB$27+AB$28+AB$29),0)</f>
        <v>0</v>
      </c>
      <c r="AC30" s="423">
        <f>-IF(AC$3=Inputs!$E$9,(AC$27+AC$28+AC$29),0)</f>
        <v>0</v>
      </c>
      <c r="AD30" s="423">
        <f>-IF(AD$3=Inputs!$E$9,(AD$27+AD$28+AD$29),0)</f>
        <v>0</v>
      </c>
      <c r="AE30" s="423">
        <f>-IF(AE$3=Inputs!$E$9,(AE$27+AE$28+AE$29),0)</f>
        <v>0</v>
      </c>
      <c r="AF30" s="423">
        <f>-IF(AF$3=Inputs!$E$9,(AF$27+AF$28+AF$29),0)</f>
        <v>0</v>
      </c>
      <c r="AG30" s="423">
        <f>-IF(AG$3=Inputs!$E$9,(AG$27+AG$28+AG$29),0)</f>
        <v>0</v>
      </c>
      <c r="AH30" s="423">
        <f>-IF(AH$3=Inputs!$E$9,(AH$27+AH$28+AH$29),0)</f>
        <v>0</v>
      </c>
      <c r="AI30" s="423">
        <f>-IF(AI$3=Inputs!$E$9,(AI$27+AI$28+AI$29),0)</f>
        <v>0</v>
      </c>
      <c r="AJ30" s="423">
        <f>-IF(AJ$3=Inputs!$E$9,(AJ$27+AJ$28+AJ$29),0)</f>
        <v>0</v>
      </c>
      <c r="AK30" s="423">
        <f>-IF(AK$3=Inputs!$E$9,(AK$27+AK$28+AK$29),0)</f>
        <v>0</v>
      </c>
      <c r="AL30" s="423">
        <f>-IF(AL$3=Inputs!$E$9,(AL$27+AL$28+AL$29),0)</f>
        <v>0</v>
      </c>
      <c r="AM30" s="423">
        <f>-IF(AM$3=Inputs!$E$9,(AM$27+AM$28+AM$29),0)</f>
        <v>0</v>
      </c>
      <c r="AN30" s="423">
        <f>-IF(AN$3=Inputs!$E$9,(AN$27+AN$28+AN$29),0)</f>
        <v>0</v>
      </c>
      <c r="AO30" s="423">
        <f>-IF(AO$3=Inputs!$E$9,(AO$27+AO$28+AO$29),0)</f>
        <v>0</v>
      </c>
      <c r="AP30" s="423">
        <f>-IF(AP$3=Inputs!$E$9,(AP$27+AP$28+AP$29),0)</f>
        <v>0</v>
      </c>
      <c r="AQ30" s="423">
        <f>-IF(AQ$3=Inputs!$E$9,(AQ$27+AQ$28+AQ$29),0)</f>
        <v>0</v>
      </c>
      <c r="AR30" s="423">
        <f>-IF(AR$3=Inputs!$E$9,(AR$27+AR$28+AR$29),0)</f>
        <v>0</v>
      </c>
      <c r="AS30" s="423">
        <f>-IF(AS$3=Inputs!$E$9,(AS$27+AS$28+AS$29),0)</f>
        <v>0</v>
      </c>
      <c r="AT30" s="423">
        <f>-IF(AT$3=Inputs!$E$9,(AT$27+AT$28+AT$29),0)</f>
        <v>0</v>
      </c>
      <c r="AU30" s="423">
        <f>-IF(AU$3=Inputs!$E$9,(AU$27+AU$28+AU$29),0)</f>
        <v>0</v>
      </c>
      <c r="AV30" s="423">
        <f>-IF(AV$3=Inputs!$E$9,(AV$27+AV$28+AV$29),0)</f>
        <v>0</v>
      </c>
      <c r="AW30" s="423">
        <f>-IF(AW$3=Inputs!$E$9,(AW$27+AW$28+AW$29),0)</f>
        <v>0</v>
      </c>
      <c r="AX30" s="423">
        <f>-IF(AX$3=Inputs!$E$9,(AX$27+AX$28+AX$29),0)</f>
        <v>0</v>
      </c>
      <c r="AY30" s="423">
        <f>-IF(AY$3=Inputs!$E$9,(AY$27+AY$28+AY$29),0)</f>
        <v>0</v>
      </c>
      <c r="AZ30" s="423">
        <f>-IF(AZ$3=Inputs!$E$9,(AZ$27+AZ$28+AZ$29),0)</f>
        <v>0</v>
      </c>
      <c r="BA30" s="423">
        <f>-IF(BA$3=Inputs!$E$9,(BA$27+BA$28+BA$29),0)</f>
        <v>0</v>
      </c>
      <c r="BB30" s="423">
        <f>-IF(BB$3=Inputs!$E$9,(BB$27+BB$28+BB$29),0)</f>
        <v>0</v>
      </c>
      <c r="BC30" s="423">
        <f>-IF(BC$3=Inputs!$E$9,(BC$27+BC$28+BC$29),0)</f>
        <v>0</v>
      </c>
      <c r="BD30" s="423">
        <f>-IF(BD$3=Inputs!$E$9,(BD$27+BD$28+BD$29),0)</f>
        <v>0</v>
      </c>
      <c r="BE30" s="423">
        <f>-IF(BE$3=Inputs!$E$9,(BE$27+BE$28+BE$29),0)</f>
        <v>0</v>
      </c>
      <c r="BF30" s="423">
        <f>-IF(BF$3=Inputs!$E$9,(BF$27+BF$28+BF$29),0)</f>
        <v>0</v>
      </c>
      <c r="BG30" s="423">
        <f>-IF(BG$3=Inputs!$E$9,(BG$27+BG$28+BG$29),0)</f>
        <v>0</v>
      </c>
      <c r="BH30" s="423">
        <f>-IF(BH$3=Inputs!$E$9,(BH$27+BH$28+BH$29),0)</f>
        <v>0</v>
      </c>
      <c r="BI30" s="423">
        <f>-IF(BI$3=Inputs!$E$9,(BI$27+BI$28+BI$29),0)</f>
        <v>0</v>
      </c>
      <c r="BJ30" s="423">
        <f>-IF(BJ$3=Inputs!$E$9,(BJ$27+BJ$28+BJ$29),0)</f>
        <v>0</v>
      </c>
      <c r="BK30" s="423">
        <f>-IF(BK$3=Inputs!$E$9,(BK$27+BK$28+BK$29),0)</f>
        <v>0</v>
      </c>
      <c r="BL30" s="423">
        <f>-IF(BL$3=Inputs!$E$9,(BL$27+BL$28+BL$29),0)</f>
        <v>0</v>
      </c>
      <c r="BM30" s="423">
        <f>-IF(BM$3=Inputs!$E$9,(BM$27+BM$28+BM$29),0)</f>
        <v>0</v>
      </c>
      <c r="BN30" s="423">
        <f>-IF(BN$3=Inputs!$E$9,(BN$27+BN$28+BN$29),0)</f>
        <v>0</v>
      </c>
      <c r="BO30" s="423">
        <f>-IF(BO$3=Inputs!$E$9,(BO$27+BO$28+BO$29),0)</f>
        <v>0</v>
      </c>
      <c r="BP30" s="423">
        <f>-IF(BP$3=Inputs!$E$9,(BP$27+BP$28+BP$29),0)</f>
        <v>0</v>
      </c>
      <c r="BQ30" s="423">
        <f>-IF(BQ$3=Inputs!$E$9,(BQ$27+BQ$28+BQ$29),0)</f>
        <v>0</v>
      </c>
      <c r="BR30" s="423">
        <f>-IF(BR$3=Inputs!$E$9,(BR$27+BR$28+BR$29),0)</f>
        <v>0</v>
      </c>
      <c r="BS30" s="423">
        <f>-IF(BS$3=Inputs!$E$9,(BS$27+BS$28+BS$29),0)</f>
        <v>0</v>
      </c>
      <c r="BT30" s="423">
        <f>-IF(BT$3=Inputs!$E$9,(BT$27+BT$28+BT$29),0)</f>
        <v>0</v>
      </c>
      <c r="BU30" s="423">
        <f>-IF(BU$3=Inputs!$E$9,(BU$27+BU$28+BU$29),0)</f>
        <v>0</v>
      </c>
      <c r="BV30" s="423">
        <f>-IF(BV$3=Inputs!$E$9,(BV$27+BV$28+BV$29),0)</f>
        <v>0</v>
      </c>
      <c r="BW30" s="423">
        <f>-IF(BW$3=Inputs!$E$9,(BW$27+BW$28+BW$29),0)</f>
        <v>0</v>
      </c>
      <c r="BX30" s="423">
        <f>-IF(BX$3=Inputs!$E$9,(BX$27+BX$28+BX$29),0)</f>
        <v>0</v>
      </c>
      <c r="BY30" s="423">
        <f>-IF(BY$3=Inputs!$E$9,(BY$27+BY$28+BY$29),0)</f>
        <v>0</v>
      </c>
      <c r="BZ30" s="423">
        <f>-IF(BZ$3=Inputs!$E$9,(BZ$27+BZ$28+BZ$29),0)</f>
        <v>0</v>
      </c>
      <c r="CA30" s="423">
        <f>-IF(CA$3=Inputs!$E$9,(CA$27+CA$28+CA$29),0)</f>
        <v>0</v>
      </c>
      <c r="CB30" s="423">
        <f>-IF(CB$3=Inputs!$E$9,(CB$27+CB$28+CB$29),0)</f>
        <v>0</v>
      </c>
      <c r="CC30" s="423">
        <f>-IF(CC$3=Inputs!$E$9,(CC$27+CC$28+CC$29),0)</f>
        <v>0</v>
      </c>
      <c r="CD30" s="423">
        <f>-IF(CD$3=Inputs!$E$9,(CD$27+CD$28+CD$29),0)</f>
        <v>0</v>
      </c>
      <c r="CE30" s="423">
        <f>-IF(CE$3=Inputs!$E$9,(CE$27+CE$28+CE$29),0)</f>
        <v>0</v>
      </c>
      <c r="CF30" s="423">
        <f>-IF(CF$3=Inputs!$E$9,(CF$27+CF$28+CF$29),0)</f>
        <v>0</v>
      </c>
      <c r="CG30" s="423">
        <f>-IF(CG$3=Inputs!$E$9,(CG$27+CG$28+CG$29),0)</f>
        <v>0</v>
      </c>
      <c r="CH30" s="423">
        <f>-IF(CH$3=Inputs!$E$9,(CH$27+CH$28+CH$29),0)</f>
        <v>0</v>
      </c>
      <c r="CI30" s="423">
        <f>-IF(CI$3=Inputs!$E$9,(CI$27+CI$28+CI$29),0)</f>
        <v>0</v>
      </c>
      <c r="CJ30" s="423">
        <f>-IF(CJ$3=Inputs!$E$9,(CJ$27+CJ$28+CJ$29),0)</f>
        <v>0</v>
      </c>
      <c r="CK30" s="423">
        <f>-IF(CK$3=Inputs!$E$9,(CK$27+CK$28+CK$29),0)</f>
        <v>0</v>
      </c>
      <c r="CL30" s="423">
        <f>-IF(CL$3=Inputs!$E$9,(CL$27+CL$28+CL$29),0)</f>
        <v>0</v>
      </c>
      <c r="CM30" s="423">
        <f>-IF(CM$3=Inputs!$E$9,(CM$27+CM$28+CM$29),0)</f>
        <v>0</v>
      </c>
      <c r="CN30" s="423">
        <f>-IF(CN$3=Inputs!$E$9,(CN$27+CN$28+CN$29),0)</f>
        <v>0</v>
      </c>
      <c r="CO30" s="423">
        <f>-IF(CO$3=Inputs!$E$9,(CO$27+CO$28+CO$29),0)</f>
        <v>0</v>
      </c>
      <c r="CP30" s="423">
        <f>-IF(CP$3=Inputs!$E$9,(CP$27+CP$28+CP$29),0)</f>
        <v>0</v>
      </c>
      <c r="CQ30" s="423">
        <f>-IF(CQ$3=Inputs!$E$9,(CQ$27+CQ$28+CQ$29),0)</f>
        <v>0</v>
      </c>
      <c r="CR30" s="423">
        <f>-IF(CR$3=Inputs!$E$9,(CR$27+CR$28+CR$29),0)</f>
        <v>0</v>
      </c>
      <c r="CS30" s="423">
        <f>-IF(CS$3=Inputs!$E$9,(CS$27+CS$28+CS$29),0)</f>
        <v>0</v>
      </c>
      <c r="CT30" s="423">
        <f>-IF(CT$3=Inputs!$E$9,(CT$27+CT$28+CT$29),0)</f>
        <v>0</v>
      </c>
      <c r="CU30" s="423">
        <f>-IF(CU$3=Inputs!$E$9,(CU$27+CU$28+CU$29),0)</f>
        <v>0</v>
      </c>
      <c r="CV30" s="423">
        <f>-IF(CV$3=Inputs!$E$9,(CV$27+CV$28+CV$29),0)</f>
        <v>0</v>
      </c>
      <c r="CW30" s="423">
        <f>-IF(CW$3=Inputs!$E$9,(CW$27+CW$28+CW$29),0)</f>
        <v>0</v>
      </c>
      <c r="CX30" s="423">
        <f>-IF(CX$3=Inputs!$E$9,(CX$27+CX$28+CX$29),0)</f>
        <v>0</v>
      </c>
      <c r="CY30" s="423">
        <f>-IF(CY$3=Inputs!$E$9,(CY$27+CY$28+CY$29),0)</f>
        <v>0</v>
      </c>
      <c r="CZ30" s="423">
        <f>-IF(CZ$3=Inputs!$E$9,(CZ$27+CZ$28+CZ$29),0)</f>
        <v>0</v>
      </c>
      <c r="DA30" s="423">
        <f>-IF(DA$3=Inputs!$E$9,(DA$27+DA$28+DA$29),0)</f>
        <v>0</v>
      </c>
      <c r="DB30" s="423">
        <f>-IF(DB$3=Inputs!$E$9,(DB$27+DB$28+DB$29),0)</f>
        <v>0</v>
      </c>
      <c r="DC30" s="423">
        <f>-IF(DC$3=Inputs!$E$9,(DC$27+DC$28+DC$29),0)</f>
        <v>0</v>
      </c>
      <c r="DD30" s="423">
        <f>-IF(DD$3=Inputs!$E$9,(DD$27+DD$28+DD$29),0)</f>
        <v>0</v>
      </c>
      <c r="DE30" s="423">
        <f>-IF(DE$3=Inputs!$E$9,(DE$27+DE$28+DE$29),0)</f>
        <v>0</v>
      </c>
      <c r="DF30" s="423">
        <f>-IF(DF$3=Inputs!$E$9,(DF$27+DF$28+DF$29),0)</f>
        <v>0</v>
      </c>
      <c r="DG30" s="423">
        <f>-IF(DG$3=Inputs!$E$9,(DG$27+DG$28+DG$29),0)</f>
        <v>0</v>
      </c>
      <c r="DH30" s="423">
        <f>-IF(DH$3=Inputs!$E$9,(DH$27+DH$28+DH$29),0)</f>
        <v>0</v>
      </c>
      <c r="DI30" s="423">
        <f>-IF(DI$3=Inputs!$E$9,(DI$27+DI$28+DI$29),0)</f>
        <v>0</v>
      </c>
      <c r="DJ30" s="423">
        <f>-IF(DJ$3=Inputs!$E$9,(DJ$27+DJ$28+DJ$29),0)</f>
        <v>0</v>
      </c>
      <c r="DK30" s="423">
        <f>-IF(DK$3=Inputs!$E$9,(DK$27+DK$28+DK$29),0)</f>
        <v>0</v>
      </c>
      <c r="DL30" s="423">
        <f>-IF(DL$3=Inputs!$E$9,(DL$27+DL$28+DL$29),0)</f>
        <v>0</v>
      </c>
      <c r="DM30" s="423">
        <f>-IF(DM$3=Inputs!$E$9,(DM$27+DM$28+DM$29),0)</f>
        <v>0</v>
      </c>
    </row>
    <row r="31" spans="1:117" s="422" customFormat="1" thickBot="1" x14ac:dyDescent="0.35">
      <c r="B31" s="428" t="s">
        <v>33</v>
      </c>
      <c r="C31" s="428"/>
      <c r="D31" s="428"/>
      <c r="E31" s="428"/>
      <c r="F31" s="429">
        <f>SUM(F$27:F$30)</f>
        <v>0</v>
      </c>
      <c r="G31" s="429">
        <f t="shared" ref="G31:BR31" si="33">SUM(G$27:G$30)</f>
        <v>0</v>
      </c>
      <c r="H31" s="429">
        <f t="shared" si="33"/>
        <v>0</v>
      </c>
      <c r="I31" s="429">
        <f t="shared" si="33"/>
        <v>0</v>
      </c>
      <c r="J31" s="429">
        <f t="shared" si="33"/>
        <v>0</v>
      </c>
      <c r="K31" s="429">
        <f t="shared" si="33"/>
        <v>0</v>
      </c>
      <c r="L31" s="429">
        <f t="shared" si="33"/>
        <v>0</v>
      </c>
      <c r="M31" s="429">
        <f t="shared" si="33"/>
        <v>950</v>
      </c>
      <c r="N31" s="429">
        <f t="shared" si="33"/>
        <v>15807.975433407459</v>
      </c>
      <c r="O31" s="429">
        <f t="shared" si="33"/>
        <v>31923.480449410108</v>
      </c>
      <c r="P31" s="429">
        <f t="shared" si="33"/>
        <v>60826.242765493073</v>
      </c>
      <c r="Q31" s="429">
        <f t="shared" si="33"/>
        <v>62261.279767067703</v>
      </c>
      <c r="R31" s="429">
        <f t="shared" si="33"/>
        <v>0</v>
      </c>
      <c r="S31" s="429">
        <f t="shared" si="33"/>
        <v>0</v>
      </c>
      <c r="T31" s="429">
        <f t="shared" si="33"/>
        <v>0</v>
      </c>
      <c r="U31" s="429">
        <f t="shared" si="33"/>
        <v>0</v>
      </c>
      <c r="V31" s="429">
        <f t="shared" si="33"/>
        <v>0</v>
      </c>
      <c r="W31" s="429">
        <f t="shared" si="33"/>
        <v>0</v>
      </c>
      <c r="X31" s="429">
        <f t="shared" si="33"/>
        <v>0</v>
      </c>
      <c r="Y31" s="429">
        <f t="shared" si="33"/>
        <v>0</v>
      </c>
      <c r="Z31" s="429">
        <f t="shared" si="33"/>
        <v>0</v>
      </c>
      <c r="AA31" s="429">
        <f t="shared" si="33"/>
        <v>0</v>
      </c>
      <c r="AB31" s="429">
        <f t="shared" si="33"/>
        <v>0</v>
      </c>
      <c r="AC31" s="429">
        <f t="shared" si="33"/>
        <v>0</v>
      </c>
      <c r="AD31" s="429">
        <f t="shared" si="33"/>
        <v>0</v>
      </c>
      <c r="AE31" s="429">
        <f t="shared" si="33"/>
        <v>0</v>
      </c>
      <c r="AF31" s="429">
        <f t="shared" si="33"/>
        <v>0</v>
      </c>
      <c r="AG31" s="429">
        <f t="shared" si="33"/>
        <v>0</v>
      </c>
      <c r="AH31" s="429">
        <f t="shared" si="33"/>
        <v>0</v>
      </c>
      <c r="AI31" s="429">
        <f t="shared" si="33"/>
        <v>0</v>
      </c>
      <c r="AJ31" s="429">
        <f t="shared" si="33"/>
        <v>0</v>
      </c>
      <c r="AK31" s="429">
        <f t="shared" si="33"/>
        <v>0</v>
      </c>
      <c r="AL31" s="429">
        <f t="shared" si="33"/>
        <v>0</v>
      </c>
      <c r="AM31" s="429">
        <f t="shared" si="33"/>
        <v>0</v>
      </c>
      <c r="AN31" s="429">
        <f t="shared" si="33"/>
        <v>0</v>
      </c>
      <c r="AO31" s="429">
        <f t="shared" si="33"/>
        <v>0</v>
      </c>
      <c r="AP31" s="429">
        <f t="shared" si="33"/>
        <v>0</v>
      </c>
      <c r="AQ31" s="429">
        <f t="shared" si="33"/>
        <v>0</v>
      </c>
      <c r="AR31" s="429">
        <f t="shared" si="33"/>
        <v>0</v>
      </c>
      <c r="AS31" s="429">
        <f t="shared" si="33"/>
        <v>0</v>
      </c>
      <c r="AT31" s="429">
        <f t="shared" si="33"/>
        <v>0</v>
      </c>
      <c r="AU31" s="429">
        <f t="shared" si="33"/>
        <v>0</v>
      </c>
      <c r="AV31" s="429">
        <f t="shared" si="33"/>
        <v>0</v>
      </c>
      <c r="AW31" s="429">
        <f t="shared" si="33"/>
        <v>0</v>
      </c>
      <c r="AX31" s="429">
        <f t="shared" si="33"/>
        <v>0</v>
      </c>
      <c r="AY31" s="429">
        <f t="shared" si="33"/>
        <v>0</v>
      </c>
      <c r="AZ31" s="429">
        <f t="shared" si="33"/>
        <v>0</v>
      </c>
      <c r="BA31" s="429">
        <f t="shared" si="33"/>
        <v>0</v>
      </c>
      <c r="BB31" s="429">
        <f t="shared" si="33"/>
        <v>0</v>
      </c>
      <c r="BC31" s="429">
        <f t="shared" si="33"/>
        <v>0</v>
      </c>
      <c r="BD31" s="429">
        <f t="shared" si="33"/>
        <v>0</v>
      </c>
      <c r="BE31" s="429">
        <f t="shared" si="33"/>
        <v>0</v>
      </c>
      <c r="BF31" s="429">
        <f t="shared" si="33"/>
        <v>0</v>
      </c>
      <c r="BG31" s="429">
        <f t="shared" si="33"/>
        <v>0</v>
      </c>
      <c r="BH31" s="429">
        <f t="shared" si="33"/>
        <v>0</v>
      </c>
      <c r="BI31" s="429">
        <f t="shared" si="33"/>
        <v>0</v>
      </c>
      <c r="BJ31" s="429">
        <f t="shared" si="33"/>
        <v>0</v>
      </c>
      <c r="BK31" s="429">
        <f t="shared" si="33"/>
        <v>0</v>
      </c>
      <c r="BL31" s="429">
        <f t="shared" si="33"/>
        <v>0</v>
      </c>
      <c r="BM31" s="429">
        <f t="shared" si="33"/>
        <v>0</v>
      </c>
      <c r="BN31" s="429">
        <f t="shared" si="33"/>
        <v>0</v>
      </c>
      <c r="BO31" s="429">
        <f t="shared" si="33"/>
        <v>0</v>
      </c>
      <c r="BP31" s="429">
        <f t="shared" si="33"/>
        <v>0</v>
      </c>
      <c r="BQ31" s="429">
        <f t="shared" si="33"/>
        <v>0</v>
      </c>
      <c r="BR31" s="429">
        <f t="shared" si="33"/>
        <v>0</v>
      </c>
      <c r="BS31" s="429">
        <f t="shared" ref="BS31:DM31" si="34">SUM(BS$27:BS$30)</f>
        <v>0</v>
      </c>
      <c r="BT31" s="429">
        <f t="shared" si="34"/>
        <v>0</v>
      </c>
      <c r="BU31" s="429">
        <f t="shared" si="34"/>
        <v>0</v>
      </c>
      <c r="BV31" s="429">
        <f t="shared" si="34"/>
        <v>0</v>
      </c>
      <c r="BW31" s="429">
        <f t="shared" si="34"/>
        <v>0</v>
      </c>
      <c r="BX31" s="429">
        <f t="shared" si="34"/>
        <v>0</v>
      </c>
      <c r="BY31" s="429">
        <f t="shared" si="34"/>
        <v>0</v>
      </c>
      <c r="BZ31" s="429">
        <f t="shared" si="34"/>
        <v>0</v>
      </c>
      <c r="CA31" s="429">
        <f t="shared" si="34"/>
        <v>0</v>
      </c>
      <c r="CB31" s="429">
        <f t="shared" si="34"/>
        <v>0</v>
      </c>
      <c r="CC31" s="429">
        <f t="shared" si="34"/>
        <v>0</v>
      </c>
      <c r="CD31" s="429">
        <f t="shared" si="34"/>
        <v>0</v>
      </c>
      <c r="CE31" s="429">
        <f t="shared" si="34"/>
        <v>0</v>
      </c>
      <c r="CF31" s="429">
        <f t="shared" si="34"/>
        <v>0</v>
      </c>
      <c r="CG31" s="429">
        <f t="shared" si="34"/>
        <v>0</v>
      </c>
      <c r="CH31" s="429">
        <f t="shared" si="34"/>
        <v>0</v>
      </c>
      <c r="CI31" s="429">
        <f t="shared" si="34"/>
        <v>0</v>
      </c>
      <c r="CJ31" s="429">
        <f t="shared" si="34"/>
        <v>0</v>
      </c>
      <c r="CK31" s="429">
        <f t="shared" si="34"/>
        <v>0</v>
      </c>
      <c r="CL31" s="429">
        <f t="shared" si="34"/>
        <v>0</v>
      </c>
      <c r="CM31" s="429">
        <f t="shared" si="34"/>
        <v>0</v>
      </c>
      <c r="CN31" s="429">
        <f t="shared" si="34"/>
        <v>0</v>
      </c>
      <c r="CO31" s="429">
        <f t="shared" si="34"/>
        <v>0</v>
      </c>
      <c r="CP31" s="429">
        <f t="shared" si="34"/>
        <v>0</v>
      </c>
      <c r="CQ31" s="429">
        <f t="shared" si="34"/>
        <v>0</v>
      </c>
      <c r="CR31" s="429">
        <f t="shared" si="34"/>
        <v>0</v>
      </c>
      <c r="CS31" s="429">
        <f t="shared" si="34"/>
        <v>0</v>
      </c>
      <c r="CT31" s="429">
        <f t="shared" si="34"/>
        <v>0</v>
      </c>
      <c r="CU31" s="429">
        <f t="shared" si="34"/>
        <v>0</v>
      </c>
      <c r="CV31" s="429">
        <f t="shared" si="34"/>
        <v>0</v>
      </c>
      <c r="CW31" s="429">
        <f t="shared" si="34"/>
        <v>0</v>
      </c>
      <c r="CX31" s="429">
        <f t="shared" si="34"/>
        <v>0</v>
      </c>
      <c r="CY31" s="429">
        <f t="shared" si="34"/>
        <v>0</v>
      </c>
      <c r="CZ31" s="429">
        <f t="shared" si="34"/>
        <v>0</v>
      </c>
      <c r="DA31" s="429">
        <f t="shared" si="34"/>
        <v>0</v>
      </c>
      <c r="DB31" s="429">
        <f t="shared" si="34"/>
        <v>0</v>
      </c>
      <c r="DC31" s="429">
        <f t="shared" si="34"/>
        <v>0</v>
      </c>
      <c r="DD31" s="429">
        <f t="shared" si="34"/>
        <v>0</v>
      </c>
      <c r="DE31" s="429">
        <f t="shared" si="34"/>
        <v>0</v>
      </c>
      <c r="DF31" s="429">
        <f t="shared" si="34"/>
        <v>0</v>
      </c>
      <c r="DG31" s="429">
        <f t="shared" si="34"/>
        <v>0</v>
      </c>
      <c r="DH31" s="429">
        <f t="shared" si="34"/>
        <v>0</v>
      </c>
      <c r="DI31" s="429">
        <f t="shared" si="34"/>
        <v>0</v>
      </c>
      <c r="DJ31" s="429">
        <f t="shared" si="34"/>
        <v>0</v>
      </c>
      <c r="DK31" s="429">
        <f t="shared" si="34"/>
        <v>0</v>
      </c>
      <c r="DL31" s="429">
        <f t="shared" si="34"/>
        <v>0</v>
      </c>
      <c r="DM31" s="429">
        <f t="shared" si="34"/>
        <v>0</v>
      </c>
    </row>
    <row r="32" spans="1:117" s="422" customFormat="1" ht="5.45" customHeight="1" thickTop="1" x14ac:dyDescent="0.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c r="CB32" s="423"/>
      <c r="CC32" s="423"/>
      <c r="CD32" s="423"/>
      <c r="CE32" s="423"/>
      <c r="CF32" s="423"/>
      <c r="CG32" s="423"/>
      <c r="CH32" s="423"/>
      <c r="CI32" s="423"/>
      <c r="CJ32" s="423"/>
      <c r="CK32" s="423"/>
      <c r="CL32" s="423"/>
      <c r="CM32" s="423"/>
      <c r="CN32" s="423"/>
      <c r="CO32" s="423"/>
      <c r="CP32" s="423"/>
      <c r="CQ32" s="423"/>
      <c r="CR32" s="423"/>
      <c r="CS32" s="423"/>
      <c r="CT32" s="423"/>
      <c r="CU32" s="423"/>
      <c r="CV32" s="423"/>
      <c r="CW32" s="423"/>
      <c r="CX32" s="423"/>
      <c r="CY32" s="423"/>
      <c r="CZ32" s="423"/>
      <c r="DA32" s="423"/>
      <c r="DB32" s="423"/>
      <c r="DC32" s="423"/>
      <c r="DD32" s="423"/>
      <c r="DE32" s="423"/>
      <c r="DF32" s="423"/>
      <c r="DG32" s="423"/>
      <c r="DH32" s="423"/>
      <c r="DI32" s="423"/>
      <c r="DJ32" s="423"/>
      <c r="DK32" s="423"/>
      <c r="DL32" s="423"/>
      <c r="DM32" s="423"/>
    </row>
    <row r="33" spans="1:117" s="422" customFormat="1" ht="15.6" x14ac:dyDescent="0.3">
      <c r="A33" s="425" t="s">
        <v>142</v>
      </c>
      <c r="B33" s="425"/>
      <c r="C33" s="425"/>
      <c r="D33" s="425"/>
      <c r="E33" s="426"/>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row>
    <row r="34" spans="1:117" s="422" customFormat="1" ht="14.45" x14ac:dyDescent="0.3">
      <c r="B34" s="422" t="s">
        <v>32</v>
      </c>
      <c r="F34" s="423">
        <f>IF(COLUMN(F$34)=6,0,E$38)</f>
        <v>0</v>
      </c>
      <c r="G34" s="423">
        <f>IF(COLUMN(G$34)=6,0,F$38)</f>
        <v>0</v>
      </c>
      <c r="H34" s="423">
        <f t="shared" ref="H34:BS34" si="35">IF(COLUMN(H$34)=6,0,G$38)</f>
        <v>0</v>
      </c>
      <c r="I34" s="423">
        <f t="shared" si="35"/>
        <v>0</v>
      </c>
      <c r="J34" s="423">
        <f t="shared" si="35"/>
        <v>0</v>
      </c>
      <c r="K34" s="423">
        <f t="shared" si="35"/>
        <v>0</v>
      </c>
      <c r="L34" s="423">
        <f t="shared" si="35"/>
        <v>0</v>
      </c>
      <c r="M34" s="423">
        <f t="shared" si="35"/>
        <v>0</v>
      </c>
      <c r="N34" s="423">
        <f t="shared" si="35"/>
        <v>50.000000000000043</v>
      </c>
      <c r="O34" s="423">
        <f t="shared" si="35"/>
        <v>831.6000000000007</v>
      </c>
      <c r="P34" s="423">
        <f t="shared" si="35"/>
        <v>1673.1500000000015</v>
      </c>
      <c r="Q34" s="423">
        <f t="shared" si="35"/>
        <v>3180.9500000000025</v>
      </c>
      <c r="R34" s="423">
        <f t="shared" si="35"/>
        <v>3230.9500000000025</v>
      </c>
      <c r="S34" s="423">
        <f t="shared" si="35"/>
        <v>0</v>
      </c>
      <c r="T34" s="423">
        <f t="shared" si="35"/>
        <v>0</v>
      </c>
      <c r="U34" s="423">
        <f t="shared" si="35"/>
        <v>0</v>
      </c>
      <c r="V34" s="423">
        <f t="shared" si="35"/>
        <v>0</v>
      </c>
      <c r="W34" s="423">
        <f t="shared" si="35"/>
        <v>0</v>
      </c>
      <c r="X34" s="423">
        <f t="shared" si="35"/>
        <v>0</v>
      </c>
      <c r="Y34" s="423">
        <f t="shared" si="35"/>
        <v>0</v>
      </c>
      <c r="Z34" s="423">
        <f t="shared" si="35"/>
        <v>0</v>
      </c>
      <c r="AA34" s="423">
        <f t="shared" si="35"/>
        <v>0</v>
      </c>
      <c r="AB34" s="423">
        <f t="shared" si="35"/>
        <v>0</v>
      </c>
      <c r="AC34" s="423">
        <f t="shared" si="35"/>
        <v>0</v>
      </c>
      <c r="AD34" s="423">
        <f t="shared" si="35"/>
        <v>0</v>
      </c>
      <c r="AE34" s="423">
        <f t="shared" si="35"/>
        <v>0</v>
      </c>
      <c r="AF34" s="423">
        <f t="shared" si="35"/>
        <v>0</v>
      </c>
      <c r="AG34" s="423">
        <f t="shared" si="35"/>
        <v>0</v>
      </c>
      <c r="AH34" s="423">
        <f t="shared" si="35"/>
        <v>0</v>
      </c>
      <c r="AI34" s="423">
        <f t="shared" si="35"/>
        <v>0</v>
      </c>
      <c r="AJ34" s="423">
        <f t="shared" si="35"/>
        <v>0</v>
      </c>
      <c r="AK34" s="423">
        <f t="shared" si="35"/>
        <v>0</v>
      </c>
      <c r="AL34" s="423">
        <f t="shared" si="35"/>
        <v>0</v>
      </c>
      <c r="AM34" s="423">
        <f t="shared" si="35"/>
        <v>0</v>
      </c>
      <c r="AN34" s="423">
        <f t="shared" si="35"/>
        <v>0</v>
      </c>
      <c r="AO34" s="423">
        <f t="shared" si="35"/>
        <v>0</v>
      </c>
      <c r="AP34" s="423">
        <f t="shared" si="35"/>
        <v>0</v>
      </c>
      <c r="AQ34" s="423">
        <f t="shared" si="35"/>
        <v>0</v>
      </c>
      <c r="AR34" s="423">
        <f t="shared" si="35"/>
        <v>0</v>
      </c>
      <c r="AS34" s="423">
        <f t="shared" si="35"/>
        <v>0</v>
      </c>
      <c r="AT34" s="423">
        <f t="shared" si="35"/>
        <v>0</v>
      </c>
      <c r="AU34" s="423">
        <f t="shared" si="35"/>
        <v>0</v>
      </c>
      <c r="AV34" s="423">
        <f t="shared" si="35"/>
        <v>0</v>
      </c>
      <c r="AW34" s="423">
        <f t="shared" si="35"/>
        <v>0</v>
      </c>
      <c r="AX34" s="423">
        <f t="shared" si="35"/>
        <v>0</v>
      </c>
      <c r="AY34" s="423">
        <f t="shared" si="35"/>
        <v>0</v>
      </c>
      <c r="AZ34" s="423">
        <f t="shared" si="35"/>
        <v>0</v>
      </c>
      <c r="BA34" s="423">
        <f t="shared" si="35"/>
        <v>0</v>
      </c>
      <c r="BB34" s="423">
        <f t="shared" si="35"/>
        <v>0</v>
      </c>
      <c r="BC34" s="423">
        <f t="shared" si="35"/>
        <v>0</v>
      </c>
      <c r="BD34" s="423">
        <f t="shared" si="35"/>
        <v>0</v>
      </c>
      <c r="BE34" s="423">
        <f t="shared" si="35"/>
        <v>0</v>
      </c>
      <c r="BF34" s="423">
        <f t="shared" si="35"/>
        <v>0</v>
      </c>
      <c r="BG34" s="423">
        <f t="shared" si="35"/>
        <v>0</v>
      </c>
      <c r="BH34" s="423">
        <f t="shared" si="35"/>
        <v>0</v>
      </c>
      <c r="BI34" s="423">
        <f t="shared" si="35"/>
        <v>0</v>
      </c>
      <c r="BJ34" s="423">
        <f t="shared" si="35"/>
        <v>0</v>
      </c>
      <c r="BK34" s="423">
        <f t="shared" si="35"/>
        <v>0</v>
      </c>
      <c r="BL34" s="423">
        <f t="shared" si="35"/>
        <v>0</v>
      </c>
      <c r="BM34" s="423">
        <f t="shared" si="35"/>
        <v>0</v>
      </c>
      <c r="BN34" s="423">
        <f t="shared" si="35"/>
        <v>0</v>
      </c>
      <c r="BO34" s="423">
        <f t="shared" si="35"/>
        <v>0</v>
      </c>
      <c r="BP34" s="423">
        <f t="shared" si="35"/>
        <v>0</v>
      </c>
      <c r="BQ34" s="423">
        <f t="shared" si="35"/>
        <v>0</v>
      </c>
      <c r="BR34" s="423">
        <f t="shared" si="35"/>
        <v>0</v>
      </c>
      <c r="BS34" s="423">
        <f t="shared" si="35"/>
        <v>0</v>
      </c>
      <c r="BT34" s="423">
        <f t="shared" ref="BT34:DM34" si="36">IF(COLUMN(BT$34)=6,0,BS$38)</f>
        <v>0</v>
      </c>
      <c r="BU34" s="423">
        <f t="shared" si="36"/>
        <v>0</v>
      </c>
      <c r="BV34" s="423">
        <f t="shared" si="36"/>
        <v>0</v>
      </c>
      <c r="BW34" s="423">
        <f t="shared" si="36"/>
        <v>0</v>
      </c>
      <c r="BX34" s="423">
        <f t="shared" si="36"/>
        <v>0</v>
      </c>
      <c r="BY34" s="423">
        <f t="shared" si="36"/>
        <v>0</v>
      </c>
      <c r="BZ34" s="423">
        <f t="shared" si="36"/>
        <v>0</v>
      </c>
      <c r="CA34" s="423">
        <f t="shared" si="36"/>
        <v>0</v>
      </c>
      <c r="CB34" s="423">
        <f t="shared" si="36"/>
        <v>0</v>
      </c>
      <c r="CC34" s="423">
        <f t="shared" si="36"/>
        <v>0</v>
      </c>
      <c r="CD34" s="423">
        <f t="shared" si="36"/>
        <v>0</v>
      </c>
      <c r="CE34" s="423">
        <f t="shared" si="36"/>
        <v>0</v>
      </c>
      <c r="CF34" s="423">
        <f t="shared" si="36"/>
        <v>0</v>
      </c>
      <c r="CG34" s="423">
        <f t="shared" si="36"/>
        <v>0</v>
      </c>
      <c r="CH34" s="423">
        <f t="shared" si="36"/>
        <v>0</v>
      </c>
      <c r="CI34" s="423">
        <f t="shared" si="36"/>
        <v>0</v>
      </c>
      <c r="CJ34" s="423">
        <f t="shared" si="36"/>
        <v>0</v>
      </c>
      <c r="CK34" s="423">
        <f t="shared" si="36"/>
        <v>0</v>
      </c>
      <c r="CL34" s="423">
        <f t="shared" si="36"/>
        <v>0</v>
      </c>
      <c r="CM34" s="423">
        <f t="shared" si="36"/>
        <v>0</v>
      </c>
      <c r="CN34" s="423">
        <f t="shared" si="36"/>
        <v>0</v>
      </c>
      <c r="CO34" s="423">
        <f t="shared" si="36"/>
        <v>0</v>
      </c>
      <c r="CP34" s="423">
        <f t="shared" si="36"/>
        <v>0</v>
      </c>
      <c r="CQ34" s="423">
        <f t="shared" si="36"/>
        <v>0</v>
      </c>
      <c r="CR34" s="423">
        <f t="shared" si="36"/>
        <v>0</v>
      </c>
      <c r="CS34" s="423">
        <f t="shared" si="36"/>
        <v>0</v>
      </c>
      <c r="CT34" s="423">
        <f t="shared" si="36"/>
        <v>0</v>
      </c>
      <c r="CU34" s="423">
        <f t="shared" si="36"/>
        <v>0</v>
      </c>
      <c r="CV34" s="423">
        <f t="shared" si="36"/>
        <v>0</v>
      </c>
      <c r="CW34" s="423">
        <f t="shared" si="36"/>
        <v>0</v>
      </c>
      <c r="CX34" s="423">
        <f t="shared" si="36"/>
        <v>0</v>
      </c>
      <c r="CY34" s="423">
        <f t="shared" si="36"/>
        <v>0</v>
      </c>
      <c r="CZ34" s="423">
        <f t="shared" si="36"/>
        <v>0</v>
      </c>
      <c r="DA34" s="423">
        <f t="shared" si="36"/>
        <v>0</v>
      </c>
      <c r="DB34" s="423">
        <f t="shared" si="36"/>
        <v>0</v>
      </c>
      <c r="DC34" s="423">
        <f t="shared" si="36"/>
        <v>0</v>
      </c>
      <c r="DD34" s="423">
        <f t="shared" si="36"/>
        <v>0</v>
      </c>
      <c r="DE34" s="423">
        <f t="shared" si="36"/>
        <v>0</v>
      </c>
      <c r="DF34" s="423">
        <f t="shared" si="36"/>
        <v>0</v>
      </c>
      <c r="DG34" s="423">
        <f t="shared" si="36"/>
        <v>0</v>
      </c>
      <c r="DH34" s="423">
        <f t="shared" si="36"/>
        <v>0</v>
      </c>
      <c r="DI34" s="423">
        <f t="shared" si="36"/>
        <v>0</v>
      </c>
      <c r="DJ34" s="423">
        <f t="shared" si="36"/>
        <v>0</v>
      </c>
      <c r="DK34" s="423">
        <f t="shared" si="36"/>
        <v>0</v>
      </c>
      <c r="DL34" s="423">
        <f t="shared" si="36"/>
        <v>0</v>
      </c>
      <c r="DM34" s="423">
        <f t="shared" si="36"/>
        <v>0</v>
      </c>
    </row>
    <row r="35" spans="1:117" s="422" customFormat="1" ht="14.45" x14ac:dyDescent="0.3">
      <c r="B35" s="422" t="s">
        <v>16</v>
      </c>
      <c r="D35" s="427">
        <f>SUM(F35:DM35)</f>
        <v>3280.9500000000025</v>
      </c>
      <c r="F35" s="423">
        <f>F$20*(1-Inputs!$E$130)</f>
        <v>0</v>
      </c>
      <c r="G35" s="423">
        <f>G$20*(1-Inputs!$E$130)</f>
        <v>0</v>
      </c>
      <c r="H35" s="423">
        <f>H$20*(1-Inputs!$E$130)</f>
        <v>0</v>
      </c>
      <c r="I35" s="423">
        <f>I$20*(1-Inputs!$E$130)</f>
        <v>0</v>
      </c>
      <c r="J35" s="423">
        <f>J$20*(1-Inputs!$E$130)</f>
        <v>0</v>
      </c>
      <c r="K35" s="423">
        <f>K$20*(1-Inputs!$E$130)</f>
        <v>0</v>
      </c>
      <c r="L35" s="423">
        <f>L$20*(1-Inputs!$E$130)</f>
        <v>0</v>
      </c>
      <c r="M35" s="423">
        <f>M$20*(1-Inputs!$E$130)</f>
        <v>50.000000000000043</v>
      </c>
      <c r="N35" s="423">
        <f>N$20*(1-Inputs!$E$130)</f>
        <v>781.6000000000007</v>
      </c>
      <c r="O35" s="423">
        <f>O$20*(1-Inputs!$E$130)</f>
        <v>841.55000000000075</v>
      </c>
      <c r="P35" s="423">
        <f>P$20*(1-Inputs!$E$130)</f>
        <v>1507.8000000000013</v>
      </c>
      <c r="Q35" s="423">
        <f>Q$20*(1-Inputs!$E$130)</f>
        <v>50.000000000000043</v>
      </c>
      <c r="R35" s="423">
        <f>R$20*(1-Inputs!$E$130)</f>
        <v>50.000000000000043</v>
      </c>
      <c r="S35" s="423">
        <f>S$20*(1-Inputs!$E$130)</f>
        <v>0</v>
      </c>
      <c r="T35" s="423">
        <f>T$20*(1-Inputs!$E$130)</f>
        <v>0</v>
      </c>
      <c r="U35" s="423">
        <f>U$20*(1-Inputs!$E$130)</f>
        <v>0</v>
      </c>
      <c r="V35" s="423">
        <f>V$20*(1-Inputs!$E$130)</f>
        <v>0</v>
      </c>
      <c r="W35" s="423">
        <f>W$20*(1-Inputs!$E$130)</f>
        <v>0</v>
      </c>
      <c r="X35" s="423">
        <f>X$20*(1-Inputs!$E$130)</f>
        <v>0</v>
      </c>
      <c r="Y35" s="423">
        <f>Y$20*(1-Inputs!$E$130)</f>
        <v>0</v>
      </c>
      <c r="Z35" s="423">
        <f>Z$20*(1-Inputs!$E$130)</f>
        <v>0</v>
      </c>
      <c r="AA35" s="423">
        <f>AA$20*(1-Inputs!$E$130)</f>
        <v>0</v>
      </c>
      <c r="AB35" s="423">
        <f>AB$20*(1-Inputs!$E$130)</f>
        <v>0</v>
      </c>
      <c r="AC35" s="423">
        <f>AC$20*(1-Inputs!$E$130)</f>
        <v>0</v>
      </c>
      <c r="AD35" s="423">
        <f>AD$20*(1-Inputs!$E$130)</f>
        <v>0</v>
      </c>
      <c r="AE35" s="423">
        <f>AE$20*(1-Inputs!$E$130)</f>
        <v>0</v>
      </c>
      <c r="AF35" s="423">
        <f>AF$20*(1-Inputs!$E$130)</f>
        <v>0</v>
      </c>
      <c r="AG35" s="423">
        <f>AG$20*(1-Inputs!$E$130)</f>
        <v>0</v>
      </c>
      <c r="AH35" s="423">
        <f>AH$20*(1-Inputs!$E$130)</f>
        <v>0</v>
      </c>
      <c r="AI35" s="423">
        <f>AI$20*(1-Inputs!$E$130)</f>
        <v>0</v>
      </c>
      <c r="AJ35" s="423">
        <f>AJ$20*(1-Inputs!$E$130)</f>
        <v>0</v>
      </c>
      <c r="AK35" s="423">
        <f>AK$20*(1-Inputs!$E$130)</f>
        <v>0</v>
      </c>
      <c r="AL35" s="423">
        <f>AL$20*(1-Inputs!$E$130)</f>
        <v>0</v>
      </c>
      <c r="AM35" s="423">
        <f>AM$20*(1-Inputs!$E$130)</f>
        <v>0</v>
      </c>
      <c r="AN35" s="423">
        <f>AN$20*(1-Inputs!$E$130)</f>
        <v>0</v>
      </c>
      <c r="AO35" s="423">
        <f>AO$20*(1-Inputs!$E$130)</f>
        <v>0</v>
      </c>
      <c r="AP35" s="423">
        <f>AP$20*(1-Inputs!$E$130)</f>
        <v>0</v>
      </c>
      <c r="AQ35" s="423">
        <f>AQ$20*(1-Inputs!$E$130)</f>
        <v>0</v>
      </c>
      <c r="AR35" s="423">
        <f>AR$20*(1-Inputs!$E$130)</f>
        <v>0</v>
      </c>
      <c r="AS35" s="423">
        <f>AS$20*(1-Inputs!$E$130)</f>
        <v>0</v>
      </c>
      <c r="AT35" s="423">
        <f>AT$20*(1-Inputs!$E$130)</f>
        <v>0</v>
      </c>
      <c r="AU35" s="423">
        <f>AU$20*(1-Inputs!$E$130)</f>
        <v>0</v>
      </c>
      <c r="AV35" s="423">
        <f>AV$20*(1-Inputs!$E$130)</f>
        <v>0</v>
      </c>
      <c r="AW35" s="423">
        <f>AW$20*(1-Inputs!$E$130)</f>
        <v>0</v>
      </c>
      <c r="AX35" s="423">
        <f>AX$20*(1-Inputs!$E$130)</f>
        <v>0</v>
      </c>
      <c r="AY35" s="423">
        <f>AY$20*(1-Inputs!$E$130)</f>
        <v>0</v>
      </c>
      <c r="AZ35" s="423">
        <f>AZ$20*(1-Inputs!$E$130)</f>
        <v>0</v>
      </c>
      <c r="BA35" s="423">
        <f>BA$20*(1-Inputs!$E$130)</f>
        <v>0</v>
      </c>
      <c r="BB35" s="423">
        <f>BB$20*(1-Inputs!$E$130)</f>
        <v>0</v>
      </c>
      <c r="BC35" s="423">
        <f>BC$20*(1-Inputs!$E$130)</f>
        <v>0</v>
      </c>
      <c r="BD35" s="423">
        <f>BD$20*(1-Inputs!$E$130)</f>
        <v>0</v>
      </c>
      <c r="BE35" s="423">
        <f>BE$20*(1-Inputs!$E$130)</f>
        <v>0</v>
      </c>
      <c r="BF35" s="423">
        <f>BF$20*(1-Inputs!$E$130)</f>
        <v>0</v>
      </c>
      <c r="BG35" s="423">
        <f>BG$20*(1-Inputs!$E$130)</f>
        <v>0</v>
      </c>
      <c r="BH35" s="423">
        <f>BH$20*(1-Inputs!$E$130)</f>
        <v>0</v>
      </c>
      <c r="BI35" s="423">
        <f>BI$20*(1-Inputs!$E$130)</f>
        <v>0</v>
      </c>
      <c r="BJ35" s="423">
        <f>BJ$20*(1-Inputs!$E$130)</f>
        <v>0</v>
      </c>
      <c r="BK35" s="423">
        <f>BK$20*(1-Inputs!$E$130)</f>
        <v>0</v>
      </c>
      <c r="BL35" s="423">
        <f>BL$20*(1-Inputs!$E$130)</f>
        <v>0</v>
      </c>
      <c r="BM35" s="423">
        <f>BM$20*(1-Inputs!$E$130)</f>
        <v>0</v>
      </c>
      <c r="BN35" s="423">
        <f>BN$20*(1-Inputs!$E$130)</f>
        <v>0</v>
      </c>
      <c r="BO35" s="423">
        <f>BO$20*(1-Inputs!$E$130)</f>
        <v>0</v>
      </c>
      <c r="BP35" s="423">
        <f>BP$20*(1-Inputs!$E$130)</f>
        <v>0</v>
      </c>
      <c r="BQ35" s="423">
        <f>BQ$20*(1-Inputs!$E$130)</f>
        <v>0</v>
      </c>
      <c r="BR35" s="423">
        <f>BR$20*(1-Inputs!$E$130)</f>
        <v>0</v>
      </c>
      <c r="BS35" s="423">
        <f>BS$20*(1-Inputs!$E$130)</f>
        <v>0</v>
      </c>
      <c r="BT35" s="423">
        <f>BT$20*(1-Inputs!$E$130)</f>
        <v>0</v>
      </c>
      <c r="BU35" s="423">
        <f>BU$20*(1-Inputs!$E$130)</f>
        <v>0</v>
      </c>
      <c r="BV35" s="423">
        <f>BV$20*(1-Inputs!$E$130)</f>
        <v>0</v>
      </c>
      <c r="BW35" s="423">
        <f>BW$20*(1-Inputs!$E$130)</f>
        <v>0</v>
      </c>
      <c r="BX35" s="423">
        <f>BX$20*(1-Inputs!$E$130)</f>
        <v>0</v>
      </c>
      <c r="BY35" s="423">
        <f>BY$20*(1-Inputs!$E$130)</f>
        <v>0</v>
      </c>
      <c r="BZ35" s="423">
        <f>BZ$20*(1-Inputs!$E$130)</f>
        <v>0</v>
      </c>
      <c r="CA35" s="423">
        <f>CA$20*(1-Inputs!$E$130)</f>
        <v>0</v>
      </c>
      <c r="CB35" s="423">
        <f>CB$20*(1-Inputs!$E$130)</f>
        <v>0</v>
      </c>
      <c r="CC35" s="423">
        <f>CC$20*(1-Inputs!$E$130)</f>
        <v>0</v>
      </c>
      <c r="CD35" s="423">
        <f>CD$20*(1-Inputs!$E$130)</f>
        <v>0</v>
      </c>
      <c r="CE35" s="423">
        <f>CE$20*(1-Inputs!$E$130)</f>
        <v>0</v>
      </c>
      <c r="CF35" s="423">
        <f>CF$20*(1-Inputs!$E$130)</f>
        <v>0</v>
      </c>
      <c r="CG35" s="423">
        <f>CG$20*(1-Inputs!$E$130)</f>
        <v>0</v>
      </c>
      <c r="CH35" s="423">
        <f>CH$20*(1-Inputs!$E$130)</f>
        <v>0</v>
      </c>
      <c r="CI35" s="423">
        <f>CI$20*(1-Inputs!$E$130)</f>
        <v>0</v>
      </c>
      <c r="CJ35" s="423">
        <f>CJ$20*(1-Inputs!$E$130)</f>
        <v>0</v>
      </c>
      <c r="CK35" s="423">
        <f>CK$20*(1-Inputs!$E$130)</f>
        <v>0</v>
      </c>
      <c r="CL35" s="423">
        <f>CL$20*(1-Inputs!$E$130)</f>
        <v>0</v>
      </c>
      <c r="CM35" s="423">
        <f>CM$20*(1-Inputs!$E$130)</f>
        <v>0</v>
      </c>
      <c r="CN35" s="423">
        <f>CN$20*(1-Inputs!$E$130)</f>
        <v>0</v>
      </c>
      <c r="CO35" s="423">
        <f>CO$20*(1-Inputs!$E$130)</f>
        <v>0</v>
      </c>
      <c r="CP35" s="423">
        <f>CP$20*(1-Inputs!$E$130)</f>
        <v>0</v>
      </c>
      <c r="CQ35" s="423">
        <f>CQ$20*(1-Inputs!$E$130)</f>
        <v>0</v>
      </c>
      <c r="CR35" s="423">
        <f>CR$20*(1-Inputs!$E$130)</f>
        <v>0</v>
      </c>
      <c r="CS35" s="423">
        <f>CS$20*(1-Inputs!$E$130)</f>
        <v>0</v>
      </c>
      <c r="CT35" s="423">
        <f>CT$20*(1-Inputs!$E$130)</f>
        <v>0</v>
      </c>
      <c r="CU35" s="423">
        <f>CU$20*(1-Inputs!$E$130)</f>
        <v>0</v>
      </c>
      <c r="CV35" s="423">
        <f>CV$20*(1-Inputs!$E$130)</f>
        <v>0</v>
      </c>
      <c r="CW35" s="423">
        <f>CW$20*(1-Inputs!$E$130)</f>
        <v>0</v>
      </c>
      <c r="CX35" s="423">
        <f>CX$20*(1-Inputs!$E$130)</f>
        <v>0</v>
      </c>
      <c r="CY35" s="423">
        <f>CY$20*(1-Inputs!$E$130)</f>
        <v>0</v>
      </c>
      <c r="CZ35" s="423">
        <f>CZ$20*(1-Inputs!$E$130)</f>
        <v>0</v>
      </c>
      <c r="DA35" s="423">
        <f>DA$20*(1-Inputs!$E$130)</f>
        <v>0</v>
      </c>
      <c r="DB35" s="423">
        <f>DB$20*(1-Inputs!$E$130)</f>
        <v>0</v>
      </c>
      <c r="DC35" s="423">
        <f>DC$20*(1-Inputs!$E$130)</f>
        <v>0</v>
      </c>
      <c r="DD35" s="423">
        <f>DD$20*(1-Inputs!$E$130)</f>
        <v>0</v>
      </c>
      <c r="DE35" s="423">
        <f>DE$20*(1-Inputs!$E$130)</f>
        <v>0</v>
      </c>
      <c r="DF35" s="423">
        <f>DF$20*(1-Inputs!$E$130)</f>
        <v>0</v>
      </c>
      <c r="DG35" s="423">
        <f>DG$20*(1-Inputs!$E$130)</f>
        <v>0</v>
      </c>
      <c r="DH35" s="423">
        <f>DH$20*(1-Inputs!$E$130)</f>
        <v>0</v>
      </c>
      <c r="DI35" s="423">
        <f>DI$20*(1-Inputs!$E$130)</f>
        <v>0</v>
      </c>
      <c r="DJ35" s="423">
        <f>DJ$20*(1-Inputs!$E$130)</f>
        <v>0</v>
      </c>
      <c r="DK35" s="423">
        <f>DK$20*(1-Inputs!$E$130)</f>
        <v>0</v>
      </c>
      <c r="DL35" s="423">
        <f>DL$20*(1-Inputs!$E$130)</f>
        <v>0</v>
      </c>
      <c r="DM35" s="423">
        <f>DM$20*(1-Inputs!$E$130)</f>
        <v>0</v>
      </c>
    </row>
    <row r="36" spans="1:117" s="422" customFormat="1" ht="14.45" x14ac:dyDescent="0.3">
      <c r="B36" s="422" t="s">
        <v>143</v>
      </c>
      <c r="D36" s="427">
        <f>SUM(F36:DM36)</f>
        <v>0</v>
      </c>
      <c r="F36" s="423">
        <f>F$34*((1+Inputs!$E$133)^(1/12)-1)</f>
        <v>0</v>
      </c>
      <c r="G36" s="423">
        <f>G$34*((1+Inputs!$E$133)^(1/12)-1)</f>
        <v>0</v>
      </c>
      <c r="H36" s="423">
        <f>H$34*((1+Inputs!$E$133)^(1/12)-1)</f>
        <v>0</v>
      </c>
      <c r="I36" s="423">
        <f>I$34*((1+Inputs!$E$133)^(1/12)-1)</f>
        <v>0</v>
      </c>
      <c r="J36" s="423">
        <f>J$34*((1+Inputs!$E$133)^(1/12)-1)</f>
        <v>0</v>
      </c>
      <c r="K36" s="423">
        <f>K$34*((1+Inputs!$E$133)^(1/12)-1)</f>
        <v>0</v>
      </c>
      <c r="L36" s="423">
        <f>L$34*((1+Inputs!$E$133)^(1/12)-1)</f>
        <v>0</v>
      </c>
      <c r="M36" s="423">
        <f>M$34*((1+Inputs!$E$133)^(1/12)-1)</f>
        <v>0</v>
      </c>
      <c r="N36" s="423">
        <f>N$34*((1+Inputs!$E$133)^(1/12)-1)</f>
        <v>0</v>
      </c>
      <c r="O36" s="423">
        <f>O$34*((1+Inputs!$E$133)^(1/12)-1)</f>
        <v>0</v>
      </c>
      <c r="P36" s="423">
        <f>P$34*((1+Inputs!$E$133)^(1/12)-1)</f>
        <v>0</v>
      </c>
      <c r="Q36" s="423">
        <f>Q$34*((1+Inputs!$E$133)^(1/12)-1)</f>
        <v>0</v>
      </c>
      <c r="R36" s="423">
        <f>R$34*((1+Inputs!$E$133)^(1/12)-1)</f>
        <v>0</v>
      </c>
      <c r="S36" s="423">
        <f>S$34*((1+Inputs!$E$133)^(1/12)-1)</f>
        <v>0</v>
      </c>
      <c r="T36" s="423">
        <f>T$34*((1+Inputs!$E$133)^(1/12)-1)</f>
        <v>0</v>
      </c>
      <c r="U36" s="423">
        <f>U$34*((1+Inputs!$E$133)^(1/12)-1)</f>
        <v>0</v>
      </c>
      <c r="V36" s="423">
        <f>V$34*((1+Inputs!$E$133)^(1/12)-1)</f>
        <v>0</v>
      </c>
      <c r="W36" s="423">
        <f>W$34*((1+Inputs!$E$133)^(1/12)-1)</f>
        <v>0</v>
      </c>
      <c r="X36" s="423">
        <f>X$34*((1+Inputs!$E$133)^(1/12)-1)</f>
        <v>0</v>
      </c>
      <c r="Y36" s="423">
        <f>Y$34*((1+Inputs!$E$133)^(1/12)-1)</f>
        <v>0</v>
      </c>
      <c r="Z36" s="423">
        <f>Z$34*((1+Inputs!$E$133)^(1/12)-1)</f>
        <v>0</v>
      </c>
      <c r="AA36" s="423">
        <f>AA$34*((1+Inputs!$E$133)^(1/12)-1)</f>
        <v>0</v>
      </c>
      <c r="AB36" s="423">
        <f>AB$34*((1+Inputs!$E$133)^(1/12)-1)</f>
        <v>0</v>
      </c>
      <c r="AC36" s="423">
        <f>AC$34*((1+Inputs!$E$133)^(1/12)-1)</f>
        <v>0</v>
      </c>
      <c r="AD36" s="423">
        <f>AD$34*((1+Inputs!$E$133)^(1/12)-1)</f>
        <v>0</v>
      </c>
      <c r="AE36" s="423">
        <f>AE$34*((1+Inputs!$E$133)^(1/12)-1)</f>
        <v>0</v>
      </c>
      <c r="AF36" s="423">
        <f>AF$34*((1+Inputs!$E$133)^(1/12)-1)</f>
        <v>0</v>
      </c>
      <c r="AG36" s="423">
        <f>AG$34*((1+Inputs!$E$133)^(1/12)-1)</f>
        <v>0</v>
      </c>
      <c r="AH36" s="423">
        <f>AH$34*((1+Inputs!$E$133)^(1/12)-1)</f>
        <v>0</v>
      </c>
      <c r="AI36" s="423">
        <f>AI$34*((1+Inputs!$E$133)^(1/12)-1)</f>
        <v>0</v>
      </c>
      <c r="AJ36" s="423">
        <f>AJ$34*((1+Inputs!$E$133)^(1/12)-1)</f>
        <v>0</v>
      </c>
      <c r="AK36" s="423">
        <f>AK$34*((1+Inputs!$E$133)^(1/12)-1)</f>
        <v>0</v>
      </c>
      <c r="AL36" s="423">
        <f>AL$34*((1+Inputs!$E$133)^(1/12)-1)</f>
        <v>0</v>
      </c>
      <c r="AM36" s="423">
        <f>AM$34*((1+Inputs!$E$133)^(1/12)-1)</f>
        <v>0</v>
      </c>
      <c r="AN36" s="423">
        <f>AN$34*((1+Inputs!$E$133)^(1/12)-1)</f>
        <v>0</v>
      </c>
      <c r="AO36" s="423">
        <f>AO$34*((1+Inputs!$E$133)^(1/12)-1)</f>
        <v>0</v>
      </c>
      <c r="AP36" s="423">
        <f>AP$34*((1+Inputs!$E$133)^(1/12)-1)</f>
        <v>0</v>
      </c>
      <c r="AQ36" s="423">
        <f>AQ$34*((1+Inputs!$E$133)^(1/12)-1)</f>
        <v>0</v>
      </c>
      <c r="AR36" s="423">
        <f>AR$34*((1+Inputs!$E$133)^(1/12)-1)</f>
        <v>0</v>
      </c>
      <c r="AS36" s="423">
        <f>AS$34*((1+Inputs!$E$133)^(1/12)-1)</f>
        <v>0</v>
      </c>
      <c r="AT36" s="423">
        <f>AT$34*((1+Inputs!$E$133)^(1/12)-1)</f>
        <v>0</v>
      </c>
      <c r="AU36" s="423">
        <f>AU$34*((1+Inputs!$E$133)^(1/12)-1)</f>
        <v>0</v>
      </c>
      <c r="AV36" s="423">
        <f>AV$34*((1+Inputs!$E$133)^(1/12)-1)</f>
        <v>0</v>
      </c>
      <c r="AW36" s="423">
        <f>AW$34*((1+Inputs!$E$133)^(1/12)-1)</f>
        <v>0</v>
      </c>
      <c r="AX36" s="423">
        <f>AX$34*((1+Inputs!$E$133)^(1/12)-1)</f>
        <v>0</v>
      </c>
      <c r="AY36" s="423">
        <f>AY$34*((1+Inputs!$E$133)^(1/12)-1)</f>
        <v>0</v>
      </c>
      <c r="AZ36" s="423">
        <f>AZ$34*((1+Inputs!$E$133)^(1/12)-1)</f>
        <v>0</v>
      </c>
      <c r="BA36" s="423">
        <f>BA$34*((1+Inputs!$E$133)^(1/12)-1)</f>
        <v>0</v>
      </c>
      <c r="BB36" s="423">
        <f>BB$34*((1+Inputs!$E$133)^(1/12)-1)</f>
        <v>0</v>
      </c>
      <c r="BC36" s="423">
        <f>BC$34*((1+Inputs!$E$133)^(1/12)-1)</f>
        <v>0</v>
      </c>
      <c r="BD36" s="423">
        <f>BD$34*((1+Inputs!$E$133)^(1/12)-1)</f>
        <v>0</v>
      </c>
      <c r="BE36" s="423">
        <f>BE$34*((1+Inputs!$E$133)^(1/12)-1)</f>
        <v>0</v>
      </c>
      <c r="BF36" s="423">
        <f>BF$34*((1+Inputs!$E$133)^(1/12)-1)</f>
        <v>0</v>
      </c>
      <c r="BG36" s="423">
        <f>BG$34*((1+Inputs!$E$133)^(1/12)-1)</f>
        <v>0</v>
      </c>
      <c r="BH36" s="423">
        <f>BH$34*((1+Inputs!$E$133)^(1/12)-1)</f>
        <v>0</v>
      </c>
      <c r="BI36" s="423">
        <f>BI$34*((1+Inputs!$E$133)^(1/12)-1)</f>
        <v>0</v>
      </c>
      <c r="BJ36" s="423">
        <f>BJ$34*((1+Inputs!$E$133)^(1/12)-1)</f>
        <v>0</v>
      </c>
      <c r="BK36" s="423">
        <f>BK$34*((1+Inputs!$E$133)^(1/12)-1)</f>
        <v>0</v>
      </c>
      <c r="BL36" s="423">
        <f>BL$34*((1+Inputs!$E$133)^(1/12)-1)</f>
        <v>0</v>
      </c>
      <c r="BM36" s="423">
        <f>BM$34*((1+Inputs!$E$133)^(1/12)-1)</f>
        <v>0</v>
      </c>
      <c r="BN36" s="423">
        <f>BN$34*((1+Inputs!$E$133)^(1/12)-1)</f>
        <v>0</v>
      </c>
      <c r="BO36" s="423">
        <f>BO$34*((1+Inputs!$E$133)^(1/12)-1)</f>
        <v>0</v>
      </c>
      <c r="BP36" s="423">
        <f>BP$34*((1+Inputs!$E$133)^(1/12)-1)</f>
        <v>0</v>
      </c>
      <c r="BQ36" s="423">
        <f>BQ$34*((1+Inputs!$E$133)^(1/12)-1)</f>
        <v>0</v>
      </c>
      <c r="BR36" s="423">
        <f>BR$34*((1+Inputs!$E$133)^(1/12)-1)</f>
        <v>0</v>
      </c>
      <c r="BS36" s="423">
        <f>BS$34*((1+Inputs!$E$133)^(1/12)-1)</f>
        <v>0</v>
      </c>
      <c r="BT36" s="423">
        <f>BT$34*((1+Inputs!$E$133)^(1/12)-1)</f>
        <v>0</v>
      </c>
      <c r="BU36" s="423">
        <f>BU$34*((1+Inputs!$E$133)^(1/12)-1)</f>
        <v>0</v>
      </c>
      <c r="BV36" s="423">
        <f>BV$34*((1+Inputs!$E$133)^(1/12)-1)</f>
        <v>0</v>
      </c>
      <c r="BW36" s="423">
        <f>BW$34*((1+Inputs!$E$133)^(1/12)-1)</f>
        <v>0</v>
      </c>
      <c r="BX36" s="423">
        <f>BX$34*((1+Inputs!$E$133)^(1/12)-1)</f>
        <v>0</v>
      </c>
      <c r="BY36" s="423">
        <f>BY$34*((1+Inputs!$E$133)^(1/12)-1)</f>
        <v>0</v>
      </c>
      <c r="BZ36" s="423">
        <f>BZ$34*((1+Inputs!$E$133)^(1/12)-1)</f>
        <v>0</v>
      </c>
      <c r="CA36" s="423">
        <f>CA$34*((1+Inputs!$E$133)^(1/12)-1)</f>
        <v>0</v>
      </c>
      <c r="CB36" s="423">
        <f>CB$34*((1+Inputs!$E$133)^(1/12)-1)</f>
        <v>0</v>
      </c>
      <c r="CC36" s="423">
        <f>CC$34*((1+Inputs!$E$133)^(1/12)-1)</f>
        <v>0</v>
      </c>
      <c r="CD36" s="423">
        <f>CD$34*((1+Inputs!$E$133)^(1/12)-1)</f>
        <v>0</v>
      </c>
      <c r="CE36" s="423">
        <f>CE$34*((1+Inputs!$E$133)^(1/12)-1)</f>
        <v>0</v>
      </c>
      <c r="CF36" s="423">
        <f>CF$34*((1+Inputs!$E$133)^(1/12)-1)</f>
        <v>0</v>
      </c>
      <c r="CG36" s="423">
        <f>CG$34*((1+Inputs!$E$133)^(1/12)-1)</f>
        <v>0</v>
      </c>
      <c r="CH36" s="423">
        <f>CH$34*((1+Inputs!$E$133)^(1/12)-1)</f>
        <v>0</v>
      </c>
      <c r="CI36" s="423">
        <f>CI$34*((1+Inputs!$E$133)^(1/12)-1)</f>
        <v>0</v>
      </c>
      <c r="CJ36" s="423">
        <f>CJ$34*((1+Inputs!$E$133)^(1/12)-1)</f>
        <v>0</v>
      </c>
      <c r="CK36" s="423">
        <f>CK$34*((1+Inputs!$E$133)^(1/12)-1)</f>
        <v>0</v>
      </c>
      <c r="CL36" s="423">
        <f>CL$34*((1+Inputs!$E$133)^(1/12)-1)</f>
        <v>0</v>
      </c>
      <c r="CM36" s="423">
        <f>CM$34*((1+Inputs!$E$133)^(1/12)-1)</f>
        <v>0</v>
      </c>
      <c r="CN36" s="423">
        <f>CN$34*((1+Inputs!$E$133)^(1/12)-1)</f>
        <v>0</v>
      </c>
      <c r="CO36" s="423">
        <f>CO$34*((1+Inputs!$E$133)^(1/12)-1)</f>
        <v>0</v>
      </c>
      <c r="CP36" s="423">
        <f>CP$34*((1+Inputs!$E$133)^(1/12)-1)</f>
        <v>0</v>
      </c>
      <c r="CQ36" s="423">
        <f>CQ$34*((1+Inputs!$E$133)^(1/12)-1)</f>
        <v>0</v>
      </c>
      <c r="CR36" s="423">
        <f>CR$34*((1+Inputs!$E$133)^(1/12)-1)</f>
        <v>0</v>
      </c>
      <c r="CS36" s="423">
        <f>CS$34*((1+Inputs!$E$133)^(1/12)-1)</f>
        <v>0</v>
      </c>
      <c r="CT36" s="423">
        <f>CT$34*((1+Inputs!$E$133)^(1/12)-1)</f>
        <v>0</v>
      </c>
      <c r="CU36" s="423">
        <f>CU$34*((1+Inputs!$E$133)^(1/12)-1)</f>
        <v>0</v>
      </c>
      <c r="CV36" s="423">
        <f>CV$34*((1+Inputs!$E$133)^(1/12)-1)</f>
        <v>0</v>
      </c>
      <c r="CW36" s="423">
        <f>CW$34*((1+Inputs!$E$133)^(1/12)-1)</f>
        <v>0</v>
      </c>
      <c r="CX36" s="423">
        <f>CX$34*((1+Inputs!$E$133)^(1/12)-1)</f>
        <v>0</v>
      </c>
      <c r="CY36" s="423">
        <f>CY$34*((1+Inputs!$E$133)^(1/12)-1)</f>
        <v>0</v>
      </c>
      <c r="CZ36" s="423">
        <f>CZ$34*((1+Inputs!$E$133)^(1/12)-1)</f>
        <v>0</v>
      </c>
      <c r="DA36" s="423">
        <f>DA$34*((1+Inputs!$E$133)^(1/12)-1)</f>
        <v>0</v>
      </c>
      <c r="DB36" s="423">
        <f>DB$34*((1+Inputs!$E$133)^(1/12)-1)</f>
        <v>0</v>
      </c>
      <c r="DC36" s="423">
        <f>DC$34*((1+Inputs!$E$133)^(1/12)-1)</f>
        <v>0</v>
      </c>
      <c r="DD36" s="423">
        <f>DD$34*((1+Inputs!$E$133)^(1/12)-1)</f>
        <v>0</v>
      </c>
      <c r="DE36" s="423">
        <f>DE$34*((1+Inputs!$E$133)^(1/12)-1)</f>
        <v>0</v>
      </c>
      <c r="DF36" s="423">
        <f>DF$34*((1+Inputs!$E$133)^(1/12)-1)</f>
        <v>0</v>
      </c>
      <c r="DG36" s="423">
        <f>DG$34*((1+Inputs!$E$133)^(1/12)-1)</f>
        <v>0</v>
      </c>
      <c r="DH36" s="423">
        <f>DH$34*((1+Inputs!$E$133)^(1/12)-1)</f>
        <v>0</v>
      </c>
      <c r="DI36" s="423">
        <f>DI$34*((1+Inputs!$E$133)^(1/12)-1)</f>
        <v>0</v>
      </c>
      <c r="DJ36" s="423">
        <f>DJ$34*((1+Inputs!$E$133)^(1/12)-1)</f>
        <v>0</v>
      </c>
      <c r="DK36" s="423">
        <f>DK$34*((1+Inputs!$E$133)^(1/12)-1)</f>
        <v>0</v>
      </c>
      <c r="DL36" s="423">
        <f>DL$34*((1+Inputs!$E$133)^(1/12)-1)</f>
        <v>0</v>
      </c>
      <c r="DM36" s="423">
        <f>DM$34*((1+Inputs!$E$133)^(1/12)-1)</f>
        <v>0</v>
      </c>
    </row>
    <row r="37" spans="1:117" s="422" customFormat="1" ht="14.45" x14ac:dyDescent="0.3">
      <c r="B37" s="422" t="s">
        <v>35</v>
      </c>
      <c r="D37" s="427">
        <f>SUM(F37:DM37)</f>
        <v>-3280.9500000000025</v>
      </c>
      <c r="F37" s="423">
        <f>-IF(F$3=Inputs!$E$9,(F$34+F$35+F$36),0)</f>
        <v>0</v>
      </c>
      <c r="G37" s="423">
        <f>-IF(G$3=Inputs!$E$9,(G$34+G$35+G$36),0)</f>
        <v>0</v>
      </c>
      <c r="H37" s="423">
        <f>-IF(H$3=Inputs!$E$9,(H$34+H$35+H$36),0)</f>
        <v>0</v>
      </c>
      <c r="I37" s="423">
        <f>-IF(I$3=Inputs!$E$9,(I$34+I$35+I$36),0)</f>
        <v>0</v>
      </c>
      <c r="J37" s="423">
        <f>-IF(J$3=Inputs!$E$9,(J$34+J$35+J$36),0)</f>
        <v>0</v>
      </c>
      <c r="K37" s="423">
        <f>-IF(K$3=Inputs!$E$9,(K$34+K$35+K$36),0)</f>
        <v>0</v>
      </c>
      <c r="L37" s="423">
        <f>-IF(L$3=Inputs!$E$9,(L$34+L$35+L$36),0)</f>
        <v>0</v>
      </c>
      <c r="M37" s="423">
        <f>-IF(M$3=Inputs!$E$9,(M$34+M$35+M$36),0)</f>
        <v>0</v>
      </c>
      <c r="N37" s="423">
        <f>-IF(N$3=Inputs!$E$9,(N$34+N$35+N$36),0)</f>
        <v>0</v>
      </c>
      <c r="O37" s="423">
        <f>-IF(O$3=Inputs!$E$9,(O$34+O$35+O$36),0)</f>
        <v>0</v>
      </c>
      <c r="P37" s="423">
        <f>-IF(P$3=Inputs!$E$9,(P$34+P$35+P$36),0)</f>
        <v>0</v>
      </c>
      <c r="Q37" s="423">
        <f>-IF(Q$3=Inputs!$E$9,(Q$34+Q$35+Q$36),0)</f>
        <v>0</v>
      </c>
      <c r="R37" s="423">
        <f>-IF(R$3=Inputs!$E$9,(R$34+R$35+R$36),0)</f>
        <v>-3280.9500000000025</v>
      </c>
      <c r="S37" s="423">
        <f>-IF(S$3=Inputs!$E$9,(S$34+S$35+S$36),0)</f>
        <v>0</v>
      </c>
      <c r="T37" s="423">
        <f>-IF(T$3=Inputs!$E$9,(T$34+T$35+T$36),0)</f>
        <v>0</v>
      </c>
      <c r="U37" s="423">
        <f>-IF(U$3=Inputs!$E$9,(U$34+U$35+U$36),0)</f>
        <v>0</v>
      </c>
      <c r="V37" s="423">
        <f>-IF(V$3=Inputs!$E$9,(V$34+V$35+V$36),0)</f>
        <v>0</v>
      </c>
      <c r="W37" s="423">
        <f>-IF(W$3=Inputs!$E$9,(W$34+W$35+W$36),0)</f>
        <v>0</v>
      </c>
      <c r="X37" s="423">
        <f>-IF(X$3=Inputs!$E$9,(X$34+X$35+X$36),0)</f>
        <v>0</v>
      </c>
      <c r="Y37" s="423">
        <f>-IF(Y$3=Inputs!$E$9,(Y$34+Y$35+Y$36),0)</f>
        <v>0</v>
      </c>
      <c r="Z37" s="423">
        <f>-IF(Z$3=Inputs!$E$9,(Z$34+Z$35+Z$36),0)</f>
        <v>0</v>
      </c>
      <c r="AA37" s="423">
        <f>-IF(AA$3=Inputs!$E$9,(AA$34+AA$35+AA$36),0)</f>
        <v>0</v>
      </c>
      <c r="AB37" s="423">
        <f>-IF(AB$3=Inputs!$E$9,(AB$34+AB$35+AB$36),0)</f>
        <v>0</v>
      </c>
      <c r="AC37" s="423">
        <f>-IF(AC$3=Inputs!$E$9,(AC$34+AC$35+AC$36),0)</f>
        <v>0</v>
      </c>
      <c r="AD37" s="423">
        <f>-IF(AD$3=Inputs!$E$9,(AD$34+AD$35+AD$36),0)</f>
        <v>0</v>
      </c>
      <c r="AE37" s="423">
        <f>-IF(AE$3=Inputs!$E$9,(AE$34+AE$35+AE$36),0)</f>
        <v>0</v>
      </c>
      <c r="AF37" s="423">
        <f>-IF(AF$3=Inputs!$E$9,(AF$34+AF$35+AF$36),0)</f>
        <v>0</v>
      </c>
      <c r="AG37" s="423">
        <f>-IF(AG$3=Inputs!$E$9,(AG$34+AG$35+AG$36),0)</f>
        <v>0</v>
      </c>
      <c r="AH37" s="423">
        <f>-IF(AH$3=Inputs!$E$9,(AH$34+AH$35+AH$36),0)</f>
        <v>0</v>
      </c>
      <c r="AI37" s="423">
        <f>-IF(AI$3=Inputs!$E$9,(AI$34+AI$35+AI$36),0)</f>
        <v>0</v>
      </c>
      <c r="AJ37" s="423">
        <f>-IF(AJ$3=Inputs!$E$9,(AJ$34+AJ$35+AJ$36),0)</f>
        <v>0</v>
      </c>
      <c r="AK37" s="423">
        <f>-IF(AK$3=Inputs!$E$9,(AK$34+AK$35+AK$36),0)</f>
        <v>0</v>
      </c>
      <c r="AL37" s="423">
        <f>-IF(AL$3=Inputs!$E$9,(AL$34+AL$35+AL$36),0)</f>
        <v>0</v>
      </c>
      <c r="AM37" s="423">
        <f>-IF(AM$3=Inputs!$E$9,(AM$34+AM$35+AM$36),0)</f>
        <v>0</v>
      </c>
      <c r="AN37" s="423">
        <f>-IF(AN$3=Inputs!$E$9,(AN$34+AN$35+AN$36),0)</f>
        <v>0</v>
      </c>
      <c r="AO37" s="423">
        <f>-IF(AO$3=Inputs!$E$9,(AO$34+AO$35+AO$36),0)</f>
        <v>0</v>
      </c>
      <c r="AP37" s="423">
        <f>-IF(AP$3=Inputs!$E$9,(AP$34+AP$35+AP$36),0)</f>
        <v>0</v>
      </c>
      <c r="AQ37" s="423">
        <f>-IF(AQ$3=Inputs!$E$9,(AQ$34+AQ$35+AQ$36),0)</f>
        <v>0</v>
      </c>
      <c r="AR37" s="423">
        <f>-IF(AR$3=Inputs!$E$9,(AR$34+AR$35+AR$36),0)</f>
        <v>0</v>
      </c>
      <c r="AS37" s="423">
        <f>-IF(AS$3=Inputs!$E$9,(AS$34+AS$35+AS$36),0)</f>
        <v>0</v>
      </c>
      <c r="AT37" s="423">
        <f>-IF(AT$3=Inputs!$E$9,(AT$34+AT$35+AT$36),0)</f>
        <v>0</v>
      </c>
      <c r="AU37" s="423">
        <f>-IF(AU$3=Inputs!$E$9,(AU$34+AU$35+AU$36),0)</f>
        <v>0</v>
      </c>
      <c r="AV37" s="423">
        <f>-IF(AV$3=Inputs!$E$9,(AV$34+AV$35+AV$36),0)</f>
        <v>0</v>
      </c>
      <c r="AW37" s="423">
        <f>-IF(AW$3=Inputs!$E$9,(AW$34+AW$35+AW$36),0)</f>
        <v>0</v>
      </c>
      <c r="AX37" s="423">
        <f>-IF(AX$3=Inputs!$E$9,(AX$34+AX$35+AX$36),0)</f>
        <v>0</v>
      </c>
      <c r="AY37" s="423">
        <f>-IF(AY$3=Inputs!$E$9,(AY$34+AY$35+AY$36),0)</f>
        <v>0</v>
      </c>
      <c r="AZ37" s="423">
        <f>-IF(AZ$3=Inputs!$E$9,(AZ$34+AZ$35+AZ$36),0)</f>
        <v>0</v>
      </c>
      <c r="BA37" s="423">
        <f>-IF(BA$3=Inputs!$E$9,(BA$34+BA$35+BA$36),0)</f>
        <v>0</v>
      </c>
      <c r="BB37" s="423">
        <f>-IF(BB$3=Inputs!$E$9,(BB$34+BB$35+BB$36),0)</f>
        <v>0</v>
      </c>
      <c r="BC37" s="423">
        <f>-IF(BC$3=Inputs!$E$9,(BC$34+BC$35+BC$36),0)</f>
        <v>0</v>
      </c>
      <c r="BD37" s="423">
        <f>-IF(BD$3=Inputs!$E$9,(BD$34+BD$35+BD$36),0)</f>
        <v>0</v>
      </c>
      <c r="BE37" s="423">
        <f>-IF(BE$3=Inputs!$E$9,(BE$34+BE$35+BE$36),0)</f>
        <v>0</v>
      </c>
      <c r="BF37" s="423">
        <f>-IF(BF$3=Inputs!$E$9,(BF$34+BF$35+BF$36),0)</f>
        <v>0</v>
      </c>
      <c r="BG37" s="423">
        <f>-IF(BG$3=Inputs!$E$9,(BG$34+BG$35+BG$36),0)</f>
        <v>0</v>
      </c>
      <c r="BH37" s="423">
        <f>-IF(BH$3=Inputs!$E$9,(BH$34+BH$35+BH$36),0)</f>
        <v>0</v>
      </c>
      <c r="BI37" s="423">
        <f>-IF(BI$3=Inputs!$E$9,(BI$34+BI$35+BI$36),0)</f>
        <v>0</v>
      </c>
      <c r="BJ37" s="423">
        <f>-IF(BJ$3=Inputs!$E$9,(BJ$34+BJ$35+BJ$36),0)</f>
        <v>0</v>
      </c>
      <c r="BK37" s="423">
        <f>-IF(BK$3=Inputs!$E$9,(BK$34+BK$35+BK$36),0)</f>
        <v>0</v>
      </c>
      <c r="BL37" s="423">
        <f>-IF(BL$3=Inputs!$E$9,(BL$34+BL$35+BL$36),0)</f>
        <v>0</v>
      </c>
      <c r="BM37" s="423">
        <f>-IF(BM$3=Inputs!$E$9,(BM$34+BM$35+BM$36),0)</f>
        <v>0</v>
      </c>
      <c r="BN37" s="423">
        <f>-IF(BN$3=Inputs!$E$9,(BN$34+BN$35+BN$36),0)</f>
        <v>0</v>
      </c>
      <c r="BO37" s="423">
        <f>-IF(BO$3=Inputs!$E$9,(BO$34+BO$35+BO$36),0)</f>
        <v>0</v>
      </c>
      <c r="BP37" s="423">
        <f>-IF(BP$3=Inputs!$E$9,(BP$34+BP$35+BP$36),0)</f>
        <v>0</v>
      </c>
      <c r="BQ37" s="423">
        <f>-IF(BQ$3=Inputs!$E$9,(BQ$34+BQ$35+BQ$36),0)</f>
        <v>0</v>
      </c>
      <c r="BR37" s="423">
        <f>-IF(BR$3=Inputs!$E$9,(BR$34+BR$35+BR$36),0)</f>
        <v>0</v>
      </c>
      <c r="BS37" s="423">
        <f>-IF(BS$3=Inputs!$E$9,(BS$34+BS$35+BS$36),0)</f>
        <v>0</v>
      </c>
      <c r="BT37" s="423">
        <f>-IF(BT$3=Inputs!$E$9,(BT$34+BT$35+BT$36),0)</f>
        <v>0</v>
      </c>
      <c r="BU37" s="423">
        <f>-IF(BU$3=Inputs!$E$9,(BU$34+BU$35+BU$36),0)</f>
        <v>0</v>
      </c>
      <c r="BV37" s="423">
        <f>-IF(BV$3=Inputs!$E$9,(BV$34+BV$35+BV$36),0)</f>
        <v>0</v>
      </c>
      <c r="BW37" s="423">
        <f>-IF(BW$3=Inputs!$E$9,(BW$34+BW$35+BW$36),0)</f>
        <v>0</v>
      </c>
      <c r="BX37" s="423">
        <f>-IF(BX$3=Inputs!$E$9,(BX$34+BX$35+BX$36),0)</f>
        <v>0</v>
      </c>
      <c r="BY37" s="423">
        <f>-IF(BY$3=Inputs!$E$9,(BY$34+BY$35+BY$36),0)</f>
        <v>0</v>
      </c>
      <c r="BZ37" s="423">
        <f>-IF(BZ$3=Inputs!$E$9,(BZ$34+BZ$35+BZ$36),0)</f>
        <v>0</v>
      </c>
      <c r="CA37" s="423">
        <f>-IF(CA$3=Inputs!$E$9,(CA$34+CA$35+CA$36),0)</f>
        <v>0</v>
      </c>
      <c r="CB37" s="423">
        <f>-IF(CB$3=Inputs!$E$9,(CB$34+CB$35+CB$36),0)</f>
        <v>0</v>
      </c>
      <c r="CC37" s="423">
        <f>-IF(CC$3=Inputs!$E$9,(CC$34+CC$35+CC$36),0)</f>
        <v>0</v>
      </c>
      <c r="CD37" s="423">
        <f>-IF(CD$3=Inputs!$E$9,(CD$34+CD$35+CD$36),0)</f>
        <v>0</v>
      </c>
      <c r="CE37" s="423">
        <f>-IF(CE$3=Inputs!$E$9,(CE$34+CE$35+CE$36),0)</f>
        <v>0</v>
      </c>
      <c r="CF37" s="423">
        <f>-IF(CF$3=Inputs!$E$9,(CF$34+CF$35+CF$36),0)</f>
        <v>0</v>
      </c>
      <c r="CG37" s="423">
        <f>-IF(CG$3=Inputs!$E$9,(CG$34+CG$35+CG$36),0)</f>
        <v>0</v>
      </c>
      <c r="CH37" s="423">
        <f>-IF(CH$3=Inputs!$E$9,(CH$34+CH$35+CH$36),0)</f>
        <v>0</v>
      </c>
      <c r="CI37" s="423">
        <f>-IF(CI$3=Inputs!$E$9,(CI$34+CI$35+CI$36),0)</f>
        <v>0</v>
      </c>
      <c r="CJ37" s="423">
        <f>-IF(CJ$3=Inputs!$E$9,(CJ$34+CJ$35+CJ$36),0)</f>
        <v>0</v>
      </c>
      <c r="CK37" s="423">
        <f>-IF(CK$3=Inputs!$E$9,(CK$34+CK$35+CK$36),0)</f>
        <v>0</v>
      </c>
      <c r="CL37" s="423">
        <f>-IF(CL$3=Inputs!$E$9,(CL$34+CL$35+CL$36),0)</f>
        <v>0</v>
      </c>
      <c r="CM37" s="423">
        <f>-IF(CM$3=Inputs!$E$9,(CM$34+CM$35+CM$36),0)</f>
        <v>0</v>
      </c>
      <c r="CN37" s="423">
        <f>-IF(CN$3=Inputs!$E$9,(CN$34+CN$35+CN$36),0)</f>
        <v>0</v>
      </c>
      <c r="CO37" s="423">
        <f>-IF(CO$3=Inputs!$E$9,(CO$34+CO$35+CO$36),0)</f>
        <v>0</v>
      </c>
      <c r="CP37" s="423">
        <f>-IF(CP$3=Inputs!$E$9,(CP$34+CP$35+CP$36),0)</f>
        <v>0</v>
      </c>
      <c r="CQ37" s="423">
        <f>-IF(CQ$3=Inputs!$E$9,(CQ$34+CQ$35+CQ$36),0)</f>
        <v>0</v>
      </c>
      <c r="CR37" s="423">
        <f>-IF(CR$3=Inputs!$E$9,(CR$34+CR$35+CR$36),0)</f>
        <v>0</v>
      </c>
      <c r="CS37" s="423">
        <f>-IF(CS$3=Inputs!$E$9,(CS$34+CS$35+CS$36),0)</f>
        <v>0</v>
      </c>
      <c r="CT37" s="423">
        <f>-IF(CT$3=Inputs!$E$9,(CT$34+CT$35+CT$36),0)</f>
        <v>0</v>
      </c>
      <c r="CU37" s="423">
        <f>-IF(CU$3=Inputs!$E$9,(CU$34+CU$35+CU$36),0)</f>
        <v>0</v>
      </c>
      <c r="CV37" s="423">
        <f>-IF(CV$3=Inputs!$E$9,(CV$34+CV$35+CV$36),0)</f>
        <v>0</v>
      </c>
      <c r="CW37" s="423">
        <f>-IF(CW$3=Inputs!$E$9,(CW$34+CW$35+CW$36),0)</f>
        <v>0</v>
      </c>
      <c r="CX37" s="423">
        <f>-IF(CX$3=Inputs!$E$9,(CX$34+CX$35+CX$36),0)</f>
        <v>0</v>
      </c>
      <c r="CY37" s="423">
        <f>-IF(CY$3=Inputs!$E$9,(CY$34+CY$35+CY$36),0)</f>
        <v>0</v>
      </c>
      <c r="CZ37" s="423">
        <f>-IF(CZ$3=Inputs!$E$9,(CZ$34+CZ$35+CZ$36),0)</f>
        <v>0</v>
      </c>
      <c r="DA37" s="423">
        <f>-IF(DA$3=Inputs!$E$9,(DA$34+DA$35+DA$36),0)</f>
        <v>0</v>
      </c>
      <c r="DB37" s="423">
        <f>-IF(DB$3=Inputs!$E$9,(DB$34+DB$35+DB$36),0)</f>
        <v>0</v>
      </c>
      <c r="DC37" s="423">
        <f>-IF(DC$3=Inputs!$E$9,(DC$34+DC$35+DC$36),0)</f>
        <v>0</v>
      </c>
      <c r="DD37" s="423">
        <f>-IF(DD$3=Inputs!$E$9,(DD$34+DD$35+DD$36),0)</f>
        <v>0</v>
      </c>
      <c r="DE37" s="423">
        <f>-IF(DE$3=Inputs!$E$9,(DE$34+DE$35+DE$36),0)</f>
        <v>0</v>
      </c>
      <c r="DF37" s="423">
        <f>-IF(DF$3=Inputs!$E$9,(DF$34+DF$35+DF$36),0)</f>
        <v>0</v>
      </c>
      <c r="DG37" s="423">
        <f>-IF(DG$3=Inputs!$E$9,(DG$34+DG$35+DG$36),0)</f>
        <v>0</v>
      </c>
      <c r="DH37" s="423">
        <f>-IF(DH$3=Inputs!$E$9,(DH$34+DH$35+DH$36),0)</f>
        <v>0</v>
      </c>
      <c r="DI37" s="423">
        <f>-IF(DI$3=Inputs!$E$9,(DI$34+DI$35+DI$36),0)</f>
        <v>0</v>
      </c>
      <c r="DJ37" s="423">
        <f>-IF(DJ$3=Inputs!$E$9,(DJ$34+DJ$35+DJ$36),0)</f>
        <v>0</v>
      </c>
      <c r="DK37" s="423">
        <f>-IF(DK$3=Inputs!$E$9,(DK$34+DK$35+DK$36),0)</f>
        <v>0</v>
      </c>
      <c r="DL37" s="423">
        <f>-IF(DL$3=Inputs!$E$9,(DL$34+DL$35+DL$36),0)</f>
        <v>0</v>
      </c>
      <c r="DM37" s="423">
        <f>-IF(DM$3=Inputs!$E$9,(DM$34+DM$35+DM$36),0)</f>
        <v>0</v>
      </c>
    </row>
    <row r="38" spans="1:117" s="422" customFormat="1" thickBot="1" x14ac:dyDescent="0.35">
      <c r="B38" s="428" t="s">
        <v>33</v>
      </c>
      <c r="C38" s="428"/>
      <c r="D38" s="428"/>
      <c r="E38" s="428"/>
      <c r="F38" s="429">
        <f>SUM(F$34:F$37)</f>
        <v>0</v>
      </c>
      <c r="G38" s="429">
        <f t="shared" ref="G38:BR38" si="37">SUM(G$34:G$37)</f>
        <v>0</v>
      </c>
      <c r="H38" s="429">
        <f t="shared" si="37"/>
        <v>0</v>
      </c>
      <c r="I38" s="429">
        <f t="shared" si="37"/>
        <v>0</v>
      </c>
      <c r="J38" s="429">
        <f t="shared" si="37"/>
        <v>0</v>
      </c>
      <c r="K38" s="429">
        <f t="shared" si="37"/>
        <v>0</v>
      </c>
      <c r="L38" s="429">
        <f t="shared" si="37"/>
        <v>0</v>
      </c>
      <c r="M38" s="429">
        <f t="shared" si="37"/>
        <v>50.000000000000043</v>
      </c>
      <c r="N38" s="429">
        <f t="shared" si="37"/>
        <v>831.6000000000007</v>
      </c>
      <c r="O38" s="429">
        <f t="shared" si="37"/>
        <v>1673.1500000000015</v>
      </c>
      <c r="P38" s="429">
        <f t="shared" si="37"/>
        <v>3180.9500000000025</v>
      </c>
      <c r="Q38" s="429">
        <f t="shared" si="37"/>
        <v>3230.9500000000025</v>
      </c>
      <c r="R38" s="429">
        <f t="shared" si="37"/>
        <v>0</v>
      </c>
      <c r="S38" s="429">
        <f t="shared" si="37"/>
        <v>0</v>
      </c>
      <c r="T38" s="429">
        <f t="shared" si="37"/>
        <v>0</v>
      </c>
      <c r="U38" s="429">
        <f t="shared" si="37"/>
        <v>0</v>
      </c>
      <c r="V38" s="429">
        <f t="shared" si="37"/>
        <v>0</v>
      </c>
      <c r="W38" s="429">
        <f t="shared" si="37"/>
        <v>0</v>
      </c>
      <c r="X38" s="429">
        <f t="shared" si="37"/>
        <v>0</v>
      </c>
      <c r="Y38" s="429">
        <f t="shared" si="37"/>
        <v>0</v>
      </c>
      <c r="Z38" s="429">
        <f t="shared" si="37"/>
        <v>0</v>
      </c>
      <c r="AA38" s="429">
        <f t="shared" si="37"/>
        <v>0</v>
      </c>
      <c r="AB38" s="429">
        <f t="shared" si="37"/>
        <v>0</v>
      </c>
      <c r="AC38" s="429">
        <f t="shared" si="37"/>
        <v>0</v>
      </c>
      <c r="AD38" s="429">
        <f t="shared" si="37"/>
        <v>0</v>
      </c>
      <c r="AE38" s="429">
        <f t="shared" si="37"/>
        <v>0</v>
      </c>
      <c r="AF38" s="429">
        <f t="shared" si="37"/>
        <v>0</v>
      </c>
      <c r="AG38" s="429">
        <f t="shared" si="37"/>
        <v>0</v>
      </c>
      <c r="AH38" s="429">
        <f t="shared" si="37"/>
        <v>0</v>
      </c>
      <c r="AI38" s="429">
        <f t="shared" si="37"/>
        <v>0</v>
      </c>
      <c r="AJ38" s="429">
        <f t="shared" si="37"/>
        <v>0</v>
      </c>
      <c r="AK38" s="429">
        <f t="shared" si="37"/>
        <v>0</v>
      </c>
      <c r="AL38" s="429">
        <f t="shared" si="37"/>
        <v>0</v>
      </c>
      <c r="AM38" s="429">
        <f t="shared" si="37"/>
        <v>0</v>
      </c>
      <c r="AN38" s="429">
        <f t="shared" si="37"/>
        <v>0</v>
      </c>
      <c r="AO38" s="429">
        <f t="shared" si="37"/>
        <v>0</v>
      </c>
      <c r="AP38" s="429">
        <f t="shared" si="37"/>
        <v>0</v>
      </c>
      <c r="AQ38" s="429">
        <f t="shared" si="37"/>
        <v>0</v>
      </c>
      <c r="AR38" s="429">
        <f t="shared" si="37"/>
        <v>0</v>
      </c>
      <c r="AS38" s="429">
        <f t="shared" si="37"/>
        <v>0</v>
      </c>
      <c r="AT38" s="429">
        <f t="shared" si="37"/>
        <v>0</v>
      </c>
      <c r="AU38" s="429">
        <f t="shared" si="37"/>
        <v>0</v>
      </c>
      <c r="AV38" s="429">
        <f t="shared" si="37"/>
        <v>0</v>
      </c>
      <c r="AW38" s="429">
        <f t="shared" si="37"/>
        <v>0</v>
      </c>
      <c r="AX38" s="429">
        <f t="shared" si="37"/>
        <v>0</v>
      </c>
      <c r="AY38" s="429">
        <f t="shared" si="37"/>
        <v>0</v>
      </c>
      <c r="AZ38" s="429">
        <f t="shared" si="37"/>
        <v>0</v>
      </c>
      <c r="BA38" s="429">
        <f t="shared" si="37"/>
        <v>0</v>
      </c>
      <c r="BB38" s="429">
        <f t="shared" si="37"/>
        <v>0</v>
      </c>
      <c r="BC38" s="429">
        <f t="shared" si="37"/>
        <v>0</v>
      </c>
      <c r="BD38" s="429">
        <f t="shared" si="37"/>
        <v>0</v>
      </c>
      <c r="BE38" s="429">
        <f t="shared" si="37"/>
        <v>0</v>
      </c>
      <c r="BF38" s="429">
        <f t="shared" si="37"/>
        <v>0</v>
      </c>
      <c r="BG38" s="429">
        <f t="shared" si="37"/>
        <v>0</v>
      </c>
      <c r="BH38" s="429">
        <f t="shared" si="37"/>
        <v>0</v>
      </c>
      <c r="BI38" s="429">
        <f t="shared" si="37"/>
        <v>0</v>
      </c>
      <c r="BJ38" s="429">
        <f t="shared" si="37"/>
        <v>0</v>
      </c>
      <c r="BK38" s="429">
        <f t="shared" si="37"/>
        <v>0</v>
      </c>
      <c r="BL38" s="429">
        <f t="shared" si="37"/>
        <v>0</v>
      </c>
      <c r="BM38" s="429">
        <f t="shared" si="37"/>
        <v>0</v>
      </c>
      <c r="BN38" s="429">
        <f t="shared" si="37"/>
        <v>0</v>
      </c>
      <c r="BO38" s="429">
        <f t="shared" si="37"/>
        <v>0</v>
      </c>
      <c r="BP38" s="429">
        <f t="shared" si="37"/>
        <v>0</v>
      </c>
      <c r="BQ38" s="429">
        <f t="shared" si="37"/>
        <v>0</v>
      </c>
      <c r="BR38" s="429">
        <f t="shared" si="37"/>
        <v>0</v>
      </c>
      <c r="BS38" s="429">
        <f t="shared" ref="BS38:DM38" si="38">SUM(BS$34:BS$37)</f>
        <v>0</v>
      </c>
      <c r="BT38" s="429">
        <f t="shared" si="38"/>
        <v>0</v>
      </c>
      <c r="BU38" s="429">
        <f t="shared" si="38"/>
        <v>0</v>
      </c>
      <c r="BV38" s="429">
        <f t="shared" si="38"/>
        <v>0</v>
      </c>
      <c r="BW38" s="429">
        <f t="shared" si="38"/>
        <v>0</v>
      </c>
      <c r="BX38" s="429">
        <f t="shared" si="38"/>
        <v>0</v>
      </c>
      <c r="BY38" s="429">
        <f t="shared" si="38"/>
        <v>0</v>
      </c>
      <c r="BZ38" s="429">
        <f t="shared" si="38"/>
        <v>0</v>
      </c>
      <c r="CA38" s="429">
        <f t="shared" si="38"/>
        <v>0</v>
      </c>
      <c r="CB38" s="429">
        <f t="shared" si="38"/>
        <v>0</v>
      </c>
      <c r="CC38" s="429">
        <f t="shared" si="38"/>
        <v>0</v>
      </c>
      <c r="CD38" s="429">
        <f t="shared" si="38"/>
        <v>0</v>
      </c>
      <c r="CE38" s="429">
        <f t="shared" si="38"/>
        <v>0</v>
      </c>
      <c r="CF38" s="429">
        <f t="shared" si="38"/>
        <v>0</v>
      </c>
      <c r="CG38" s="429">
        <f t="shared" si="38"/>
        <v>0</v>
      </c>
      <c r="CH38" s="429">
        <f t="shared" si="38"/>
        <v>0</v>
      </c>
      <c r="CI38" s="429">
        <f t="shared" si="38"/>
        <v>0</v>
      </c>
      <c r="CJ38" s="429">
        <f t="shared" si="38"/>
        <v>0</v>
      </c>
      <c r="CK38" s="429">
        <f t="shared" si="38"/>
        <v>0</v>
      </c>
      <c r="CL38" s="429">
        <f t="shared" si="38"/>
        <v>0</v>
      </c>
      <c r="CM38" s="429">
        <f t="shared" si="38"/>
        <v>0</v>
      </c>
      <c r="CN38" s="429">
        <f t="shared" si="38"/>
        <v>0</v>
      </c>
      <c r="CO38" s="429">
        <f t="shared" si="38"/>
        <v>0</v>
      </c>
      <c r="CP38" s="429">
        <f t="shared" si="38"/>
        <v>0</v>
      </c>
      <c r="CQ38" s="429">
        <f t="shared" si="38"/>
        <v>0</v>
      </c>
      <c r="CR38" s="429">
        <f t="shared" si="38"/>
        <v>0</v>
      </c>
      <c r="CS38" s="429">
        <f t="shared" si="38"/>
        <v>0</v>
      </c>
      <c r="CT38" s="429">
        <f t="shared" si="38"/>
        <v>0</v>
      </c>
      <c r="CU38" s="429">
        <f t="shared" si="38"/>
        <v>0</v>
      </c>
      <c r="CV38" s="429">
        <f t="shared" si="38"/>
        <v>0</v>
      </c>
      <c r="CW38" s="429">
        <f t="shared" si="38"/>
        <v>0</v>
      </c>
      <c r="CX38" s="429">
        <f t="shared" si="38"/>
        <v>0</v>
      </c>
      <c r="CY38" s="429">
        <f t="shared" si="38"/>
        <v>0</v>
      </c>
      <c r="CZ38" s="429">
        <f t="shared" si="38"/>
        <v>0</v>
      </c>
      <c r="DA38" s="429">
        <f t="shared" si="38"/>
        <v>0</v>
      </c>
      <c r="DB38" s="429">
        <f t="shared" si="38"/>
        <v>0</v>
      </c>
      <c r="DC38" s="429">
        <f t="shared" si="38"/>
        <v>0</v>
      </c>
      <c r="DD38" s="429">
        <f t="shared" si="38"/>
        <v>0</v>
      </c>
      <c r="DE38" s="429">
        <f t="shared" si="38"/>
        <v>0</v>
      </c>
      <c r="DF38" s="429">
        <f t="shared" si="38"/>
        <v>0</v>
      </c>
      <c r="DG38" s="429">
        <f t="shared" si="38"/>
        <v>0</v>
      </c>
      <c r="DH38" s="429">
        <f t="shared" si="38"/>
        <v>0</v>
      </c>
      <c r="DI38" s="429">
        <f t="shared" si="38"/>
        <v>0</v>
      </c>
      <c r="DJ38" s="429">
        <f t="shared" si="38"/>
        <v>0</v>
      </c>
      <c r="DK38" s="429">
        <f t="shared" si="38"/>
        <v>0</v>
      </c>
      <c r="DL38" s="429">
        <f t="shared" si="38"/>
        <v>0</v>
      </c>
      <c r="DM38" s="429">
        <f t="shared" si="38"/>
        <v>0</v>
      </c>
    </row>
    <row r="39" spans="1:117" s="422" customFormat="1" ht="4.1500000000000004" customHeight="1" thickTop="1" x14ac:dyDescent="0.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S39" s="423"/>
      <c r="CT39" s="423"/>
      <c r="CU39" s="423"/>
      <c r="CV39" s="423"/>
      <c r="CW39" s="423"/>
      <c r="CX39" s="423"/>
      <c r="CY39" s="423"/>
      <c r="CZ39" s="423"/>
      <c r="DA39" s="423"/>
      <c r="DB39" s="423"/>
      <c r="DC39" s="423"/>
      <c r="DD39" s="423"/>
      <c r="DE39" s="423"/>
      <c r="DF39" s="423"/>
      <c r="DG39" s="423"/>
      <c r="DH39" s="423"/>
      <c r="DI39" s="423"/>
      <c r="DJ39" s="423"/>
      <c r="DK39" s="423"/>
      <c r="DL39" s="423"/>
      <c r="DM39" s="423"/>
    </row>
    <row r="40" spans="1:117" s="421" customFormat="1" ht="21" x14ac:dyDescent="0.4">
      <c r="A40" s="419" t="s">
        <v>38</v>
      </c>
      <c r="B40" s="420"/>
      <c r="C40" s="420"/>
      <c r="D40" s="420"/>
      <c r="E40" s="420"/>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c r="BM40" s="431"/>
      <c r="BN40" s="431"/>
      <c r="BO40" s="431"/>
      <c r="BP40" s="431"/>
      <c r="BQ40" s="431"/>
      <c r="BR40" s="431"/>
      <c r="BS40" s="431"/>
      <c r="BT40" s="431"/>
      <c r="BU40" s="431"/>
      <c r="BV40" s="431"/>
      <c r="BW40" s="431"/>
      <c r="BX40" s="431"/>
      <c r="BY40" s="431"/>
      <c r="BZ40" s="431"/>
      <c r="CA40" s="431"/>
      <c r="CB40" s="431"/>
      <c r="CC40" s="431"/>
      <c r="CD40" s="431"/>
      <c r="CE40" s="431"/>
      <c r="CF40" s="431"/>
      <c r="CG40" s="431"/>
      <c r="CH40" s="431"/>
      <c r="CI40" s="431"/>
      <c r="CJ40" s="431"/>
      <c r="CK40" s="431"/>
      <c r="CL40" s="431"/>
      <c r="CM40" s="431"/>
      <c r="CN40" s="431"/>
      <c r="CO40" s="431"/>
      <c r="CP40" s="431"/>
      <c r="CQ40" s="431"/>
      <c r="CR40" s="431"/>
      <c r="CS40" s="431"/>
      <c r="CT40" s="431"/>
      <c r="CU40" s="431"/>
      <c r="CV40" s="431"/>
      <c r="CW40" s="431"/>
      <c r="CX40" s="431"/>
      <c r="CY40" s="431"/>
      <c r="CZ40" s="431"/>
      <c r="DA40" s="431"/>
      <c r="DB40" s="431"/>
      <c r="DC40" s="431"/>
      <c r="DD40" s="431"/>
      <c r="DE40" s="431"/>
      <c r="DF40" s="431"/>
      <c r="DG40" s="431"/>
      <c r="DH40" s="431"/>
      <c r="DI40" s="431"/>
      <c r="DJ40" s="431"/>
      <c r="DK40" s="431"/>
      <c r="DL40" s="431"/>
      <c r="DM40" s="431"/>
    </row>
    <row r="41" spans="1:117" s="424" customFormat="1" ht="7.15" customHeight="1" x14ac:dyDescent="0.3">
      <c r="A41" s="432"/>
      <c r="B41" s="433"/>
      <c r="C41" s="433"/>
      <c r="D41" s="433"/>
      <c r="E41" s="433"/>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row>
    <row r="42" spans="1:117" s="424" customFormat="1" ht="15.6" x14ac:dyDescent="0.3">
      <c r="A42" s="425" t="s">
        <v>36</v>
      </c>
      <c r="B42" s="425"/>
      <c r="C42" s="425"/>
      <c r="D42" s="425"/>
      <c r="E42" s="426"/>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row>
    <row r="43" spans="1:117" s="422" customFormat="1" ht="14.45" x14ac:dyDescent="0.3">
      <c r="B43" s="422" t="s">
        <v>818</v>
      </c>
      <c r="D43" s="427">
        <f t="shared" ref="D43:D50" si="39">SUM(F43:DM43)</f>
        <v>811111.75</v>
      </c>
      <c r="F43" s="423">
        <f>IF(F$6=0,0,Inputs!$E$70*LOOKUP(F$3,'Construction Costs'!$F$2:$AP$2,'Construction Costs'!$F$39:$AP$39))</f>
        <v>0</v>
      </c>
      <c r="G43" s="423">
        <f>IF(G$6=0,0,Inputs!$E$70*LOOKUP(G$3,'Construction Costs'!$F$2:$AP$2,'Construction Costs'!$F$39:$AP$39))</f>
        <v>0</v>
      </c>
      <c r="H43" s="423">
        <f>IF(H$6=0,0,Inputs!$E$70*LOOKUP(H$3,'Construction Costs'!$F$2:$AP$2,'Construction Costs'!$F$39:$AP$39))</f>
        <v>0</v>
      </c>
      <c r="I43" s="423">
        <f>IF(I$6=0,0,Inputs!$E$70*LOOKUP(I$3,'Construction Costs'!$F$2:$AP$2,'Construction Costs'!$F$39:$AP$39))</f>
        <v>0</v>
      </c>
      <c r="J43" s="423">
        <f>IF(J$6=0,0,Inputs!$E$70*LOOKUP(J$3,'Construction Costs'!$F$2:$AP$2,'Construction Costs'!$F$39:$AP$39))</f>
        <v>0</v>
      </c>
      <c r="K43" s="423">
        <f>IF(K$6=0,0,Inputs!$E$70*LOOKUP(K$3,'Construction Costs'!$F$2:$AP$2,'Construction Costs'!$F$39:$AP$39))</f>
        <v>0</v>
      </c>
      <c r="L43" s="423">
        <f>IF(L$6=0,0,Inputs!$E$70*LOOKUP(L$3,'Construction Costs'!$F$2:$AP$2,'Construction Costs'!$F$39:$AP$39))</f>
        <v>0</v>
      </c>
      <c r="M43" s="423">
        <f>IF(M$6=0,0,Inputs!$E$70*LOOKUP(M$3,'Construction Costs'!$F$2:$AP$2,'Construction Costs'!$F$39:$AP$39))</f>
        <v>0</v>
      </c>
      <c r="N43" s="423">
        <f>IF(N$6=0,0,Inputs!$E$70*LOOKUP(N$3,'Construction Costs'!$F$2:$AP$2,'Construction Costs'!$F$39:$AP$39))</f>
        <v>0</v>
      </c>
      <c r="O43" s="423">
        <f>IF(O$6=0,0,Inputs!$E$70*LOOKUP(O$3,'Construction Costs'!$F$2:$AP$2,'Construction Costs'!$F$39:$AP$39))</f>
        <v>0</v>
      </c>
      <c r="P43" s="423">
        <f>IF(P$6=0,0,Inputs!$E$70*LOOKUP(P$3,'Construction Costs'!$F$2:$AP$2,'Construction Costs'!$F$39:$AP$39))</f>
        <v>0</v>
      </c>
      <c r="Q43" s="423">
        <f>IF(Q$6=0,0,Inputs!$E$70*LOOKUP(Q$3,'Construction Costs'!$F$2:$AP$2,'Construction Costs'!$F$39:$AP$39))</f>
        <v>0</v>
      </c>
      <c r="R43" s="423">
        <f>IF(R$6=0,0,Inputs!$E$70*LOOKUP(R$3,'Construction Costs'!$F$2:$AP$2,'Construction Costs'!$F$39:$AP$39))</f>
        <v>44500</v>
      </c>
      <c r="S43" s="423">
        <f>IF(S$6=0,0,Inputs!$E$70*LOOKUP(S$3,'Construction Costs'!$F$2:$AP$2,'Construction Costs'!$F$39:$AP$39))</f>
        <v>24500</v>
      </c>
      <c r="T43" s="423">
        <f>IF(T$6=0,0,Inputs!$E$70*LOOKUP(T$3,'Construction Costs'!$F$2:$AP$2,'Construction Costs'!$F$39:$AP$39))</f>
        <v>53171</v>
      </c>
      <c r="U43" s="423">
        <f>IF(U$6=0,0,Inputs!$E$70*LOOKUP(U$3,'Construction Costs'!$F$2:$AP$2,'Construction Costs'!$F$39:$AP$39))</f>
        <v>19000</v>
      </c>
      <c r="V43" s="423">
        <f>IF(V$6=0,0,Inputs!$E$70*LOOKUP(V$3,'Construction Costs'!$F$2:$AP$2,'Construction Costs'!$F$39:$AP$39))</f>
        <v>49536.25</v>
      </c>
      <c r="W43" s="423">
        <f>IF(W$6=0,0,Inputs!$E$70*LOOKUP(W$3,'Construction Costs'!$F$2:$AP$2,'Construction Costs'!$F$39:$AP$39))</f>
        <v>113887.75</v>
      </c>
      <c r="X43" s="423">
        <f>IF(X$6=0,0,Inputs!$E$70*LOOKUP(X$3,'Construction Costs'!$F$2:$AP$2,'Construction Costs'!$F$39:$AP$39))</f>
        <v>237189.75</v>
      </c>
      <c r="Y43" s="423">
        <f>IF(Y$6=0,0,Inputs!$E$70*LOOKUP(Y$3,'Construction Costs'!$F$2:$AP$2,'Construction Costs'!$F$39:$AP$39))</f>
        <v>54684.75</v>
      </c>
      <c r="Z43" s="423">
        <f>IF(Z$6=0,0,Inputs!$E$70*LOOKUP(Z$3,'Construction Costs'!$F$2:$AP$2,'Construction Costs'!$F$39:$AP$39))</f>
        <v>163762.25</v>
      </c>
      <c r="AA43" s="423">
        <f>IF(AA$6=0,0,Inputs!$E$70*LOOKUP(AA$3,'Construction Costs'!$F$2:$AP$2,'Construction Costs'!$F$39:$AP$39))</f>
        <v>28880</v>
      </c>
      <c r="AB43" s="423">
        <f>IF(AB$6=0,0,Inputs!$E$70*LOOKUP(AB$3,'Construction Costs'!$F$2:$AP$2,'Construction Costs'!$F$39:$AP$39))</f>
        <v>7000</v>
      </c>
      <c r="AC43" s="423">
        <f>IF(AC$6=0,0,Inputs!$E$70*LOOKUP(AC$3,'Construction Costs'!$F$2:$AP$2,'Construction Costs'!$F$39:$AP$39))</f>
        <v>15000</v>
      </c>
      <c r="AD43" s="423">
        <f>IF(AD$6=0,0,Inputs!$E$70*LOOKUP(AD$3,'Construction Costs'!$F$2:$AP$2,'Construction Costs'!$F$39:$AP$39))</f>
        <v>0</v>
      </c>
      <c r="AE43" s="423">
        <f>IF(AE$6=0,0,Inputs!$E$70*LOOKUP(AE$3,'Construction Costs'!$F$2:$AP$2,'Construction Costs'!$F$39:$AP$39))</f>
        <v>0</v>
      </c>
      <c r="AF43" s="423">
        <f>IF(AF$6=0,0,Inputs!$E$70*LOOKUP(AF$3,'Construction Costs'!$F$2:$AP$2,'Construction Costs'!$F$39:$AP$39))</f>
        <v>0</v>
      </c>
      <c r="AG43" s="423">
        <f>IF(AG$6=0,0,Inputs!$E$70*LOOKUP(AG$3,'Construction Costs'!$F$2:$AP$2,'Construction Costs'!$F$39:$AP$39))</f>
        <v>0</v>
      </c>
      <c r="AH43" s="423">
        <f>IF(AH$6=0,0,Inputs!$E$70*LOOKUP(AH$3,'Construction Costs'!$F$2:$AP$2,'Construction Costs'!$F$39:$AP$39))</f>
        <v>0</v>
      </c>
      <c r="AI43" s="423">
        <f>IF(AI$6=0,0,Inputs!$E$70*LOOKUP(AI$3,'Construction Costs'!$F$2:$AP$2,'Construction Costs'!$F$39:$AP$39))</f>
        <v>0</v>
      </c>
      <c r="AJ43" s="423">
        <f>IF(AJ$6=0,0,Inputs!$E$70*LOOKUP(AJ$3,'Construction Costs'!$F$2:$AP$2,'Construction Costs'!$F$39:$AP$39))</f>
        <v>0</v>
      </c>
      <c r="AK43" s="423">
        <f>IF(AK$6=0,0,Inputs!$E$70*LOOKUP(AK$3,'Construction Costs'!$F$2:$AP$2,'Construction Costs'!$F$39:$AP$39))</f>
        <v>0</v>
      </c>
      <c r="AL43" s="423">
        <f>IF(AL$6=0,0,Inputs!$E$70*LOOKUP(AL$3,'Construction Costs'!$F$2:$AP$2,'Construction Costs'!$F$39:$AP$39))</f>
        <v>0</v>
      </c>
      <c r="AM43" s="423">
        <f>IF(AM$6=0,0,Inputs!$E$70*LOOKUP(AM$3,'Construction Costs'!$F$2:$AP$2,'Construction Costs'!$F$39:$AP$39))</f>
        <v>0</v>
      </c>
      <c r="AN43" s="423">
        <f>IF(AN$6=0,0,Inputs!$E$70*LOOKUP(AN$3,'Construction Costs'!$F$2:$AP$2,'Construction Costs'!$F$39:$AP$39))</f>
        <v>0</v>
      </c>
      <c r="AO43" s="423">
        <f>IF(AO$6=0,0,Inputs!$E$70*LOOKUP(AO$3,'Construction Costs'!$F$2:$AP$2,'Construction Costs'!$F$39:$AP$39))</f>
        <v>0</v>
      </c>
      <c r="AP43" s="423">
        <f>IF(AP$6=0,0,Inputs!$E$70*LOOKUP(AP$3,'Construction Costs'!$F$2:$AP$2,'Construction Costs'!$F$39:$AP$39))</f>
        <v>0</v>
      </c>
      <c r="AQ43" s="423">
        <f>IF(AQ$6=0,0,Inputs!$E$70*LOOKUP(AQ$3,'Construction Costs'!$F$2:$AP$2,'Construction Costs'!$F$39:$AP$39))</f>
        <v>0</v>
      </c>
      <c r="AR43" s="423">
        <f>IF(AR$6=0,0,Inputs!$E$70*LOOKUP(AR$3,'Construction Costs'!$F$2:$AP$2,'Construction Costs'!$F$39:$AP$39))</f>
        <v>0</v>
      </c>
      <c r="AS43" s="423">
        <f>IF(AS$6=0,0,Inputs!$E$70*LOOKUP(AS$3,'Construction Costs'!$F$2:$AP$2,'Construction Costs'!$F$39:$AP$39))</f>
        <v>0</v>
      </c>
      <c r="AT43" s="423">
        <f>IF(AT$6=0,0,Inputs!$E$70*LOOKUP(AT$3,'Construction Costs'!$F$2:$AP$2,'Construction Costs'!$F$39:$AP$39))</f>
        <v>0</v>
      </c>
      <c r="AU43" s="423">
        <f>IF(AU$6=0,0,Inputs!$E$70*LOOKUP(AU$3,'Construction Costs'!$F$2:$AP$2,'Construction Costs'!$F$39:$AP$39))</f>
        <v>0</v>
      </c>
      <c r="AV43" s="423">
        <f>IF(AV$6=0,0,Inputs!$E$70*LOOKUP(AV$3,'Construction Costs'!$F$2:$AP$2,'Construction Costs'!$F$39:$AP$39))</f>
        <v>0</v>
      </c>
      <c r="AW43" s="423">
        <f>IF(AW$6=0,0,Inputs!$E$70*LOOKUP(AW$3,'Construction Costs'!$F$2:$AP$2,'Construction Costs'!$F$39:$AP$39))</f>
        <v>0</v>
      </c>
      <c r="AX43" s="423">
        <f>IF(AX$6=0,0,Inputs!$E$70*LOOKUP(AX$3,'Construction Costs'!$F$2:$AP$2,'Construction Costs'!$F$39:$AP$39))</f>
        <v>0</v>
      </c>
      <c r="AY43" s="423">
        <f>IF(AY$6=0,0,Inputs!$E$70*LOOKUP(AY$3,'Construction Costs'!$F$2:$AP$2,'Construction Costs'!$F$39:$AP$39))</f>
        <v>0</v>
      </c>
      <c r="AZ43" s="423">
        <f>IF(AZ$6=0,0,Inputs!$E$70*LOOKUP(AZ$3,'Construction Costs'!$F$2:$AP$2,'Construction Costs'!$F$39:$AP$39))</f>
        <v>0</v>
      </c>
      <c r="BA43" s="423">
        <f>IF(BA$6=0,0,Inputs!$E$70*LOOKUP(BA$3,'Construction Costs'!$F$2:$AP$2,'Construction Costs'!$F$39:$AP$39))</f>
        <v>0</v>
      </c>
      <c r="BB43" s="423">
        <f>IF(BB$6=0,0,Inputs!$E$70*LOOKUP(BB$3,'Construction Costs'!$F$2:$AP$2,'Construction Costs'!$F$39:$AP$39))</f>
        <v>0</v>
      </c>
      <c r="BC43" s="423">
        <f>IF(BC$6=0,0,Inputs!$E$70*LOOKUP(BC$3,'Construction Costs'!$F$2:$AP$2,'Construction Costs'!$F$39:$AP$39))</f>
        <v>0</v>
      </c>
      <c r="BD43" s="423">
        <f>IF(BD$6=0,0,Inputs!$E$70*LOOKUP(BD$3,'Construction Costs'!$F$2:$AP$2,'Construction Costs'!$F$39:$AP$39))</f>
        <v>0</v>
      </c>
      <c r="BE43" s="423">
        <f>IF(BE$6=0,0,Inputs!$E$70*LOOKUP(BE$3,'Construction Costs'!$F$2:$AP$2,'Construction Costs'!$F$39:$AP$39))</f>
        <v>0</v>
      </c>
      <c r="BF43" s="423">
        <f>IF(BF$6=0,0,Inputs!$E$70*LOOKUP(BF$3,'Construction Costs'!$F$2:$AP$2,'Construction Costs'!$F$39:$AP$39))</f>
        <v>0</v>
      </c>
      <c r="BG43" s="423">
        <f>IF(BG$6=0,0,Inputs!$E$70*LOOKUP(BG$3,'Construction Costs'!$F$2:$AP$2,'Construction Costs'!$F$39:$AP$39))</f>
        <v>0</v>
      </c>
      <c r="BH43" s="423">
        <f>IF(BH$6=0,0,Inputs!$E$70*LOOKUP(BH$3,'Construction Costs'!$F$2:$AP$2,'Construction Costs'!$F$39:$AP$39))</f>
        <v>0</v>
      </c>
      <c r="BI43" s="423">
        <f>IF(BI$6=0,0,Inputs!$E$70*LOOKUP(BI$3,'Construction Costs'!$F$2:$AP$2,'Construction Costs'!$F$39:$AP$39))</f>
        <v>0</v>
      </c>
      <c r="BJ43" s="423">
        <f>IF(BJ$6=0,0,Inputs!$E$70*LOOKUP(BJ$3,'Construction Costs'!$F$2:$AP$2,'Construction Costs'!$F$39:$AP$39))</f>
        <v>0</v>
      </c>
      <c r="BK43" s="423">
        <f>IF(BK$6=0,0,Inputs!$E$70*LOOKUP(BK$3,'Construction Costs'!$F$2:$AP$2,'Construction Costs'!$F$39:$AP$39))</f>
        <v>0</v>
      </c>
      <c r="BL43" s="423">
        <f>IF(BL$6=0,0,Inputs!$E$70*LOOKUP(BL$3,'Construction Costs'!$F$2:$AP$2,'Construction Costs'!$F$39:$AP$39))</f>
        <v>0</v>
      </c>
      <c r="BM43" s="423">
        <f>IF(BM$6=0,0,Inputs!$E$70*LOOKUP(BM$3,'Construction Costs'!$F$2:$AP$2,'Construction Costs'!$F$39:$AP$39))</f>
        <v>0</v>
      </c>
      <c r="BN43" s="423">
        <f>IF(BN$6=0,0,Inputs!$E$70*LOOKUP(BN$3,'Construction Costs'!$F$2:$AP$2,'Construction Costs'!$F$39:$AP$39))</f>
        <v>0</v>
      </c>
      <c r="BO43" s="423">
        <f>IF(BO$6=0,0,Inputs!$E$70*LOOKUP(BO$3,'Construction Costs'!$F$2:$AP$2,'Construction Costs'!$F$39:$AP$39))</f>
        <v>0</v>
      </c>
      <c r="BP43" s="423">
        <f>IF(BP$6=0,0,Inputs!$E$70*LOOKUP(BP$3,'Construction Costs'!$F$2:$AP$2,'Construction Costs'!$F$39:$AP$39))</f>
        <v>0</v>
      </c>
      <c r="BQ43" s="423">
        <f>IF(BQ$6=0,0,Inputs!$E$70*LOOKUP(BQ$3,'Construction Costs'!$F$2:$AP$2,'Construction Costs'!$F$39:$AP$39))</f>
        <v>0</v>
      </c>
      <c r="BR43" s="423">
        <f>IF(BR$6=0,0,Inputs!$E$70*LOOKUP(BR$3,'Construction Costs'!$F$2:$AP$2,'Construction Costs'!$F$39:$AP$39))</f>
        <v>0</v>
      </c>
      <c r="BS43" s="423">
        <f>IF(BS$6=0,0,Inputs!$E$70*LOOKUP(BS$3,'Construction Costs'!$F$2:$AP$2,'Construction Costs'!$F$39:$AP$39))</f>
        <v>0</v>
      </c>
      <c r="BT43" s="423">
        <f>IF(BT$6=0,0,Inputs!$E$70*LOOKUP(BT$3,'Construction Costs'!$F$2:$AP$2,'Construction Costs'!$F$39:$AP$39))</f>
        <v>0</v>
      </c>
      <c r="BU43" s="423">
        <f>IF(BU$6=0,0,Inputs!$E$70*LOOKUP(BU$3,'Construction Costs'!$F$2:$AP$2,'Construction Costs'!$F$39:$AP$39))</f>
        <v>0</v>
      </c>
      <c r="BV43" s="423">
        <f>IF(BV$6=0,0,Inputs!$E$70*LOOKUP(BV$3,'Construction Costs'!$F$2:$AP$2,'Construction Costs'!$F$39:$AP$39))</f>
        <v>0</v>
      </c>
      <c r="BW43" s="423">
        <f>IF(BW$6=0,0,Inputs!$E$70*LOOKUP(BW$3,'Construction Costs'!$F$2:$AP$2,'Construction Costs'!$F$39:$AP$39))</f>
        <v>0</v>
      </c>
      <c r="BX43" s="423">
        <f>IF(BX$6=0,0,Inputs!$E$70*LOOKUP(BX$3,'Construction Costs'!$F$2:$AP$2,'Construction Costs'!$F$39:$AP$39))</f>
        <v>0</v>
      </c>
      <c r="BY43" s="423">
        <f>IF(BY$6=0,0,Inputs!$E$70*LOOKUP(BY$3,'Construction Costs'!$F$2:$AP$2,'Construction Costs'!$F$39:$AP$39))</f>
        <v>0</v>
      </c>
      <c r="BZ43" s="423">
        <f>IF(BZ$6=0,0,Inputs!$E$70*LOOKUP(BZ$3,'Construction Costs'!$F$2:$AP$2,'Construction Costs'!$F$39:$AP$39))</f>
        <v>0</v>
      </c>
      <c r="CA43" s="423">
        <f>IF(CA$6=0,0,Inputs!$E$70*LOOKUP(CA$3,'Construction Costs'!$F$2:$AP$2,'Construction Costs'!$F$39:$AP$39))</f>
        <v>0</v>
      </c>
      <c r="CB43" s="423">
        <f>IF(CB$6=0,0,Inputs!$E$70*LOOKUP(CB$3,'Construction Costs'!$F$2:$AP$2,'Construction Costs'!$F$39:$AP$39))</f>
        <v>0</v>
      </c>
      <c r="CC43" s="423">
        <f>IF(CC$6=0,0,Inputs!$E$70*LOOKUP(CC$3,'Construction Costs'!$F$2:$AP$2,'Construction Costs'!$F$39:$AP$39))</f>
        <v>0</v>
      </c>
      <c r="CD43" s="423">
        <f>IF(CD$6=0,0,Inputs!$E$70*LOOKUP(CD$3,'Construction Costs'!$F$2:$AP$2,'Construction Costs'!$F$39:$AP$39))</f>
        <v>0</v>
      </c>
      <c r="CE43" s="423">
        <f>IF(CE$6=0,0,Inputs!$E$70*LOOKUP(CE$3,'Construction Costs'!$F$2:$AP$2,'Construction Costs'!$F$39:$AP$39))</f>
        <v>0</v>
      </c>
      <c r="CF43" s="423">
        <f>IF(CF$6=0,0,Inputs!$E$70*LOOKUP(CF$3,'Construction Costs'!$F$2:$AP$2,'Construction Costs'!$F$39:$AP$39))</f>
        <v>0</v>
      </c>
      <c r="CG43" s="423">
        <f>IF(CG$6=0,0,Inputs!$E$70*LOOKUP(CG$3,'Construction Costs'!$F$2:$AP$2,'Construction Costs'!$F$39:$AP$39))</f>
        <v>0</v>
      </c>
      <c r="CH43" s="423">
        <f>IF(CH$6=0,0,Inputs!$E$70*LOOKUP(CH$3,'Construction Costs'!$F$2:$AP$2,'Construction Costs'!$F$39:$AP$39))</f>
        <v>0</v>
      </c>
      <c r="CI43" s="423">
        <f>IF(CI$6=0,0,Inputs!$E$70*LOOKUP(CI$3,'Construction Costs'!$F$2:$AP$2,'Construction Costs'!$F$39:$AP$39))</f>
        <v>0</v>
      </c>
      <c r="CJ43" s="423">
        <f>IF(CJ$6=0,0,Inputs!$E$70*LOOKUP(CJ$3,'Construction Costs'!$F$2:$AP$2,'Construction Costs'!$F$39:$AP$39))</f>
        <v>0</v>
      </c>
      <c r="CK43" s="423">
        <f>IF(CK$6=0,0,Inputs!$E$70*LOOKUP(CK$3,'Construction Costs'!$F$2:$AP$2,'Construction Costs'!$F$39:$AP$39))</f>
        <v>0</v>
      </c>
      <c r="CL43" s="423">
        <f>IF(CL$6=0,0,Inputs!$E$70*LOOKUP(CL$3,'Construction Costs'!$F$2:$AP$2,'Construction Costs'!$F$39:$AP$39))</f>
        <v>0</v>
      </c>
      <c r="CM43" s="423">
        <f>IF(CM$6=0,0,Inputs!$E$70*LOOKUP(CM$3,'Construction Costs'!$F$2:$AP$2,'Construction Costs'!$F$39:$AP$39))</f>
        <v>0</v>
      </c>
      <c r="CN43" s="423">
        <f>IF(CN$6=0,0,Inputs!$E$70*LOOKUP(CN$3,'Construction Costs'!$F$2:$AP$2,'Construction Costs'!$F$39:$AP$39))</f>
        <v>0</v>
      </c>
      <c r="CO43" s="423">
        <f>IF(CO$6=0,0,Inputs!$E$70*LOOKUP(CO$3,'Construction Costs'!$F$2:$AP$2,'Construction Costs'!$F$39:$AP$39))</f>
        <v>0</v>
      </c>
      <c r="CP43" s="423">
        <f>IF(CP$6=0,0,Inputs!$E$70*LOOKUP(CP$3,'Construction Costs'!$F$2:$AP$2,'Construction Costs'!$F$39:$AP$39))</f>
        <v>0</v>
      </c>
      <c r="CQ43" s="423">
        <f>IF(CQ$6=0,0,Inputs!$E$70*LOOKUP(CQ$3,'Construction Costs'!$F$2:$AP$2,'Construction Costs'!$F$39:$AP$39))</f>
        <v>0</v>
      </c>
      <c r="CR43" s="423">
        <f>IF(CR$6=0,0,Inputs!$E$70*LOOKUP(CR$3,'Construction Costs'!$F$2:$AP$2,'Construction Costs'!$F$39:$AP$39))</f>
        <v>0</v>
      </c>
      <c r="CS43" s="423">
        <f>IF(CS$6=0,0,Inputs!$E$70*LOOKUP(CS$3,'Construction Costs'!$F$2:$AP$2,'Construction Costs'!$F$39:$AP$39))</f>
        <v>0</v>
      </c>
      <c r="CT43" s="423">
        <f>IF(CT$6=0,0,Inputs!$E$70*LOOKUP(CT$3,'Construction Costs'!$F$2:$AP$2,'Construction Costs'!$F$39:$AP$39))</f>
        <v>0</v>
      </c>
      <c r="CU43" s="423">
        <f>IF(CU$6=0,0,Inputs!$E$70*LOOKUP(CU$3,'Construction Costs'!$F$2:$AP$2,'Construction Costs'!$F$39:$AP$39))</f>
        <v>0</v>
      </c>
      <c r="CV43" s="423">
        <f>IF(CV$6=0,0,Inputs!$E$70*LOOKUP(CV$3,'Construction Costs'!$F$2:$AP$2,'Construction Costs'!$F$39:$AP$39))</f>
        <v>0</v>
      </c>
      <c r="CW43" s="423">
        <f>IF(CW$6=0,0,Inputs!$E$70*LOOKUP(CW$3,'Construction Costs'!$F$2:$AP$2,'Construction Costs'!$F$39:$AP$39))</f>
        <v>0</v>
      </c>
      <c r="CX43" s="423">
        <f>IF(CX$6=0,0,Inputs!$E$70*LOOKUP(CX$3,'Construction Costs'!$F$2:$AP$2,'Construction Costs'!$F$39:$AP$39))</f>
        <v>0</v>
      </c>
      <c r="CY43" s="423">
        <f>IF(CY$6=0,0,Inputs!$E$70*LOOKUP(CY$3,'Construction Costs'!$F$2:$AP$2,'Construction Costs'!$F$39:$AP$39))</f>
        <v>0</v>
      </c>
      <c r="CZ43" s="423">
        <f>IF(CZ$6=0,0,Inputs!$E$70*LOOKUP(CZ$3,'Construction Costs'!$F$2:$AP$2,'Construction Costs'!$F$39:$AP$39))</f>
        <v>0</v>
      </c>
      <c r="DA43" s="423">
        <f>IF(DA$6=0,0,Inputs!$E$70*LOOKUP(DA$3,'Construction Costs'!$F$2:$AP$2,'Construction Costs'!$F$39:$AP$39))</f>
        <v>0</v>
      </c>
      <c r="DB43" s="423">
        <f>IF(DB$6=0,0,Inputs!$E$70*LOOKUP(DB$3,'Construction Costs'!$F$2:$AP$2,'Construction Costs'!$F$39:$AP$39))</f>
        <v>0</v>
      </c>
      <c r="DC43" s="423">
        <f>IF(DC$6=0,0,Inputs!$E$70*LOOKUP(DC$3,'Construction Costs'!$F$2:$AP$2,'Construction Costs'!$F$39:$AP$39))</f>
        <v>0</v>
      </c>
      <c r="DD43" s="423">
        <f>IF(DD$6=0,0,Inputs!$E$70*LOOKUP(DD$3,'Construction Costs'!$F$2:$AP$2,'Construction Costs'!$F$39:$AP$39))</f>
        <v>0</v>
      </c>
      <c r="DE43" s="423">
        <f>IF(DE$6=0,0,Inputs!$E$70*LOOKUP(DE$3,'Construction Costs'!$F$2:$AP$2,'Construction Costs'!$F$39:$AP$39))</f>
        <v>0</v>
      </c>
      <c r="DF43" s="423">
        <f>IF(DF$6=0,0,Inputs!$E$70*LOOKUP(DF$3,'Construction Costs'!$F$2:$AP$2,'Construction Costs'!$F$39:$AP$39))</f>
        <v>0</v>
      </c>
      <c r="DG43" s="423">
        <f>IF(DG$6=0,0,Inputs!$E$70*LOOKUP(DG$3,'Construction Costs'!$F$2:$AP$2,'Construction Costs'!$F$39:$AP$39))</f>
        <v>0</v>
      </c>
      <c r="DH43" s="423">
        <f>IF(DH$6=0,0,Inputs!$E$70*LOOKUP(DH$3,'Construction Costs'!$F$2:$AP$2,'Construction Costs'!$F$39:$AP$39))</f>
        <v>0</v>
      </c>
      <c r="DI43" s="423">
        <f>IF(DI$6=0,0,Inputs!$E$70*LOOKUP(DI$3,'Construction Costs'!$F$2:$AP$2,'Construction Costs'!$F$39:$AP$39))</f>
        <v>0</v>
      </c>
      <c r="DJ43" s="423">
        <f>IF(DJ$6=0,0,Inputs!$E$70*LOOKUP(DJ$3,'Construction Costs'!$F$2:$AP$2,'Construction Costs'!$F$39:$AP$39))</f>
        <v>0</v>
      </c>
      <c r="DK43" s="423">
        <f>IF(DK$6=0,0,Inputs!$E$70*LOOKUP(DK$3,'Construction Costs'!$F$2:$AP$2,'Construction Costs'!$F$39:$AP$39))</f>
        <v>0</v>
      </c>
      <c r="DL43" s="423">
        <f>IF(DL$6=0,0,Inputs!$E$70*LOOKUP(DL$3,'Construction Costs'!$F$2:$AP$2,'Construction Costs'!$F$39:$AP$39))</f>
        <v>0</v>
      </c>
      <c r="DM43" s="423">
        <f>IF(DM$6=0,0,Inputs!$E$70*LOOKUP(DM$3,'Construction Costs'!$F$2:$AP$2,'Construction Costs'!$F$39:$AP$39))</f>
        <v>0</v>
      </c>
    </row>
    <row r="44" spans="1:117" s="422" customFormat="1" ht="14.45" x14ac:dyDescent="0.3">
      <c r="B44" s="422" t="s">
        <v>468</v>
      </c>
      <c r="D44" s="427">
        <f t="shared" si="39"/>
        <v>0</v>
      </c>
      <c r="F44" s="423">
        <f>IF(F$6=0,0,LOOKUP(F$3,'Construction Costs'!$F$2:$AP$2,'Construction Costs'!$F$37:$AP$37))</f>
        <v>0</v>
      </c>
      <c r="G44" s="423">
        <f>IF(G$6=0,0,LOOKUP(G$3,'Construction Costs'!$F$2:$AP$2,'Construction Costs'!$F$37:$AP$37))</f>
        <v>0</v>
      </c>
      <c r="H44" s="423">
        <f>IF(H$6=0,0,LOOKUP(H$3,'Construction Costs'!$F$2:$AP$2,'Construction Costs'!$F$37:$AP$37))</f>
        <v>0</v>
      </c>
      <c r="I44" s="423">
        <f>IF(I$6=0,0,LOOKUP(I$3,'Construction Costs'!$F$2:$AP$2,'Construction Costs'!$F$37:$AP$37))</f>
        <v>0</v>
      </c>
      <c r="J44" s="423">
        <f>IF(J$6=0,0,LOOKUP(J$3,'Construction Costs'!$F$2:$AP$2,'Construction Costs'!$F$37:$AP$37))</f>
        <v>0</v>
      </c>
      <c r="K44" s="423">
        <f>IF(K$6=0,0,LOOKUP(K$3,'Construction Costs'!$F$2:$AP$2,'Construction Costs'!$F$37:$AP$37))</f>
        <v>0</v>
      </c>
      <c r="L44" s="423">
        <f>IF(L$6=0,0,LOOKUP(L$3,'Construction Costs'!$F$2:$AP$2,'Construction Costs'!$F$37:$AP$37))</f>
        <v>0</v>
      </c>
      <c r="M44" s="423">
        <f>IF(M$6=0,0,LOOKUP(M$3,'Construction Costs'!$F$2:$AP$2,'Construction Costs'!$F$37:$AP$37))</f>
        <v>0</v>
      </c>
      <c r="N44" s="423">
        <f>IF(N$6=0,0,LOOKUP(N$3,'Construction Costs'!$F$2:$AP$2,'Construction Costs'!$F$37:$AP$37))</f>
        <v>0</v>
      </c>
      <c r="O44" s="423">
        <f>IF(O$6=0,0,LOOKUP(O$3,'Construction Costs'!$F$2:$AP$2,'Construction Costs'!$F$37:$AP$37))</f>
        <v>0</v>
      </c>
      <c r="P44" s="423">
        <f>IF(P$6=0,0,LOOKUP(P$3,'Construction Costs'!$F$2:$AP$2,'Construction Costs'!$F$37:$AP$37))</f>
        <v>0</v>
      </c>
      <c r="Q44" s="423">
        <f>IF(Q$6=0,0,LOOKUP(Q$3,'Construction Costs'!$F$2:$AP$2,'Construction Costs'!$F$37:$AP$37))</f>
        <v>0</v>
      </c>
      <c r="R44" s="423">
        <f>IF(R$6=0,0,LOOKUP(R$3,'Construction Costs'!$F$2:$AP$2,'Construction Costs'!$F$37:$AP$37))</f>
        <v>0</v>
      </c>
      <c r="S44" s="423">
        <f>IF(S$6=0,0,LOOKUP(S$3,'Construction Costs'!$F$2:$AP$2,'Construction Costs'!$F$37:$AP$37))</f>
        <v>0</v>
      </c>
      <c r="T44" s="423">
        <f>IF(T$6=0,0,LOOKUP(T$3,'Construction Costs'!$F$2:$AP$2,'Construction Costs'!$F$37:$AP$37))</f>
        <v>0</v>
      </c>
      <c r="U44" s="423">
        <f>IF(U$6=0,0,LOOKUP(U$3,'Construction Costs'!$F$2:$AP$2,'Construction Costs'!$F$37:$AP$37))</f>
        <v>0</v>
      </c>
      <c r="V44" s="423">
        <f>IF(V$6=0,0,LOOKUP(V$3,'Construction Costs'!$F$2:$AP$2,'Construction Costs'!$F$37:$AP$37))</f>
        <v>0</v>
      </c>
      <c r="W44" s="423">
        <f>IF(W$6=0,0,LOOKUP(W$3,'Construction Costs'!$F$2:$AP$2,'Construction Costs'!$F$37:$AP$37))</f>
        <v>0</v>
      </c>
      <c r="X44" s="423">
        <f>IF(X$6=0,0,LOOKUP(X$3,'Construction Costs'!$F$2:$AP$2,'Construction Costs'!$F$37:$AP$37))</f>
        <v>0</v>
      </c>
      <c r="Y44" s="423">
        <f>IF(Y$6=0,0,LOOKUP(Y$3,'Construction Costs'!$F$2:$AP$2,'Construction Costs'!$F$37:$AP$37))</f>
        <v>0</v>
      </c>
      <c r="Z44" s="423">
        <f>IF(Z$6=0,0,LOOKUP(Z$3,'Construction Costs'!$F$2:$AP$2,'Construction Costs'!$F$37:$AP$37))</f>
        <v>0</v>
      </c>
      <c r="AA44" s="423">
        <f>IF(AA$6=0,0,LOOKUP(AA$3,'Construction Costs'!$F$2:$AP$2,'Construction Costs'!$F$37:$AP$37))</f>
        <v>0</v>
      </c>
      <c r="AB44" s="423">
        <f>IF(AB$6=0,0,LOOKUP(AB$3,'Construction Costs'!$F$2:$AP$2,'Construction Costs'!$F$37:$AP$37))</f>
        <v>0</v>
      </c>
      <c r="AC44" s="423">
        <f>IF(AC$6=0,0,LOOKUP(AC$3,'Construction Costs'!$F$2:$AP$2,'Construction Costs'!$F$37:$AP$37))</f>
        <v>0</v>
      </c>
      <c r="AD44" s="423">
        <f>IF(AD$6=0,0,LOOKUP(AD$3,'Construction Costs'!$F$2:$AP$2,'Construction Costs'!$F$37:$AP$37))</f>
        <v>0</v>
      </c>
      <c r="AE44" s="423">
        <f>IF(AE$6=0,0,LOOKUP(AE$3,'Construction Costs'!$F$2:$AP$2,'Construction Costs'!$F$37:$AP$37))</f>
        <v>0</v>
      </c>
      <c r="AF44" s="423">
        <f>IF(AF$6=0,0,LOOKUP(AF$3,'Construction Costs'!$F$2:$AP$2,'Construction Costs'!$F$37:$AP$37))</f>
        <v>0</v>
      </c>
      <c r="AG44" s="423">
        <f>IF(AG$6=0,0,LOOKUP(AG$3,'Construction Costs'!$F$2:$AP$2,'Construction Costs'!$F$37:$AP$37))</f>
        <v>0</v>
      </c>
      <c r="AH44" s="423">
        <f>IF(AH$6=0,0,LOOKUP(AH$3,'Construction Costs'!$F$2:$AP$2,'Construction Costs'!$F$37:$AP$37))</f>
        <v>0</v>
      </c>
      <c r="AI44" s="423">
        <f>IF(AI$6=0,0,LOOKUP(AI$3,'Construction Costs'!$F$2:$AP$2,'Construction Costs'!$F$37:$AP$37))</f>
        <v>0</v>
      </c>
      <c r="AJ44" s="423">
        <f>IF(AJ$6=0,0,LOOKUP(AJ$3,'Construction Costs'!$F$2:$AP$2,'Construction Costs'!$F$37:$AP$37))</f>
        <v>0</v>
      </c>
      <c r="AK44" s="423">
        <f>IF(AK$6=0,0,LOOKUP(AK$3,'Construction Costs'!$F$2:$AP$2,'Construction Costs'!$F$37:$AP$37))</f>
        <v>0</v>
      </c>
      <c r="AL44" s="423">
        <f>IF(AL$6=0,0,LOOKUP(AL$3,'Construction Costs'!$F$2:$AP$2,'Construction Costs'!$F$37:$AP$37))</f>
        <v>0</v>
      </c>
      <c r="AM44" s="423">
        <f>IF(AM$6=0,0,LOOKUP(AM$3,'Construction Costs'!$F$2:$AP$2,'Construction Costs'!$F$37:$AP$37))</f>
        <v>0</v>
      </c>
      <c r="AN44" s="423">
        <f>IF(AN$6=0,0,LOOKUP(AN$3,'Construction Costs'!$F$2:$AP$2,'Construction Costs'!$F$37:$AP$37))</f>
        <v>0</v>
      </c>
      <c r="AO44" s="423">
        <f>IF(AO$6=0,0,LOOKUP(AO$3,'Construction Costs'!$F$2:$AP$2,'Construction Costs'!$F$37:$AP$37))</f>
        <v>0</v>
      </c>
      <c r="AP44" s="423">
        <f>IF(AP$6=0,0,LOOKUP(AP$3,'Construction Costs'!$F$2:$AP$2,'Construction Costs'!$F$37:$AP$37))</f>
        <v>0</v>
      </c>
      <c r="AQ44" s="423">
        <f>IF(AQ$6=0,0,LOOKUP(AQ$3,'Construction Costs'!$F$2:$AP$2,'Construction Costs'!$F$37:$AP$37))</f>
        <v>0</v>
      </c>
      <c r="AR44" s="423">
        <f>IF(AR$6=0,0,LOOKUP(AR$3,'Construction Costs'!$F$2:$AP$2,'Construction Costs'!$F$37:$AP$37))</f>
        <v>0</v>
      </c>
      <c r="AS44" s="423">
        <f>IF(AS$6=0,0,LOOKUP(AS$3,'Construction Costs'!$F$2:$AP$2,'Construction Costs'!$F$37:$AP$37))</f>
        <v>0</v>
      </c>
      <c r="AT44" s="423">
        <f>IF(AT$6=0,0,LOOKUP(AT$3,'Construction Costs'!$F$2:$AP$2,'Construction Costs'!$F$37:$AP$37))</f>
        <v>0</v>
      </c>
      <c r="AU44" s="423">
        <f>IF(AU$6=0,0,LOOKUP(AU$3,'Construction Costs'!$F$2:$AP$2,'Construction Costs'!$F$37:$AP$37))</f>
        <v>0</v>
      </c>
      <c r="AV44" s="423">
        <f>IF(AV$6=0,0,LOOKUP(AV$3,'Construction Costs'!$F$2:$AP$2,'Construction Costs'!$F$37:$AP$37))</f>
        <v>0</v>
      </c>
      <c r="AW44" s="423">
        <f>IF(AW$6=0,0,LOOKUP(AW$3,'Construction Costs'!$F$2:$AP$2,'Construction Costs'!$F$37:$AP$37))</f>
        <v>0</v>
      </c>
      <c r="AX44" s="423">
        <f>IF(AX$6=0,0,LOOKUP(AX$3,'Construction Costs'!$F$2:$AP$2,'Construction Costs'!$F$37:$AP$37))</f>
        <v>0</v>
      </c>
      <c r="AY44" s="423">
        <f>IF(AY$6=0,0,LOOKUP(AY$3,'Construction Costs'!$F$2:$AP$2,'Construction Costs'!$F$37:$AP$37))</f>
        <v>0</v>
      </c>
      <c r="AZ44" s="423">
        <f>IF(AZ$6=0,0,LOOKUP(AZ$3,'Construction Costs'!$F$2:$AP$2,'Construction Costs'!$F$37:$AP$37))</f>
        <v>0</v>
      </c>
      <c r="BA44" s="423">
        <f>IF(BA$6=0,0,LOOKUP(BA$3,'Construction Costs'!$F$2:$AP$2,'Construction Costs'!$F$37:$AP$37))</f>
        <v>0</v>
      </c>
      <c r="BB44" s="423">
        <f>IF(BB$6=0,0,LOOKUP(BB$3,'Construction Costs'!$F$2:$AP$2,'Construction Costs'!$F$37:$AP$37))</f>
        <v>0</v>
      </c>
      <c r="BC44" s="423">
        <f>IF(BC$6=0,0,LOOKUP(BC$3,'Construction Costs'!$F$2:$AP$2,'Construction Costs'!$F$37:$AP$37))</f>
        <v>0</v>
      </c>
      <c r="BD44" s="423">
        <f>IF(BD$6=0,0,LOOKUP(BD$3,'Construction Costs'!$F$2:$AP$2,'Construction Costs'!$F$37:$AP$37))</f>
        <v>0</v>
      </c>
      <c r="BE44" s="423">
        <f>IF(BE$6=0,0,LOOKUP(BE$3,'Construction Costs'!$F$2:$AP$2,'Construction Costs'!$F$37:$AP$37))</f>
        <v>0</v>
      </c>
      <c r="BF44" s="423">
        <f>IF(BF$6=0,0,LOOKUP(BF$3,'Construction Costs'!$F$2:$AP$2,'Construction Costs'!$F$37:$AP$37))</f>
        <v>0</v>
      </c>
      <c r="BG44" s="423">
        <f>IF(BG$6=0,0,LOOKUP(BG$3,'Construction Costs'!$F$2:$AP$2,'Construction Costs'!$F$37:$AP$37))</f>
        <v>0</v>
      </c>
      <c r="BH44" s="423">
        <f>IF(BH$6=0,0,LOOKUP(BH$3,'Construction Costs'!$F$2:$AP$2,'Construction Costs'!$F$37:$AP$37))</f>
        <v>0</v>
      </c>
      <c r="BI44" s="423">
        <f>IF(BI$6=0,0,LOOKUP(BI$3,'Construction Costs'!$F$2:$AP$2,'Construction Costs'!$F$37:$AP$37))</f>
        <v>0</v>
      </c>
      <c r="BJ44" s="423">
        <f>IF(BJ$6=0,0,LOOKUP(BJ$3,'Construction Costs'!$F$2:$AP$2,'Construction Costs'!$F$37:$AP$37))</f>
        <v>0</v>
      </c>
      <c r="BK44" s="423">
        <f>IF(BK$6=0,0,LOOKUP(BK$3,'Construction Costs'!$F$2:$AP$2,'Construction Costs'!$F$37:$AP$37))</f>
        <v>0</v>
      </c>
      <c r="BL44" s="423">
        <f>IF(BL$6=0,0,LOOKUP(BL$3,'Construction Costs'!$F$2:$AP$2,'Construction Costs'!$F$37:$AP$37))</f>
        <v>0</v>
      </c>
      <c r="BM44" s="423">
        <f>IF(BM$6=0,0,LOOKUP(BM$3,'Construction Costs'!$F$2:$AP$2,'Construction Costs'!$F$37:$AP$37))</f>
        <v>0</v>
      </c>
      <c r="BN44" s="423">
        <f>IF(BN$6=0,0,LOOKUP(BN$3,'Construction Costs'!$F$2:$AP$2,'Construction Costs'!$F$37:$AP$37))</f>
        <v>0</v>
      </c>
      <c r="BO44" s="423">
        <f>IF(BO$6=0,0,LOOKUP(BO$3,'Construction Costs'!$F$2:$AP$2,'Construction Costs'!$F$37:$AP$37))</f>
        <v>0</v>
      </c>
      <c r="BP44" s="423">
        <f>IF(BP$6=0,0,LOOKUP(BP$3,'Construction Costs'!$F$2:$AP$2,'Construction Costs'!$F$37:$AP$37))</f>
        <v>0</v>
      </c>
      <c r="BQ44" s="423">
        <f>IF(BQ$6=0,0,LOOKUP(BQ$3,'Construction Costs'!$F$2:$AP$2,'Construction Costs'!$F$37:$AP$37))</f>
        <v>0</v>
      </c>
      <c r="BR44" s="423">
        <f>IF(BR$6=0,0,LOOKUP(BR$3,'Construction Costs'!$F$2:$AP$2,'Construction Costs'!$F$37:$AP$37))</f>
        <v>0</v>
      </c>
      <c r="BS44" s="423">
        <f>IF(BS$6=0,0,LOOKUP(BS$3,'Construction Costs'!$F$2:$AP$2,'Construction Costs'!$F$37:$AP$37))</f>
        <v>0</v>
      </c>
      <c r="BT44" s="423">
        <f>IF(BT$6=0,0,LOOKUP(BT$3,'Construction Costs'!$F$2:$AP$2,'Construction Costs'!$F$37:$AP$37))</f>
        <v>0</v>
      </c>
      <c r="BU44" s="423">
        <f>IF(BU$6=0,0,LOOKUP(BU$3,'Construction Costs'!$F$2:$AP$2,'Construction Costs'!$F$37:$AP$37))</f>
        <v>0</v>
      </c>
      <c r="BV44" s="423">
        <f>IF(BV$6=0,0,LOOKUP(BV$3,'Construction Costs'!$F$2:$AP$2,'Construction Costs'!$F$37:$AP$37))</f>
        <v>0</v>
      </c>
      <c r="BW44" s="423">
        <f>IF(BW$6=0,0,LOOKUP(BW$3,'Construction Costs'!$F$2:$AP$2,'Construction Costs'!$F$37:$AP$37))</f>
        <v>0</v>
      </c>
      <c r="BX44" s="423">
        <f>IF(BX$6=0,0,LOOKUP(BX$3,'Construction Costs'!$F$2:$AP$2,'Construction Costs'!$F$37:$AP$37))</f>
        <v>0</v>
      </c>
      <c r="BY44" s="423">
        <f>IF(BY$6=0,0,LOOKUP(BY$3,'Construction Costs'!$F$2:$AP$2,'Construction Costs'!$F$37:$AP$37))</f>
        <v>0</v>
      </c>
      <c r="BZ44" s="423">
        <f>IF(BZ$6=0,0,LOOKUP(BZ$3,'Construction Costs'!$F$2:$AP$2,'Construction Costs'!$F$37:$AP$37))</f>
        <v>0</v>
      </c>
      <c r="CA44" s="423">
        <f>IF(CA$6=0,0,LOOKUP(CA$3,'Construction Costs'!$F$2:$AP$2,'Construction Costs'!$F$37:$AP$37))</f>
        <v>0</v>
      </c>
      <c r="CB44" s="423">
        <f>IF(CB$6=0,0,LOOKUP(CB$3,'Construction Costs'!$F$2:$AP$2,'Construction Costs'!$F$37:$AP$37))</f>
        <v>0</v>
      </c>
      <c r="CC44" s="423">
        <f>IF(CC$6=0,0,LOOKUP(CC$3,'Construction Costs'!$F$2:$AP$2,'Construction Costs'!$F$37:$AP$37))</f>
        <v>0</v>
      </c>
      <c r="CD44" s="423">
        <f>IF(CD$6=0,0,LOOKUP(CD$3,'Construction Costs'!$F$2:$AP$2,'Construction Costs'!$F$37:$AP$37))</f>
        <v>0</v>
      </c>
      <c r="CE44" s="423">
        <f>IF(CE$6=0,0,LOOKUP(CE$3,'Construction Costs'!$F$2:$AP$2,'Construction Costs'!$F$37:$AP$37))</f>
        <v>0</v>
      </c>
      <c r="CF44" s="423">
        <f>IF(CF$6=0,0,LOOKUP(CF$3,'Construction Costs'!$F$2:$AP$2,'Construction Costs'!$F$37:$AP$37))</f>
        <v>0</v>
      </c>
      <c r="CG44" s="423">
        <f>IF(CG$6=0,0,LOOKUP(CG$3,'Construction Costs'!$F$2:$AP$2,'Construction Costs'!$F$37:$AP$37))</f>
        <v>0</v>
      </c>
      <c r="CH44" s="423">
        <f>IF(CH$6=0,0,LOOKUP(CH$3,'Construction Costs'!$F$2:$AP$2,'Construction Costs'!$F$37:$AP$37))</f>
        <v>0</v>
      </c>
      <c r="CI44" s="423">
        <f>IF(CI$6=0,0,LOOKUP(CI$3,'Construction Costs'!$F$2:$AP$2,'Construction Costs'!$F$37:$AP$37))</f>
        <v>0</v>
      </c>
      <c r="CJ44" s="423">
        <f>IF(CJ$6=0,0,LOOKUP(CJ$3,'Construction Costs'!$F$2:$AP$2,'Construction Costs'!$F$37:$AP$37))</f>
        <v>0</v>
      </c>
      <c r="CK44" s="423">
        <f>IF(CK$6=0,0,LOOKUP(CK$3,'Construction Costs'!$F$2:$AP$2,'Construction Costs'!$F$37:$AP$37))</f>
        <v>0</v>
      </c>
      <c r="CL44" s="423">
        <f>IF(CL$6=0,0,LOOKUP(CL$3,'Construction Costs'!$F$2:$AP$2,'Construction Costs'!$F$37:$AP$37))</f>
        <v>0</v>
      </c>
      <c r="CM44" s="423">
        <f>IF(CM$6=0,0,LOOKUP(CM$3,'Construction Costs'!$F$2:$AP$2,'Construction Costs'!$F$37:$AP$37))</f>
        <v>0</v>
      </c>
      <c r="CN44" s="423">
        <f>IF(CN$6=0,0,LOOKUP(CN$3,'Construction Costs'!$F$2:$AP$2,'Construction Costs'!$F$37:$AP$37))</f>
        <v>0</v>
      </c>
      <c r="CO44" s="423">
        <f>IF(CO$6=0,0,LOOKUP(CO$3,'Construction Costs'!$F$2:$AP$2,'Construction Costs'!$F$37:$AP$37))</f>
        <v>0</v>
      </c>
      <c r="CP44" s="423">
        <f>IF(CP$6=0,0,LOOKUP(CP$3,'Construction Costs'!$F$2:$AP$2,'Construction Costs'!$F$37:$AP$37))</f>
        <v>0</v>
      </c>
      <c r="CQ44" s="423">
        <f>IF(CQ$6=0,0,LOOKUP(CQ$3,'Construction Costs'!$F$2:$AP$2,'Construction Costs'!$F$37:$AP$37))</f>
        <v>0</v>
      </c>
      <c r="CR44" s="423">
        <f>IF(CR$6=0,0,LOOKUP(CR$3,'Construction Costs'!$F$2:$AP$2,'Construction Costs'!$F$37:$AP$37))</f>
        <v>0</v>
      </c>
      <c r="CS44" s="423">
        <f>IF(CS$6=0,0,LOOKUP(CS$3,'Construction Costs'!$F$2:$AP$2,'Construction Costs'!$F$37:$AP$37))</f>
        <v>0</v>
      </c>
      <c r="CT44" s="423">
        <f>IF(CT$6=0,0,LOOKUP(CT$3,'Construction Costs'!$F$2:$AP$2,'Construction Costs'!$F$37:$AP$37))</f>
        <v>0</v>
      </c>
      <c r="CU44" s="423">
        <f>IF(CU$6=0,0,LOOKUP(CU$3,'Construction Costs'!$F$2:$AP$2,'Construction Costs'!$F$37:$AP$37))</f>
        <v>0</v>
      </c>
      <c r="CV44" s="423">
        <f>IF(CV$6=0,0,LOOKUP(CV$3,'Construction Costs'!$F$2:$AP$2,'Construction Costs'!$F$37:$AP$37))</f>
        <v>0</v>
      </c>
      <c r="CW44" s="423">
        <f>IF(CW$6=0,0,LOOKUP(CW$3,'Construction Costs'!$F$2:$AP$2,'Construction Costs'!$F$37:$AP$37))</f>
        <v>0</v>
      </c>
      <c r="CX44" s="423">
        <f>IF(CX$6=0,0,LOOKUP(CX$3,'Construction Costs'!$F$2:$AP$2,'Construction Costs'!$F$37:$AP$37))</f>
        <v>0</v>
      </c>
      <c r="CY44" s="423">
        <f>IF(CY$6=0,0,LOOKUP(CY$3,'Construction Costs'!$F$2:$AP$2,'Construction Costs'!$F$37:$AP$37))</f>
        <v>0</v>
      </c>
      <c r="CZ44" s="423">
        <f>IF(CZ$6=0,0,LOOKUP(CZ$3,'Construction Costs'!$F$2:$AP$2,'Construction Costs'!$F$37:$AP$37))</f>
        <v>0</v>
      </c>
      <c r="DA44" s="423">
        <f>IF(DA$6=0,0,LOOKUP(DA$3,'Construction Costs'!$F$2:$AP$2,'Construction Costs'!$F$37:$AP$37))</f>
        <v>0</v>
      </c>
      <c r="DB44" s="423">
        <f>IF(DB$6=0,0,LOOKUP(DB$3,'Construction Costs'!$F$2:$AP$2,'Construction Costs'!$F$37:$AP$37))</f>
        <v>0</v>
      </c>
      <c r="DC44" s="423">
        <f>IF(DC$6=0,0,LOOKUP(DC$3,'Construction Costs'!$F$2:$AP$2,'Construction Costs'!$F$37:$AP$37))</f>
        <v>0</v>
      </c>
      <c r="DD44" s="423">
        <f>IF(DD$6=0,0,LOOKUP(DD$3,'Construction Costs'!$F$2:$AP$2,'Construction Costs'!$F$37:$AP$37))</f>
        <v>0</v>
      </c>
      <c r="DE44" s="423">
        <f>IF(DE$6=0,0,LOOKUP(DE$3,'Construction Costs'!$F$2:$AP$2,'Construction Costs'!$F$37:$AP$37))</f>
        <v>0</v>
      </c>
      <c r="DF44" s="423">
        <f>IF(DF$6=0,0,LOOKUP(DF$3,'Construction Costs'!$F$2:$AP$2,'Construction Costs'!$F$37:$AP$37))</f>
        <v>0</v>
      </c>
      <c r="DG44" s="423">
        <f>IF(DG$6=0,0,LOOKUP(DG$3,'Construction Costs'!$F$2:$AP$2,'Construction Costs'!$F$37:$AP$37))</f>
        <v>0</v>
      </c>
      <c r="DH44" s="423">
        <f>IF(DH$6=0,0,LOOKUP(DH$3,'Construction Costs'!$F$2:$AP$2,'Construction Costs'!$F$37:$AP$37))</f>
        <v>0</v>
      </c>
      <c r="DI44" s="423">
        <f>IF(DI$6=0,0,LOOKUP(DI$3,'Construction Costs'!$F$2:$AP$2,'Construction Costs'!$F$37:$AP$37))</f>
        <v>0</v>
      </c>
      <c r="DJ44" s="423">
        <f>IF(DJ$6=0,0,LOOKUP(DJ$3,'Construction Costs'!$F$2:$AP$2,'Construction Costs'!$F$37:$AP$37))</f>
        <v>0</v>
      </c>
      <c r="DK44" s="423">
        <f>IF(DK$6=0,0,LOOKUP(DK$3,'Construction Costs'!$F$2:$AP$2,'Construction Costs'!$F$37:$AP$37))</f>
        <v>0</v>
      </c>
      <c r="DL44" s="423">
        <f>IF(DL$6=0,0,LOOKUP(DL$3,'Construction Costs'!$F$2:$AP$2,'Construction Costs'!$F$37:$AP$37))</f>
        <v>0</v>
      </c>
      <c r="DM44" s="423">
        <f>IF(DM$6=0,0,LOOKUP(DM$3,'Construction Costs'!$F$2:$AP$2,'Construction Costs'!$F$37:$AP$37))</f>
        <v>0</v>
      </c>
    </row>
    <row r="45" spans="1:117" s="422" customFormat="1" ht="14.45" x14ac:dyDescent="0.3">
      <c r="B45" s="422" t="s">
        <v>809</v>
      </c>
      <c r="D45" s="427">
        <f t="shared" si="39"/>
        <v>0</v>
      </c>
      <c r="F45" s="423">
        <f>IF(F$6=0,0,LOOKUP(F$3,'Construction Costs'!$F$2:$AP$2,'Construction Costs'!$F$36:$AP$36))</f>
        <v>0</v>
      </c>
      <c r="G45" s="423">
        <f>IF(G$6=0,0,LOOKUP(G$3,'Construction Costs'!$F$2:$AP$2,'Construction Costs'!$F$36:$AP$36))</f>
        <v>0</v>
      </c>
      <c r="H45" s="423">
        <f>IF(H$6=0,0,LOOKUP(H$3,'Construction Costs'!$F$2:$AP$2,'Construction Costs'!$F$36:$AP$36))</f>
        <v>0</v>
      </c>
      <c r="I45" s="423">
        <f>IF(I$6=0,0,LOOKUP(I$3,'Construction Costs'!$F$2:$AP$2,'Construction Costs'!$F$36:$AP$36))</f>
        <v>0</v>
      </c>
      <c r="J45" s="423">
        <f>IF(J$6=0,0,LOOKUP(J$3,'Construction Costs'!$F$2:$AP$2,'Construction Costs'!$F$36:$AP$36))</f>
        <v>0</v>
      </c>
      <c r="K45" s="423">
        <f>IF(K$6=0,0,LOOKUP(K$3,'Construction Costs'!$F$2:$AP$2,'Construction Costs'!$F$36:$AP$36))</f>
        <v>0</v>
      </c>
      <c r="L45" s="423">
        <f>IF(L$6=0,0,LOOKUP(L$3,'Construction Costs'!$F$2:$AP$2,'Construction Costs'!$F$36:$AP$36))</f>
        <v>0</v>
      </c>
      <c r="M45" s="423">
        <f>IF(M$6=0,0,LOOKUP(M$3,'Construction Costs'!$F$2:$AP$2,'Construction Costs'!$F$36:$AP$36))</f>
        <v>0</v>
      </c>
      <c r="N45" s="423">
        <f>IF(N$6=0,0,LOOKUP(N$3,'Construction Costs'!$F$2:$AP$2,'Construction Costs'!$F$36:$AP$36))</f>
        <v>0</v>
      </c>
      <c r="O45" s="423">
        <f>IF(O$6=0,0,LOOKUP(O$3,'Construction Costs'!$F$2:$AP$2,'Construction Costs'!$F$36:$AP$36))</f>
        <v>0</v>
      </c>
      <c r="P45" s="423">
        <f>IF(P$6=0,0,LOOKUP(P$3,'Construction Costs'!$F$2:$AP$2,'Construction Costs'!$F$36:$AP$36))</f>
        <v>0</v>
      </c>
      <c r="Q45" s="423">
        <f>IF(Q$6=0,0,LOOKUP(Q$3,'Construction Costs'!$F$2:$AP$2,'Construction Costs'!$F$36:$AP$36))</f>
        <v>0</v>
      </c>
      <c r="R45" s="423">
        <f>IF(R$6=0,0,LOOKUP(R$3,'Construction Costs'!$F$2:$AP$2,'Construction Costs'!$F$36:$AP$36))</f>
        <v>0</v>
      </c>
      <c r="S45" s="423">
        <f>IF(S$6=0,0,LOOKUP(S$3,'Construction Costs'!$F$2:$AP$2,'Construction Costs'!$F$36:$AP$36))</f>
        <v>0</v>
      </c>
      <c r="T45" s="423">
        <f>IF(T$6=0,0,LOOKUP(T$3,'Construction Costs'!$F$2:$AP$2,'Construction Costs'!$F$36:$AP$36))</f>
        <v>0</v>
      </c>
      <c r="U45" s="423">
        <f>IF(U$6=0,0,LOOKUP(U$3,'Construction Costs'!$F$2:$AP$2,'Construction Costs'!$F$36:$AP$36))</f>
        <v>0</v>
      </c>
      <c r="V45" s="423">
        <f>IF(V$6=0,0,LOOKUP(V$3,'Construction Costs'!$F$2:$AP$2,'Construction Costs'!$F$36:$AP$36))</f>
        <v>0</v>
      </c>
      <c r="W45" s="423">
        <f>IF(W$6=0,0,LOOKUP(W$3,'Construction Costs'!$F$2:$AP$2,'Construction Costs'!$F$36:$AP$36))</f>
        <v>0</v>
      </c>
      <c r="X45" s="423">
        <f>IF(X$6=0,0,LOOKUP(X$3,'Construction Costs'!$F$2:$AP$2,'Construction Costs'!$F$36:$AP$36))</f>
        <v>0</v>
      </c>
      <c r="Y45" s="423">
        <f>IF(Y$6=0,0,LOOKUP(Y$3,'Construction Costs'!$F$2:$AP$2,'Construction Costs'!$F$36:$AP$36))</f>
        <v>0</v>
      </c>
      <c r="Z45" s="423">
        <f>IF(Z$6=0,0,LOOKUP(Z$3,'Construction Costs'!$F$2:$AP$2,'Construction Costs'!$F$36:$AP$36))</f>
        <v>0</v>
      </c>
      <c r="AA45" s="423">
        <f>IF(AA$6=0,0,LOOKUP(AA$3,'Construction Costs'!$F$2:$AP$2,'Construction Costs'!$F$36:$AP$36))</f>
        <v>0</v>
      </c>
      <c r="AB45" s="423">
        <f>IF(AB$6=0,0,LOOKUP(AB$3,'Construction Costs'!$F$2:$AP$2,'Construction Costs'!$F$36:$AP$36))</f>
        <v>0</v>
      </c>
      <c r="AC45" s="423">
        <f>IF(AC$6=0,0,LOOKUP(AC$3,'Construction Costs'!$F$2:$AP$2,'Construction Costs'!$F$36:$AP$36))</f>
        <v>0</v>
      </c>
      <c r="AD45" s="423">
        <f>IF(AD$6=0,0,LOOKUP(AD$3,'Construction Costs'!$F$2:$AP$2,'Construction Costs'!$F$36:$AP$36))</f>
        <v>0</v>
      </c>
      <c r="AE45" s="423">
        <f>IF(AE$6=0,0,LOOKUP(AE$3,'Construction Costs'!$F$2:$AP$2,'Construction Costs'!$F$36:$AP$36))</f>
        <v>0</v>
      </c>
      <c r="AF45" s="423">
        <f>IF(AF$6=0,0,LOOKUP(AF$3,'Construction Costs'!$F$2:$AP$2,'Construction Costs'!$F$36:$AP$36))</f>
        <v>0</v>
      </c>
      <c r="AG45" s="423">
        <f>IF(AG$6=0,0,LOOKUP(AG$3,'Construction Costs'!$F$2:$AP$2,'Construction Costs'!$F$36:$AP$36))</f>
        <v>0</v>
      </c>
      <c r="AH45" s="423">
        <f>IF(AH$6=0,0,LOOKUP(AH$3,'Construction Costs'!$F$2:$AP$2,'Construction Costs'!$F$36:$AP$36))</f>
        <v>0</v>
      </c>
      <c r="AI45" s="423">
        <f>IF(AI$6=0,0,LOOKUP(AI$3,'Construction Costs'!$F$2:$AP$2,'Construction Costs'!$F$36:$AP$36))</f>
        <v>0</v>
      </c>
      <c r="AJ45" s="423">
        <f>IF(AJ$6=0,0,LOOKUP(AJ$3,'Construction Costs'!$F$2:$AP$2,'Construction Costs'!$F$36:$AP$36))</f>
        <v>0</v>
      </c>
      <c r="AK45" s="423">
        <f>IF(AK$6=0,0,LOOKUP(AK$3,'Construction Costs'!$F$2:$AP$2,'Construction Costs'!$F$36:$AP$36))</f>
        <v>0</v>
      </c>
      <c r="AL45" s="423">
        <f>IF(AL$6=0,0,LOOKUP(AL$3,'Construction Costs'!$F$2:$AP$2,'Construction Costs'!$F$36:$AP$36))</f>
        <v>0</v>
      </c>
      <c r="AM45" s="423">
        <f>IF(AM$6=0,0,LOOKUP(AM$3,'Construction Costs'!$F$2:$AP$2,'Construction Costs'!$F$36:$AP$36))</f>
        <v>0</v>
      </c>
      <c r="AN45" s="423">
        <f>IF(AN$6=0,0,LOOKUP(AN$3,'Construction Costs'!$F$2:$AP$2,'Construction Costs'!$F$36:$AP$36))</f>
        <v>0</v>
      </c>
      <c r="AO45" s="423">
        <f>IF(AO$6=0,0,LOOKUP(AO$3,'Construction Costs'!$F$2:$AP$2,'Construction Costs'!$F$36:$AP$36))</f>
        <v>0</v>
      </c>
      <c r="AP45" s="423">
        <f>IF(AP$6=0,0,LOOKUP(AP$3,'Construction Costs'!$F$2:$AP$2,'Construction Costs'!$F$36:$AP$36))</f>
        <v>0</v>
      </c>
      <c r="AQ45" s="423">
        <f>IF(AQ$6=0,0,LOOKUP(AQ$3,'Construction Costs'!$F$2:$AP$2,'Construction Costs'!$F$36:$AP$36))</f>
        <v>0</v>
      </c>
      <c r="AR45" s="423">
        <f>IF(AR$6=0,0,LOOKUP(AR$3,'Construction Costs'!$F$2:$AP$2,'Construction Costs'!$F$36:$AP$36))</f>
        <v>0</v>
      </c>
      <c r="AS45" s="423">
        <f>IF(AS$6=0,0,LOOKUP(AS$3,'Construction Costs'!$F$2:$AP$2,'Construction Costs'!$F$36:$AP$36))</f>
        <v>0</v>
      </c>
      <c r="AT45" s="423">
        <f>IF(AT$6=0,0,LOOKUP(AT$3,'Construction Costs'!$F$2:$AP$2,'Construction Costs'!$F$36:$AP$36))</f>
        <v>0</v>
      </c>
      <c r="AU45" s="423">
        <f>IF(AU$6=0,0,LOOKUP(AU$3,'Construction Costs'!$F$2:$AP$2,'Construction Costs'!$F$36:$AP$36))</f>
        <v>0</v>
      </c>
      <c r="AV45" s="423">
        <f>IF(AV$6=0,0,LOOKUP(AV$3,'Construction Costs'!$F$2:$AP$2,'Construction Costs'!$F$36:$AP$36))</f>
        <v>0</v>
      </c>
      <c r="AW45" s="423">
        <f>IF(AW$6=0,0,LOOKUP(AW$3,'Construction Costs'!$F$2:$AP$2,'Construction Costs'!$F$36:$AP$36))</f>
        <v>0</v>
      </c>
      <c r="AX45" s="423">
        <f>IF(AX$6=0,0,LOOKUP(AX$3,'Construction Costs'!$F$2:$AP$2,'Construction Costs'!$F$36:$AP$36))</f>
        <v>0</v>
      </c>
      <c r="AY45" s="423">
        <f>IF(AY$6=0,0,LOOKUP(AY$3,'Construction Costs'!$F$2:$AP$2,'Construction Costs'!$F$36:$AP$36))</f>
        <v>0</v>
      </c>
      <c r="AZ45" s="423">
        <f>IF(AZ$6=0,0,LOOKUP(AZ$3,'Construction Costs'!$F$2:$AP$2,'Construction Costs'!$F$36:$AP$36))</f>
        <v>0</v>
      </c>
      <c r="BA45" s="423">
        <f>IF(BA$6=0,0,LOOKUP(BA$3,'Construction Costs'!$F$2:$AP$2,'Construction Costs'!$F$36:$AP$36))</f>
        <v>0</v>
      </c>
      <c r="BB45" s="423">
        <f>IF(BB$6=0,0,LOOKUP(BB$3,'Construction Costs'!$F$2:$AP$2,'Construction Costs'!$F$36:$AP$36))</f>
        <v>0</v>
      </c>
      <c r="BC45" s="423">
        <f>IF(BC$6=0,0,LOOKUP(BC$3,'Construction Costs'!$F$2:$AP$2,'Construction Costs'!$F$36:$AP$36))</f>
        <v>0</v>
      </c>
      <c r="BD45" s="423">
        <f>IF(BD$6=0,0,LOOKUP(BD$3,'Construction Costs'!$F$2:$AP$2,'Construction Costs'!$F$36:$AP$36))</f>
        <v>0</v>
      </c>
      <c r="BE45" s="423">
        <f>IF(BE$6=0,0,LOOKUP(BE$3,'Construction Costs'!$F$2:$AP$2,'Construction Costs'!$F$36:$AP$36))</f>
        <v>0</v>
      </c>
      <c r="BF45" s="423">
        <f>IF(BF$6=0,0,LOOKUP(BF$3,'Construction Costs'!$F$2:$AP$2,'Construction Costs'!$F$36:$AP$36))</f>
        <v>0</v>
      </c>
      <c r="BG45" s="423">
        <f>IF(BG$6=0,0,LOOKUP(BG$3,'Construction Costs'!$F$2:$AP$2,'Construction Costs'!$F$36:$AP$36))</f>
        <v>0</v>
      </c>
      <c r="BH45" s="423">
        <f>IF(BH$6=0,0,LOOKUP(BH$3,'Construction Costs'!$F$2:$AP$2,'Construction Costs'!$F$36:$AP$36))</f>
        <v>0</v>
      </c>
      <c r="BI45" s="423">
        <f>IF(BI$6=0,0,LOOKUP(BI$3,'Construction Costs'!$F$2:$AP$2,'Construction Costs'!$F$36:$AP$36))</f>
        <v>0</v>
      </c>
      <c r="BJ45" s="423">
        <f>IF(BJ$6=0,0,LOOKUP(BJ$3,'Construction Costs'!$F$2:$AP$2,'Construction Costs'!$F$36:$AP$36))</f>
        <v>0</v>
      </c>
      <c r="BK45" s="423">
        <f>IF(BK$6=0,0,LOOKUP(BK$3,'Construction Costs'!$F$2:$AP$2,'Construction Costs'!$F$36:$AP$36))</f>
        <v>0</v>
      </c>
      <c r="BL45" s="423">
        <f>IF(BL$6=0,0,LOOKUP(BL$3,'Construction Costs'!$F$2:$AP$2,'Construction Costs'!$F$36:$AP$36))</f>
        <v>0</v>
      </c>
      <c r="BM45" s="423">
        <f>IF(BM$6=0,0,LOOKUP(BM$3,'Construction Costs'!$F$2:$AP$2,'Construction Costs'!$F$36:$AP$36))</f>
        <v>0</v>
      </c>
      <c r="BN45" s="423">
        <f>IF(BN$6=0,0,LOOKUP(BN$3,'Construction Costs'!$F$2:$AP$2,'Construction Costs'!$F$36:$AP$36))</f>
        <v>0</v>
      </c>
      <c r="BO45" s="423">
        <f>IF(BO$6=0,0,LOOKUP(BO$3,'Construction Costs'!$F$2:$AP$2,'Construction Costs'!$F$36:$AP$36))</f>
        <v>0</v>
      </c>
      <c r="BP45" s="423">
        <f>IF(BP$6=0,0,LOOKUP(BP$3,'Construction Costs'!$F$2:$AP$2,'Construction Costs'!$F$36:$AP$36))</f>
        <v>0</v>
      </c>
      <c r="BQ45" s="423">
        <f>IF(BQ$6=0,0,LOOKUP(BQ$3,'Construction Costs'!$F$2:$AP$2,'Construction Costs'!$F$36:$AP$36))</f>
        <v>0</v>
      </c>
      <c r="BR45" s="423">
        <f>IF(BR$6=0,0,LOOKUP(BR$3,'Construction Costs'!$F$2:$AP$2,'Construction Costs'!$F$36:$AP$36))</f>
        <v>0</v>
      </c>
      <c r="BS45" s="423">
        <f>IF(BS$6=0,0,LOOKUP(BS$3,'Construction Costs'!$F$2:$AP$2,'Construction Costs'!$F$36:$AP$36))</f>
        <v>0</v>
      </c>
      <c r="BT45" s="423">
        <f>IF(BT$6=0,0,LOOKUP(BT$3,'Construction Costs'!$F$2:$AP$2,'Construction Costs'!$F$36:$AP$36))</f>
        <v>0</v>
      </c>
      <c r="BU45" s="423">
        <f>IF(BU$6=0,0,LOOKUP(BU$3,'Construction Costs'!$F$2:$AP$2,'Construction Costs'!$F$36:$AP$36))</f>
        <v>0</v>
      </c>
      <c r="BV45" s="423">
        <f>IF(BV$6=0,0,LOOKUP(BV$3,'Construction Costs'!$F$2:$AP$2,'Construction Costs'!$F$36:$AP$36))</f>
        <v>0</v>
      </c>
      <c r="BW45" s="423">
        <f>IF(BW$6=0,0,LOOKUP(BW$3,'Construction Costs'!$F$2:$AP$2,'Construction Costs'!$F$36:$AP$36))</f>
        <v>0</v>
      </c>
      <c r="BX45" s="423">
        <f>IF(BX$6=0,0,LOOKUP(BX$3,'Construction Costs'!$F$2:$AP$2,'Construction Costs'!$F$36:$AP$36))</f>
        <v>0</v>
      </c>
      <c r="BY45" s="423">
        <f>IF(BY$6=0,0,LOOKUP(BY$3,'Construction Costs'!$F$2:$AP$2,'Construction Costs'!$F$36:$AP$36))</f>
        <v>0</v>
      </c>
      <c r="BZ45" s="423">
        <f>IF(BZ$6=0,0,LOOKUP(BZ$3,'Construction Costs'!$F$2:$AP$2,'Construction Costs'!$F$36:$AP$36))</f>
        <v>0</v>
      </c>
      <c r="CA45" s="423">
        <f>IF(CA$6=0,0,LOOKUP(CA$3,'Construction Costs'!$F$2:$AP$2,'Construction Costs'!$F$36:$AP$36))</f>
        <v>0</v>
      </c>
      <c r="CB45" s="423">
        <f>IF(CB$6=0,0,LOOKUP(CB$3,'Construction Costs'!$F$2:$AP$2,'Construction Costs'!$F$36:$AP$36))</f>
        <v>0</v>
      </c>
      <c r="CC45" s="423">
        <f>IF(CC$6=0,0,LOOKUP(CC$3,'Construction Costs'!$F$2:$AP$2,'Construction Costs'!$F$36:$AP$36))</f>
        <v>0</v>
      </c>
      <c r="CD45" s="423">
        <f>IF(CD$6=0,0,LOOKUP(CD$3,'Construction Costs'!$F$2:$AP$2,'Construction Costs'!$F$36:$AP$36))</f>
        <v>0</v>
      </c>
      <c r="CE45" s="423">
        <f>IF(CE$6=0,0,LOOKUP(CE$3,'Construction Costs'!$F$2:$AP$2,'Construction Costs'!$F$36:$AP$36))</f>
        <v>0</v>
      </c>
      <c r="CF45" s="423">
        <f>IF(CF$6=0,0,LOOKUP(CF$3,'Construction Costs'!$F$2:$AP$2,'Construction Costs'!$F$36:$AP$36))</f>
        <v>0</v>
      </c>
      <c r="CG45" s="423">
        <f>IF(CG$6=0,0,LOOKUP(CG$3,'Construction Costs'!$F$2:$AP$2,'Construction Costs'!$F$36:$AP$36))</f>
        <v>0</v>
      </c>
      <c r="CH45" s="423">
        <f>IF(CH$6=0,0,LOOKUP(CH$3,'Construction Costs'!$F$2:$AP$2,'Construction Costs'!$F$36:$AP$36))</f>
        <v>0</v>
      </c>
      <c r="CI45" s="423">
        <f>IF(CI$6=0,0,LOOKUP(CI$3,'Construction Costs'!$F$2:$AP$2,'Construction Costs'!$F$36:$AP$36))</f>
        <v>0</v>
      </c>
      <c r="CJ45" s="423">
        <f>IF(CJ$6=0,0,LOOKUP(CJ$3,'Construction Costs'!$F$2:$AP$2,'Construction Costs'!$F$36:$AP$36))</f>
        <v>0</v>
      </c>
      <c r="CK45" s="423">
        <f>IF(CK$6=0,0,LOOKUP(CK$3,'Construction Costs'!$F$2:$AP$2,'Construction Costs'!$F$36:$AP$36))</f>
        <v>0</v>
      </c>
      <c r="CL45" s="423">
        <f>IF(CL$6=0,0,LOOKUP(CL$3,'Construction Costs'!$F$2:$AP$2,'Construction Costs'!$F$36:$AP$36))</f>
        <v>0</v>
      </c>
      <c r="CM45" s="423">
        <f>IF(CM$6=0,0,LOOKUP(CM$3,'Construction Costs'!$F$2:$AP$2,'Construction Costs'!$F$36:$AP$36))</f>
        <v>0</v>
      </c>
      <c r="CN45" s="423">
        <f>IF(CN$6=0,0,LOOKUP(CN$3,'Construction Costs'!$F$2:$AP$2,'Construction Costs'!$F$36:$AP$36))</f>
        <v>0</v>
      </c>
      <c r="CO45" s="423">
        <f>IF(CO$6=0,0,LOOKUP(CO$3,'Construction Costs'!$F$2:$AP$2,'Construction Costs'!$F$36:$AP$36))</f>
        <v>0</v>
      </c>
      <c r="CP45" s="423">
        <f>IF(CP$6=0,0,LOOKUP(CP$3,'Construction Costs'!$F$2:$AP$2,'Construction Costs'!$F$36:$AP$36))</f>
        <v>0</v>
      </c>
      <c r="CQ45" s="423">
        <f>IF(CQ$6=0,0,LOOKUP(CQ$3,'Construction Costs'!$F$2:$AP$2,'Construction Costs'!$F$36:$AP$36))</f>
        <v>0</v>
      </c>
      <c r="CR45" s="423">
        <f>IF(CR$6=0,0,LOOKUP(CR$3,'Construction Costs'!$F$2:$AP$2,'Construction Costs'!$F$36:$AP$36))</f>
        <v>0</v>
      </c>
      <c r="CS45" s="423">
        <f>IF(CS$6=0,0,LOOKUP(CS$3,'Construction Costs'!$F$2:$AP$2,'Construction Costs'!$F$36:$AP$36))</f>
        <v>0</v>
      </c>
      <c r="CT45" s="423">
        <f>IF(CT$6=0,0,LOOKUP(CT$3,'Construction Costs'!$F$2:$AP$2,'Construction Costs'!$F$36:$AP$36))</f>
        <v>0</v>
      </c>
      <c r="CU45" s="423">
        <f>IF(CU$6=0,0,LOOKUP(CU$3,'Construction Costs'!$F$2:$AP$2,'Construction Costs'!$F$36:$AP$36))</f>
        <v>0</v>
      </c>
      <c r="CV45" s="423">
        <f>IF(CV$6=0,0,LOOKUP(CV$3,'Construction Costs'!$F$2:$AP$2,'Construction Costs'!$F$36:$AP$36))</f>
        <v>0</v>
      </c>
      <c r="CW45" s="423">
        <f>IF(CW$6=0,0,LOOKUP(CW$3,'Construction Costs'!$F$2:$AP$2,'Construction Costs'!$F$36:$AP$36))</f>
        <v>0</v>
      </c>
      <c r="CX45" s="423">
        <f>IF(CX$6=0,0,LOOKUP(CX$3,'Construction Costs'!$F$2:$AP$2,'Construction Costs'!$F$36:$AP$36))</f>
        <v>0</v>
      </c>
      <c r="CY45" s="423">
        <f>IF(CY$6=0,0,LOOKUP(CY$3,'Construction Costs'!$F$2:$AP$2,'Construction Costs'!$F$36:$AP$36))</f>
        <v>0</v>
      </c>
      <c r="CZ45" s="423">
        <f>IF(CZ$6=0,0,LOOKUP(CZ$3,'Construction Costs'!$F$2:$AP$2,'Construction Costs'!$F$36:$AP$36))</f>
        <v>0</v>
      </c>
      <c r="DA45" s="423">
        <f>IF(DA$6=0,0,LOOKUP(DA$3,'Construction Costs'!$F$2:$AP$2,'Construction Costs'!$F$36:$AP$36))</f>
        <v>0</v>
      </c>
      <c r="DB45" s="423">
        <f>IF(DB$6=0,0,LOOKUP(DB$3,'Construction Costs'!$F$2:$AP$2,'Construction Costs'!$F$36:$AP$36))</f>
        <v>0</v>
      </c>
      <c r="DC45" s="423">
        <f>IF(DC$6=0,0,LOOKUP(DC$3,'Construction Costs'!$F$2:$AP$2,'Construction Costs'!$F$36:$AP$36))</f>
        <v>0</v>
      </c>
      <c r="DD45" s="423">
        <f>IF(DD$6=0,0,LOOKUP(DD$3,'Construction Costs'!$F$2:$AP$2,'Construction Costs'!$F$36:$AP$36))</f>
        <v>0</v>
      </c>
      <c r="DE45" s="423">
        <f>IF(DE$6=0,0,LOOKUP(DE$3,'Construction Costs'!$F$2:$AP$2,'Construction Costs'!$F$36:$AP$36))</f>
        <v>0</v>
      </c>
      <c r="DF45" s="423">
        <f>IF(DF$6=0,0,LOOKUP(DF$3,'Construction Costs'!$F$2:$AP$2,'Construction Costs'!$F$36:$AP$36))</f>
        <v>0</v>
      </c>
      <c r="DG45" s="423">
        <f>IF(DG$6=0,0,LOOKUP(DG$3,'Construction Costs'!$F$2:$AP$2,'Construction Costs'!$F$36:$AP$36))</f>
        <v>0</v>
      </c>
      <c r="DH45" s="423">
        <f>IF(DH$6=0,0,LOOKUP(DH$3,'Construction Costs'!$F$2:$AP$2,'Construction Costs'!$F$36:$AP$36))</f>
        <v>0</v>
      </c>
      <c r="DI45" s="423">
        <f>IF(DI$6=0,0,LOOKUP(DI$3,'Construction Costs'!$F$2:$AP$2,'Construction Costs'!$F$36:$AP$36))</f>
        <v>0</v>
      </c>
      <c r="DJ45" s="423">
        <f>IF(DJ$6=0,0,LOOKUP(DJ$3,'Construction Costs'!$F$2:$AP$2,'Construction Costs'!$F$36:$AP$36))</f>
        <v>0</v>
      </c>
      <c r="DK45" s="423">
        <f>IF(DK$6=0,0,LOOKUP(DK$3,'Construction Costs'!$F$2:$AP$2,'Construction Costs'!$F$36:$AP$36))</f>
        <v>0</v>
      </c>
      <c r="DL45" s="423">
        <f>IF(DL$6=0,0,LOOKUP(DL$3,'Construction Costs'!$F$2:$AP$2,'Construction Costs'!$F$36:$AP$36))</f>
        <v>0</v>
      </c>
      <c r="DM45" s="423">
        <f>IF(DM$6=0,0,LOOKUP(DM$3,'Construction Costs'!$F$2:$AP$2,'Construction Costs'!$F$36:$AP$36))</f>
        <v>0</v>
      </c>
    </row>
    <row r="46" spans="1:117" s="422" customFormat="1" ht="14.45" x14ac:dyDescent="0.3">
      <c r="B46" s="422" t="s">
        <v>136</v>
      </c>
      <c r="D46" s="427">
        <f t="shared" si="39"/>
        <v>63707.759955213565</v>
      </c>
      <c r="F46" s="423">
        <f>-F$30</f>
        <v>0</v>
      </c>
      <c r="G46" s="423">
        <f t="shared" ref="G46:BR46" si="40">-G$30</f>
        <v>0</v>
      </c>
      <c r="H46" s="423">
        <f t="shared" si="40"/>
        <v>0</v>
      </c>
      <c r="I46" s="423">
        <f t="shared" si="40"/>
        <v>0</v>
      </c>
      <c r="J46" s="423">
        <f t="shared" si="40"/>
        <v>0</v>
      </c>
      <c r="K46" s="423">
        <f t="shared" si="40"/>
        <v>0</v>
      </c>
      <c r="L46" s="423">
        <f t="shared" si="40"/>
        <v>0</v>
      </c>
      <c r="M46" s="423">
        <f t="shared" si="40"/>
        <v>0</v>
      </c>
      <c r="N46" s="423">
        <f t="shared" si="40"/>
        <v>0</v>
      </c>
      <c r="O46" s="423">
        <f t="shared" si="40"/>
        <v>0</v>
      </c>
      <c r="P46" s="423">
        <f t="shared" si="40"/>
        <v>0</v>
      </c>
      <c r="Q46" s="423">
        <f t="shared" si="40"/>
        <v>0</v>
      </c>
      <c r="R46" s="423">
        <f t="shared" si="40"/>
        <v>63707.759955213565</v>
      </c>
      <c r="S46" s="423">
        <f t="shared" si="40"/>
        <v>0</v>
      </c>
      <c r="T46" s="423">
        <f t="shared" si="40"/>
        <v>0</v>
      </c>
      <c r="U46" s="423">
        <f t="shared" si="40"/>
        <v>0</v>
      </c>
      <c r="V46" s="423">
        <f t="shared" si="40"/>
        <v>0</v>
      </c>
      <c r="W46" s="423">
        <f t="shared" si="40"/>
        <v>0</v>
      </c>
      <c r="X46" s="423">
        <f t="shared" si="40"/>
        <v>0</v>
      </c>
      <c r="Y46" s="423">
        <f t="shared" si="40"/>
        <v>0</v>
      </c>
      <c r="Z46" s="423">
        <f t="shared" si="40"/>
        <v>0</v>
      </c>
      <c r="AA46" s="423">
        <f t="shared" si="40"/>
        <v>0</v>
      </c>
      <c r="AB46" s="423">
        <f t="shared" si="40"/>
        <v>0</v>
      </c>
      <c r="AC46" s="423">
        <f t="shared" si="40"/>
        <v>0</v>
      </c>
      <c r="AD46" s="423">
        <f t="shared" si="40"/>
        <v>0</v>
      </c>
      <c r="AE46" s="423">
        <f t="shared" si="40"/>
        <v>0</v>
      </c>
      <c r="AF46" s="423">
        <f t="shared" si="40"/>
        <v>0</v>
      </c>
      <c r="AG46" s="423">
        <f t="shared" si="40"/>
        <v>0</v>
      </c>
      <c r="AH46" s="423">
        <f t="shared" si="40"/>
        <v>0</v>
      </c>
      <c r="AI46" s="423">
        <f t="shared" si="40"/>
        <v>0</v>
      </c>
      <c r="AJ46" s="423">
        <f t="shared" si="40"/>
        <v>0</v>
      </c>
      <c r="AK46" s="423">
        <f t="shared" si="40"/>
        <v>0</v>
      </c>
      <c r="AL46" s="423">
        <f t="shared" si="40"/>
        <v>0</v>
      </c>
      <c r="AM46" s="423">
        <f t="shared" si="40"/>
        <v>0</v>
      </c>
      <c r="AN46" s="423">
        <f t="shared" si="40"/>
        <v>0</v>
      </c>
      <c r="AO46" s="423">
        <f t="shared" si="40"/>
        <v>0</v>
      </c>
      <c r="AP46" s="423">
        <f t="shared" si="40"/>
        <v>0</v>
      </c>
      <c r="AQ46" s="423">
        <f t="shared" si="40"/>
        <v>0</v>
      </c>
      <c r="AR46" s="423">
        <f t="shared" si="40"/>
        <v>0</v>
      </c>
      <c r="AS46" s="423">
        <f t="shared" si="40"/>
        <v>0</v>
      </c>
      <c r="AT46" s="423">
        <f t="shared" si="40"/>
        <v>0</v>
      </c>
      <c r="AU46" s="423">
        <f t="shared" si="40"/>
        <v>0</v>
      </c>
      <c r="AV46" s="423">
        <f t="shared" si="40"/>
        <v>0</v>
      </c>
      <c r="AW46" s="423">
        <f t="shared" si="40"/>
        <v>0</v>
      </c>
      <c r="AX46" s="423">
        <f t="shared" si="40"/>
        <v>0</v>
      </c>
      <c r="AY46" s="423">
        <f t="shared" si="40"/>
        <v>0</v>
      </c>
      <c r="AZ46" s="423">
        <f t="shared" si="40"/>
        <v>0</v>
      </c>
      <c r="BA46" s="423">
        <f t="shared" si="40"/>
        <v>0</v>
      </c>
      <c r="BB46" s="423">
        <f t="shared" si="40"/>
        <v>0</v>
      </c>
      <c r="BC46" s="423">
        <f t="shared" si="40"/>
        <v>0</v>
      </c>
      <c r="BD46" s="423">
        <f t="shared" si="40"/>
        <v>0</v>
      </c>
      <c r="BE46" s="423">
        <f t="shared" si="40"/>
        <v>0</v>
      </c>
      <c r="BF46" s="423">
        <f t="shared" si="40"/>
        <v>0</v>
      </c>
      <c r="BG46" s="423">
        <f t="shared" si="40"/>
        <v>0</v>
      </c>
      <c r="BH46" s="423">
        <f t="shared" si="40"/>
        <v>0</v>
      </c>
      <c r="BI46" s="423">
        <f t="shared" si="40"/>
        <v>0</v>
      </c>
      <c r="BJ46" s="423">
        <f t="shared" si="40"/>
        <v>0</v>
      </c>
      <c r="BK46" s="423">
        <f t="shared" si="40"/>
        <v>0</v>
      </c>
      <c r="BL46" s="423">
        <f t="shared" si="40"/>
        <v>0</v>
      </c>
      <c r="BM46" s="423">
        <f t="shared" si="40"/>
        <v>0</v>
      </c>
      <c r="BN46" s="423">
        <f t="shared" si="40"/>
        <v>0</v>
      </c>
      <c r="BO46" s="423">
        <f t="shared" si="40"/>
        <v>0</v>
      </c>
      <c r="BP46" s="423">
        <f t="shared" si="40"/>
        <v>0</v>
      </c>
      <c r="BQ46" s="423">
        <f t="shared" si="40"/>
        <v>0</v>
      </c>
      <c r="BR46" s="423">
        <f t="shared" si="40"/>
        <v>0</v>
      </c>
      <c r="BS46" s="423">
        <f t="shared" ref="BS46:DM46" si="41">-BS$30</f>
        <v>0</v>
      </c>
      <c r="BT46" s="423">
        <f t="shared" si="41"/>
        <v>0</v>
      </c>
      <c r="BU46" s="423">
        <f t="shared" si="41"/>
        <v>0</v>
      </c>
      <c r="BV46" s="423">
        <f t="shared" si="41"/>
        <v>0</v>
      </c>
      <c r="BW46" s="423">
        <f t="shared" si="41"/>
        <v>0</v>
      </c>
      <c r="BX46" s="423">
        <f t="shared" si="41"/>
        <v>0</v>
      </c>
      <c r="BY46" s="423">
        <f t="shared" si="41"/>
        <v>0</v>
      </c>
      <c r="BZ46" s="423">
        <f t="shared" si="41"/>
        <v>0</v>
      </c>
      <c r="CA46" s="423">
        <f t="shared" si="41"/>
        <v>0</v>
      </c>
      <c r="CB46" s="423">
        <f t="shared" si="41"/>
        <v>0</v>
      </c>
      <c r="CC46" s="423">
        <f t="shared" si="41"/>
        <v>0</v>
      </c>
      <c r="CD46" s="423">
        <f t="shared" si="41"/>
        <v>0</v>
      </c>
      <c r="CE46" s="423">
        <f t="shared" si="41"/>
        <v>0</v>
      </c>
      <c r="CF46" s="423">
        <f t="shared" si="41"/>
        <v>0</v>
      </c>
      <c r="CG46" s="423">
        <f t="shared" si="41"/>
        <v>0</v>
      </c>
      <c r="CH46" s="423">
        <f t="shared" si="41"/>
        <v>0</v>
      </c>
      <c r="CI46" s="423">
        <f t="shared" si="41"/>
        <v>0</v>
      </c>
      <c r="CJ46" s="423">
        <f t="shared" si="41"/>
        <v>0</v>
      </c>
      <c r="CK46" s="423">
        <f t="shared" si="41"/>
        <v>0</v>
      </c>
      <c r="CL46" s="423">
        <f t="shared" si="41"/>
        <v>0</v>
      </c>
      <c r="CM46" s="423">
        <f t="shared" si="41"/>
        <v>0</v>
      </c>
      <c r="CN46" s="423">
        <f t="shared" si="41"/>
        <v>0</v>
      </c>
      <c r="CO46" s="423">
        <f t="shared" si="41"/>
        <v>0</v>
      </c>
      <c r="CP46" s="423">
        <f t="shared" si="41"/>
        <v>0</v>
      </c>
      <c r="CQ46" s="423">
        <f t="shared" si="41"/>
        <v>0</v>
      </c>
      <c r="CR46" s="423">
        <f t="shared" si="41"/>
        <v>0</v>
      </c>
      <c r="CS46" s="423">
        <f t="shared" si="41"/>
        <v>0</v>
      </c>
      <c r="CT46" s="423">
        <f t="shared" si="41"/>
        <v>0</v>
      </c>
      <c r="CU46" s="423">
        <f t="shared" si="41"/>
        <v>0</v>
      </c>
      <c r="CV46" s="423">
        <f t="shared" si="41"/>
        <v>0</v>
      </c>
      <c r="CW46" s="423">
        <f t="shared" si="41"/>
        <v>0</v>
      </c>
      <c r="CX46" s="423">
        <f t="shared" si="41"/>
        <v>0</v>
      </c>
      <c r="CY46" s="423">
        <f t="shared" si="41"/>
        <v>0</v>
      </c>
      <c r="CZ46" s="423">
        <f t="shared" si="41"/>
        <v>0</v>
      </c>
      <c r="DA46" s="423">
        <f t="shared" si="41"/>
        <v>0</v>
      </c>
      <c r="DB46" s="423">
        <f t="shared" si="41"/>
        <v>0</v>
      </c>
      <c r="DC46" s="423">
        <f t="shared" si="41"/>
        <v>0</v>
      </c>
      <c r="DD46" s="423">
        <f t="shared" si="41"/>
        <v>0</v>
      </c>
      <c r="DE46" s="423">
        <f t="shared" si="41"/>
        <v>0</v>
      </c>
      <c r="DF46" s="423">
        <f t="shared" si="41"/>
        <v>0</v>
      </c>
      <c r="DG46" s="423">
        <f t="shared" si="41"/>
        <v>0</v>
      </c>
      <c r="DH46" s="423">
        <f t="shared" si="41"/>
        <v>0</v>
      </c>
      <c r="DI46" s="423">
        <f t="shared" si="41"/>
        <v>0</v>
      </c>
      <c r="DJ46" s="423">
        <f t="shared" si="41"/>
        <v>0</v>
      </c>
      <c r="DK46" s="423">
        <f t="shared" si="41"/>
        <v>0</v>
      </c>
      <c r="DL46" s="423">
        <f t="shared" si="41"/>
        <v>0</v>
      </c>
      <c r="DM46" s="423">
        <f t="shared" si="41"/>
        <v>0</v>
      </c>
    </row>
    <row r="47" spans="1:117" s="422" customFormat="1" ht="14.45" x14ac:dyDescent="0.3">
      <c r="B47" s="422" t="s">
        <v>137</v>
      </c>
      <c r="D47" s="427">
        <f t="shared" si="39"/>
        <v>3280.9500000000025</v>
      </c>
      <c r="F47" s="423">
        <f t="shared" ref="F47:BQ47" si="42">-F$37</f>
        <v>0</v>
      </c>
      <c r="G47" s="423">
        <f t="shared" si="42"/>
        <v>0</v>
      </c>
      <c r="H47" s="423">
        <f t="shared" si="42"/>
        <v>0</v>
      </c>
      <c r="I47" s="423">
        <f t="shared" si="42"/>
        <v>0</v>
      </c>
      <c r="J47" s="423">
        <f t="shared" si="42"/>
        <v>0</v>
      </c>
      <c r="K47" s="423">
        <f t="shared" si="42"/>
        <v>0</v>
      </c>
      <c r="L47" s="423">
        <f t="shared" si="42"/>
        <v>0</v>
      </c>
      <c r="M47" s="423">
        <f t="shared" si="42"/>
        <v>0</v>
      </c>
      <c r="N47" s="423">
        <f t="shared" si="42"/>
        <v>0</v>
      </c>
      <c r="O47" s="423">
        <f t="shared" si="42"/>
        <v>0</v>
      </c>
      <c r="P47" s="423">
        <f t="shared" si="42"/>
        <v>0</v>
      </c>
      <c r="Q47" s="423">
        <f t="shared" si="42"/>
        <v>0</v>
      </c>
      <c r="R47" s="423">
        <f t="shared" si="42"/>
        <v>3280.9500000000025</v>
      </c>
      <c r="S47" s="423">
        <f t="shared" si="42"/>
        <v>0</v>
      </c>
      <c r="T47" s="423">
        <f t="shared" si="42"/>
        <v>0</v>
      </c>
      <c r="U47" s="423">
        <f t="shared" si="42"/>
        <v>0</v>
      </c>
      <c r="V47" s="423">
        <f t="shared" si="42"/>
        <v>0</v>
      </c>
      <c r="W47" s="423">
        <f t="shared" si="42"/>
        <v>0</v>
      </c>
      <c r="X47" s="423">
        <f t="shared" si="42"/>
        <v>0</v>
      </c>
      <c r="Y47" s="423">
        <f t="shared" si="42"/>
        <v>0</v>
      </c>
      <c r="Z47" s="423">
        <f t="shared" si="42"/>
        <v>0</v>
      </c>
      <c r="AA47" s="423">
        <f t="shared" si="42"/>
        <v>0</v>
      </c>
      <c r="AB47" s="423">
        <f t="shared" si="42"/>
        <v>0</v>
      </c>
      <c r="AC47" s="423">
        <f t="shared" si="42"/>
        <v>0</v>
      </c>
      <c r="AD47" s="423">
        <f t="shared" si="42"/>
        <v>0</v>
      </c>
      <c r="AE47" s="423">
        <f t="shared" si="42"/>
        <v>0</v>
      </c>
      <c r="AF47" s="423">
        <f t="shared" si="42"/>
        <v>0</v>
      </c>
      <c r="AG47" s="423">
        <f t="shared" si="42"/>
        <v>0</v>
      </c>
      <c r="AH47" s="423">
        <f t="shared" si="42"/>
        <v>0</v>
      </c>
      <c r="AI47" s="423">
        <f t="shared" si="42"/>
        <v>0</v>
      </c>
      <c r="AJ47" s="423">
        <f t="shared" si="42"/>
        <v>0</v>
      </c>
      <c r="AK47" s="423">
        <f t="shared" si="42"/>
        <v>0</v>
      </c>
      <c r="AL47" s="423">
        <f t="shared" si="42"/>
        <v>0</v>
      </c>
      <c r="AM47" s="423">
        <f t="shared" si="42"/>
        <v>0</v>
      </c>
      <c r="AN47" s="423">
        <f t="shared" si="42"/>
        <v>0</v>
      </c>
      <c r="AO47" s="423">
        <f t="shared" si="42"/>
        <v>0</v>
      </c>
      <c r="AP47" s="423">
        <f t="shared" si="42"/>
        <v>0</v>
      </c>
      <c r="AQ47" s="423">
        <f t="shared" si="42"/>
        <v>0</v>
      </c>
      <c r="AR47" s="423">
        <f t="shared" si="42"/>
        <v>0</v>
      </c>
      <c r="AS47" s="423">
        <f t="shared" si="42"/>
        <v>0</v>
      </c>
      <c r="AT47" s="423">
        <f t="shared" si="42"/>
        <v>0</v>
      </c>
      <c r="AU47" s="423">
        <f t="shared" si="42"/>
        <v>0</v>
      </c>
      <c r="AV47" s="423">
        <f t="shared" si="42"/>
        <v>0</v>
      </c>
      <c r="AW47" s="423">
        <f t="shared" si="42"/>
        <v>0</v>
      </c>
      <c r="AX47" s="423">
        <f t="shared" si="42"/>
        <v>0</v>
      </c>
      <c r="AY47" s="423">
        <f t="shared" si="42"/>
        <v>0</v>
      </c>
      <c r="AZ47" s="423">
        <f t="shared" si="42"/>
        <v>0</v>
      </c>
      <c r="BA47" s="423">
        <f t="shared" si="42"/>
        <v>0</v>
      </c>
      <c r="BB47" s="423">
        <f t="shared" si="42"/>
        <v>0</v>
      </c>
      <c r="BC47" s="423">
        <f t="shared" si="42"/>
        <v>0</v>
      </c>
      <c r="BD47" s="423">
        <f t="shared" si="42"/>
        <v>0</v>
      </c>
      <c r="BE47" s="423">
        <f t="shared" si="42"/>
        <v>0</v>
      </c>
      <c r="BF47" s="423">
        <f t="shared" si="42"/>
        <v>0</v>
      </c>
      <c r="BG47" s="423">
        <f t="shared" si="42"/>
        <v>0</v>
      </c>
      <c r="BH47" s="423">
        <f t="shared" si="42"/>
        <v>0</v>
      </c>
      <c r="BI47" s="423">
        <f t="shared" si="42"/>
        <v>0</v>
      </c>
      <c r="BJ47" s="423">
        <f t="shared" si="42"/>
        <v>0</v>
      </c>
      <c r="BK47" s="423">
        <f t="shared" si="42"/>
        <v>0</v>
      </c>
      <c r="BL47" s="423">
        <f t="shared" si="42"/>
        <v>0</v>
      </c>
      <c r="BM47" s="423">
        <f t="shared" si="42"/>
        <v>0</v>
      </c>
      <c r="BN47" s="423">
        <f t="shared" si="42"/>
        <v>0</v>
      </c>
      <c r="BO47" s="423">
        <f t="shared" si="42"/>
        <v>0</v>
      </c>
      <c r="BP47" s="423">
        <f t="shared" si="42"/>
        <v>0</v>
      </c>
      <c r="BQ47" s="423">
        <f t="shared" si="42"/>
        <v>0</v>
      </c>
      <c r="BR47" s="423">
        <f t="shared" ref="BR47:DM47" si="43">-BR$37</f>
        <v>0</v>
      </c>
      <c r="BS47" s="423">
        <f t="shared" si="43"/>
        <v>0</v>
      </c>
      <c r="BT47" s="423">
        <f t="shared" si="43"/>
        <v>0</v>
      </c>
      <c r="BU47" s="423">
        <f t="shared" si="43"/>
        <v>0</v>
      </c>
      <c r="BV47" s="423">
        <f t="shared" si="43"/>
        <v>0</v>
      </c>
      <c r="BW47" s="423">
        <f t="shared" si="43"/>
        <v>0</v>
      </c>
      <c r="BX47" s="423">
        <f t="shared" si="43"/>
        <v>0</v>
      </c>
      <c r="BY47" s="423">
        <f t="shared" si="43"/>
        <v>0</v>
      </c>
      <c r="BZ47" s="423">
        <f t="shared" si="43"/>
        <v>0</v>
      </c>
      <c r="CA47" s="423">
        <f t="shared" si="43"/>
        <v>0</v>
      </c>
      <c r="CB47" s="423">
        <f t="shared" si="43"/>
        <v>0</v>
      </c>
      <c r="CC47" s="423">
        <f t="shared" si="43"/>
        <v>0</v>
      </c>
      <c r="CD47" s="423">
        <f t="shared" si="43"/>
        <v>0</v>
      </c>
      <c r="CE47" s="423">
        <f t="shared" si="43"/>
        <v>0</v>
      </c>
      <c r="CF47" s="423">
        <f t="shared" si="43"/>
        <v>0</v>
      </c>
      <c r="CG47" s="423">
        <f t="shared" si="43"/>
        <v>0</v>
      </c>
      <c r="CH47" s="423">
        <f t="shared" si="43"/>
        <v>0</v>
      </c>
      <c r="CI47" s="423">
        <f t="shared" si="43"/>
        <v>0</v>
      </c>
      <c r="CJ47" s="423">
        <f t="shared" si="43"/>
        <v>0</v>
      </c>
      <c r="CK47" s="423">
        <f t="shared" si="43"/>
        <v>0</v>
      </c>
      <c r="CL47" s="423">
        <f t="shared" si="43"/>
        <v>0</v>
      </c>
      <c r="CM47" s="423">
        <f t="shared" si="43"/>
        <v>0</v>
      </c>
      <c r="CN47" s="423">
        <f t="shared" si="43"/>
        <v>0</v>
      </c>
      <c r="CO47" s="423">
        <f t="shared" si="43"/>
        <v>0</v>
      </c>
      <c r="CP47" s="423">
        <f t="shared" si="43"/>
        <v>0</v>
      </c>
      <c r="CQ47" s="423">
        <f t="shared" si="43"/>
        <v>0</v>
      </c>
      <c r="CR47" s="423">
        <f t="shared" si="43"/>
        <v>0</v>
      </c>
      <c r="CS47" s="423">
        <f t="shared" si="43"/>
        <v>0</v>
      </c>
      <c r="CT47" s="423">
        <f t="shared" si="43"/>
        <v>0</v>
      </c>
      <c r="CU47" s="423">
        <f t="shared" si="43"/>
        <v>0</v>
      </c>
      <c r="CV47" s="423">
        <f t="shared" si="43"/>
        <v>0</v>
      </c>
      <c r="CW47" s="423">
        <f t="shared" si="43"/>
        <v>0</v>
      </c>
      <c r="CX47" s="423">
        <f t="shared" si="43"/>
        <v>0</v>
      </c>
      <c r="CY47" s="423">
        <f t="shared" si="43"/>
        <v>0</v>
      </c>
      <c r="CZ47" s="423">
        <f t="shared" si="43"/>
        <v>0</v>
      </c>
      <c r="DA47" s="423">
        <f t="shared" si="43"/>
        <v>0</v>
      </c>
      <c r="DB47" s="423">
        <f t="shared" si="43"/>
        <v>0</v>
      </c>
      <c r="DC47" s="423">
        <f t="shared" si="43"/>
        <v>0</v>
      </c>
      <c r="DD47" s="423">
        <f t="shared" si="43"/>
        <v>0</v>
      </c>
      <c r="DE47" s="423">
        <f t="shared" si="43"/>
        <v>0</v>
      </c>
      <c r="DF47" s="423">
        <f t="shared" si="43"/>
        <v>0</v>
      </c>
      <c r="DG47" s="423">
        <f t="shared" si="43"/>
        <v>0</v>
      </c>
      <c r="DH47" s="423">
        <f t="shared" si="43"/>
        <v>0</v>
      </c>
      <c r="DI47" s="423">
        <f t="shared" si="43"/>
        <v>0</v>
      </c>
      <c r="DJ47" s="423">
        <f t="shared" si="43"/>
        <v>0</v>
      </c>
      <c r="DK47" s="423">
        <f t="shared" si="43"/>
        <v>0</v>
      </c>
      <c r="DL47" s="423">
        <f t="shared" si="43"/>
        <v>0</v>
      </c>
      <c r="DM47" s="423">
        <f t="shared" si="43"/>
        <v>0</v>
      </c>
    </row>
    <row r="48" spans="1:117" s="422" customFormat="1" ht="14.45" x14ac:dyDescent="0.3">
      <c r="B48" s="422" t="s">
        <v>315</v>
      </c>
      <c r="D48" s="427">
        <f t="shared" si="39"/>
        <v>0</v>
      </c>
      <c r="F48" s="423">
        <f>IF(F$5=1,$D$21,0)</f>
        <v>0</v>
      </c>
      <c r="G48" s="423">
        <f t="shared" ref="G48:BR48" si="44">IF(G$5=1,$D$21,0)</f>
        <v>0</v>
      </c>
      <c r="H48" s="423">
        <f t="shared" si="44"/>
        <v>0</v>
      </c>
      <c r="I48" s="423">
        <f t="shared" si="44"/>
        <v>0</v>
      </c>
      <c r="J48" s="423">
        <f t="shared" si="44"/>
        <v>0</v>
      </c>
      <c r="K48" s="423">
        <f t="shared" si="44"/>
        <v>0</v>
      </c>
      <c r="L48" s="423">
        <f t="shared" si="44"/>
        <v>0</v>
      </c>
      <c r="M48" s="423">
        <f t="shared" si="44"/>
        <v>0</v>
      </c>
      <c r="N48" s="423">
        <f t="shared" si="44"/>
        <v>0</v>
      </c>
      <c r="O48" s="423">
        <f t="shared" si="44"/>
        <v>0</v>
      </c>
      <c r="P48" s="423">
        <f t="shared" si="44"/>
        <v>0</v>
      </c>
      <c r="Q48" s="423">
        <f t="shared" si="44"/>
        <v>0</v>
      </c>
      <c r="R48" s="423">
        <f t="shared" si="44"/>
        <v>0</v>
      </c>
      <c r="S48" s="423">
        <f t="shared" si="44"/>
        <v>0</v>
      </c>
      <c r="T48" s="423">
        <f t="shared" si="44"/>
        <v>0</v>
      </c>
      <c r="U48" s="423">
        <f t="shared" si="44"/>
        <v>0</v>
      </c>
      <c r="V48" s="423">
        <f t="shared" si="44"/>
        <v>0</v>
      </c>
      <c r="W48" s="423">
        <f t="shared" si="44"/>
        <v>0</v>
      </c>
      <c r="X48" s="423">
        <f t="shared" si="44"/>
        <v>0</v>
      </c>
      <c r="Y48" s="423">
        <f t="shared" si="44"/>
        <v>0</v>
      </c>
      <c r="Z48" s="423">
        <f t="shared" si="44"/>
        <v>0</v>
      </c>
      <c r="AA48" s="423">
        <f t="shared" si="44"/>
        <v>0</v>
      </c>
      <c r="AB48" s="423">
        <f t="shared" si="44"/>
        <v>0</v>
      </c>
      <c r="AC48" s="423">
        <f t="shared" si="44"/>
        <v>0</v>
      </c>
      <c r="AD48" s="423">
        <f t="shared" si="44"/>
        <v>0</v>
      </c>
      <c r="AE48" s="423">
        <f t="shared" si="44"/>
        <v>0</v>
      </c>
      <c r="AF48" s="423">
        <f t="shared" si="44"/>
        <v>0</v>
      </c>
      <c r="AG48" s="423">
        <f t="shared" si="44"/>
        <v>0</v>
      </c>
      <c r="AH48" s="423">
        <f t="shared" si="44"/>
        <v>0</v>
      </c>
      <c r="AI48" s="423">
        <f t="shared" si="44"/>
        <v>0</v>
      </c>
      <c r="AJ48" s="423">
        <f t="shared" si="44"/>
        <v>0</v>
      </c>
      <c r="AK48" s="423">
        <f t="shared" si="44"/>
        <v>0</v>
      </c>
      <c r="AL48" s="423">
        <f t="shared" si="44"/>
        <v>0</v>
      </c>
      <c r="AM48" s="423">
        <f t="shared" si="44"/>
        <v>0</v>
      </c>
      <c r="AN48" s="423">
        <f t="shared" si="44"/>
        <v>0</v>
      </c>
      <c r="AO48" s="423">
        <f t="shared" si="44"/>
        <v>0</v>
      </c>
      <c r="AP48" s="423">
        <f t="shared" si="44"/>
        <v>0</v>
      </c>
      <c r="AQ48" s="423">
        <f t="shared" si="44"/>
        <v>0</v>
      </c>
      <c r="AR48" s="423">
        <f t="shared" si="44"/>
        <v>0</v>
      </c>
      <c r="AS48" s="423">
        <f t="shared" si="44"/>
        <v>0</v>
      </c>
      <c r="AT48" s="423">
        <f t="shared" si="44"/>
        <v>0</v>
      </c>
      <c r="AU48" s="423">
        <f t="shared" si="44"/>
        <v>0</v>
      </c>
      <c r="AV48" s="423">
        <f t="shared" si="44"/>
        <v>0</v>
      </c>
      <c r="AW48" s="423">
        <f t="shared" si="44"/>
        <v>0</v>
      </c>
      <c r="AX48" s="423">
        <f t="shared" si="44"/>
        <v>0</v>
      </c>
      <c r="AY48" s="423">
        <f t="shared" si="44"/>
        <v>0</v>
      </c>
      <c r="AZ48" s="423">
        <f t="shared" si="44"/>
        <v>0</v>
      </c>
      <c r="BA48" s="423">
        <f t="shared" si="44"/>
        <v>0</v>
      </c>
      <c r="BB48" s="423">
        <f t="shared" si="44"/>
        <v>0</v>
      </c>
      <c r="BC48" s="423">
        <f t="shared" si="44"/>
        <v>0</v>
      </c>
      <c r="BD48" s="423">
        <f t="shared" si="44"/>
        <v>0</v>
      </c>
      <c r="BE48" s="423">
        <f t="shared" si="44"/>
        <v>0</v>
      </c>
      <c r="BF48" s="423">
        <f t="shared" si="44"/>
        <v>0</v>
      </c>
      <c r="BG48" s="423">
        <f t="shared" si="44"/>
        <v>0</v>
      </c>
      <c r="BH48" s="423">
        <f t="shared" si="44"/>
        <v>0</v>
      </c>
      <c r="BI48" s="423">
        <f t="shared" si="44"/>
        <v>0</v>
      </c>
      <c r="BJ48" s="423">
        <f t="shared" si="44"/>
        <v>0</v>
      </c>
      <c r="BK48" s="423">
        <f t="shared" si="44"/>
        <v>0</v>
      </c>
      <c r="BL48" s="423">
        <f t="shared" si="44"/>
        <v>0</v>
      </c>
      <c r="BM48" s="423">
        <f t="shared" si="44"/>
        <v>0</v>
      </c>
      <c r="BN48" s="423">
        <f t="shared" si="44"/>
        <v>0</v>
      </c>
      <c r="BO48" s="423">
        <f t="shared" si="44"/>
        <v>0</v>
      </c>
      <c r="BP48" s="423">
        <f t="shared" si="44"/>
        <v>0</v>
      </c>
      <c r="BQ48" s="423">
        <f t="shared" si="44"/>
        <v>0</v>
      </c>
      <c r="BR48" s="423">
        <f t="shared" si="44"/>
        <v>0</v>
      </c>
      <c r="BS48" s="423">
        <f t="shared" ref="BS48:DM48" si="45">IF(BS$5=1,$D$21,0)</f>
        <v>0</v>
      </c>
      <c r="BT48" s="423">
        <f t="shared" si="45"/>
        <v>0</v>
      </c>
      <c r="BU48" s="423">
        <f t="shared" si="45"/>
        <v>0</v>
      </c>
      <c r="BV48" s="423">
        <f t="shared" si="45"/>
        <v>0</v>
      </c>
      <c r="BW48" s="423">
        <f t="shared" si="45"/>
        <v>0</v>
      </c>
      <c r="BX48" s="423">
        <f t="shared" si="45"/>
        <v>0</v>
      </c>
      <c r="BY48" s="423">
        <f t="shared" si="45"/>
        <v>0</v>
      </c>
      <c r="BZ48" s="423">
        <f t="shared" si="45"/>
        <v>0</v>
      </c>
      <c r="CA48" s="423">
        <f t="shared" si="45"/>
        <v>0</v>
      </c>
      <c r="CB48" s="423">
        <f t="shared" si="45"/>
        <v>0</v>
      </c>
      <c r="CC48" s="423">
        <f t="shared" si="45"/>
        <v>0</v>
      </c>
      <c r="CD48" s="423">
        <f t="shared" si="45"/>
        <v>0</v>
      </c>
      <c r="CE48" s="423">
        <f t="shared" si="45"/>
        <v>0</v>
      </c>
      <c r="CF48" s="423">
        <f t="shared" si="45"/>
        <v>0</v>
      </c>
      <c r="CG48" s="423">
        <f t="shared" si="45"/>
        <v>0</v>
      </c>
      <c r="CH48" s="423">
        <f t="shared" si="45"/>
        <v>0</v>
      </c>
      <c r="CI48" s="423">
        <f t="shared" si="45"/>
        <v>0</v>
      </c>
      <c r="CJ48" s="423">
        <f t="shared" si="45"/>
        <v>0</v>
      </c>
      <c r="CK48" s="423">
        <f t="shared" si="45"/>
        <v>0</v>
      </c>
      <c r="CL48" s="423">
        <f t="shared" si="45"/>
        <v>0</v>
      </c>
      <c r="CM48" s="423">
        <f t="shared" si="45"/>
        <v>0</v>
      </c>
      <c r="CN48" s="423">
        <f t="shared" si="45"/>
        <v>0</v>
      </c>
      <c r="CO48" s="423">
        <f t="shared" si="45"/>
        <v>0</v>
      </c>
      <c r="CP48" s="423">
        <f t="shared" si="45"/>
        <v>0</v>
      </c>
      <c r="CQ48" s="423">
        <f t="shared" si="45"/>
        <v>0</v>
      </c>
      <c r="CR48" s="423">
        <f t="shared" si="45"/>
        <v>0</v>
      </c>
      <c r="CS48" s="423">
        <f t="shared" si="45"/>
        <v>0</v>
      </c>
      <c r="CT48" s="423">
        <f t="shared" si="45"/>
        <v>0</v>
      </c>
      <c r="CU48" s="423">
        <f t="shared" si="45"/>
        <v>0</v>
      </c>
      <c r="CV48" s="423">
        <f t="shared" si="45"/>
        <v>0</v>
      </c>
      <c r="CW48" s="423">
        <f t="shared" si="45"/>
        <v>0</v>
      </c>
      <c r="CX48" s="423">
        <f t="shared" si="45"/>
        <v>0</v>
      </c>
      <c r="CY48" s="423">
        <f t="shared" si="45"/>
        <v>0</v>
      </c>
      <c r="CZ48" s="423">
        <f t="shared" si="45"/>
        <v>0</v>
      </c>
      <c r="DA48" s="423">
        <f t="shared" si="45"/>
        <v>0</v>
      </c>
      <c r="DB48" s="423">
        <f t="shared" si="45"/>
        <v>0</v>
      </c>
      <c r="DC48" s="423">
        <f t="shared" si="45"/>
        <v>0</v>
      </c>
      <c r="DD48" s="423">
        <f t="shared" si="45"/>
        <v>0</v>
      </c>
      <c r="DE48" s="423">
        <f t="shared" si="45"/>
        <v>0</v>
      </c>
      <c r="DF48" s="423">
        <f t="shared" si="45"/>
        <v>0</v>
      </c>
      <c r="DG48" s="423">
        <f t="shared" si="45"/>
        <v>0</v>
      </c>
      <c r="DH48" s="423">
        <f t="shared" si="45"/>
        <v>0</v>
      </c>
      <c r="DI48" s="423">
        <f t="shared" si="45"/>
        <v>0</v>
      </c>
      <c r="DJ48" s="423">
        <f t="shared" si="45"/>
        <v>0</v>
      </c>
      <c r="DK48" s="423">
        <f t="shared" si="45"/>
        <v>0</v>
      </c>
      <c r="DL48" s="423">
        <f t="shared" si="45"/>
        <v>0</v>
      </c>
      <c r="DM48" s="423">
        <f t="shared" si="45"/>
        <v>0</v>
      </c>
    </row>
    <row r="49" spans="1:117" s="422" customFormat="1" ht="14.45" x14ac:dyDescent="0.3">
      <c r="B49" s="422" t="s">
        <v>658</v>
      </c>
      <c r="D49" s="427">
        <f t="shared" si="39"/>
        <v>39452.883750000001</v>
      </c>
      <c r="F49" s="435">
        <f>IF(F$3=Inputs!$E$11,Inputs!$E$196,0)</f>
        <v>0</v>
      </c>
      <c r="G49" s="435">
        <f>IF(G$3=Inputs!$E$11,Inputs!$E$196,0)</f>
        <v>0</v>
      </c>
      <c r="H49" s="435">
        <f>IF(H$3=Inputs!$E$11,Inputs!$E$196,0)</f>
        <v>0</v>
      </c>
      <c r="I49" s="435">
        <f>IF(I$3=Inputs!$E$11,Inputs!$E$196,0)</f>
        <v>0</v>
      </c>
      <c r="J49" s="435">
        <f>IF(J$3=Inputs!$E$11,Inputs!$E$196,0)</f>
        <v>0</v>
      </c>
      <c r="K49" s="435">
        <f>IF(K$3=Inputs!$E$11,Inputs!$E$196,0)</f>
        <v>0</v>
      </c>
      <c r="L49" s="435">
        <f>IF(L$3=Inputs!$E$11,Inputs!$E$196,0)</f>
        <v>0</v>
      </c>
      <c r="M49" s="435">
        <f>IF(M$3=Inputs!$E$11,Inputs!$E$196,0)</f>
        <v>0</v>
      </c>
      <c r="N49" s="435">
        <f>IF(N$3=Inputs!$E$11,Inputs!$E$196,0)</f>
        <v>0</v>
      </c>
      <c r="O49" s="435">
        <f>IF(O$3=Inputs!$E$11,Inputs!$E$196,0)</f>
        <v>0</v>
      </c>
      <c r="P49" s="435">
        <f>IF(P$3=Inputs!$E$11,Inputs!$E$196,0)</f>
        <v>0</v>
      </c>
      <c r="Q49" s="435">
        <f>IF(Q$3=Inputs!$E$11,Inputs!$E$196,0)</f>
        <v>0</v>
      </c>
      <c r="R49" s="435">
        <f>IF(R$3=Inputs!$E$11,Inputs!$E$196,0)</f>
        <v>0</v>
      </c>
      <c r="S49" s="435">
        <f>IF(S$3=Inputs!$E$11,Inputs!$E$196,0)</f>
        <v>0</v>
      </c>
      <c r="T49" s="435">
        <f>IF(T$3=Inputs!$E$11,Inputs!$E$196,0)</f>
        <v>0</v>
      </c>
      <c r="U49" s="435">
        <f>IF(U$3=Inputs!$E$11,Inputs!$E$196,0)</f>
        <v>0</v>
      </c>
      <c r="V49" s="435">
        <f>IF(V$3=Inputs!$E$11,Inputs!$E$196,0)</f>
        <v>0</v>
      </c>
      <c r="W49" s="435">
        <f>IF(W$3=Inputs!$E$11,Inputs!$E$196,0)</f>
        <v>0</v>
      </c>
      <c r="X49" s="435">
        <f>IF(X$3=Inputs!$E$11,Inputs!$E$196,0)</f>
        <v>0</v>
      </c>
      <c r="Y49" s="435">
        <f>IF(Y$3=Inputs!$E$11,Inputs!$E$196,0)</f>
        <v>0</v>
      </c>
      <c r="Z49" s="435">
        <f>IF(Z$3=Inputs!$E$11,Inputs!$E$196,0)</f>
        <v>0</v>
      </c>
      <c r="AA49" s="435">
        <f>IF(AA$3=Inputs!$E$11,Inputs!$E$196,0)</f>
        <v>0</v>
      </c>
      <c r="AB49" s="435">
        <f>IF(AB$3=Inputs!$E$11,Inputs!$E$196,0)</f>
        <v>0</v>
      </c>
      <c r="AC49" s="435">
        <f>IF(AC$3=Inputs!$E$11,Inputs!$E$196,0)</f>
        <v>39452.883750000001</v>
      </c>
      <c r="AD49" s="435">
        <f>IF(AD$3=Inputs!$E$11,Inputs!$E$196,0)</f>
        <v>0</v>
      </c>
      <c r="AE49" s="435">
        <f>IF(AE$3=Inputs!$E$11,Inputs!$E$196,0)</f>
        <v>0</v>
      </c>
      <c r="AF49" s="435">
        <f>IF(AF$3=Inputs!$E$11,Inputs!$E$196,0)</f>
        <v>0</v>
      </c>
      <c r="AG49" s="435">
        <f>IF(AG$3=Inputs!$E$11,Inputs!$E$196,0)</f>
        <v>0</v>
      </c>
      <c r="AH49" s="435">
        <f>IF(AH$3=Inputs!$E$11,Inputs!$E$196,0)</f>
        <v>0</v>
      </c>
      <c r="AI49" s="435">
        <f>IF(AI$3=Inputs!$E$11,Inputs!$E$196,0)</f>
        <v>0</v>
      </c>
      <c r="AJ49" s="435">
        <f>IF(AJ$3=Inputs!$E$11,Inputs!$E$196,0)</f>
        <v>0</v>
      </c>
      <c r="AK49" s="435">
        <f>IF(AK$3=Inputs!$E$11,Inputs!$E$196,0)</f>
        <v>0</v>
      </c>
      <c r="AL49" s="435">
        <f>IF(AL$3=Inputs!$E$11,Inputs!$E$196,0)</f>
        <v>0</v>
      </c>
      <c r="AM49" s="435">
        <f>IF(AM$3=Inputs!$E$11,Inputs!$E$196,0)</f>
        <v>0</v>
      </c>
      <c r="AN49" s="435">
        <f>IF(AN$3=Inputs!$E$11,Inputs!$E$196,0)</f>
        <v>0</v>
      </c>
      <c r="AO49" s="435">
        <f>IF(AO$3=Inputs!$E$11,Inputs!$E$196,0)</f>
        <v>0</v>
      </c>
      <c r="AP49" s="435">
        <f>IF(AP$3=Inputs!$E$11,Inputs!$E$196,0)</f>
        <v>0</v>
      </c>
      <c r="AQ49" s="435">
        <f>IF(AQ$3=Inputs!$E$11,Inputs!$E$196,0)</f>
        <v>0</v>
      </c>
      <c r="AR49" s="435">
        <f>IF(AR$3=Inputs!$E$11,Inputs!$E$196,0)</f>
        <v>0</v>
      </c>
      <c r="AS49" s="435">
        <f>IF(AS$3=Inputs!$E$11,Inputs!$E$196,0)</f>
        <v>0</v>
      </c>
      <c r="AT49" s="435">
        <f>IF(AT$3=Inputs!$E$11,Inputs!$E$196,0)</f>
        <v>0</v>
      </c>
      <c r="AU49" s="435">
        <f>IF(AU$3=Inputs!$E$11,Inputs!$E$196,0)</f>
        <v>0</v>
      </c>
      <c r="AV49" s="435">
        <f>IF(AV$3=Inputs!$E$11,Inputs!$E$196,0)</f>
        <v>0</v>
      </c>
      <c r="AW49" s="435">
        <f>IF(AW$3=Inputs!$E$11,Inputs!$E$196,0)</f>
        <v>0</v>
      </c>
      <c r="AX49" s="435">
        <f>IF(AX$3=Inputs!$E$11,Inputs!$E$196,0)</f>
        <v>0</v>
      </c>
      <c r="AY49" s="435">
        <f>IF(AY$3=Inputs!$E$11,Inputs!$E$196,0)</f>
        <v>0</v>
      </c>
      <c r="AZ49" s="435">
        <f>IF(AZ$3=Inputs!$E$11,Inputs!$E$196,0)</f>
        <v>0</v>
      </c>
      <c r="BA49" s="435">
        <f>IF(BA$3=Inputs!$E$11,Inputs!$E$196,0)</f>
        <v>0</v>
      </c>
      <c r="BB49" s="435">
        <f>IF(BB$3=Inputs!$E$11,Inputs!$E$196,0)</f>
        <v>0</v>
      </c>
      <c r="BC49" s="435">
        <f>IF(BC$3=Inputs!$E$11,Inputs!$E$196,0)</f>
        <v>0</v>
      </c>
      <c r="BD49" s="435">
        <f>IF(BD$3=Inputs!$E$11,Inputs!$E$196,0)</f>
        <v>0</v>
      </c>
      <c r="BE49" s="435">
        <f>IF(BE$3=Inputs!$E$11,Inputs!$E$196,0)</f>
        <v>0</v>
      </c>
      <c r="BF49" s="435">
        <f>IF(BF$3=Inputs!$E$11,Inputs!$E$196,0)</f>
        <v>0</v>
      </c>
      <c r="BG49" s="435">
        <f>IF(BG$3=Inputs!$E$11,Inputs!$E$196,0)</f>
        <v>0</v>
      </c>
      <c r="BH49" s="435">
        <f>IF(BH$3=Inputs!$E$11,Inputs!$E$196,0)</f>
        <v>0</v>
      </c>
      <c r="BI49" s="435">
        <f>IF(BI$3=Inputs!$E$11,Inputs!$E$196,0)</f>
        <v>0</v>
      </c>
      <c r="BJ49" s="435">
        <f>IF(BJ$3=Inputs!$E$11,Inputs!$E$196,0)</f>
        <v>0</v>
      </c>
      <c r="BK49" s="435">
        <f>IF(BK$3=Inputs!$E$11,Inputs!$E$196,0)</f>
        <v>0</v>
      </c>
      <c r="BL49" s="435">
        <f>IF(BL$3=Inputs!$E$11,Inputs!$E$196,0)</f>
        <v>0</v>
      </c>
      <c r="BM49" s="435">
        <f>IF(BM$3=Inputs!$E$11,Inputs!$E$196,0)</f>
        <v>0</v>
      </c>
      <c r="BN49" s="435">
        <f>IF(BN$3=Inputs!$E$11,Inputs!$E$196,0)</f>
        <v>0</v>
      </c>
      <c r="BO49" s="435">
        <f>IF(BO$3=Inputs!$E$11,Inputs!$E$196,0)</f>
        <v>0</v>
      </c>
      <c r="BP49" s="435">
        <f>IF(BP$3=Inputs!$E$11,Inputs!$E$196,0)</f>
        <v>0</v>
      </c>
      <c r="BQ49" s="435">
        <f>IF(BQ$3=Inputs!$E$11,Inputs!$E$196,0)</f>
        <v>0</v>
      </c>
      <c r="BR49" s="435">
        <f>IF(BR$3=Inputs!$E$11,Inputs!$E$196,0)</f>
        <v>0</v>
      </c>
      <c r="BS49" s="435">
        <f>IF(BS$3=Inputs!$E$11,Inputs!$E$196,0)</f>
        <v>0</v>
      </c>
      <c r="BT49" s="435">
        <f>IF(BT$3=Inputs!$E$11,Inputs!$E$196,0)</f>
        <v>0</v>
      </c>
      <c r="BU49" s="435">
        <f>IF(BU$3=Inputs!$E$11,Inputs!$E$196,0)</f>
        <v>0</v>
      </c>
      <c r="BV49" s="435">
        <f>IF(BV$3=Inputs!$E$11,Inputs!$E$196,0)</f>
        <v>0</v>
      </c>
      <c r="BW49" s="435">
        <f>IF(BW$3=Inputs!$E$11,Inputs!$E$196,0)</f>
        <v>0</v>
      </c>
      <c r="BX49" s="435">
        <f>IF(BX$3=Inputs!$E$11,Inputs!$E$196,0)</f>
        <v>0</v>
      </c>
      <c r="BY49" s="435">
        <f>IF(BY$3=Inputs!$E$11,Inputs!$E$196,0)</f>
        <v>0</v>
      </c>
      <c r="BZ49" s="435">
        <f>IF(BZ$3=Inputs!$E$11,Inputs!$E$196,0)</f>
        <v>0</v>
      </c>
      <c r="CA49" s="435">
        <f>IF(CA$3=Inputs!$E$11,Inputs!$E$196,0)</f>
        <v>0</v>
      </c>
      <c r="CB49" s="435">
        <f>IF(CB$3=Inputs!$E$11,Inputs!$E$196,0)</f>
        <v>0</v>
      </c>
      <c r="CC49" s="435">
        <f>IF(CC$3=Inputs!$E$11,Inputs!$E$196,0)</f>
        <v>0</v>
      </c>
      <c r="CD49" s="435">
        <f>IF(CD$3=Inputs!$E$11,Inputs!$E$196,0)</f>
        <v>0</v>
      </c>
      <c r="CE49" s="435">
        <f>IF(CE$3=Inputs!$E$11,Inputs!$E$196,0)</f>
        <v>0</v>
      </c>
      <c r="CF49" s="435">
        <f>IF(CF$3=Inputs!$E$11,Inputs!$E$196,0)</f>
        <v>0</v>
      </c>
      <c r="CG49" s="435">
        <f>IF(CG$3=Inputs!$E$11,Inputs!$E$196,0)</f>
        <v>0</v>
      </c>
      <c r="CH49" s="435">
        <f>IF(CH$3=Inputs!$E$11,Inputs!$E$196,0)</f>
        <v>0</v>
      </c>
      <c r="CI49" s="435">
        <f>IF(CI$3=Inputs!$E$11,Inputs!$E$196,0)</f>
        <v>0</v>
      </c>
      <c r="CJ49" s="435">
        <f>IF(CJ$3=Inputs!$E$11,Inputs!$E$196,0)</f>
        <v>0</v>
      </c>
      <c r="CK49" s="435">
        <f>IF(CK$3=Inputs!$E$11,Inputs!$E$196,0)</f>
        <v>0</v>
      </c>
      <c r="CL49" s="435">
        <f>IF(CL$3=Inputs!$E$11,Inputs!$E$196,0)</f>
        <v>0</v>
      </c>
      <c r="CM49" s="435">
        <f>IF(CM$3=Inputs!$E$11,Inputs!$E$196,0)</f>
        <v>0</v>
      </c>
      <c r="CN49" s="435">
        <f>IF(CN$3=Inputs!$E$11,Inputs!$E$196,0)</f>
        <v>0</v>
      </c>
      <c r="CO49" s="435">
        <f>IF(CO$3=Inputs!$E$11,Inputs!$E$196,0)</f>
        <v>0</v>
      </c>
      <c r="CP49" s="435">
        <f>IF(CP$3=Inputs!$E$11,Inputs!$E$196,0)</f>
        <v>0</v>
      </c>
      <c r="CQ49" s="435">
        <f>IF(CQ$3=Inputs!$E$11,Inputs!$E$196,0)</f>
        <v>0</v>
      </c>
      <c r="CR49" s="435">
        <f>IF(CR$3=Inputs!$E$11,Inputs!$E$196,0)</f>
        <v>0</v>
      </c>
      <c r="CS49" s="435">
        <f>IF(CS$3=Inputs!$E$11,Inputs!$E$196,0)</f>
        <v>0</v>
      </c>
      <c r="CT49" s="435">
        <f>IF(CT$3=Inputs!$E$11,Inputs!$E$196,0)</f>
        <v>0</v>
      </c>
      <c r="CU49" s="435">
        <f>IF(CU$3=Inputs!$E$11,Inputs!$E$196,0)</f>
        <v>0</v>
      </c>
      <c r="CV49" s="435">
        <f>IF(CV$3=Inputs!$E$11,Inputs!$E$196,0)</f>
        <v>0</v>
      </c>
      <c r="CW49" s="435">
        <f>IF(CW$3=Inputs!$E$11,Inputs!$E$196,0)</f>
        <v>0</v>
      </c>
      <c r="CX49" s="435">
        <f>IF(CX$3=Inputs!$E$11,Inputs!$E$196,0)</f>
        <v>0</v>
      </c>
      <c r="CY49" s="435">
        <f>IF(CY$3=Inputs!$E$11,Inputs!$E$196,0)</f>
        <v>0</v>
      </c>
      <c r="CZ49" s="435">
        <f>IF(CZ$3=Inputs!$E$11,Inputs!$E$196,0)</f>
        <v>0</v>
      </c>
      <c r="DA49" s="435">
        <f>IF(DA$3=Inputs!$E$11,Inputs!$E$196,0)</f>
        <v>0</v>
      </c>
      <c r="DB49" s="435">
        <f>IF(DB$3=Inputs!$E$11,Inputs!$E$196,0)</f>
        <v>0</v>
      </c>
      <c r="DC49" s="435">
        <f>IF(DC$3=Inputs!$E$11,Inputs!$E$196,0)</f>
        <v>0</v>
      </c>
      <c r="DD49" s="435">
        <f>IF(DD$3=Inputs!$E$11,Inputs!$E$196,0)</f>
        <v>0</v>
      </c>
      <c r="DE49" s="435">
        <f>IF(DE$3=Inputs!$E$11,Inputs!$E$196,0)</f>
        <v>0</v>
      </c>
      <c r="DF49" s="435">
        <f>IF(DF$3=Inputs!$E$11,Inputs!$E$196,0)</f>
        <v>0</v>
      </c>
      <c r="DG49" s="435">
        <f>IF(DG$3=Inputs!$E$11,Inputs!$E$196,0)</f>
        <v>0</v>
      </c>
      <c r="DH49" s="435">
        <f>IF(DH$3=Inputs!$E$11,Inputs!$E$196,0)</f>
        <v>0</v>
      </c>
      <c r="DI49" s="435">
        <f>IF(DI$3=Inputs!$E$11,Inputs!$E$196,0)</f>
        <v>0</v>
      </c>
      <c r="DJ49" s="435">
        <f>IF(DJ$3=Inputs!$E$11,Inputs!$E$196,0)</f>
        <v>0</v>
      </c>
      <c r="DK49" s="435">
        <f>IF(DK$3=Inputs!$E$11,Inputs!$E$196,0)</f>
        <v>0</v>
      </c>
      <c r="DL49" s="435">
        <f>IF(DL$3=Inputs!$E$11,Inputs!$E$196,0)</f>
        <v>0</v>
      </c>
      <c r="DM49" s="435">
        <f>IF(DM$3=Inputs!$E$11,Inputs!$E$196,0)</f>
        <v>0</v>
      </c>
    </row>
    <row r="50" spans="1:117" s="422" customFormat="1" thickBot="1" x14ac:dyDescent="0.35">
      <c r="B50" s="436" t="s">
        <v>317</v>
      </c>
      <c r="C50" s="436"/>
      <c r="D50" s="603">
        <f t="shared" si="39"/>
        <v>917553.34370521363</v>
      </c>
      <c r="F50" s="443">
        <f t="shared" ref="F50:BQ50" si="46">SUM(F43:F49)</f>
        <v>0</v>
      </c>
      <c r="G50" s="443">
        <f t="shared" si="46"/>
        <v>0</v>
      </c>
      <c r="H50" s="443">
        <f t="shared" si="46"/>
        <v>0</v>
      </c>
      <c r="I50" s="443">
        <f t="shared" si="46"/>
        <v>0</v>
      </c>
      <c r="J50" s="443">
        <f t="shared" si="46"/>
        <v>0</v>
      </c>
      <c r="K50" s="443">
        <f t="shared" si="46"/>
        <v>0</v>
      </c>
      <c r="L50" s="443">
        <f t="shared" si="46"/>
        <v>0</v>
      </c>
      <c r="M50" s="443">
        <f t="shared" si="46"/>
        <v>0</v>
      </c>
      <c r="N50" s="443">
        <f t="shared" si="46"/>
        <v>0</v>
      </c>
      <c r="O50" s="443">
        <f t="shared" si="46"/>
        <v>0</v>
      </c>
      <c r="P50" s="443">
        <f t="shared" si="46"/>
        <v>0</v>
      </c>
      <c r="Q50" s="443">
        <f t="shared" si="46"/>
        <v>0</v>
      </c>
      <c r="R50" s="443">
        <f t="shared" si="46"/>
        <v>111488.70995521356</v>
      </c>
      <c r="S50" s="443">
        <f t="shared" si="46"/>
        <v>24500</v>
      </c>
      <c r="T50" s="443">
        <f t="shared" si="46"/>
        <v>53171</v>
      </c>
      <c r="U50" s="443">
        <f t="shared" si="46"/>
        <v>19000</v>
      </c>
      <c r="V50" s="443">
        <f t="shared" si="46"/>
        <v>49536.25</v>
      </c>
      <c r="W50" s="443">
        <f t="shared" si="46"/>
        <v>113887.75</v>
      </c>
      <c r="X50" s="443">
        <f t="shared" si="46"/>
        <v>237189.75</v>
      </c>
      <c r="Y50" s="443">
        <f t="shared" si="46"/>
        <v>54684.75</v>
      </c>
      <c r="Z50" s="443">
        <f t="shared" si="46"/>
        <v>163762.25</v>
      </c>
      <c r="AA50" s="443">
        <f t="shared" si="46"/>
        <v>28880</v>
      </c>
      <c r="AB50" s="443">
        <f t="shared" si="46"/>
        <v>7000</v>
      </c>
      <c r="AC50" s="443">
        <f t="shared" si="46"/>
        <v>54452.883750000001</v>
      </c>
      <c r="AD50" s="443">
        <f t="shared" si="46"/>
        <v>0</v>
      </c>
      <c r="AE50" s="443">
        <f t="shared" si="46"/>
        <v>0</v>
      </c>
      <c r="AF50" s="443">
        <f t="shared" si="46"/>
        <v>0</v>
      </c>
      <c r="AG50" s="443">
        <f t="shared" si="46"/>
        <v>0</v>
      </c>
      <c r="AH50" s="443">
        <f t="shared" si="46"/>
        <v>0</v>
      </c>
      <c r="AI50" s="443">
        <f t="shared" si="46"/>
        <v>0</v>
      </c>
      <c r="AJ50" s="443">
        <f t="shared" si="46"/>
        <v>0</v>
      </c>
      <c r="AK50" s="443">
        <f t="shared" si="46"/>
        <v>0</v>
      </c>
      <c r="AL50" s="443">
        <f t="shared" si="46"/>
        <v>0</v>
      </c>
      <c r="AM50" s="443">
        <f t="shared" si="46"/>
        <v>0</v>
      </c>
      <c r="AN50" s="443">
        <f t="shared" si="46"/>
        <v>0</v>
      </c>
      <c r="AO50" s="443">
        <f t="shared" si="46"/>
        <v>0</v>
      </c>
      <c r="AP50" s="443">
        <f t="shared" si="46"/>
        <v>0</v>
      </c>
      <c r="AQ50" s="443">
        <f t="shared" si="46"/>
        <v>0</v>
      </c>
      <c r="AR50" s="443">
        <f t="shared" si="46"/>
        <v>0</v>
      </c>
      <c r="AS50" s="443">
        <f t="shared" si="46"/>
        <v>0</v>
      </c>
      <c r="AT50" s="443">
        <f t="shared" si="46"/>
        <v>0</v>
      </c>
      <c r="AU50" s="443">
        <f t="shared" si="46"/>
        <v>0</v>
      </c>
      <c r="AV50" s="443">
        <f t="shared" si="46"/>
        <v>0</v>
      </c>
      <c r="AW50" s="443">
        <f t="shared" si="46"/>
        <v>0</v>
      </c>
      <c r="AX50" s="443">
        <f t="shared" si="46"/>
        <v>0</v>
      </c>
      <c r="AY50" s="443">
        <f t="shared" si="46"/>
        <v>0</v>
      </c>
      <c r="AZ50" s="443">
        <f t="shared" si="46"/>
        <v>0</v>
      </c>
      <c r="BA50" s="443">
        <f t="shared" si="46"/>
        <v>0</v>
      </c>
      <c r="BB50" s="443">
        <f t="shared" si="46"/>
        <v>0</v>
      </c>
      <c r="BC50" s="443">
        <f t="shared" si="46"/>
        <v>0</v>
      </c>
      <c r="BD50" s="443">
        <f t="shared" si="46"/>
        <v>0</v>
      </c>
      <c r="BE50" s="443">
        <f t="shared" si="46"/>
        <v>0</v>
      </c>
      <c r="BF50" s="443">
        <f t="shared" si="46"/>
        <v>0</v>
      </c>
      <c r="BG50" s="443">
        <f t="shared" si="46"/>
        <v>0</v>
      </c>
      <c r="BH50" s="443">
        <f t="shared" si="46"/>
        <v>0</v>
      </c>
      <c r="BI50" s="443">
        <f t="shared" si="46"/>
        <v>0</v>
      </c>
      <c r="BJ50" s="443">
        <f t="shared" si="46"/>
        <v>0</v>
      </c>
      <c r="BK50" s="443">
        <f t="shared" si="46"/>
        <v>0</v>
      </c>
      <c r="BL50" s="443">
        <f t="shared" si="46"/>
        <v>0</v>
      </c>
      <c r="BM50" s="443">
        <f t="shared" si="46"/>
        <v>0</v>
      </c>
      <c r="BN50" s="443">
        <f t="shared" si="46"/>
        <v>0</v>
      </c>
      <c r="BO50" s="443">
        <f t="shared" si="46"/>
        <v>0</v>
      </c>
      <c r="BP50" s="443">
        <f t="shared" si="46"/>
        <v>0</v>
      </c>
      <c r="BQ50" s="443">
        <f t="shared" si="46"/>
        <v>0</v>
      </c>
      <c r="BR50" s="443">
        <f t="shared" ref="BR50:CT50" si="47">SUM(BR43:BR49)</f>
        <v>0</v>
      </c>
      <c r="BS50" s="443">
        <f t="shared" si="47"/>
        <v>0</v>
      </c>
      <c r="BT50" s="443">
        <f t="shared" si="47"/>
        <v>0</v>
      </c>
      <c r="BU50" s="443">
        <f t="shared" si="47"/>
        <v>0</v>
      </c>
      <c r="BV50" s="443">
        <f t="shared" si="47"/>
        <v>0</v>
      </c>
      <c r="BW50" s="443">
        <f t="shared" si="47"/>
        <v>0</v>
      </c>
      <c r="BX50" s="443">
        <f t="shared" si="47"/>
        <v>0</v>
      </c>
      <c r="BY50" s="443">
        <f t="shared" si="47"/>
        <v>0</v>
      </c>
      <c r="BZ50" s="443">
        <f t="shared" si="47"/>
        <v>0</v>
      </c>
      <c r="CA50" s="443">
        <f t="shared" si="47"/>
        <v>0</v>
      </c>
      <c r="CB50" s="443">
        <f t="shared" si="47"/>
        <v>0</v>
      </c>
      <c r="CC50" s="443">
        <f t="shared" si="47"/>
        <v>0</v>
      </c>
      <c r="CD50" s="443">
        <f t="shared" si="47"/>
        <v>0</v>
      </c>
      <c r="CE50" s="443">
        <f t="shared" si="47"/>
        <v>0</v>
      </c>
      <c r="CF50" s="443">
        <f t="shared" si="47"/>
        <v>0</v>
      </c>
      <c r="CG50" s="443">
        <f t="shared" si="47"/>
        <v>0</v>
      </c>
      <c r="CH50" s="443">
        <f t="shared" si="47"/>
        <v>0</v>
      </c>
      <c r="CI50" s="443">
        <f t="shared" si="47"/>
        <v>0</v>
      </c>
      <c r="CJ50" s="443">
        <f t="shared" si="47"/>
        <v>0</v>
      </c>
      <c r="CK50" s="443">
        <f t="shared" si="47"/>
        <v>0</v>
      </c>
      <c r="CL50" s="443">
        <f t="shared" si="47"/>
        <v>0</v>
      </c>
      <c r="CM50" s="443">
        <f t="shared" si="47"/>
        <v>0</v>
      </c>
      <c r="CN50" s="443">
        <f t="shared" si="47"/>
        <v>0</v>
      </c>
      <c r="CO50" s="443">
        <f t="shared" si="47"/>
        <v>0</v>
      </c>
      <c r="CP50" s="443">
        <f t="shared" si="47"/>
        <v>0</v>
      </c>
      <c r="CQ50" s="443">
        <f t="shared" si="47"/>
        <v>0</v>
      </c>
      <c r="CR50" s="443">
        <f t="shared" si="47"/>
        <v>0</v>
      </c>
      <c r="CS50" s="443">
        <f t="shared" si="47"/>
        <v>0</v>
      </c>
      <c r="CT50" s="443">
        <f t="shared" si="47"/>
        <v>0</v>
      </c>
      <c r="CU50" s="443">
        <f t="shared" ref="CU50:DA50" si="48">SUM(CU43:CU49)</f>
        <v>0</v>
      </c>
      <c r="CV50" s="443">
        <f t="shared" si="48"/>
        <v>0</v>
      </c>
      <c r="CW50" s="443">
        <f t="shared" si="48"/>
        <v>0</v>
      </c>
      <c r="CX50" s="443">
        <f t="shared" si="48"/>
        <v>0</v>
      </c>
      <c r="CY50" s="443">
        <f t="shared" si="48"/>
        <v>0</v>
      </c>
      <c r="CZ50" s="443">
        <f t="shared" si="48"/>
        <v>0</v>
      </c>
      <c r="DA50" s="443">
        <f t="shared" si="48"/>
        <v>0</v>
      </c>
      <c r="DB50" s="443">
        <f t="shared" ref="DB50:DM50" si="49">SUM(DB43:DB49)</f>
        <v>0</v>
      </c>
      <c r="DC50" s="443">
        <f t="shared" si="49"/>
        <v>0</v>
      </c>
      <c r="DD50" s="443">
        <f t="shared" si="49"/>
        <v>0</v>
      </c>
      <c r="DE50" s="443">
        <f t="shared" si="49"/>
        <v>0</v>
      </c>
      <c r="DF50" s="443">
        <f t="shared" si="49"/>
        <v>0</v>
      </c>
      <c r="DG50" s="443">
        <f t="shared" si="49"/>
        <v>0</v>
      </c>
      <c r="DH50" s="443">
        <f t="shared" si="49"/>
        <v>0</v>
      </c>
      <c r="DI50" s="443">
        <f t="shared" si="49"/>
        <v>0</v>
      </c>
      <c r="DJ50" s="443">
        <f t="shared" si="49"/>
        <v>0</v>
      </c>
      <c r="DK50" s="443">
        <f t="shared" si="49"/>
        <v>0</v>
      </c>
      <c r="DL50" s="443">
        <f t="shared" si="49"/>
        <v>0</v>
      </c>
      <c r="DM50" s="443">
        <f t="shared" si="49"/>
        <v>0</v>
      </c>
    </row>
    <row r="51" spans="1:117" s="438" customFormat="1" ht="6" thickTop="1" x14ac:dyDescent="0.15">
      <c r="F51" s="598"/>
      <c r="G51" s="598"/>
      <c r="H51" s="598"/>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c r="BR51" s="598"/>
      <c r="BS51" s="598"/>
      <c r="BT51" s="598"/>
      <c r="BU51" s="598"/>
      <c r="BV51" s="598"/>
      <c r="BW51" s="598"/>
      <c r="BX51" s="598"/>
      <c r="BY51" s="598"/>
      <c r="BZ51" s="598"/>
      <c r="CA51" s="598"/>
      <c r="CB51" s="598"/>
      <c r="CC51" s="598"/>
      <c r="CD51" s="598"/>
      <c r="CE51" s="598"/>
      <c r="CF51" s="598"/>
      <c r="CG51" s="598"/>
      <c r="CH51" s="598"/>
      <c r="CI51" s="598"/>
      <c r="CJ51" s="598"/>
      <c r="CK51" s="598"/>
      <c r="CL51" s="598"/>
      <c r="CM51" s="598"/>
      <c r="CN51" s="598"/>
      <c r="CO51" s="598"/>
      <c r="CP51" s="598"/>
      <c r="CQ51" s="598"/>
      <c r="CR51" s="598"/>
      <c r="CS51" s="598"/>
      <c r="CT51" s="598"/>
      <c r="CU51" s="598"/>
      <c r="CV51" s="598"/>
      <c r="CW51" s="598"/>
      <c r="CX51" s="598"/>
      <c r="CY51" s="598"/>
      <c r="CZ51" s="598"/>
      <c r="DA51" s="598"/>
      <c r="DB51" s="598"/>
      <c r="DC51" s="598"/>
      <c r="DD51" s="598"/>
      <c r="DE51" s="598"/>
      <c r="DF51" s="598"/>
      <c r="DG51" s="598"/>
      <c r="DH51" s="598"/>
      <c r="DI51" s="598"/>
      <c r="DJ51" s="598"/>
      <c r="DK51" s="598"/>
      <c r="DL51" s="598"/>
      <c r="DM51" s="598"/>
    </row>
    <row r="52" spans="1:117" s="422" customFormat="1" ht="14.45" x14ac:dyDescent="0.3">
      <c r="B52" s="422" t="s">
        <v>674</v>
      </c>
      <c r="D52" s="427">
        <f t="shared" ref="D52:D57" si="50">SUM(F52:DM52)</f>
        <v>18872.855592990018</v>
      </c>
      <c r="F52" s="435">
        <f>F$92</f>
        <v>0</v>
      </c>
      <c r="G52" s="435">
        <f t="shared" ref="G52:BR52" si="51">G$92</f>
        <v>0</v>
      </c>
      <c r="H52" s="435">
        <f t="shared" si="51"/>
        <v>0</v>
      </c>
      <c r="I52" s="435">
        <f t="shared" si="51"/>
        <v>0</v>
      </c>
      <c r="J52" s="435">
        <f t="shared" si="51"/>
        <v>0</v>
      </c>
      <c r="K52" s="435">
        <f t="shared" si="51"/>
        <v>0</v>
      </c>
      <c r="L52" s="435">
        <f t="shared" si="51"/>
        <v>0</v>
      </c>
      <c r="M52" s="435">
        <f t="shared" si="51"/>
        <v>0</v>
      </c>
      <c r="N52" s="435">
        <f t="shared" si="51"/>
        <v>0</v>
      </c>
      <c r="O52" s="435">
        <f t="shared" si="51"/>
        <v>0</v>
      </c>
      <c r="P52" s="435">
        <f t="shared" si="51"/>
        <v>0</v>
      </c>
      <c r="Q52" s="435">
        <f t="shared" si="51"/>
        <v>0</v>
      </c>
      <c r="R52" s="435">
        <f t="shared" si="51"/>
        <v>0</v>
      </c>
      <c r="S52" s="435">
        <f t="shared" si="51"/>
        <v>407.00769987890015</v>
      </c>
      <c r="T52" s="435">
        <f t="shared" si="51"/>
        <v>498.43007207672321</v>
      </c>
      <c r="U52" s="435">
        <f t="shared" si="51"/>
        <v>694.96560398823578</v>
      </c>
      <c r="V52" s="435">
        <f t="shared" si="51"/>
        <v>767.71097976296119</v>
      </c>
      <c r="W52" s="435">
        <f t="shared" si="51"/>
        <v>952.28800304588231</v>
      </c>
      <c r="X52" s="435">
        <f t="shared" si="51"/>
        <v>1372.6890994770888</v>
      </c>
      <c r="Y52" s="435">
        <f t="shared" si="51"/>
        <v>2245.2705593588457</v>
      </c>
      <c r="Z52" s="435">
        <f t="shared" si="51"/>
        <v>2455.8351166730085</v>
      </c>
      <c r="AA52" s="435">
        <f t="shared" si="51"/>
        <v>3065.629792710572</v>
      </c>
      <c r="AB52" s="435">
        <f t="shared" si="51"/>
        <v>3185.9830459865429</v>
      </c>
      <c r="AC52" s="435">
        <f t="shared" si="51"/>
        <v>3227.0456200312592</v>
      </c>
      <c r="AD52" s="435">
        <f t="shared" si="51"/>
        <v>0</v>
      </c>
      <c r="AE52" s="435">
        <f t="shared" si="51"/>
        <v>0</v>
      </c>
      <c r="AF52" s="435">
        <f t="shared" si="51"/>
        <v>0</v>
      </c>
      <c r="AG52" s="435">
        <f t="shared" si="51"/>
        <v>0</v>
      </c>
      <c r="AH52" s="435">
        <f t="shared" si="51"/>
        <v>0</v>
      </c>
      <c r="AI52" s="435">
        <f t="shared" si="51"/>
        <v>0</v>
      </c>
      <c r="AJ52" s="435">
        <f t="shared" si="51"/>
        <v>0</v>
      </c>
      <c r="AK52" s="435">
        <f t="shared" si="51"/>
        <v>0</v>
      </c>
      <c r="AL52" s="435">
        <f t="shared" si="51"/>
        <v>0</v>
      </c>
      <c r="AM52" s="435">
        <f t="shared" si="51"/>
        <v>0</v>
      </c>
      <c r="AN52" s="435">
        <f t="shared" si="51"/>
        <v>0</v>
      </c>
      <c r="AO52" s="435">
        <f t="shared" si="51"/>
        <v>0</v>
      </c>
      <c r="AP52" s="435">
        <f t="shared" si="51"/>
        <v>0</v>
      </c>
      <c r="AQ52" s="435">
        <f t="shared" si="51"/>
        <v>0</v>
      </c>
      <c r="AR52" s="435">
        <f t="shared" si="51"/>
        <v>0</v>
      </c>
      <c r="AS52" s="435">
        <f t="shared" si="51"/>
        <v>0</v>
      </c>
      <c r="AT52" s="435">
        <f t="shared" si="51"/>
        <v>0</v>
      </c>
      <c r="AU52" s="435">
        <f t="shared" si="51"/>
        <v>0</v>
      </c>
      <c r="AV52" s="435">
        <f t="shared" si="51"/>
        <v>0</v>
      </c>
      <c r="AW52" s="435">
        <f t="shared" si="51"/>
        <v>0</v>
      </c>
      <c r="AX52" s="435">
        <f t="shared" si="51"/>
        <v>0</v>
      </c>
      <c r="AY52" s="435">
        <f t="shared" si="51"/>
        <v>0</v>
      </c>
      <c r="AZ52" s="435">
        <f t="shared" si="51"/>
        <v>0</v>
      </c>
      <c r="BA52" s="435">
        <f t="shared" si="51"/>
        <v>0</v>
      </c>
      <c r="BB52" s="435">
        <f t="shared" si="51"/>
        <v>0</v>
      </c>
      <c r="BC52" s="435">
        <f t="shared" si="51"/>
        <v>0</v>
      </c>
      <c r="BD52" s="435">
        <f t="shared" si="51"/>
        <v>0</v>
      </c>
      <c r="BE52" s="435">
        <f t="shared" si="51"/>
        <v>0</v>
      </c>
      <c r="BF52" s="435">
        <f t="shared" si="51"/>
        <v>0</v>
      </c>
      <c r="BG52" s="435">
        <f t="shared" si="51"/>
        <v>0</v>
      </c>
      <c r="BH52" s="435">
        <f t="shared" si="51"/>
        <v>0</v>
      </c>
      <c r="BI52" s="435">
        <f t="shared" si="51"/>
        <v>0</v>
      </c>
      <c r="BJ52" s="435">
        <f t="shared" si="51"/>
        <v>0</v>
      </c>
      <c r="BK52" s="435">
        <f t="shared" si="51"/>
        <v>0</v>
      </c>
      <c r="BL52" s="435">
        <f t="shared" si="51"/>
        <v>0</v>
      </c>
      <c r="BM52" s="435">
        <f t="shared" si="51"/>
        <v>0</v>
      </c>
      <c r="BN52" s="435">
        <f t="shared" si="51"/>
        <v>0</v>
      </c>
      <c r="BO52" s="435">
        <f t="shared" si="51"/>
        <v>0</v>
      </c>
      <c r="BP52" s="435">
        <f t="shared" si="51"/>
        <v>0</v>
      </c>
      <c r="BQ52" s="435">
        <f t="shared" si="51"/>
        <v>0</v>
      </c>
      <c r="BR52" s="435">
        <f t="shared" si="51"/>
        <v>0</v>
      </c>
      <c r="BS52" s="435">
        <f t="shared" ref="BS52:DM52" si="52">BS$92</f>
        <v>0</v>
      </c>
      <c r="BT52" s="435">
        <f t="shared" si="52"/>
        <v>0</v>
      </c>
      <c r="BU52" s="435">
        <f t="shared" si="52"/>
        <v>0</v>
      </c>
      <c r="BV52" s="435">
        <f t="shared" si="52"/>
        <v>0</v>
      </c>
      <c r="BW52" s="435">
        <f t="shared" si="52"/>
        <v>0</v>
      </c>
      <c r="BX52" s="435">
        <f t="shared" si="52"/>
        <v>0</v>
      </c>
      <c r="BY52" s="435">
        <f t="shared" si="52"/>
        <v>0</v>
      </c>
      <c r="BZ52" s="435">
        <f t="shared" si="52"/>
        <v>0</v>
      </c>
      <c r="CA52" s="435">
        <f t="shared" si="52"/>
        <v>0</v>
      </c>
      <c r="CB52" s="435">
        <f t="shared" si="52"/>
        <v>0</v>
      </c>
      <c r="CC52" s="435">
        <f t="shared" si="52"/>
        <v>0</v>
      </c>
      <c r="CD52" s="435">
        <f t="shared" si="52"/>
        <v>0</v>
      </c>
      <c r="CE52" s="435">
        <f t="shared" si="52"/>
        <v>0</v>
      </c>
      <c r="CF52" s="435">
        <f t="shared" si="52"/>
        <v>0</v>
      </c>
      <c r="CG52" s="435">
        <f t="shared" si="52"/>
        <v>0</v>
      </c>
      <c r="CH52" s="435">
        <f t="shared" si="52"/>
        <v>0</v>
      </c>
      <c r="CI52" s="435">
        <f t="shared" si="52"/>
        <v>0</v>
      </c>
      <c r="CJ52" s="435">
        <f t="shared" si="52"/>
        <v>0</v>
      </c>
      <c r="CK52" s="435">
        <f t="shared" si="52"/>
        <v>0</v>
      </c>
      <c r="CL52" s="435">
        <f t="shared" si="52"/>
        <v>0</v>
      </c>
      <c r="CM52" s="435">
        <f t="shared" si="52"/>
        <v>0</v>
      </c>
      <c r="CN52" s="435">
        <f t="shared" si="52"/>
        <v>0</v>
      </c>
      <c r="CO52" s="435">
        <f t="shared" si="52"/>
        <v>0</v>
      </c>
      <c r="CP52" s="435">
        <f t="shared" si="52"/>
        <v>0</v>
      </c>
      <c r="CQ52" s="435">
        <f t="shared" si="52"/>
        <v>0</v>
      </c>
      <c r="CR52" s="435">
        <f t="shared" si="52"/>
        <v>0</v>
      </c>
      <c r="CS52" s="435">
        <f t="shared" si="52"/>
        <v>0</v>
      </c>
      <c r="CT52" s="435">
        <f t="shared" si="52"/>
        <v>0</v>
      </c>
      <c r="CU52" s="435">
        <f t="shared" si="52"/>
        <v>0</v>
      </c>
      <c r="CV52" s="435">
        <f t="shared" si="52"/>
        <v>0</v>
      </c>
      <c r="CW52" s="435">
        <f t="shared" si="52"/>
        <v>0</v>
      </c>
      <c r="CX52" s="435">
        <f t="shared" si="52"/>
        <v>0</v>
      </c>
      <c r="CY52" s="435">
        <f t="shared" si="52"/>
        <v>0</v>
      </c>
      <c r="CZ52" s="435">
        <f t="shared" si="52"/>
        <v>0</v>
      </c>
      <c r="DA52" s="435">
        <f t="shared" si="52"/>
        <v>0</v>
      </c>
      <c r="DB52" s="435">
        <f t="shared" si="52"/>
        <v>0</v>
      </c>
      <c r="DC52" s="435">
        <f t="shared" si="52"/>
        <v>0</v>
      </c>
      <c r="DD52" s="435">
        <f t="shared" si="52"/>
        <v>0</v>
      </c>
      <c r="DE52" s="435">
        <f t="shared" si="52"/>
        <v>0</v>
      </c>
      <c r="DF52" s="435">
        <f t="shared" si="52"/>
        <v>0</v>
      </c>
      <c r="DG52" s="435">
        <f t="shared" si="52"/>
        <v>0</v>
      </c>
      <c r="DH52" s="435">
        <f t="shared" si="52"/>
        <v>0</v>
      </c>
      <c r="DI52" s="435">
        <f t="shared" si="52"/>
        <v>0</v>
      </c>
      <c r="DJ52" s="435">
        <f t="shared" si="52"/>
        <v>0</v>
      </c>
      <c r="DK52" s="435">
        <f t="shared" si="52"/>
        <v>0</v>
      </c>
      <c r="DL52" s="435">
        <f t="shared" si="52"/>
        <v>0</v>
      </c>
      <c r="DM52" s="435">
        <f t="shared" si="52"/>
        <v>0</v>
      </c>
    </row>
    <row r="53" spans="1:117" s="422" customFormat="1" ht="14.45" x14ac:dyDescent="0.3">
      <c r="B53" s="422" t="s">
        <v>675</v>
      </c>
      <c r="D53" s="427">
        <f t="shared" si="50"/>
        <v>0</v>
      </c>
      <c r="F53" s="435">
        <f>F$101</f>
        <v>0</v>
      </c>
      <c r="G53" s="435">
        <f t="shared" ref="G53:BR53" si="53">G$101</f>
        <v>0</v>
      </c>
      <c r="H53" s="435">
        <f t="shared" si="53"/>
        <v>0</v>
      </c>
      <c r="I53" s="435">
        <f t="shared" si="53"/>
        <v>0</v>
      </c>
      <c r="J53" s="435">
        <f t="shared" si="53"/>
        <v>0</v>
      </c>
      <c r="K53" s="435">
        <f t="shared" si="53"/>
        <v>0</v>
      </c>
      <c r="L53" s="435">
        <f t="shared" si="53"/>
        <v>0</v>
      </c>
      <c r="M53" s="435">
        <f t="shared" si="53"/>
        <v>0</v>
      </c>
      <c r="N53" s="435">
        <f t="shared" si="53"/>
        <v>0</v>
      </c>
      <c r="O53" s="435">
        <f t="shared" si="53"/>
        <v>0</v>
      </c>
      <c r="P53" s="435">
        <f t="shared" si="53"/>
        <v>0</v>
      </c>
      <c r="Q53" s="435">
        <f t="shared" si="53"/>
        <v>0</v>
      </c>
      <c r="R53" s="435">
        <f t="shared" si="53"/>
        <v>0</v>
      </c>
      <c r="S53" s="435">
        <f t="shared" si="53"/>
        <v>0</v>
      </c>
      <c r="T53" s="435">
        <f t="shared" si="53"/>
        <v>0</v>
      </c>
      <c r="U53" s="435">
        <f t="shared" si="53"/>
        <v>0</v>
      </c>
      <c r="V53" s="435">
        <f t="shared" si="53"/>
        <v>0</v>
      </c>
      <c r="W53" s="435">
        <f t="shared" si="53"/>
        <v>0</v>
      </c>
      <c r="X53" s="435">
        <f t="shared" si="53"/>
        <v>0</v>
      </c>
      <c r="Y53" s="435">
        <f t="shared" si="53"/>
        <v>0</v>
      </c>
      <c r="Z53" s="435">
        <f t="shared" si="53"/>
        <v>0</v>
      </c>
      <c r="AA53" s="435">
        <f t="shared" si="53"/>
        <v>0</v>
      </c>
      <c r="AB53" s="435">
        <f t="shared" si="53"/>
        <v>0</v>
      </c>
      <c r="AC53" s="435">
        <f t="shared" si="53"/>
        <v>0</v>
      </c>
      <c r="AD53" s="435">
        <f t="shared" si="53"/>
        <v>0</v>
      </c>
      <c r="AE53" s="435">
        <f t="shared" si="53"/>
        <v>0</v>
      </c>
      <c r="AF53" s="435">
        <f t="shared" si="53"/>
        <v>0</v>
      </c>
      <c r="AG53" s="435">
        <f t="shared" si="53"/>
        <v>0</v>
      </c>
      <c r="AH53" s="435">
        <f t="shared" si="53"/>
        <v>0</v>
      </c>
      <c r="AI53" s="435">
        <f t="shared" si="53"/>
        <v>0</v>
      </c>
      <c r="AJ53" s="435">
        <f t="shared" si="53"/>
        <v>0</v>
      </c>
      <c r="AK53" s="435">
        <f t="shared" si="53"/>
        <v>0</v>
      </c>
      <c r="AL53" s="435">
        <f t="shared" si="53"/>
        <v>0</v>
      </c>
      <c r="AM53" s="435">
        <f t="shared" si="53"/>
        <v>0</v>
      </c>
      <c r="AN53" s="435">
        <f t="shared" si="53"/>
        <v>0</v>
      </c>
      <c r="AO53" s="435">
        <f t="shared" si="53"/>
        <v>0</v>
      </c>
      <c r="AP53" s="435">
        <f t="shared" si="53"/>
        <v>0</v>
      </c>
      <c r="AQ53" s="435">
        <f t="shared" si="53"/>
        <v>0</v>
      </c>
      <c r="AR53" s="435">
        <f t="shared" si="53"/>
        <v>0</v>
      </c>
      <c r="AS53" s="435">
        <f t="shared" si="53"/>
        <v>0</v>
      </c>
      <c r="AT53" s="435">
        <f t="shared" si="53"/>
        <v>0</v>
      </c>
      <c r="AU53" s="435">
        <f t="shared" si="53"/>
        <v>0</v>
      </c>
      <c r="AV53" s="435">
        <f t="shared" si="53"/>
        <v>0</v>
      </c>
      <c r="AW53" s="435">
        <f t="shared" si="53"/>
        <v>0</v>
      </c>
      <c r="AX53" s="435">
        <f t="shared" si="53"/>
        <v>0</v>
      </c>
      <c r="AY53" s="435">
        <f t="shared" si="53"/>
        <v>0</v>
      </c>
      <c r="AZ53" s="435">
        <f t="shared" si="53"/>
        <v>0</v>
      </c>
      <c r="BA53" s="435">
        <f t="shared" si="53"/>
        <v>0</v>
      </c>
      <c r="BB53" s="435">
        <f t="shared" si="53"/>
        <v>0</v>
      </c>
      <c r="BC53" s="435">
        <f t="shared" si="53"/>
        <v>0</v>
      </c>
      <c r="BD53" s="435">
        <f t="shared" si="53"/>
        <v>0</v>
      </c>
      <c r="BE53" s="435">
        <f t="shared" si="53"/>
        <v>0</v>
      </c>
      <c r="BF53" s="435">
        <f t="shared" si="53"/>
        <v>0</v>
      </c>
      <c r="BG53" s="435">
        <f t="shared" si="53"/>
        <v>0</v>
      </c>
      <c r="BH53" s="435">
        <f t="shared" si="53"/>
        <v>0</v>
      </c>
      <c r="BI53" s="435">
        <f t="shared" si="53"/>
        <v>0</v>
      </c>
      <c r="BJ53" s="435">
        <f t="shared" si="53"/>
        <v>0</v>
      </c>
      <c r="BK53" s="435">
        <f t="shared" si="53"/>
        <v>0</v>
      </c>
      <c r="BL53" s="435">
        <f t="shared" si="53"/>
        <v>0</v>
      </c>
      <c r="BM53" s="435">
        <f t="shared" si="53"/>
        <v>0</v>
      </c>
      <c r="BN53" s="435">
        <f t="shared" si="53"/>
        <v>0</v>
      </c>
      <c r="BO53" s="435">
        <f t="shared" si="53"/>
        <v>0</v>
      </c>
      <c r="BP53" s="435">
        <f t="shared" si="53"/>
        <v>0</v>
      </c>
      <c r="BQ53" s="435">
        <f t="shared" si="53"/>
        <v>0</v>
      </c>
      <c r="BR53" s="435">
        <f t="shared" si="53"/>
        <v>0</v>
      </c>
      <c r="BS53" s="435">
        <f t="shared" ref="BS53:DM53" si="54">BS$101</f>
        <v>0</v>
      </c>
      <c r="BT53" s="435">
        <f t="shared" si="54"/>
        <v>0</v>
      </c>
      <c r="BU53" s="435">
        <f t="shared" si="54"/>
        <v>0</v>
      </c>
      <c r="BV53" s="435">
        <f t="shared" si="54"/>
        <v>0</v>
      </c>
      <c r="BW53" s="435">
        <f t="shared" si="54"/>
        <v>0</v>
      </c>
      <c r="BX53" s="435">
        <f t="shared" si="54"/>
        <v>0</v>
      </c>
      <c r="BY53" s="435">
        <f t="shared" si="54"/>
        <v>0</v>
      </c>
      <c r="BZ53" s="435">
        <f t="shared" si="54"/>
        <v>0</v>
      </c>
      <c r="CA53" s="435">
        <f t="shared" si="54"/>
        <v>0</v>
      </c>
      <c r="CB53" s="435">
        <f t="shared" si="54"/>
        <v>0</v>
      </c>
      <c r="CC53" s="435">
        <f t="shared" si="54"/>
        <v>0</v>
      </c>
      <c r="CD53" s="435">
        <f t="shared" si="54"/>
        <v>0</v>
      </c>
      <c r="CE53" s="435">
        <f t="shared" si="54"/>
        <v>0</v>
      </c>
      <c r="CF53" s="435">
        <f t="shared" si="54"/>
        <v>0</v>
      </c>
      <c r="CG53" s="435">
        <f t="shared" si="54"/>
        <v>0</v>
      </c>
      <c r="CH53" s="435">
        <f t="shared" si="54"/>
        <v>0</v>
      </c>
      <c r="CI53" s="435">
        <f t="shared" si="54"/>
        <v>0</v>
      </c>
      <c r="CJ53" s="435">
        <f t="shared" si="54"/>
        <v>0</v>
      </c>
      <c r="CK53" s="435">
        <f t="shared" si="54"/>
        <v>0</v>
      </c>
      <c r="CL53" s="435">
        <f t="shared" si="54"/>
        <v>0</v>
      </c>
      <c r="CM53" s="435">
        <f t="shared" si="54"/>
        <v>0</v>
      </c>
      <c r="CN53" s="435">
        <f t="shared" si="54"/>
        <v>0</v>
      </c>
      <c r="CO53" s="435">
        <f t="shared" si="54"/>
        <v>0</v>
      </c>
      <c r="CP53" s="435">
        <f t="shared" si="54"/>
        <v>0</v>
      </c>
      <c r="CQ53" s="435">
        <f t="shared" si="54"/>
        <v>0</v>
      </c>
      <c r="CR53" s="435">
        <f t="shared" si="54"/>
        <v>0</v>
      </c>
      <c r="CS53" s="435">
        <f t="shared" si="54"/>
        <v>0</v>
      </c>
      <c r="CT53" s="435">
        <f t="shared" si="54"/>
        <v>0</v>
      </c>
      <c r="CU53" s="435">
        <f t="shared" si="54"/>
        <v>0</v>
      </c>
      <c r="CV53" s="435">
        <f t="shared" si="54"/>
        <v>0</v>
      </c>
      <c r="CW53" s="435">
        <f t="shared" si="54"/>
        <v>0</v>
      </c>
      <c r="CX53" s="435">
        <f t="shared" si="54"/>
        <v>0</v>
      </c>
      <c r="CY53" s="435">
        <f t="shared" si="54"/>
        <v>0</v>
      </c>
      <c r="CZ53" s="435">
        <f t="shared" si="54"/>
        <v>0</v>
      </c>
      <c r="DA53" s="435">
        <f t="shared" si="54"/>
        <v>0</v>
      </c>
      <c r="DB53" s="435">
        <f t="shared" si="54"/>
        <v>0</v>
      </c>
      <c r="DC53" s="435">
        <f t="shared" si="54"/>
        <v>0</v>
      </c>
      <c r="DD53" s="435">
        <f t="shared" si="54"/>
        <v>0</v>
      </c>
      <c r="DE53" s="435">
        <f t="shared" si="54"/>
        <v>0</v>
      </c>
      <c r="DF53" s="435">
        <f t="shared" si="54"/>
        <v>0</v>
      </c>
      <c r="DG53" s="435">
        <f t="shared" si="54"/>
        <v>0</v>
      </c>
      <c r="DH53" s="435">
        <f t="shared" si="54"/>
        <v>0</v>
      </c>
      <c r="DI53" s="435">
        <f t="shared" si="54"/>
        <v>0</v>
      </c>
      <c r="DJ53" s="435">
        <f t="shared" si="54"/>
        <v>0</v>
      </c>
      <c r="DK53" s="435">
        <f t="shared" si="54"/>
        <v>0</v>
      </c>
      <c r="DL53" s="435">
        <f t="shared" si="54"/>
        <v>0</v>
      </c>
      <c r="DM53" s="435">
        <f t="shared" si="54"/>
        <v>0</v>
      </c>
    </row>
    <row r="54" spans="1:117" s="422" customFormat="1" ht="14.45" x14ac:dyDescent="0.3">
      <c r="B54" s="422" t="s">
        <v>306</v>
      </c>
      <c r="D54" s="427">
        <f t="shared" si="50"/>
        <v>0</v>
      </c>
      <c r="F54" s="435">
        <f>F$110</f>
        <v>0</v>
      </c>
      <c r="G54" s="435">
        <f t="shared" ref="G54:BR54" si="55">G$110</f>
        <v>0</v>
      </c>
      <c r="H54" s="435">
        <f t="shared" si="55"/>
        <v>0</v>
      </c>
      <c r="I54" s="435">
        <f t="shared" si="55"/>
        <v>0</v>
      </c>
      <c r="J54" s="435">
        <f t="shared" si="55"/>
        <v>0</v>
      </c>
      <c r="K54" s="435">
        <f t="shared" si="55"/>
        <v>0</v>
      </c>
      <c r="L54" s="435">
        <f t="shared" si="55"/>
        <v>0</v>
      </c>
      <c r="M54" s="435">
        <f t="shared" si="55"/>
        <v>0</v>
      </c>
      <c r="N54" s="435">
        <f t="shared" si="55"/>
        <v>0</v>
      </c>
      <c r="O54" s="435">
        <f t="shared" si="55"/>
        <v>0</v>
      </c>
      <c r="P54" s="435">
        <f t="shared" si="55"/>
        <v>0</v>
      </c>
      <c r="Q54" s="435">
        <f t="shared" si="55"/>
        <v>0</v>
      </c>
      <c r="R54" s="435">
        <f t="shared" si="55"/>
        <v>0</v>
      </c>
      <c r="S54" s="435">
        <f t="shared" si="55"/>
        <v>0</v>
      </c>
      <c r="T54" s="435">
        <f t="shared" si="55"/>
        <v>0</v>
      </c>
      <c r="U54" s="435">
        <f t="shared" si="55"/>
        <v>0</v>
      </c>
      <c r="V54" s="435">
        <f t="shared" si="55"/>
        <v>0</v>
      </c>
      <c r="W54" s="435">
        <f t="shared" si="55"/>
        <v>0</v>
      </c>
      <c r="X54" s="435">
        <f t="shared" si="55"/>
        <v>0</v>
      </c>
      <c r="Y54" s="435">
        <f t="shared" si="55"/>
        <v>0</v>
      </c>
      <c r="Z54" s="435">
        <f t="shared" si="55"/>
        <v>0</v>
      </c>
      <c r="AA54" s="435">
        <f t="shared" si="55"/>
        <v>0</v>
      </c>
      <c r="AB54" s="435">
        <f t="shared" si="55"/>
        <v>0</v>
      </c>
      <c r="AC54" s="435">
        <f t="shared" si="55"/>
        <v>0</v>
      </c>
      <c r="AD54" s="435">
        <f t="shared" si="55"/>
        <v>0</v>
      </c>
      <c r="AE54" s="435">
        <f t="shared" si="55"/>
        <v>0</v>
      </c>
      <c r="AF54" s="435">
        <f t="shared" si="55"/>
        <v>0</v>
      </c>
      <c r="AG54" s="435">
        <f t="shared" si="55"/>
        <v>0</v>
      </c>
      <c r="AH54" s="435">
        <f t="shared" si="55"/>
        <v>0</v>
      </c>
      <c r="AI54" s="435">
        <f t="shared" si="55"/>
        <v>0</v>
      </c>
      <c r="AJ54" s="435">
        <f t="shared" si="55"/>
        <v>0</v>
      </c>
      <c r="AK54" s="435">
        <f t="shared" si="55"/>
        <v>0</v>
      </c>
      <c r="AL54" s="435">
        <f t="shared" si="55"/>
        <v>0</v>
      </c>
      <c r="AM54" s="435">
        <f t="shared" si="55"/>
        <v>0</v>
      </c>
      <c r="AN54" s="435">
        <f t="shared" si="55"/>
        <v>0</v>
      </c>
      <c r="AO54" s="435">
        <f t="shared" si="55"/>
        <v>0</v>
      </c>
      <c r="AP54" s="435">
        <f t="shared" si="55"/>
        <v>0</v>
      </c>
      <c r="AQ54" s="435">
        <f t="shared" si="55"/>
        <v>0</v>
      </c>
      <c r="AR54" s="435">
        <f t="shared" si="55"/>
        <v>0</v>
      </c>
      <c r="AS54" s="435">
        <f t="shared" si="55"/>
        <v>0</v>
      </c>
      <c r="AT54" s="435">
        <f t="shared" si="55"/>
        <v>0</v>
      </c>
      <c r="AU54" s="435">
        <f t="shared" si="55"/>
        <v>0</v>
      </c>
      <c r="AV54" s="435">
        <f t="shared" si="55"/>
        <v>0</v>
      </c>
      <c r="AW54" s="435">
        <f t="shared" si="55"/>
        <v>0</v>
      </c>
      <c r="AX54" s="435">
        <f t="shared" si="55"/>
        <v>0</v>
      </c>
      <c r="AY54" s="435">
        <f t="shared" si="55"/>
        <v>0</v>
      </c>
      <c r="AZ54" s="435">
        <f t="shared" si="55"/>
        <v>0</v>
      </c>
      <c r="BA54" s="435">
        <f t="shared" si="55"/>
        <v>0</v>
      </c>
      <c r="BB54" s="435">
        <f t="shared" si="55"/>
        <v>0</v>
      </c>
      <c r="BC54" s="435">
        <f t="shared" si="55"/>
        <v>0</v>
      </c>
      <c r="BD54" s="435">
        <f t="shared" si="55"/>
        <v>0</v>
      </c>
      <c r="BE54" s="435">
        <f t="shared" si="55"/>
        <v>0</v>
      </c>
      <c r="BF54" s="435">
        <f t="shared" si="55"/>
        <v>0</v>
      </c>
      <c r="BG54" s="435">
        <f t="shared" si="55"/>
        <v>0</v>
      </c>
      <c r="BH54" s="435">
        <f t="shared" si="55"/>
        <v>0</v>
      </c>
      <c r="BI54" s="435">
        <f t="shared" si="55"/>
        <v>0</v>
      </c>
      <c r="BJ54" s="435">
        <f t="shared" si="55"/>
        <v>0</v>
      </c>
      <c r="BK54" s="435">
        <f t="shared" si="55"/>
        <v>0</v>
      </c>
      <c r="BL54" s="435">
        <f t="shared" si="55"/>
        <v>0</v>
      </c>
      <c r="BM54" s="435">
        <f t="shared" si="55"/>
        <v>0</v>
      </c>
      <c r="BN54" s="435">
        <f t="shared" si="55"/>
        <v>0</v>
      </c>
      <c r="BO54" s="435">
        <f t="shared" si="55"/>
        <v>0</v>
      </c>
      <c r="BP54" s="435">
        <f t="shared" si="55"/>
        <v>0</v>
      </c>
      <c r="BQ54" s="435">
        <f t="shared" si="55"/>
        <v>0</v>
      </c>
      <c r="BR54" s="435">
        <f t="shared" si="55"/>
        <v>0</v>
      </c>
      <c r="BS54" s="435">
        <f t="shared" ref="BS54:DM54" si="56">BS$110</f>
        <v>0</v>
      </c>
      <c r="BT54" s="435">
        <f t="shared" si="56"/>
        <v>0</v>
      </c>
      <c r="BU54" s="435">
        <f t="shared" si="56"/>
        <v>0</v>
      </c>
      <c r="BV54" s="435">
        <f t="shared" si="56"/>
        <v>0</v>
      </c>
      <c r="BW54" s="435">
        <f t="shared" si="56"/>
        <v>0</v>
      </c>
      <c r="BX54" s="435">
        <f t="shared" si="56"/>
        <v>0</v>
      </c>
      <c r="BY54" s="435">
        <f t="shared" si="56"/>
        <v>0</v>
      </c>
      <c r="BZ54" s="435">
        <f t="shared" si="56"/>
        <v>0</v>
      </c>
      <c r="CA54" s="435">
        <f t="shared" si="56"/>
        <v>0</v>
      </c>
      <c r="CB54" s="435">
        <f t="shared" si="56"/>
        <v>0</v>
      </c>
      <c r="CC54" s="435">
        <f t="shared" si="56"/>
        <v>0</v>
      </c>
      <c r="CD54" s="435">
        <f t="shared" si="56"/>
        <v>0</v>
      </c>
      <c r="CE54" s="435">
        <f t="shared" si="56"/>
        <v>0</v>
      </c>
      <c r="CF54" s="435">
        <f t="shared" si="56"/>
        <v>0</v>
      </c>
      <c r="CG54" s="435">
        <f t="shared" si="56"/>
        <v>0</v>
      </c>
      <c r="CH54" s="435">
        <f t="shared" si="56"/>
        <v>0</v>
      </c>
      <c r="CI54" s="435">
        <f t="shared" si="56"/>
        <v>0</v>
      </c>
      <c r="CJ54" s="435">
        <f t="shared" si="56"/>
        <v>0</v>
      </c>
      <c r="CK54" s="435">
        <f t="shared" si="56"/>
        <v>0</v>
      </c>
      <c r="CL54" s="435">
        <f t="shared" si="56"/>
        <v>0</v>
      </c>
      <c r="CM54" s="435">
        <f t="shared" si="56"/>
        <v>0</v>
      </c>
      <c r="CN54" s="435">
        <f t="shared" si="56"/>
        <v>0</v>
      </c>
      <c r="CO54" s="435">
        <f t="shared" si="56"/>
        <v>0</v>
      </c>
      <c r="CP54" s="435">
        <f t="shared" si="56"/>
        <v>0</v>
      </c>
      <c r="CQ54" s="435">
        <f t="shared" si="56"/>
        <v>0</v>
      </c>
      <c r="CR54" s="435">
        <f t="shared" si="56"/>
        <v>0</v>
      </c>
      <c r="CS54" s="435">
        <f t="shared" si="56"/>
        <v>0</v>
      </c>
      <c r="CT54" s="435">
        <f t="shared" si="56"/>
        <v>0</v>
      </c>
      <c r="CU54" s="435">
        <f t="shared" si="56"/>
        <v>0</v>
      </c>
      <c r="CV54" s="435">
        <f t="shared" si="56"/>
        <v>0</v>
      </c>
      <c r="CW54" s="435">
        <f t="shared" si="56"/>
        <v>0</v>
      </c>
      <c r="CX54" s="435">
        <f t="shared" si="56"/>
        <v>0</v>
      </c>
      <c r="CY54" s="435">
        <f t="shared" si="56"/>
        <v>0</v>
      </c>
      <c r="CZ54" s="435">
        <f t="shared" si="56"/>
        <v>0</v>
      </c>
      <c r="DA54" s="435">
        <f t="shared" si="56"/>
        <v>0</v>
      </c>
      <c r="DB54" s="435">
        <f t="shared" si="56"/>
        <v>0</v>
      </c>
      <c r="DC54" s="435">
        <f t="shared" si="56"/>
        <v>0</v>
      </c>
      <c r="DD54" s="435">
        <f t="shared" si="56"/>
        <v>0</v>
      </c>
      <c r="DE54" s="435">
        <f t="shared" si="56"/>
        <v>0</v>
      </c>
      <c r="DF54" s="435">
        <f t="shared" si="56"/>
        <v>0</v>
      </c>
      <c r="DG54" s="435">
        <f t="shared" si="56"/>
        <v>0</v>
      </c>
      <c r="DH54" s="435">
        <f t="shared" si="56"/>
        <v>0</v>
      </c>
      <c r="DI54" s="435">
        <f t="shared" si="56"/>
        <v>0</v>
      </c>
      <c r="DJ54" s="435">
        <f t="shared" si="56"/>
        <v>0</v>
      </c>
      <c r="DK54" s="435">
        <f t="shared" si="56"/>
        <v>0</v>
      </c>
      <c r="DL54" s="435">
        <f t="shared" si="56"/>
        <v>0</v>
      </c>
      <c r="DM54" s="435">
        <f t="shared" si="56"/>
        <v>0</v>
      </c>
    </row>
    <row r="55" spans="1:117" s="422" customFormat="1" thickBot="1" x14ac:dyDescent="0.35">
      <c r="B55" s="428" t="s">
        <v>285</v>
      </c>
      <c r="C55" s="428"/>
      <c r="D55" s="476">
        <f t="shared" si="50"/>
        <v>896973.31554820365</v>
      </c>
      <c r="F55" s="429">
        <f t="shared" ref="F55:AK55" si="57">F57-F49</f>
        <v>0</v>
      </c>
      <c r="G55" s="429">
        <f t="shared" si="57"/>
        <v>0</v>
      </c>
      <c r="H55" s="429">
        <f t="shared" si="57"/>
        <v>0</v>
      </c>
      <c r="I55" s="429">
        <f t="shared" si="57"/>
        <v>0</v>
      </c>
      <c r="J55" s="429">
        <f t="shared" si="57"/>
        <v>0</v>
      </c>
      <c r="K55" s="429">
        <f t="shared" si="57"/>
        <v>0</v>
      </c>
      <c r="L55" s="429">
        <f t="shared" si="57"/>
        <v>0</v>
      </c>
      <c r="M55" s="429">
        <f t="shared" si="57"/>
        <v>0</v>
      </c>
      <c r="N55" s="429">
        <f t="shared" si="57"/>
        <v>0</v>
      </c>
      <c r="O55" s="429">
        <f t="shared" si="57"/>
        <v>0</v>
      </c>
      <c r="P55" s="429">
        <f t="shared" si="57"/>
        <v>0</v>
      </c>
      <c r="Q55" s="429">
        <f t="shared" si="57"/>
        <v>0</v>
      </c>
      <c r="R55" s="429">
        <f t="shared" si="57"/>
        <v>111488.70995521356</v>
      </c>
      <c r="S55" s="429">
        <f t="shared" si="57"/>
        <v>24907.007699878901</v>
      </c>
      <c r="T55" s="429">
        <f t="shared" si="57"/>
        <v>53669.430072076721</v>
      </c>
      <c r="U55" s="429">
        <f t="shared" si="57"/>
        <v>19694.965603988236</v>
      </c>
      <c r="V55" s="429">
        <f t="shared" si="57"/>
        <v>50303.96097976296</v>
      </c>
      <c r="W55" s="429">
        <f t="shared" si="57"/>
        <v>114840.03800304588</v>
      </c>
      <c r="X55" s="429">
        <f t="shared" si="57"/>
        <v>238562.43909947708</v>
      </c>
      <c r="Y55" s="429">
        <f t="shared" si="57"/>
        <v>56930.020559358847</v>
      </c>
      <c r="Z55" s="429">
        <f t="shared" si="57"/>
        <v>166218.085116673</v>
      </c>
      <c r="AA55" s="429">
        <f t="shared" si="57"/>
        <v>31945.629792710573</v>
      </c>
      <c r="AB55" s="429">
        <f t="shared" si="57"/>
        <v>10185.983045986542</v>
      </c>
      <c r="AC55" s="429">
        <f t="shared" si="57"/>
        <v>18227.045620031262</v>
      </c>
      <c r="AD55" s="429">
        <f t="shared" si="57"/>
        <v>0</v>
      </c>
      <c r="AE55" s="429">
        <f t="shared" si="57"/>
        <v>0</v>
      </c>
      <c r="AF55" s="429">
        <f t="shared" si="57"/>
        <v>0</v>
      </c>
      <c r="AG55" s="429">
        <f t="shared" si="57"/>
        <v>0</v>
      </c>
      <c r="AH55" s="429">
        <f t="shared" si="57"/>
        <v>0</v>
      </c>
      <c r="AI55" s="429">
        <f t="shared" si="57"/>
        <v>0</v>
      </c>
      <c r="AJ55" s="429">
        <f t="shared" si="57"/>
        <v>0</v>
      </c>
      <c r="AK55" s="429">
        <f t="shared" si="57"/>
        <v>0</v>
      </c>
      <c r="AL55" s="429">
        <f t="shared" ref="AL55:BQ55" si="58">AL57-AL49</f>
        <v>0</v>
      </c>
      <c r="AM55" s="429">
        <f t="shared" si="58"/>
        <v>0</v>
      </c>
      <c r="AN55" s="429">
        <f t="shared" si="58"/>
        <v>0</v>
      </c>
      <c r="AO55" s="429">
        <f t="shared" si="58"/>
        <v>0</v>
      </c>
      <c r="AP55" s="429">
        <f t="shared" si="58"/>
        <v>0</v>
      </c>
      <c r="AQ55" s="429">
        <f t="shared" si="58"/>
        <v>0</v>
      </c>
      <c r="AR55" s="429">
        <f t="shared" si="58"/>
        <v>0</v>
      </c>
      <c r="AS55" s="429">
        <f t="shared" si="58"/>
        <v>0</v>
      </c>
      <c r="AT55" s="429">
        <f t="shared" si="58"/>
        <v>0</v>
      </c>
      <c r="AU55" s="429">
        <f t="shared" si="58"/>
        <v>0</v>
      </c>
      <c r="AV55" s="429">
        <f t="shared" si="58"/>
        <v>0</v>
      </c>
      <c r="AW55" s="429">
        <f t="shared" si="58"/>
        <v>0</v>
      </c>
      <c r="AX55" s="429">
        <f t="shared" si="58"/>
        <v>0</v>
      </c>
      <c r="AY55" s="429">
        <f t="shared" si="58"/>
        <v>0</v>
      </c>
      <c r="AZ55" s="429">
        <f t="shared" si="58"/>
        <v>0</v>
      </c>
      <c r="BA55" s="429">
        <f t="shared" si="58"/>
        <v>0</v>
      </c>
      <c r="BB55" s="429">
        <f t="shared" si="58"/>
        <v>0</v>
      </c>
      <c r="BC55" s="429">
        <f t="shared" si="58"/>
        <v>0</v>
      </c>
      <c r="BD55" s="429">
        <f t="shared" si="58"/>
        <v>0</v>
      </c>
      <c r="BE55" s="429">
        <f t="shared" si="58"/>
        <v>0</v>
      </c>
      <c r="BF55" s="429">
        <f t="shared" si="58"/>
        <v>0</v>
      </c>
      <c r="BG55" s="429">
        <f t="shared" si="58"/>
        <v>0</v>
      </c>
      <c r="BH55" s="429">
        <f t="shared" si="58"/>
        <v>0</v>
      </c>
      <c r="BI55" s="429">
        <f t="shared" si="58"/>
        <v>0</v>
      </c>
      <c r="BJ55" s="429">
        <f t="shared" si="58"/>
        <v>0</v>
      </c>
      <c r="BK55" s="429">
        <f t="shared" si="58"/>
        <v>0</v>
      </c>
      <c r="BL55" s="429">
        <f t="shared" si="58"/>
        <v>0</v>
      </c>
      <c r="BM55" s="429">
        <f t="shared" si="58"/>
        <v>0</v>
      </c>
      <c r="BN55" s="429">
        <f t="shared" si="58"/>
        <v>0</v>
      </c>
      <c r="BO55" s="429">
        <f t="shared" si="58"/>
        <v>0</v>
      </c>
      <c r="BP55" s="429">
        <f t="shared" si="58"/>
        <v>0</v>
      </c>
      <c r="BQ55" s="429">
        <f t="shared" si="58"/>
        <v>0</v>
      </c>
      <c r="BR55" s="429">
        <f t="shared" ref="BR55:BZ55" si="59">BR57-BR49</f>
        <v>0</v>
      </c>
      <c r="BS55" s="429">
        <f t="shared" si="59"/>
        <v>0</v>
      </c>
      <c r="BT55" s="429">
        <f t="shared" si="59"/>
        <v>0</v>
      </c>
      <c r="BU55" s="429">
        <f t="shared" si="59"/>
        <v>0</v>
      </c>
      <c r="BV55" s="429">
        <f t="shared" si="59"/>
        <v>0</v>
      </c>
      <c r="BW55" s="429">
        <f t="shared" si="59"/>
        <v>0</v>
      </c>
      <c r="BX55" s="429">
        <f t="shared" si="59"/>
        <v>0</v>
      </c>
      <c r="BY55" s="429">
        <f t="shared" si="59"/>
        <v>0</v>
      </c>
      <c r="BZ55" s="429">
        <f t="shared" si="59"/>
        <v>0</v>
      </c>
      <c r="CA55" s="429">
        <f t="shared" ref="CA55:DA55" si="60">CA57-CA49</f>
        <v>0</v>
      </c>
      <c r="CB55" s="429">
        <f t="shared" si="60"/>
        <v>0</v>
      </c>
      <c r="CC55" s="429">
        <f t="shared" si="60"/>
        <v>0</v>
      </c>
      <c r="CD55" s="429">
        <f t="shared" si="60"/>
        <v>0</v>
      </c>
      <c r="CE55" s="429">
        <f t="shared" si="60"/>
        <v>0</v>
      </c>
      <c r="CF55" s="429">
        <f t="shared" si="60"/>
        <v>0</v>
      </c>
      <c r="CG55" s="429">
        <f t="shared" si="60"/>
        <v>0</v>
      </c>
      <c r="CH55" s="429">
        <f t="shared" si="60"/>
        <v>0</v>
      </c>
      <c r="CI55" s="429">
        <f t="shared" si="60"/>
        <v>0</v>
      </c>
      <c r="CJ55" s="429">
        <f t="shared" si="60"/>
        <v>0</v>
      </c>
      <c r="CK55" s="429">
        <f t="shared" si="60"/>
        <v>0</v>
      </c>
      <c r="CL55" s="429">
        <f t="shared" si="60"/>
        <v>0</v>
      </c>
      <c r="CM55" s="429">
        <f t="shared" si="60"/>
        <v>0</v>
      </c>
      <c r="CN55" s="429">
        <f t="shared" si="60"/>
        <v>0</v>
      </c>
      <c r="CO55" s="429">
        <f t="shared" si="60"/>
        <v>0</v>
      </c>
      <c r="CP55" s="429">
        <f t="shared" si="60"/>
        <v>0</v>
      </c>
      <c r="CQ55" s="429">
        <f t="shared" si="60"/>
        <v>0</v>
      </c>
      <c r="CR55" s="429">
        <f t="shared" si="60"/>
        <v>0</v>
      </c>
      <c r="CS55" s="429">
        <f t="shared" si="60"/>
        <v>0</v>
      </c>
      <c r="CT55" s="429">
        <f t="shared" si="60"/>
        <v>0</v>
      </c>
      <c r="CU55" s="429">
        <f t="shared" si="60"/>
        <v>0</v>
      </c>
      <c r="CV55" s="429">
        <f t="shared" si="60"/>
        <v>0</v>
      </c>
      <c r="CW55" s="429">
        <f t="shared" si="60"/>
        <v>0</v>
      </c>
      <c r="CX55" s="429">
        <f t="shared" si="60"/>
        <v>0</v>
      </c>
      <c r="CY55" s="429">
        <f t="shared" si="60"/>
        <v>0</v>
      </c>
      <c r="CZ55" s="429">
        <f t="shared" si="60"/>
        <v>0</v>
      </c>
      <c r="DA55" s="429">
        <f t="shared" si="60"/>
        <v>0</v>
      </c>
      <c r="DB55" s="429">
        <f t="shared" ref="DB55:DM55" si="61">DB57-DB49</f>
        <v>0</v>
      </c>
      <c r="DC55" s="429">
        <f t="shared" si="61"/>
        <v>0</v>
      </c>
      <c r="DD55" s="429">
        <f t="shared" si="61"/>
        <v>0</v>
      </c>
      <c r="DE55" s="429">
        <f t="shared" si="61"/>
        <v>0</v>
      </c>
      <c r="DF55" s="429">
        <f t="shared" si="61"/>
        <v>0</v>
      </c>
      <c r="DG55" s="429">
        <f t="shared" si="61"/>
        <v>0</v>
      </c>
      <c r="DH55" s="429">
        <f t="shared" si="61"/>
        <v>0</v>
      </c>
      <c r="DI55" s="429">
        <f t="shared" si="61"/>
        <v>0</v>
      </c>
      <c r="DJ55" s="429">
        <f t="shared" si="61"/>
        <v>0</v>
      </c>
      <c r="DK55" s="429">
        <f t="shared" si="61"/>
        <v>0</v>
      </c>
      <c r="DL55" s="429">
        <f t="shared" si="61"/>
        <v>0</v>
      </c>
      <c r="DM55" s="429">
        <f t="shared" si="61"/>
        <v>0</v>
      </c>
    </row>
    <row r="56" spans="1:117" s="438" customFormat="1" thickTop="1" x14ac:dyDescent="0.3">
      <c r="B56" s="439"/>
      <c r="C56" s="439"/>
      <c r="D56" s="427"/>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c r="CU56" s="440"/>
      <c r="CV56" s="440"/>
      <c r="CW56" s="440"/>
      <c r="CX56" s="440"/>
      <c r="CY56" s="440"/>
      <c r="CZ56" s="440"/>
      <c r="DA56" s="440"/>
      <c r="DB56" s="440"/>
      <c r="DC56" s="440"/>
      <c r="DD56" s="440"/>
      <c r="DE56" s="440"/>
      <c r="DF56" s="440"/>
      <c r="DG56" s="440"/>
      <c r="DH56" s="440"/>
      <c r="DI56" s="440"/>
      <c r="DJ56" s="440"/>
      <c r="DK56" s="440"/>
      <c r="DL56" s="440"/>
      <c r="DM56" s="440"/>
    </row>
    <row r="57" spans="1:117" s="428" customFormat="1" ht="14.45" x14ac:dyDescent="0.3">
      <c r="B57" s="428" t="s">
        <v>284</v>
      </c>
      <c r="D57" s="604">
        <f t="shared" si="50"/>
        <v>936426.19929820357</v>
      </c>
      <c r="E57" s="460"/>
      <c r="F57" s="445">
        <f t="shared" ref="F57:AK57" si="62">SUM(F50:F54)</f>
        <v>0</v>
      </c>
      <c r="G57" s="445">
        <f t="shared" si="62"/>
        <v>0</v>
      </c>
      <c r="H57" s="445">
        <f t="shared" si="62"/>
        <v>0</v>
      </c>
      <c r="I57" s="445">
        <f t="shared" si="62"/>
        <v>0</v>
      </c>
      <c r="J57" s="445">
        <f t="shared" si="62"/>
        <v>0</v>
      </c>
      <c r="K57" s="445">
        <f t="shared" si="62"/>
        <v>0</v>
      </c>
      <c r="L57" s="445">
        <f t="shared" si="62"/>
        <v>0</v>
      </c>
      <c r="M57" s="445">
        <f t="shared" si="62"/>
        <v>0</v>
      </c>
      <c r="N57" s="445">
        <f t="shared" si="62"/>
        <v>0</v>
      </c>
      <c r="O57" s="445">
        <f t="shared" si="62"/>
        <v>0</v>
      </c>
      <c r="P57" s="445">
        <f t="shared" si="62"/>
        <v>0</v>
      </c>
      <c r="Q57" s="445">
        <f t="shared" si="62"/>
        <v>0</v>
      </c>
      <c r="R57" s="445">
        <f t="shared" si="62"/>
        <v>111488.70995521356</v>
      </c>
      <c r="S57" s="445">
        <f t="shared" si="62"/>
        <v>24907.007699878901</v>
      </c>
      <c r="T57" s="445">
        <f t="shared" si="62"/>
        <v>53669.430072076721</v>
      </c>
      <c r="U57" s="445">
        <f t="shared" si="62"/>
        <v>19694.965603988236</v>
      </c>
      <c r="V57" s="445">
        <f t="shared" si="62"/>
        <v>50303.96097976296</v>
      </c>
      <c r="W57" s="445">
        <f t="shared" si="62"/>
        <v>114840.03800304588</v>
      </c>
      <c r="X57" s="445">
        <f t="shared" si="62"/>
        <v>238562.43909947708</v>
      </c>
      <c r="Y57" s="445">
        <f t="shared" si="62"/>
        <v>56930.020559358847</v>
      </c>
      <c r="Z57" s="445">
        <f t="shared" si="62"/>
        <v>166218.085116673</v>
      </c>
      <c r="AA57" s="445">
        <f t="shared" si="62"/>
        <v>31945.629792710573</v>
      </c>
      <c r="AB57" s="445">
        <f t="shared" si="62"/>
        <v>10185.983045986542</v>
      </c>
      <c r="AC57" s="445">
        <f t="shared" si="62"/>
        <v>57679.929370031263</v>
      </c>
      <c r="AD57" s="445">
        <f t="shared" si="62"/>
        <v>0</v>
      </c>
      <c r="AE57" s="445">
        <f t="shared" si="62"/>
        <v>0</v>
      </c>
      <c r="AF57" s="445">
        <f t="shared" si="62"/>
        <v>0</v>
      </c>
      <c r="AG57" s="445">
        <f t="shared" si="62"/>
        <v>0</v>
      </c>
      <c r="AH57" s="445">
        <f t="shared" si="62"/>
        <v>0</v>
      </c>
      <c r="AI57" s="445">
        <f t="shared" si="62"/>
        <v>0</v>
      </c>
      <c r="AJ57" s="445">
        <f t="shared" si="62"/>
        <v>0</v>
      </c>
      <c r="AK57" s="445">
        <f t="shared" si="62"/>
        <v>0</v>
      </c>
      <c r="AL57" s="445">
        <f t="shared" ref="AL57:BQ57" si="63">SUM(AL50:AL54)</f>
        <v>0</v>
      </c>
      <c r="AM57" s="445">
        <f t="shared" si="63"/>
        <v>0</v>
      </c>
      <c r="AN57" s="445">
        <f t="shared" si="63"/>
        <v>0</v>
      </c>
      <c r="AO57" s="445">
        <f t="shared" si="63"/>
        <v>0</v>
      </c>
      <c r="AP57" s="445">
        <f t="shared" si="63"/>
        <v>0</v>
      </c>
      <c r="AQ57" s="445">
        <f t="shared" si="63"/>
        <v>0</v>
      </c>
      <c r="AR57" s="445">
        <f t="shared" si="63"/>
        <v>0</v>
      </c>
      <c r="AS57" s="445">
        <f t="shared" si="63"/>
        <v>0</v>
      </c>
      <c r="AT57" s="445">
        <f t="shared" si="63"/>
        <v>0</v>
      </c>
      <c r="AU57" s="445">
        <f t="shared" si="63"/>
        <v>0</v>
      </c>
      <c r="AV57" s="445">
        <f t="shared" si="63"/>
        <v>0</v>
      </c>
      <c r="AW57" s="445">
        <f t="shared" si="63"/>
        <v>0</v>
      </c>
      <c r="AX57" s="445">
        <f t="shared" si="63"/>
        <v>0</v>
      </c>
      <c r="AY57" s="445">
        <f t="shared" si="63"/>
        <v>0</v>
      </c>
      <c r="AZ57" s="445">
        <f t="shared" si="63"/>
        <v>0</v>
      </c>
      <c r="BA57" s="445">
        <f t="shared" si="63"/>
        <v>0</v>
      </c>
      <c r="BB57" s="445">
        <f t="shared" si="63"/>
        <v>0</v>
      </c>
      <c r="BC57" s="445">
        <f t="shared" si="63"/>
        <v>0</v>
      </c>
      <c r="BD57" s="445">
        <f t="shared" si="63"/>
        <v>0</v>
      </c>
      <c r="BE57" s="445">
        <f t="shared" si="63"/>
        <v>0</v>
      </c>
      <c r="BF57" s="445">
        <f t="shared" si="63"/>
        <v>0</v>
      </c>
      <c r="BG57" s="445">
        <f t="shared" si="63"/>
        <v>0</v>
      </c>
      <c r="BH57" s="445">
        <f t="shared" si="63"/>
        <v>0</v>
      </c>
      <c r="BI57" s="445">
        <f t="shared" si="63"/>
        <v>0</v>
      </c>
      <c r="BJ57" s="445">
        <f t="shared" si="63"/>
        <v>0</v>
      </c>
      <c r="BK57" s="445">
        <f t="shared" si="63"/>
        <v>0</v>
      </c>
      <c r="BL57" s="445">
        <f t="shared" si="63"/>
        <v>0</v>
      </c>
      <c r="BM57" s="445">
        <f t="shared" si="63"/>
        <v>0</v>
      </c>
      <c r="BN57" s="445">
        <f t="shared" si="63"/>
        <v>0</v>
      </c>
      <c r="BO57" s="445">
        <f t="shared" si="63"/>
        <v>0</v>
      </c>
      <c r="BP57" s="445">
        <f t="shared" si="63"/>
        <v>0</v>
      </c>
      <c r="BQ57" s="445">
        <f t="shared" si="63"/>
        <v>0</v>
      </c>
      <c r="BR57" s="445">
        <f t="shared" ref="BR57:BZ57" si="64">SUM(BR50:BR54)</f>
        <v>0</v>
      </c>
      <c r="BS57" s="445">
        <f t="shared" si="64"/>
        <v>0</v>
      </c>
      <c r="BT57" s="445">
        <f t="shared" si="64"/>
        <v>0</v>
      </c>
      <c r="BU57" s="445">
        <f t="shared" si="64"/>
        <v>0</v>
      </c>
      <c r="BV57" s="445">
        <f t="shared" si="64"/>
        <v>0</v>
      </c>
      <c r="BW57" s="445">
        <f t="shared" si="64"/>
        <v>0</v>
      </c>
      <c r="BX57" s="445">
        <f t="shared" si="64"/>
        <v>0</v>
      </c>
      <c r="BY57" s="445">
        <f t="shared" si="64"/>
        <v>0</v>
      </c>
      <c r="BZ57" s="445">
        <f t="shared" si="64"/>
        <v>0</v>
      </c>
      <c r="CA57" s="445">
        <f t="shared" ref="CA57:DA57" si="65">SUM(CA50:CA54)</f>
        <v>0</v>
      </c>
      <c r="CB57" s="445">
        <f t="shared" si="65"/>
        <v>0</v>
      </c>
      <c r="CC57" s="445">
        <f t="shared" si="65"/>
        <v>0</v>
      </c>
      <c r="CD57" s="445">
        <f t="shared" si="65"/>
        <v>0</v>
      </c>
      <c r="CE57" s="445">
        <f t="shared" si="65"/>
        <v>0</v>
      </c>
      <c r="CF57" s="445">
        <f t="shared" si="65"/>
        <v>0</v>
      </c>
      <c r="CG57" s="445">
        <f t="shared" si="65"/>
        <v>0</v>
      </c>
      <c r="CH57" s="445">
        <f t="shared" si="65"/>
        <v>0</v>
      </c>
      <c r="CI57" s="445">
        <f t="shared" si="65"/>
        <v>0</v>
      </c>
      <c r="CJ57" s="445">
        <f t="shared" si="65"/>
        <v>0</v>
      </c>
      <c r="CK57" s="445">
        <f t="shared" si="65"/>
        <v>0</v>
      </c>
      <c r="CL57" s="445">
        <f t="shared" si="65"/>
        <v>0</v>
      </c>
      <c r="CM57" s="445">
        <f t="shared" si="65"/>
        <v>0</v>
      </c>
      <c r="CN57" s="445">
        <f t="shared" si="65"/>
        <v>0</v>
      </c>
      <c r="CO57" s="445">
        <f t="shared" si="65"/>
        <v>0</v>
      </c>
      <c r="CP57" s="445">
        <f t="shared" si="65"/>
        <v>0</v>
      </c>
      <c r="CQ57" s="445">
        <f t="shared" si="65"/>
        <v>0</v>
      </c>
      <c r="CR57" s="445">
        <f t="shared" si="65"/>
        <v>0</v>
      </c>
      <c r="CS57" s="445">
        <f t="shared" si="65"/>
        <v>0</v>
      </c>
      <c r="CT57" s="445">
        <f t="shared" si="65"/>
        <v>0</v>
      </c>
      <c r="CU57" s="445">
        <f t="shared" si="65"/>
        <v>0</v>
      </c>
      <c r="CV57" s="445">
        <f t="shared" si="65"/>
        <v>0</v>
      </c>
      <c r="CW57" s="445">
        <f t="shared" si="65"/>
        <v>0</v>
      </c>
      <c r="CX57" s="445">
        <f t="shared" si="65"/>
        <v>0</v>
      </c>
      <c r="CY57" s="445">
        <f t="shared" si="65"/>
        <v>0</v>
      </c>
      <c r="CZ57" s="445">
        <f t="shared" si="65"/>
        <v>0</v>
      </c>
      <c r="DA57" s="445">
        <f t="shared" si="65"/>
        <v>0</v>
      </c>
      <c r="DB57" s="445">
        <f t="shared" ref="DB57:DM57" si="66">SUM(DB50:DB54)</f>
        <v>0</v>
      </c>
      <c r="DC57" s="445">
        <f t="shared" si="66"/>
        <v>0</v>
      </c>
      <c r="DD57" s="445">
        <f t="shared" si="66"/>
        <v>0</v>
      </c>
      <c r="DE57" s="445">
        <f t="shared" si="66"/>
        <v>0</v>
      </c>
      <c r="DF57" s="445">
        <f t="shared" si="66"/>
        <v>0</v>
      </c>
      <c r="DG57" s="445">
        <f t="shared" si="66"/>
        <v>0</v>
      </c>
      <c r="DH57" s="445">
        <f t="shared" si="66"/>
        <v>0</v>
      </c>
      <c r="DI57" s="445">
        <f t="shared" si="66"/>
        <v>0</v>
      </c>
      <c r="DJ57" s="445">
        <f t="shared" si="66"/>
        <v>0</v>
      </c>
      <c r="DK57" s="445">
        <f t="shared" si="66"/>
        <v>0</v>
      </c>
      <c r="DL57" s="445">
        <f t="shared" si="66"/>
        <v>0</v>
      </c>
      <c r="DM57" s="445">
        <f t="shared" si="66"/>
        <v>0</v>
      </c>
    </row>
    <row r="58" spans="1:117" s="438" customFormat="1" ht="5.45" x14ac:dyDescent="0.15">
      <c r="B58" s="439"/>
      <c r="C58" s="439"/>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0"/>
      <c r="DH58" s="440"/>
      <c r="DI58" s="440"/>
      <c r="DJ58" s="440"/>
      <c r="DK58" s="440"/>
      <c r="DL58" s="440"/>
      <c r="DM58" s="440"/>
    </row>
    <row r="59" spans="1:117" s="424" customFormat="1" ht="15.6" x14ac:dyDescent="0.3">
      <c r="A59" s="425" t="s">
        <v>1217</v>
      </c>
      <c r="B59" s="425"/>
      <c r="C59" s="425"/>
      <c r="D59" s="425"/>
      <c r="E59" s="426"/>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row>
    <row r="60" spans="1:117" s="422" customFormat="1" ht="14.45" x14ac:dyDescent="0.3">
      <c r="B60" s="436" t="s">
        <v>32</v>
      </c>
      <c r="C60" s="428"/>
      <c r="F60" s="437">
        <f t="shared" ref="F60:O60" si="67">IF(COLUMN(F$60)=6,0,E62*F$6)</f>
        <v>0</v>
      </c>
      <c r="G60" s="437">
        <f t="shared" si="67"/>
        <v>0</v>
      </c>
      <c r="H60" s="437">
        <f t="shared" si="67"/>
        <v>0</v>
      </c>
      <c r="I60" s="437">
        <f t="shared" si="67"/>
        <v>0</v>
      </c>
      <c r="J60" s="437">
        <f t="shared" si="67"/>
        <v>0</v>
      </c>
      <c r="K60" s="437">
        <f t="shared" si="67"/>
        <v>0</v>
      </c>
      <c r="L60" s="437">
        <f t="shared" si="67"/>
        <v>0</v>
      </c>
      <c r="M60" s="437">
        <f t="shared" si="67"/>
        <v>0</v>
      </c>
      <c r="N60" s="437">
        <f t="shared" si="67"/>
        <v>0</v>
      </c>
      <c r="O60" s="437">
        <f t="shared" si="67"/>
        <v>0</v>
      </c>
      <c r="P60" s="437">
        <f>IF(COLUMN(P$60)=6,0,O62*P$6)</f>
        <v>0</v>
      </c>
      <c r="Q60" s="437">
        <f t="shared" ref="Q60:CB60" si="68">IF(COLUMN(Q$60)=6,0,P62*Q$6)</f>
        <v>0</v>
      </c>
      <c r="R60" s="437">
        <f t="shared" si="68"/>
        <v>0</v>
      </c>
      <c r="S60" s="437">
        <f t="shared" si="68"/>
        <v>111488.70995521356</v>
      </c>
      <c r="T60" s="437">
        <f t="shared" si="68"/>
        <v>136395.71765509248</v>
      </c>
      <c r="U60" s="437">
        <f t="shared" si="68"/>
        <v>190065.14772716921</v>
      </c>
      <c r="V60" s="437">
        <f t="shared" si="68"/>
        <v>209760.11333115745</v>
      </c>
      <c r="W60" s="437">
        <f t="shared" si="68"/>
        <v>260064.0743109204</v>
      </c>
      <c r="X60" s="437">
        <f t="shared" si="68"/>
        <v>374904.11231396627</v>
      </c>
      <c r="Y60" s="437">
        <f t="shared" si="68"/>
        <v>613466.55141344341</v>
      </c>
      <c r="Z60" s="437">
        <f t="shared" si="68"/>
        <v>670396.57197280228</v>
      </c>
      <c r="AA60" s="437">
        <f t="shared" si="68"/>
        <v>836614.65708947531</v>
      </c>
      <c r="AB60" s="437">
        <f t="shared" si="68"/>
        <v>868560.28688218584</v>
      </c>
      <c r="AC60" s="437">
        <f t="shared" si="68"/>
        <v>878746.26992817235</v>
      </c>
      <c r="AD60" s="437">
        <f t="shared" si="68"/>
        <v>0</v>
      </c>
      <c r="AE60" s="437">
        <f t="shared" si="68"/>
        <v>0</v>
      </c>
      <c r="AF60" s="437">
        <f t="shared" si="68"/>
        <v>0</v>
      </c>
      <c r="AG60" s="437">
        <f t="shared" si="68"/>
        <v>0</v>
      </c>
      <c r="AH60" s="437">
        <f t="shared" si="68"/>
        <v>0</v>
      </c>
      <c r="AI60" s="437">
        <f t="shared" si="68"/>
        <v>0</v>
      </c>
      <c r="AJ60" s="437">
        <f t="shared" si="68"/>
        <v>0</v>
      </c>
      <c r="AK60" s="437">
        <f t="shared" si="68"/>
        <v>0</v>
      </c>
      <c r="AL60" s="437">
        <f t="shared" si="68"/>
        <v>0</v>
      </c>
      <c r="AM60" s="437">
        <f t="shared" si="68"/>
        <v>0</v>
      </c>
      <c r="AN60" s="437">
        <f t="shared" si="68"/>
        <v>0</v>
      </c>
      <c r="AO60" s="437">
        <f t="shared" si="68"/>
        <v>0</v>
      </c>
      <c r="AP60" s="437">
        <f t="shared" si="68"/>
        <v>0</v>
      </c>
      <c r="AQ60" s="437">
        <f t="shared" si="68"/>
        <v>0</v>
      </c>
      <c r="AR60" s="437">
        <f t="shared" si="68"/>
        <v>0</v>
      </c>
      <c r="AS60" s="437">
        <f t="shared" si="68"/>
        <v>0</v>
      </c>
      <c r="AT60" s="437">
        <f t="shared" si="68"/>
        <v>0</v>
      </c>
      <c r="AU60" s="437">
        <f t="shared" si="68"/>
        <v>0</v>
      </c>
      <c r="AV60" s="437">
        <f t="shared" si="68"/>
        <v>0</v>
      </c>
      <c r="AW60" s="437">
        <f t="shared" si="68"/>
        <v>0</v>
      </c>
      <c r="AX60" s="437">
        <f t="shared" si="68"/>
        <v>0</v>
      </c>
      <c r="AY60" s="437">
        <f t="shared" si="68"/>
        <v>0</v>
      </c>
      <c r="AZ60" s="437">
        <f t="shared" si="68"/>
        <v>0</v>
      </c>
      <c r="BA60" s="437">
        <f t="shared" si="68"/>
        <v>0</v>
      </c>
      <c r="BB60" s="437">
        <f t="shared" si="68"/>
        <v>0</v>
      </c>
      <c r="BC60" s="437">
        <f t="shared" si="68"/>
        <v>0</v>
      </c>
      <c r="BD60" s="437">
        <f t="shared" si="68"/>
        <v>0</v>
      </c>
      <c r="BE60" s="437">
        <f t="shared" si="68"/>
        <v>0</v>
      </c>
      <c r="BF60" s="437">
        <f t="shared" si="68"/>
        <v>0</v>
      </c>
      <c r="BG60" s="437">
        <f t="shared" si="68"/>
        <v>0</v>
      </c>
      <c r="BH60" s="437">
        <f t="shared" si="68"/>
        <v>0</v>
      </c>
      <c r="BI60" s="437">
        <f t="shared" si="68"/>
        <v>0</v>
      </c>
      <c r="BJ60" s="437">
        <f t="shared" si="68"/>
        <v>0</v>
      </c>
      <c r="BK60" s="437">
        <f t="shared" si="68"/>
        <v>0</v>
      </c>
      <c r="BL60" s="437">
        <f t="shared" si="68"/>
        <v>0</v>
      </c>
      <c r="BM60" s="437">
        <f t="shared" si="68"/>
        <v>0</v>
      </c>
      <c r="BN60" s="437">
        <f t="shared" si="68"/>
        <v>0</v>
      </c>
      <c r="BO60" s="437">
        <f t="shared" si="68"/>
        <v>0</v>
      </c>
      <c r="BP60" s="437">
        <f t="shared" si="68"/>
        <v>0</v>
      </c>
      <c r="BQ60" s="437">
        <f t="shared" si="68"/>
        <v>0</v>
      </c>
      <c r="BR60" s="437">
        <f t="shared" si="68"/>
        <v>0</v>
      </c>
      <c r="BS60" s="437">
        <f t="shared" si="68"/>
        <v>0</v>
      </c>
      <c r="BT60" s="437">
        <f t="shared" si="68"/>
        <v>0</v>
      </c>
      <c r="BU60" s="437">
        <f t="shared" si="68"/>
        <v>0</v>
      </c>
      <c r="BV60" s="437">
        <f t="shared" si="68"/>
        <v>0</v>
      </c>
      <c r="BW60" s="437">
        <f t="shared" si="68"/>
        <v>0</v>
      </c>
      <c r="BX60" s="437">
        <f t="shared" si="68"/>
        <v>0</v>
      </c>
      <c r="BY60" s="437">
        <f t="shared" si="68"/>
        <v>0</v>
      </c>
      <c r="BZ60" s="437">
        <f t="shared" si="68"/>
        <v>0</v>
      </c>
      <c r="CA60" s="437">
        <f t="shared" si="68"/>
        <v>0</v>
      </c>
      <c r="CB60" s="437">
        <f t="shared" si="68"/>
        <v>0</v>
      </c>
      <c r="CC60" s="437">
        <f t="shared" ref="CC60:DM60" si="69">IF(COLUMN(CC$60)=6,0,CB62*CC$6)</f>
        <v>0</v>
      </c>
      <c r="CD60" s="437">
        <f t="shared" si="69"/>
        <v>0</v>
      </c>
      <c r="CE60" s="437">
        <f t="shared" si="69"/>
        <v>0</v>
      </c>
      <c r="CF60" s="437">
        <f t="shared" si="69"/>
        <v>0</v>
      </c>
      <c r="CG60" s="437">
        <f t="shared" si="69"/>
        <v>0</v>
      </c>
      <c r="CH60" s="437">
        <f t="shared" si="69"/>
        <v>0</v>
      </c>
      <c r="CI60" s="437">
        <f t="shared" si="69"/>
        <v>0</v>
      </c>
      <c r="CJ60" s="437">
        <f t="shared" si="69"/>
        <v>0</v>
      </c>
      <c r="CK60" s="437">
        <f t="shared" si="69"/>
        <v>0</v>
      </c>
      <c r="CL60" s="437">
        <f t="shared" si="69"/>
        <v>0</v>
      </c>
      <c r="CM60" s="437">
        <f t="shared" si="69"/>
        <v>0</v>
      </c>
      <c r="CN60" s="437">
        <f t="shared" si="69"/>
        <v>0</v>
      </c>
      <c r="CO60" s="437">
        <f t="shared" si="69"/>
        <v>0</v>
      </c>
      <c r="CP60" s="437">
        <f t="shared" si="69"/>
        <v>0</v>
      </c>
      <c r="CQ60" s="437">
        <f t="shared" si="69"/>
        <v>0</v>
      </c>
      <c r="CR60" s="437">
        <f t="shared" si="69"/>
        <v>0</v>
      </c>
      <c r="CS60" s="437">
        <f t="shared" si="69"/>
        <v>0</v>
      </c>
      <c r="CT60" s="437">
        <f t="shared" si="69"/>
        <v>0</v>
      </c>
      <c r="CU60" s="437">
        <f t="shared" si="69"/>
        <v>0</v>
      </c>
      <c r="CV60" s="437">
        <f t="shared" si="69"/>
        <v>0</v>
      </c>
      <c r="CW60" s="437">
        <f t="shared" si="69"/>
        <v>0</v>
      </c>
      <c r="CX60" s="437">
        <f t="shared" si="69"/>
        <v>0</v>
      </c>
      <c r="CY60" s="437">
        <f t="shared" si="69"/>
        <v>0</v>
      </c>
      <c r="CZ60" s="437">
        <f t="shared" si="69"/>
        <v>0</v>
      </c>
      <c r="DA60" s="437">
        <f t="shared" si="69"/>
        <v>0</v>
      </c>
      <c r="DB60" s="437">
        <f t="shared" si="69"/>
        <v>0</v>
      </c>
      <c r="DC60" s="437">
        <f t="shared" si="69"/>
        <v>0</v>
      </c>
      <c r="DD60" s="437">
        <f t="shared" si="69"/>
        <v>0</v>
      </c>
      <c r="DE60" s="437">
        <f t="shared" si="69"/>
        <v>0</v>
      </c>
      <c r="DF60" s="437">
        <f t="shared" si="69"/>
        <v>0</v>
      </c>
      <c r="DG60" s="437">
        <f t="shared" si="69"/>
        <v>0</v>
      </c>
      <c r="DH60" s="437">
        <f t="shared" si="69"/>
        <v>0</v>
      </c>
      <c r="DI60" s="437">
        <f t="shared" si="69"/>
        <v>0</v>
      </c>
      <c r="DJ60" s="437">
        <f t="shared" si="69"/>
        <v>0</v>
      </c>
      <c r="DK60" s="437">
        <f t="shared" si="69"/>
        <v>0</v>
      </c>
      <c r="DL60" s="437">
        <f t="shared" si="69"/>
        <v>0</v>
      </c>
      <c r="DM60" s="437">
        <f t="shared" si="69"/>
        <v>0</v>
      </c>
    </row>
    <row r="61" spans="1:117" s="422" customFormat="1" ht="14.45" x14ac:dyDescent="0.3">
      <c r="B61" s="436" t="s">
        <v>49</v>
      </c>
      <c r="C61" s="428"/>
      <c r="D61" s="427">
        <f>SUM(F61:DM61)</f>
        <v>896973.31554820365</v>
      </c>
      <c r="F61" s="437">
        <f>F55</f>
        <v>0</v>
      </c>
      <c r="G61" s="437">
        <f t="shared" ref="G61:BR61" si="70">G55</f>
        <v>0</v>
      </c>
      <c r="H61" s="437">
        <f t="shared" si="70"/>
        <v>0</v>
      </c>
      <c r="I61" s="437">
        <f t="shared" si="70"/>
        <v>0</v>
      </c>
      <c r="J61" s="437">
        <f t="shared" si="70"/>
        <v>0</v>
      </c>
      <c r="K61" s="437">
        <f t="shared" si="70"/>
        <v>0</v>
      </c>
      <c r="L61" s="437">
        <f t="shared" si="70"/>
        <v>0</v>
      </c>
      <c r="M61" s="437">
        <f t="shared" si="70"/>
        <v>0</v>
      </c>
      <c r="N61" s="437">
        <f t="shared" si="70"/>
        <v>0</v>
      </c>
      <c r="O61" s="437">
        <f t="shared" si="70"/>
        <v>0</v>
      </c>
      <c r="P61" s="437">
        <f t="shared" si="70"/>
        <v>0</v>
      </c>
      <c r="Q61" s="437">
        <f t="shared" si="70"/>
        <v>0</v>
      </c>
      <c r="R61" s="437">
        <f t="shared" si="70"/>
        <v>111488.70995521356</v>
      </c>
      <c r="S61" s="437">
        <f t="shared" si="70"/>
        <v>24907.007699878901</v>
      </c>
      <c r="T61" s="437">
        <f t="shared" si="70"/>
        <v>53669.430072076721</v>
      </c>
      <c r="U61" s="437">
        <f t="shared" si="70"/>
        <v>19694.965603988236</v>
      </c>
      <c r="V61" s="437">
        <f t="shared" si="70"/>
        <v>50303.96097976296</v>
      </c>
      <c r="W61" s="437">
        <f t="shared" si="70"/>
        <v>114840.03800304588</v>
      </c>
      <c r="X61" s="437">
        <f t="shared" si="70"/>
        <v>238562.43909947708</v>
      </c>
      <c r="Y61" s="437">
        <f t="shared" si="70"/>
        <v>56930.020559358847</v>
      </c>
      <c r="Z61" s="437">
        <f t="shared" si="70"/>
        <v>166218.085116673</v>
      </c>
      <c r="AA61" s="437">
        <f t="shared" si="70"/>
        <v>31945.629792710573</v>
      </c>
      <c r="AB61" s="437">
        <f t="shared" si="70"/>
        <v>10185.983045986542</v>
      </c>
      <c r="AC61" s="437">
        <f t="shared" si="70"/>
        <v>18227.045620031262</v>
      </c>
      <c r="AD61" s="437">
        <f t="shared" si="70"/>
        <v>0</v>
      </c>
      <c r="AE61" s="437">
        <f t="shared" si="70"/>
        <v>0</v>
      </c>
      <c r="AF61" s="437">
        <f t="shared" si="70"/>
        <v>0</v>
      </c>
      <c r="AG61" s="437">
        <f t="shared" si="70"/>
        <v>0</v>
      </c>
      <c r="AH61" s="437">
        <f t="shared" si="70"/>
        <v>0</v>
      </c>
      <c r="AI61" s="437">
        <f t="shared" si="70"/>
        <v>0</v>
      </c>
      <c r="AJ61" s="437">
        <f t="shared" si="70"/>
        <v>0</v>
      </c>
      <c r="AK61" s="437">
        <f t="shared" si="70"/>
        <v>0</v>
      </c>
      <c r="AL61" s="437">
        <f t="shared" si="70"/>
        <v>0</v>
      </c>
      <c r="AM61" s="437">
        <f t="shared" si="70"/>
        <v>0</v>
      </c>
      <c r="AN61" s="437">
        <f t="shared" si="70"/>
        <v>0</v>
      </c>
      <c r="AO61" s="437">
        <f t="shared" si="70"/>
        <v>0</v>
      </c>
      <c r="AP61" s="437">
        <f t="shared" si="70"/>
        <v>0</v>
      </c>
      <c r="AQ61" s="437">
        <f t="shared" si="70"/>
        <v>0</v>
      </c>
      <c r="AR61" s="437">
        <f t="shared" si="70"/>
        <v>0</v>
      </c>
      <c r="AS61" s="437">
        <f t="shared" si="70"/>
        <v>0</v>
      </c>
      <c r="AT61" s="437">
        <f t="shared" si="70"/>
        <v>0</v>
      </c>
      <c r="AU61" s="437">
        <f t="shared" si="70"/>
        <v>0</v>
      </c>
      <c r="AV61" s="437">
        <f t="shared" si="70"/>
        <v>0</v>
      </c>
      <c r="AW61" s="437">
        <f t="shared" si="70"/>
        <v>0</v>
      </c>
      <c r="AX61" s="437">
        <f t="shared" si="70"/>
        <v>0</v>
      </c>
      <c r="AY61" s="437">
        <f t="shared" si="70"/>
        <v>0</v>
      </c>
      <c r="AZ61" s="437">
        <f t="shared" si="70"/>
        <v>0</v>
      </c>
      <c r="BA61" s="437">
        <f t="shared" si="70"/>
        <v>0</v>
      </c>
      <c r="BB61" s="437">
        <f t="shared" si="70"/>
        <v>0</v>
      </c>
      <c r="BC61" s="437">
        <f t="shared" si="70"/>
        <v>0</v>
      </c>
      <c r="BD61" s="437">
        <f t="shared" si="70"/>
        <v>0</v>
      </c>
      <c r="BE61" s="437">
        <f t="shared" si="70"/>
        <v>0</v>
      </c>
      <c r="BF61" s="437">
        <f t="shared" si="70"/>
        <v>0</v>
      </c>
      <c r="BG61" s="437">
        <f t="shared" si="70"/>
        <v>0</v>
      </c>
      <c r="BH61" s="437">
        <f t="shared" si="70"/>
        <v>0</v>
      </c>
      <c r="BI61" s="437">
        <f t="shared" si="70"/>
        <v>0</v>
      </c>
      <c r="BJ61" s="437">
        <f t="shared" si="70"/>
        <v>0</v>
      </c>
      <c r="BK61" s="437">
        <f t="shared" si="70"/>
        <v>0</v>
      </c>
      <c r="BL61" s="437">
        <f t="shared" si="70"/>
        <v>0</v>
      </c>
      <c r="BM61" s="437">
        <f t="shared" si="70"/>
        <v>0</v>
      </c>
      <c r="BN61" s="437">
        <f t="shared" si="70"/>
        <v>0</v>
      </c>
      <c r="BO61" s="437">
        <f t="shared" si="70"/>
        <v>0</v>
      </c>
      <c r="BP61" s="437">
        <f t="shared" si="70"/>
        <v>0</v>
      </c>
      <c r="BQ61" s="437">
        <f t="shared" si="70"/>
        <v>0</v>
      </c>
      <c r="BR61" s="437">
        <f t="shared" si="70"/>
        <v>0</v>
      </c>
      <c r="BS61" s="437">
        <f t="shared" ref="BS61:BZ61" si="71">BS55</f>
        <v>0</v>
      </c>
      <c r="BT61" s="437">
        <f t="shared" si="71"/>
        <v>0</v>
      </c>
      <c r="BU61" s="437">
        <f t="shared" si="71"/>
        <v>0</v>
      </c>
      <c r="BV61" s="437">
        <f t="shared" si="71"/>
        <v>0</v>
      </c>
      <c r="BW61" s="437">
        <f t="shared" si="71"/>
        <v>0</v>
      </c>
      <c r="BX61" s="437">
        <f t="shared" si="71"/>
        <v>0</v>
      </c>
      <c r="BY61" s="437">
        <f t="shared" si="71"/>
        <v>0</v>
      </c>
      <c r="BZ61" s="437">
        <f t="shared" si="71"/>
        <v>0</v>
      </c>
      <c r="CA61" s="437">
        <f t="shared" ref="CA61:DA61" si="72">CA55</f>
        <v>0</v>
      </c>
      <c r="CB61" s="437">
        <f t="shared" si="72"/>
        <v>0</v>
      </c>
      <c r="CC61" s="437">
        <f t="shared" si="72"/>
        <v>0</v>
      </c>
      <c r="CD61" s="437">
        <f t="shared" si="72"/>
        <v>0</v>
      </c>
      <c r="CE61" s="437">
        <f t="shared" si="72"/>
        <v>0</v>
      </c>
      <c r="CF61" s="437">
        <f t="shared" si="72"/>
        <v>0</v>
      </c>
      <c r="CG61" s="437">
        <f t="shared" si="72"/>
        <v>0</v>
      </c>
      <c r="CH61" s="437">
        <f t="shared" si="72"/>
        <v>0</v>
      </c>
      <c r="CI61" s="437">
        <f t="shared" si="72"/>
        <v>0</v>
      </c>
      <c r="CJ61" s="437">
        <f t="shared" si="72"/>
        <v>0</v>
      </c>
      <c r="CK61" s="437">
        <f t="shared" si="72"/>
        <v>0</v>
      </c>
      <c r="CL61" s="437">
        <f t="shared" si="72"/>
        <v>0</v>
      </c>
      <c r="CM61" s="437">
        <f t="shared" si="72"/>
        <v>0</v>
      </c>
      <c r="CN61" s="437">
        <f t="shared" si="72"/>
        <v>0</v>
      </c>
      <c r="CO61" s="437">
        <f t="shared" si="72"/>
        <v>0</v>
      </c>
      <c r="CP61" s="437">
        <f t="shared" si="72"/>
        <v>0</v>
      </c>
      <c r="CQ61" s="437">
        <f t="shared" si="72"/>
        <v>0</v>
      </c>
      <c r="CR61" s="437">
        <f t="shared" si="72"/>
        <v>0</v>
      </c>
      <c r="CS61" s="437">
        <f t="shared" si="72"/>
        <v>0</v>
      </c>
      <c r="CT61" s="437">
        <f t="shared" si="72"/>
        <v>0</v>
      </c>
      <c r="CU61" s="437">
        <f t="shared" si="72"/>
        <v>0</v>
      </c>
      <c r="CV61" s="437">
        <f t="shared" si="72"/>
        <v>0</v>
      </c>
      <c r="CW61" s="437">
        <f t="shared" si="72"/>
        <v>0</v>
      </c>
      <c r="CX61" s="437">
        <f t="shared" si="72"/>
        <v>0</v>
      </c>
      <c r="CY61" s="437">
        <f t="shared" si="72"/>
        <v>0</v>
      </c>
      <c r="CZ61" s="437">
        <f t="shared" si="72"/>
        <v>0</v>
      </c>
      <c r="DA61" s="437">
        <f t="shared" si="72"/>
        <v>0</v>
      </c>
      <c r="DB61" s="437">
        <f t="shared" ref="DB61:DM61" si="73">DB55</f>
        <v>0</v>
      </c>
      <c r="DC61" s="437">
        <f t="shared" si="73"/>
        <v>0</v>
      </c>
      <c r="DD61" s="437">
        <f t="shared" si="73"/>
        <v>0</v>
      </c>
      <c r="DE61" s="437">
        <f t="shared" si="73"/>
        <v>0</v>
      </c>
      <c r="DF61" s="437">
        <f t="shared" si="73"/>
        <v>0</v>
      </c>
      <c r="DG61" s="437">
        <f t="shared" si="73"/>
        <v>0</v>
      </c>
      <c r="DH61" s="437">
        <f t="shared" si="73"/>
        <v>0</v>
      </c>
      <c r="DI61" s="437">
        <f t="shared" si="73"/>
        <v>0</v>
      </c>
      <c r="DJ61" s="437">
        <f t="shared" si="73"/>
        <v>0</v>
      </c>
      <c r="DK61" s="437">
        <f t="shared" si="73"/>
        <v>0</v>
      </c>
      <c r="DL61" s="437">
        <f t="shared" si="73"/>
        <v>0</v>
      </c>
      <c r="DM61" s="437">
        <f t="shared" si="73"/>
        <v>0</v>
      </c>
    </row>
    <row r="62" spans="1:117" s="422" customFormat="1" thickBot="1" x14ac:dyDescent="0.35">
      <c r="B62" s="428" t="s">
        <v>33</v>
      </c>
      <c r="C62" s="428"/>
      <c r="F62" s="443">
        <f>SUM(F$60:F$61)</f>
        <v>0</v>
      </c>
      <c r="G62" s="443">
        <f>SUM(G$60:G$61)</f>
        <v>0</v>
      </c>
      <c r="H62" s="443">
        <f t="shared" ref="H62:BS62" si="74">SUM(H$60:H$61)</f>
        <v>0</v>
      </c>
      <c r="I62" s="443">
        <f t="shared" si="74"/>
        <v>0</v>
      </c>
      <c r="J62" s="443">
        <f t="shared" si="74"/>
        <v>0</v>
      </c>
      <c r="K62" s="443">
        <f t="shared" si="74"/>
        <v>0</v>
      </c>
      <c r="L62" s="443">
        <f t="shared" si="74"/>
        <v>0</v>
      </c>
      <c r="M62" s="443">
        <f t="shared" si="74"/>
        <v>0</v>
      </c>
      <c r="N62" s="443">
        <f t="shared" si="74"/>
        <v>0</v>
      </c>
      <c r="O62" s="443">
        <f t="shared" si="74"/>
        <v>0</v>
      </c>
      <c r="P62" s="443">
        <f t="shared" si="74"/>
        <v>0</v>
      </c>
      <c r="Q62" s="443">
        <f t="shared" si="74"/>
        <v>0</v>
      </c>
      <c r="R62" s="443">
        <f t="shared" si="74"/>
        <v>111488.70995521356</v>
      </c>
      <c r="S62" s="443">
        <f t="shared" si="74"/>
        <v>136395.71765509248</v>
      </c>
      <c r="T62" s="443">
        <f t="shared" si="74"/>
        <v>190065.14772716921</v>
      </c>
      <c r="U62" s="443">
        <f t="shared" si="74"/>
        <v>209760.11333115745</v>
      </c>
      <c r="V62" s="443">
        <f t="shared" si="74"/>
        <v>260064.0743109204</v>
      </c>
      <c r="W62" s="443">
        <f t="shared" si="74"/>
        <v>374904.11231396627</v>
      </c>
      <c r="X62" s="443">
        <f t="shared" si="74"/>
        <v>613466.55141344341</v>
      </c>
      <c r="Y62" s="443">
        <f t="shared" si="74"/>
        <v>670396.57197280228</v>
      </c>
      <c r="Z62" s="443">
        <f t="shared" si="74"/>
        <v>836614.65708947531</v>
      </c>
      <c r="AA62" s="443">
        <f t="shared" si="74"/>
        <v>868560.28688218584</v>
      </c>
      <c r="AB62" s="443">
        <f t="shared" si="74"/>
        <v>878746.26992817235</v>
      </c>
      <c r="AC62" s="443">
        <f t="shared" si="74"/>
        <v>896973.31554820365</v>
      </c>
      <c r="AD62" s="443">
        <f t="shared" si="74"/>
        <v>0</v>
      </c>
      <c r="AE62" s="443">
        <f t="shared" si="74"/>
        <v>0</v>
      </c>
      <c r="AF62" s="443">
        <f t="shared" si="74"/>
        <v>0</v>
      </c>
      <c r="AG62" s="443">
        <f t="shared" si="74"/>
        <v>0</v>
      </c>
      <c r="AH62" s="443">
        <f t="shared" si="74"/>
        <v>0</v>
      </c>
      <c r="AI62" s="443">
        <f t="shared" si="74"/>
        <v>0</v>
      </c>
      <c r="AJ62" s="443">
        <f t="shared" si="74"/>
        <v>0</v>
      </c>
      <c r="AK62" s="443">
        <f t="shared" si="74"/>
        <v>0</v>
      </c>
      <c r="AL62" s="443">
        <f t="shared" si="74"/>
        <v>0</v>
      </c>
      <c r="AM62" s="443">
        <f t="shared" si="74"/>
        <v>0</v>
      </c>
      <c r="AN62" s="443">
        <f t="shared" si="74"/>
        <v>0</v>
      </c>
      <c r="AO62" s="443">
        <f t="shared" si="74"/>
        <v>0</v>
      </c>
      <c r="AP62" s="443">
        <f t="shared" si="74"/>
        <v>0</v>
      </c>
      <c r="AQ62" s="443">
        <f t="shared" si="74"/>
        <v>0</v>
      </c>
      <c r="AR62" s="443">
        <f t="shared" si="74"/>
        <v>0</v>
      </c>
      <c r="AS62" s="443">
        <f t="shared" si="74"/>
        <v>0</v>
      </c>
      <c r="AT62" s="443">
        <f t="shared" si="74"/>
        <v>0</v>
      </c>
      <c r="AU62" s="443">
        <f t="shared" si="74"/>
        <v>0</v>
      </c>
      <c r="AV62" s="443">
        <f t="shared" si="74"/>
        <v>0</v>
      </c>
      <c r="AW62" s="443">
        <f t="shared" si="74"/>
        <v>0</v>
      </c>
      <c r="AX62" s="443">
        <f t="shared" si="74"/>
        <v>0</v>
      </c>
      <c r="AY62" s="443">
        <f t="shared" si="74"/>
        <v>0</v>
      </c>
      <c r="AZ62" s="443">
        <f t="shared" si="74"/>
        <v>0</v>
      </c>
      <c r="BA62" s="443">
        <f t="shared" si="74"/>
        <v>0</v>
      </c>
      <c r="BB62" s="443">
        <f t="shared" si="74"/>
        <v>0</v>
      </c>
      <c r="BC62" s="443">
        <f t="shared" si="74"/>
        <v>0</v>
      </c>
      <c r="BD62" s="443">
        <f t="shared" si="74"/>
        <v>0</v>
      </c>
      <c r="BE62" s="443">
        <f t="shared" si="74"/>
        <v>0</v>
      </c>
      <c r="BF62" s="443">
        <f t="shared" si="74"/>
        <v>0</v>
      </c>
      <c r="BG62" s="443">
        <f t="shared" si="74"/>
        <v>0</v>
      </c>
      <c r="BH62" s="443">
        <f t="shared" si="74"/>
        <v>0</v>
      </c>
      <c r="BI62" s="443">
        <f t="shared" si="74"/>
        <v>0</v>
      </c>
      <c r="BJ62" s="443">
        <f t="shared" si="74"/>
        <v>0</v>
      </c>
      <c r="BK62" s="443">
        <f t="shared" si="74"/>
        <v>0</v>
      </c>
      <c r="BL62" s="443">
        <f t="shared" si="74"/>
        <v>0</v>
      </c>
      <c r="BM62" s="443">
        <f t="shared" si="74"/>
        <v>0</v>
      </c>
      <c r="BN62" s="443">
        <f t="shared" si="74"/>
        <v>0</v>
      </c>
      <c r="BO62" s="443">
        <f t="shared" si="74"/>
        <v>0</v>
      </c>
      <c r="BP62" s="443">
        <f t="shared" si="74"/>
        <v>0</v>
      </c>
      <c r="BQ62" s="443">
        <f t="shared" si="74"/>
        <v>0</v>
      </c>
      <c r="BR62" s="443">
        <f t="shared" si="74"/>
        <v>0</v>
      </c>
      <c r="BS62" s="443">
        <f t="shared" si="74"/>
        <v>0</v>
      </c>
      <c r="BT62" s="443">
        <f t="shared" ref="BT62:DM62" si="75">SUM(BT$60:BT$61)</f>
        <v>0</v>
      </c>
      <c r="BU62" s="443">
        <f t="shared" si="75"/>
        <v>0</v>
      </c>
      <c r="BV62" s="443">
        <f t="shared" si="75"/>
        <v>0</v>
      </c>
      <c r="BW62" s="443">
        <f t="shared" si="75"/>
        <v>0</v>
      </c>
      <c r="BX62" s="443">
        <f t="shared" si="75"/>
        <v>0</v>
      </c>
      <c r="BY62" s="443">
        <f t="shared" si="75"/>
        <v>0</v>
      </c>
      <c r="BZ62" s="443">
        <f t="shared" si="75"/>
        <v>0</v>
      </c>
      <c r="CA62" s="443">
        <f t="shared" si="75"/>
        <v>0</v>
      </c>
      <c r="CB62" s="443">
        <f t="shared" si="75"/>
        <v>0</v>
      </c>
      <c r="CC62" s="443">
        <f t="shared" si="75"/>
        <v>0</v>
      </c>
      <c r="CD62" s="443">
        <f t="shared" si="75"/>
        <v>0</v>
      </c>
      <c r="CE62" s="443">
        <f t="shared" si="75"/>
        <v>0</v>
      </c>
      <c r="CF62" s="443">
        <f t="shared" si="75"/>
        <v>0</v>
      </c>
      <c r="CG62" s="443">
        <f t="shared" si="75"/>
        <v>0</v>
      </c>
      <c r="CH62" s="443">
        <f t="shared" si="75"/>
        <v>0</v>
      </c>
      <c r="CI62" s="443">
        <f t="shared" si="75"/>
        <v>0</v>
      </c>
      <c r="CJ62" s="443">
        <f t="shared" si="75"/>
        <v>0</v>
      </c>
      <c r="CK62" s="443">
        <f t="shared" si="75"/>
        <v>0</v>
      </c>
      <c r="CL62" s="443">
        <f t="shared" si="75"/>
        <v>0</v>
      </c>
      <c r="CM62" s="443">
        <f t="shared" si="75"/>
        <v>0</v>
      </c>
      <c r="CN62" s="443">
        <f t="shared" si="75"/>
        <v>0</v>
      </c>
      <c r="CO62" s="443">
        <f t="shared" si="75"/>
        <v>0</v>
      </c>
      <c r="CP62" s="443">
        <f t="shared" si="75"/>
        <v>0</v>
      </c>
      <c r="CQ62" s="443">
        <f t="shared" si="75"/>
        <v>0</v>
      </c>
      <c r="CR62" s="443">
        <f t="shared" si="75"/>
        <v>0</v>
      </c>
      <c r="CS62" s="443">
        <f t="shared" si="75"/>
        <v>0</v>
      </c>
      <c r="CT62" s="443">
        <f t="shared" si="75"/>
        <v>0</v>
      </c>
      <c r="CU62" s="443">
        <f t="shared" si="75"/>
        <v>0</v>
      </c>
      <c r="CV62" s="443">
        <f t="shared" si="75"/>
        <v>0</v>
      </c>
      <c r="CW62" s="443">
        <f t="shared" si="75"/>
        <v>0</v>
      </c>
      <c r="CX62" s="443">
        <f t="shared" si="75"/>
        <v>0</v>
      </c>
      <c r="CY62" s="443">
        <f t="shared" si="75"/>
        <v>0</v>
      </c>
      <c r="CZ62" s="443">
        <f t="shared" si="75"/>
        <v>0</v>
      </c>
      <c r="DA62" s="443">
        <f t="shared" si="75"/>
        <v>0</v>
      </c>
      <c r="DB62" s="443">
        <f t="shared" si="75"/>
        <v>0</v>
      </c>
      <c r="DC62" s="443">
        <f t="shared" si="75"/>
        <v>0</v>
      </c>
      <c r="DD62" s="443">
        <f t="shared" si="75"/>
        <v>0</v>
      </c>
      <c r="DE62" s="443">
        <f t="shared" si="75"/>
        <v>0</v>
      </c>
      <c r="DF62" s="443">
        <f t="shared" si="75"/>
        <v>0</v>
      </c>
      <c r="DG62" s="443">
        <f t="shared" si="75"/>
        <v>0</v>
      </c>
      <c r="DH62" s="443">
        <f t="shared" si="75"/>
        <v>0</v>
      </c>
      <c r="DI62" s="443">
        <f t="shared" si="75"/>
        <v>0</v>
      </c>
      <c r="DJ62" s="443">
        <f t="shared" si="75"/>
        <v>0</v>
      </c>
      <c r="DK62" s="443">
        <f t="shared" si="75"/>
        <v>0</v>
      </c>
      <c r="DL62" s="443">
        <f t="shared" si="75"/>
        <v>0</v>
      </c>
      <c r="DM62" s="443">
        <f t="shared" si="75"/>
        <v>0</v>
      </c>
    </row>
    <row r="63" spans="1:117" s="422" customFormat="1" ht="3.75" customHeight="1" thickTop="1" x14ac:dyDescent="0.3">
      <c r="B63" s="444"/>
      <c r="C63" s="428"/>
      <c r="D63" s="428"/>
      <c r="F63" s="445"/>
      <c r="G63" s="445"/>
      <c r="H63" s="445"/>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5"/>
      <c r="AG63" s="445"/>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row>
    <row r="64" spans="1:117" s="422" customFormat="1" ht="14.45" x14ac:dyDescent="0.3">
      <c r="B64" s="446" t="s">
        <v>884</v>
      </c>
      <c r="C64" s="428"/>
      <c r="D64" s="428"/>
      <c r="F64" s="853"/>
      <c r="G64" s="853"/>
      <c r="H64" s="853"/>
      <c r="I64" s="853"/>
      <c r="J64" s="853"/>
      <c r="K64" s="445">
        <f>SUM(F$55:K$55)</f>
        <v>0</v>
      </c>
      <c r="L64" s="445">
        <f t="shared" ref="L64:BW64" si="76">SUM(G$55:L$55)</f>
        <v>0</v>
      </c>
      <c r="M64" s="445">
        <f t="shared" si="76"/>
        <v>0</v>
      </c>
      <c r="N64" s="445">
        <f t="shared" si="76"/>
        <v>0</v>
      </c>
      <c r="O64" s="445">
        <f t="shared" si="76"/>
        <v>0</v>
      </c>
      <c r="P64" s="445">
        <f t="shared" si="76"/>
        <v>0</v>
      </c>
      <c r="Q64" s="445">
        <f t="shared" si="76"/>
        <v>0</v>
      </c>
      <c r="R64" s="445">
        <f t="shared" si="76"/>
        <v>111488.70995521356</v>
      </c>
      <c r="S64" s="445">
        <f t="shared" si="76"/>
        <v>136395.71765509248</v>
      </c>
      <c r="T64" s="445">
        <f t="shared" si="76"/>
        <v>190065.14772716921</v>
      </c>
      <c r="U64" s="445">
        <f t="shared" si="76"/>
        <v>209760.11333115745</v>
      </c>
      <c r="V64" s="445">
        <f t="shared" si="76"/>
        <v>260064.0743109204</v>
      </c>
      <c r="W64" s="445">
        <f t="shared" si="76"/>
        <v>374904.11231396627</v>
      </c>
      <c r="X64" s="445">
        <f t="shared" si="76"/>
        <v>501977.84145822976</v>
      </c>
      <c r="Y64" s="445">
        <f t="shared" si="76"/>
        <v>534000.85431770969</v>
      </c>
      <c r="Z64" s="445">
        <f t="shared" si="76"/>
        <v>646549.50936230598</v>
      </c>
      <c r="AA64" s="445">
        <f t="shared" si="76"/>
        <v>658800.17355102836</v>
      </c>
      <c r="AB64" s="445">
        <f t="shared" si="76"/>
        <v>618682.19561725191</v>
      </c>
      <c r="AC64" s="445">
        <f t="shared" si="76"/>
        <v>522069.20323423733</v>
      </c>
      <c r="AD64" s="445">
        <f t="shared" si="76"/>
        <v>283506.76413476019</v>
      </c>
      <c r="AE64" s="445">
        <f t="shared" si="76"/>
        <v>226576.74357540137</v>
      </c>
      <c r="AF64" s="445">
        <f t="shared" si="76"/>
        <v>60358.65845872838</v>
      </c>
      <c r="AG64" s="445">
        <f t="shared" si="76"/>
        <v>28413.028666017803</v>
      </c>
      <c r="AH64" s="445">
        <f t="shared" si="76"/>
        <v>18227.045620031262</v>
      </c>
      <c r="AI64" s="445">
        <f t="shared" si="76"/>
        <v>0</v>
      </c>
      <c r="AJ64" s="445">
        <f t="shared" si="76"/>
        <v>0</v>
      </c>
      <c r="AK64" s="445">
        <f t="shared" si="76"/>
        <v>0</v>
      </c>
      <c r="AL64" s="445">
        <f t="shared" si="76"/>
        <v>0</v>
      </c>
      <c r="AM64" s="445">
        <f t="shared" si="76"/>
        <v>0</v>
      </c>
      <c r="AN64" s="445">
        <f t="shared" si="76"/>
        <v>0</v>
      </c>
      <c r="AO64" s="445">
        <f t="shared" si="76"/>
        <v>0</v>
      </c>
      <c r="AP64" s="445">
        <f t="shared" si="76"/>
        <v>0</v>
      </c>
      <c r="AQ64" s="445">
        <f t="shared" si="76"/>
        <v>0</v>
      </c>
      <c r="AR64" s="445">
        <f t="shared" si="76"/>
        <v>0</v>
      </c>
      <c r="AS64" s="445">
        <f t="shared" si="76"/>
        <v>0</v>
      </c>
      <c r="AT64" s="445">
        <f t="shared" si="76"/>
        <v>0</v>
      </c>
      <c r="AU64" s="445">
        <f t="shared" si="76"/>
        <v>0</v>
      </c>
      <c r="AV64" s="445">
        <f t="shared" si="76"/>
        <v>0</v>
      </c>
      <c r="AW64" s="445">
        <f t="shared" si="76"/>
        <v>0</v>
      </c>
      <c r="AX64" s="445">
        <f t="shared" si="76"/>
        <v>0</v>
      </c>
      <c r="AY64" s="445">
        <f t="shared" si="76"/>
        <v>0</v>
      </c>
      <c r="AZ64" s="445">
        <f t="shared" si="76"/>
        <v>0</v>
      </c>
      <c r="BA64" s="445">
        <f t="shared" si="76"/>
        <v>0</v>
      </c>
      <c r="BB64" s="445">
        <f t="shared" si="76"/>
        <v>0</v>
      </c>
      <c r="BC64" s="445">
        <f t="shared" si="76"/>
        <v>0</v>
      </c>
      <c r="BD64" s="445">
        <f t="shared" si="76"/>
        <v>0</v>
      </c>
      <c r="BE64" s="445">
        <f t="shared" si="76"/>
        <v>0</v>
      </c>
      <c r="BF64" s="445">
        <f t="shared" si="76"/>
        <v>0</v>
      </c>
      <c r="BG64" s="445">
        <f t="shared" si="76"/>
        <v>0</v>
      </c>
      <c r="BH64" s="445">
        <f t="shared" si="76"/>
        <v>0</v>
      </c>
      <c r="BI64" s="445">
        <f t="shared" si="76"/>
        <v>0</v>
      </c>
      <c r="BJ64" s="445">
        <f t="shared" si="76"/>
        <v>0</v>
      </c>
      <c r="BK64" s="445">
        <f t="shared" si="76"/>
        <v>0</v>
      </c>
      <c r="BL64" s="445">
        <f t="shared" si="76"/>
        <v>0</v>
      </c>
      <c r="BM64" s="445">
        <f t="shared" si="76"/>
        <v>0</v>
      </c>
      <c r="BN64" s="445">
        <f t="shared" si="76"/>
        <v>0</v>
      </c>
      <c r="BO64" s="445">
        <f t="shared" si="76"/>
        <v>0</v>
      </c>
      <c r="BP64" s="445">
        <f t="shared" si="76"/>
        <v>0</v>
      </c>
      <c r="BQ64" s="445">
        <f t="shared" si="76"/>
        <v>0</v>
      </c>
      <c r="BR64" s="445">
        <f t="shared" si="76"/>
        <v>0</v>
      </c>
      <c r="BS64" s="445">
        <f t="shared" si="76"/>
        <v>0</v>
      </c>
      <c r="BT64" s="445">
        <f t="shared" si="76"/>
        <v>0</v>
      </c>
      <c r="BU64" s="445">
        <f t="shared" si="76"/>
        <v>0</v>
      </c>
      <c r="BV64" s="445">
        <f t="shared" si="76"/>
        <v>0</v>
      </c>
      <c r="BW64" s="445">
        <f t="shared" si="76"/>
        <v>0</v>
      </c>
      <c r="BX64" s="445">
        <f>SUM(BS$55:BX$55)</f>
        <v>0</v>
      </c>
      <c r="BY64" s="445">
        <f>SUM(BT$55:BY$55)</f>
        <v>0</v>
      </c>
      <c r="BZ64" s="445">
        <f>SUM(BU$55:BZ$55)</f>
        <v>0</v>
      </c>
      <c r="CA64" s="445">
        <f t="shared" ref="CA64:DA64" si="77">SUM(BV$55:CA$55)</f>
        <v>0</v>
      </c>
      <c r="CB64" s="445">
        <f t="shared" si="77"/>
        <v>0</v>
      </c>
      <c r="CC64" s="445">
        <f t="shared" si="77"/>
        <v>0</v>
      </c>
      <c r="CD64" s="445">
        <f t="shared" si="77"/>
        <v>0</v>
      </c>
      <c r="CE64" s="445">
        <f t="shared" si="77"/>
        <v>0</v>
      </c>
      <c r="CF64" s="445">
        <f t="shared" si="77"/>
        <v>0</v>
      </c>
      <c r="CG64" s="445">
        <f t="shared" si="77"/>
        <v>0</v>
      </c>
      <c r="CH64" s="445">
        <f t="shared" si="77"/>
        <v>0</v>
      </c>
      <c r="CI64" s="445">
        <f t="shared" si="77"/>
        <v>0</v>
      </c>
      <c r="CJ64" s="445">
        <f t="shared" si="77"/>
        <v>0</v>
      </c>
      <c r="CK64" s="445">
        <f t="shared" si="77"/>
        <v>0</v>
      </c>
      <c r="CL64" s="445">
        <f t="shared" si="77"/>
        <v>0</v>
      </c>
      <c r="CM64" s="445">
        <f t="shared" si="77"/>
        <v>0</v>
      </c>
      <c r="CN64" s="445">
        <f t="shared" si="77"/>
        <v>0</v>
      </c>
      <c r="CO64" s="445">
        <f t="shared" si="77"/>
        <v>0</v>
      </c>
      <c r="CP64" s="445">
        <f t="shared" si="77"/>
        <v>0</v>
      </c>
      <c r="CQ64" s="445">
        <f t="shared" si="77"/>
        <v>0</v>
      </c>
      <c r="CR64" s="445">
        <f t="shared" si="77"/>
        <v>0</v>
      </c>
      <c r="CS64" s="445">
        <f t="shared" si="77"/>
        <v>0</v>
      </c>
      <c r="CT64" s="445">
        <f t="shared" si="77"/>
        <v>0</v>
      </c>
      <c r="CU64" s="445">
        <f t="shared" si="77"/>
        <v>0</v>
      </c>
      <c r="CV64" s="445">
        <f t="shared" si="77"/>
        <v>0</v>
      </c>
      <c r="CW64" s="445">
        <f t="shared" si="77"/>
        <v>0</v>
      </c>
      <c r="CX64" s="445">
        <f t="shared" si="77"/>
        <v>0</v>
      </c>
      <c r="CY64" s="445">
        <f t="shared" si="77"/>
        <v>0</v>
      </c>
      <c r="CZ64" s="445">
        <f t="shared" si="77"/>
        <v>0</v>
      </c>
      <c r="DA64" s="445">
        <f t="shared" si="77"/>
        <v>0</v>
      </c>
      <c r="DB64" s="445">
        <f t="shared" ref="DB64:DM64" si="78">SUM(CW$55:DB$55)</f>
        <v>0</v>
      </c>
      <c r="DC64" s="445">
        <f t="shared" si="78"/>
        <v>0</v>
      </c>
      <c r="DD64" s="445">
        <f t="shared" si="78"/>
        <v>0</v>
      </c>
      <c r="DE64" s="445">
        <f t="shared" si="78"/>
        <v>0</v>
      </c>
      <c r="DF64" s="445">
        <f t="shared" si="78"/>
        <v>0</v>
      </c>
      <c r="DG64" s="445">
        <f t="shared" si="78"/>
        <v>0</v>
      </c>
      <c r="DH64" s="445">
        <f t="shared" si="78"/>
        <v>0</v>
      </c>
      <c r="DI64" s="445">
        <f t="shared" si="78"/>
        <v>0</v>
      </c>
      <c r="DJ64" s="445">
        <f t="shared" si="78"/>
        <v>0</v>
      </c>
      <c r="DK64" s="445">
        <f t="shared" si="78"/>
        <v>0</v>
      </c>
      <c r="DL64" s="445">
        <f t="shared" si="78"/>
        <v>0</v>
      </c>
      <c r="DM64" s="445">
        <f t="shared" si="78"/>
        <v>0</v>
      </c>
    </row>
    <row r="65" spans="1:117" s="422" customFormat="1" ht="4.5" customHeight="1" x14ac:dyDescent="0.3">
      <c r="B65" s="446"/>
      <c r="C65" s="428"/>
      <c r="D65" s="428"/>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row>
    <row r="66" spans="1:117" s="447" customFormat="1" ht="14.45" x14ac:dyDescent="0.3">
      <c r="B66" s="448" t="s">
        <v>231</v>
      </c>
      <c r="C66" s="449"/>
      <c r="D66" s="427">
        <f>SUM(F66:DM66)</f>
        <v>18872.855592990018</v>
      </c>
      <c r="E66" s="450"/>
      <c r="F66" s="451">
        <f>F52+F53+F54</f>
        <v>0</v>
      </c>
      <c r="G66" s="451">
        <f t="shared" ref="G66:BR66" si="79">G52+G53+G54</f>
        <v>0</v>
      </c>
      <c r="H66" s="451">
        <f t="shared" si="79"/>
        <v>0</v>
      </c>
      <c r="I66" s="451">
        <f t="shared" si="79"/>
        <v>0</v>
      </c>
      <c r="J66" s="451">
        <f t="shared" si="79"/>
        <v>0</v>
      </c>
      <c r="K66" s="451">
        <f t="shared" si="79"/>
        <v>0</v>
      </c>
      <c r="L66" s="451">
        <f t="shared" si="79"/>
        <v>0</v>
      </c>
      <c r="M66" s="451">
        <f t="shared" si="79"/>
        <v>0</v>
      </c>
      <c r="N66" s="451">
        <f t="shared" si="79"/>
        <v>0</v>
      </c>
      <c r="O66" s="451">
        <f t="shared" si="79"/>
        <v>0</v>
      </c>
      <c r="P66" s="451">
        <f t="shared" si="79"/>
        <v>0</v>
      </c>
      <c r="Q66" s="451">
        <f t="shared" si="79"/>
        <v>0</v>
      </c>
      <c r="R66" s="451">
        <f t="shared" si="79"/>
        <v>0</v>
      </c>
      <c r="S66" s="451">
        <f t="shared" si="79"/>
        <v>407.00769987890015</v>
      </c>
      <c r="T66" s="451">
        <f t="shared" si="79"/>
        <v>498.43007207672321</v>
      </c>
      <c r="U66" s="451">
        <f t="shared" si="79"/>
        <v>694.96560398823578</v>
      </c>
      <c r="V66" s="451">
        <f t="shared" si="79"/>
        <v>767.71097976296119</v>
      </c>
      <c r="W66" s="451">
        <f t="shared" si="79"/>
        <v>952.28800304588231</v>
      </c>
      <c r="X66" s="451">
        <f t="shared" si="79"/>
        <v>1372.6890994770888</v>
      </c>
      <c r="Y66" s="451">
        <f t="shared" si="79"/>
        <v>2245.2705593588457</v>
      </c>
      <c r="Z66" s="451">
        <f t="shared" si="79"/>
        <v>2455.8351166730085</v>
      </c>
      <c r="AA66" s="451">
        <f t="shared" si="79"/>
        <v>3065.629792710572</v>
      </c>
      <c r="AB66" s="451">
        <f t="shared" si="79"/>
        <v>3185.9830459865429</v>
      </c>
      <c r="AC66" s="451">
        <f t="shared" si="79"/>
        <v>3227.0456200312592</v>
      </c>
      <c r="AD66" s="451">
        <f t="shared" si="79"/>
        <v>0</v>
      </c>
      <c r="AE66" s="451">
        <f t="shared" si="79"/>
        <v>0</v>
      </c>
      <c r="AF66" s="451">
        <f t="shared" si="79"/>
        <v>0</v>
      </c>
      <c r="AG66" s="451">
        <f t="shared" si="79"/>
        <v>0</v>
      </c>
      <c r="AH66" s="451">
        <f t="shared" si="79"/>
        <v>0</v>
      </c>
      <c r="AI66" s="451">
        <f t="shared" si="79"/>
        <v>0</v>
      </c>
      <c r="AJ66" s="451">
        <f t="shared" si="79"/>
        <v>0</v>
      </c>
      <c r="AK66" s="451">
        <f t="shared" si="79"/>
        <v>0</v>
      </c>
      <c r="AL66" s="451">
        <f t="shared" si="79"/>
        <v>0</v>
      </c>
      <c r="AM66" s="451">
        <f t="shared" si="79"/>
        <v>0</v>
      </c>
      <c r="AN66" s="451">
        <f t="shared" si="79"/>
        <v>0</v>
      </c>
      <c r="AO66" s="451">
        <f t="shared" si="79"/>
        <v>0</v>
      </c>
      <c r="AP66" s="451">
        <f t="shared" si="79"/>
        <v>0</v>
      </c>
      <c r="AQ66" s="451">
        <f t="shared" si="79"/>
        <v>0</v>
      </c>
      <c r="AR66" s="451">
        <f t="shared" si="79"/>
        <v>0</v>
      </c>
      <c r="AS66" s="451">
        <f t="shared" si="79"/>
        <v>0</v>
      </c>
      <c r="AT66" s="451">
        <f t="shared" si="79"/>
        <v>0</v>
      </c>
      <c r="AU66" s="451">
        <f t="shared" si="79"/>
        <v>0</v>
      </c>
      <c r="AV66" s="451">
        <f t="shared" si="79"/>
        <v>0</v>
      </c>
      <c r="AW66" s="451">
        <f t="shared" si="79"/>
        <v>0</v>
      </c>
      <c r="AX66" s="451">
        <f t="shared" si="79"/>
        <v>0</v>
      </c>
      <c r="AY66" s="451">
        <f t="shared" si="79"/>
        <v>0</v>
      </c>
      <c r="AZ66" s="451">
        <f t="shared" si="79"/>
        <v>0</v>
      </c>
      <c r="BA66" s="451">
        <f t="shared" si="79"/>
        <v>0</v>
      </c>
      <c r="BB66" s="451">
        <f t="shared" si="79"/>
        <v>0</v>
      </c>
      <c r="BC66" s="451">
        <f t="shared" si="79"/>
        <v>0</v>
      </c>
      <c r="BD66" s="451">
        <f t="shared" si="79"/>
        <v>0</v>
      </c>
      <c r="BE66" s="451">
        <f t="shared" si="79"/>
        <v>0</v>
      </c>
      <c r="BF66" s="451">
        <f t="shared" si="79"/>
        <v>0</v>
      </c>
      <c r="BG66" s="451">
        <f t="shared" si="79"/>
        <v>0</v>
      </c>
      <c r="BH66" s="451">
        <f t="shared" si="79"/>
        <v>0</v>
      </c>
      <c r="BI66" s="451">
        <f t="shared" si="79"/>
        <v>0</v>
      </c>
      <c r="BJ66" s="451">
        <f t="shared" si="79"/>
        <v>0</v>
      </c>
      <c r="BK66" s="451">
        <f t="shared" si="79"/>
        <v>0</v>
      </c>
      <c r="BL66" s="451">
        <f t="shared" si="79"/>
        <v>0</v>
      </c>
      <c r="BM66" s="451">
        <f t="shared" si="79"/>
        <v>0</v>
      </c>
      <c r="BN66" s="451">
        <f t="shared" si="79"/>
        <v>0</v>
      </c>
      <c r="BO66" s="451">
        <f t="shared" si="79"/>
        <v>0</v>
      </c>
      <c r="BP66" s="451">
        <f t="shared" si="79"/>
        <v>0</v>
      </c>
      <c r="BQ66" s="451">
        <f t="shared" si="79"/>
        <v>0</v>
      </c>
      <c r="BR66" s="451">
        <f t="shared" si="79"/>
        <v>0</v>
      </c>
      <c r="BS66" s="451">
        <f t="shared" ref="BS66:BZ66" si="80">BS52+BS53+BS54</f>
        <v>0</v>
      </c>
      <c r="BT66" s="451">
        <f t="shared" si="80"/>
        <v>0</v>
      </c>
      <c r="BU66" s="451">
        <f t="shared" si="80"/>
        <v>0</v>
      </c>
      <c r="BV66" s="451">
        <f t="shared" si="80"/>
        <v>0</v>
      </c>
      <c r="BW66" s="451">
        <f t="shared" si="80"/>
        <v>0</v>
      </c>
      <c r="BX66" s="451">
        <f t="shared" si="80"/>
        <v>0</v>
      </c>
      <c r="BY66" s="451">
        <f t="shared" si="80"/>
        <v>0</v>
      </c>
      <c r="BZ66" s="451">
        <f t="shared" si="80"/>
        <v>0</v>
      </c>
      <c r="CA66" s="451">
        <f t="shared" ref="CA66:DA66" si="81">CA52+CA53+CA54</f>
        <v>0</v>
      </c>
      <c r="CB66" s="451">
        <f t="shared" si="81"/>
        <v>0</v>
      </c>
      <c r="CC66" s="451">
        <f t="shared" si="81"/>
        <v>0</v>
      </c>
      <c r="CD66" s="451">
        <f t="shared" si="81"/>
        <v>0</v>
      </c>
      <c r="CE66" s="451">
        <f t="shared" si="81"/>
        <v>0</v>
      </c>
      <c r="CF66" s="451">
        <f t="shared" si="81"/>
        <v>0</v>
      </c>
      <c r="CG66" s="451">
        <f t="shared" si="81"/>
        <v>0</v>
      </c>
      <c r="CH66" s="451">
        <f t="shared" si="81"/>
        <v>0</v>
      </c>
      <c r="CI66" s="451">
        <f t="shared" si="81"/>
        <v>0</v>
      </c>
      <c r="CJ66" s="451">
        <f t="shared" si="81"/>
        <v>0</v>
      </c>
      <c r="CK66" s="451">
        <f t="shared" si="81"/>
        <v>0</v>
      </c>
      <c r="CL66" s="451">
        <f t="shared" si="81"/>
        <v>0</v>
      </c>
      <c r="CM66" s="451">
        <f t="shared" si="81"/>
        <v>0</v>
      </c>
      <c r="CN66" s="451">
        <f t="shared" si="81"/>
        <v>0</v>
      </c>
      <c r="CO66" s="451">
        <f t="shared" si="81"/>
        <v>0</v>
      </c>
      <c r="CP66" s="451">
        <f t="shared" si="81"/>
        <v>0</v>
      </c>
      <c r="CQ66" s="451">
        <f t="shared" si="81"/>
        <v>0</v>
      </c>
      <c r="CR66" s="451">
        <f t="shared" si="81"/>
        <v>0</v>
      </c>
      <c r="CS66" s="451">
        <f t="shared" si="81"/>
        <v>0</v>
      </c>
      <c r="CT66" s="451">
        <f t="shared" si="81"/>
        <v>0</v>
      </c>
      <c r="CU66" s="451">
        <f t="shared" si="81"/>
        <v>0</v>
      </c>
      <c r="CV66" s="451">
        <f t="shared" si="81"/>
        <v>0</v>
      </c>
      <c r="CW66" s="451">
        <f t="shared" si="81"/>
        <v>0</v>
      </c>
      <c r="CX66" s="451">
        <f t="shared" si="81"/>
        <v>0</v>
      </c>
      <c r="CY66" s="451">
        <f t="shared" si="81"/>
        <v>0</v>
      </c>
      <c r="CZ66" s="451">
        <f t="shared" si="81"/>
        <v>0</v>
      </c>
      <c r="DA66" s="451">
        <f t="shared" si="81"/>
        <v>0</v>
      </c>
      <c r="DB66" s="451">
        <f t="shared" ref="DB66:DM66" si="82">DB52+DB53+DB54</f>
        <v>0</v>
      </c>
      <c r="DC66" s="451">
        <f t="shared" si="82"/>
        <v>0</v>
      </c>
      <c r="DD66" s="451">
        <f t="shared" si="82"/>
        <v>0</v>
      </c>
      <c r="DE66" s="451">
        <f t="shared" si="82"/>
        <v>0</v>
      </c>
      <c r="DF66" s="451">
        <f t="shared" si="82"/>
        <v>0</v>
      </c>
      <c r="DG66" s="451">
        <f t="shared" si="82"/>
        <v>0</v>
      </c>
      <c r="DH66" s="451">
        <f t="shared" si="82"/>
        <v>0</v>
      </c>
      <c r="DI66" s="451">
        <f t="shared" si="82"/>
        <v>0</v>
      </c>
      <c r="DJ66" s="451">
        <f t="shared" si="82"/>
        <v>0</v>
      </c>
      <c r="DK66" s="451">
        <f t="shared" si="82"/>
        <v>0</v>
      </c>
      <c r="DL66" s="451">
        <f t="shared" si="82"/>
        <v>0</v>
      </c>
      <c r="DM66" s="451">
        <f t="shared" si="82"/>
        <v>0</v>
      </c>
    </row>
    <row r="67" spans="1:117" s="447" customFormat="1" ht="14.45" x14ac:dyDescent="0.3">
      <c r="B67" s="452" t="s">
        <v>367</v>
      </c>
      <c r="C67" s="449"/>
      <c r="D67" s="449"/>
      <c r="E67" s="450"/>
      <c r="F67" s="854"/>
      <c r="G67" s="854"/>
      <c r="H67" s="854"/>
      <c r="I67" s="854"/>
      <c r="J67" s="854"/>
      <c r="K67" s="451">
        <f t="shared" ref="K67:X67" si="83">SUM(F$66:K$66)</f>
        <v>0</v>
      </c>
      <c r="L67" s="451">
        <f t="shared" si="83"/>
        <v>0</v>
      </c>
      <c r="M67" s="451">
        <f t="shared" si="83"/>
        <v>0</v>
      </c>
      <c r="N67" s="451">
        <f t="shared" si="83"/>
        <v>0</v>
      </c>
      <c r="O67" s="451">
        <f t="shared" si="83"/>
        <v>0</v>
      </c>
      <c r="P67" s="451">
        <f t="shared" si="83"/>
        <v>0</v>
      </c>
      <c r="Q67" s="451">
        <f t="shared" si="83"/>
        <v>0</v>
      </c>
      <c r="R67" s="451">
        <f t="shared" si="83"/>
        <v>0</v>
      </c>
      <c r="S67" s="451">
        <f t="shared" si="83"/>
        <v>407.00769987890015</v>
      </c>
      <c r="T67" s="451">
        <f t="shared" si="83"/>
        <v>905.43777195562336</v>
      </c>
      <c r="U67" s="451">
        <f t="shared" si="83"/>
        <v>1600.4033759438591</v>
      </c>
      <c r="V67" s="451">
        <f t="shared" si="83"/>
        <v>2368.1143557068203</v>
      </c>
      <c r="W67" s="451">
        <f t="shared" si="83"/>
        <v>3320.4023587527026</v>
      </c>
      <c r="X67" s="451">
        <f t="shared" si="83"/>
        <v>4693.0914582297919</v>
      </c>
      <c r="Y67" s="451">
        <f>SUM(T$66:Y$66)</f>
        <v>6531.3543177097363</v>
      </c>
      <c r="Z67" s="451">
        <f t="shared" ref="Z67:BY67" si="84">SUM(U$66:Z$66)</f>
        <v>8488.759362306022</v>
      </c>
      <c r="AA67" s="451">
        <f t="shared" si="84"/>
        <v>10859.423551028358</v>
      </c>
      <c r="AB67" s="451">
        <f t="shared" si="84"/>
        <v>13277.695617251939</v>
      </c>
      <c r="AC67" s="451">
        <f t="shared" si="84"/>
        <v>15552.453234237317</v>
      </c>
      <c r="AD67" s="451">
        <f t="shared" si="84"/>
        <v>14179.764134760229</v>
      </c>
      <c r="AE67" s="451">
        <f t="shared" si="84"/>
        <v>11934.493575401382</v>
      </c>
      <c r="AF67" s="451">
        <f t="shared" si="84"/>
        <v>9478.6584587283742</v>
      </c>
      <c r="AG67" s="451">
        <f t="shared" si="84"/>
        <v>6413.0286660178026</v>
      </c>
      <c r="AH67" s="451">
        <f t="shared" si="84"/>
        <v>3227.0456200312592</v>
      </c>
      <c r="AI67" s="451">
        <f t="shared" si="84"/>
        <v>0</v>
      </c>
      <c r="AJ67" s="451">
        <f t="shared" si="84"/>
        <v>0</v>
      </c>
      <c r="AK67" s="451">
        <f t="shared" si="84"/>
        <v>0</v>
      </c>
      <c r="AL67" s="451">
        <f t="shared" si="84"/>
        <v>0</v>
      </c>
      <c r="AM67" s="451">
        <f t="shared" si="84"/>
        <v>0</v>
      </c>
      <c r="AN67" s="451">
        <f t="shared" si="84"/>
        <v>0</v>
      </c>
      <c r="AO67" s="451">
        <f t="shared" si="84"/>
        <v>0</v>
      </c>
      <c r="AP67" s="451">
        <f t="shared" si="84"/>
        <v>0</v>
      </c>
      <c r="AQ67" s="451">
        <f t="shared" si="84"/>
        <v>0</v>
      </c>
      <c r="AR67" s="451">
        <f t="shared" si="84"/>
        <v>0</v>
      </c>
      <c r="AS67" s="451">
        <f t="shared" si="84"/>
        <v>0</v>
      </c>
      <c r="AT67" s="451">
        <f t="shared" si="84"/>
        <v>0</v>
      </c>
      <c r="AU67" s="451">
        <f t="shared" si="84"/>
        <v>0</v>
      </c>
      <c r="AV67" s="451">
        <f t="shared" si="84"/>
        <v>0</v>
      </c>
      <c r="AW67" s="451">
        <f t="shared" si="84"/>
        <v>0</v>
      </c>
      <c r="AX67" s="451">
        <f t="shared" si="84"/>
        <v>0</v>
      </c>
      <c r="AY67" s="451">
        <f t="shared" si="84"/>
        <v>0</v>
      </c>
      <c r="AZ67" s="451">
        <f t="shared" si="84"/>
        <v>0</v>
      </c>
      <c r="BA67" s="451">
        <f t="shared" si="84"/>
        <v>0</v>
      </c>
      <c r="BB67" s="451">
        <f t="shared" si="84"/>
        <v>0</v>
      </c>
      <c r="BC67" s="451">
        <f t="shared" si="84"/>
        <v>0</v>
      </c>
      <c r="BD67" s="451">
        <f t="shared" si="84"/>
        <v>0</v>
      </c>
      <c r="BE67" s="451">
        <f t="shared" si="84"/>
        <v>0</v>
      </c>
      <c r="BF67" s="451">
        <f t="shared" si="84"/>
        <v>0</v>
      </c>
      <c r="BG67" s="451">
        <f t="shared" si="84"/>
        <v>0</v>
      </c>
      <c r="BH67" s="451">
        <f t="shared" si="84"/>
        <v>0</v>
      </c>
      <c r="BI67" s="451">
        <f t="shared" si="84"/>
        <v>0</v>
      </c>
      <c r="BJ67" s="451">
        <f t="shared" si="84"/>
        <v>0</v>
      </c>
      <c r="BK67" s="451">
        <f t="shared" si="84"/>
        <v>0</v>
      </c>
      <c r="BL67" s="451">
        <f t="shared" si="84"/>
        <v>0</v>
      </c>
      <c r="BM67" s="451">
        <f t="shared" si="84"/>
        <v>0</v>
      </c>
      <c r="BN67" s="451">
        <f t="shared" si="84"/>
        <v>0</v>
      </c>
      <c r="BO67" s="451">
        <f t="shared" si="84"/>
        <v>0</v>
      </c>
      <c r="BP67" s="451">
        <f t="shared" si="84"/>
        <v>0</v>
      </c>
      <c r="BQ67" s="451">
        <f t="shared" si="84"/>
        <v>0</v>
      </c>
      <c r="BR67" s="451">
        <f t="shared" si="84"/>
        <v>0</v>
      </c>
      <c r="BS67" s="451">
        <f t="shared" si="84"/>
        <v>0</v>
      </c>
      <c r="BT67" s="451">
        <f t="shared" si="84"/>
        <v>0</v>
      </c>
      <c r="BU67" s="451">
        <f t="shared" si="84"/>
        <v>0</v>
      </c>
      <c r="BV67" s="451">
        <f t="shared" si="84"/>
        <v>0</v>
      </c>
      <c r="BW67" s="451">
        <f t="shared" si="84"/>
        <v>0</v>
      </c>
      <c r="BX67" s="451">
        <f t="shared" si="84"/>
        <v>0</v>
      </c>
      <c r="BY67" s="451">
        <f t="shared" si="84"/>
        <v>0</v>
      </c>
      <c r="BZ67" s="451">
        <f>SUM(BU$66:BZ$66)</f>
        <v>0</v>
      </c>
      <c r="CA67" s="451">
        <f t="shared" ref="CA67:DA67" si="85">SUM(BV$66:CA$66)</f>
        <v>0</v>
      </c>
      <c r="CB67" s="451">
        <f t="shared" si="85"/>
        <v>0</v>
      </c>
      <c r="CC67" s="451">
        <f t="shared" si="85"/>
        <v>0</v>
      </c>
      <c r="CD67" s="451">
        <f t="shared" si="85"/>
        <v>0</v>
      </c>
      <c r="CE67" s="451">
        <f t="shared" si="85"/>
        <v>0</v>
      </c>
      <c r="CF67" s="451">
        <f t="shared" si="85"/>
        <v>0</v>
      </c>
      <c r="CG67" s="451">
        <f t="shared" si="85"/>
        <v>0</v>
      </c>
      <c r="CH67" s="451">
        <f t="shared" si="85"/>
        <v>0</v>
      </c>
      <c r="CI67" s="451">
        <f t="shared" si="85"/>
        <v>0</v>
      </c>
      <c r="CJ67" s="451">
        <f t="shared" si="85"/>
        <v>0</v>
      </c>
      <c r="CK67" s="451">
        <f t="shared" si="85"/>
        <v>0</v>
      </c>
      <c r="CL67" s="451">
        <f t="shared" si="85"/>
        <v>0</v>
      </c>
      <c r="CM67" s="451">
        <f t="shared" si="85"/>
        <v>0</v>
      </c>
      <c r="CN67" s="451">
        <f t="shared" si="85"/>
        <v>0</v>
      </c>
      <c r="CO67" s="451">
        <f t="shared" si="85"/>
        <v>0</v>
      </c>
      <c r="CP67" s="451">
        <f t="shared" si="85"/>
        <v>0</v>
      </c>
      <c r="CQ67" s="451">
        <f t="shared" si="85"/>
        <v>0</v>
      </c>
      <c r="CR67" s="451">
        <f t="shared" si="85"/>
        <v>0</v>
      </c>
      <c r="CS67" s="451">
        <f t="shared" si="85"/>
        <v>0</v>
      </c>
      <c r="CT67" s="451">
        <f t="shared" si="85"/>
        <v>0</v>
      </c>
      <c r="CU67" s="451">
        <f t="shared" si="85"/>
        <v>0</v>
      </c>
      <c r="CV67" s="451">
        <f t="shared" si="85"/>
        <v>0</v>
      </c>
      <c r="CW67" s="451">
        <f t="shared" si="85"/>
        <v>0</v>
      </c>
      <c r="CX67" s="451">
        <f t="shared" si="85"/>
        <v>0</v>
      </c>
      <c r="CY67" s="451">
        <f t="shared" si="85"/>
        <v>0</v>
      </c>
      <c r="CZ67" s="451">
        <f t="shared" si="85"/>
        <v>0</v>
      </c>
      <c r="DA67" s="451">
        <f t="shared" si="85"/>
        <v>0</v>
      </c>
      <c r="DB67" s="451">
        <f t="shared" ref="DB67:DM67" si="86">SUM(CW$66:DB$66)</f>
        <v>0</v>
      </c>
      <c r="DC67" s="451">
        <f t="shared" si="86"/>
        <v>0</v>
      </c>
      <c r="DD67" s="451">
        <f t="shared" si="86"/>
        <v>0</v>
      </c>
      <c r="DE67" s="451">
        <f t="shared" si="86"/>
        <v>0</v>
      </c>
      <c r="DF67" s="451">
        <f t="shared" si="86"/>
        <v>0</v>
      </c>
      <c r="DG67" s="451">
        <f t="shared" si="86"/>
        <v>0</v>
      </c>
      <c r="DH67" s="451">
        <f t="shared" si="86"/>
        <v>0</v>
      </c>
      <c r="DI67" s="451">
        <f t="shared" si="86"/>
        <v>0</v>
      </c>
      <c r="DJ67" s="451">
        <f t="shared" si="86"/>
        <v>0</v>
      </c>
      <c r="DK67" s="451">
        <f t="shared" si="86"/>
        <v>0</v>
      </c>
      <c r="DL67" s="451">
        <f t="shared" si="86"/>
        <v>0</v>
      </c>
      <c r="DM67" s="451">
        <f t="shared" si="86"/>
        <v>0</v>
      </c>
    </row>
    <row r="68" spans="1:117" s="422" customFormat="1" ht="4.5" customHeight="1" x14ac:dyDescent="0.3">
      <c r="B68" s="428"/>
      <c r="C68" s="428"/>
      <c r="D68" s="428"/>
      <c r="F68" s="445"/>
      <c r="G68" s="445"/>
      <c r="H68" s="445"/>
      <c r="I68" s="445"/>
      <c r="J68" s="445"/>
      <c r="K68" s="445"/>
      <c r="L68" s="445"/>
      <c r="M68" s="445"/>
      <c r="N68" s="445"/>
      <c r="O68" s="445"/>
      <c r="P68" s="445"/>
      <c r="Q68" s="445"/>
      <c r="R68" s="445"/>
      <c r="S68" s="445"/>
      <c r="T68" s="445"/>
      <c r="U68" s="445"/>
      <c r="V68" s="445"/>
      <c r="W68" s="445"/>
      <c r="X68" s="445"/>
      <c r="Y68" s="445"/>
      <c r="Z68" s="445"/>
      <c r="AA68" s="445"/>
      <c r="AB68" s="445"/>
      <c r="AC68" s="445"/>
      <c r="AD68" s="445"/>
      <c r="AE68" s="445"/>
      <c r="AF68" s="445"/>
      <c r="AG68" s="445"/>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row>
    <row r="69" spans="1:117" s="424" customFormat="1" ht="15.6" x14ac:dyDescent="0.3">
      <c r="A69" s="425" t="s">
        <v>266</v>
      </c>
      <c r="B69" s="425"/>
      <c r="C69" s="425"/>
      <c r="D69" s="425"/>
      <c r="E69" s="426"/>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row>
    <row r="70" spans="1:117" s="424" customFormat="1" ht="15.6" x14ac:dyDescent="0.3">
      <c r="A70" s="453"/>
      <c r="B70" s="436" t="s">
        <v>32</v>
      </c>
      <c r="C70" s="453"/>
      <c r="D70" s="453"/>
      <c r="F70" s="437">
        <f t="shared" ref="F70:Q70" si="87">IF(COLUMN(F$70)=6,0,E72*F$6)</f>
        <v>0</v>
      </c>
      <c r="G70" s="437">
        <f t="shared" si="87"/>
        <v>0</v>
      </c>
      <c r="H70" s="437">
        <f t="shared" si="87"/>
        <v>0</v>
      </c>
      <c r="I70" s="437">
        <f t="shared" si="87"/>
        <v>0</v>
      </c>
      <c r="J70" s="437">
        <f t="shared" si="87"/>
        <v>0</v>
      </c>
      <c r="K70" s="437">
        <f t="shared" si="87"/>
        <v>0</v>
      </c>
      <c r="L70" s="437">
        <f t="shared" si="87"/>
        <v>0</v>
      </c>
      <c r="M70" s="437">
        <f t="shared" si="87"/>
        <v>0</v>
      </c>
      <c r="N70" s="437">
        <f t="shared" si="87"/>
        <v>0</v>
      </c>
      <c r="O70" s="437">
        <f t="shared" si="87"/>
        <v>0</v>
      </c>
      <c r="P70" s="437">
        <f t="shared" si="87"/>
        <v>0</v>
      </c>
      <c r="Q70" s="437">
        <f t="shared" si="87"/>
        <v>0</v>
      </c>
      <c r="R70" s="437">
        <f>IF(COLUMN(R$70)=6,0,Q72*R$6)</f>
        <v>0</v>
      </c>
      <c r="S70" s="437">
        <f t="shared" ref="S70:CD70" si="88">IF(COLUMN(S$70)=6,0,R72*S$6)</f>
        <v>0</v>
      </c>
      <c r="T70" s="437">
        <f t="shared" si="88"/>
        <v>0</v>
      </c>
      <c r="U70" s="437">
        <f t="shared" si="88"/>
        <v>0</v>
      </c>
      <c r="V70" s="437">
        <f t="shared" si="88"/>
        <v>0</v>
      </c>
      <c r="W70" s="437">
        <f t="shared" si="88"/>
        <v>0</v>
      </c>
      <c r="X70" s="437">
        <f t="shared" si="88"/>
        <v>0</v>
      </c>
      <c r="Y70" s="437">
        <f t="shared" si="88"/>
        <v>0</v>
      </c>
      <c r="Z70" s="437">
        <f t="shared" si="88"/>
        <v>0</v>
      </c>
      <c r="AA70" s="437">
        <f t="shared" si="88"/>
        <v>0</v>
      </c>
      <c r="AB70" s="437">
        <f t="shared" si="88"/>
        <v>0</v>
      </c>
      <c r="AC70" s="437">
        <f t="shared" si="88"/>
        <v>0</v>
      </c>
      <c r="AD70" s="437">
        <f t="shared" si="88"/>
        <v>0</v>
      </c>
      <c r="AE70" s="437">
        <f t="shared" si="88"/>
        <v>0</v>
      </c>
      <c r="AF70" s="437">
        <f t="shared" si="88"/>
        <v>0</v>
      </c>
      <c r="AG70" s="437">
        <f t="shared" si="88"/>
        <v>0</v>
      </c>
      <c r="AH70" s="437">
        <f t="shared" si="88"/>
        <v>0</v>
      </c>
      <c r="AI70" s="437">
        <f t="shared" si="88"/>
        <v>0</v>
      </c>
      <c r="AJ70" s="437">
        <f t="shared" si="88"/>
        <v>0</v>
      </c>
      <c r="AK70" s="437">
        <f t="shared" si="88"/>
        <v>0</v>
      </c>
      <c r="AL70" s="437">
        <f t="shared" si="88"/>
        <v>0</v>
      </c>
      <c r="AM70" s="437">
        <f t="shared" si="88"/>
        <v>0</v>
      </c>
      <c r="AN70" s="437">
        <f t="shared" si="88"/>
        <v>0</v>
      </c>
      <c r="AO70" s="437">
        <f t="shared" si="88"/>
        <v>0</v>
      </c>
      <c r="AP70" s="437">
        <f t="shared" si="88"/>
        <v>0</v>
      </c>
      <c r="AQ70" s="437">
        <f t="shared" si="88"/>
        <v>0</v>
      </c>
      <c r="AR70" s="437">
        <f t="shared" si="88"/>
        <v>0</v>
      </c>
      <c r="AS70" s="437">
        <f t="shared" si="88"/>
        <v>0</v>
      </c>
      <c r="AT70" s="437">
        <f t="shared" si="88"/>
        <v>0</v>
      </c>
      <c r="AU70" s="437">
        <f t="shared" si="88"/>
        <v>0</v>
      </c>
      <c r="AV70" s="437">
        <f t="shared" si="88"/>
        <v>0</v>
      </c>
      <c r="AW70" s="437">
        <f t="shared" si="88"/>
        <v>0</v>
      </c>
      <c r="AX70" s="437">
        <f t="shared" si="88"/>
        <v>0</v>
      </c>
      <c r="AY70" s="437">
        <f t="shared" si="88"/>
        <v>0</v>
      </c>
      <c r="AZ70" s="437">
        <f t="shared" si="88"/>
        <v>0</v>
      </c>
      <c r="BA70" s="437">
        <f t="shared" si="88"/>
        <v>0</v>
      </c>
      <c r="BB70" s="437">
        <f t="shared" si="88"/>
        <v>0</v>
      </c>
      <c r="BC70" s="437">
        <f t="shared" si="88"/>
        <v>0</v>
      </c>
      <c r="BD70" s="437">
        <f t="shared" si="88"/>
        <v>0</v>
      </c>
      <c r="BE70" s="437">
        <f t="shared" si="88"/>
        <v>0</v>
      </c>
      <c r="BF70" s="437">
        <f t="shared" si="88"/>
        <v>0</v>
      </c>
      <c r="BG70" s="437">
        <f t="shared" si="88"/>
        <v>0</v>
      </c>
      <c r="BH70" s="437">
        <f t="shared" si="88"/>
        <v>0</v>
      </c>
      <c r="BI70" s="437">
        <f t="shared" si="88"/>
        <v>0</v>
      </c>
      <c r="BJ70" s="437">
        <f t="shared" si="88"/>
        <v>0</v>
      </c>
      <c r="BK70" s="437">
        <f t="shared" si="88"/>
        <v>0</v>
      </c>
      <c r="BL70" s="437">
        <f t="shared" si="88"/>
        <v>0</v>
      </c>
      <c r="BM70" s="437">
        <f t="shared" si="88"/>
        <v>0</v>
      </c>
      <c r="BN70" s="437">
        <f t="shared" si="88"/>
        <v>0</v>
      </c>
      <c r="BO70" s="437">
        <f t="shared" si="88"/>
        <v>0</v>
      </c>
      <c r="BP70" s="437">
        <f t="shared" si="88"/>
        <v>0</v>
      </c>
      <c r="BQ70" s="437">
        <f t="shared" si="88"/>
        <v>0</v>
      </c>
      <c r="BR70" s="437">
        <f t="shared" si="88"/>
        <v>0</v>
      </c>
      <c r="BS70" s="437">
        <f t="shared" si="88"/>
        <v>0</v>
      </c>
      <c r="BT70" s="437">
        <f t="shared" si="88"/>
        <v>0</v>
      </c>
      <c r="BU70" s="437">
        <f t="shared" si="88"/>
        <v>0</v>
      </c>
      <c r="BV70" s="437">
        <f t="shared" si="88"/>
        <v>0</v>
      </c>
      <c r="BW70" s="437">
        <f t="shared" si="88"/>
        <v>0</v>
      </c>
      <c r="BX70" s="437">
        <f t="shared" si="88"/>
        <v>0</v>
      </c>
      <c r="BY70" s="437">
        <f t="shared" si="88"/>
        <v>0</v>
      </c>
      <c r="BZ70" s="437">
        <f t="shared" si="88"/>
        <v>0</v>
      </c>
      <c r="CA70" s="437">
        <f t="shared" si="88"/>
        <v>0</v>
      </c>
      <c r="CB70" s="437">
        <f t="shared" si="88"/>
        <v>0</v>
      </c>
      <c r="CC70" s="437">
        <f t="shared" si="88"/>
        <v>0</v>
      </c>
      <c r="CD70" s="437">
        <f t="shared" si="88"/>
        <v>0</v>
      </c>
      <c r="CE70" s="437">
        <f t="shared" ref="CE70:DM70" si="89">IF(COLUMN(CE$70)=6,0,CD72*CE$6)</f>
        <v>0</v>
      </c>
      <c r="CF70" s="437">
        <f t="shared" si="89"/>
        <v>0</v>
      </c>
      <c r="CG70" s="437">
        <f t="shared" si="89"/>
        <v>0</v>
      </c>
      <c r="CH70" s="437">
        <f t="shared" si="89"/>
        <v>0</v>
      </c>
      <c r="CI70" s="437">
        <f t="shared" si="89"/>
        <v>0</v>
      </c>
      <c r="CJ70" s="437">
        <f t="shared" si="89"/>
        <v>0</v>
      </c>
      <c r="CK70" s="437">
        <f t="shared" si="89"/>
        <v>0</v>
      </c>
      <c r="CL70" s="437">
        <f t="shared" si="89"/>
        <v>0</v>
      </c>
      <c r="CM70" s="437">
        <f t="shared" si="89"/>
        <v>0</v>
      </c>
      <c r="CN70" s="437">
        <f t="shared" si="89"/>
        <v>0</v>
      </c>
      <c r="CO70" s="437">
        <f t="shared" si="89"/>
        <v>0</v>
      </c>
      <c r="CP70" s="437">
        <f t="shared" si="89"/>
        <v>0</v>
      </c>
      <c r="CQ70" s="437">
        <f t="shared" si="89"/>
        <v>0</v>
      </c>
      <c r="CR70" s="437">
        <f t="shared" si="89"/>
        <v>0</v>
      </c>
      <c r="CS70" s="437">
        <f t="shared" si="89"/>
        <v>0</v>
      </c>
      <c r="CT70" s="437">
        <f t="shared" si="89"/>
        <v>0</v>
      </c>
      <c r="CU70" s="437">
        <f t="shared" si="89"/>
        <v>0</v>
      </c>
      <c r="CV70" s="437">
        <f t="shared" si="89"/>
        <v>0</v>
      </c>
      <c r="CW70" s="437">
        <f t="shared" si="89"/>
        <v>0</v>
      </c>
      <c r="CX70" s="437">
        <f t="shared" si="89"/>
        <v>0</v>
      </c>
      <c r="CY70" s="437">
        <f t="shared" si="89"/>
        <v>0</v>
      </c>
      <c r="CZ70" s="437">
        <f t="shared" si="89"/>
        <v>0</v>
      </c>
      <c r="DA70" s="437">
        <f t="shared" si="89"/>
        <v>0</v>
      </c>
      <c r="DB70" s="437">
        <f t="shared" si="89"/>
        <v>0</v>
      </c>
      <c r="DC70" s="437">
        <f t="shared" si="89"/>
        <v>0</v>
      </c>
      <c r="DD70" s="437">
        <f t="shared" si="89"/>
        <v>0</v>
      </c>
      <c r="DE70" s="437">
        <f t="shared" si="89"/>
        <v>0</v>
      </c>
      <c r="DF70" s="437">
        <f t="shared" si="89"/>
        <v>0</v>
      </c>
      <c r="DG70" s="437">
        <f t="shared" si="89"/>
        <v>0</v>
      </c>
      <c r="DH70" s="437">
        <f t="shared" si="89"/>
        <v>0</v>
      </c>
      <c r="DI70" s="437">
        <f t="shared" si="89"/>
        <v>0</v>
      </c>
      <c r="DJ70" s="437">
        <f t="shared" si="89"/>
        <v>0</v>
      </c>
      <c r="DK70" s="437">
        <f t="shared" si="89"/>
        <v>0</v>
      </c>
      <c r="DL70" s="437">
        <f t="shared" si="89"/>
        <v>0</v>
      </c>
      <c r="DM70" s="437">
        <f t="shared" si="89"/>
        <v>0</v>
      </c>
    </row>
    <row r="71" spans="1:117" s="424" customFormat="1" ht="15.6" x14ac:dyDescent="0.3">
      <c r="A71" s="453"/>
      <c r="B71" s="436" t="s">
        <v>49</v>
      </c>
      <c r="C71" s="453"/>
      <c r="D71" s="427">
        <f>SUM(F71:DM71)</f>
        <v>39452.883750000001</v>
      </c>
      <c r="F71" s="454">
        <f>F$49</f>
        <v>0</v>
      </c>
      <c r="G71" s="454">
        <f>G$49</f>
        <v>0</v>
      </c>
      <c r="H71" s="454">
        <f t="shared" ref="H71:BS71" si="90">H$49</f>
        <v>0</v>
      </c>
      <c r="I71" s="454">
        <f t="shared" si="90"/>
        <v>0</v>
      </c>
      <c r="J71" s="454">
        <f t="shared" si="90"/>
        <v>0</v>
      </c>
      <c r="K71" s="454">
        <f t="shared" si="90"/>
        <v>0</v>
      </c>
      <c r="L71" s="454">
        <f t="shared" si="90"/>
        <v>0</v>
      </c>
      <c r="M71" s="454">
        <f t="shared" si="90"/>
        <v>0</v>
      </c>
      <c r="N71" s="454">
        <f t="shared" si="90"/>
        <v>0</v>
      </c>
      <c r="O71" s="454">
        <f t="shared" si="90"/>
        <v>0</v>
      </c>
      <c r="P71" s="454">
        <f t="shared" si="90"/>
        <v>0</v>
      </c>
      <c r="Q71" s="454">
        <f t="shared" si="90"/>
        <v>0</v>
      </c>
      <c r="R71" s="454">
        <f t="shared" si="90"/>
        <v>0</v>
      </c>
      <c r="S71" s="454">
        <f t="shared" si="90"/>
        <v>0</v>
      </c>
      <c r="T71" s="454">
        <f t="shared" si="90"/>
        <v>0</v>
      </c>
      <c r="U71" s="454">
        <f t="shared" si="90"/>
        <v>0</v>
      </c>
      <c r="V71" s="454">
        <f t="shared" si="90"/>
        <v>0</v>
      </c>
      <c r="W71" s="454">
        <f t="shared" si="90"/>
        <v>0</v>
      </c>
      <c r="X71" s="454">
        <f t="shared" si="90"/>
        <v>0</v>
      </c>
      <c r="Y71" s="454">
        <f t="shared" si="90"/>
        <v>0</v>
      </c>
      <c r="Z71" s="454">
        <f t="shared" si="90"/>
        <v>0</v>
      </c>
      <c r="AA71" s="454">
        <f t="shared" si="90"/>
        <v>0</v>
      </c>
      <c r="AB71" s="454">
        <f t="shared" si="90"/>
        <v>0</v>
      </c>
      <c r="AC71" s="454">
        <f t="shared" si="90"/>
        <v>39452.883750000001</v>
      </c>
      <c r="AD71" s="454">
        <f t="shared" si="90"/>
        <v>0</v>
      </c>
      <c r="AE71" s="454">
        <f t="shared" si="90"/>
        <v>0</v>
      </c>
      <c r="AF71" s="454">
        <f t="shared" si="90"/>
        <v>0</v>
      </c>
      <c r="AG71" s="454">
        <f t="shared" si="90"/>
        <v>0</v>
      </c>
      <c r="AH71" s="454">
        <f t="shared" si="90"/>
        <v>0</v>
      </c>
      <c r="AI71" s="454">
        <f t="shared" si="90"/>
        <v>0</v>
      </c>
      <c r="AJ71" s="454">
        <f t="shared" si="90"/>
        <v>0</v>
      </c>
      <c r="AK71" s="454">
        <f t="shared" si="90"/>
        <v>0</v>
      </c>
      <c r="AL71" s="454">
        <f t="shared" si="90"/>
        <v>0</v>
      </c>
      <c r="AM71" s="454">
        <f t="shared" si="90"/>
        <v>0</v>
      </c>
      <c r="AN71" s="454">
        <f t="shared" si="90"/>
        <v>0</v>
      </c>
      <c r="AO71" s="454">
        <f t="shared" si="90"/>
        <v>0</v>
      </c>
      <c r="AP71" s="454">
        <f t="shared" si="90"/>
        <v>0</v>
      </c>
      <c r="AQ71" s="454">
        <f t="shared" si="90"/>
        <v>0</v>
      </c>
      <c r="AR71" s="454">
        <f t="shared" si="90"/>
        <v>0</v>
      </c>
      <c r="AS71" s="454">
        <f t="shared" si="90"/>
        <v>0</v>
      </c>
      <c r="AT71" s="454">
        <f t="shared" si="90"/>
        <v>0</v>
      </c>
      <c r="AU71" s="454">
        <f t="shared" si="90"/>
        <v>0</v>
      </c>
      <c r="AV71" s="454">
        <f t="shared" si="90"/>
        <v>0</v>
      </c>
      <c r="AW71" s="454">
        <f t="shared" si="90"/>
        <v>0</v>
      </c>
      <c r="AX71" s="454">
        <f t="shared" si="90"/>
        <v>0</v>
      </c>
      <c r="AY71" s="454">
        <f t="shared" si="90"/>
        <v>0</v>
      </c>
      <c r="AZ71" s="454">
        <f t="shared" si="90"/>
        <v>0</v>
      </c>
      <c r="BA71" s="454">
        <f t="shared" si="90"/>
        <v>0</v>
      </c>
      <c r="BB71" s="454">
        <f t="shared" si="90"/>
        <v>0</v>
      </c>
      <c r="BC71" s="454">
        <f t="shared" si="90"/>
        <v>0</v>
      </c>
      <c r="BD71" s="454">
        <f t="shared" si="90"/>
        <v>0</v>
      </c>
      <c r="BE71" s="454">
        <f t="shared" si="90"/>
        <v>0</v>
      </c>
      <c r="BF71" s="454">
        <f t="shared" si="90"/>
        <v>0</v>
      </c>
      <c r="BG71" s="454">
        <f t="shared" si="90"/>
        <v>0</v>
      </c>
      <c r="BH71" s="454">
        <f t="shared" si="90"/>
        <v>0</v>
      </c>
      <c r="BI71" s="454">
        <f t="shared" si="90"/>
        <v>0</v>
      </c>
      <c r="BJ71" s="454">
        <f t="shared" si="90"/>
        <v>0</v>
      </c>
      <c r="BK71" s="454">
        <f t="shared" si="90"/>
        <v>0</v>
      </c>
      <c r="BL71" s="454">
        <f t="shared" si="90"/>
        <v>0</v>
      </c>
      <c r="BM71" s="454">
        <f t="shared" si="90"/>
        <v>0</v>
      </c>
      <c r="BN71" s="454">
        <f t="shared" si="90"/>
        <v>0</v>
      </c>
      <c r="BO71" s="454">
        <f t="shared" si="90"/>
        <v>0</v>
      </c>
      <c r="BP71" s="454">
        <f t="shared" si="90"/>
        <v>0</v>
      </c>
      <c r="BQ71" s="454">
        <f t="shared" si="90"/>
        <v>0</v>
      </c>
      <c r="BR71" s="454">
        <f t="shared" si="90"/>
        <v>0</v>
      </c>
      <c r="BS71" s="454">
        <f t="shared" si="90"/>
        <v>0</v>
      </c>
      <c r="BT71" s="454">
        <f t="shared" ref="BT71:DM71" si="91">BT$49</f>
        <v>0</v>
      </c>
      <c r="BU71" s="454">
        <f t="shared" si="91"/>
        <v>0</v>
      </c>
      <c r="BV71" s="454">
        <f t="shared" si="91"/>
        <v>0</v>
      </c>
      <c r="BW71" s="454">
        <f t="shared" si="91"/>
        <v>0</v>
      </c>
      <c r="BX71" s="454">
        <f t="shared" si="91"/>
        <v>0</v>
      </c>
      <c r="BY71" s="454">
        <f t="shared" si="91"/>
        <v>0</v>
      </c>
      <c r="BZ71" s="454">
        <f t="shared" si="91"/>
        <v>0</v>
      </c>
      <c r="CA71" s="454">
        <f t="shared" si="91"/>
        <v>0</v>
      </c>
      <c r="CB71" s="454">
        <f t="shared" si="91"/>
        <v>0</v>
      </c>
      <c r="CC71" s="454">
        <f t="shared" si="91"/>
        <v>0</v>
      </c>
      <c r="CD71" s="454">
        <f t="shared" si="91"/>
        <v>0</v>
      </c>
      <c r="CE71" s="454">
        <f t="shared" si="91"/>
        <v>0</v>
      </c>
      <c r="CF71" s="454">
        <f t="shared" si="91"/>
        <v>0</v>
      </c>
      <c r="CG71" s="454">
        <f t="shared" si="91"/>
        <v>0</v>
      </c>
      <c r="CH71" s="454">
        <f t="shared" si="91"/>
        <v>0</v>
      </c>
      <c r="CI71" s="454">
        <f t="shared" si="91"/>
        <v>0</v>
      </c>
      <c r="CJ71" s="454">
        <f t="shared" si="91"/>
        <v>0</v>
      </c>
      <c r="CK71" s="454">
        <f t="shared" si="91"/>
        <v>0</v>
      </c>
      <c r="CL71" s="454">
        <f t="shared" si="91"/>
        <v>0</v>
      </c>
      <c r="CM71" s="454">
        <f t="shared" si="91"/>
        <v>0</v>
      </c>
      <c r="CN71" s="454">
        <f t="shared" si="91"/>
        <v>0</v>
      </c>
      <c r="CO71" s="454">
        <f t="shared" si="91"/>
        <v>0</v>
      </c>
      <c r="CP71" s="454">
        <f t="shared" si="91"/>
        <v>0</v>
      </c>
      <c r="CQ71" s="454">
        <f t="shared" si="91"/>
        <v>0</v>
      </c>
      <c r="CR71" s="454">
        <f t="shared" si="91"/>
        <v>0</v>
      </c>
      <c r="CS71" s="454">
        <f t="shared" si="91"/>
        <v>0</v>
      </c>
      <c r="CT71" s="454">
        <f t="shared" si="91"/>
        <v>0</v>
      </c>
      <c r="CU71" s="454">
        <f t="shared" si="91"/>
        <v>0</v>
      </c>
      <c r="CV71" s="454">
        <f t="shared" si="91"/>
        <v>0</v>
      </c>
      <c r="CW71" s="454">
        <f t="shared" si="91"/>
        <v>0</v>
      </c>
      <c r="CX71" s="454">
        <f t="shared" si="91"/>
        <v>0</v>
      </c>
      <c r="CY71" s="454">
        <f t="shared" si="91"/>
        <v>0</v>
      </c>
      <c r="CZ71" s="454">
        <f t="shared" si="91"/>
        <v>0</v>
      </c>
      <c r="DA71" s="454">
        <f t="shared" si="91"/>
        <v>0</v>
      </c>
      <c r="DB71" s="454">
        <f t="shared" si="91"/>
        <v>0</v>
      </c>
      <c r="DC71" s="454">
        <f t="shared" si="91"/>
        <v>0</v>
      </c>
      <c r="DD71" s="454">
        <f t="shared" si="91"/>
        <v>0</v>
      </c>
      <c r="DE71" s="454">
        <f t="shared" si="91"/>
        <v>0</v>
      </c>
      <c r="DF71" s="454">
        <f t="shared" si="91"/>
        <v>0</v>
      </c>
      <c r="DG71" s="454">
        <f t="shared" si="91"/>
        <v>0</v>
      </c>
      <c r="DH71" s="454">
        <f t="shared" si="91"/>
        <v>0</v>
      </c>
      <c r="DI71" s="454">
        <f t="shared" si="91"/>
        <v>0</v>
      </c>
      <c r="DJ71" s="454">
        <f t="shared" si="91"/>
        <v>0</v>
      </c>
      <c r="DK71" s="454">
        <f t="shared" si="91"/>
        <v>0</v>
      </c>
      <c r="DL71" s="454">
        <f t="shared" si="91"/>
        <v>0</v>
      </c>
      <c r="DM71" s="454">
        <f t="shared" si="91"/>
        <v>0</v>
      </c>
    </row>
    <row r="72" spans="1:117" s="424" customFormat="1" ht="16.149999999999999" thickBot="1" x14ac:dyDescent="0.35">
      <c r="A72" s="453"/>
      <c r="B72" s="428" t="s">
        <v>33</v>
      </c>
      <c r="C72" s="453"/>
      <c r="D72" s="453"/>
      <c r="F72" s="455">
        <f>SUM(F$70:F$71)</f>
        <v>0</v>
      </c>
      <c r="G72" s="455">
        <f t="shared" ref="G72:BR72" si="92">SUM(G$70:G$71)</f>
        <v>0</v>
      </c>
      <c r="H72" s="455">
        <f t="shared" si="92"/>
        <v>0</v>
      </c>
      <c r="I72" s="455">
        <f t="shared" si="92"/>
        <v>0</v>
      </c>
      <c r="J72" s="455">
        <f t="shared" si="92"/>
        <v>0</v>
      </c>
      <c r="K72" s="455">
        <f t="shared" si="92"/>
        <v>0</v>
      </c>
      <c r="L72" s="455">
        <f t="shared" si="92"/>
        <v>0</v>
      </c>
      <c r="M72" s="455">
        <f t="shared" si="92"/>
        <v>0</v>
      </c>
      <c r="N72" s="455">
        <f t="shared" si="92"/>
        <v>0</v>
      </c>
      <c r="O72" s="455">
        <f t="shared" si="92"/>
        <v>0</v>
      </c>
      <c r="P72" s="455">
        <f t="shared" si="92"/>
        <v>0</v>
      </c>
      <c r="Q72" s="455">
        <f t="shared" si="92"/>
        <v>0</v>
      </c>
      <c r="R72" s="455">
        <f t="shared" si="92"/>
        <v>0</v>
      </c>
      <c r="S72" s="455">
        <f t="shared" si="92"/>
        <v>0</v>
      </c>
      <c r="T72" s="455">
        <f t="shared" si="92"/>
        <v>0</v>
      </c>
      <c r="U72" s="455">
        <f t="shared" si="92"/>
        <v>0</v>
      </c>
      <c r="V72" s="455">
        <f t="shared" si="92"/>
        <v>0</v>
      </c>
      <c r="W72" s="455">
        <f t="shared" si="92"/>
        <v>0</v>
      </c>
      <c r="X72" s="455">
        <f t="shared" si="92"/>
        <v>0</v>
      </c>
      <c r="Y72" s="455">
        <f t="shared" si="92"/>
        <v>0</v>
      </c>
      <c r="Z72" s="455">
        <f t="shared" si="92"/>
        <v>0</v>
      </c>
      <c r="AA72" s="455">
        <f t="shared" si="92"/>
        <v>0</v>
      </c>
      <c r="AB72" s="455">
        <f t="shared" si="92"/>
        <v>0</v>
      </c>
      <c r="AC72" s="455">
        <f t="shared" si="92"/>
        <v>39452.883750000001</v>
      </c>
      <c r="AD72" s="455">
        <f t="shared" si="92"/>
        <v>0</v>
      </c>
      <c r="AE72" s="455">
        <f t="shared" si="92"/>
        <v>0</v>
      </c>
      <c r="AF72" s="455">
        <f t="shared" si="92"/>
        <v>0</v>
      </c>
      <c r="AG72" s="455">
        <f t="shared" si="92"/>
        <v>0</v>
      </c>
      <c r="AH72" s="455">
        <f t="shared" si="92"/>
        <v>0</v>
      </c>
      <c r="AI72" s="455">
        <f t="shared" si="92"/>
        <v>0</v>
      </c>
      <c r="AJ72" s="455">
        <f t="shared" si="92"/>
        <v>0</v>
      </c>
      <c r="AK72" s="455">
        <f t="shared" si="92"/>
        <v>0</v>
      </c>
      <c r="AL72" s="455">
        <f t="shared" si="92"/>
        <v>0</v>
      </c>
      <c r="AM72" s="455">
        <f t="shared" si="92"/>
        <v>0</v>
      </c>
      <c r="AN72" s="455">
        <f t="shared" si="92"/>
        <v>0</v>
      </c>
      <c r="AO72" s="455">
        <f t="shared" si="92"/>
        <v>0</v>
      </c>
      <c r="AP72" s="455">
        <f t="shared" si="92"/>
        <v>0</v>
      </c>
      <c r="AQ72" s="455">
        <f t="shared" si="92"/>
        <v>0</v>
      </c>
      <c r="AR72" s="455">
        <f t="shared" si="92"/>
        <v>0</v>
      </c>
      <c r="AS72" s="455">
        <f t="shared" si="92"/>
        <v>0</v>
      </c>
      <c r="AT72" s="455">
        <f t="shared" si="92"/>
        <v>0</v>
      </c>
      <c r="AU72" s="455">
        <f t="shared" si="92"/>
        <v>0</v>
      </c>
      <c r="AV72" s="455">
        <f t="shared" si="92"/>
        <v>0</v>
      </c>
      <c r="AW72" s="455">
        <f t="shared" si="92"/>
        <v>0</v>
      </c>
      <c r="AX72" s="455">
        <f t="shared" si="92"/>
        <v>0</v>
      </c>
      <c r="AY72" s="455">
        <f t="shared" si="92"/>
        <v>0</v>
      </c>
      <c r="AZ72" s="455">
        <f t="shared" si="92"/>
        <v>0</v>
      </c>
      <c r="BA72" s="455">
        <f t="shared" si="92"/>
        <v>0</v>
      </c>
      <c r="BB72" s="455">
        <f t="shared" si="92"/>
        <v>0</v>
      </c>
      <c r="BC72" s="455">
        <f t="shared" si="92"/>
        <v>0</v>
      </c>
      <c r="BD72" s="455">
        <f t="shared" si="92"/>
        <v>0</v>
      </c>
      <c r="BE72" s="455">
        <f t="shared" si="92"/>
        <v>0</v>
      </c>
      <c r="BF72" s="455">
        <f t="shared" si="92"/>
        <v>0</v>
      </c>
      <c r="BG72" s="455">
        <f t="shared" si="92"/>
        <v>0</v>
      </c>
      <c r="BH72" s="455">
        <f t="shared" si="92"/>
        <v>0</v>
      </c>
      <c r="BI72" s="455">
        <f t="shared" si="92"/>
        <v>0</v>
      </c>
      <c r="BJ72" s="455">
        <f t="shared" si="92"/>
        <v>0</v>
      </c>
      <c r="BK72" s="455">
        <f t="shared" si="92"/>
        <v>0</v>
      </c>
      <c r="BL72" s="455">
        <f t="shared" si="92"/>
        <v>0</v>
      </c>
      <c r="BM72" s="455">
        <f t="shared" si="92"/>
        <v>0</v>
      </c>
      <c r="BN72" s="455">
        <f t="shared" si="92"/>
        <v>0</v>
      </c>
      <c r="BO72" s="455">
        <f t="shared" si="92"/>
        <v>0</v>
      </c>
      <c r="BP72" s="455">
        <f t="shared" si="92"/>
        <v>0</v>
      </c>
      <c r="BQ72" s="455">
        <f t="shared" si="92"/>
        <v>0</v>
      </c>
      <c r="BR72" s="455">
        <f t="shared" si="92"/>
        <v>0</v>
      </c>
      <c r="BS72" s="455">
        <f t="shared" ref="BS72:DM72" si="93">SUM(BS$70:BS$71)</f>
        <v>0</v>
      </c>
      <c r="BT72" s="455">
        <f t="shared" si="93"/>
        <v>0</v>
      </c>
      <c r="BU72" s="455">
        <f t="shared" si="93"/>
        <v>0</v>
      </c>
      <c r="BV72" s="455">
        <f t="shared" si="93"/>
        <v>0</v>
      </c>
      <c r="BW72" s="455">
        <f t="shared" si="93"/>
        <v>0</v>
      </c>
      <c r="BX72" s="455">
        <f t="shared" si="93"/>
        <v>0</v>
      </c>
      <c r="BY72" s="455">
        <f t="shared" si="93"/>
        <v>0</v>
      </c>
      <c r="BZ72" s="455">
        <f t="shared" si="93"/>
        <v>0</v>
      </c>
      <c r="CA72" s="455">
        <f t="shared" si="93"/>
        <v>0</v>
      </c>
      <c r="CB72" s="455">
        <f t="shared" si="93"/>
        <v>0</v>
      </c>
      <c r="CC72" s="455">
        <f t="shared" si="93"/>
        <v>0</v>
      </c>
      <c r="CD72" s="455">
        <f t="shared" si="93"/>
        <v>0</v>
      </c>
      <c r="CE72" s="455">
        <f t="shared" si="93"/>
        <v>0</v>
      </c>
      <c r="CF72" s="455">
        <f t="shared" si="93"/>
        <v>0</v>
      </c>
      <c r="CG72" s="455">
        <f t="shared" si="93"/>
        <v>0</v>
      </c>
      <c r="CH72" s="455">
        <f t="shared" si="93"/>
        <v>0</v>
      </c>
      <c r="CI72" s="455">
        <f t="shared" si="93"/>
        <v>0</v>
      </c>
      <c r="CJ72" s="455">
        <f t="shared" si="93"/>
        <v>0</v>
      </c>
      <c r="CK72" s="455">
        <f t="shared" si="93"/>
        <v>0</v>
      </c>
      <c r="CL72" s="455">
        <f t="shared" si="93"/>
        <v>0</v>
      </c>
      <c r="CM72" s="455">
        <f t="shared" si="93"/>
        <v>0</v>
      </c>
      <c r="CN72" s="455">
        <f t="shared" si="93"/>
        <v>0</v>
      </c>
      <c r="CO72" s="455">
        <f t="shared" si="93"/>
        <v>0</v>
      </c>
      <c r="CP72" s="455">
        <f t="shared" si="93"/>
        <v>0</v>
      </c>
      <c r="CQ72" s="455">
        <f t="shared" si="93"/>
        <v>0</v>
      </c>
      <c r="CR72" s="455">
        <f t="shared" si="93"/>
        <v>0</v>
      </c>
      <c r="CS72" s="455">
        <f t="shared" si="93"/>
        <v>0</v>
      </c>
      <c r="CT72" s="455">
        <f t="shared" si="93"/>
        <v>0</v>
      </c>
      <c r="CU72" s="455">
        <f t="shared" si="93"/>
        <v>0</v>
      </c>
      <c r="CV72" s="455">
        <f t="shared" si="93"/>
        <v>0</v>
      </c>
      <c r="CW72" s="455">
        <f t="shared" si="93"/>
        <v>0</v>
      </c>
      <c r="CX72" s="455">
        <f t="shared" si="93"/>
        <v>0</v>
      </c>
      <c r="CY72" s="455">
        <f t="shared" si="93"/>
        <v>0</v>
      </c>
      <c r="CZ72" s="455">
        <f t="shared" si="93"/>
        <v>0</v>
      </c>
      <c r="DA72" s="455">
        <f t="shared" si="93"/>
        <v>0</v>
      </c>
      <c r="DB72" s="455">
        <f t="shared" si="93"/>
        <v>0</v>
      </c>
      <c r="DC72" s="455">
        <f t="shared" si="93"/>
        <v>0</v>
      </c>
      <c r="DD72" s="455">
        <f t="shared" si="93"/>
        <v>0</v>
      </c>
      <c r="DE72" s="455">
        <f t="shared" si="93"/>
        <v>0</v>
      </c>
      <c r="DF72" s="455">
        <f t="shared" si="93"/>
        <v>0</v>
      </c>
      <c r="DG72" s="455">
        <f t="shared" si="93"/>
        <v>0</v>
      </c>
      <c r="DH72" s="455">
        <f t="shared" si="93"/>
        <v>0</v>
      </c>
      <c r="DI72" s="455">
        <f t="shared" si="93"/>
        <v>0</v>
      </c>
      <c r="DJ72" s="455">
        <f t="shared" si="93"/>
        <v>0</v>
      </c>
      <c r="DK72" s="455">
        <f t="shared" si="93"/>
        <v>0</v>
      </c>
      <c r="DL72" s="455">
        <f t="shared" si="93"/>
        <v>0</v>
      </c>
      <c r="DM72" s="455">
        <f t="shared" si="93"/>
        <v>0</v>
      </c>
    </row>
    <row r="73" spans="1:117" s="438" customFormat="1" ht="6" thickTop="1" x14ac:dyDescent="0.15">
      <c r="B73" s="456"/>
      <c r="C73" s="439"/>
      <c r="D73" s="439"/>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0"/>
      <c r="AZ73" s="440"/>
      <c r="BA73" s="440"/>
      <c r="BB73" s="440"/>
      <c r="BC73" s="440"/>
      <c r="BD73" s="440"/>
      <c r="BE73" s="440"/>
      <c r="BF73" s="440"/>
      <c r="BG73" s="440"/>
      <c r="BH73" s="440"/>
      <c r="BI73" s="440"/>
      <c r="BJ73" s="440"/>
      <c r="BK73" s="440"/>
      <c r="BL73" s="440"/>
      <c r="BM73" s="440"/>
      <c r="BN73" s="440"/>
      <c r="BO73" s="440"/>
      <c r="BP73" s="440"/>
      <c r="BQ73" s="440"/>
      <c r="BR73" s="440"/>
      <c r="BS73" s="440"/>
      <c r="BT73" s="440"/>
      <c r="BU73" s="440"/>
      <c r="BV73" s="440"/>
      <c r="BW73" s="440"/>
      <c r="BX73" s="440"/>
      <c r="BY73" s="440"/>
      <c r="BZ73" s="440"/>
      <c r="CA73" s="440"/>
      <c r="CB73" s="440"/>
      <c r="CC73" s="440"/>
      <c r="CD73" s="440"/>
      <c r="CE73" s="440"/>
      <c r="CF73" s="440"/>
      <c r="CG73" s="440"/>
      <c r="CH73" s="440"/>
      <c r="CI73" s="440"/>
      <c r="CJ73" s="440"/>
      <c r="CK73" s="440"/>
      <c r="CL73" s="440"/>
      <c r="CM73" s="440"/>
      <c r="CN73" s="440"/>
      <c r="CO73" s="440"/>
      <c r="CP73" s="440"/>
      <c r="CQ73" s="440"/>
      <c r="CR73" s="440"/>
      <c r="CS73" s="440"/>
      <c r="CT73" s="440"/>
      <c r="CU73" s="440"/>
      <c r="CV73" s="440"/>
      <c r="CW73" s="440"/>
      <c r="CX73" s="440"/>
      <c r="CY73" s="440"/>
      <c r="CZ73" s="440"/>
      <c r="DA73" s="440"/>
      <c r="DB73" s="440"/>
      <c r="DC73" s="440"/>
      <c r="DD73" s="440"/>
      <c r="DE73" s="440"/>
      <c r="DF73" s="440"/>
      <c r="DG73" s="440"/>
      <c r="DH73" s="440"/>
      <c r="DI73" s="440"/>
      <c r="DJ73" s="440"/>
      <c r="DK73" s="440"/>
      <c r="DL73" s="440"/>
      <c r="DM73" s="440"/>
    </row>
    <row r="74" spans="1:117" s="422" customFormat="1" ht="16.149999999999999" customHeight="1" x14ac:dyDescent="0.3">
      <c r="B74" s="457" t="s">
        <v>282</v>
      </c>
      <c r="C74" s="428"/>
      <c r="D74" s="428"/>
      <c r="F74" s="853"/>
      <c r="G74" s="853"/>
      <c r="H74" s="853"/>
      <c r="I74" s="853"/>
      <c r="J74" s="853"/>
      <c r="K74" s="445">
        <f>SUM(F$71:K$71)</f>
        <v>0</v>
      </c>
      <c r="L74" s="445">
        <f t="shared" ref="L74:BW74" si="94">SUM(G$71:L$71)</f>
        <v>0</v>
      </c>
      <c r="M74" s="445">
        <f t="shared" si="94"/>
        <v>0</v>
      </c>
      <c r="N74" s="445">
        <f t="shared" si="94"/>
        <v>0</v>
      </c>
      <c r="O74" s="445">
        <f t="shared" si="94"/>
        <v>0</v>
      </c>
      <c r="P74" s="445">
        <f t="shared" si="94"/>
        <v>0</v>
      </c>
      <c r="Q74" s="445">
        <f t="shared" si="94"/>
        <v>0</v>
      </c>
      <c r="R74" s="445">
        <f t="shared" si="94"/>
        <v>0</v>
      </c>
      <c r="S74" s="445">
        <f t="shared" si="94"/>
        <v>0</v>
      </c>
      <c r="T74" s="445">
        <f t="shared" si="94"/>
        <v>0</v>
      </c>
      <c r="U74" s="445">
        <f t="shared" si="94"/>
        <v>0</v>
      </c>
      <c r="V74" s="445">
        <f t="shared" si="94"/>
        <v>0</v>
      </c>
      <c r="W74" s="445">
        <f t="shared" si="94"/>
        <v>0</v>
      </c>
      <c r="X74" s="445">
        <f t="shared" si="94"/>
        <v>0</v>
      </c>
      <c r="Y74" s="445">
        <f t="shared" si="94"/>
        <v>0</v>
      </c>
      <c r="Z74" s="445">
        <f t="shared" si="94"/>
        <v>0</v>
      </c>
      <c r="AA74" s="445">
        <f t="shared" si="94"/>
        <v>0</v>
      </c>
      <c r="AB74" s="445">
        <f t="shared" si="94"/>
        <v>0</v>
      </c>
      <c r="AC74" s="445">
        <f t="shared" si="94"/>
        <v>39452.883750000001</v>
      </c>
      <c r="AD74" s="445">
        <f t="shared" si="94"/>
        <v>39452.883750000001</v>
      </c>
      <c r="AE74" s="445">
        <f t="shared" si="94"/>
        <v>39452.883750000001</v>
      </c>
      <c r="AF74" s="445">
        <f t="shared" si="94"/>
        <v>39452.883750000001</v>
      </c>
      <c r="AG74" s="445">
        <f t="shared" si="94"/>
        <v>39452.883750000001</v>
      </c>
      <c r="AH74" s="445">
        <f t="shared" si="94"/>
        <v>39452.883750000001</v>
      </c>
      <c r="AI74" s="445">
        <f t="shared" si="94"/>
        <v>0</v>
      </c>
      <c r="AJ74" s="445">
        <f t="shared" si="94"/>
        <v>0</v>
      </c>
      <c r="AK74" s="445">
        <f t="shared" si="94"/>
        <v>0</v>
      </c>
      <c r="AL74" s="445">
        <f t="shared" si="94"/>
        <v>0</v>
      </c>
      <c r="AM74" s="445">
        <f t="shared" si="94"/>
        <v>0</v>
      </c>
      <c r="AN74" s="445">
        <f t="shared" si="94"/>
        <v>0</v>
      </c>
      <c r="AO74" s="445">
        <f t="shared" si="94"/>
        <v>0</v>
      </c>
      <c r="AP74" s="445">
        <f t="shared" si="94"/>
        <v>0</v>
      </c>
      <c r="AQ74" s="445">
        <f t="shared" si="94"/>
        <v>0</v>
      </c>
      <c r="AR74" s="445">
        <f t="shared" si="94"/>
        <v>0</v>
      </c>
      <c r="AS74" s="445">
        <f t="shared" si="94"/>
        <v>0</v>
      </c>
      <c r="AT74" s="445">
        <f t="shared" si="94"/>
        <v>0</v>
      </c>
      <c r="AU74" s="445">
        <f t="shared" si="94"/>
        <v>0</v>
      </c>
      <c r="AV74" s="445">
        <f t="shared" si="94"/>
        <v>0</v>
      </c>
      <c r="AW74" s="445">
        <f t="shared" si="94"/>
        <v>0</v>
      </c>
      <c r="AX74" s="445">
        <f t="shared" si="94"/>
        <v>0</v>
      </c>
      <c r="AY74" s="445">
        <f t="shared" si="94"/>
        <v>0</v>
      </c>
      <c r="AZ74" s="445">
        <f t="shared" si="94"/>
        <v>0</v>
      </c>
      <c r="BA74" s="445">
        <f t="shared" si="94"/>
        <v>0</v>
      </c>
      <c r="BB74" s="445">
        <f t="shared" si="94"/>
        <v>0</v>
      </c>
      <c r="BC74" s="445">
        <f t="shared" si="94"/>
        <v>0</v>
      </c>
      <c r="BD74" s="445">
        <f t="shared" si="94"/>
        <v>0</v>
      </c>
      <c r="BE74" s="445">
        <f t="shared" si="94"/>
        <v>0</v>
      </c>
      <c r="BF74" s="445">
        <f t="shared" si="94"/>
        <v>0</v>
      </c>
      <c r="BG74" s="445">
        <f t="shared" si="94"/>
        <v>0</v>
      </c>
      <c r="BH74" s="445">
        <f t="shared" si="94"/>
        <v>0</v>
      </c>
      <c r="BI74" s="445">
        <f t="shared" si="94"/>
        <v>0</v>
      </c>
      <c r="BJ74" s="445">
        <f t="shared" si="94"/>
        <v>0</v>
      </c>
      <c r="BK74" s="445">
        <f t="shared" si="94"/>
        <v>0</v>
      </c>
      <c r="BL74" s="445">
        <f t="shared" si="94"/>
        <v>0</v>
      </c>
      <c r="BM74" s="445">
        <f t="shared" si="94"/>
        <v>0</v>
      </c>
      <c r="BN74" s="445">
        <f t="shared" si="94"/>
        <v>0</v>
      </c>
      <c r="BO74" s="445">
        <f t="shared" si="94"/>
        <v>0</v>
      </c>
      <c r="BP74" s="445">
        <f t="shared" si="94"/>
        <v>0</v>
      </c>
      <c r="BQ74" s="445">
        <f t="shared" si="94"/>
        <v>0</v>
      </c>
      <c r="BR74" s="445">
        <f t="shared" si="94"/>
        <v>0</v>
      </c>
      <c r="BS74" s="445">
        <f t="shared" si="94"/>
        <v>0</v>
      </c>
      <c r="BT74" s="445">
        <f t="shared" si="94"/>
        <v>0</v>
      </c>
      <c r="BU74" s="445">
        <f t="shared" si="94"/>
        <v>0</v>
      </c>
      <c r="BV74" s="445">
        <f t="shared" si="94"/>
        <v>0</v>
      </c>
      <c r="BW74" s="445">
        <f t="shared" si="94"/>
        <v>0</v>
      </c>
      <c r="BX74" s="445">
        <f t="shared" ref="BX74:DM74" si="95">SUM(BS$71:BX$71)</f>
        <v>0</v>
      </c>
      <c r="BY74" s="445">
        <f t="shared" si="95"/>
        <v>0</v>
      </c>
      <c r="BZ74" s="445">
        <f t="shared" si="95"/>
        <v>0</v>
      </c>
      <c r="CA74" s="445">
        <f t="shared" si="95"/>
        <v>0</v>
      </c>
      <c r="CB74" s="445">
        <f t="shared" si="95"/>
        <v>0</v>
      </c>
      <c r="CC74" s="445">
        <f t="shared" si="95"/>
        <v>0</v>
      </c>
      <c r="CD74" s="445">
        <f t="shared" si="95"/>
        <v>0</v>
      </c>
      <c r="CE74" s="445">
        <f t="shared" si="95"/>
        <v>0</v>
      </c>
      <c r="CF74" s="445">
        <f t="shared" si="95"/>
        <v>0</v>
      </c>
      <c r="CG74" s="445">
        <f t="shared" si="95"/>
        <v>0</v>
      </c>
      <c r="CH74" s="445">
        <f t="shared" si="95"/>
        <v>0</v>
      </c>
      <c r="CI74" s="445">
        <f t="shared" si="95"/>
        <v>0</v>
      </c>
      <c r="CJ74" s="445">
        <f t="shared" si="95"/>
        <v>0</v>
      </c>
      <c r="CK74" s="445">
        <f t="shared" si="95"/>
        <v>0</v>
      </c>
      <c r="CL74" s="445">
        <f t="shared" si="95"/>
        <v>0</v>
      </c>
      <c r="CM74" s="445">
        <f t="shared" si="95"/>
        <v>0</v>
      </c>
      <c r="CN74" s="445">
        <f t="shared" si="95"/>
        <v>0</v>
      </c>
      <c r="CO74" s="445">
        <f t="shared" si="95"/>
        <v>0</v>
      </c>
      <c r="CP74" s="445">
        <f t="shared" si="95"/>
        <v>0</v>
      </c>
      <c r="CQ74" s="445">
        <f t="shared" si="95"/>
        <v>0</v>
      </c>
      <c r="CR74" s="445">
        <f t="shared" si="95"/>
        <v>0</v>
      </c>
      <c r="CS74" s="445">
        <f t="shared" si="95"/>
        <v>0</v>
      </c>
      <c r="CT74" s="445">
        <f t="shared" si="95"/>
        <v>0</v>
      </c>
      <c r="CU74" s="445">
        <f t="shared" si="95"/>
        <v>0</v>
      </c>
      <c r="CV74" s="445">
        <f t="shared" si="95"/>
        <v>0</v>
      </c>
      <c r="CW74" s="445">
        <f t="shared" si="95"/>
        <v>0</v>
      </c>
      <c r="CX74" s="445">
        <f t="shared" si="95"/>
        <v>0</v>
      </c>
      <c r="CY74" s="445">
        <f t="shared" si="95"/>
        <v>0</v>
      </c>
      <c r="CZ74" s="445">
        <f t="shared" si="95"/>
        <v>0</v>
      </c>
      <c r="DA74" s="445">
        <f t="shared" si="95"/>
        <v>0</v>
      </c>
      <c r="DB74" s="445">
        <f t="shared" si="95"/>
        <v>0</v>
      </c>
      <c r="DC74" s="445">
        <f t="shared" si="95"/>
        <v>0</v>
      </c>
      <c r="DD74" s="445">
        <f t="shared" si="95"/>
        <v>0</v>
      </c>
      <c r="DE74" s="445">
        <f t="shared" si="95"/>
        <v>0</v>
      </c>
      <c r="DF74" s="445">
        <f t="shared" si="95"/>
        <v>0</v>
      </c>
      <c r="DG74" s="445">
        <f t="shared" si="95"/>
        <v>0</v>
      </c>
      <c r="DH74" s="445">
        <f t="shared" si="95"/>
        <v>0</v>
      </c>
      <c r="DI74" s="445">
        <f t="shared" si="95"/>
        <v>0</v>
      </c>
      <c r="DJ74" s="445">
        <f t="shared" si="95"/>
        <v>0</v>
      </c>
      <c r="DK74" s="445">
        <f t="shared" si="95"/>
        <v>0</v>
      </c>
      <c r="DL74" s="445">
        <f t="shared" si="95"/>
        <v>0</v>
      </c>
      <c r="DM74" s="445">
        <f t="shared" si="95"/>
        <v>0</v>
      </c>
    </row>
    <row r="75" spans="1:117" s="438" customFormat="1" ht="5.45" x14ac:dyDescent="0.15">
      <c r="B75" s="456"/>
      <c r="C75" s="439"/>
      <c r="D75" s="439"/>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c r="CU75" s="440"/>
      <c r="CV75" s="440"/>
      <c r="CW75" s="440"/>
      <c r="CX75" s="440"/>
      <c r="CY75" s="440"/>
      <c r="CZ75" s="440"/>
      <c r="DA75" s="440"/>
      <c r="DB75" s="440"/>
      <c r="DC75" s="440"/>
      <c r="DD75" s="440"/>
      <c r="DE75" s="440"/>
      <c r="DF75" s="440"/>
      <c r="DG75" s="440"/>
      <c r="DH75" s="440"/>
      <c r="DI75" s="440"/>
      <c r="DJ75" s="440"/>
      <c r="DK75" s="440"/>
      <c r="DL75" s="440"/>
      <c r="DM75" s="440"/>
    </row>
    <row r="76" spans="1:117" s="424" customFormat="1" ht="15.6" x14ac:dyDescent="0.3">
      <c r="A76" s="425" t="s">
        <v>115</v>
      </c>
      <c r="B76" s="425"/>
      <c r="C76" s="425"/>
      <c r="D76" s="425"/>
      <c r="E76" s="426"/>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BV76" s="430"/>
      <c r="BW76" s="430"/>
      <c r="BX76" s="430"/>
      <c r="BY76" s="430"/>
      <c r="BZ76" s="430"/>
      <c r="CA76" s="430"/>
      <c r="CB76" s="430"/>
      <c r="CC76" s="430"/>
      <c r="CD76" s="430"/>
      <c r="CE76" s="430"/>
      <c r="CF76" s="430"/>
      <c r="CG76" s="430"/>
      <c r="CH76" s="430"/>
      <c r="CI76" s="430"/>
      <c r="CJ76" s="430"/>
      <c r="CK76" s="430"/>
      <c r="CL76" s="430"/>
      <c r="CM76" s="430"/>
      <c r="CN76" s="430"/>
      <c r="CO76" s="430"/>
      <c r="CP76" s="430"/>
      <c r="CQ76" s="430"/>
      <c r="CR76" s="430"/>
      <c r="CS76" s="430"/>
      <c r="CT76" s="430"/>
      <c r="CU76" s="430"/>
      <c r="CV76" s="430"/>
      <c r="CW76" s="430"/>
      <c r="CX76" s="430"/>
      <c r="CY76" s="430"/>
      <c r="CZ76" s="430"/>
      <c r="DA76" s="430"/>
      <c r="DB76" s="430"/>
      <c r="DC76" s="430"/>
      <c r="DD76" s="430"/>
      <c r="DE76" s="430"/>
      <c r="DF76" s="430"/>
      <c r="DG76" s="430"/>
      <c r="DH76" s="430"/>
      <c r="DI76" s="430"/>
      <c r="DJ76" s="430"/>
      <c r="DK76" s="430"/>
      <c r="DL76" s="430"/>
      <c r="DM76" s="430"/>
    </row>
    <row r="77" spans="1:117" s="422" customFormat="1" x14ac:dyDescent="0.25">
      <c r="B77" s="422" t="s">
        <v>32</v>
      </c>
      <c r="D77" s="428"/>
      <c r="F77" s="422">
        <f t="shared" ref="F77:Q77" si="96">IF(COLUMN(F$77)=6,0,E80*F$6)</f>
        <v>0</v>
      </c>
      <c r="G77" s="422">
        <f t="shared" si="96"/>
        <v>0</v>
      </c>
      <c r="H77" s="422">
        <f t="shared" si="96"/>
        <v>0</v>
      </c>
      <c r="I77" s="422">
        <f t="shared" si="96"/>
        <v>0</v>
      </c>
      <c r="J77" s="422">
        <f t="shared" si="96"/>
        <v>0</v>
      </c>
      <c r="K77" s="422">
        <f t="shared" si="96"/>
        <v>0</v>
      </c>
      <c r="L77" s="422">
        <f t="shared" si="96"/>
        <v>0</v>
      </c>
      <c r="M77" s="422">
        <f t="shared" si="96"/>
        <v>0</v>
      </c>
      <c r="N77" s="422">
        <f t="shared" si="96"/>
        <v>0</v>
      </c>
      <c r="O77" s="422">
        <f t="shared" si="96"/>
        <v>0</v>
      </c>
      <c r="P77" s="422">
        <f t="shared" si="96"/>
        <v>0</v>
      </c>
      <c r="Q77" s="422">
        <f t="shared" si="96"/>
        <v>0</v>
      </c>
      <c r="R77" s="422">
        <f>IF(COLUMN(R$77)=6,0,Q80*R$6)</f>
        <v>0</v>
      </c>
      <c r="S77" s="422">
        <f t="shared" ref="S77:CD77" si="97">IF(COLUMN(S$77)=6,0,R80*S$6)</f>
        <v>0</v>
      </c>
      <c r="T77" s="422">
        <f t="shared" si="97"/>
        <v>0</v>
      </c>
      <c r="U77" s="422">
        <f t="shared" si="97"/>
        <v>0</v>
      </c>
      <c r="V77" s="422">
        <f t="shared" si="97"/>
        <v>0</v>
      </c>
      <c r="W77" s="422">
        <f t="shared" si="97"/>
        <v>0</v>
      </c>
      <c r="X77" s="422">
        <f t="shared" si="97"/>
        <v>0</v>
      </c>
      <c r="Y77" s="422">
        <f t="shared" si="97"/>
        <v>0</v>
      </c>
      <c r="Z77" s="422">
        <f t="shared" si="97"/>
        <v>0</v>
      </c>
      <c r="AA77" s="422">
        <f t="shared" si="97"/>
        <v>0</v>
      </c>
      <c r="AB77" s="422">
        <f t="shared" si="97"/>
        <v>0</v>
      </c>
      <c r="AC77" s="422">
        <f t="shared" si="97"/>
        <v>0</v>
      </c>
      <c r="AD77" s="422">
        <f t="shared" si="97"/>
        <v>0</v>
      </c>
      <c r="AE77" s="422">
        <f t="shared" si="97"/>
        <v>0</v>
      </c>
      <c r="AF77" s="422">
        <f t="shared" si="97"/>
        <v>0</v>
      </c>
      <c r="AG77" s="422">
        <f t="shared" si="97"/>
        <v>0</v>
      </c>
      <c r="AH77" s="422">
        <f t="shared" si="97"/>
        <v>0</v>
      </c>
      <c r="AI77" s="422">
        <f t="shared" si="97"/>
        <v>0</v>
      </c>
      <c r="AJ77" s="422">
        <f t="shared" si="97"/>
        <v>0</v>
      </c>
      <c r="AK77" s="422">
        <f t="shared" si="97"/>
        <v>0</v>
      </c>
      <c r="AL77" s="422">
        <f t="shared" si="97"/>
        <v>0</v>
      </c>
      <c r="AM77" s="422">
        <f t="shared" si="97"/>
        <v>0</v>
      </c>
      <c r="AN77" s="422">
        <f t="shared" si="97"/>
        <v>0</v>
      </c>
      <c r="AO77" s="422">
        <f t="shared" si="97"/>
        <v>0</v>
      </c>
      <c r="AP77" s="422">
        <f t="shared" si="97"/>
        <v>0</v>
      </c>
      <c r="AQ77" s="422">
        <f t="shared" si="97"/>
        <v>0</v>
      </c>
      <c r="AR77" s="422">
        <f t="shared" si="97"/>
        <v>0</v>
      </c>
      <c r="AS77" s="422">
        <f t="shared" si="97"/>
        <v>0</v>
      </c>
      <c r="AT77" s="422">
        <f t="shared" si="97"/>
        <v>0</v>
      </c>
      <c r="AU77" s="422">
        <f t="shared" si="97"/>
        <v>0</v>
      </c>
      <c r="AV77" s="422">
        <f t="shared" si="97"/>
        <v>0</v>
      </c>
      <c r="AW77" s="422">
        <f t="shared" si="97"/>
        <v>0</v>
      </c>
      <c r="AX77" s="422">
        <f t="shared" si="97"/>
        <v>0</v>
      </c>
      <c r="AY77" s="422">
        <f t="shared" si="97"/>
        <v>0</v>
      </c>
      <c r="AZ77" s="422">
        <f t="shared" si="97"/>
        <v>0</v>
      </c>
      <c r="BA77" s="422">
        <f t="shared" si="97"/>
        <v>0</v>
      </c>
      <c r="BB77" s="422">
        <f t="shared" si="97"/>
        <v>0</v>
      </c>
      <c r="BC77" s="422">
        <f t="shared" si="97"/>
        <v>0</v>
      </c>
      <c r="BD77" s="422">
        <f t="shared" si="97"/>
        <v>0</v>
      </c>
      <c r="BE77" s="422">
        <f t="shared" si="97"/>
        <v>0</v>
      </c>
      <c r="BF77" s="422">
        <f t="shared" si="97"/>
        <v>0</v>
      </c>
      <c r="BG77" s="422">
        <f t="shared" si="97"/>
        <v>0</v>
      </c>
      <c r="BH77" s="422">
        <f t="shared" si="97"/>
        <v>0</v>
      </c>
      <c r="BI77" s="422">
        <f t="shared" si="97"/>
        <v>0</v>
      </c>
      <c r="BJ77" s="422">
        <f t="shared" si="97"/>
        <v>0</v>
      </c>
      <c r="BK77" s="422">
        <f t="shared" si="97"/>
        <v>0</v>
      </c>
      <c r="BL77" s="422">
        <f t="shared" si="97"/>
        <v>0</v>
      </c>
      <c r="BM77" s="422">
        <f t="shared" si="97"/>
        <v>0</v>
      </c>
      <c r="BN77" s="422">
        <f t="shared" si="97"/>
        <v>0</v>
      </c>
      <c r="BO77" s="422">
        <f t="shared" si="97"/>
        <v>0</v>
      </c>
      <c r="BP77" s="422">
        <f t="shared" si="97"/>
        <v>0</v>
      </c>
      <c r="BQ77" s="422">
        <f t="shared" si="97"/>
        <v>0</v>
      </c>
      <c r="BR77" s="422">
        <f t="shared" si="97"/>
        <v>0</v>
      </c>
      <c r="BS77" s="422">
        <f t="shared" si="97"/>
        <v>0</v>
      </c>
      <c r="BT77" s="422">
        <f t="shared" si="97"/>
        <v>0</v>
      </c>
      <c r="BU77" s="422">
        <f t="shared" si="97"/>
        <v>0</v>
      </c>
      <c r="BV77" s="422">
        <f t="shared" si="97"/>
        <v>0</v>
      </c>
      <c r="BW77" s="422">
        <f t="shared" si="97"/>
        <v>0</v>
      </c>
      <c r="BX77" s="422">
        <f t="shared" si="97"/>
        <v>0</v>
      </c>
      <c r="BY77" s="422">
        <f t="shared" si="97"/>
        <v>0</v>
      </c>
      <c r="BZ77" s="422">
        <f t="shared" si="97"/>
        <v>0</v>
      </c>
      <c r="CA77" s="422">
        <f t="shared" si="97"/>
        <v>0</v>
      </c>
      <c r="CB77" s="422">
        <f t="shared" si="97"/>
        <v>0</v>
      </c>
      <c r="CC77" s="422">
        <f t="shared" si="97"/>
        <v>0</v>
      </c>
      <c r="CD77" s="422">
        <f t="shared" si="97"/>
        <v>0</v>
      </c>
      <c r="CE77" s="422">
        <f t="shared" ref="CE77:DM77" si="98">IF(COLUMN(CE$77)=6,0,CD80*CE$6)</f>
        <v>0</v>
      </c>
      <c r="CF77" s="422">
        <f t="shared" si="98"/>
        <v>0</v>
      </c>
      <c r="CG77" s="422">
        <f t="shared" si="98"/>
        <v>0</v>
      </c>
      <c r="CH77" s="422">
        <f t="shared" si="98"/>
        <v>0</v>
      </c>
      <c r="CI77" s="422">
        <f t="shared" si="98"/>
        <v>0</v>
      </c>
      <c r="CJ77" s="422">
        <f t="shared" si="98"/>
        <v>0</v>
      </c>
      <c r="CK77" s="422">
        <f t="shared" si="98"/>
        <v>0</v>
      </c>
      <c r="CL77" s="422">
        <f t="shared" si="98"/>
        <v>0</v>
      </c>
      <c r="CM77" s="422">
        <f t="shared" si="98"/>
        <v>0</v>
      </c>
      <c r="CN77" s="422">
        <f t="shared" si="98"/>
        <v>0</v>
      </c>
      <c r="CO77" s="422">
        <f t="shared" si="98"/>
        <v>0</v>
      </c>
      <c r="CP77" s="422">
        <f t="shared" si="98"/>
        <v>0</v>
      </c>
      <c r="CQ77" s="422">
        <f t="shared" si="98"/>
        <v>0</v>
      </c>
      <c r="CR77" s="422">
        <f t="shared" si="98"/>
        <v>0</v>
      </c>
      <c r="CS77" s="422">
        <f t="shared" si="98"/>
        <v>0</v>
      </c>
      <c r="CT77" s="422">
        <f t="shared" si="98"/>
        <v>0</v>
      </c>
      <c r="CU77" s="422">
        <f t="shared" si="98"/>
        <v>0</v>
      </c>
      <c r="CV77" s="422">
        <f t="shared" si="98"/>
        <v>0</v>
      </c>
      <c r="CW77" s="422">
        <f t="shared" si="98"/>
        <v>0</v>
      </c>
      <c r="CX77" s="422">
        <f t="shared" si="98"/>
        <v>0</v>
      </c>
      <c r="CY77" s="422">
        <f t="shared" si="98"/>
        <v>0</v>
      </c>
      <c r="CZ77" s="422">
        <f t="shared" si="98"/>
        <v>0</v>
      </c>
      <c r="DA77" s="422">
        <f t="shared" si="98"/>
        <v>0</v>
      </c>
      <c r="DB77" s="422">
        <f t="shared" si="98"/>
        <v>0</v>
      </c>
      <c r="DC77" s="422">
        <f t="shared" si="98"/>
        <v>0</v>
      </c>
      <c r="DD77" s="422">
        <f t="shared" si="98"/>
        <v>0</v>
      </c>
      <c r="DE77" s="422">
        <f t="shared" si="98"/>
        <v>0</v>
      </c>
      <c r="DF77" s="422">
        <f t="shared" si="98"/>
        <v>0</v>
      </c>
      <c r="DG77" s="422">
        <f t="shared" si="98"/>
        <v>0</v>
      </c>
      <c r="DH77" s="422">
        <f t="shared" si="98"/>
        <v>0</v>
      </c>
      <c r="DI77" s="422">
        <f t="shared" si="98"/>
        <v>0</v>
      </c>
      <c r="DJ77" s="422">
        <f t="shared" si="98"/>
        <v>0</v>
      </c>
      <c r="DK77" s="422">
        <f t="shared" si="98"/>
        <v>0</v>
      </c>
      <c r="DL77" s="422">
        <f t="shared" si="98"/>
        <v>0</v>
      </c>
      <c r="DM77" s="422">
        <f t="shared" si="98"/>
        <v>0</v>
      </c>
    </row>
    <row r="78" spans="1:117" s="422" customFormat="1" x14ac:dyDescent="0.25">
      <c r="B78" s="422" t="s">
        <v>322</v>
      </c>
      <c r="D78" s="427">
        <f>SUM(F78:DM78)</f>
        <v>0</v>
      </c>
      <c r="F78" s="454">
        <f>F$48</f>
        <v>0</v>
      </c>
      <c r="G78" s="454">
        <f t="shared" ref="G78:BR78" si="99">G$48</f>
        <v>0</v>
      </c>
      <c r="H78" s="454">
        <f t="shared" si="99"/>
        <v>0</v>
      </c>
      <c r="I78" s="454">
        <f t="shared" si="99"/>
        <v>0</v>
      </c>
      <c r="J78" s="454">
        <f t="shared" si="99"/>
        <v>0</v>
      </c>
      <c r="K78" s="454">
        <f t="shared" si="99"/>
        <v>0</v>
      </c>
      <c r="L78" s="454">
        <f t="shared" si="99"/>
        <v>0</v>
      </c>
      <c r="M78" s="454">
        <f t="shared" si="99"/>
        <v>0</v>
      </c>
      <c r="N78" s="454">
        <f t="shared" si="99"/>
        <v>0</v>
      </c>
      <c r="O78" s="454">
        <f t="shared" si="99"/>
        <v>0</v>
      </c>
      <c r="P78" s="454">
        <f t="shared" si="99"/>
        <v>0</v>
      </c>
      <c r="Q78" s="454">
        <f t="shared" si="99"/>
        <v>0</v>
      </c>
      <c r="R78" s="454">
        <f t="shared" si="99"/>
        <v>0</v>
      </c>
      <c r="S78" s="454">
        <f t="shared" si="99"/>
        <v>0</v>
      </c>
      <c r="T78" s="454">
        <f t="shared" si="99"/>
        <v>0</v>
      </c>
      <c r="U78" s="454">
        <f t="shared" si="99"/>
        <v>0</v>
      </c>
      <c r="V78" s="454">
        <f t="shared" si="99"/>
        <v>0</v>
      </c>
      <c r="W78" s="454">
        <f t="shared" si="99"/>
        <v>0</v>
      </c>
      <c r="X78" s="454">
        <f t="shared" si="99"/>
        <v>0</v>
      </c>
      <c r="Y78" s="454">
        <f t="shared" si="99"/>
        <v>0</v>
      </c>
      <c r="Z78" s="454">
        <f t="shared" si="99"/>
        <v>0</v>
      </c>
      <c r="AA78" s="454">
        <f t="shared" si="99"/>
        <v>0</v>
      </c>
      <c r="AB78" s="454">
        <f t="shared" si="99"/>
        <v>0</v>
      </c>
      <c r="AC78" s="454">
        <f t="shared" si="99"/>
        <v>0</v>
      </c>
      <c r="AD78" s="454">
        <f t="shared" si="99"/>
        <v>0</v>
      </c>
      <c r="AE78" s="454">
        <f t="shared" si="99"/>
        <v>0</v>
      </c>
      <c r="AF78" s="454">
        <f t="shared" si="99"/>
        <v>0</v>
      </c>
      <c r="AG78" s="454">
        <f t="shared" si="99"/>
        <v>0</v>
      </c>
      <c r="AH78" s="454">
        <f t="shared" si="99"/>
        <v>0</v>
      </c>
      <c r="AI78" s="454">
        <f t="shared" si="99"/>
        <v>0</v>
      </c>
      <c r="AJ78" s="454">
        <f t="shared" si="99"/>
        <v>0</v>
      </c>
      <c r="AK78" s="454">
        <f t="shared" si="99"/>
        <v>0</v>
      </c>
      <c r="AL78" s="454">
        <f t="shared" si="99"/>
        <v>0</v>
      </c>
      <c r="AM78" s="454">
        <f t="shared" si="99"/>
        <v>0</v>
      </c>
      <c r="AN78" s="454">
        <f t="shared" si="99"/>
        <v>0</v>
      </c>
      <c r="AO78" s="454">
        <f t="shared" si="99"/>
        <v>0</v>
      </c>
      <c r="AP78" s="454">
        <f t="shared" si="99"/>
        <v>0</v>
      </c>
      <c r="AQ78" s="454">
        <f t="shared" si="99"/>
        <v>0</v>
      </c>
      <c r="AR78" s="454">
        <f t="shared" si="99"/>
        <v>0</v>
      </c>
      <c r="AS78" s="454">
        <f t="shared" si="99"/>
        <v>0</v>
      </c>
      <c r="AT78" s="454">
        <f t="shared" si="99"/>
        <v>0</v>
      </c>
      <c r="AU78" s="454">
        <f t="shared" si="99"/>
        <v>0</v>
      </c>
      <c r="AV78" s="454">
        <f t="shared" si="99"/>
        <v>0</v>
      </c>
      <c r="AW78" s="454">
        <f t="shared" si="99"/>
        <v>0</v>
      </c>
      <c r="AX78" s="454">
        <f t="shared" si="99"/>
        <v>0</v>
      </c>
      <c r="AY78" s="454">
        <f t="shared" si="99"/>
        <v>0</v>
      </c>
      <c r="AZ78" s="454">
        <f t="shared" si="99"/>
        <v>0</v>
      </c>
      <c r="BA78" s="454">
        <f t="shared" si="99"/>
        <v>0</v>
      </c>
      <c r="BB78" s="454">
        <f t="shared" si="99"/>
        <v>0</v>
      </c>
      <c r="BC78" s="454">
        <f t="shared" si="99"/>
        <v>0</v>
      </c>
      <c r="BD78" s="454">
        <f t="shared" si="99"/>
        <v>0</v>
      </c>
      <c r="BE78" s="454">
        <f t="shared" si="99"/>
        <v>0</v>
      </c>
      <c r="BF78" s="454">
        <f t="shared" si="99"/>
        <v>0</v>
      </c>
      <c r="BG78" s="454">
        <f t="shared" si="99"/>
        <v>0</v>
      </c>
      <c r="BH78" s="454">
        <f t="shared" si="99"/>
        <v>0</v>
      </c>
      <c r="BI78" s="454">
        <f t="shared" si="99"/>
        <v>0</v>
      </c>
      <c r="BJ78" s="454">
        <f t="shared" si="99"/>
        <v>0</v>
      </c>
      <c r="BK78" s="454">
        <f t="shared" si="99"/>
        <v>0</v>
      </c>
      <c r="BL78" s="454">
        <f t="shared" si="99"/>
        <v>0</v>
      </c>
      <c r="BM78" s="454">
        <f t="shared" si="99"/>
        <v>0</v>
      </c>
      <c r="BN78" s="454">
        <f t="shared" si="99"/>
        <v>0</v>
      </c>
      <c r="BO78" s="454">
        <f t="shared" si="99"/>
        <v>0</v>
      </c>
      <c r="BP78" s="454">
        <f t="shared" si="99"/>
        <v>0</v>
      </c>
      <c r="BQ78" s="454">
        <f t="shared" si="99"/>
        <v>0</v>
      </c>
      <c r="BR78" s="454">
        <f t="shared" si="99"/>
        <v>0</v>
      </c>
      <c r="BS78" s="454">
        <f t="shared" ref="BS78:DM78" si="100">BS$48</f>
        <v>0</v>
      </c>
      <c r="BT78" s="454">
        <f t="shared" si="100"/>
        <v>0</v>
      </c>
      <c r="BU78" s="454">
        <f t="shared" si="100"/>
        <v>0</v>
      </c>
      <c r="BV78" s="454">
        <f t="shared" si="100"/>
        <v>0</v>
      </c>
      <c r="BW78" s="454">
        <f t="shared" si="100"/>
        <v>0</v>
      </c>
      <c r="BX78" s="454">
        <f t="shared" si="100"/>
        <v>0</v>
      </c>
      <c r="BY78" s="454">
        <f t="shared" si="100"/>
        <v>0</v>
      </c>
      <c r="BZ78" s="454">
        <f t="shared" si="100"/>
        <v>0</v>
      </c>
      <c r="CA78" s="454">
        <f t="shared" si="100"/>
        <v>0</v>
      </c>
      <c r="CB78" s="454">
        <f t="shared" si="100"/>
        <v>0</v>
      </c>
      <c r="CC78" s="454">
        <f t="shared" si="100"/>
        <v>0</v>
      </c>
      <c r="CD78" s="454">
        <f t="shared" si="100"/>
        <v>0</v>
      </c>
      <c r="CE78" s="454">
        <f t="shared" si="100"/>
        <v>0</v>
      </c>
      <c r="CF78" s="454">
        <f t="shared" si="100"/>
        <v>0</v>
      </c>
      <c r="CG78" s="454">
        <f t="shared" si="100"/>
        <v>0</v>
      </c>
      <c r="CH78" s="454">
        <f t="shared" si="100"/>
        <v>0</v>
      </c>
      <c r="CI78" s="454">
        <f t="shared" si="100"/>
        <v>0</v>
      </c>
      <c r="CJ78" s="454">
        <f t="shared" si="100"/>
        <v>0</v>
      </c>
      <c r="CK78" s="454">
        <f t="shared" si="100"/>
        <v>0</v>
      </c>
      <c r="CL78" s="454">
        <f t="shared" si="100"/>
        <v>0</v>
      </c>
      <c r="CM78" s="454">
        <f t="shared" si="100"/>
        <v>0</v>
      </c>
      <c r="CN78" s="454">
        <f t="shared" si="100"/>
        <v>0</v>
      </c>
      <c r="CO78" s="454">
        <f t="shared" si="100"/>
        <v>0</v>
      </c>
      <c r="CP78" s="454">
        <f t="shared" si="100"/>
        <v>0</v>
      </c>
      <c r="CQ78" s="454">
        <f t="shared" si="100"/>
        <v>0</v>
      </c>
      <c r="CR78" s="454">
        <f t="shared" si="100"/>
        <v>0</v>
      </c>
      <c r="CS78" s="454">
        <f t="shared" si="100"/>
        <v>0</v>
      </c>
      <c r="CT78" s="454">
        <f t="shared" si="100"/>
        <v>0</v>
      </c>
      <c r="CU78" s="454">
        <f t="shared" si="100"/>
        <v>0</v>
      </c>
      <c r="CV78" s="454">
        <f t="shared" si="100"/>
        <v>0</v>
      </c>
      <c r="CW78" s="454">
        <f t="shared" si="100"/>
        <v>0</v>
      </c>
      <c r="CX78" s="454">
        <f t="shared" si="100"/>
        <v>0</v>
      </c>
      <c r="CY78" s="454">
        <f t="shared" si="100"/>
        <v>0</v>
      </c>
      <c r="CZ78" s="454">
        <f t="shared" si="100"/>
        <v>0</v>
      </c>
      <c r="DA78" s="454">
        <f t="shared" si="100"/>
        <v>0</v>
      </c>
      <c r="DB78" s="454">
        <f t="shared" si="100"/>
        <v>0</v>
      </c>
      <c r="DC78" s="454">
        <f t="shared" si="100"/>
        <v>0</v>
      </c>
      <c r="DD78" s="454">
        <f t="shared" si="100"/>
        <v>0</v>
      </c>
      <c r="DE78" s="454">
        <f t="shared" si="100"/>
        <v>0</v>
      </c>
      <c r="DF78" s="454">
        <f t="shared" si="100"/>
        <v>0</v>
      </c>
      <c r="DG78" s="454">
        <f t="shared" si="100"/>
        <v>0</v>
      </c>
      <c r="DH78" s="454">
        <f t="shared" si="100"/>
        <v>0</v>
      </c>
      <c r="DI78" s="454">
        <f t="shared" si="100"/>
        <v>0</v>
      </c>
      <c r="DJ78" s="454">
        <f t="shared" si="100"/>
        <v>0</v>
      </c>
      <c r="DK78" s="454">
        <f t="shared" si="100"/>
        <v>0</v>
      </c>
      <c r="DL78" s="454">
        <f t="shared" si="100"/>
        <v>0</v>
      </c>
      <c r="DM78" s="454">
        <f t="shared" si="100"/>
        <v>0</v>
      </c>
    </row>
    <row r="79" spans="1:117" s="422" customFormat="1" x14ac:dyDescent="0.25">
      <c r="B79" s="422" t="s">
        <v>316</v>
      </c>
      <c r="D79" s="427">
        <f>SUM(F79:DM79)</f>
        <v>0</v>
      </c>
      <c r="F79" s="422">
        <f>Inputs!$E$136*'Calculations - pre operations'!F$5</f>
        <v>0</v>
      </c>
      <c r="G79" s="422">
        <f>Inputs!$E$136*'Calculations - pre operations'!G$5</f>
        <v>0</v>
      </c>
      <c r="H79" s="422">
        <f>Inputs!$E$136*'Calculations - pre operations'!H$5</f>
        <v>0</v>
      </c>
      <c r="I79" s="422">
        <f>Inputs!$E$136*'Calculations - pre operations'!I$5</f>
        <v>0</v>
      </c>
      <c r="J79" s="422">
        <f>Inputs!$E$136*'Calculations - pre operations'!J$5</f>
        <v>0</v>
      </c>
      <c r="K79" s="422">
        <f>Inputs!$E$136*'Calculations - pre operations'!K$5</f>
        <v>0</v>
      </c>
      <c r="L79" s="422">
        <f>Inputs!$E$136*'Calculations - pre operations'!L$5</f>
        <v>0</v>
      </c>
      <c r="M79" s="422">
        <f>Inputs!$E$136*'Calculations - pre operations'!M$5</f>
        <v>0</v>
      </c>
      <c r="N79" s="422">
        <f>Inputs!$E$136*'Calculations - pre operations'!N$5</f>
        <v>0</v>
      </c>
      <c r="O79" s="422">
        <f>Inputs!$E$136*'Calculations - pre operations'!O$5</f>
        <v>0</v>
      </c>
      <c r="P79" s="422">
        <f>Inputs!$E$136*'Calculations - pre operations'!P$5</f>
        <v>0</v>
      </c>
      <c r="Q79" s="422">
        <f>Inputs!$E$136*'Calculations - pre operations'!Q$5</f>
        <v>0</v>
      </c>
      <c r="R79" s="422">
        <f>Inputs!$E$136*'Calculations - pre operations'!R$5</f>
        <v>0</v>
      </c>
      <c r="S79" s="422">
        <f>Inputs!$E$136*'Calculations - pre operations'!S$5</f>
        <v>0</v>
      </c>
      <c r="T79" s="422">
        <f>Inputs!$E$136*'Calculations - pre operations'!T$5</f>
        <v>0</v>
      </c>
      <c r="U79" s="422">
        <f>Inputs!$E$136*'Calculations - pre operations'!U$5</f>
        <v>0</v>
      </c>
      <c r="V79" s="422">
        <f>Inputs!$E$136*'Calculations - pre operations'!V$5</f>
        <v>0</v>
      </c>
      <c r="W79" s="422">
        <f>Inputs!$E$136*'Calculations - pre operations'!W$5</f>
        <v>0</v>
      </c>
      <c r="X79" s="422">
        <f>Inputs!$E$136*'Calculations - pre operations'!X$5</f>
        <v>0</v>
      </c>
      <c r="Y79" s="422">
        <f>Inputs!$E$136*'Calculations - pre operations'!Y$5</f>
        <v>0</v>
      </c>
      <c r="Z79" s="422">
        <f>Inputs!$E$136*'Calculations - pre operations'!Z$5</f>
        <v>0</v>
      </c>
      <c r="AA79" s="422">
        <f>Inputs!$E$136*'Calculations - pre operations'!AA$5</f>
        <v>0</v>
      </c>
      <c r="AB79" s="422">
        <f>Inputs!$E$136*'Calculations - pre operations'!AB$5</f>
        <v>0</v>
      </c>
      <c r="AC79" s="422">
        <f>Inputs!$E$136*'Calculations - pre operations'!AC$5</f>
        <v>0</v>
      </c>
      <c r="AD79" s="422">
        <f>Inputs!$E$136*'Calculations - pre operations'!AD$5</f>
        <v>0</v>
      </c>
      <c r="AE79" s="422">
        <f>Inputs!$E$136*'Calculations - pre operations'!AE$5</f>
        <v>0</v>
      </c>
      <c r="AF79" s="422">
        <f>Inputs!$E$136*'Calculations - pre operations'!AF$5</f>
        <v>0</v>
      </c>
      <c r="AG79" s="422">
        <f>Inputs!$E$136*'Calculations - pre operations'!AG$5</f>
        <v>0</v>
      </c>
      <c r="AH79" s="422">
        <f>Inputs!$E$136*'Calculations - pre operations'!AH$5</f>
        <v>0</v>
      </c>
      <c r="AI79" s="422">
        <f>Inputs!$E$136*'Calculations - pre operations'!AI$5</f>
        <v>0</v>
      </c>
      <c r="AJ79" s="422">
        <f>Inputs!$E$136*'Calculations - pre operations'!AJ$5</f>
        <v>0</v>
      </c>
      <c r="AK79" s="422">
        <f>Inputs!$E$136*'Calculations - pre operations'!AK$5</f>
        <v>0</v>
      </c>
      <c r="AL79" s="422">
        <f>Inputs!$E$136*'Calculations - pre operations'!AL$5</f>
        <v>0</v>
      </c>
      <c r="AM79" s="422">
        <f>Inputs!$E$136*'Calculations - pre operations'!AM$5</f>
        <v>0</v>
      </c>
      <c r="AN79" s="422">
        <f>Inputs!$E$136*'Calculations - pre operations'!AN$5</f>
        <v>0</v>
      </c>
      <c r="AO79" s="422">
        <f>Inputs!$E$136*'Calculations - pre operations'!AO$5</f>
        <v>0</v>
      </c>
      <c r="AP79" s="422">
        <f>Inputs!$E$136*'Calculations - pre operations'!AP$5</f>
        <v>0</v>
      </c>
      <c r="AQ79" s="422">
        <f>Inputs!$E$136*'Calculations - pre operations'!AQ$5</f>
        <v>0</v>
      </c>
      <c r="AR79" s="422">
        <f>Inputs!$E$136*'Calculations - pre operations'!AR$5</f>
        <v>0</v>
      </c>
      <c r="AS79" s="422">
        <f>Inputs!$E$136*'Calculations - pre operations'!AS$5</f>
        <v>0</v>
      </c>
      <c r="AT79" s="422">
        <f>Inputs!$E$136*'Calculations - pre operations'!AT$5</f>
        <v>0</v>
      </c>
      <c r="AU79" s="422">
        <f>Inputs!$E$136*'Calculations - pre operations'!AU$5</f>
        <v>0</v>
      </c>
      <c r="AV79" s="422">
        <f>Inputs!$E$136*'Calculations - pre operations'!AV$5</f>
        <v>0</v>
      </c>
      <c r="AW79" s="422">
        <f>Inputs!$E$136*'Calculations - pre operations'!AW$5</f>
        <v>0</v>
      </c>
      <c r="AX79" s="422">
        <f>Inputs!$E$136*'Calculations - pre operations'!AX$5</f>
        <v>0</v>
      </c>
      <c r="AY79" s="422">
        <f>Inputs!$E$136*'Calculations - pre operations'!AY$5</f>
        <v>0</v>
      </c>
      <c r="AZ79" s="422">
        <f>Inputs!$E$136*'Calculations - pre operations'!AZ$5</f>
        <v>0</v>
      </c>
      <c r="BA79" s="422">
        <f>Inputs!$E$136*'Calculations - pre operations'!BA$5</f>
        <v>0</v>
      </c>
      <c r="BB79" s="422">
        <f>Inputs!$E$136*'Calculations - pre operations'!BB$5</f>
        <v>0</v>
      </c>
      <c r="BC79" s="422">
        <f>Inputs!$E$136*'Calculations - pre operations'!BC$5</f>
        <v>0</v>
      </c>
      <c r="BD79" s="422">
        <f>Inputs!$E$136*'Calculations - pre operations'!BD$5</f>
        <v>0</v>
      </c>
      <c r="BE79" s="422">
        <f>Inputs!$E$136*'Calculations - pre operations'!BE$5</f>
        <v>0</v>
      </c>
      <c r="BF79" s="422">
        <f>Inputs!$E$136*'Calculations - pre operations'!BF$5</f>
        <v>0</v>
      </c>
      <c r="BG79" s="422">
        <f>Inputs!$E$136*'Calculations - pre operations'!BG$5</f>
        <v>0</v>
      </c>
      <c r="BH79" s="422">
        <f>Inputs!$E$136*'Calculations - pre operations'!BH$5</f>
        <v>0</v>
      </c>
      <c r="BI79" s="422">
        <f>Inputs!$E$136*'Calculations - pre operations'!BI$5</f>
        <v>0</v>
      </c>
      <c r="BJ79" s="422">
        <f>Inputs!$E$136*'Calculations - pre operations'!BJ$5</f>
        <v>0</v>
      </c>
      <c r="BK79" s="422">
        <f>Inputs!$E$136*'Calculations - pre operations'!BK$5</f>
        <v>0</v>
      </c>
      <c r="BL79" s="422">
        <f>Inputs!$E$136*'Calculations - pre operations'!BL$5</f>
        <v>0</v>
      </c>
      <c r="BM79" s="422">
        <f>Inputs!$E$136*'Calculations - pre operations'!BM$5</f>
        <v>0</v>
      </c>
      <c r="BN79" s="422">
        <f>Inputs!$E$136*'Calculations - pre operations'!BN$5</f>
        <v>0</v>
      </c>
      <c r="BO79" s="422">
        <f>Inputs!$E$136*'Calculations - pre operations'!BO$5</f>
        <v>0</v>
      </c>
      <c r="BP79" s="422">
        <f>Inputs!$E$136*'Calculations - pre operations'!BP$5</f>
        <v>0</v>
      </c>
      <c r="BQ79" s="422">
        <f>Inputs!$E$136*'Calculations - pre operations'!BQ$5</f>
        <v>0</v>
      </c>
      <c r="BR79" s="422">
        <f>Inputs!$E$136*'Calculations - pre operations'!BR$5</f>
        <v>0</v>
      </c>
      <c r="BS79" s="422">
        <f>Inputs!$E$136*'Calculations - pre operations'!BS$5</f>
        <v>0</v>
      </c>
      <c r="BT79" s="422">
        <f>Inputs!$E$136*'Calculations - pre operations'!BT$5</f>
        <v>0</v>
      </c>
      <c r="BU79" s="422">
        <f>Inputs!$E$136*'Calculations - pre operations'!BU$5</f>
        <v>0</v>
      </c>
      <c r="BV79" s="422">
        <f>Inputs!$E$136*'Calculations - pre operations'!BV$5</f>
        <v>0</v>
      </c>
      <c r="BW79" s="422">
        <f>Inputs!$E$136*'Calculations - pre operations'!BW$5</f>
        <v>0</v>
      </c>
      <c r="BX79" s="422">
        <f>Inputs!$E$136*'Calculations - pre operations'!BX$5</f>
        <v>0</v>
      </c>
      <c r="BY79" s="422">
        <f>Inputs!$E$136*'Calculations - pre operations'!BY$5</f>
        <v>0</v>
      </c>
      <c r="BZ79" s="422">
        <f>Inputs!$E$136*'Calculations - pre operations'!BZ$5</f>
        <v>0</v>
      </c>
      <c r="CA79" s="422">
        <f>Inputs!$E$136*'Calculations - pre operations'!CA$5</f>
        <v>0</v>
      </c>
      <c r="CB79" s="422">
        <f>Inputs!$E$136*'Calculations - pre operations'!CB$5</f>
        <v>0</v>
      </c>
      <c r="CC79" s="422">
        <f>Inputs!$E$136*'Calculations - pre operations'!CC$5</f>
        <v>0</v>
      </c>
      <c r="CD79" s="422">
        <f>Inputs!$E$136*'Calculations - pre operations'!CD$5</f>
        <v>0</v>
      </c>
      <c r="CE79" s="422">
        <f>Inputs!$E$136*'Calculations - pre operations'!CE$5</f>
        <v>0</v>
      </c>
      <c r="CF79" s="422">
        <f>Inputs!$E$136*'Calculations - pre operations'!CF$5</f>
        <v>0</v>
      </c>
      <c r="CG79" s="422">
        <f>Inputs!$E$136*'Calculations - pre operations'!CG$5</f>
        <v>0</v>
      </c>
      <c r="CH79" s="422">
        <f>Inputs!$E$136*'Calculations - pre operations'!CH$5</f>
        <v>0</v>
      </c>
      <c r="CI79" s="422">
        <f>Inputs!$E$136*'Calculations - pre operations'!CI$5</f>
        <v>0</v>
      </c>
      <c r="CJ79" s="422">
        <f>Inputs!$E$136*'Calculations - pre operations'!CJ$5</f>
        <v>0</v>
      </c>
      <c r="CK79" s="422">
        <f>Inputs!$E$136*'Calculations - pre operations'!CK$5</f>
        <v>0</v>
      </c>
      <c r="CL79" s="422">
        <f>Inputs!$E$136*'Calculations - pre operations'!CL$5</f>
        <v>0</v>
      </c>
      <c r="CM79" s="422">
        <f>Inputs!$E$136*'Calculations - pre operations'!CM$5</f>
        <v>0</v>
      </c>
      <c r="CN79" s="422">
        <f>Inputs!$E$136*'Calculations - pre operations'!CN$5</f>
        <v>0</v>
      </c>
      <c r="CO79" s="422">
        <f>Inputs!$E$136*'Calculations - pre operations'!CO$5</f>
        <v>0</v>
      </c>
      <c r="CP79" s="422">
        <f>Inputs!$E$136*'Calculations - pre operations'!CP$5</f>
        <v>0</v>
      </c>
      <c r="CQ79" s="422">
        <f>Inputs!$E$136*'Calculations - pre operations'!CQ$5</f>
        <v>0</v>
      </c>
      <c r="CR79" s="422">
        <f>Inputs!$E$136*'Calculations - pre operations'!CR$5</f>
        <v>0</v>
      </c>
      <c r="CS79" s="422">
        <f>Inputs!$E$136*'Calculations - pre operations'!CS$5</f>
        <v>0</v>
      </c>
      <c r="CT79" s="422">
        <f>Inputs!$E$136*'Calculations - pre operations'!CT$5</f>
        <v>0</v>
      </c>
      <c r="CU79" s="422">
        <f>Inputs!$E$136*'Calculations - pre operations'!CU$5</f>
        <v>0</v>
      </c>
      <c r="CV79" s="422">
        <f>Inputs!$E$136*'Calculations - pre operations'!CV$5</f>
        <v>0</v>
      </c>
      <c r="CW79" s="422">
        <f>Inputs!$E$136*'Calculations - pre operations'!CW$5</f>
        <v>0</v>
      </c>
      <c r="CX79" s="422">
        <f>Inputs!$E$136*'Calculations - pre operations'!CX$5</f>
        <v>0</v>
      </c>
      <c r="CY79" s="422">
        <f>Inputs!$E$136*'Calculations - pre operations'!CY$5</f>
        <v>0</v>
      </c>
      <c r="CZ79" s="422">
        <f>Inputs!$E$136*'Calculations - pre operations'!CZ$5</f>
        <v>0</v>
      </c>
      <c r="DA79" s="422">
        <f>Inputs!$E$136*'Calculations - pre operations'!DA$5</f>
        <v>0</v>
      </c>
      <c r="DB79" s="422">
        <f>Inputs!$E$136*'Calculations - pre operations'!DB$5</f>
        <v>0</v>
      </c>
      <c r="DC79" s="422">
        <f>Inputs!$E$136*'Calculations - pre operations'!DC$5</f>
        <v>0</v>
      </c>
      <c r="DD79" s="422">
        <f>Inputs!$E$136*'Calculations - pre operations'!DD$5</f>
        <v>0</v>
      </c>
      <c r="DE79" s="422">
        <f>Inputs!$E$136*'Calculations - pre operations'!DE$5</f>
        <v>0</v>
      </c>
      <c r="DF79" s="422">
        <f>Inputs!$E$136*'Calculations - pre operations'!DF$5</f>
        <v>0</v>
      </c>
      <c r="DG79" s="422">
        <f>Inputs!$E$136*'Calculations - pre operations'!DG$5</f>
        <v>0</v>
      </c>
      <c r="DH79" s="422">
        <f>Inputs!$E$136*'Calculations - pre operations'!DH$5</f>
        <v>0</v>
      </c>
      <c r="DI79" s="422">
        <f>Inputs!$E$136*'Calculations - pre operations'!DI$5</f>
        <v>0</v>
      </c>
      <c r="DJ79" s="422">
        <f>Inputs!$E$136*'Calculations - pre operations'!DJ$5</f>
        <v>0</v>
      </c>
      <c r="DK79" s="422">
        <f>Inputs!$E$136*'Calculations - pre operations'!DK$5</f>
        <v>0</v>
      </c>
      <c r="DL79" s="422">
        <f>Inputs!$E$136*'Calculations - pre operations'!DL$5</f>
        <v>0</v>
      </c>
      <c r="DM79" s="422">
        <f>Inputs!$E$136*'Calculations - pre operations'!DM$5</f>
        <v>0</v>
      </c>
    </row>
    <row r="80" spans="1:117" s="422" customFormat="1" ht="15.75" thickBot="1" x14ac:dyDescent="0.3">
      <c r="B80" s="428" t="s">
        <v>33</v>
      </c>
      <c r="D80" s="428"/>
      <c r="F80" s="458">
        <f>SUM(F77:F79)</f>
        <v>0</v>
      </c>
      <c r="G80" s="458">
        <f>SUM(G77:G79)</f>
        <v>0</v>
      </c>
      <c r="H80" s="458">
        <f t="shared" ref="H80:AG80" si="101">SUM(H77:H79)</f>
        <v>0</v>
      </c>
      <c r="I80" s="458">
        <f t="shared" si="101"/>
        <v>0</v>
      </c>
      <c r="J80" s="458">
        <f t="shared" si="101"/>
        <v>0</v>
      </c>
      <c r="K80" s="458">
        <f t="shared" si="101"/>
        <v>0</v>
      </c>
      <c r="L80" s="458">
        <f t="shared" si="101"/>
        <v>0</v>
      </c>
      <c r="M80" s="458">
        <f t="shared" si="101"/>
        <v>0</v>
      </c>
      <c r="N80" s="458">
        <f t="shared" si="101"/>
        <v>0</v>
      </c>
      <c r="O80" s="458">
        <f t="shared" si="101"/>
        <v>0</v>
      </c>
      <c r="P80" s="458">
        <f t="shared" si="101"/>
        <v>0</v>
      </c>
      <c r="Q80" s="458">
        <f t="shared" si="101"/>
        <v>0</v>
      </c>
      <c r="R80" s="458">
        <f t="shared" si="101"/>
        <v>0</v>
      </c>
      <c r="S80" s="458">
        <f t="shared" si="101"/>
        <v>0</v>
      </c>
      <c r="T80" s="458">
        <f t="shared" si="101"/>
        <v>0</v>
      </c>
      <c r="U80" s="458">
        <f t="shared" si="101"/>
        <v>0</v>
      </c>
      <c r="V80" s="458">
        <f t="shared" si="101"/>
        <v>0</v>
      </c>
      <c r="W80" s="458">
        <f t="shared" si="101"/>
        <v>0</v>
      </c>
      <c r="X80" s="458">
        <f t="shared" si="101"/>
        <v>0</v>
      </c>
      <c r="Y80" s="458">
        <f t="shared" si="101"/>
        <v>0</v>
      </c>
      <c r="Z80" s="458">
        <f t="shared" si="101"/>
        <v>0</v>
      </c>
      <c r="AA80" s="458">
        <f t="shared" si="101"/>
        <v>0</v>
      </c>
      <c r="AB80" s="458">
        <f t="shared" si="101"/>
        <v>0</v>
      </c>
      <c r="AC80" s="458">
        <f t="shared" si="101"/>
        <v>0</v>
      </c>
      <c r="AD80" s="458">
        <f t="shared" si="101"/>
        <v>0</v>
      </c>
      <c r="AE80" s="458">
        <f t="shared" si="101"/>
        <v>0</v>
      </c>
      <c r="AF80" s="458">
        <f t="shared" si="101"/>
        <v>0</v>
      </c>
      <c r="AG80" s="458">
        <f t="shared" si="101"/>
        <v>0</v>
      </c>
      <c r="AH80" s="458">
        <f t="shared" ref="AH80:BZ80" si="102">SUM(AH77:AH79)</f>
        <v>0</v>
      </c>
      <c r="AI80" s="458">
        <f t="shared" si="102"/>
        <v>0</v>
      </c>
      <c r="AJ80" s="458">
        <f t="shared" si="102"/>
        <v>0</v>
      </c>
      <c r="AK80" s="458">
        <f t="shared" si="102"/>
        <v>0</v>
      </c>
      <c r="AL80" s="458">
        <f t="shared" si="102"/>
        <v>0</v>
      </c>
      <c r="AM80" s="458">
        <f t="shared" si="102"/>
        <v>0</v>
      </c>
      <c r="AN80" s="458">
        <f t="shared" si="102"/>
        <v>0</v>
      </c>
      <c r="AO80" s="458">
        <f t="shared" si="102"/>
        <v>0</v>
      </c>
      <c r="AP80" s="458">
        <f t="shared" si="102"/>
        <v>0</v>
      </c>
      <c r="AQ80" s="458">
        <f t="shared" si="102"/>
        <v>0</v>
      </c>
      <c r="AR80" s="458">
        <f t="shared" si="102"/>
        <v>0</v>
      </c>
      <c r="AS80" s="458">
        <f t="shared" si="102"/>
        <v>0</v>
      </c>
      <c r="AT80" s="458">
        <f t="shared" si="102"/>
        <v>0</v>
      </c>
      <c r="AU80" s="458">
        <f t="shared" si="102"/>
        <v>0</v>
      </c>
      <c r="AV80" s="458">
        <f t="shared" si="102"/>
        <v>0</v>
      </c>
      <c r="AW80" s="458">
        <f t="shared" si="102"/>
        <v>0</v>
      </c>
      <c r="AX80" s="458">
        <f t="shared" si="102"/>
        <v>0</v>
      </c>
      <c r="AY80" s="458">
        <f t="shared" si="102"/>
        <v>0</v>
      </c>
      <c r="AZ80" s="458">
        <f t="shared" si="102"/>
        <v>0</v>
      </c>
      <c r="BA80" s="458">
        <f t="shared" si="102"/>
        <v>0</v>
      </c>
      <c r="BB80" s="458">
        <f t="shared" si="102"/>
        <v>0</v>
      </c>
      <c r="BC80" s="458">
        <f t="shared" si="102"/>
        <v>0</v>
      </c>
      <c r="BD80" s="458">
        <f t="shared" si="102"/>
        <v>0</v>
      </c>
      <c r="BE80" s="458">
        <f t="shared" si="102"/>
        <v>0</v>
      </c>
      <c r="BF80" s="458">
        <f t="shared" si="102"/>
        <v>0</v>
      </c>
      <c r="BG80" s="458">
        <f t="shared" si="102"/>
        <v>0</v>
      </c>
      <c r="BH80" s="458">
        <f t="shared" si="102"/>
        <v>0</v>
      </c>
      <c r="BI80" s="458">
        <f t="shared" si="102"/>
        <v>0</v>
      </c>
      <c r="BJ80" s="458">
        <f t="shared" si="102"/>
        <v>0</v>
      </c>
      <c r="BK80" s="458">
        <f t="shared" si="102"/>
        <v>0</v>
      </c>
      <c r="BL80" s="458">
        <f t="shared" si="102"/>
        <v>0</v>
      </c>
      <c r="BM80" s="458">
        <f t="shared" si="102"/>
        <v>0</v>
      </c>
      <c r="BN80" s="458">
        <f t="shared" si="102"/>
        <v>0</v>
      </c>
      <c r="BO80" s="458">
        <f t="shared" si="102"/>
        <v>0</v>
      </c>
      <c r="BP80" s="458">
        <f t="shared" si="102"/>
        <v>0</v>
      </c>
      <c r="BQ80" s="458">
        <f t="shared" si="102"/>
        <v>0</v>
      </c>
      <c r="BR80" s="458">
        <f t="shared" si="102"/>
        <v>0</v>
      </c>
      <c r="BS80" s="458">
        <f t="shared" si="102"/>
        <v>0</v>
      </c>
      <c r="BT80" s="458">
        <f t="shared" si="102"/>
        <v>0</v>
      </c>
      <c r="BU80" s="458">
        <f t="shared" si="102"/>
        <v>0</v>
      </c>
      <c r="BV80" s="458">
        <f t="shared" si="102"/>
        <v>0</v>
      </c>
      <c r="BW80" s="458">
        <f t="shared" si="102"/>
        <v>0</v>
      </c>
      <c r="BX80" s="458">
        <f t="shared" si="102"/>
        <v>0</v>
      </c>
      <c r="BY80" s="458">
        <f t="shared" si="102"/>
        <v>0</v>
      </c>
      <c r="BZ80" s="458">
        <f t="shared" si="102"/>
        <v>0</v>
      </c>
      <c r="CA80" s="458">
        <f t="shared" ref="CA80:DA80" si="103">SUM(CA77:CA79)</f>
        <v>0</v>
      </c>
      <c r="CB80" s="458">
        <f t="shared" si="103"/>
        <v>0</v>
      </c>
      <c r="CC80" s="458">
        <f t="shared" si="103"/>
        <v>0</v>
      </c>
      <c r="CD80" s="458">
        <f t="shared" si="103"/>
        <v>0</v>
      </c>
      <c r="CE80" s="458">
        <f t="shared" si="103"/>
        <v>0</v>
      </c>
      <c r="CF80" s="458">
        <f t="shared" si="103"/>
        <v>0</v>
      </c>
      <c r="CG80" s="458">
        <f t="shared" si="103"/>
        <v>0</v>
      </c>
      <c r="CH80" s="458">
        <f t="shared" si="103"/>
        <v>0</v>
      </c>
      <c r="CI80" s="458">
        <f t="shared" si="103"/>
        <v>0</v>
      </c>
      <c r="CJ80" s="458">
        <f t="shared" si="103"/>
        <v>0</v>
      </c>
      <c r="CK80" s="458">
        <f t="shared" si="103"/>
        <v>0</v>
      </c>
      <c r="CL80" s="458">
        <f t="shared" si="103"/>
        <v>0</v>
      </c>
      <c r="CM80" s="458">
        <f t="shared" si="103"/>
        <v>0</v>
      </c>
      <c r="CN80" s="458">
        <f t="shared" si="103"/>
        <v>0</v>
      </c>
      <c r="CO80" s="458">
        <f t="shared" si="103"/>
        <v>0</v>
      </c>
      <c r="CP80" s="458">
        <f t="shared" si="103"/>
        <v>0</v>
      </c>
      <c r="CQ80" s="458">
        <f t="shared" si="103"/>
        <v>0</v>
      </c>
      <c r="CR80" s="458">
        <f t="shared" si="103"/>
        <v>0</v>
      </c>
      <c r="CS80" s="458">
        <f t="shared" si="103"/>
        <v>0</v>
      </c>
      <c r="CT80" s="458">
        <f t="shared" si="103"/>
        <v>0</v>
      </c>
      <c r="CU80" s="458">
        <f t="shared" si="103"/>
        <v>0</v>
      </c>
      <c r="CV80" s="458">
        <f t="shared" si="103"/>
        <v>0</v>
      </c>
      <c r="CW80" s="458">
        <f t="shared" si="103"/>
        <v>0</v>
      </c>
      <c r="CX80" s="458">
        <f t="shared" si="103"/>
        <v>0</v>
      </c>
      <c r="CY80" s="458">
        <f t="shared" si="103"/>
        <v>0</v>
      </c>
      <c r="CZ80" s="458">
        <f t="shared" si="103"/>
        <v>0</v>
      </c>
      <c r="DA80" s="458">
        <f t="shared" si="103"/>
        <v>0</v>
      </c>
      <c r="DB80" s="458">
        <f t="shared" ref="DB80:DM80" si="104">SUM(DB77:DB79)</f>
        <v>0</v>
      </c>
      <c r="DC80" s="458">
        <f t="shared" si="104"/>
        <v>0</v>
      </c>
      <c r="DD80" s="458">
        <f t="shared" si="104"/>
        <v>0</v>
      </c>
      <c r="DE80" s="458">
        <f t="shared" si="104"/>
        <v>0</v>
      </c>
      <c r="DF80" s="458">
        <f t="shared" si="104"/>
        <v>0</v>
      </c>
      <c r="DG80" s="458">
        <f t="shared" si="104"/>
        <v>0</v>
      </c>
      <c r="DH80" s="458">
        <f t="shared" si="104"/>
        <v>0</v>
      </c>
      <c r="DI80" s="458">
        <f t="shared" si="104"/>
        <v>0</v>
      </c>
      <c r="DJ80" s="458">
        <f t="shared" si="104"/>
        <v>0</v>
      </c>
      <c r="DK80" s="458">
        <f t="shared" si="104"/>
        <v>0</v>
      </c>
      <c r="DL80" s="458">
        <f t="shared" si="104"/>
        <v>0</v>
      </c>
      <c r="DM80" s="458">
        <f t="shared" si="104"/>
        <v>0</v>
      </c>
    </row>
    <row r="81" spans="1:117" s="438" customFormat="1" ht="6.75" thickTop="1" x14ac:dyDescent="0.15">
      <c r="B81" s="439"/>
      <c r="D81" s="43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9"/>
      <c r="BG81" s="459"/>
      <c r="BH81" s="459"/>
      <c r="BI81" s="459"/>
      <c r="BJ81" s="459"/>
      <c r="BK81" s="459"/>
      <c r="BL81" s="459"/>
      <c r="BM81" s="459"/>
      <c r="BN81" s="459"/>
      <c r="BO81" s="459"/>
      <c r="BP81" s="459"/>
      <c r="BQ81" s="459"/>
      <c r="BR81" s="459"/>
      <c r="BS81" s="459"/>
      <c r="BT81" s="459"/>
      <c r="BU81" s="459"/>
      <c r="BV81" s="459"/>
      <c r="BW81" s="459"/>
      <c r="BX81" s="459"/>
      <c r="BY81" s="459"/>
      <c r="BZ81" s="459"/>
      <c r="CA81" s="459"/>
      <c r="CB81" s="459"/>
      <c r="CC81" s="459"/>
      <c r="CD81" s="459"/>
      <c r="CE81" s="459"/>
      <c r="CF81" s="459"/>
      <c r="CG81" s="459"/>
      <c r="CH81" s="459"/>
      <c r="CI81" s="459"/>
      <c r="CJ81" s="459"/>
      <c r="CK81" s="459"/>
      <c r="CL81" s="459"/>
      <c r="CM81" s="459"/>
      <c r="CN81" s="459"/>
      <c r="CO81" s="459"/>
      <c r="CP81" s="459"/>
      <c r="CQ81" s="459"/>
      <c r="CR81" s="459"/>
      <c r="CS81" s="459"/>
      <c r="CT81" s="459"/>
      <c r="CU81" s="459"/>
      <c r="CV81" s="459"/>
      <c r="CW81" s="459"/>
      <c r="CX81" s="459"/>
      <c r="CY81" s="459"/>
      <c r="CZ81" s="459"/>
      <c r="DA81" s="459"/>
      <c r="DB81" s="459"/>
      <c r="DC81" s="459"/>
      <c r="DD81" s="459"/>
      <c r="DE81" s="459"/>
      <c r="DF81" s="459"/>
      <c r="DG81" s="459"/>
      <c r="DH81" s="459"/>
      <c r="DI81" s="459"/>
      <c r="DJ81" s="459"/>
      <c r="DK81" s="459"/>
      <c r="DL81" s="459"/>
      <c r="DM81" s="459"/>
    </row>
    <row r="82" spans="1:117" s="422" customFormat="1" ht="12.6" customHeight="1" x14ac:dyDescent="0.25">
      <c r="B82" s="444" t="s">
        <v>117</v>
      </c>
      <c r="D82" s="428"/>
      <c r="F82" s="853"/>
      <c r="G82" s="853"/>
      <c r="H82" s="853"/>
      <c r="I82" s="853"/>
      <c r="J82" s="853"/>
      <c r="K82" s="445">
        <f>SUM(F$78:K$79)</f>
        <v>0</v>
      </c>
      <c r="L82" s="445">
        <f t="shared" ref="L82:BW82" si="105">SUM(G$78:L$79)</f>
        <v>0</v>
      </c>
      <c r="M82" s="445">
        <f t="shared" si="105"/>
        <v>0</v>
      </c>
      <c r="N82" s="445">
        <f t="shared" si="105"/>
        <v>0</v>
      </c>
      <c r="O82" s="445">
        <f t="shared" si="105"/>
        <v>0</v>
      </c>
      <c r="P82" s="445">
        <f t="shared" si="105"/>
        <v>0</v>
      </c>
      <c r="Q82" s="445">
        <f t="shared" si="105"/>
        <v>0</v>
      </c>
      <c r="R82" s="445">
        <f t="shared" si="105"/>
        <v>0</v>
      </c>
      <c r="S82" s="445">
        <f t="shared" si="105"/>
        <v>0</v>
      </c>
      <c r="T82" s="445">
        <f t="shared" si="105"/>
        <v>0</v>
      </c>
      <c r="U82" s="445">
        <f t="shared" si="105"/>
        <v>0</v>
      </c>
      <c r="V82" s="445">
        <f t="shared" si="105"/>
        <v>0</v>
      </c>
      <c r="W82" s="445">
        <f t="shared" si="105"/>
        <v>0</v>
      </c>
      <c r="X82" s="445">
        <f t="shared" si="105"/>
        <v>0</v>
      </c>
      <c r="Y82" s="445">
        <f t="shared" si="105"/>
        <v>0</v>
      </c>
      <c r="Z82" s="445">
        <f t="shared" si="105"/>
        <v>0</v>
      </c>
      <c r="AA82" s="445">
        <f t="shared" si="105"/>
        <v>0</v>
      </c>
      <c r="AB82" s="445">
        <f t="shared" si="105"/>
        <v>0</v>
      </c>
      <c r="AC82" s="445">
        <f t="shared" si="105"/>
        <v>0</v>
      </c>
      <c r="AD82" s="445">
        <f t="shared" si="105"/>
        <v>0</v>
      </c>
      <c r="AE82" s="445">
        <f t="shared" si="105"/>
        <v>0</v>
      </c>
      <c r="AF82" s="445">
        <f t="shared" si="105"/>
        <v>0</v>
      </c>
      <c r="AG82" s="445">
        <f t="shared" si="105"/>
        <v>0</v>
      </c>
      <c r="AH82" s="445">
        <f t="shared" si="105"/>
        <v>0</v>
      </c>
      <c r="AI82" s="445">
        <f t="shared" si="105"/>
        <v>0</v>
      </c>
      <c r="AJ82" s="445">
        <f t="shared" si="105"/>
        <v>0</v>
      </c>
      <c r="AK82" s="445">
        <f t="shared" si="105"/>
        <v>0</v>
      </c>
      <c r="AL82" s="445">
        <f t="shared" si="105"/>
        <v>0</v>
      </c>
      <c r="AM82" s="445">
        <f t="shared" si="105"/>
        <v>0</v>
      </c>
      <c r="AN82" s="445">
        <f t="shared" si="105"/>
        <v>0</v>
      </c>
      <c r="AO82" s="445">
        <f t="shared" si="105"/>
        <v>0</v>
      </c>
      <c r="AP82" s="445">
        <f t="shared" si="105"/>
        <v>0</v>
      </c>
      <c r="AQ82" s="445">
        <f t="shared" si="105"/>
        <v>0</v>
      </c>
      <c r="AR82" s="445">
        <f t="shared" si="105"/>
        <v>0</v>
      </c>
      <c r="AS82" s="445">
        <f t="shared" si="105"/>
        <v>0</v>
      </c>
      <c r="AT82" s="445">
        <f t="shared" si="105"/>
        <v>0</v>
      </c>
      <c r="AU82" s="445">
        <f t="shared" si="105"/>
        <v>0</v>
      </c>
      <c r="AV82" s="445">
        <f t="shared" si="105"/>
        <v>0</v>
      </c>
      <c r="AW82" s="445">
        <f t="shared" si="105"/>
        <v>0</v>
      </c>
      <c r="AX82" s="445">
        <f t="shared" si="105"/>
        <v>0</v>
      </c>
      <c r="AY82" s="445">
        <f t="shared" si="105"/>
        <v>0</v>
      </c>
      <c r="AZ82" s="445">
        <f t="shared" si="105"/>
        <v>0</v>
      </c>
      <c r="BA82" s="445">
        <f t="shared" si="105"/>
        <v>0</v>
      </c>
      <c r="BB82" s="445">
        <f t="shared" si="105"/>
        <v>0</v>
      </c>
      <c r="BC82" s="445">
        <f t="shared" si="105"/>
        <v>0</v>
      </c>
      <c r="BD82" s="445">
        <f t="shared" si="105"/>
        <v>0</v>
      </c>
      <c r="BE82" s="445">
        <f t="shared" si="105"/>
        <v>0</v>
      </c>
      <c r="BF82" s="445">
        <f t="shared" si="105"/>
        <v>0</v>
      </c>
      <c r="BG82" s="445">
        <f t="shared" si="105"/>
        <v>0</v>
      </c>
      <c r="BH82" s="445">
        <f t="shared" si="105"/>
        <v>0</v>
      </c>
      <c r="BI82" s="445">
        <f t="shared" si="105"/>
        <v>0</v>
      </c>
      <c r="BJ82" s="445">
        <f t="shared" si="105"/>
        <v>0</v>
      </c>
      <c r="BK82" s="445">
        <f t="shared" si="105"/>
        <v>0</v>
      </c>
      <c r="BL82" s="445">
        <f t="shared" si="105"/>
        <v>0</v>
      </c>
      <c r="BM82" s="445">
        <f t="shared" si="105"/>
        <v>0</v>
      </c>
      <c r="BN82" s="445">
        <f t="shared" si="105"/>
        <v>0</v>
      </c>
      <c r="BO82" s="445">
        <f t="shared" si="105"/>
        <v>0</v>
      </c>
      <c r="BP82" s="445">
        <f t="shared" si="105"/>
        <v>0</v>
      </c>
      <c r="BQ82" s="445">
        <f t="shared" si="105"/>
        <v>0</v>
      </c>
      <c r="BR82" s="445">
        <f t="shared" si="105"/>
        <v>0</v>
      </c>
      <c r="BS82" s="445">
        <f t="shared" si="105"/>
        <v>0</v>
      </c>
      <c r="BT82" s="445">
        <f t="shared" si="105"/>
        <v>0</v>
      </c>
      <c r="BU82" s="445">
        <f t="shared" si="105"/>
        <v>0</v>
      </c>
      <c r="BV82" s="445">
        <f t="shared" si="105"/>
        <v>0</v>
      </c>
      <c r="BW82" s="445">
        <f t="shared" si="105"/>
        <v>0</v>
      </c>
      <c r="BX82" s="445">
        <f>SUM(BS$78:BX$79)</f>
        <v>0</v>
      </c>
      <c r="BY82" s="445">
        <f>SUM(BT$78:BY$79)</f>
        <v>0</v>
      </c>
      <c r="BZ82" s="445">
        <f>SUM(BU$78:BZ$79)</f>
        <v>0</v>
      </c>
      <c r="CA82" s="445">
        <f t="shared" ref="CA82:DA82" si="106">SUM(BV$78:CA$79)</f>
        <v>0</v>
      </c>
      <c r="CB82" s="445">
        <f t="shared" si="106"/>
        <v>0</v>
      </c>
      <c r="CC82" s="445">
        <f t="shared" si="106"/>
        <v>0</v>
      </c>
      <c r="CD82" s="445">
        <f t="shared" si="106"/>
        <v>0</v>
      </c>
      <c r="CE82" s="445">
        <f t="shared" si="106"/>
        <v>0</v>
      </c>
      <c r="CF82" s="445">
        <f t="shared" si="106"/>
        <v>0</v>
      </c>
      <c r="CG82" s="445">
        <f t="shared" si="106"/>
        <v>0</v>
      </c>
      <c r="CH82" s="445">
        <f t="shared" si="106"/>
        <v>0</v>
      </c>
      <c r="CI82" s="445">
        <f t="shared" si="106"/>
        <v>0</v>
      </c>
      <c r="CJ82" s="445">
        <f t="shared" si="106"/>
        <v>0</v>
      </c>
      <c r="CK82" s="445">
        <f t="shared" si="106"/>
        <v>0</v>
      </c>
      <c r="CL82" s="445">
        <f t="shared" si="106"/>
        <v>0</v>
      </c>
      <c r="CM82" s="445">
        <f t="shared" si="106"/>
        <v>0</v>
      </c>
      <c r="CN82" s="445">
        <f t="shared" si="106"/>
        <v>0</v>
      </c>
      <c r="CO82" s="445">
        <f t="shared" si="106"/>
        <v>0</v>
      </c>
      <c r="CP82" s="445">
        <f t="shared" si="106"/>
        <v>0</v>
      </c>
      <c r="CQ82" s="445">
        <f t="shared" si="106"/>
        <v>0</v>
      </c>
      <c r="CR82" s="445">
        <f t="shared" si="106"/>
        <v>0</v>
      </c>
      <c r="CS82" s="445">
        <f t="shared" si="106"/>
        <v>0</v>
      </c>
      <c r="CT82" s="445">
        <f t="shared" si="106"/>
        <v>0</v>
      </c>
      <c r="CU82" s="445">
        <f t="shared" si="106"/>
        <v>0</v>
      </c>
      <c r="CV82" s="445">
        <f t="shared" si="106"/>
        <v>0</v>
      </c>
      <c r="CW82" s="445">
        <f t="shared" si="106"/>
        <v>0</v>
      </c>
      <c r="CX82" s="445">
        <f t="shared" si="106"/>
        <v>0</v>
      </c>
      <c r="CY82" s="445">
        <f t="shared" si="106"/>
        <v>0</v>
      </c>
      <c r="CZ82" s="445">
        <f t="shared" si="106"/>
        <v>0</v>
      </c>
      <c r="DA82" s="445">
        <f t="shared" si="106"/>
        <v>0</v>
      </c>
      <c r="DB82" s="445">
        <f t="shared" ref="DB82:DM82" si="107">SUM(CW$78:DB$79)</f>
        <v>0</v>
      </c>
      <c r="DC82" s="445">
        <f t="shared" si="107"/>
        <v>0</v>
      </c>
      <c r="DD82" s="445">
        <f t="shared" si="107"/>
        <v>0</v>
      </c>
      <c r="DE82" s="445">
        <f t="shared" si="107"/>
        <v>0</v>
      </c>
      <c r="DF82" s="445">
        <f t="shared" si="107"/>
        <v>0</v>
      </c>
      <c r="DG82" s="445">
        <f t="shared" si="107"/>
        <v>0</v>
      </c>
      <c r="DH82" s="445">
        <f t="shared" si="107"/>
        <v>0</v>
      </c>
      <c r="DI82" s="445">
        <f t="shared" si="107"/>
        <v>0</v>
      </c>
      <c r="DJ82" s="445">
        <f t="shared" si="107"/>
        <v>0</v>
      </c>
      <c r="DK82" s="445">
        <f t="shared" si="107"/>
        <v>0</v>
      </c>
      <c r="DL82" s="445">
        <f t="shared" si="107"/>
        <v>0</v>
      </c>
      <c r="DM82" s="445">
        <f t="shared" si="107"/>
        <v>0</v>
      </c>
    </row>
    <row r="83" spans="1:117" s="422" customFormat="1" x14ac:dyDescent="0.25">
      <c r="B83" s="428" t="s">
        <v>118</v>
      </c>
      <c r="D83" s="428">
        <f>MAX($F$80:$DM$80)</f>
        <v>0</v>
      </c>
    </row>
    <row r="84" spans="1:117" s="438" customFormat="1" ht="6" x14ac:dyDescent="0.15">
      <c r="B84" s="439"/>
      <c r="D84" s="439"/>
    </row>
    <row r="85" spans="1:117" s="424" customFormat="1" ht="15.75" x14ac:dyDescent="0.25">
      <c r="A85" s="425" t="s">
        <v>121</v>
      </c>
      <c r="B85" s="425"/>
      <c r="C85" s="425"/>
      <c r="D85" s="425"/>
      <c r="E85" s="426"/>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BV85" s="430"/>
      <c r="BW85" s="430"/>
      <c r="BX85" s="430"/>
      <c r="BY85" s="430"/>
      <c r="BZ85" s="430"/>
      <c r="CA85" s="430"/>
      <c r="CB85" s="430"/>
      <c r="CC85" s="430"/>
      <c r="CD85" s="430"/>
      <c r="CE85" s="430"/>
      <c r="CF85" s="430"/>
      <c r="CG85" s="430"/>
      <c r="CH85" s="430"/>
      <c r="CI85" s="430"/>
      <c r="CJ85" s="430"/>
      <c r="CK85" s="430"/>
      <c r="CL85" s="430"/>
      <c r="CM85" s="430"/>
      <c r="CN85" s="430"/>
      <c r="CO85" s="430"/>
      <c r="CP85" s="430"/>
      <c r="CQ85" s="430"/>
      <c r="CR85" s="430"/>
      <c r="CS85" s="430"/>
      <c r="CT85" s="430"/>
      <c r="CU85" s="430"/>
      <c r="CV85" s="430"/>
      <c r="CW85" s="430"/>
      <c r="CX85" s="430"/>
      <c r="CY85" s="430"/>
      <c r="CZ85" s="430"/>
      <c r="DA85" s="430"/>
      <c r="DB85" s="430"/>
      <c r="DC85" s="430"/>
      <c r="DD85" s="430"/>
      <c r="DE85" s="430"/>
      <c r="DF85" s="430"/>
      <c r="DG85" s="430"/>
      <c r="DH85" s="430"/>
      <c r="DI85" s="430"/>
      <c r="DJ85" s="430"/>
      <c r="DK85" s="430"/>
      <c r="DL85" s="430"/>
      <c r="DM85" s="430"/>
    </row>
    <row r="86" spans="1:117" s="422" customFormat="1" ht="30" x14ac:dyDescent="0.25">
      <c r="B86" s="461" t="s">
        <v>988</v>
      </c>
      <c r="D86" s="427">
        <f>SUM(F86:DM86)</f>
        <v>917553.34370521363</v>
      </c>
      <c r="F86" s="422">
        <f t="shared" ref="F86:AK86" si="108">F50-F79-F78</f>
        <v>0</v>
      </c>
      <c r="G86" s="422">
        <f t="shared" si="108"/>
        <v>0</v>
      </c>
      <c r="H86" s="422">
        <f t="shared" si="108"/>
        <v>0</v>
      </c>
      <c r="I86" s="422">
        <f t="shared" si="108"/>
        <v>0</v>
      </c>
      <c r="J86" s="422">
        <f t="shared" si="108"/>
        <v>0</v>
      </c>
      <c r="K86" s="422">
        <f t="shared" si="108"/>
        <v>0</v>
      </c>
      <c r="L86" s="422">
        <f t="shared" si="108"/>
        <v>0</v>
      </c>
      <c r="M86" s="422">
        <f t="shared" si="108"/>
        <v>0</v>
      </c>
      <c r="N86" s="422">
        <f t="shared" si="108"/>
        <v>0</v>
      </c>
      <c r="O86" s="422">
        <f t="shared" si="108"/>
        <v>0</v>
      </c>
      <c r="P86" s="422">
        <f t="shared" si="108"/>
        <v>0</v>
      </c>
      <c r="Q86" s="422">
        <f t="shared" si="108"/>
        <v>0</v>
      </c>
      <c r="R86" s="422">
        <f t="shared" si="108"/>
        <v>111488.70995521356</v>
      </c>
      <c r="S86" s="422">
        <f t="shared" si="108"/>
        <v>24500</v>
      </c>
      <c r="T86" s="422">
        <f t="shared" si="108"/>
        <v>53171</v>
      </c>
      <c r="U86" s="422">
        <f t="shared" si="108"/>
        <v>19000</v>
      </c>
      <c r="V86" s="422">
        <f t="shared" si="108"/>
        <v>49536.25</v>
      </c>
      <c r="W86" s="422">
        <f t="shared" si="108"/>
        <v>113887.75</v>
      </c>
      <c r="X86" s="422">
        <f t="shared" si="108"/>
        <v>237189.75</v>
      </c>
      <c r="Y86" s="422">
        <f t="shared" si="108"/>
        <v>54684.75</v>
      </c>
      <c r="Z86" s="422">
        <f t="shared" si="108"/>
        <v>163762.25</v>
      </c>
      <c r="AA86" s="422">
        <f t="shared" si="108"/>
        <v>28880</v>
      </c>
      <c r="AB86" s="422">
        <f t="shared" si="108"/>
        <v>7000</v>
      </c>
      <c r="AC86" s="422">
        <f t="shared" si="108"/>
        <v>54452.883750000001</v>
      </c>
      <c r="AD86" s="422">
        <f t="shared" si="108"/>
        <v>0</v>
      </c>
      <c r="AE86" s="422">
        <f t="shared" si="108"/>
        <v>0</v>
      </c>
      <c r="AF86" s="422">
        <f t="shared" si="108"/>
        <v>0</v>
      </c>
      <c r="AG86" s="422">
        <f t="shared" si="108"/>
        <v>0</v>
      </c>
      <c r="AH86" s="422">
        <f t="shared" si="108"/>
        <v>0</v>
      </c>
      <c r="AI86" s="422">
        <f t="shared" si="108"/>
        <v>0</v>
      </c>
      <c r="AJ86" s="422">
        <f t="shared" si="108"/>
        <v>0</v>
      </c>
      <c r="AK86" s="422">
        <f t="shared" si="108"/>
        <v>0</v>
      </c>
      <c r="AL86" s="422">
        <f t="shared" ref="AL86:BQ86" si="109">AL50-AL79-AL78</f>
        <v>0</v>
      </c>
      <c r="AM86" s="422">
        <f t="shared" si="109"/>
        <v>0</v>
      </c>
      <c r="AN86" s="422">
        <f t="shared" si="109"/>
        <v>0</v>
      </c>
      <c r="AO86" s="422">
        <f t="shared" si="109"/>
        <v>0</v>
      </c>
      <c r="AP86" s="422">
        <f t="shared" si="109"/>
        <v>0</v>
      </c>
      <c r="AQ86" s="422">
        <f t="shared" si="109"/>
        <v>0</v>
      </c>
      <c r="AR86" s="422">
        <f t="shared" si="109"/>
        <v>0</v>
      </c>
      <c r="AS86" s="422">
        <f t="shared" si="109"/>
        <v>0</v>
      </c>
      <c r="AT86" s="422">
        <f t="shared" si="109"/>
        <v>0</v>
      </c>
      <c r="AU86" s="422">
        <f t="shared" si="109"/>
        <v>0</v>
      </c>
      <c r="AV86" s="422">
        <f t="shared" si="109"/>
        <v>0</v>
      </c>
      <c r="AW86" s="422">
        <f t="shared" si="109"/>
        <v>0</v>
      </c>
      <c r="AX86" s="422">
        <f t="shared" si="109"/>
        <v>0</v>
      </c>
      <c r="AY86" s="422">
        <f t="shared" si="109"/>
        <v>0</v>
      </c>
      <c r="AZ86" s="422">
        <f t="shared" si="109"/>
        <v>0</v>
      </c>
      <c r="BA86" s="422">
        <f t="shared" si="109"/>
        <v>0</v>
      </c>
      <c r="BB86" s="422">
        <f t="shared" si="109"/>
        <v>0</v>
      </c>
      <c r="BC86" s="422">
        <f t="shared" si="109"/>
        <v>0</v>
      </c>
      <c r="BD86" s="422">
        <f t="shared" si="109"/>
        <v>0</v>
      </c>
      <c r="BE86" s="422">
        <f t="shared" si="109"/>
        <v>0</v>
      </c>
      <c r="BF86" s="422">
        <f t="shared" si="109"/>
        <v>0</v>
      </c>
      <c r="BG86" s="422">
        <f t="shared" si="109"/>
        <v>0</v>
      </c>
      <c r="BH86" s="422">
        <f t="shared" si="109"/>
        <v>0</v>
      </c>
      <c r="BI86" s="422">
        <f t="shared" si="109"/>
        <v>0</v>
      </c>
      <c r="BJ86" s="422">
        <f t="shared" si="109"/>
        <v>0</v>
      </c>
      <c r="BK86" s="422">
        <f t="shared" si="109"/>
        <v>0</v>
      </c>
      <c r="BL86" s="422">
        <f t="shared" si="109"/>
        <v>0</v>
      </c>
      <c r="BM86" s="422">
        <f t="shared" si="109"/>
        <v>0</v>
      </c>
      <c r="BN86" s="422">
        <f t="shared" si="109"/>
        <v>0</v>
      </c>
      <c r="BO86" s="422">
        <f t="shared" si="109"/>
        <v>0</v>
      </c>
      <c r="BP86" s="422">
        <f t="shared" si="109"/>
        <v>0</v>
      </c>
      <c r="BQ86" s="422">
        <f t="shared" si="109"/>
        <v>0</v>
      </c>
      <c r="BR86" s="422">
        <f t="shared" ref="BR86:CW86" si="110">BR50-BR79-BR78</f>
        <v>0</v>
      </c>
      <c r="BS86" s="422">
        <f t="shared" si="110"/>
        <v>0</v>
      </c>
      <c r="BT86" s="422">
        <f t="shared" si="110"/>
        <v>0</v>
      </c>
      <c r="BU86" s="422">
        <f t="shared" si="110"/>
        <v>0</v>
      </c>
      <c r="BV86" s="422">
        <f t="shared" si="110"/>
        <v>0</v>
      </c>
      <c r="BW86" s="422">
        <f t="shared" si="110"/>
        <v>0</v>
      </c>
      <c r="BX86" s="422">
        <f t="shared" si="110"/>
        <v>0</v>
      </c>
      <c r="BY86" s="422">
        <f t="shared" si="110"/>
        <v>0</v>
      </c>
      <c r="BZ86" s="422">
        <f t="shared" si="110"/>
        <v>0</v>
      </c>
      <c r="CA86" s="422">
        <f t="shared" si="110"/>
        <v>0</v>
      </c>
      <c r="CB86" s="422">
        <f t="shared" si="110"/>
        <v>0</v>
      </c>
      <c r="CC86" s="422">
        <f t="shared" si="110"/>
        <v>0</v>
      </c>
      <c r="CD86" s="422">
        <f t="shared" si="110"/>
        <v>0</v>
      </c>
      <c r="CE86" s="422">
        <f t="shared" si="110"/>
        <v>0</v>
      </c>
      <c r="CF86" s="422">
        <f t="shared" si="110"/>
        <v>0</v>
      </c>
      <c r="CG86" s="422">
        <f t="shared" si="110"/>
        <v>0</v>
      </c>
      <c r="CH86" s="422">
        <f t="shared" si="110"/>
        <v>0</v>
      </c>
      <c r="CI86" s="422">
        <f t="shared" si="110"/>
        <v>0</v>
      </c>
      <c r="CJ86" s="422">
        <f t="shared" si="110"/>
        <v>0</v>
      </c>
      <c r="CK86" s="422">
        <f t="shared" si="110"/>
        <v>0</v>
      </c>
      <c r="CL86" s="422">
        <f t="shared" si="110"/>
        <v>0</v>
      </c>
      <c r="CM86" s="422">
        <f t="shared" si="110"/>
        <v>0</v>
      </c>
      <c r="CN86" s="422">
        <f t="shared" si="110"/>
        <v>0</v>
      </c>
      <c r="CO86" s="422">
        <f t="shared" si="110"/>
        <v>0</v>
      </c>
      <c r="CP86" s="422">
        <f t="shared" si="110"/>
        <v>0</v>
      </c>
      <c r="CQ86" s="422">
        <f t="shared" si="110"/>
        <v>0</v>
      </c>
      <c r="CR86" s="422">
        <f t="shared" si="110"/>
        <v>0</v>
      </c>
      <c r="CS86" s="422">
        <f t="shared" si="110"/>
        <v>0</v>
      </c>
      <c r="CT86" s="422">
        <f t="shared" si="110"/>
        <v>0</v>
      </c>
      <c r="CU86" s="422">
        <f t="shared" si="110"/>
        <v>0</v>
      </c>
      <c r="CV86" s="422">
        <f t="shared" si="110"/>
        <v>0</v>
      </c>
      <c r="CW86" s="422">
        <f t="shared" si="110"/>
        <v>0</v>
      </c>
      <c r="CX86" s="422">
        <f t="shared" ref="CX86:DM86" si="111">CX50-CX79-CX78</f>
        <v>0</v>
      </c>
      <c r="CY86" s="422">
        <f t="shared" si="111"/>
        <v>0</v>
      </c>
      <c r="CZ86" s="422">
        <f t="shared" si="111"/>
        <v>0</v>
      </c>
      <c r="DA86" s="422">
        <f t="shared" si="111"/>
        <v>0</v>
      </c>
      <c r="DB86" s="422">
        <f t="shared" si="111"/>
        <v>0</v>
      </c>
      <c r="DC86" s="422">
        <f t="shared" si="111"/>
        <v>0</v>
      </c>
      <c r="DD86" s="422">
        <f t="shared" si="111"/>
        <v>0</v>
      </c>
      <c r="DE86" s="422">
        <f t="shared" si="111"/>
        <v>0</v>
      </c>
      <c r="DF86" s="422">
        <f t="shared" si="111"/>
        <v>0</v>
      </c>
      <c r="DG86" s="422">
        <f t="shared" si="111"/>
        <v>0</v>
      </c>
      <c r="DH86" s="422">
        <f t="shared" si="111"/>
        <v>0</v>
      </c>
      <c r="DI86" s="422">
        <f t="shared" si="111"/>
        <v>0</v>
      </c>
      <c r="DJ86" s="422">
        <f t="shared" si="111"/>
        <v>0</v>
      </c>
      <c r="DK86" s="422">
        <f t="shared" si="111"/>
        <v>0</v>
      </c>
      <c r="DL86" s="422">
        <f t="shared" si="111"/>
        <v>0</v>
      </c>
      <c r="DM86" s="422">
        <f t="shared" si="111"/>
        <v>0</v>
      </c>
    </row>
    <row r="87" spans="1:117" s="422" customFormat="1" ht="45" x14ac:dyDescent="0.25">
      <c r="B87" s="461" t="s">
        <v>989</v>
      </c>
      <c r="D87" s="427"/>
      <c r="F87" s="422">
        <f>(F$86+E$87)*F$6</f>
        <v>0</v>
      </c>
      <c r="G87" s="422">
        <f t="shared" ref="G87:BR87" si="112">(G$86+F$87)*G$6</f>
        <v>0</v>
      </c>
      <c r="H87" s="422">
        <f t="shared" si="112"/>
        <v>0</v>
      </c>
      <c r="I87" s="422">
        <f t="shared" si="112"/>
        <v>0</v>
      </c>
      <c r="J87" s="422">
        <f t="shared" si="112"/>
        <v>0</v>
      </c>
      <c r="K87" s="422">
        <f t="shared" si="112"/>
        <v>0</v>
      </c>
      <c r="L87" s="422">
        <f t="shared" si="112"/>
        <v>0</v>
      </c>
      <c r="M87" s="422">
        <f t="shared" si="112"/>
        <v>0</v>
      </c>
      <c r="N87" s="422">
        <f t="shared" si="112"/>
        <v>0</v>
      </c>
      <c r="O87" s="422">
        <f t="shared" si="112"/>
        <v>0</v>
      </c>
      <c r="P87" s="422">
        <f t="shared" si="112"/>
        <v>0</v>
      </c>
      <c r="Q87" s="422">
        <f t="shared" si="112"/>
        <v>0</v>
      </c>
      <c r="R87" s="422">
        <f t="shared" si="112"/>
        <v>111488.70995521356</v>
      </c>
      <c r="S87" s="422">
        <f t="shared" si="112"/>
        <v>135988.70995521356</v>
      </c>
      <c r="T87" s="422">
        <f t="shared" si="112"/>
        <v>189159.70995521356</v>
      </c>
      <c r="U87" s="422">
        <f t="shared" si="112"/>
        <v>208159.70995521356</v>
      </c>
      <c r="V87" s="422">
        <f t="shared" si="112"/>
        <v>257695.95995521356</v>
      </c>
      <c r="W87" s="422">
        <f t="shared" si="112"/>
        <v>371583.70995521359</v>
      </c>
      <c r="X87" s="422">
        <f t="shared" si="112"/>
        <v>608773.45995521359</v>
      </c>
      <c r="Y87" s="422">
        <f t="shared" si="112"/>
        <v>663458.20995521359</v>
      </c>
      <c r="Z87" s="422">
        <f t="shared" si="112"/>
        <v>827220.45995521359</v>
      </c>
      <c r="AA87" s="422">
        <f t="shared" si="112"/>
        <v>856100.45995521359</v>
      </c>
      <c r="AB87" s="422">
        <f t="shared" si="112"/>
        <v>863100.45995521359</v>
      </c>
      <c r="AC87" s="422">
        <f t="shared" si="112"/>
        <v>917553.34370521363</v>
      </c>
      <c r="AD87" s="422">
        <f t="shared" si="112"/>
        <v>0</v>
      </c>
      <c r="AE87" s="422">
        <f t="shared" si="112"/>
        <v>0</v>
      </c>
      <c r="AF87" s="422">
        <f t="shared" si="112"/>
        <v>0</v>
      </c>
      <c r="AG87" s="422">
        <f t="shared" si="112"/>
        <v>0</v>
      </c>
      <c r="AH87" s="422">
        <f t="shared" si="112"/>
        <v>0</v>
      </c>
      <c r="AI87" s="422">
        <f t="shared" si="112"/>
        <v>0</v>
      </c>
      <c r="AJ87" s="422">
        <f t="shared" si="112"/>
        <v>0</v>
      </c>
      <c r="AK87" s="422">
        <f t="shared" si="112"/>
        <v>0</v>
      </c>
      <c r="AL87" s="422">
        <f t="shared" si="112"/>
        <v>0</v>
      </c>
      <c r="AM87" s="422">
        <f t="shared" si="112"/>
        <v>0</v>
      </c>
      <c r="AN87" s="422">
        <f t="shared" si="112"/>
        <v>0</v>
      </c>
      <c r="AO87" s="422">
        <f t="shared" si="112"/>
        <v>0</v>
      </c>
      <c r="AP87" s="422">
        <f t="shared" si="112"/>
        <v>0</v>
      </c>
      <c r="AQ87" s="422">
        <f t="shared" si="112"/>
        <v>0</v>
      </c>
      <c r="AR87" s="422">
        <f t="shared" si="112"/>
        <v>0</v>
      </c>
      <c r="AS87" s="422">
        <f t="shared" si="112"/>
        <v>0</v>
      </c>
      <c r="AT87" s="422">
        <f t="shared" si="112"/>
        <v>0</v>
      </c>
      <c r="AU87" s="422">
        <f t="shared" si="112"/>
        <v>0</v>
      </c>
      <c r="AV87" s="422">
        <f t="shared" si="112"/>
        <v>0</v>
      </c>
      <c r="AW87" s="422">
        <f t="shared" si="112"/>
        <v>0</v>
      </c>
      <c r="AX87" s="422">
        <f t="shared" si="112"/>
        <v>0</v>
      </c>
      <c r="AY87" s="422">
        <f t="shared" si="112"/>
        <v>0</v>
      </c>
      <c r="AZ87" s="422">
        <f t="shared" si="112"/>
        <v>0</v>
      </c>
      <c r="BA87" s="422">
        <f t="shared" si="112"/>
        <v>0</v>
      </c>
      <c r="BB87" s="422">
        <f t="shared" si="112"/>
        <v>0</v>
      </c>
      <c r="BC87" s="422">
        <f t="shared" si="112"/>
        <v>0</v>
      </c>
      <c r="BD87" s="422">
        <f t="shared" si="112"/>
        <v>0</v>
      </c>
      <c r="BE87" s="422">
        <f t="shared" si="112"/>
        <v>0</v>
      </c>
      <c r="BF87" s="422">
        <f t="shared" si="112"/>
        <v>0</v>
      </c>
      <c r="BG87" s="422">
        <f t="shared" si="112"/>
        <v>0</v>
      </c>
      <c r="BH87" s="422">
        <f t="shared" si="112"/>
        <v>0</v>
      </c>
      <c r="BI87" s="422">
        <f t="shared" si="112"/>
        <v>0</v>
      </c>
      <c r="BJ87" s="422">
        <f t="shared" si="112"/>
        <v>0</v>
      </c>
      <c r="BK87" s="422">
        <f t="shared" si="112"/>
        <v>0</v>
      </c>
      <c r="BL87" s="422">
        <f t="shared" si="112"/>
        <v>0</v>
      </c>
      <c r="BM87" s="422">
        <f t="shared" si="112"/>
        <v>0</v>
      </c>
      <c r="BN87" s="422">
        <f t="shared" si="112"/>
        <v>0</v>
      </c>
      <c r="BO87" s="422">
        <f t="shared" si="112"/>
        <v>0</v>
      </c>
      <c r="BP87" s="422">
        <f t="shared" si="112"/>
        <v>0</v>
      </c>
      <c r="BQ87" s="422">
        <f t="shared" si="112"/>
        <v>0</v>
      </c>
      <c r="BR87" s="422">
        <f t="shared" si="112"/>
        <v>0</v>
      </c>
      <c r="BS87" s="422">
        <f t="shared" ref="BS87:DM87" si="113">(BS$86+BR$87)*BS$6</f>
        <v>0</v>
      </c>
      <c r="BT87" s="422">
        <f t="shared" si="113"/>
        <v>0</v>
      </c>
      <c r="BU87" s="422">
        <f t="shared" si="113"/>
        <v>0</v>
      </c>
      <c r="BV87" s="422">
        <f t="shared" si="113"/>
        <v>0</v>
      </c>
      <c r="BW87" s="422">
        <f t="shared" si="113"/>
        <v>0</v>
      </c>
      <c r="BX87" s="422">
        <f t="shared" si="113"/>
        <v>0</v>
      </c>
      <c r="BY87" s="422">
        <f t="shared" si="113"/>
        <v>0</v>
      </c>
      <c r="BZ87" s="422">
        <f t="shared" si="113"/>
        <v>0</v>
      </c>
      <c r="CA87" s="422">
        <f t="shared" si="113"/>
        <v>0</v>
      </c>
      <c r="CB87" s="422">
        <f t="shared" si="113"/>
        <v>0</v>
      </c>
      <c r="CC87" s="422">
        <f t="shared" si="113"/>
        <v>0</v>
      </c>
      <c r="CD87" s="422">
        <f t="shared" si="113"/>
        <v>0</v>
      </c>
      <c r="CE87" s="422">
        <f t="shared" si="113"/>
        <v>0</v>
      </c>
      <c r="CF87" s="422">
        <f t="shared" si="113"/>
        <v>0</v>
      </c>
      <c r="CG87" s="422">
        <f t="shared" si="113"/>
        <v>0</v>
      </c>
      <c r="CH87" s="422">
        <f t="shared" si="113"/>
        <v>0</v>
      </c>
      <c r="CI87" s="422">
        <f t="shared" si="113"/>
        <v>0</v>
      </c>
      <c r="CJ87" s="422">
        <f t="shared" si="113"/>
        <v>0</v>
      </c>
      <c r="CK87" s="422">
        <f t="shared" si="113"/>
        <v>0</v>
      </c>
      <c r="CL87" s="422">
        <f t="shared" si="113"/>
        <v>0</v>
      </c>
      <c r="CM87" s="422">
        <f t="shared" si="113"/>
        <v>0</v>
      </c>
      <c r="CN87" s="422">
        <f t="shared" si="113"/>
        <v>0</v>
      </c>
      <c r="CO87" s="422">
        <f t="shared" si="113"/>
        <v>0</v>
      </c>
      <c r="CP87" s="422">
        <f t="shared" si="113"/>
        <v>0</v>
      </c>
      <c r="CQ87" s="422">
        <f t="shared" si="113"/>
        <v>0</v>
      </c>
      <c r="CR87" s="422">
        <f t="shared" si="113"/>
        <v>0</v>
      </c>
      <c r="CS87" s="422">
        <f t="shared" si="113"/>
        <v>0</v>
      </c>
      <c r="CT87" s="422">
        <f t="shared" si="113"/>
        <v>0</v>
      </c>
      <c r="CU87" s="422">
        <f t="shared" si="113"/>
        <v>0</v>
      </c>
      <c r="CV87" s="422">
        <f t="shared" si="113"/>
        <v>0</v>
      </c>
      <c r="CW87" s="422">
        <f t="shared" si="113"/>
        <v>0</v>
      </c>
      <c r="CX87" s="422">
        <f t="shared" si="113"/>
        <v>0</v>
      </c>
      <c r="CY87" s="422">
        <f t="shared" si="113"/>
        <v>0</v>
      </c>
      <c r="CZ87" s="422">
        <f t="shared" si="113"/>
        <v>0</v>
      </c>
      <c r="DA87" s="422">
        <f t="shared" si="113"/>
        <v>0</v>
      </c>
      <c r="DB87" s="422">
        <f t="shared" si="113"/>
        <v>0</v>
      </c>
      <c r="DC87" s="422">
        <f t="shared" si="113"/>
        <v>0</v>
      </c>
      <c r="DD87" s="422">
        <f t="shared" si="113"/>
        <v>0</v>
      </c>
      <c r="DE87" s="422">
        <f t="shared" si="113"/>
        <v>0</v>
      </c>
      <c r="DF87" s="422">
        <f t="shared" si="113"/>
        <v>0</v>
      </c>
      <c r="DG87" s="422">
        <f t="shared" si="113"/>
        <v>0</v>
      </c>
      <c r="DH87" s="422">
        <f t="shared" si="113"/>
        <v>0</v>
      </c>
      <c r="DI87" s="422">
        <f t="shared" si="113"/>
        <v>0</v>
      </c>
      <c r="DJ87" s="422">
        <f t="shared" si="113"/>
        <v>0</v>
      </c>
      <c r="DK87" s="422">
        <f t="shared" si="113"/>
        <v>0</v>
      </c>
      <c r="DL87" s="422">
        <f t="shared" si="113"/>
        <v>0</v>
      </c>
      <c r="DM87" s="422">
        <f t="shared" si="113"/>
        <v>0</v>
      </c>
    </row>
    <row r="88" spans="1:117" s="438" customFormat="1" ht="6" x14ac:dyDescent="0.15">
      <c r="B88" s="439"/>
      <c r="D88" s="439"/>
    </row>
    <row r="89" spans="1:117" s="424" customFormat="1" ht="15.75" x14ac:dyDescent="0.25">
      <c r="A89" s="425" t="s">
        <v>219</v>
      </c>
      <c r="B89" s="425"/>
      <c r="C89" s="425"/>
      <c r="D89" s="425"/>
      <c r="E89" s="426"/>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BV89" s="430"/>
      <c r="BW89" s="430"/>
      <c r="BX89" s="430"/>
      <c r="BY89" s="430"/>
      <c r="BZ89" s="430"/>
      <c r="CA89" s="430"/>
      <c r="CB89" s="430"/>
      <c r="CC89" s="430"/>
      <c r="CD89" s="430"/>
      <c r="CE89" s="430"/>
      <c r="CF89" s="430"/>
      <c r="CG89" s="430"/>
      <c r="CH89" s="430"/>
      <c r="CI89" s="430"/>
      <c r="CJ89" s="430"/>
      <c r="CK89" s="430"/>
      <c r="CL89" s="430"/>
      <c r="CM89" s="430"/>
      <c r="CN89" s="430"/>
      <c r="CO89" s="430"/>
      <c r="CP89" s="430"/>
      <c r="CQ89" s="430"/>
      <c r="CR89" s="430"/>
      <c r="CS89" s="430"/>
      <c r="CT89" s="430"/>
      <c r="CU89" s="430"/>
      <c r="CV89" s="430"/>
      <c r="CW89" s="430"/>
      <c r="CX89" s="430"/>
      <c r="CY89" s="430"/>
      <c r="CZ89" s="430"/>
      <c r="DA89" s="430"/>
      <c r="DB89" s="430"/>
      <c r="DC89" s="430"/>
      <c r="DD89" s="430"/>
      <c r="DE89" s="430"/>
      <c r="DF89" s="430"/>
      <c r="DG89" s="430"/>
      <c r="DH89" s="430"/>
      <c r="DI89" s="430"/>
      <c r="DJ89" s="430"/>
      <c r="DK89" s="430"/>
      <c r="DL89" s="430"/>
      <c r="DM89" s="430"/>
    </row>
    <row r="90" spans="1:117" s="422" customFormat="1" x14ac:dyDescent="0.25">
      <c r="B90" s="422" t="s">
        <v>32</v>
      </c>
      <c r="F90" s="423">
        <f>IF(COLUMN(F$90)=6,0,E$93*F$6)</f>
        <v>0</v>
      </c>
      <c r="G90" s="423">
        <f t="shared" ref="G90:Q90" si="114">IF(COLUMN(G$90)=6,0,F$93*G$6)</f>
        <v>0</v>
      </c>
      <c r="H90" s="423">
        <f t="shared" si="114"/>
        <v>0</v>
      </c>
      <c r="I90" s="423">
        <f t="shared" si="114"/>
        <v>0</v>
      </c>
      <c r="J90" s="423">
        <f t="shared" si="114"/>
        <v>0</v>
      </c>
      <c r="K90" s="423">
        <f t="shared" si="114"/>
        <v>0</v>
      </c>
      <c r="L90" s="423">
        <f t="shared" si="114"/>
        <v>0</v>
      </c>
      <c r="M90" s="423">
        <f t="shared" si="114"/>
        <v>0</v>
      </c>
      <c r="N90" s="423">
        <f t="shared" si="114"/>
        <v>0</v>
      </c>
      <c r="O90" s="423">
        <f t="shared" si="114"/>
        <v>0</v>
      </c>
      <c r="P90" s="423">
        <f t="shared" si="114"/>
        <v>0</v>
      </c>
      <c r="Q90" s="423">
        <f t="shared" si="114"/>
        <v>0</v>
      </c>
      <c r="R90" s="423">
        <f>IF(COLUMN(R$90)=6,0,Q$93*R$6)</f>
        <v>0</v>
      </c>
      <c r="S90" s="423">
        <f t="shared" ref="S90:CD90" si="115">IF(COLUMN(S$90)=6,0,R$93*S$6)</f>
        <v>83616.532466410164</v>
      </c>
      <c r="T90" s="423">
        <f t="shared" si="115"/>
        <v>102398.54016628907</v>
      </c>
      <c r="U90" s="423">
        <f t="shared" si="115"/>
        <v>142775.22023836582</v>
      </c>
      <c r="V90" s="423">
        <f t="shared" si="115"/>
        <v>157720.18584235405</v>
      </c>
      <c r="W90" s="423">
        <f t="shared" si="115"/>
        <v>195640.08432211701</v>
      </c>
      <c r="X90" s="423">
        <f t="shared" si="115"/>
        <v>282008.18482516293</v>
      </c>
      <c r="Y90" s="423">
        <f t="shared" si="115"/>
        <v>461273.18642464001</v>
      </c>
      <c r="Z90" s="423">
        <f t="shared" si="115"/>
        <v>504532.01948399883</v>
      </c>
      <c r="AA90" s="423">
        <f t="shared" si="115"/>
        <v>629809.54210067191</v>
      </c>
      <c r="AB90" s="423">
        <f t="shared" si="115"/>
        <v>654535.17189338244</v>
      </c>
      <c r="AC90" s="423">
        <f t="shared" si="115"/>
        <v>662971.15493936895</v>
      </c>
      <c r="AD90" s="423">
        <f t="shared" si="115"/>
        <v>0</v>
      </c>
      <c r="AE90" s="423">
        <f t="shared" si="115"/>
        <v>0</v>
      </c>
      <c r="AF90" s="423">
        <f t="shared" si="115"/>
        <v>0</v>
      </c>
      <c r="AG90" s="423">
        <f t="shared" si="115"/>
        <v>0</v>
      </c>
      <c r="AH90" s="423">
        <f t="shared" si="115"/>
        <v>0</v>
      </c>
      <c r="AI90" s="423">
        <f t="shared" si="115"/>
        <v>0</v>
      </c>
      <c r="AJ90" s="423">
        <f t="shared" si="115"/>
        <v>0</v>
      </c>
      <c r="AK90" s="423">
        <f t="shared" si="115"/>
        <v>0</v>
      </c>
      <c r="AL90" s="423">
        <f t="shared" si="115"/>
        <v>0</v>
      </c>
      <c r="AM90" s="423">
        <f t="shared" si="115"/>
        <v>0</v>
      </c>
      <c r="AN90" s="423">
        <f t="shared" si="115"/>
        <v>0</v>
      </c>
      <c r="AO90" s="423">
        <f t="shared" si="115"/>
        <v>0</v>
      </c>
      <c r="AP90" s="423">
        <f t="shared" si="115"/>
        <v>0</v>
      </c>
      <c r="AQ90" s="423">
        <f t="shared" si="115"/>
        <v>0</v>
      </c>
      <c r="AR90" s="423">
        <f t="shared" si="115"/>
        <v>0</v>
      </c>
      <c r="AS90" s="423">
        <f t="shared" si="115"/>
        <v>0</v>
      </c>
      <c r="AT90" s="423">
        <f t="shared" si="115"/>
        <v>0</v>
      </c>
      <c r="AU90" s="423">
        <f t="shared" si="115"/>
        <v>0</v>
      </c>
      <c r="AV90" s="423">
        <f t="shared" si="115"/>
        <v>0</v>
      </c>
      <c r="AW90" s="423">
        <f t="shared" si="115"/>
        <v>0</v>
      </c>
      <c r="AX90" s="423">
        <f t="shared" si="115"/>
        <v>0</v>
      </c>
      <c r="AY90" s="423">
        <f t="shared" si="115"/>
        <v>0</v>
      </c>
      <c r="AZ90" s="423">
        <f t="shared" si="115"/>
        <v>0</v>
      </c>
      <c r="BA90" s="423">
        <f t="shared" si="115"/>
        <v>0</v>
      </c>
      <c r="BB90" s="423">
        <f t="shared" si="115"/>
        <v>0</v>
      </c>
      <c r="BC90" s="423">
        <f t="shared" si="115"/>
        <v>0</v>
      </c>
      <c r="BD90" s="423">
        <f t="shared" si="115"/>
        <v>0</v>
      </c>
      <c r="BE90" s="423">
        <f t="shared" si="115"/>
        <v>0</v>
      </c>
      <c r="BF90" s="423">
        <f t="shared" si="115"/>
        <v>0</v>
      </c>
      <c r="BG90" s="423">
        <f t="shared" si="115"/>
        <v>0</v>
      </c>
      <c r="BH90" s="423">
        <f t="shared" si="115"/>
        <v>0</v>
      </c>
      <c r="BI90" s="423">
        <f t="shared" si="115"/>
        <v>0</v>
      </c>
      <c r="BJ90" s="423">
        <f t="shared" si="115"/>
        <v>0</v>
      </c>
      <c r="BK90" s="423">
        <f t="shared" si="115"/>
        <v>0</v>
      </c>
      <c r="BL90" s="423">
        <f t="shared" si="115"/>
        <v>0</v>
      </c>
      <c r="BM90" s="423">
        <f t="shared" si="115"/>
        <v>0</v>
      </c>
      <c r="BN90" s="423">
        <f t="shared" si="115"/>
        <v>0</v>
      </c>
      <c r="BO90" s="423">
        <f t="shared" si="115"/>
        <v>0</v>
      </c>
      <c r="BP90" s="423">
        <f t="shared" si="115"/>
        <v>0</v>
      </c>
      <c r="BQ90" s="423">
        <f t="shared" si="115"/>
        <v>0</v>
      </c>
      <c r="BR90" s="423">
        <f t="shared" si="115"/>
        <v>0</v>
      </c>
      <c r="BS90" s="423">
        <f t="shared" si="115"/>
        <v>0</v>
      </c>
      <c r="BT90" s="423">
        <f t="shared" si="115"/>
        <v>0</v>
      </c>
      <c r="BU90" s="423">
        <f t="shared" si="115"/>
        <v>0</v>
      </c>
      <c r="BV90" s="423">
        <f t="shared" si="115"/>
        <v>0</v>
      </c>
      <c r="BW90" s="423">
        <f t="shared" si="115"/>
        <v>0</v>
      </c>
      <c r="BX90" s="423">
        <f t="shared" si="115"/>
        <v>0</v>
      </c>
      <c r="BY90" s="423">
        <f t="shared" si="115"/>
        <v>0</v>
      </c>
      <c r="BZ90" s="423">
        <f t="shared" si="115"/>
        <v>0</v>
      </c>
      <c r="CA90" s="423">
        <f t="shared" si="115"/>
        <v>0</v>
      </c>
      <c r="CB90" s="423">
        <f t="shared" si="115"/>
        <v>0</v>
      </c>
      <c r="CC90" s="423">
        <f t="shared" si="115"/>
        <v>0</v>
      </c>
      <c r="CD90" s="423">
        <f t="shared" si="115"/>
        <v>0</v>
      </c>
      <c r="CE90" s="423">
        <f t="shared" ref="CE90:DM90" si="116">IF(COLUMN(CE$90)=6,0,CD$93*CE$6)</f>
        <v>0</v>
      </c>
      <c r="CF90" s="423">
        <f t="shared" si="116"/>
        <v>0</v>
      </c>
      <c r="CG90" s="423">
        <f t="shared" si="116"/>
        <v>0</v>
      </c>
      <c r="CH90" s="423">
        <f t="shared" si="116"/>
        <v>0</v>
      </c>
      <c r="CI90" s="423">
        <f t="shared" si="116"/>
        <v>0</v>
      </c>
      <c r="CJ90" s="423">
        <f t="shared" si="116"/>
        <v>0</v>
      </c>
      <c r="CK90" s="423">
        <f t="shared" si="116"/>
        <v>0</v>
      </c>
      <c r="CL90" s="423">
        <f t="shared" si="116"/>
        <v>0</v>
      </c>
      <c r="CM90" s="423">
        <f t="shared" si="116"/>
        <v>0</v>
      </c>
      <c r="CN90" s="423">
        <f t="shared" si="116"/>
        <v>0</v>
      </c>
      <c r="CO90" s="423">
        <f t="shared" si="116"/>
        <v>0</v>
      </c>
      <c r="CP90" s="423">
        <f t="shared" si="116"/>
        <v>0</v>
      </c>
      <c r="CQ90" s="423">
        <f t="shared" si="116"/>
        <v>0</v>
      </c>
      <c r="CR90" s="423">
        <f t="shared" si="116"/>
        <v>0</v>
      </c>
      <c r="CS90" s="423">
        <f t="shared" si="116"/>
        <v>0</v>
      </c>
      <c r="CT90" s="423">
        <f t="shared" si="116"/>
        <v>0</v>
      </c>
      <c r="CU90" s="423">
        <f t="shared" si="116"/>
        <v>0</v>
      </c>
      <c r="CV90" s="423">
        <f t="shared" si="116"/>
        <v>0</v>
      </c>
      <c r="CW90" s="423">
        <f t="shared" si="116"/>
        <v>0</v>
      </c>
      <c r="CX90" s="423">
        <f t="shared" si="116"/>
        <v>0</v>
      </c>
      <c r="CY90" s="423">
        <f t="shared" si="116"/>
        <v>0</v>
      </c>
      <c r="CZ90" s="423">
        <f t="shared" si="116"/>
        <v>0</v>
      </c>
      <c r="DA90" s="423">
        <f t="shared" si="116"/>
        <v>0</v>
      </c>
      <c r="DB90" s="423">
        <f t="shared" si="116"/>
        <v>0</v>
      </c>
      <c r="DC90" s="423">
        <f t="shared" si="116"/>
        <v>0</v>
      </c>
      <c r="DD90" s="423">
        <f t="shared" si="116"/>
        <v>0</v>
      </c>
      <c r="DE90" s="423">
        <f t="shared" si="116"/>
        <v>0</v>
      </c>
      <c r="DF90" s="423">
        <f t="shared" si="116"/>
        <v>0</v>
      </c>
      <c r="DG90" s="423">
        <f t="shared" si="116"/>
        <v>0</v>
      </c>
      <c r="DH90" s="423">
        <f t="shared" si="116"/>
        <v>0</v>
      </c>
      <c r="DI90" s="423">
        <f t="shared" si="116"/>
        <v>0</v>
      </c>
      <c r="DJ90" s="423">
        <f t="shared" si="116"/>
        <v>0</v>
      </c>
      <c r="DK90" s="423">
        <f t="shared" si="116"/>
        <v>0</v>
      </c>
      <c r="DL90" s="423">
        <f t="shared" si="116"/>
        <v>0</v>
      </c>
      <c r="DM90" s="423">
        <f t="shared" si="116"/>
        <v>0</v>
      </c>
    </row>
    <row r="91" spans="1:117" s="422" customFormat="1" x14ac:dyDescent="0.25">
      <c r="B91" s="422" t="s">
        <v>31</v>
      </c>
      <c r="D91" s="427">
        <f>SUM(F91:DM91)</f>
        <v>688165.00777891022</v>
      </c>
      <c r="F91" s="423">
        <f>IF(F$87&lt;0,0,IF(AND(F$87&gt;0,E$87&lt;=0),F$87*Inputs!$E$141,F$86*Inputs!$E$141))</f>
        <v>0</v>
      </c>
      <c r="G91" s="423">
        <f>IF(G$87&lt;0,0,IF(AND(G$87&gt;0,F$87&lt;=0),G$87*Inputs!$E$141,G$86*Inputs!$E$141))</f>
        <v>0</v>
      </c>
      <c r="H91" s="423">
        <f>IF(H$87&lt;0,0,IF(AND(H$87&gt;0,G$87&lt;=0),H$87*Inputs!$E$141,H$86*Inputs!$E$141))</f>
        <v>0</v>
      </c>
      <c r="I91" s="423">
        <f>IF(I$87&lt;0,0,IF(AND(I$87&gt;0,H$87&lt;=0),I$87*Inputs!$E$141,I$86*Inputs!$E$141))</f>
        <v>0</v>
      </c>
      <c r="J91" s="423">
        <f>IF(J$87&lt;0,0,IF(AND(J$87&gt;0,I$87&lt;=0),J$87*Inputs!$E$141,J$86*Inputs!$E$141))</f>
        <v>0</v>
      </c>
      <c r="K91" s="423">
        <f>IF(K$87&lt;0,0,IF(AND(K$87&gt;0,J$87&lt;=0),K$87*Inputs!$E$141,K$86*Inputs!$E$141))</f>
        <v>0</v>
      </c>
      <c r="L91" s="423">
        <f>IF(L$87&lt;0,0,IF(AND(L$87&gt;0,K$87&lt;=0),L$87*Inputs!$E$141,L$86*Inputs!$E$141))</f>
        <v>0</v>
      </c>
      <c r="M91" s="423">
        <f>IF(M$87&lt;0,0,IF(AND(M$87&gt;0,L$87&lt;=0),M$87*Inputs!$E$141,M$86*Inputs!$E$141))</f>
        <v>0</v>
      </c>
      <c r="N91" s="423">
        <f>IF(N$87&lt;0,0,IF(AND(N$87&gt;0,M$87&lt;=0),N$87*Inputs!$E$141,N$86*Inputs!$E$141))</f>
        <v>0</v>
      </c>
      <c r="O91" s="423">
        <f>IF(O$87&lt;0,0,IF(AND(O$87&gt;0,N$87&lt;=0),O$87*Inputs!$E$141,O$86*Inputs!$E$141))</f>
        <v>0</v>
      </c>
      <c r="P91" s="423">
        <f>IF(P$87&lt;0,0,IF(AND(P$87&gt;0,O$87&lt;=0),P$87*Inputs!$E$141,P$86*Inputs!$E$141))</f>
        <v>0</v>
      </c>
      <c r="Q91" s="423">
        <f>IF(Q$87&lt;0,0,IF(AND(Q$87&gt;0,P$87&lt;=0),Q$87*Inputs!$E$141,Q$86*Inputs!$E$141))</f>
        <v>0</v>
      </c>
      <c r="R91" s="423">
        <f>IF(R$87&lt;0,0,IF(AND(R$87&gt;0,Q$87&lt;=0),R$87*Inputs!$E$141,R$86*Inputs!$E$141))</f>
        <v>83616.532466410164</v>
      </c>
      <c r="S91" s="423">
        <f>IF(S$87&lt;0,0,IF(AND(S$87&gt;0,R$87&lt;=0),S$87*Inputs!$E$141,S$86*Inputs!$E$141))</f>
        <v>18375</v>
      </c>
      <c r="T91" s="423">
        <f>IF(T$87&lt;0,0,IF(AND(T$87&gt;0,S$87&lt;=0),T$87*Inputs!$E$141,T$86*Inputs!$E$141))</f>
        <v>39878.25</v>
      </c>
      <c r="U91" s="423">
        <f>IF(U$87&lt;0,0,IF(AND(U$87&gt;0,T$87&lt;=0),U$87*Inputs!$E$141,U$86*Inputs!$E$141))</f>
        <v>14250</v>
      </c>
      <c r="V91" s="423">
        <f>IF(V$87&lt;0,0,IF(AND(V$87&gt;0,U$87&lt;=0),V$87*Inputs!$E$141,V$86*Inputs!$E$141))</f>
        <v>37152.1875</v>
      </c>
      <c r="W91" s="423">
        <f>IF(W$87&lt;0,0,IF(AND(W$87&gt;0,V$87&lt;=0),W$87*Inputs!$E$141,W$86*Inputs!$E$141))</f>
        <v>85415.8125</v>
      </c>
      <c r="X91" s="423">
        <f>IF(X$87&lt;0,0,IF(AND(X$87&gt;0,W$87&lt;=0),X$87*Inputs!$E$141,X$86*Inputs!$E$141))</f>
        <v>177892.3125</v>
      </c>
      <c r="Y91" s="423">
        <f>IF(Y$87&lt;0,0,IF(AND(Y$87&gt;0,X$87&lt;=0),Y$87*Inputs!$E$141,Y$86*Inputs!$E$141))</f>
        <v>41013.5625</v>
      </c>
      <c r="Z91" s="423">
        <f>IF(Z$87&lt;0,0,IF(AND(Z$87&gt;0,Y$87&lt;=0),Z$87*Inputs!$E$141,Z$86*Inputs!$E$141))</f>
        <v>122821.6875</v>
      </c>
      <c r="AA91" s="423">
        <f>IF(AA$87&lt;0,0,IF(AND(AA$87&gt;0,Z$87&lt;=0),AA$87*Inputs!$E$141,AA$86*Inputs!$E$141))</f>
        <v>21660</v>
      </c>
      <c r="AB91" s="423">
        <f>IF(AB$87&lt;0,0,IF(AND(AB$87&gt;0,AA$87&lt;=0),AB$87*Inputs!$E$141,AB$86*Inputs!$E$141))</f>
        <v>5250</v>
      </c>
      <c r="AC91" s="423">
        <f>IF(AC$87&lt;0,0,IF(AND(AC$87&gt;0,AB$87&lt;=0),AC$87*Inputs!$E$141,AC$86*Inputs!$E$141))</f>
        <v>40839.662812499999</v>
      </c>
      <c r="AD91" s="423">
        <f>IF(AD$87&lt;0,0,IF(AND(AD$87&gt;0,AC$87&lt;=0),AD$87*Inputs!$E$141,AD$86*Inputs!$E$141))</f>
        <v>0</v>
      </c>
      <c r="AE91" s="423">
        <f>IF(AE$87&lt;0,0,IF(AND(AE$87&gt;0,AD$87&lt;=0),AE$87*Inputs!$E$141,AE$86*Inputs!$E$141))</f>
        <v>0</v>
      </c>
      <c r="AF91" s="423">
        <f>IF(AF$87&lt;0,0,IF(AND(AF$87&gt;0,AE$87&lt;=0),AF$87*Inputs!$E$141,AF$86*Inputs!$E$141))</f>
        <v>0</v>
      </c>
      <c r="AG91" s="423">
        <f>IF(AG$87&lt;0,0,IF(AND(AG$87&gt;0,AF$87&lt;=0),AG$87*Inputs!$E$141,AG$86*Inputs!$E$141))</f>
        <v>0</v>
      </c>
      <c r="AH91" s="423">
        <f>IF(AH$87&lt;0,0,IF(AND(AH$87&gt;0,AG$87&lt;=0),AH$87*Inputs!$E$141,AH$86*Inputs!$E$141))</f>
        <v>0</v>
      </c>
      <c r="AI91" s="423">
        <f>IF(AI$87&lt;0,0,IF(AND(AI$87&gt;0,AH$87&lt;=0),AI$87*Inputs!$E$141,AI$86*Inputs!$E$141))</f>
        <v>0</v>
      </c>
      <c r="AJ91" s="423">
        <f>IF(AJ$87&lt;0,0,IF(AND(AJ$87&gt;0,AI$87&lt;=0),AJ$87*Inputs!$E$141,AJ$86*Inputs!$E$141))</f>
        <v>0</v>
      </c>
      <c r="AK91" s="423">
        <f>IF(AK$87&lt;0,0,IF(AND(AK$87&gt;0,AJ$87&lt;=0),AK$87*Inputs!$E$141,AK$86*Inputs!$E$141))</f>
        <v>0</v>
      </c>
      <c r="AL91" s="423">
        <f>IF(AL$87&lt;0,0,IF(AND(AL$87&gt;0,AK$87&lt;=0),AL$87*Inputs!$E$141,AL$86*Inputs!$E$141))</f>
        <v>0</v>
      </c>
      <c r="AM91" s="423">
        <f>IF(AM$87&lt;0,0,IF(AND(AM$87&gt;0,AL$87&lt;=0),AM$87*Inputs!$E$141,AM$86*Inputs!$E$141))</f>
        <v>0</v>
      </c>
      <c r="AN91" s="423">
        <f>IF(AN$87&lt;0,0,IF(AND(AN$87&gt;0,AM$87&lt;=0),AN$87*Inputs!$E$141,AN$86*Inputs!$E$141))</f>
        <v>0</v>
      </c>
      <c r="AO91" s="423">
        <f>IF(AO$87&lt;0,0,IF(AND(AO$87&gt;0,AN$87&lt;=0),AO$87*Inputs!$E$141,AO$86*Inputs!$E$141))</f>
        <v>0</v>
      </c>
      <c r="AP91" s="423">
        <f>IF(AP$87&lt;0,0,IF(AND(AP$87&gt;0,AO$87&lt;=0),AP$87*Inputs!$E$141,AP$86*Inputs!$E$141))</f>
        <v>0</v>
      </c>
      <c r="AQ91" s="423">
        <f>IF(AQ$87&lt;0,0,IF(AND(AQ$87&gt;0,AP$87&lt;=0),AQ$87*Inputs!$E$141,AQ$86*Inputs!$E$141))</f>
        <v>0</v>
      </c>
      <c r="AR91" s="423">
        <f>IF(AR$87&lt;0,0,IF(AND(AR$87&gt;0,AQ$87&lt;=0),AR$87*Inputs!$E$141,AR$86*Inputs!$E$141))</f>
        <v>0</v>
      </c>
      <c r="AS91" s="423">
        <f>IF(AS$87&lt;0,0,IF(AND(AS$87&gt;0,AR$87&lt;=0),AS$87*Inputs!$E$141,AS$86*Inputs!$E$141))</f>
        <v>0</v>
      </c>
      <c r="AT91" s="423">
        <f>IF(AT$87&lt;0,0,IF(AND(AT$87&gt;0,AS$87&lt;=0),AT$87*Inputs!$E$141,AT$86*Inputs!$E$141))</f>
        <v>0</v>
      </c>
      <c r="AU91" s="423">
        <f>IF(AU$87&lt;0,0,IF(AND(AU$87&gt;0,AT$87&lt;=0),AU$87*Inputs!$E$141,AU$86*Inputs!$E$141))</f>
        <v>0</v>
      </c>
      <c r="AV91" s="423">
        <f>IF(AV$87&lt;0,0,IF(AND(AV$87&gt;0,AU$87&lt;=0),AV$87*Inputs!$E$141,AV$86*Inputs!$E$141))</f>
        <v>0</v>
      </c>
      <c r="AW91" s="423">
        <f>IF(AW$87&lt;0,0,IF(AND(AW$87&gt;0,AV$87&lt;=0),AW$87*Inputs!$E$141,AW$86*Inputs!$E$141))</f>
        <v>0</v>
      </c>
      <c r="AX91" s="423">
        <f>IF(AX$87&lt;0,0,IF(AND(AX$87&gt;0,AW$87&lt;=0),AX$87*Inputs!$E$141,AX$86*Inputs!$E$141))</f>
        <v>0</v>
      </c>
      <c r="AY91" s="423">
        <f>IF(AY$87&lt;0,0,IF(AND(AY$87&gt;0,AX$87&lt;=0),AY$87*Inputs!$E$141,AY$86*Inputs!$E$141))</f>
        <v>0</v>
      </c>
      <c r="AZ91" s="423">
        <f>IF(AZ$87&lt;0,0,IF(AND(AZ$87&gt;0,AY$87&lt;=0),AZ$87*Inputs!$E$141,AZ$86*Inputs!$E$141))</f>
        <v>0</v>
      </c>
      <c r="BA91" s="423">
        <f>IF(BA$87&lt;0,0,IF(AND(BA$87&gt;0,AZ$87&lt;=0),BA$87*Inputs!$E$141,BA$86*Inputs!$E$141))</f>
        <v>0</v>
      </c>
      <c r="BB91" s="423">
        <f>IF(BB$87&lt;0,0,IF(AND(BB$87&gt;0,BA$87&lt;=0),BB$87*Inputs!$E$141,BB$86*Inputs!$E$141))</f>
        <v>0</v>
      </c>
      <c r="BC91" s="423">
        <f>IF(BC$87&lt;0,0,IF(AND(BC$87&gt;0,BB$87&lt;=0),BC$87*Inputs!$E$141,BC$86*Inputs!$E$141))</f>
        <v>0</v>
      </c>
      <c r="BD91" s="423">
        <f>IF(BD$87&lt;0,0,IF(AND(BD$87&gt;0,BC$87&lt;=0),BD$87*Inputs!$E$141,BD$86*Inputs!$E$141))</f>
        <v>0</v>
      </c>
      <c r="BE91" s="423">
        <f>IF(BE$87&lt;0,0,IF(AND(BE$87&gt;0,BD$87&lt;=0),BE$87*Inputs!$E$141,BE$86*Inputs!$E$141))</f>
        <v>0</v>
      </c>
      <c r="BF91" s="423">
        <f>IF(BF$87&lt;0,0,IF(AND(BF$87&gt;0,BE$87&lt;=0),BF$87*Inputs!$E$141,BF$86*Inputs!$E$141))</f>
        <v>0</v>
      </c>
      <c r="BG91" s="423">
        <f>IF(BG$87&lt;0,0,IF(AND(BG$87&gt;0,BF$87&lt;=0),BG$87*Inputs!$E$141,BG$86*Inputs!$E$141))</f>
        <v>0</v>
      </c>
      <c r="BH91" s="423">
        <f>IF(BH$87&lt;0,0,IF(AND(BH$87&gt;0,BG$87&lt;=0),BH$87*Inputs!$E$141,BH$86*Inputs!$E$141))</f>
        <v>0</v>
      </c>
      <c r="BI91" s="423">
        <f>IF(BI$87&lt;0,0,IF(AND(BI$87&gt;0,BH$87&lt;=0),BI$87*Inputs!$E$141,BI$86*Inputs!$E$141))</f>
        <v>0</v>
      </c>
      <c r="BJ91" s="423">
        <f>IF(BJ$87&lt;0,0,IF(AND(BJ$87&gt;0,BI$87&lt;=0),BJ$87*Inputs!$E$141,BJ$86*Inputs!$E$141))</f>
        <v>0</v>
      </c>
      <c r="BK91" s="423">
        <f>IF(BK$87&lt;0,0,IF(AND(BK$87&gt;0,BJ$87&lt;=0),BK$87*Inputs!$E$141,BK$86*Inputs!$E$141))</f>
        <v>0</v>
      </c>
      <c r="BL91" s="423">
        <f>IF(BL$87&lt;0,0,IF(AND(BL$87&gt;0,BK$87&lt;=0),BL$87*Inputs!$E$141,BL$86*Inputs!$E$141))</f>
        <v>0</v>
      </c>
      <c r="BM91" s="423">
        <f>IF(BM$87&lt;0,0,IF(AND(BM$87&gt;0,BL$87&lt;=0),BM$87*Inputs!$E$141,BM$86*Inputs!$E$141))</f>
        <v>0</v>
      </c>
      <c r="BN91" s="423">
        <f>IF(BN$87&lt;0,0,IF(AND(BN$87&gt;0,BM$87&lt;=0),BN$87*Inputs!$E$141,BN$86*Inputs!$E$141))</f>
        <v>0</v>
      </c>
      <c r="BO91" s="423">
        <f>IF(BO$87&lt;0,0,IF(AND(BO$87&gt;0,BN$87&lt;=0),BO$87*Inputs!$E$141,BO$86*Inputs!$E$141))</f>
        <v>0</v>
      </c>
      <c r="BP91" s="423">
        <f>IF(BP$87&lt;0,0,IF(AND(BP$87&gt;0,BO$87&lt;=0),BP$87*Inputs!$E$141,BP$86*Inputs!$E$141))</f>
        <v>0</v>
      </c>
      <c r="BQ91" s="423">
        <f>IF(BQ$87&lt;0,0,IF(AND(BQ$87&gt;0,BP$87&lt;=0),BQ$87*Inputs!$E$141,BQ$86*Inputs!$E$141))</f>
        <v>0</v>
      </c>
      <c r="BR91" s="423">
        <f>IF(BR$87&lt;0,0,IF(AND(BR$87&gt;0,BQ$87&lt;=0),BR$87*Inputs!$E$141,BR$86*Inputs!$E$141))</f>
        <v>0</v>
      </c>
      <c r="BS91" s="423">
        <f>IF(BS$87&lt;0,0,IF(AND(BS$87&gt;0,BR$87&lt;=0),BS$87*Inputs!$E$141,BS$86*Inputs!$E$141))</f>
        <v>0</v>
      </c>
      <c r="BT91" s="423">
        <f>IF(BT$87&lt;0,0,IF(AND(BT$87&gt;0,BS$87&lt;=0),BT$87*Inputs!$E$141,BT$86*Inputs!$E$141))</f>
        <v>0</v>
      </c>
      <c r="BU91" s="423">
        <f>IF(BU$87&lt;0,0,IF(AND(BU$87&gt;0,BT$87&lt;=0),BU$87*Inputs!$E$141,BU$86*Inputs!$E$141))</f>
        <v>0</v>
      </c>
      <c r="BV91" s="423">
        <f>IF(BV$87&lt;0,0,IF(AND(BV$87&gt;0,BU$87&lt;=0),BV$87*Inputs!$E$141,BV$86*Inputs!$E$141))</f>
        <v>0</v>
      </c>
      <c r="BW91" s="423">
        <f>IF(BW$87&lt;0,0,IF(AND(BW$87&gt;0,BV$87&lt;=0),BW$87*Inputs!$E$141,BW$86*Inputs!$E$141))</f>
        <v>0</v>
      </c>
      <c r="BX91" s="423">
        <f>IF(BX$87&lt;0,0,IF(AND(BX$87&gt;0,BW$87&lt;=0),BX$87*Inputs!$E$141,BX$86*Inputs!$E$141))</f>
        <v>0</v>
      </c>
      <c r="BY91" s="423">
        <f>IF(BY$87&lt;0,0,IF(AND(BY$87&gt;0,BX$87&lt;=0),BY$87*Inputs!$E$141,BY$86*Inputs!$E$141))</f>
        <v>0</v>
      </c>
      <c r="BZ91" s="423">
        <f>IF(BZ$87&lt;0,0,IF(AND(BZ$87&gt;0,BY$87&lt;=0),BZ$87*Inputs!$E$141,BZ$86*Inputs!$E$141))</f>
        <v>0</v>
      </c>
      <c r="CA91" s="423">
        <f>IF(CA$87&lt;0,0,IF(AND(CA$87&gt;0,BZ$87&lt;=0),CA$87*Inputs!$E$141,CA$86*Inputs!$E$141))</f>
        <v>0</v>
      </c>
      <c r="CB91" s="423">
        <f>IF(CB$87&lt;0,0,IF(AND(CB$87&gt;0,CA$87&lt;=0),CB$87*Inputs!$E$141,CB$86*Inputs!$E$141))</f>
        <v>0</v>
      </c>
      <c r="CC91" s="423">
        <f>IF(CC$87&lt;0,0,IF(AND(CC$87&gt;0,CB$87&lt;=0),CC$87*Inputs!$E$141,CC$86*Inputs!$E$141))</f>
        <v>0</v>
      </c>
      <c r="CD91" s="423">
        <f>IF(CD$87&lt;0,0,IF(AND(CD$87&gt;0,CC$87&lt;=0),CD$87*Inputs!$E$141,CD$86*Inputs!$E$141))</f>
        <v>0</v>
      </c>
      <c r="CE91" s="423">
        <f>IF(CE$87&lt;0,0,IF(AND(CE$87&gt;0,CD$87&lt;=0),CE$87*Inputs!$E$141,CE$86*Inputs!$E$141))</f>
        <v>0</v>
      </c>
      <c r="CF91" s="423">
        <f>IF(CF$87&lt;0,0,IF(AND(CF$87&gt;0,CE$87&lt;=0),CF$87*Inputs!$E$141,CF$86*Inputs!$E$141))</f>
        <v>0</v>
      </c>
      <c r="CG91" s="423">
        <f>IF(CG$87&lt;0,0,IF(AND(CG$87&gt;0,CF$87&lt;=0),CG$87*Inputs!$E$141,CG$86*Inputs!$E$141))</f>
        <v>0</v>
      </c>
      <c r="CH91" s="423">
        <f>IF(CH$87&lt;0,0,IF(AND(CH$87&gt;0,CG$87&lt;=0),CH$87*Inputs!$E$141,CH$86*Inputs!$E$141))</f>
        <v>0</v>
      </c>
      <c r="CI91" s="423">
        <f>IF(CI$87&lt;0,0,IF(AND(CI$87&gt;0,CH$87&lt;=0),CI$87*Inputs!$E$141,CI$86*Inputs!$E$141))</f>
        <v>0</v>
      </c>
      <c r="CJ91" s="423">
        <f>IF(CJ$87&lt;0,0,IF(AND(CJ$87&gt;0,CI$87&lt;=0),CJ$87*Inputs!$E$141,CJ$86*Inputs!$E$141))</f>
        <v>0</v>
      </c>
      <c r="CK91" s="423">
        <f>IF(CK$87&lt;0,0,IF(AND(CK$87&gt;0,CJ$87&lt;=0),CK$87*Inputs!$E$141,CK$86*Inputs!$E$141))</f>
        <v>0</v>
      </c>
      <c r="CL91" s="423">
        <f>IF(CL$87&lt;0,0,IF(AND(CL$87&gt;0,CK$87&lt;=0),CL$87*Inputs!$E$141,CL$86*Inputs!$E$141))</f>
        <v>0</v>
      </c>
      <c r="CM91" s="423">
        <f>IF(CM$87&lt;0,0,IF(AND(CM$87&gt;0,CL$87&lt;=0),CM$87*Inputs!$E$141,CM$86*Inputs!$E$141))</f>
        <v>0</v>
      </c>
      <c r="CN91" s="423">
        <f>IF(CN$87&lt;0,0,IF(AND(CN$87&gt;0,CM$87&lt;=0),CN$87*Inputs!$E$141,CN$86*Inputs!$E$141))</f>
        <v>0</v>
      </c>
      <c r="CO91" s="423">
        <f>IF(CO$87&lt;0,0,IF(AND(CO$87&gt;0,CN$87&lt;=0),CO$87*Inputs!$E$141,CO$86*Inputs!$E$141))</f>
        <v>0</v>
      </c>
      <c r="CP91" s="423">
        <f>IF(CP$87&lt;0,0,IF(AND(CP$87&gt;0,CO$87&lt;=0),CP$87*Inputs!$E$141,CP$86*Inputs!$E$141))</f>
        <v>0</v>
      </c>
      <c r="CQ91" s="423">
        <f>IF(CQ$87&lt;0,0,IF(AND(CQ$87&gt;0,CP$87&lt;=0),CQ$87*Inputs!$E$141,CQ$86*Inputs!$E$141))</f>
        <v>0</v>
      </c>
      <c r="CR91" s="423">
        <f>IF(CR$87&lt;0,0,IF(AND(CR$87&gt;0,CQ$87&lt;=0),CR$87*Inputs!$E$141,CR$86*Inputs!$E$141))</f>
        <v>0</v>
      </c>
      <c r="CS91" s="423">
        <f>IF(CS$87&lt;0,0,IF(AND(CS$87&gt;0,CR$87&lt;=0),CS$87*Inputs!$E$141,CS$86*Inputs!$E$141))</f>
        <v>0</v>
      </c>
      <c r="CT91" s="423">
        <f>IF(CT$87&lt;0,0,IF(AND(CT$87&gt;0,CS$87&lt;=0),CT$87*Inputs!$E$141,CT$86*Inputs!$E$141))</f>
        <v>0</v>
      </c>
      <c r="CU91" s="423">
        <f>IF(CU$87&lt;0,0,IF(AND(CU$87&gt;0,CT$87&lt;=0),CU$87*Inputs!$E$141,CU$86*Inputs!$E$141))</f>
        <v>0</v>
      </c>
      <c r="CV91" s="423">
        <f>IF(CV$87&lt;0,0,IF(AND(CV$87&gt;0,CU$87&lt;=0),CV$87*Inputs!$E$141,CV$86*Inputs!$E$141))</f>
        <v>0</v>
      </c>
      <c r="CW91" s="423">
        <f>IF(CW$87&lt;0,0,IF(AND(CW$87&gt;0,CV$87&lt;=0),CW$87*Inputs!$E$141,CW$86*Inputs!$E$141))</f>
        <v>0</v>
      </c>
      <c r="CX91" s="423">
        <f>IF(CX$87&lt;0,0,IF(AND(CX$87&gt;0,CW$87&lt;=0),CX$87*Inputs!$E$141,CX$86*Inputs!$E$141))</f>
        <v>0</v>
      </c>
      <c r="CY91" s="423">
        <f>IF(CY$87&lt;0,0,IF(AND(CY$87&gt;0,CX$87&lt;=0),CY$87*Inputs!$E$141,CY$86*Inputs!$E$141))</f>
        <v>0</v>
      </c>
      <c r="CZ91" s="423">
        <f>IF(CZ$87&lt;0,0,IF(AND(CZ$87&gt;0,CY$87&lt;=0),CZ$87*Inputs!$E$141,CZ$86*Inputs!$E$141))</f>
        <v>0</v>
      </c>
      <c r="DA91" s="423">
        <f>IF(DA$87&lt;0,0,IF(AND(DA$87&gt;0,CZ$87&lt;=0),DA$87*Inputs!$E$141,DA$86*Inputs!$E$141))</f>
        <v>0</v>
      </c>
      <c r="DB91" s="423">
        <f>IF(DB$87&lt;0,0,IF(AND(DB$87&gt;0,DA$87&lt;=0),DB$87*Inputs!$E$141,DB$86*Inputs!$E$141))</f>
        <v>0</v>
      </c>
      <c r="DC91" s="423">
        <f>IF(DC$87&lt;0,0,IF(AND(DC$87&gt;0,DB$87&lt;=0),DC$87*Inputs!$E$141,DC$86*Inputs!$E$141))</f>
        <v>0</v>
      </c>
      <c r="DD91" s="423">
        <f>IF(DD$87&lt;0,0,IF(AND(DD$87&gt;0,DC$87&lt;=0),DD$87*Inputs!$E$141,DD$86*Inputs!$E$141))</f>
        <v>0</v>
      </c>
      <c r="DE91" s="423">
        <f>IF(DE$87&lt;0,0,IF(AND(DE$87&gt;0,DD$87&lt;=0),DE$87*Inputs!$E$141,DE$86*Inputs!$E$141))</f>
        <v>0</v>
      </c>
      <c r="DF91" s="423">
        <f>IF(DF$87&lt;0,0,IF(AND(DF$87&gt;0,DE$87&lt;=0),DF$87*Inputs!$E$141,DF$86*Inputs!$E$141))</f>
        <v>0</v>
      </c>
      <c r="DG91" s="423">
        <f>IF(DG$87&lt;0,0,IF(AND(DG$87&gt;0,DF$87&lt;=0),DG$87*Inputs!$E$141,DG$86*Inputs!$E$141))</f>
        <v>0</v>
      </c>
      <c r="DH91" s="423">
        <f>IF(DH$87&lt;0,0,IF(AND(DH$87&gt;0,DG$87&lt;=0),DH$87*Inputs!$E$141,DH$86*Inputs!$E$141))</f>
        <v>0</v>
      </c>
      <c r="DI91" s="423">
        <f>IF(DI$87&lt;0,0,IF(AND(DI$87&gt;0,DH$87&lt;=0),DI$87*Inputs!$E$141,DI$86*Inputs!$E$141))</f>
        <v>0</v>
      </c>
      <c r="DJ91" s="423">
        <f>IF(DJ$87&lt;0,0,IF(AND(DJ$87&gt;0,DI$87&lt;=0),DJ$87*Inputs!$E$141,DJ$86*Inputs!$E$141))</f>
        <v>0</v>
      </c>
      <c r="DK91" s="423">
        <f>IF(DK$87&lt;0,0,IF(AND(DK$87&gt;0,DJ$87&lt;=0),DK$87*Inputs!$E$141,DK$86*Inputs!$E$141))</f>
        <v>0</v>
      </c>
      <c r="DL91" s="423">
        <f>IF(DL$87&lt;0,0,IF(AND(DL$87&gt;0,DK$87&lt;=0),DL$87*Inputs!$E$141,DL$86*Inputs!$E$141))</f>
        <v>0</v>
      </c>
      <c r="DM91" s="423">
        <f>IF(DM$87&lt;0,0,IF(AND(DM$87&gt;0,DL$87&lt;=0),DM$87*Inputs!$E$141,DM$86*Inputs!$E$141))</f>
        <v>0</v>
      </c>
    </row>
    <row r="92" spans="1:117" s="422" customFormat="1" x14ac:dyDescent="0.25">
      <c r="B92" s="422" t="s">
        <v>231</v>
      </c>
      <c r="D92" s="427">
        <f>SUM(F92:DM92)</f>
        <v>18872.855592990018</v>
      </c>
      <c r="F92" s="423">
        <f>F$90*((1+Inputs!$E$153)^(1/12)-1)</f>
        <v>0</v>
      </c>
      <c r="G92" s="423">
        <f>G$90*((1+Inputs!$E$153)^(1/12)-1)</f>
        <v>0</v>
      </c>
      <c r="H92" s="423">
        <f>H$90*((1+Inputs!$E$153)^(1/12)-1)</f>
        <v>0</v>
      </c>
      <c r="I92" s="423">
        <f>I$90*((1+Inputs!$E$153)^(1/12)-1)</f>
        <v>0</v>
      </c>
      <c r="J92" s="423">
        <f>J$90*((1+Inputs!$E$153)^(1/12)-1)</f>
        <v>0</v>
      </c>
      <c r="K92" s="423">
        <f>K$90*((1+Inputs!$E$153)^(1/12)-1)</f>
        <v>0</v>
      </c>
      <c r="L92" s="423">
        <f>L$90*((1+Inputs!$E$153)^(1/12)-1)</f>
        <v>0</v>
      </c>
      <c r="M92" s="423">
        <f>M$90*((1+Inputs!$E$153)^(1/12)-1)</f>
        <v>0</v>
      </c>
      <c r="N92" s="423">
        <f>N$90*((1+Inputs!$E$153)^(1/12)-1)</f>
        <v>0</v>
      </c>
      <c r="O92" s="423">
        <f>O$90*((1+Inputs!$E$153)^(1/12)-1)</f>
        <v>0</v>
      </c>
      <c r="P92" s="423">
        <f>P$90*((1+Inputs!$E$153)^(1/12)-1)</f>
        <v>0</v>
      </c>
      <c r="Q92" s="423">
        <f>Q$90*((1+Inputs!$E$153)^(1/12)-1)</f>
        <v>0</v>
      </c>
      <c r="R92" s="423">
        <f>R$90*((1+Inputs!$E$153)^(1/12)-1)</f>
        <v>0</v>
      </c>
      <c r="S92" s="423">
        <f>S$90*((1+Inputs!$E$153)^(1/12)-1)</f>
        <v>407.00769987890015</v>
      </c>
      <c r="T92" s="423">
        <f>T$90*((1+Inputs!$E$153)^(1/12)-1)</f>
        <v>498.43007207672321</v>
      </c>
      <c r="U92" s="423">
        <f>U$90*((1+Inputs!$E$153)^(1/12)-1)</f>
        <v>694.96560398823578</v>
      </c>
      <c r="V92" s="423">
        <f>V$90*((1+Inputs!$E$153)^(1/12)-1)</f>
        <v>767.71097976296119</v>
      </c>
      <c r="W92" s="423">
        <f>W$90*((1+Inputs!$E$153)^(1/12)-1)</f>
        <v>952.28800304588231</v>
      </c>
      <c r="X92" s="423">
        <f>X$90*((1+Inputs!$E$153)^(1/12)-1)</f>
        <v>1372.6890994770888</v>
      </c>
      <c r="Y92" s="423">
        <f>Y$90*((1+Inputs!$E$153)^(1/12)-1)</f>
        <v>2245.2705593588457</v>
      </c>
      <c r="Z92" s="423">
        <f>Z$90*((1+Inputs!$E$153)^(1/12)-1)</f>
        <v>2455.8351166730085</v>
      </c>
      <c r="AA92" s="423">
        <f>AA$90*((1+Inputs!$E$153)^(1/12)-1)</f>
        <v>3065.629792710572</v>
      </c>
      <c r="AB92" s="423">
        <f>AB$90*((1+Inputs!$E$153)^(1/12)-1)</f>
        <v>3185.9830459865429</v>
      </c>
      <c r="AC92" s="423">
        <f>AC$90*((1+Inputs!$E$153)^(1/12)-1)</f>
        <v>3227.0456200312592</v>
      </c>
      <c r="AD92" s="423">
        <f>AD$90*((1+Inputs!$E$153)^(1/12)-1)</f>
        <v>0</v>
      </c>
      <c r="AE92" s="423">
        <f>AE$90*((1+Inputs!$E$153)^(1/12)-1)</f>
        <v>0</v>
      </c>
      <c r="AF92" s="423">
        <f>AF$90*((1+Inputs!$E$153)^(1/12)-1)</f>
        <v>0</v>
      </c>
      <c r="AG92" s="423">
        <f>AG$90*((1+Inputs!$E$153)^(1/12)-1)</f>
        <v>0</v>
      </c>
      <c r="AH92" s="423">
        <f>AH$90*((1+Inputs!$E$153)^(1/12)-1)</f>
        <v>0</v>
      </c>
      <c r="AI92" s="423">
        <f>AI$90*((1+Inputs!$E$153)^(1/12)-1)</f>
        <v>0</v>
      </c>
      <c r="AJ92" s="423">
        <f>AJ$90*((1+Inputs!$E$153)^(1/12)-1)</f>
        <v>0</v>
      </c>
      <c r="AK92" s="423">
        <f>AK$90*((1+Inputs!$E$153)^(1/12)-1)</f>
        <v>0</v>
      </c>
      <c r="AL92" s="423">
        <f>AL$90*((1+Inputs!$E$153)^(1/12)-1)</f>
        <v>0</v>
      </c>
      <c r="AM92" s="423">
        <f>AM$90*((1+Inputs!$E$153)^(1/12)-1)</f>
        <v>0</v>
      </c>
      <c r="AN92" s="423">
        <f>AN$90*((1+Inputs!$E$153)^(1/12)-1)</f>
        <v>0</v>
      </c>
      <c r="AO92" s="423">
        <f>AO$90*((1+Inputs!$E$153)^(1/12)-1)</f>
        <v>0</v>
      </c>
      <c r="AP92" s="423">
        <f>AP$90*((1+Inputs!$E$153)^(1/12)-1)</f>
        <v>0</v>
      </c>
      <c r="AQ92" s="423">
        <f>AQ$90*((1+Inputs!$E$153)^(1/12)-1)</f>
        <v>0</v>
      </c>
      <c r="AR92" s="423">
        <f>AR$90*((1+Inputs!$E$153)^(1/12)-1)</f>
        <v>0</v>
      </c>
      <c r="AS92" s="423">
        <f>AS$90*((1+Inputs!$E$153)^(1/12)-1)</f>
        <v>0</v>
      </c>
      <c r="AT92" s="423">
        <f>AT$90*((1+Inputs!$E$153)^(1/12)-1)</f>
        <v>0</v>
      </c>
      <c r="AU92" s="423">
        <f>AU$90*((1+Inputs!$E$153)^(1/12)-1)</f>
        <v>0</v>
      </c>
      <c r="AV92" s="423">
        <f>AV$90*((1+Inputs!$E$153)^(1/12)-1)</f>
        <v>0</v>
      </c>
      <c r="AW92" s="423">
        <f>AW$90*((1+Inputs!$E$153)^(1/12)-1)</f>
        <v>0</v>
      </c>
      <c r="AX92" s="423">
        <f>AX$90*((1+Inputs!$E$153)^(1/12)-1)</f>
        <v>0</v>
      </c>
      <c r="AY92" s="423">
        <f>AY$90*((1+Inputs!$E$153)^(1/12)-1)</f>
        <v>0</v>
      </c>
      <c r="AZ92" s="423">
        <f>AZ$90*((1+Inputs!$E$153)^(1/12)-1)</f>
        <v>0</v>
      </c>
      <c r="BA92" s="423">
        <f>BA$90*((1+Inputs!$E$153)^(1/12)-1)</f>
        <v>0</v>
      </c>
      <c r="BB92" s="423">
        <f>BB$90*((1+Inputs!$E$153)^(1/12)-1)</f>
        <v>0</v>
      </c>
      <c r="BC92" s="423">
        <f>BC$90*((1+Inputs!$E$153)^(1/12)-1)</f>
        <v>0</v>
      </c>
      <c r="BD92" s="423">
        <f>BD$90*((1+Inputs!$E$153)^(1/12)-1)</f>
        <v>0</v>
      </c>
      <c r="BE92" s="423">
        <f>BE$90*((1+Inputs!$E$153)^(1/12)-1)</f>
        <v>0</v>
      </c>
      <c r="BF92" s="423">
        <f>BF$90*((1+Inputs!$E$153)^(1/12)-1)</f>
        <v>0</v>
      </c>
      <c r="BG92" s="423">
        <f>BG$90*((1+Inputs!$E$153)^(1/12)-1)</f>
        <v>0</v>
      </c>
      <c r="BH92" s="423">
        <f>BH$90*((1+Inputs!$E$153)^(1/12)-1)</f>
        <v>0</v>
      </c>
      <c r="BI92" s="423">
        <f>BI$90*((1+Inputs!$E$153)^(1/12)-1)</f>
        <v>0</v>
      </c>
      <c r="BJ92" s="423">
        <f>BJ$90*((1+Inputs!$E$153)^(1/12)-1)</f>
        <v>0</v>
      </c>
      <c r="BK92" s="423">
        <f>BK$90*((1+Inputs!$E$153)^(1/12)-1)</f>
        <v>0</v>
      </c>
      <c r="BL92" s="423">
        <f>BL$90*((1+Inputs!$E$153)^(1/12)-1)</f>
        <v>0</v>
      </c>
      <c r="BM92" s="423">
        <f>BM$90*((1+Inputs!$E$153)^(1/12)-1)</f>
        <v>0</v>
      </c>
      <c r="BN92" s="423">
        <f>BN$90*((1+Inputs!$E$153)^(1/12)-1)</f>
        <v>0</v>
      </c>
      <c r="BO92" s="423">
        <f>BO$90*((1+Inputs!$E$153)^(1/12)-1)</f>
        <v>0</v>
      </c>
      <c r="BP92" s="423">
        <f>BP$90*((1+Inputs!$E$153)^(1/12)-1)</f>
        <v>0</v>
      </c>
      <c r="BQ92" s="423">
        <f>BQ$90*((1+Inputs!$E$153)^(1/12)-1)</f>
        <v>0</v>
      </c>
      <c r="BR92" s="423">
        <f>BR$90*((1+Inputs!$E$153)^(1/12)-1)</f>
        <v>0</v>
      </c>
      <c r="BS92" s="423">
        <f>BS$90*((1+Inputs!$E$153)^(1/12)-1)</f>
        <v>0</v>
      </c>
      <c r="BT92" s="423">
        <f>BT$90*((1+Inputs!$E$153)^(1/12)-1)</f>
        <v>0</v>
      </c>
      <c r="BU92" s="423">
        <f>BU$90*((1+Inputs!$E$153)^(1/12)-1)</f>
        <v>0</v>
      </c>
      <c r="BV92" s="423">
        <f>BV$90*((1+Inputs!$E$153)^(1/12)-1)</f>
        <v>0</v>
      </c>
      <c r="BW92" s="423">
        <f>BW$90*((1+Inputs!$E$153)^(1/12)-1)</f>
        <v>0</v>
      </c>
      <c r="BX92" s="423">
        <f>BX$90*((1+Inputs!$E$153)^(1/12)-1)</f>
        <v>0</v>
      </c>
      <c r="BY92" s="423">
        <f>BY$90*((1+Inputs!$E$153)^(1/12)-1)</f>
        <v>0</v>
      </c>
      <c r="BZ92" s="423">
        <f>BZ$90*((1+Inputs!$E$153)^(1/12)-1)</f>
        <v>0</v>
      </c>
      <c r="CA92" s="423">
        <f>CA$90*((1+Inputs!$E$153)^(1/12)-1)</f>
        <v>0</v>
      </c>
      <c r="CB92" s="423">
        <f>CB$90*((1+Inputs!$E$153)^(1/12)-1)</f>
        <v>0</v>
      </c>
      <c r="CC92" s="423">
        <f>CC$90*((1+Inputs!$E$153)^(1/12)-1)</f>
        <v>0</v>
      </c>
      <c r="CD92" s="423">
        <f>CD$90*((1+Inputs!$E$153)^(1/12)-1)</f>
        <v>0</v>
      </c>
      <c r="CE92" s="423">
        <f>CE$90*((1+Inputs!$E$153)^(1/12)-1)</f>
        <v>0</v>
      </c>
      <c r="CF92" s="423">
        <f>CF$90*((1+Inputs!$E$153)^(1/12)-1)</f>
        <v>0</v>
      </c>
      <c r="CG92" s="423">
        <f>CG$90*((1+Inputs!$E$153)^(1/12)-1)</f>
        <v>0</v>
      </c>
      <c r="CH92" s="423">
        <f>CH$90*((1+Inputs!$E$153)^(1/12)-1)</f>
        <v>0</v>
      </c>
      <c r="CI92" s="423">
        <f>CI$90*((1+Inputs!$E$153)^(1/12)-1)</f>
        <v>0</v>
      </c>
      <c r="CJ92" s="423">
        <f>CJ$90*((1+Inputs!$E$153)^(1/12)-1)</f>
        <v>0</v>
      </c>
      <c r="CK92" s="423">
        <f>CK$90*((1+Inputs!$E$153)^(1/12)-1)</f>
        <v>0</v>
      </c>
      <c r="CL92" s="423">
        <f>CL$90*((1+Inputs!$E$153)^(1/12)-1)</f>
        <v>0</v>
      </c>
      <c r="CM92" s="423">
        <f>CM$90*((1+Inputs!$E$153)^(1/12)-1)</f>
        <v>0</v>
      </c>
      <c r="CN92" s="423">
        <f>CN$90*((1+Inputs!$E$153)^(1/12)-1)</f>
        <v>0</v>
      </c>
      <c r="CO92" s="423">
        <f>CO$90*((1+Inputs!$E$153)^(1/12)-1)</f>
        <v>0</v>
      </c>
      <c r="CP92" s="423">
        <f>CP$90*((1+Inputs!$E$153)^(1/12)-1)</f>
        <v>0</v>
      </c>
      <c r="CQ92" s="423">
        <f>CQ$90*((1+Inputs!$E$153)^(1/12)-1)</f>
        <v>0</v>
      </c>
      <c r="CR92" s="423">
        <f>CR$90*((1+Inputs!$E$153)^(1/12)-1)</f>
        <v>0</v>
      </c>
      <c r="CS92" s="423">
        <f>CS$90*((1+Inputs!$E$153)^(1/12)-1)</f>
        <v>0</v>
      </c>
      <c r="CT92" s="423">
        <f>CT$90*((1+Inputs!$E$153)^(1/12)-1)</f>
        <v>0</v>
      </c>
      <c r="CU92" s="423">
        <f>CU$90*((1+Inputs!$E$153)^(1/12)-1)</f>
        <v>0</v>
      </c>
      <c r="CV92" s="423">
        <f>CV$90*((1+Inputs!$E$153)^(1/12)-1)</f>
        <v>0</v>
      </c>
      <c r="CW92" s="423">
        <f>CW$90*((1+Inputs!$E$153)^(1/12)-1)</f>
        <v>0</v>
      </c>
      <c r="CX92" s="423">
        <f>CX$90*((1+Inputs!$E$153)^(1/12)-1)</f>
        <v>0</v>
      </c>
      <c r="CY92" s="423">
        <f>CY$90*((1+Inputs!$E$153)^(1/12)-1)</f>
        <v>0</v>
      </c>
      <c r="CZ92" s="423">
        <f>CZ$90*((1+Inputs!$E$153)^(1/12)-1)</f>
        <v>0</v>
      </c>
      <c r="DA92" s="423">
        <f>DA$90*((1+Inputs!$E$153)^(1/12)-1)</f>
        <v>0</v>
      </c>
      <c r="DB92" s="423">
        <f>DB$90*((1+Inputs!$E$153)^(1/12)-1)</f>
        <v>0</v>
      </c>
      <c r="DC92" s="423">
        <f>DC$90*((1+Inputs!$E$153)^(1/12)-1)</f>
        <v>0</v>
      </c>
      <c r="DD92" s="423">
        <f>DD$90*((1+Inputs!$E$153)^(1/12)-1)</f>
        <v>0</v>
      </c>
      <c r="DE92" s="423">
        <f>DE$90*((1+Inputs!$E$153)^(1/12)-1)</f>
        <v>0</v>
      </c>
      <c r="DF92" s="423">
        <f>DF$90*((1+Inputs!$E$153)^(1/12)-1)</f>
        <v>0</v>
      </c>
      <c r="DG92" s="423">
        <f>DG$90*((1+Inputs!$E$153)^(1/12)-1)</f>
        <v>0</v>
      </c>
      <c r="DH92" s="423">
        <f>DH$90*((1+Inputs!$E$153)^(1/12)-1)</f>
        <v>0</v>
      </c>
      <c r="DI92" s="423">
        <f>DI$90*((1+Inputs!$E$153)^(1/12)-1)</f>
        <v>0</v>
      </c>
      <c r="DJ92" s="423">
        <f>DJ$90*((1+Inputs!$E$153)^(1/12)-1)</f>
        <v>0</v>
      </c>
      <c r="DK92" s="423">
        <f>DK$90*((1+Inputs!$E$153)^(1/12)-1)</f>
        <v>0</v>
      </c>
      <c r="DL92" s="423">
        <f>DL$90*((1+Inputs!$E$153)^(1/12)-1)</f>
        <v>0</v>
      </c>
      <c r="DM92" s="423">
        <f>DM$90*((1+Inputs!$E$153)^(1/12)-1)</f>
        <v>0</v>
      </c>
    </row>
    <row r="93" spans="1:117" s="422" customFormat="1" ht="15.75" thickBot="1" x14ac:dyDescent="0.3">
      <c r="B93" s="428" t="s">
        <v>33</v>
      </c>
      <c r="C93" s="428"/>
      <c r="D93" s="428"/>
      <c r="F93" s="429">
        <f>SUM(F$90:F$92)</f>
        <v>0</v>
      </c>
      <c r="G93" s="429">
        <f>SUM(G$90:G$92)</f>
        <v>0</v>
      </c>
      <c r="H93" s="429">
        <f t="shared" ref="H93:BS93" si="117">SUM(H$90:H$92)</f>
        <v>0</v>
      </c>
      <c r="I93" s="429">
        <f t="shared" si="117"/>
        <v>0</v>
      </c>
      <c r="J93" s="429">
        <f t="shared" si="117"/>
        <v>0</v>
      </c>
      <c r="K93" s="429">
        <f t="shared" si="117"/>
        <v>0</v>
      </c>
      <c r="L93" s="429">
        <f t="shared" si="117"/>
        <v>0</v>
      </c>
      <c r="M93" s="429">
        <f t="shared" si="117"/>
        <v>0</v>
      </c>
      <c r="N93" s="429">
        <f t="shared" si="117"/>
        <v>0</v>
      </c>
      <c r="O93" s="429">
        <f t="shared" si="117"/>
        <v>0</v>
      </c>
      <c r="P93" s="429">
        <f t="shared" si="117"/>
        <v>0</v>
      </c>
      <c r="Q93" s="429">
        <f t="shared" si="117"/>
        <v>0</v>
      </c>
      <c r="R93" s="429">
        <f t="shared" si="117"/>
        <v>83616.532466410164</v>
      </c>
      <c r="S93" s="429">
        <f t="shared" si="117"/>
        <v>102398.54016628907</v>
      </c>
      <c r="T93" s="429">
        <f t="shared" si="117"/>
        <v>142775.22023836582</v>
      </c>
      <c r="U93" s="429">
        <f t="shared" si="117"/>
        <v>157720.18584235405</v>
      </c>
      <c r="V93" s="429">
        <f t="shared" si="117"/>
        <v>195640.08432211701</v>
      </c>
      <c r="W93" s="429">
        <f t="shared" si="117"/>
        <v>282008.18482516293</v>
      </c>
      <c r="X93" s="429">
        <f t="shared" si="117"/>
        <v>461273.18642464001</v>
      </c>
      <c r="Y93" s="429">
        <f t="shared" si="117"/>
        <v>504532.01948399883</v>
      </c>
      <c r="Z93" s="429">
        <f t="shared" si="117"/>
        <v>629809.54210067191</v>
      </c>
      <c r="AA93" s="429">
        <f t="shared" si="117"/>
        <v>654535.17189338244</v>
      </c>
      <c r="AB93" s="429">
        <f t="shared" si="117"/>
        <v>662971.15493936895</v>
      </c>
      <c r="AC93" s="429">
        <f t="shared" si="117"/>
        <v>707037.86337190028</v>
      </c>
      <c r="AD93" s="429">
        <f t="shared" si="117"/>
        <v>0</v>
      </c>
      <c r="AE93" s="429">
        <f t="shared" si="117"/>
        <v>0</v>
      </c>
      <c r="AF93" s="429">
        <f t="shared" si="117"/>
        <v>0</v>
      </c>
      <c r="AG93" s="429">
        <f t="shared" si="117"/>
        <v>0</v>
      </c>
      <c r="AH93" s="429">
        <f t="shared" si="117"/>
        <v>0</v>
      </c>
      <c r="AI93" s="429">
        <f t="shared" si="117"/>
        <v>0</v>
      </c>
      <c r="AJ93" s="429">
        <f t="shared" si="117"/>
        <v>0</v>
      </c>
      <c r="AK93" s="429">
        <f t="shared" si="117"/>
        <v>0</v>
      </c>
      <c r="AL93" s="429">
        <f t="shared" si="117"/>
        <v>0</v>
      </c>
      <c r="AM93" s="429">
        <f t="shared" si="117"/>
        <v>0</v>
      </c>
      <c r="AN93" s="429">
        <f t="shared" si="117"/>
        <v>0</v>
      </c>
      <c r="AO93" s="429">
        <f t="shared" si="117"/>
        <v>0</v>
      </c>
      <c r="AP93" s="429">
        <f t="shared" si="117"/>
        <v>0</v>
      </c>
      <c r="AQ93" s="429">
        <f t="shared" si="117"/>
        <v>0</v>
      </c>
      <c r="AR93" s="429">
        <f t="shared" si="117"/>
        <v>0</v>
      </c>
      <c r="AS93" s="429">
        <f t="shared" si="117"/>
        <v>0</v>
      </c>
      <c r="AT93" s="429">
        <f t="shared" si="117"/>
        <v>0</v>
      </c>
      <c r="AU93" s="429">
        <f t="shared" si="117"/>
        <v>0</v>
      </c>
      <c r="AV93" s="429">
        <f t="shared" si="117"/>
        <v>0</v>
      </c>
      <c r="AW93" s="429">
        <f t="shared" si="117"/>
        <v>0</v>
      </c>
      <c r="AX93" s="429">
        <f t="shared" si="117"/>
        <v>0</v>
      </c>
      <c r="AY93" s="429">
        <f t="shared" si="117"/>
        <v>0</v>
      </c>
      <c r="AZ93" s="429">
        <f t="shared" si="117"/>
        <v>0</v>
      </c>
      <c r="BA93" s="429">
        <f t="shared" si="117"/>
        <v>0</v>
      </c>
      <c r="BB93" s="429">
        <f t="shared" si="117"/>
        <v>0</v>
      </c>
      <c r="BC93" s="429">
        <f t="shared" si="117"/>
        <v>0</v>
      </c>
      <c r="BD93" s="429">
        <f t="shared" si="117"/>
        <v>0</v>
      </c>
      <c r="BE93" s="429">
        <f t="shared" si="117"/>
        <v>0</v>
      </c>
      <c r="BF93" s="429">
        <f t="shared" si="117"/>
        <v>0</v>
      </c>
      <c r="BG93" s="429">
        <f t="shared" si="117"/>
        <v>0</v>
      </c>
      <c r="BH93" s="429">
        <f t="shared" si="117"/>
        <v>0</v>
      </c>
      <c r="BI93" s="429">
        <f t="shared" si="117"/>
        <v>0</v>
      </c>
      <c r="BJ93" s="429">
        <f t="shared" si="117"/>
        <v>0</v>
      </c>
      <c r="BK93" s="429">
        <f t="shared" si="117"/>
        <v>0</v>
      </c>
      <c r="BL93" s="429">
        <f t="shared" si="117"/>
        <v>0</v>
      </c>
      <c r="BM93" s="429">
        <f t="shared" si="117"/>
        <v>0</v>
      </c>
      <c r="BN93" s="429">
        <f t="shared" si="117"/>
        <v>0</v>
      </c>
      <c r="BO93" s="429">
        <f t="shared" si="117"/>
        <v>0</v>
      </c>
      <c r="BP93" s="429">
        <f t="shared" si="117"/>
        <v>0</v>
      </c>
      <c r="BQ93" s="429">
        <f t="shared" si="117"/>
        <v>0</v>
      </c>
      <c r="BR93" s="429">
        <f t="shared" si="117"/>
        <v>0</v>
      </c>
      <c r="BS93" s="429">
        <f t="shared" si="117"/>
        <v>0</v>
      </c>
      <c r="BT93" s="429">
        <f t="shared" ref="BT93:DM93" si="118">SUM(BT$90:BT$92)</f>
        <v>0</v>
      </c>
      <c r="BU93" s="429">
        <f t="shared" si="118"/>
        <v>0</v>
      </c>
      <c r="BV93" s="429">
        <f t="shared" si="118"/>
        <v>0</v>
      </c>
      <c r="BW93" s="429">
        <f t="shared" si="118"/>
        <v>0</v>
      </c>
      <c r="BX93" s="429">
        <f t="shared" si="118"/>
        <v>0</v>
      </c>
      <c r="BY93" s="429">
        <f t="shared" si="118"/>
        <v>0</v>
      </c>
      <c r="BZ93" s="429">
        <f t="shared" si="118"/>
        <v>0</v>
      </c>
      <c r="CA93" s="429">
        <f t="shared" si="118"/>
        <v>0</v>
      </c>
      <c r="CB93" s="429">
        <f t="shared" si="118"/>
        <v>0</v>
      </c>
      <c r="CC93" s="429">
        <f t="shared" si="118"/>
        <v>0</v>
      </c>
      <c r="CD93" s="429">
        <f t="shared" si="118"/>
        <v>0</v>
      </c>
      <c r="CE93" s="429">
        <f t="shared" si="118"/>
        <v>0</v>
      </c>
      <c r="CF93" s="429">
        <f t="shared" si="118"/>
        <v>0</v>
      </c>
      <c r="CG93" s="429">
        <f t="shared" si="118"/>
        <v>0</v>
      </c>
      <c r="CH93" s="429">
        <f t="shared" si="118"/>
        <v>0</v>
      </c>
      <c r="CI93" s="429">
        <f t="shared" si="118"/>
        <v>0</v>
      </c>
      <c r="CJ93" s="429">
        <f t="shared" si="118"/>
        <v>0</v>
      </c>
      <c r="CK93" s="429">
        <f t="shared" si="118"/>
        <v>0</v>
      </c>
      <c r="CL93" s="429">
        <f t="shared" si="118"/>
        <v>0</v>
      </c>
      <c r="CM93" s="429">
        <f t="shared" si="118"/>
        <v>0</v>
      </c>
      <c r="CN93" s="429">
        <f t="shared" si="118"/>
        <v>0</v>
      </c>
      <c r="CO93" s="429">
        <f t="shared" si="118"/>
        <v>0</v>
      </c>
      <c r="CP93" s="429">
        <f t="shared" si="118"/>
        <v>0</v>
      </c>
      <c r="CQ93" s="429">
        <f t="shared" si="118"/>
        <v>0</v>
      </c>
      <c r="CR93" s="429">
        <f t="shared" si="118"/>
        <v>0</v>
      </c>
      <c r="CS93" s="429">
        <f t="shared" si="118"/>
        <v>0</v>
      </c>
      <c r="CT93" s="429">
        <f t="shared" si="118"/>
        <v>0</v>
      </c>
      <c r="CU93" s="429">
        <f t="shared" si="118"/>
        <v>0</v>
      </c>
      <c r="CV93" s="429">
        <f t="shared" si="118"/>
        <v>0</v>
      </c>
      <c r="CW93" s="429">
        <f t="shared" si="118"/>
        <v>0</v>
      </c>
      <c r="CX93" s="429">
        <f t="shared" si="118"/>
        <v>0</v>
      </c>
      <c r="CY93" s="429">
        <f t="shared" si="118"/>
        <v>0</v>
      </c>
      <c r="CZ93" s="429">
        <f t="shared" si="118"/>
        <v>0</v>
      </c>
      <c r="DA93" s="429">
        <f t="shared" si="118"/>
        <v>0</v>
      </c>
      <c r="DB93" s="429">
        <f t="shared" si="118"/>
        <v>0</v>
      </c>
      <c r="DC93" s="429">
        <f t="shared" si="118"/>
        <v>0</v>
      </c>
      <c r="DD93" s="429">
        <f t="shared" si="118"/>
        <v>0</v>
      </c>
      <c r="DE93" s="429">
        <f t="shared" si="118"/>
        <v>0</v>
      </c>
      <c r="DF93" s="429">
        <f t="shared" si="118"/>
        <v>0</v>
      </c>
      <c r="DG93" s="429">
        <f t="shared" si="118"/>
        <v>0</v>
      </c>
      <c r="DH93" s="429">
        <f t="shared" si="118"/>
        <v>0</v>
      </c>
      <c r="DI93" s="429">
        <f t="shared" si="118"/>
        <v>0</v>
      </c>
      <c r="DJ93" s="429">
        <f t="shared" si="118"/>
        <v>0</v>
      </c>
      <c r="DK93" s="429">
        <f t="shared" si="118"/>
        <v>0</v>
      </c>
      <c r="DL93" s="429">
        <f t="shared" si="118"/>
        <v>0</v>
      </c>
      <c r="DM93" s="429">
        <f t="shared" si="118"/>
        <v>0</v>
      </c>
    </row>
    <row r="94" spans="1:117" s="422" customFormat="1" ht="5.45" customHeight="1" thickTop="1" x14ac:dyDescent="0.25">
      <c r="B94" s="428"/>
      <c r="C94" s="428"/>
      <c r="D94" s="428"/>
      <c r="F94" s="445"/>
      <c r="G94" s="445"/>
      <c r="H94" s="445"/>
      <c r="I94" s="445"/>
      <c r="J94" s="445"/>
      <c r="K94" s="445"/>
      <c r="L94" s="445"/>
      <c r="M94" s="445"/>
      <c r="N94" s="445"/>
      <c r="O94" s="445"/>
      <c r="P94" s="445"/>
      <c r="Q94" s="445"/>
      <c r="R94" s="445"/>
      <c r="S94" s="445"/>
      <c r="T94" s="445"/>
      <c r="U94" s="445"/>
      <c r="V94" s="445"/>
      <c r="W94" s="445"/>
      <c r="X94" s="445"/>
      <c r="Y94" s="445"/>
      <c r="Z94" s="445"/>
      <c r="AA94" s="445"/>
      <c r="AB94" s="445"/>
      <c r="AC94" s="445"/>
      <c r="AD94" s="445"/>
      <c r="AE94" s="445"/>
      <c r="AF94" s="445"/>
      <c r="AG94" s="445"/>
      <c r="AH94" s="445"/>
      <c r="AI94" s="445"/>
      <c r="AJ94" s="445"/>
      <c r="AK94" s="445"/>
      <c r="AL94" s="445"/>
      <c r="AM94" s="445"/>
      <c r="AN94" s="445"/>
      <c r="AO94" s="445"/>
      <c r="AP94" s="445"/>
      <c r="AQ94" s="445"/>
      <c r="AR94" s="445"/>
      <c r="AS94" s="445"/>
      <c r="AT94" s="445"/>
      <c r="AU94" s="445"/>
      <c r="AV94" s="445"/>
      <c r="AW94" s="445"/>
      <c r="AX94" s="445"/>
      <c r="AY94" s="445"/>
      <c r="AZ94" s="445"/>
      <c r="BA94" s="445"/>
      <c r="BB94" s="445"/>
      <c r="BC94" s="445"/>
      <c r="BD94" s="445"/>
      <c r="BE94" s="445"/>
      <c r="BF94" s="445"/>
      <c r="BG94" s="445"/>
      <c r="BH94" s="445"/>
      <c r="BI94" s="445"/>
      <c r="BJ94" s="445"/>
      <c r="BK94" s="445"/>
      <c r="BL94" s="445"/>
      <c r="BM94" s="445"/>
      <c r="BN94" s="445"/>
      <c r="BO94" s="445"/>
      <c r="BP94" s="445"/>
      <c r="BQ94" s="445"/>
      <c r="BR94" s="445"/>
      <c r="BS94" s="445"/>
      <c r="BT94" s="445"/>
      <c r="BU94" s="445"/>
      <c r="BV94" s="445"/>
      <c r="BW94" s="445"/>
      <c r="BX94" s="445"/>
      <c r="BY94" s="445"/>
      <c r="BZ94" s="445"/>
      <c r="CA94" s="445"/>
      <c r="CB94" s="445"/>
      <c r="CC94" s="445"/>
      <c r="CD94" s="445"/>
      <c r="CE94" s="445"/>
      <c r="CF94" s="445"/>
      <c r="CG94" s="445"/>
      <c r="CH94" s="445"/>
      <c r="CI94" s="445"/>
      <c r="CJ94" s="445"/>
      <c r="CK94" s="445"/>
      <c r="CL94" s="445"/>
      <c r="CM94" s="445"/>
      <c r="CN94" s="445"/>
      <c r="CO94" s="445"/>
      <c r="CP94" s="445"/>
      <c r="CQ94" s="445"/>
      <c r="CR94" s="445"/>
      <c r="CS94" s="445"/>
      <c r="CT94" s="445"/>
      <c r="CU94" s="445"/>
      <c r="CV94" s="445"/>
      <c r="CW94" s="445"/>
      <c r="CX94" s="445"/>
      <c r="CY94" s="445"/>
      <c r="CZ94" s="445"/>
      <c r="DA94" s="445"/>
      <c r="DB94" s="445"/>
      <c r="DC94" s="445"/>
      <c r="DD94" s="445"/>
      <c r="DE94" s="445"/>
      <c r="DF94" s="445"/>
      <c r="DG94" s="445"/>
      <c r="DH94" s="445"/>
      <c r="DI94" s="445"/>
      <c r="DJ94" s="445"/>
      <c r="DK94" s="445"/>
      <c r="DL94" s="445"/>
      <c r="DM94" s="445"/>
    </row>
    <row r="95" spans="1:117" s="422" customFormat="1" ht="14.1" customHeight="1" x14ac:dyDescent="0.25">
      <c r="B95" s="444" t="s">
        <v>50</v>
      </c>
      <c r="C95" s="428"/>
      <c r="D95" s="428"/>
      <c r="F95" s="853"/>
      <c r="G95" s="853"/>
      <c r="H95" s="853"/>
      <c r="I95" s="853"/>
      <c r="J95" s="853"/>
      <c r="K95" s="445">
        <f t="shared" ref="K95:W95" si="119">SUM(F$91:K$92)</f>
        <v>0</v>
      </c>
      <c r="L95" s="445">
        <f t="shared" si="119"/>
        <v>0</v>
      </c>
      <c r="M95" s="445">
        <f t="shared" si="119"/>
        <v>0</v>
      </c>
      <c r="N95" s="445">
        <f t="shared" si="119"/>
        <v>0</v>
      </c>
      <c r="O95" s="445">
        <f t="shared" si="119"/>
        <v>0</v>
      </c>
      <c r="P95" s="445">
        <f t="shared" si="119"/>
        <v>0</v>
      </c>
      <c r="Q95" s="445">
        <f t="shared" si="119"/>
        <v>0</v>
      </c>
      <c r="R95" s="445">
        <f t="shared" si="119"/>
        <v>83616.532466410164</v>
      </c>
      <c r="S95" s="445">
        <f t="shared" si="119"/>
        <v>102398.54016628907</v>
      </c>
      <c r="T95" s="445">
        <f t="shared" si="119"/>
        <v>142775.22023836579</v>
      </c>
      <c r="U95" s="445">
        <f t="shared" si="119"/>
        <v>157720.18584235403</v>
      </c>
      <c r="V95" s="445">
        <f t="shared" si="119"/>
        <v>195640.08432211698</v>
      </c>
      <c r="W95" s="445">
        <f t="shared" si="119"/>
        <v>282008.18482516287</v>
      </c>
      <c r="X95" s="445">
        <f>SUM(S$91:X$92)</f>
        <v>377656.65395822976</v>
      </c>
      <c r="Y95" s="445">
        <f t="shared" ref="Y95:AG95" si="120">SUM(T$91:Y$92)</f>
        <v>402133.47931770969</v>
      </c>
      <c r="Z95" s="445">
        <f t="shared" si="120"/>
        <v>487034.32186230598</v>
      </c>
      <c r="AA95" s="445">
        <f t="shared" si="120"/>
        <v>496814.98605102836</v>
      </c>
      <c r="AB95" s="445">
        <f t="shared" si="120"/>
        <v>467331.07061725197</v>
      </c>
      <c r="AC95" s="445">
        <f t="shared" si="120"/>
        <v>425029.67854673736</v>
      </c>
      <c r="AD95" s="445">
        <f t="shared" si="120"/>
        <v>245764.67694726019</v>
      </c>
      <c r="AE95" s="445">
        <f t="shared" si="120"/>
        <v>202505.84388790134</v>
      </c>
      <c r="AF95" s="445">
        <f t="shared" si="120"/>
        <v>77228.321271228386</v>
      </c>
      <c r="AG95" s="445">
        <f t="shared" si="120"/>
        <v>52502.691478517801</v>
      </c>
      <c r="AH95" s="445">
        <f t="shared" ref="AH95:BZ95" si="121">SUM(AC$91:AH$92)</f>
        <v>44066.708432531261</v>
      </c>
      <c r="AI95" s="445">
        <f t="shared" si="121"/>
        <v>0</v>
      </c>
      <c r="AJ95" s="445">
        <f t="shared" si="121"/>
        <v>0</v>
      </c>
      <c r="AK95" s="445">
        <f t="shared" si="121"/>
        <v>0</v>
      </c>
      <c r="AL95" s="445">
        <f t="shared" si="121"/>
        <v>0</v>
      </c>
      <c r="AM95" s="445">
        <f t="shared" si="121"/>
        <v>0</v>
      </c>
      <c r="AN95" s="445">
        <f t="shared" si="121"/>
        <v>0</v>
      </c>
      <c r="AO95" s="445">
        <f t="shared" si="121"/>
        <v>0</v>
      </c>
      <c r="AP95" s="445">
        <f t="shared" si="121"/>
        <v>0</v>
      </c>
      <c r="AQ95" s="445">
        <f t="shared" si="121"/>
        <v>0</v>
      </c>
      <c r="AR95" s="445">
        <f t="shared" si="121"/>
        <v>0</v>
      </c>
      <c r="AS95" s="445">
        <f t="shared" si="121"/>
        <v>0</v>
      </c>
      <c r="AT95" s="445">
        <f t="shared" si="121"/>
        <v>0</v>
      </c>
      <c r="AU95" s="445">
        <f t="shared" si="121"/>
        <v>0</v>
      </c>
      <c r="AV95" s="445">
        <f t="shared" si="121"/>
        <v>0</v>
      </c>
      <c r="AW95" s="445">
        <f t="shared" si="121"/>
        <v>0</v>
      </c>
      <c r="AX95" s="445">
        <f t="shared" si="121"/>
        <v>0</v>
      </c>
      <c r="AY95" s="445">
        <f t="shared" si="121"/>
        <v>0</v>
      </c>
      <c r="AZ95" s="445">
        <f t="shared" si="121"/>
        <v>0</v>
      </c>
      <c r="BA95" s="445">
        <f t="shared" si="121"/>
        <v>0</v>
      </c>
      <c r="BB95" s="445">
        <f t="shared" si="121"/>
        <v>0</v>
      </c>
      <c r="BC95" s="445">
        <f t="shared" si="121"/>
        <v>0</v>
      </c>
      <c r="BD95" s="445">
        <f t="shared" si="121"/>
        <v>0</v>
      </c>
      <c r="BE95" s="445">
        <f t="shared" si="121"/>
        <v>0</v>
      </c>
      <c r="BF95" s="445">
        <f t="shared" si="121"/>
        <v>0</v>
      </c>
      <c r="BG95" s="445">
        <f t="shared" si="121"/>
        <v>0</v>
      </c>
      <c r="BH95" s="445">
        <f t="shared" si="121"/>
        <v>0</v>
      </c>
      <c r="BI95" s="445">
        <f t="shared" si="121"/>
        <v>0</v>
      </c>
      <c r="BJ95" s="445">
        <f t="shared" si="121"/>
        <v>0</v>
      </c>
      <c r="BK95" s="445">
        <f t="shared" si="121"/>
        <v>0</v>
      </c>
      <c r="BL95" s="445">
        <f t="shared" si="121"/>
        <v>0</v>
      </c>
      <c r="BM95" s="445">
        <f t="shared" si="121"/>
        <v>0</v>
      </c>
      <c r="BN95" s="445">
        <f t="shared" si="121"/>
        <v>0</v>
      </c>
      <c r="BO95" s="445">
        <f t="shared" si="121"/>
        <v>0</v>
      </c>
      <c r="BP95" s="445">
        <f t="shared" si="121"/>
        <v>0</v>
      </c>
      <c r="BQ95" s="445">
        <f t="shared" si="121"/>
        <v>0</v>
      </c>
      <c r="BR95" s="445">
        <f t="shared" si="121"/>
        <v>0</v>
      </c>
      <c r="BS95" s="445">
        <f t="shared" si="121"/>
        <v>0</v>
      </c>
      <c r="BT95" s="445">
        <f t="shared" si="121"/>
        <v>0</v>
      </c>
      <c r="BU95" s="445">
        <f t="shared" si="121"/>
        <v>0</v>
      </c>
      <c r="BV95" s="445">
        <f t="shared" si="121"/>
        <v>0</v>
      </c>
      <c r="BW95" s="445">
        <f t="shared" si="121"/>
        <v>0</v>
      </c>
      <c r="BX95" s="445">
        <f t="shared" si="121"/>
        <v>0</v>
      </c>
      <c r="BY95" s="445">
        <f t="shared" si="121"/>
        <v>0</v>
      </c>
      <c r="BZ95" s="445">
        <f t="shared" si="121"/>
        <v>0</v>
      </c>
      <c r="CA95" s="445">
        <f t="shared" ref="CA95:DM95" si="122">SUM(BV$91:CA$92)</f>
        <v>0</v>
      </c>
      <c r="CB95" s="445">
        <f t="shared" si="122"/>
        <v>0</v>
      </c>
      <c r="CC95" s="445">
        <f t="shared" si="122"/>
        <v>0</v>
      </c>
      <c r="CD95" s="445">
        <f t="shared" si="122"/>
        <v>0</v>
      </c>
      <c r="CE95" s="445">
        <f t="shared" si="122"/>
        <v>0</v>
      </c>
      <c r="CF95" s="445">
        <f t="shared" si="122"/>
        <v>0</v>
      </c>
      <c r="CG95" s="445">
        <f t="shared" si="122"/>
        <v>0</v>
      </c>
      <c r="CH95" s="445">
        <f t="shared" si="122"/>
        <v>0</v>
      </c>
      <c r="CI95" s="445">
        <f t="shared" si="122"/>
        <v>0</v>
      </c>
      <c r="CJ95" s="445">
        <f t="shared" si="122"/>
        <v>0</v>
      </c>
      <c r="CK95" s="445">
        <f t="shared" si="122"/>
        <v>0</v>
      </c>
      <c r="CL95" s="445">
        <f t="shared" si="122"/>
        <v>0</v>
      </c>
      <c r="CM95" s="445">
        <f t="shared" si="122"/>
        <v>0</v>
      </c>
      <c r="CN95" s="445">
        <f t="shared" si="122"/>
        <v>0</v>
      </c>
      <c r="CO95" s="445">
        <f t="shared" si="122"/>
        <v>0</v>
      </c>
      <c r="CP95" s="445">
        <f t="shared" si="122"/>
        <v>0</v>
      </c>
      <c r="CQ95" s="445">
        <f t="shared" si="122"/>
        <v>0</v>
      </c>
      <c r="CR95" s="445">
        <f t="shared" si="122"/>
        <v>0</v>
      </c>
      <c r="CS95" s="445">
        <f t="shared" si="122"/>
        <v>0</v>
      </c>
      <c r="CT95" s="445">
        <f t="shared" si="122"/>
        <v>0</v>
      </c>
      <c r="CU95" s="445">
        <f t="shared" si="122"/>
        <v>0</v>
      </c>
      <c r="CV95" s="445">
        <f t="shared" si="122"/>
        <v>0</v>
      </c>
      <c r="CW95" s="445">
        <f t="shared" si="122"/>
        <v>0</v>
      </c>
      <c r="CX95" s="445">
        <f t="shared" si="122"/>
        <v>0</v>
      </c>
      <c r="CY95" s="445">
        <f t="shared" si="122"/>
        <v>0</v>
      </c>
      <c r="CZ95" s="445">
        <f t="shared" si="122"/>
        <v>0</v>
      </c>
      <c r="DA95" s="445">
        <f t="shared" si="122"/>
        <v>0</v>
      </c>
      <c r="DB95" s="445">
        <f t="shared" si="122"/>
        <v>0</v>
      </c>
      <c r="DC95" s="445">
        <f t="shared" si="122"/>
        <v>0</v>
      </c>
      <c r="DD95" s="445">
        <f t="shared" si="122"/>
        <v>0</v>
      </c>
      <c r="DE95" s="445">
        <f t="shared" si="122"/>
        <v>0</v>
      </c>
      <c r="DF95" s="445">
        <f t="shared" si="122"/>
        <v>0</v>
      </c>
      <c r="DG95" s="445">
        <f t="shared" si="122"/>
        <v>0</v>
      </c>
      <c r="DH95" s="445">
        <f t="shared" si="122"/>
        <v>0</v>
      </c>
      <c r="DI95" s="445">
        <f t="shared" si="122"/>
        <v>0</v>
      </c>
      <c r="DJ95" s="445">
        <f t="shared" si="122"/>
        <v>0</v>
      </c>
      <c r="DK95" s="445">
        <f t="shared" si="122"/>
        <v>0</v>
      </c>
      <c r="DL95" s="445">
        <f t="shared" si="122"/>
        <v>0</v>
      </c>
      <c r="DM95" s="445">
        <f t="shared" si="122"/>
        <v>0</v>
      </c>
    </row>
    <row r="96" spans="1:117" s="422" customFormat="1" x14ac:dyDescent="0.25">
      <c r="B96" s="428" t="s">
        <v>119</v>
      </c>
      <c r="C96" s="428"/>
      <c r="D96" s="428">
        <f>MAX($F$93:$DM$93)</f>
        <v>707037.86337190028</v>
      </c>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5"/>
      <c r="BJ96" s="445"/>
      <c r="BK96" s="445"/>
      <c r="BL96" s="445"/>
      <c r="BM96" s="445"/>
      <c r="BN96" s="445"/>
      <c r="BO96" s="445"/>
      <c r="BP96" s="445"/>
      <c r="BQ96" s="445"/>
      <c r="BR96" s="445"/>
      <c r="BS96" s="445"/>
      <c r="BT96" s="445"/>
      <c r="BU96" s="445"/>
      <c r="BV96" s="445"/>
      <c r="BW96" s="445"/>
      <c r="BX96" s="445"/>
      <c r="BY96" s="445"/>
      <c r="BZ96" s="445"/>
      <c r="CA96" s="445"/>
      <c r="CB96" s="445"/>
      <c r="CC96" s="445"/>
      <c r="CD96" s="445"/>
      <c r="CE96" s="445"/>
      <c r="CF96" s="445"/>
      <c r="CG96" s="445"/>
      <c r="CH96" s="445"/>
      <c r="CI96" s="445"/>
      <c r="CJ96" s="445"/>
      <c r="CK96" s="445"/>
      <c r="CL96" s="445"/>
      <c r="CM96" s="445"/>
      <c r="CN96" s="445"/>
      <c r="CO96" s="445"/>
      <c r="CP96" s="445"/>
      <c r="CQ96" s="445"/>
      <c r="CR96" s="445"/>
      <c r="CS96" s="445"/>
      <c r="CT96" s="445"/>
      <c r="CU96" s="445"/>
      <c r="CV96" s="445"/>
      <c r="CW96" s="445"/>
      <c r="CX96" s="445"/>
      <c r="CY96" s="445"/>
      <c r="CZ96" s="445"/>
      <c r="DA96" s="445"/>
      <c r="DB96" s="445"/>
      <c r="DC96" s="445"/>
      <c r="DD96" s="445"/>
      <c r="DE96" s="445"/>
      <c r="DF96" s="445"/>
      <c r="DG96" s="445"/>
      <c r="DH96" s="445"/>
      <c r="DI96" s="445"/>
      <c r="DJ96" s="445"/>
      <c r="DK96" s="445"/>
      <c r="DL96" s="445"/>
      <c r="DM96" s="445"/>
    </row>
    <row r="97" spans="1:117" s="438" customFormat="1" ht="6" x14ac:dyDescent="0.15">
      <c r="B97" s="439"/>
      <c r="C97" s="439"/>
      <c r="D97" s="439"/>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row>
    <row r="98" spans="1:117" s="424" customFormat="1" ht="15.75" x14ac:dyDescent="0.25">
      <c r="A98" s="425" t="s">
        <v>236</v>
      </c>
      <c r="B98" s="425"/>
      <c r="C98" s="425"/>
      <c r="D98" s="425"/>
      <c r="E98" s="426"/>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BV98" s="430"/>
      <c r="BW98" s="430"/>
      <c r="BX98" s="430"/>
      <c r="BY98" s="430"/>
      <c r="BZ98" s="430"/>
      <c r="CA98" s="430"/>
      <c r="CB98" s="430"/>
      <c r="CC98" s="430"/>
      <c r="CD98" s="430"/>
      <c r="CE98" s="430"/>
      <c r="CF98" s="430"/>
      <c r="CG98" s="430"/>
      <c r="CH98" s="430"/>
      <c r="CI98" s="430"/>
      <c r="CJ98" s="430"/>
      <c r="CK98" s="430"/>
      <c r="CL98" s="430"/>
      <c r="CM98" s="430"/>
      <c r="CN98" s="430"/>
      <c r="CO98" s="430"/>
      <c r="CP98" s="430"/>
      <c r="CQ98" s="430"/>
      <c r="CR98" s="430"/>
      <c r="CS98" s="430"/>
      <c r="CT98" s="430"/>
      <c r="CU98" s="430"/>
      <c r="CV98" s="430"/>
      <c r="CW98" s="430"/>
      <c r="CX98" s="430"/>
      <c r="CY98" s="430"/>
      <c r="CZ98" s="430"/>
      <c r="DA98" s="430"/>
      <c r="DB98" s="430"/>
      <c r="DC98" s="430"/>
      <c r="DD98" s="430"/>
      <c r="DE98" s="430"/>
      <c r="DF98" s="430"/>
      <c r="DG98" s="430"/>
      <c r="DH98" s="430"/>
      <c r="DI98" s="430"/>
      <c r="DJ98" s="430"/>
      <c r="DK98" s="430"/>
      <c r="DL98" s="430"/>
      <c r="DM98" s="430"/>
    </row>
    <row r="99" spans="1:117" s="422" customFormat="1" x14ac:dyDescent="0.25">
      <c r="A99" s="424"/>
      <c r="B99" s="422" t="s">
        <v>32</v>
      </c>
      <c r="C99" s="428"/>
      <c r="F99" s="423">
        <f>IF(COLUMN(F$99)=6,0,E$102*F$6)</f>
        <v>0</v>
      </c>
      <c r="G99" s="423">
        <f t="shared" ref="G99:BR99" si="123">IF(COLUMN(G$99)=6,0,F$102*G$6)</f>
        <v>0</v>
      </c>
      <c r="H99" s="423">
        <f t="shared" si="123"/>
        <v>0</v>
      </c>
      <c r="I99" s="423">
        <f t="shared" si="123"/>
        <v>0</v>
      </c>
      <c r="J99" s="423">
        <f t="shared" si="123"/>
        <v>0</v>
      </c>
      <c r="K99" s="423">
        <f t="shared" si="123"/>
        <v>0</v>
      </c>
      <c r="L99" s="423">
        <f t="shared" si="123"/>
        <v>0</v>
      </c>
      <c r="M99" s="423">
        <f t="shared" si="123"/>
        <v>0</v>
      </c>
      <c r="N99" s="423">
        <f t="shared" si="123"/>
        <v>0</v>
      </c>
      <c r="O99" s="423">
        <f t="shared" si="123"/>
        <v>0</v>
      </c>
      <c r="P99" s="423">
        <f t="shared" si="123"/>
        <v>0</v>
      </c>
      <c r="Q99" s="423">
        <f t="shared" si="123"/>
        <v>0</v>
      </c>
      <c r="R99" s="423">
        <f t="shared" si="123"/>
        <v>0</v>
      </c>
      <c r="S99" s="423">
        <f t="shared" si="123"/>
        <v>0</v>
      </c>
      <c r="T99" s="423">
        <f t="shared" si="123"/>
        <v>0</v>
      </c>
      <c r="U99" s="423">
        <f t="shared" si="123"/>
        <v>0</v>
      </c>
      <c r="V99" s="423">
        <f t="shared" si="123"/>
        <v>0</v>
      </c>
      <c r="W99" s="423">
        <f t="shared" si="123"/>
        <v>0</v>
      </c>
      <c r="X99" s="423">
        <f t="shared" si="123"/>
        <v>0</v>
      </c>
      <c r="Y99" s="423">
        <f t="shared" si="123"/>
        <v>0</v>
      </c>
      <c r="Z99" s="423">
        <f t="shared" si="123"/>
        <v>0</v>
      </c>
      <c r="AA99" s="423">
        <f t="shared" si="123"/>
        <v>0</v>
      </c>
      <c r="AB99" s="423">
        <f t="shared" si="123"/>
        <v>0</v>
      </c>
      <c r="AC99" s="423">
        <f t="shared" si="123"/>
        <v>0</v>
      </c>
      <c r="AD99" s="423">
        <f t="shared" si="123"/>
        <v>0</v>
      </c>
      <c r="AE99" s="423">
        <f t="shared" si="123"/>
        <v>0</v>
      </c>
      <c r="AF99" s="423">
        <f t="shared" si="123"/>
        <v>0</v>
      </c>
      <c r="AG99" s="423">
        <f t="shared" si="123"/>
        <v>0</v>
      </c>
      <c r="AH99" s="423">
        <f t="shared" si="123"/>
        <v>0</v>
      </c>
      <c r="AI99" s="423">
        <f t="shared" si="123"/>
        <v>0</v>
      </c>
      <c r="AJ99" s="423">
        <f t="shared" si="123"/>
        <v>0</v>
      </c>
      <c r="AK99" s="423">
        <f t="shared" si="123"/>
        <v>0</v>
      </c>
      <c r="AL99" s="423">
        <f t="shared" si="123"/>
        <v>0</v>
      </c>
      <c r="AM99" s="423">
        <f t="shared" si="123"/>
        <v>0</v>
      </c>
      <c r="AN99" s="423">
        <f t="shared" si="123"/>
        <v>0</v>
      </c>
      <c r="AO99" s="423">
        <f t="shared" si="123"/>
        <v>0</v>
      </c>
      <c r="AP99" s="423">
        <f t="shared" si="123"/>
        <v>0</v>
      </c>
      <c r="AQ99" s="423">
        <f t="shared" si="123"/>
        <v>0</v>
      </c>
      <c r="AR99" s="423">
        <f t="shared" si="123"/>
        <v>0</v>
      </c>
      <c r="AS99" s="423">
        <f t="shared" si="123"/>
        <v>0</v>
      </c>
      <c r="AT99" s="423">
        <f t="shared" si="123"/>
        <v>0</v>
      </c>
      <c r="AU99" s="423">
        <f t="shared" si="123"/>
        <v>0</v>
      </c>
      <c r="AV99" s="423">
        <f t="shared" si="123"/>
        <v>0</v>
      </c>
      <c r="AW99" s="423">
        <f t="shared" si="123"/>
        <v>0</v>
      </c>
      <c r="AX99" s="423">
        <f t="shared" si="123"/>
        <v>0</v>
      </c>
      <c r="AY99" s="423">
        <f t="shared" si="123"/>
        <v>0</v>
      </c>
      <c r="AZ99" s="423">
        <f t="shared" si="123"/>
        <v>0</v>
      </c>
      <c r="BA99" s="423">
        <f t="shared" si="123"/>
        <v>0</v>
      </c>
      <c r="BB99" s="423">
        <f t="shared" si="123"/>
        <v>0</v>
      </c>
      <c r="BC99" s="423">
        <f t="shared" si="123"/>
        <v>0</v>
      </c>
      <c r="BD99" s="423">
        <f t="shared" si="123"/>
        <v>0</v>
      </c>
      <c r="BE99" s="423">
        <f t="shared" si="123"/>
        <v>0</v>
      </c>
      <c r="BF99" s="423">
        <f t="shared" si="123"/>
        <v>0</v>
      </c>
      <c r="BG99" s="423">
        <f t="shared" si="123"/>
        <v>0</v>
      </c>
      <c r="BH99" s="423">
        <f t="shared" si="123"/>
        <v>0</v>
      </c>
      <c r="BI99" s="423">
        <f t="shared" si="123"/>
        <v>0</v>
      </c>
      <c r="BJ99" s="423">
        <f t="shared" si="123"/>
        <v>0</v>
      </c>
      <c r="BK99" s="423">
        <f t="shared" si="123"/>
        <v>0</v>
      </c>
      <c r="BL99" s="423">
        <f t="shared" si="123"/>
        <v>0</v>
      </c>
      <c r="BM99" s="423">
        <f t="shared" si="123"/>
        <v>0</v>
      </c>
      <c r="BN99" s="423">
        <f t="shared" si="123"/>
        <v>0</v>
      </c>
      <c r="BO99" s="423">
        <f t="shared" si="123"/>
        <v>0</v>
      </c>
      <c r="BP99" s="423">
        <f t="shared" si="123"/>
        <v>0</v>
      </c>
      <c r="BQ99" s="423">
        <f t="shared" si="123"/>
        <v>0</v>
      </c>
      <c r="BR99" s="423">
        <f t="shared" si="123"/>
        <v>0</v>
      </c>
      <c r="BS99" s="423">
        <f t="shared" ref="BS99:DM99" si="124">IF(COLUMN(BS$99)=6,0,BR$102*BS$6)</f>
        <v>0</v>
      </c>
      <c r="BT99" s="423">
        <f t="shared" si="124"/>
        <v>0</v>
      </c>
      <c r="BU99" s="423">
        <f t="shared" si="124"/>
        <v>0</v>
      </c>
      <c r="BV99" s="423">
        <f t="shared" si="124"/>
        <v>0</v>
      </c>
      <c r="BW99" s="423">
        <f t="shared" si="124"/>
        <v>0</v>
      </c>
      <c r="BX99" s="423">
        <f t="shared" si="124"/>
        <v>0</v>
      </c>
      <c r="BY99" s="423">
        <f t="shared" si="124"/>
        <v>0</v>
      </c>
      <c r="BZ99" s="423">
        <f t="shared" si="124"/>
        <v>0</v>
      </c>
      <c r="CA99" s="423">
        <f t="shared" si="124"/>
        <v>0</v>
      </c>
      <c r="CB99" s="423">
        <f t="shared" si="124"/>
        <v>0</v>
      </c>
      <c r="CC99" s="423">
        <f t="shared" si="124"/>
        <v>0</v>
      </c>
      <c r="CD99" s="423">
        <f t="shared" si="124"/>
        <v>0</v>
      </c>
      <c r="CE99" s="423">
        <f t="shared" si="124"/>
        <v>0</v>
      </c>
      <c r="CF99" s="423">
        <f t="shared" si="124"/>
        <v>0</v>
      </c>
      <c r="CG99" s="423">
        <f t="shared" si="124"/>
        <v>0</v>
      </c>
      <c r="CH99" s="423">
        <f t="shared" si="124"/>
        <v>0</v>
      </c>
      <c r="CI99" s="423">
        <f t="shared" si="124"/>
        <v>0</v>
      </c>
      <c r="CJ99" s="423">
        <f t="shared" si="124"/>
        <v>0</v>
      </c>
      <c r="CK99" s="423">
        <f t="shared" si="124"/>
        <v>0</v>
      </c>
      <c r="CL99" s="423">
        <f t="shared" si="124"/>
        <v>0</v>
      </c>
      <c r="CM99" s="423">
        <f t="shared" si="124"/>
        <v>0</v>
      </c>
      <c r="CN99" s="423">
        <f t="shared" si="124"/>
        <v>0</v>
      </c>
      <c r="CO99" s="423">
        <f t="shared" si="124"/>
        <v>0</v>
      </c>
      <c r="CP99" s="423">
        <f t="shared" si="124"/>
        <v>0</v>
      </c>
      <c r="CQ99" s="423">
        <f t="shared" si="124"/>
        <v>0</v>
      </c>
      <c r="CR99" s="423">
        <f t="shared" si="124"/>
        <v>0</v>
      </c>
      <c r="CS99" s="423">
        <f t="shared" si="124"/>
        <v>0</v>
      </c>
      <c r="CT99" s="423">
        <f t="shared" si="124"/>
        <v>0</v>
      </c>
      <c r="CU99" s="423">
        <f t="shared" si="124"/>
        <v>0</v>
      </c>
      <c r="CV99" s="423">
        <f t="shared" si="124"/>
        <v>0</v>
      </c>
      <c r="CW99" s="423">
        <f t="shared" si="124"/>
        <v>0</v>
      </c>
      <c r="CX99" s="423">
        <f t="shared" si="124"/>
        <v>0</v>
      </c>
      <c r="CY99" s="423">
        <f t="shared" si="124"/>
        <v>0</v>
      </c>
      <c r="CZ99" s="423">
        <f t="shared" si="124"/>
        <v>0</v>
      </c>
      <c r="DA99" s="423">
        <f t="shared" si="124"/>
        <v>0</v>
      </c>
      <c r="DB99" s="423">
        <f t="shared" si="124"/>
        <v>0</v>
      </c>
      <c r="DC99" s="423">
        <f t="shared" si="124"/>
        <v>0</v>
      </c>
      <c r="DD99" s="423">
        <f t="shared" si="124"/>
        <v>0</v>
      </c>
      <c r="DE99" s="423">
        <f t="shared" si="124"/>
        <v>0</v>
      </c>
      <c r="DF99" s="423">
        <f t="shared" si="124"/>
        <v>0</v>
      </c>
      <c r="DG99" s="423">
        <f t="shared" si="124"/>
        <v>0</v>
      </c>
      <c r="DH99" s="423">
        <f t="shared" si="124"/>
        <v>0</v>
      </c>
      <c r="DI99" s="423">
        <f t="shared" si="124"/>
        <v>0</v>
      </c>
      <c r="DJ99" s="423">
        <f t="shared" si="124"/>
        <v>0</v>
      </c>
      <c r="DK99" s="423">
        <f t="shared" si="124"/>
        <v>0</v>
      </c>
      <c r="DL99" s="423">
        <f t="shared" si="124"/>
        <v>0</v>
      </c>
      <c r="DM99" s="423">
        <f t="shared" si="124"/>
        <v>0</v>
      </c>
    </row>
    <row r="100" spans="1:117" s="422" customFormat="1" x14ac:dyDescent="0.25">
      <c r="A100" s="424"/>
      <c r="B100" s="422" t="s">
        <v>31</v>
      </c>
      <c r="C100" s="428"/>
      <c r="D100" s="427">
        <f>SUM(F100:DM100)</f>
        <v>0</v>
      </c>
      <c r="F100" s="423">
        <f>IF(F$87&lt;0,0,IF(AND(F$87&gt;0,E$87&lt;=0),F$87*Inputs!$E$142,F$86*Inputs!$E$142))</f>
        <v>0</v>
      </c>
      <c r="G100" s="423">
        <f>IF(G$87&lt;0,0,IF(AND(G$87&gt;0,F$87&lt;=0),G$87*Inputs!$E$142,G$86*Inputs!$E$142))</f>
        <v>0</v>
      </c>
      <c r="H100" s="423">
        <f>IF(H$87&lt;0,0,IF(AND(H$87&gt;0,G$87&lt;=0),H$87*Inputs!$E$142,H$86*Inputs!$E$142))</f>
        <v>0</v>
      </c>
      <c r="I100" s="423">
        <f>IF(I$87&lt;0,0,IF(AND(I$87&gt;0,H$87&lt;=0),I$87*Inputs!$E$142,I$86*Inputs!$E$142))</f>
        <v>0</v>
      </c>
      <c r="J100" s="423">
        <f>IF(J$87&lt;0,0,IF(AND(J$87&gt;0,I$87&lt;=0),J$87*Inputs!$E$142,J$86*Inputs!$E$142))</f>
        <v>0</v>
      </c>
      <c r="K100" s="423">
        <f>IF(K$87&lt;0,0,IF(AND(K$87&gt;0,J$87&lt;=0),K$87*Inputs!$E$142,K$86*Inputs!$E$142))</f>
        <v>0</v>
      </c>
      <c r="L100" s="423">
        <f>IF(L$87&lt;0,0,IF(AND(L$87&gt;0,K$87&lt;=0),L$87*Inputs!$E$142,L$86*Inputs!$E$142))</f>
        <v>0</v>
      </c>
      <c r="M100" s="423">
        <f>IF(M$87&lt;0,0,IF(AND(M$87&gt;0,L$87&lt;=0),M$87*Inputs!$E$142,M$86*Inputs!$E$142))</f>
        <v>0</v>
      </c>
      <c r="N100" s="423">
        <f>IF(N$87&lt;0,0,IF(AND(N$87&gt;0,M$87&lt;=0),N$87*Inputs!$E$142,N$86*Inputs!$E$142))</f>
        <v>0</v>
      </c>
      <c r="O100" s="423">
        <f>IF(O$87&lt;0,0,IF(AND(O$87&gt;0,N$87&lt;=0),O$87*Inputs!$E$142,O$86*Inputs!$E$142))</f>
        <v>0</v>
      </c>
      <c r="P100" s="423">
        <f>IF(P$87&lt;0,0,IF(AND(P$87&gt;0,O$87&lt;=0),P$87*Inputs!$E$142,P$86*Inputs!$E$142))</f>
        <v>0</v>
      </c>
      <c r="Q100" s="423">
        <f>IF(Q$87&lt;0,0,IF(AND(Q$87&gt;0,P$87&lt;=0),Q$87*Inputs!$E$142,Q$86*Inputs!$E$142))</f>
        <v>0</v>
      </c>
      <c r="R100" s="423">
        <f>IF(R$87&lt;0,0,IF(AND(R$87&gt;0,Q$87&lt;=0),R$87*Inputs!$E$142,R$86*Inputs!$E$142))</f>
        <v>0</v>
      </c>
      <c r="S100" s="423">
        <f>IF(S$87&lt;0,0,IF(AND(S$87&gt;0,R$87&lt;=0),S$87*Inputs!$E$142,S$86*Inputs!$E$142))</f>
        <v>0</v>
      </c>
      <c r="T100" s="423">
        <f>IF(T$87&lt;0,0,IF(AND(T$87&gt;0,S$87&lt;=0),T$87*Inputs!$E$142,T$86*Inputs!$E$142))</f>
        <v>0</v>
      </c>
      <c r="U100" s="423">
        <f>IF(U$87&lt;0,0,IF(AND(U$87&gt;0,T$87&lt;=0),U$87*Inputs!$E$142,U$86*Inputs!$E$142))</f>
        <v>0</v>
      </c>
      <c r="V100" s="423">
        <f>IF(V$87&lt;0,0,IF(AND(V$87&gt;0,U$87&lt;=0),V$87*Inputs!$E$142,V$86*Inputs!$E$142))</f>
        <v>0</v>
      </c>
      <c r="W100" s="423">
        <f>IF(W$87&lt;0,0,IF(AND(W$87&gt;0,V$87&lt;=0),W$87*Inputs!$E$142,W$86*Inputs!$E$142))</f>
        <v>0</v>
      </c>
      <c r="X100" s="423">
        <f>IF(X$87&lt;0,0,IF(AND(X$87&gt;0,W$87&lt;=0),X$87*Inputs!$E$142,X$86*Inputs!$E$142))</f>
        <v>0</v>
      </c>
      <c r="Y100" s="423">
        <f>IF(Y$87&lt;0,0,IF(AND(Y$87&gt;0,X$87&lt;=0),Y$87*Inputs!$E$142,Y$86*Inputs!$E$142))</f>
        <v>0</v>
      </c>
      <c r="Z100" s="423">
        <f>IF(Z$87&lt;0,0,IF(AND(Z$87&gt;0,Y$87&lt;=0),Z$87*Inputs!$E$142,Z$86*Inputs!$E$142))</f>
        <v>0</v>
      </c>
      <c r="AA100" s="423">
        <f>IF(AA$87&lt;0,0,IF(AND(AA$87&gt;0,Z$87&lt;=0),AA$87*Inputs!$E$142,AA$86*Inputs!$E$142))</f>
        <v>0</v>
      </c>
      <c r="AB100" s="423">
        <f>IF(AB$87&lt;0,0,IF(AND(AB$87&gt;0,AA$87&lt;=0),AB$87*Inputs!$E$142,AB$86*Inputs!$E$142))</f>
        <v>0</v>
      </c>
      <c r="AC100" s="423">
        <f>IF(AC$87&lt;0,0,IF(AND(AC$87&gt;0,AB$87&lt;=0),AC$87*Inputs!$E$142,AC$86*Inputs!$E$142))</f>
        <v>0</v>
      </c>
      <c r="AD100" s="423">
        <f>IF(AD$87&lt;0,0,IF(AND(AD$87&gt;0,AC$87&lt;=0),AD$87*Inputs!$E$142,AD$86*Inputs!$E$142))</f>
        <v>0</v>
      </c>
      <c r="AE100" s="423">
        <f>IF(AE$87&lt;0,0,IF(AND(AE$87&gt;0,AD$87&lt;=0),AE$87*Inputs!$E$142,AE$86*Inputs!$E$142))</f>
        <v>0</v>
      </c>
      <c r="AF100" s="423">
        <f>IF(AF$87&lt;0,0,IF(AND(AF$87&gt;0,AE$87&lt;=0),AF$87*Inputs!$E$142,AF$86*Inputs!$E$142))</f>
        <v>0</v>
      </c>
      <c r="AG100" s="423">
        <f>IF(AG$87&lt;0,0,IF(AND(AG$87&gt;0,AF$87&lt;=0),AG$87*Inputs!$E$142,AG$86*Inputs!$E$142))</f>
        <v>0</v>
      </c>
      <c r="AH100" s="423">
        <f>IF(AH$87&lt;0,0,IF(AND(AH$87&gt;0,AG$87&lt;=0),AH$87*Inputs!$E$142,AH$86*Inputs!$E$142))</f>
        <v>0</v>
      </c>
      <c r="AI100" s="423">
        <f>IF(AI$87&lt;0,0,IF(AND(AI$87&gt;0,AH$87&lt;=0),AI$87*Inputs!$E$142,AI$86*Inputs!$E$142))</f>
        <v>0</v>
      </c>
      <c r="AJ100" s="423">
        <f>IF(AJ$87&lt;0,0,IF(AND(AJ$87&gt;0,AI$87&lt;=0),AJ$87*Inputs!$E$142,AJ$86*Inputs!$E$142))</f>
        <v>0</v>
      </c>
      <c r="AK100" s="423">
        <f>IF(AK$87&lt;0,0,IF(AND(AK$87&gt;0,AJ$87&lt;=0),AK$87*Inputs!$E$142,AK$86*Inputs!$E$142))</f>
        <v>0</v>
      </c>
      <c r="AL100" s="423">
        <f>IF(AL$87&lt;0,0,IF(AND(AL$87&gt;0,AK$87&lt;=0),AL$87*Inputs!$E$142,AL$86*Inputs!$E$142))</f>
        <v>0</v>
      </c>
      <c r="AM100" s="423">
        <f>IF(AM$87&lt;0,0,IF(AND(AM$87&gt;0,AL$87&lt;=0),AM$87*Inputs!$E$142,AM$86*Inputs!$E$142))</f>
        <v>0</v>
      </c>
      <c r="AN100" s="423">
        <f>IF(AN$87&lt;0,0,IF(AND(AN$87&gt;0,AM$87&lt;=0),AN$87*Inputs!$E$142,AN$86*Inputs!$E$142))</f>
        <v>0</v>
      </c>
      <c r="AO100" s="423">
        <f>IF(AO$87&lt;0,0,IF(AND(AO$87&gt;0,AN$87&lt;=0),AO$87*Inputs!$E$142,AO$86*Inputs!$E$142))</f>
        <v>0</v>
      </c>
      <c r="AP100" s="423">
        <f>IF(AP$87&lt;0,0,IF(AND(AP$87&gt;0,AO$87&lt;=0),AP$87*Inputs!$E$142,AP$86*Inputs!$E$142))</f>
        <v>0</v>
      </c>
      <c r="AQ100" s="423">
        <f>IF(AQ$87&lt;0,0,IF(AND(AQ$87&gt;0,AP$87&lt;=0),AQ$87*Inputs!$E$142,AQ$86*Inputs!$E$142))</f>
        <v>0</v>
      </c>
      <c r="AR100" s="423">
        <f>IF(AR$87&lt;0,0,IF(AND(AR$87&gt;0,AQ$87&lt;=0),AR$87*Inputs!$E$142,AR$86*Inputs!$E$142))</f>
        <v>0</v>
      </c>
      <c r="AS100" s="423">
        <f>IF(AS$87&lt;0,0,IF(AND(AS$87&gt;0,AR$87&lt;=0),AS$87*Inputs!$E$142,AS$86*Inputs!$E$142))</f>
        <v>0</v>
      </c>
      <c r="AT100" s="423">
        <f>IF(AT$87&lt;0,0,IF(AND(AT$87&gt;0,AS$87&lt;=0),AT$87*Inputs!$E$142,AT$86*Inputs!$E$142))</f>
        <v>0</v>
      </c>
      <c r="AU100" s="423">
        <f>IF(AU$87&lt;0,0,IF(AND(AU$87&gt;0,AT$87&lt;=0),AU$87*Inputs!$E$142,AU$86*Inputs!$E$142))</f>
        <v>0</v>
      </c>
      <c r="AV100" s="423">
        <f>IF(AV$87&lt;0,0,IF(AND(AV$87&gt;0,AU$87&lt;=0),AV$87*Inputs!$E$142,AV$86*Inputs!$E$142))</f>
        <v>0</v>
      </c>
      <c r="AW100" s="423">
        <f>IF(AW$87&lt;0,0,IF(AND(AW$87&gt;0,AV$87&lt;=0),AW$87*Inputs!$E$142,AW$86*Inputs!$E$142))</f>
        <v>0</v>
      </c>
      <c r="AX100" s="423">
        <f>IF(AX$87&lt;0,0,IF(AND(AX$87&gt;0,AW$87&lt;=0),AX$87*Inputs!$E$142,AX$86*Inputs!$E$142))</f>
        <v>0</v>
      </c>
      <c r="AY100" s="423">
        <f>IF(AY$87&lt;0,0,IF(AND(AY$87&gt;0,AX$87&lt;=0),AY$87*Inputs!$E$142,AY$86*Inputs!$E$142))</f>
        <v>0</v>
      </c>
      <c r="AZ100" s="423">
        <f>IF(AZ$87&lt;0,0,IF(AND(AZ$87&gt;0,AY$87&lt;=0),AZ$87*Inputs!$E$142,AZ$86*Inputs!$E$142))</f>
        <v>0</v>
      </c>
      <c r="BA100" s="423">
        <f>IF(BA$87&lt;0,0,IF(AND(BA$87&gt;0,AZ$87&lt;=0),BA$87*Inputs!$E$142,BA$86*Inputs!$E$142))</f>
        <v>0</v>
      </c>
      <c r="BB100" s="423">
        <f>IF(BB$87&lt;0,0,IF(AND(BB$87&gt;0,BA$87&lt;=0),BB$87*Inputs!$E$142,BB$86*Inputs!$E$142))</f>
        <v>0</v>
      </c>
      <c r="BC100" s="423">
        <f>IF(BC$87&lt;0,0,IF(AND(BC$87&gt;0,BB$87&lt;=0),BC$87*Inputs!$E$142,BC$86*Inputs!$E$142))</f>
        <v>0</v>
      </c>
      <c r="BD100" s="423">
        <f>IF(BD$87&lt;0,0,IF(AND(BD$87&gt;0,BC$87&lt;=0),BD$87*Inputs!$E$142,BD$86*Inputs!$E$142))</f>
        <v>0</v>
      </c>
      <c r="BE100" s="423">
        <f>IF(BE$87&lt;0,0,IF(AND(BE$87&gt;0,BD$87&lt;=0),BE$87*Inputs!$E$142,BE$86*Inputs!$E$142))</f>
        <v>0</v>
      </c>
      <c r="BF100" s="423">
        <f>IF(BF$87&lt;0,0,IF(AND(BF$87&gt;0,BE$87&lt;=0),BF$87*Inputs!$E$142,BF$86*Inputs!$E$142))</f>
        <v>0</v>
      </c>
      <c r="BG100" s="423">
        <f>IF(BG$87&lt;0,0,IF(AND(BG$87&gt;0,BF$87&lt;=0),BG$87*Inputs!$E$142,BG$86*Inputs!$E$142))</f>
        <v>0</v>
      </c>
      <c r="BH100" s="423">
        <f>IF(BH$87&lt;0,0,IF(AND(BH$87&gt;0,BG$87&lt;=0),BH$87*Inputs!$E$142,BH$86*Inputs!$E$142))</f>
        <v>0</v>
      </c>
      <c r="BI100" s="423">
        <f>IF(BI$87&lt;0,0,IF(AND(BI$87&gt;0,BH$87&lt;=0),BI$87*Inputs!$E$142,BI$86*Inputs!$E$142))</f>
        <v>0</v>
      </c>
      <c r="BJ100" s="423">
        <f>IF(BJ$87&lt;0,0,IF(AND(BJ$87&gt;0,BI$87&lt;=0),BJ$87*Inputs!$E$142,BJ$86*Inputs!$E$142))</f>
        <v>0</v>
      </c>
      <c r="BK100" s="423">
        <f>IF(BK$87&lt;0,0,IF(AND(BK$87&gt;0,BJ$87&lt;=0),BK$87*Inputs!$E$142,BK$86*Inputs!$E$142))</f>
        <v>0</v>
      </c>
      <c r="BL100" s="423">
        <f>IF(BL$87&lt;0,0,IF(AND(BL$87&gt;0,BK$87&lt;=0),BL$87*Inputs!$E$142,BL$86*Inputs!$E$142))</f>
        <v>0</v>
      </c>
      <c r="BM100" s="423">
        <f>IF(BM$87&lt;0,0,IF(AND(BM$87&gt;0,BL$87&lt;=0),BM$87*Inputs!$E$142,BM$86*Inputs!$E$142))</f>
        <v>0</v>
      </c>
      <c r="BN100" s="423">
        <f>IF(BN$87&lt;0,0,IF(AND(BN$87&gt;0,BM$87&lt;=0),BN$87*Inputs!$E$142,BN$86*Inputs!$E$142))</f>
        <v>0</v>
      </c>
      <c r="BO100" s="423">
        <f>IF(BO$87&lt;0,0,IF(AND(BO$87&gt;0,BN$87&lt;=0),BO$87*Inputs!$E$142,BO$86*Inputs!$E$142))</f>
        <v>0</v>
      </c>
      <c r="BP100" s="423">
        <f>IF(BP$87&lt;0,0,IF(AND(BP$87&gt;0,BO$87&lt;=0),BP$87*Inputs!$E$142,BP$86*Inputs!$E$142))</f>
        <v>0</v>
      </c>
      <c r="BQ100" s="423">
        <f>IF(BQ$87&lt;0,0,IF(AND(BQ$87&gt;0,BP$87&lt;=0),BQ$87*Inputs!$E$142,BQ$86*Inputs!$E$142))</f>
        <v>0</v>
      </c>
      <c r="BR100" s="423">
        <f>IF(BR$87&lt;0,0,IF(AND(BR$87&gt;0,BQ$87&lt;=0),BR$87*Inputs!$E$142,BR$86*Inputs!$E$142))</f>
        <v>0</v>
      </c>
      <c r="BS100" s="423">
        <f>IF(BS$87&lt;0,0,IF(AND(BS$87&gt;0,BR$87&lt;=0),BS$87*Inputs!$E$142,BS$86*Inputs!$E$142))</f>
        <v>0</v>
      </c>
      <c r="BT100" s="423">
        <f>IF(BT$87&lt;0,0,IF(AND(BT$87&gt;0,BS$87&lt;=0),BT$87*Inputs!$E$142,BT$86*Inputs!$E$142))</f>
        <v>0</v>
      </c>
      <c r="BU100" s="423">
        <f>IF(BU$87&lt;0,0,IF(AND(BU$87&gt;0,BT$87&lt;=0),BU$87*Inputs!$E$142,BU$86*Inputs!$E$142))</f>
        <v>0</v>
      </c>
      <c r="BV100" s="423">
        <f>IF(BV$87&lt;0,0,IF(AND(BV$87&gt;0,BU$87&lt;=0),BV$87*Inputs!$E$142,BV$86*Inputs!$E$142))</f>
        <v>0</v>
      </c>
      <c r="BW100" s="423">
        <f>IF(BW$87&lt;0,0,IF(AND(BW$87&gt;0,BV$87&lt;=0),BW$87*Inputs!$E$142,BW$86*Inputs!$E$142))</f>
        <v>0</v>
      </c>
      <c r="BX100" s="423">
        <f>IF(BX$87&lt;0,0,IF(AND(BX$87&gt;0,BW$87&lt;=0),BX$87*Inputs!$E$142,BX$86*Inputs!$E$142))</f>
        <v>0</v>
      </c>
      <c r="BY100" s="423">
        <f>IF(BY$87&lt;0,0,IF(AND(BY$87&gt;0,BX$87&lt;=0),BY$87*Inputs!$E$142,BY$86*Inputs!$E$142))</f>
        <v>0</v>
      </c>
      <c r="BZ100" s="423">
        <f>IF(BZ$87&lt;0,0,IF(AND(BZ$87&gt;0,BY$87&lt;=0),BZ$87*Inputs!$E$142,BZ$86*Inputs!$E$142))</f>
        <v>0</v>
      </c>
      <c r="CA100" s="423">
        <f>IF(CA$87&lt;0,0,IF(AND(CA$87&gt;0,BZ$87&lt;=0),CA$87*Inputs!$E$142,CA$86*Inputs!$E$142))</f>
        <v>0</v>
      </c>
      <c r="CB100" s="423">
        <f>IF(CB$87&lt;0,0,IF(AND(CB$87&gt;0,CA$87&lt;=0),CB$87*Inputs!$E$142,CB$86*Inputs!$E$142))</f>
        <v>0</v>
      </c>
      <c r="CC100" s="423">
        <f>IF(CC$87&lt;0,0,IF(AND(CC$87&gt;0,CB$87&lt;=0),CC$87*Inputs!$E$142,CC$86*Inputs!$E$142))</f>
        <v>0</v>
      </c>
      <c r="CD100" s="423">
        <f>IF(CD$87&lt;0,0,IF(AND(CD$87&gt;0,CC$87&lt;=0),CD$87*Inputs!$E$142,CD$86*Inputs!$E$142))</f>
        <v>0</v>
      </c>
      <c r="CE100" s="423">
        <f>IF(CE$87&lt;0,0,IF(AND(CE$87&gt;0,CD$87&lt;=0),CE$87*Inputs!$E$142,CE$86*Inputs!$E$142))</f>
        <v>0</v>
      </c>
      <c r="CF100" s="423">
        <f>IF(CF$87&lt;0,0,IF(AND(CF$87&gt;0,CE$87&lt;=0),CF$87*Inputs!$E$142,CF$86*Inputs!$E$142))</f>
        <v>0</v>
      </c>
      <c r="CG100" s="423">
        <f>IF(CG$87&lt;0,0,IF(AND(CG$87&gt;0,CF$87&lt;=0),CG$87*Inputs!$E$142,CG$86*Inputs!$E$142))</f>
        <v>0</v>
      </c>
      <c r="CH100" s="423">
        <f>IF(CH$87&lt;0,0,IF(AND(CH$87&gt;0,CG$87&lt;=0),CH$87*Inputs!$E$142,CH$86*Inputs!$E$142))</f>
        <v>0</v>
      </c>
      <c r="CI100" s="423">
        <f>IF(CI$87&lt;0,0,IF(AND(CI$87&gt;0,CH$87&lt;=0),CI$87*Inputs!$E$142,CI$86*Inputs!$E$142))</f>
        <v>0</v>
      </c>
      <c r="CJ100" s="423">
        <f>IF(CJ$87&lt;0,0,IF(AND(CJ$87&gt;0,CI$87&lt;=0),CJ$87*Inputs!$E$142,CJ$86*Inputs!$E$142))</f>
        <v>0</v>
      </c>
      <c r="CK100" s="423">
        <f>IF(CK$87&lt;0,0,IF(AND(CK$87&gt;0,CJ$87&lt;=0),CK$87*Inputs!$E$142,CK$86*Inputs!$E$142))</f>
        <v>0</v>
      </c>
      <c r="CL100" s="423">
        <f>IF(CL$87&lt;0,0,IF(AND(CL$87&gt;0,CK$87&lt;=0),CL$87*Inputs!$E$142,CL$86*Inputs!$E$142))</f>
        <v>0</v>
      </c>
      <c r="CM100" s="423">
        <f>IF(CM$87&lt;0,0,IF(AND(CM$87&gt;0,CL$87&lt;=0),CM$87*Inputs!$E$142,CM$86*Inputs!$E$142))</f>
        <v>0</v>
      </c>
      <c r="CN100" s="423">
        <f>IF(CN$87&lt;0,0,IF(AND(CN$87&gt;0,CM$87&lt;=0),CN$87*Inputs!$E$142,CN$86*Inputs!$E$142))</f>
        <v>0</v>
      </c>
      <c r="CO100" s="423">
        <f>IF(CO$87&lt;0,0,IF(AND(CO$87&gt;0,CN$87&lt;=0),CO$87*Inputs!$E$142,CO$86*Inputs!$E$142))</f>
        <v>0</v>
      </c>
      <c r="CP100" s="423">
        <f>IF(CP$87&lt;0,0,IF(AND(CP$87&gt;0,CO$87&lt;=0),CP$87*Inputs!$E$142,CP$86*Inputs!$E$142))</f>
        <v>0</v>
      </c>
      <c r="CQ100" s="423">
        <f>IF(CQ$87&lt;0,0,IF(AND(CQ$87&gt;0,CP$87&lt;=0),CQ$87*Inputs!$E$142,CQ$86*Inputs!$E$142))</f>
        <v>0</v>
      </c>
      <c r="CR100" s="423">
        <f>IF(CR$87&lt;0,0,IF(AND(CR$87&gt;0,CQ$87&lt;=0),CR$87*Inputs!$E$142,CR$86*Inputs!$E$142))</f>
        <v>0</v>
      </c>
      <c r="CS100" s="423">
        <f>IF(CS$87&lt;0,0,IF(AND(CS$87&gt;0,CR$87&lt;=0),CS$87*Inputs!$E$142,CS$86*Inputs!$E$142))</f>
        <v>0</v>
      </c>
      <c r="CT100" s="423">
        <f>IF(CT$87&lt;0,0,IF(AND(CT$87&gt;0,CS$87&lt;=0),CT$87*Inputs!$E$142,CT$86*Inputs!$E$142))</f>
        <v>0</v>
      </c>
      <c r="CU100" s="423">
        <f>IF(CU$87&lt;0,0,IF(AND(CU$87&gt;0,CT$87&lt;=0),CU$87*Inputs!$E$142,CU$86*Inputs!$E$142))</f>
        <v>0</v>
      </c>
      <c r="CV100" s="423">
        <f>IF(CV$87&lt;0,0,IF(AND(CV$87&gt;0,CU$87&lt;=0),CV$87*Inputs!$E$142,CV$86*Inputs!$E$142))</f>
        <v>0</v>
      </c>
      <c r="CW100" s="423">
        <f>IF(CW$87&lt;0,0,IF(AND(CW$87&gt;0,CV$87&lt;=0),CW$87*Inputs!$E$142,CW$86*Inputs!$E$142))</f>
        <v>0</v>
      </c>
      <c r="CX100" s="423">
        <f>IF(CX$87&lt;0,0,IF(AND(CX$87&gt;0,CW$87&lt;=0),CX$87*Inputs!$E$142,CX$86*Inputs!$E$142))</f>
        <v>0</v>
      </c>
      <c r="CY100" s="423">
        <f>IF(CY$87&lt;0,0,IF(AND(CY$87&gt;0,CX$87&lt;=0),CY$87*Inputs!$E$142,CY$86*Inputs!$E$142))</f>
        <v>0</v>
      </c>
      <c r="CZ100" s="423">
        <f>IF(CZ$87&lt;0,0,IF(AND(CZ$87&gt;0,CY$87&lt;=0),CZ$87*Inputs!$E$142,CZ$86*Inputs!$E$142))</f>
        <v>0</v>
      </c>
      <c r="DA100" s="423">
        <f>IF(DA$87&lt;0,0,IF(AND(DA$87&gt;0,CZ$87&lt;=0),DA$87*Inputs!$E$142,DA$86*Inputs!$E$142))</f>
        <v>0</v>
      </c>
      <c r="DB100" s="423">
        <f>IF(DB$87&lt;0,0,IF(AND(DB$87&gt;0,DA$87&lt;=0),DB$87*Inputs!$E$142,DB$86*Inputs!$E$142))</f>
        <v>0</v>
      </c>
      <c r="DC100" s="423">
        <f>IF(DC$87&lt;0,0,IF(AND(DC$87&gt;0,DB$87&lt;=0),DC$87*Inputs!$E$142,DC$86*Inputs!$E$142))</f>
        <v>0</v>
      </c>
      <c r="DD100" s="423">
        <f>IF(DD$87&lt;0,0,IF(AND(DD$87&gt;0,DC$87&lt;=0),DD$87*Inputs!$E$142,DD$86*Inputs!$E$142))</f>
        <v>0</v>
      </c>
      <c r="DE100" s="423">
        <f>IF(DE$87&lt;0,0,IF(AND(DE$87&gt;0,DD$87&lt;=0),DE$87*Inputs!$E$142,DE$86*Inputs!$E$142))</f>
        <v>0</v>
      </c>
      <c r="DF100" s="423">
        <f>IF(DF$87&lt;0,0,IF(AND(DF$87&gt;0,DE$87&lt;=0),DF$87*Inputs!$E$142,DF$86*Inputs!$E$142))</f>
        <v>0</v>
      </c>
      <c r="DG100" s="423">
        <f>IF(DG$87&lt;0,0,IF(AND(DG$87&gt;0,DF$87&lt;=0),DG$87*Inputs!$E$142,DG$86*Inputs!$E$142))</f>
        <v>0</v>
      </c>
      <c r="DH100" s="423">
        <f>IF(DH$87&lt;0,0,IF(AND(DH$87&gt;0,DG$87&lt;=0),DH$87*Inputs!$E$142,DH$86*Inputs!$E$142))</f>
        <v>0</v>
      </c>
      <c r="DI100" s="423">
        <f>IF(DI$87&lt;0,0,IF(AND(DI$87&gt;0,DH$87&lt;=0),DI$87*Inputs!$E$142,DI$86*Inputs!$E$142))</f>
        <v>0</v>
      </c>
      <c r="DJ100" s="423">
        <f>IF(DJ$87&lt;0,0,IF(AND(DJ$87&gt;0,DI$87&lt;=0),DJ$87*Inputs!$E$142,DJ$86*Inputs!$E$142))</f>
        <v>0</v>
      </c>
      <c r="DK100" s="423">
        <f>IF(DK$87&lt;0,0,IF(AND(DK$87&gt;0,DJ$87&lt;=0),DK$87*Inputs!$E$142,DK$86*Inputs!$E$142))</f>
        <v>0</v>
      </c>
      <c r="DL100" s="423">
        <f>IF(DL$87&lt;0,0,IF(AND(DL$87&gt;0,DK$87&lt;=0),DL$87*Inputs!$E$142,DL$86*Inputs!$E$142))</f>
        <v>0</v>
      </c>
      <c r="DM100" s="423">
        <f>IF(DM$87&lt;0,0,IF(AND(DM$87&gt;0,DL$87&lt;=0),DM$87*Inputs!$E$142,DM$86*Inputs!$E$142))</f>
        <v>0</v>
      </c>
    </row>
    <row r="101" spans="1:117" s="422" customFormat="1" x14ac:dyDescent="0.25">
      <c r="A101" s="424"/>
      <c r="B101" s="422" t="s">
        <v>231</v>
      </c>
      <c r="C101" s="428"/>
      <c r="D101" s="427">
        <f>SUM(F101:DM101)</f>
        <v>0</v>
      </c>
      <c r="F101" s="423">
        <f>F$99*((1+Inputs!$E$155)^(1/12)-1)</f>
        <v>0</v>
      </c>
      <c r="G101" s="423">
        <f>G$99*((1+Inputs!$E$155)^(1/12)-1)</f>
        <v>0</v>
      </c>
      <c r="H101" s="423">
        <f>H$99*((1+Inputs!$E$155)^(1/12)-1)</f>
        <v>0</v>
      </c>
      <c r="I101" s="423">
        <f>I$99*((1+Inputs!$E$155)^(1/12)-1)</f>
        <v>0</v>
      </c>
      <c r="J101" s="423">
        <f>J$99*((1+Inputs!$E$155)^(1/12)-1)</f>
        <v>0</v>
      </c>
      <c r="K101" s="423">
        <f>K$99*((1+Inputs!$E$155)^(1/12)-1)</f>
        <v>0</v>
      </c>
      <c r="L101" s="423">
        <f>L$99*((1+Inputs!$E$155)^(1/12)-1)</f>
        <v>0</v>
      </c>
      <c r="M101" s="423">
        <f>M$99*((1+Inputs!$E$155)^(1/12)-1)</f>
        <v>0</v>
      </c>
      <c r="N101" s="423">
        <f>N$99*((1+Inputs!$E$155)^(1/12)-1)</f>
        <v>0</v>
      </c>
      <c r="O101" s="423">
        <f>O$99*((1+Inputs!$E$155)^(1/12)-1)</f>
        <v>0</v>
      </c>
      <c r="P101" s="423">
        <f>P$99*((1+Inputs!$E$155)^(1/12)-1)</f>
        <v>0</v>
      </c>
      <c r="Q101" s="423">
        <f>Q$99*((1+Inputs!$E$155)^(1/12)-1)</f>
        <v>0</v>
      </c>
      <c r="R101" s="423">
        <f>R$99*((1+Inputs!$E$155)^(1/12)-1)</f>
        <v>0</v>
      </c>
      <c r="S101" s="423">
        <f>S$99*((1+Inputs!$E$155)^(1/12)-1)</f>
        <v>0</v>
      </c>
      <c r="T101" s="423">
        <f>T$99*((1+Inputs!$E$155)^(1/12)-1)</f>
        <v>0</v>
      </c>
      <c r="U101" s="423">
        <f>U$99*((1+Inputs!$E$155)^(1/12)-1)</f>
        <v>0</v>
      </c>
      <c r="V101" s="423">
        <f>V$99*((1+Inputs!$E$155)^(1/12)-1)</f>
        <v>0</v>
      </c>
      <c r="W101" s="423">
        <f>W$99*((1+Inputs!$E$155)^(1/12)-1)</f>
        <v>0</v>
      </c>
      <c r="X101" s="423">
        <f>X$99*((1+Inputs!$E$155)^(1/12)-1)</f>
        <v>0</v>
      </c>
      <c r="Y101" s="423">
        <f>Y$99*((1+Inputs!$E$155)^(1/12)-1)</f>
        <v>0</v>
      </c>
      <c r="Z101" s="423">
        <f>Z$99*((1+Inputs!$E$155)^(1/12)-1)</f>
        <v>0</v>
      </c>
      <c r="AA101" s="423">
        <f>AA$99*((1+Inputs!$E$155)^(1/12)-1)</f>
        <v>0</v>
      </c>
      <c r="AB101" s="423">
        <f>AB$99*((1+Inputs!$E$155)^(1/12)-1)</f>
        <v>0</v>
      </c>
      <c r="AC101" s="423">
        <f>AC$99*((1+Inputs!$E$155)^(1/12)-1)</f>
        <v>0</v>
      </c>
      <c r="AD101" s="423">
        <f>AD$99*((1+Inputs!$E$155)^(1/12)-1)</f>
        <v>0</v>
      </c>
      <c r="AE101" s="423">
        <f>AE$99*((1+Inputs!$E$155)^(1/12)-1)</f>
        <v>0</v>
      </c>
      <c r="AF101" s="423">
        <f>AF$99*((1+Inputs!$E$155)^(1/12)-1)</f>
        <v>0</v>
      </c>
      <c r="AG101" s="423">
        <f>AG$99*((1+Inputs!$E$155)^(1/12)-1)</f>
        <v>0</v>
      </c>
      <c r="AH101" s="423">
        <f>AH$99*((1+Inputs!$E$155)^(1/12)-1)</f>
        <v>0</v>
      </c>
      <c r="AI101" s="423">
        <f>AI$99*((1+Inputs!$E$155)^(1/12)-1)</f>
        <v>0</v>
      </c>
      <c r="AJ101" s="423">
        <f>AJ$99*((1+Inputs!$E$155)^(1/12)-1)</f>
        <v>0</v>
      </c>
      <c r="AK101" s="423">
        <f>AK$99*((1+Inputs!$E$155)^(1/12)-1)</f>
        <v>0</v>
      </c>
      <c r="AL101" s="423">
        <f>AL$99*((1+Inputs!$E$155)^(1/12)-1)</f>
        <v>0</v>
      </c>
      <c r="AM101" s="423">
        <f>AM$99*((1+Inputs!$E$155)^(1/12)-1)</f>
        <v>0</v>
      </c>
      <c r="AN101" s="423">
        <f>AN$99*((1+Inputs!$E$155)^(1/12)-1)</f>
        <v>0</v>
      </c>
      <c r="AO101" s="423">
        <f>AO$99*((1+Inputs!$E$155)^(1/12)-1)</f>
        <v>0</v>
      </c>
      <c r="AP101" s="423">
        <f>AP$99*((1+Inputs!$E$155)^(1/12)-1)</f>
        <v>0</v>
      </c>
      <c r="AQ101" s="423">
        <f>AQ$99*((1+Inputs!$E$155)^(1/12)-1)</f>
        <v>0</v>
      </c>
      <c r="AR101" s="423">
        <f>AR$99*((1+Inputs!$E$155)^(1/12)-1)</f>
        <v>0</v>
      </c>
      <c r="AS101" s="423">
        <f>AS$99*((1+Inputs!$E$155)^(1/12)-1)</f>
        <v>0</v>
      </c>
      <c r="AT101" s="423">
        <f>AT$99*((1+Inputs!$E$155)^(1/12)-1)</f>
        <v>0</v>
      </c>
      <c r="AU101" s="423">
        <f>AU$99*((1+Inputs!$E$155)^(1/12)-1)</f>
        <v>0</v>
      </c>
      <c r="AV101" s="423">
        <f>AV$99*((1+Inputs!$E$155)^(1/12)-1)</f>
        <v>0</v>
      </c>
      <c r="AW101" s="423">
        <f>AW$99*((1+Inputs!$E$155)^(1/12)-1)</f>
        <v>0</v>
      </c>
      <c r="AX101" s="423">
        <f>AX$99*((1+Inputs!$E$155)^(1/12)-1)</f>
        <v>0</v>
      </c>
      <c r="AY101" s="423">
        <f>AY$99*((1+Inputs!$E$155)^(1/12)-1)</f>
        <v>0</v>
      </c>
      <c r="AZ101" s="423">
        <f>AZ$99*((1+Inputs!$E$155)^(1/12)-1)</f>
        <v>0</v>
      </c>
      <c r="BA101" s="423">
        <f>BA$99*((1+Inputs!$E$155)^(1/12)-1)</f>
        <v>0</v>
      </c>
      <c r="BB101" s="423">
        <f>BB$99*((1+Inputs!$E$155)^(1/12)-1)</f>
        <v>0</v>
      </c>
      <c r="BC101" s="423">
        <f>BC$99*((1+Inputs!$E$155)^(1/12)-1)</f>
        <v>0</v>
      </c>
      <c r="BD101" s="423">
        <f>BD$99*((1+Inputs!$E$155)^(1/12)-1)</f>
        <v>0</v>
      </c>
      <c r="BE101" s="423">
        <f>BE$99*((1+Inputs!$E$155)^(1/12)-1)</f>
        <v>0</v>
      </c>
      <c r="BF101" s="423">
        <f>BF$99*((1+Inputs!$E$155)^(1/12)-1)</f>
        <v>0</v>
      </c>
      <c r="BG101" s="423">
        <f>BG$99*((1+Inputs!$E$155)^(1/12)-1)</f>
        <v>0</v>
      </c>
      <c r="BH101" s="423">
        <f>BH$99*((1+Inputs!$E$155)^(1/12)-1)</f>
        <v>0</v>
      </c>
      <c r="BI101" s="423">
        <f>BI$99*((1+Inputs!$E$155)^(1/12)-1)</f>
        <v>0</v>
      </c>
      <c r="BJ101" s="423">
        <f>BJ$99*((1+Inputs!$E$155)^(1/12)-1)</f>
        <v>0</v>
      </c>
      <c r="BK101" s="423">
        <f>BK$99*((1+Inputs!$E$155)^(1/12)-1)</f>
        <v>0</v>
      </c>
      <c r="BL101" s="423">
        <f>BL$99*((1+Inputs!$E$155)^(1/12)-1)</f>
        <v>0</v>
      </c>
      <c r="BM101" s="423">
        <f>BM$99*((1+Inputs!$E$155)^(1/12)-1)</f>
        <v>0</v>
      </c>
      <c r="BN101" s="423">
        <f>BN$99*((1+Inputs!$E$155)^(1/12)-1)</f>
        <v>0</v>
      </c>
      <c r="BO101" s="423">
        <f>BO$99*((1+Inputs!$E$155)^(1/12)-1)</f>
        <v>0</v>
      </c>
      <c r="BP101" s="423">
        <f>BP$99*((1+Inputs!$E$155)^(1/12)-1)</f>
        <v>0</v>
      </c>
      <c r="BQ101" s="423">
        <f>BQ$99*((1+Inputs!$E$155)^(1/12)-1)</f>
        <v>0</v>
      </c>
      <c r="BR101" s="423">
        <f>BR$99*((1+Inputs!$E$155)^(1/12)-1)</f>
        <v>0</v>
      </c>
      <c r="BS101" s="423">
        <f>BS$99*((1+Inputs!$E$155)^(1/12)-1)</f>
        <v>0</v>
      </c>
      <c r="BT101" s="423">
        <f>BT$99*((1+Inputs!$E$155)^(1/12)-1)</f>
        <v>0</v>
      </c>
      <c r="BU101" s="423">
        <f>BU$99*((1+Inputs!$E$155)^(1/12)-1)</f>
        <v>0</v>
      </c>
      <c r="BV101" s="423">
        <f>BV$99*((1+Inputs!$E$155)^(1/12)-1)</f>
        <v>0</v>
      </c>
      <c r="BW101" s="423">
        <f>BW$99*((1+Inputs!$E$155)^(1/12)-1)</f>
        <v>0</v>
      </c>
      <c r="BX101" s="423">
        <f>BX$99*((1+Inputs!$E$155)^(1/12)-1)</f>
        <v>0</v>
      </c>
      <c r="BY101" s="423">
        <f>BY$99*((1+Inputs!$E$155)^(1/12)-1)</f>
        <v>0</v>
      </c>
      <c r="BZ101" s="423">
        <f>BZ$99*((1+Inputs!$E$155)^(1/12)-1)</f>
        <v>0</v>
      </c>
      <c r="CA101" s="423">
        <f>CA$99*((1+Inputs!$E$155)^(1/12)-1)</f>
        <v>0</v>
      </c>
      <c r="CB101" s="423">
        <f>CB$99*((1+Inputs!$E$155)^(1/12)-1)</f>
        <v>0</v>
      </c>
      <c r="CC101" s="423">
        <f>CC$99*((1+Inputs!$E$155)^(1/12)-1)</f>
        <v>0</v>
      </c>
      <c r="CD101" s="423">
        <f>CD$99*((1+Inputs!$E$155)^(1/12)-1)</f>
        <v>0</v>
      </c>
      <c r="CE101" s="423">
        <f>CE$99*((1+Inputs!$E$155)^(1/12)-1)</f>
        <v>0</v>
      </c>
      <c r="CF101" s="423">
        <f>CF$99*((1+Inputs!$E$155)^(1/12)-1)</f>
        <v>0</v>
      </c>
      <c r="CG101" s="423">
        <f>CG$99*((1+Inputs!$E$155)^(1/12)-1)</f>
        <v>0</v>
      </c>
      <c r="CH101" s="423">
        <f>CH$99*((1+Inputs!$E$155)^(1/12)-1)</f>
        <v>0</v>
      </c>
      <c r="CI101" s="423">
        <f>CI$99*((1+Inputs!$E$155)^(1/12)-1)</f>
        <v>0</v>
      </c>
      <c r="CJ101" s="423">
        <f>CJ$99*((1+Inputs!$E$155)^(1/12)-1)</f>
        <v>0</v>
      </c>
      <c r="CK101" s="423">
        <f>CK$99*((1+Inputs!$E$155)^(1/12)-1)</f>
        <v>0</v>
      </c>
      <c r="CL101" s="423">
        <f>CL$99*((1+Inputs!$E$155)^(1/12)-1)</f>
        <v>0</v>
      </c>
      <c r="CM101" s="423">
        <f>CM$99*((1+Inputs!$E$155)^(1/12)-1)</f>
        <v>0</v>
      </c>
      <c r="CN101" s="423">
        <f>CN$99*((1+Inputs!$E$155)^(1/12)-1)</f>
        <v>0</v>
      </c>
      <c r="CO101" s="423">
        <f>CO$99*((1+Inputs!$E$155)^(1/12)-1)</f>
        <v>0</v>
      </c>
      <c r="CP101" s="423">
        <f>CP$99*((1+Inputs!$E$155)^(1/12)-1)</f>
        <v>0</v>
      </c>
      <c r="CQ101" s="423">
        <f>CQ$99*((1+Inputs!$E$155)^(1/12)-1)</f>
        <v>0</v>
      </c>
      <c r="CR101" s="423">
        <f>CR$99*((1+Inputs!$E$155)^(1/12)-1)</f>
        <v>0</v>
      </c>
      <c r="CS101" s="423">
        <f>CS$99*((1+Inputs!$E$155)^(1/12)-1)</f>
        <v>0</v>
      </c>
      <c r="CT101" s="423">
        <f>CT$99*((1+Inputs!$E$155)^(1/12)-1)</f>
        <v>0</v>
      </c>
      <c r="CU101" s="423">
        <f>CU$99*((1+Inputs!$E$155)^(1/12)-1)</f>
        <v>0</v>
      </c>
      <c r="CV101" s="423">
        <f>CV$99*((1+Inputs!$E$155)^(1/12)-1)</f>
        <v>0</v>
      </c>
      <c r="CW101" s="423">
        <f>CW$99*((1+Inputs!$E$155)^(1/12)-1)</f>
        <v>0</v>
      </c>
      <c r="CX101" s="423">
        <f>CX$99*((1+Inputs!$E$155)^(1/12)-1)</f>
        <v>0</v>
      </c>
      <c r="CY101" s="423">
        <f>CY$99*((1+Inputs!$E$155)^(1/12)-1)</f>
        <v>0</v>
      </c>
      <c r="CZ101" s="423">
        <f>CZ$99*((1+Inputs!$E$155)^(1/12)-1)</f>
        <v>0</v>
      </c>
      <c r="DA101" s="423">
        <f>DA$99*((1+Inputs!$E$155)^(1/12)-1)</f>
        <v>0</v>
      </c>
      <c r="DB101" s="423">
        <f>DB$99*((1+Inputs!$E$155)^(1/12)-1)</f>
        <v>0</v>
      </c>
      <c r="DC101" s="423">
        <f>DC$99*((1+Inputs!$E$155)^(1/12)-1)</f>
        <v>0</v>
      </c>
      <c r="DD101" s="423">
        <f>DD$99*((1+Inputs!$E$155)^(1/12)-1)</f>
        <v>0</v>
      </c>
      <c r="DE101" s="423">
        <f>DE$99*((1+Inputs!$E$155)^(1/12)-1)</f>
        <v>0</v>
      </c>
      <c r="DF101" s="423">
        <f>DF$99*((1+Inputs!$E$155)^(1/12)-1)</f>
        <v>0</v>
      </c>
      <c r="DG101" s="423">
        <f>DG$99*((1+Inputs!$E$155)^(1/12)-1)</f>
        <v>0</v>
      </c>
      <c r="DH101" s="423">
        <f>DH$99*((1+Inputs!$E$155)^(1/12)-1)</f>
        <v>0</v>
      </c>
      <c r="DI101" s="423">
        <f>DI$99*((1+Inputs!$E$155)^(1/12)-1)</f>
        <v>0</v>
      </c>
      <c r="DJ101" s="423">
        <f>DJ$99*((1+Inputs!$E$155)^(1/12)-1)</f>
        <v>0</v>
      </c>
      <c r="DK101" s="423">
        <f>DK$99*((1+Inputs!$E$155)^(1/12)-1)</f>
        <v>0</v>
      </c>
      <c r="DL101" s="423">
        <f>DL$99*((1+Inputs!$E$155)^(1/12)-1)</f>
        <v>0</v>
      </c>
      <c r="DM101" s="423">
        <f>DM$99*((1+Inputs!$E$155)^(1/12)-1)</f>
        <v>0</v>
      </c>
    </row>
    <row r="102" spans="1:117" s="422" customFormat="1" ht="15.75" thickBot="1" x14ac:dyDescent="0.3">
      <c r="A102" s="424"/>
      <c r="B102" s="428" t="s">
        <v>33</v>
      </c>
      <c r="C102" s="428"/>
      <c r="D102" s="428"/>
      <c r="F102" s="429">
        <f t="shared" ref="F102:Q102" si="125">SUM(F99:F101)</f>
        <v>0</v>
      </c>
      <c r="G102" s="429">
        <f t="shared" si="125"/>
        <v>0</v>
      </c>
      <c r="H102" s="429">
        <f t="shared" si="125"/>
        <v>0</v>
      </c>
      <c r="I102" s="429">
        <f t="shared" si="125"/>
        <v>0</v>
      </c>
      <c r="J102" s="429">
        <f t="shared" si="125"/>
        <v>0</v>
      </c>
      <c r="K102" s="429">
        <f t="shared" si="125"/>
        <v>0</v>
      </c>
      <c r="L102" s="429">
        <f t="shared" si="125"/>
        <v>0</v>
      </c>
      <c r="M102" s="429">
        <f t="shared" si="125"/>
        <v>0</v>
      </c>
      <c r="N102" s="429">
        <f t="shared" si="125"/>
        <v>0</v>
      </c>
      <c r="O102" s="429">
        <f t="shared" si="125"/>
        <v>0</v>
      </c>
      <c r="P102" s="429">
        <f t="shared" si="125"/>
        <v>0</v>
      </c>
      <c r="Q102" s="429">
        <f t="shared" si="125"/>
        <v>0</v>
      </c>
      <c r="R102" s="429">
        <f>SUM(R99:R101)</f>
        <v>0</v>
      </c>
      <c r="S102" s="429">
        <f t="shared" ref="S102:BZ102" si="126">SUM(S99:S101)</f>
        <v>0</v>
      </c>
      <c r="T102" s="429">
        <f t="shared" si="126"/>
        <v>0</v>
      </c>
      <c r="U102" s="429">
        <f t="shared" si="126"/>
        <v>0</v>
      </c>
      <c r="V102" s="429">
        <f t="shared" si="126"/>
        <v>0</v>
      </c>
      <c r="W102" s="429">
        <f t="shared" si="126"/>
        <v>0</v>
      </c>
      <c r="X102" s="429">
        <f t="shared" si="126"/>
        <v>0</v>
      </c>
      <c r="Y102" s="429">
        <f t="shared" si="126"/>
        <v>0</v>
      </c>
      <c r="Z102" s="429">
        <f t="shared" si="126"/>
        <v>0</v>
      </c>
      <c r="AA102" s="429">
        <f t="shared" si="126"/>
        <v>0</v>
      </c>
      <c r="AB102" s="429">
        <f t="shared" si="126"/>
        <v>0</v>
      </c>
      <c r="AC102" s="429">
        <f t="shared" si="126"/>
        <v>0</v>
      </c>
      <c r="AD102" s="429">
        <f t="shared" si="126"/>
        <v>0</v>
      </c>
      <c r="AE102" s="429">
        <f t="shared" si="126"/>
        <v>0</v>
      </c>
      <c r="AF102" s="429">
        <f t="shared" si="126"/>
        <v>0</v>
      </c>
      <c r="AG102" s="429">
        <f t="shared" si="126"/>
        <v>0</v>
      </c>
      <c r="AH102" s="429">
        <f t="shared" si="126"/>
        <v>0</v>
      </c>
      <c r="AI102" s="429">
        <f t="shared" si="126"/>
        <v>0</v>
      </c>
      <c r="AJ102" s="429">
        <f t="shared" si="126"/>
        <v>0</v>
      </c>
      <c r="AK102" s="429">
        <f t="shared" si="126"/>
        <v>0</v>
      </c>
      <c r="AL102" s="429">
        <f t="shared" si="126"/>
        <v>0</v>
      </c>
      <c r="AM102" s="429">
        <f t="shared" si="126"/>
        <v>0</v>
      </c>
      <c r="AN102" s="429">
        <f t="shared" si="126"/>
        <v>0</v>
      </c>
      <c r="AO102" s="429">
        <f t="shared" si="126"/>
        <v>0</v>
      </c>
      <c r="AP102" s="429">
        <f t="shared" si="126"/>
        <v>0</v>
      </c>
      <c r="AQ102" s="429">
        <f t="shared" si="126"/>
        <v>0</v>
      </c>
      <c r="AR102" s="429">
        <f t="shared" si="126"/>
        <v>0</v>
      </c>
      <c r="AS102" s="429">
        <f t="shared" si="126"/>
        <v>0</v>
      </c>
      <c r="AT102" s="429">
        <f t="shared" si="126"/>
        <v>0</v>
      </c>
      <c r="AU102" s="429">
        <f t="shared" si="126"/>
        <v>0</v>
      </c>
      <c r="AV102" s="429">
        <f t="shared" si="126"/>
        <v>0</v>
      </c>
      <c r="AW102" s="429">
        <f t="shared" si="126"/>
        <v>0</v>
      </c>
      <c r="AX102" s="429">
        <f t="shared" si="126"/>
        <v>0</v>
      </c>
      <c r="AY102" s="429">
        <f t="shared" si="126"/>
        <v>0</v>
      </c>
      <c r="AZ102" s="429">
        <f t="shared" si="126"/>
        <v>0</v>
      </c>
      <c r="BA102" s="429">
        <f t="shared" si="126"/>
        <v>0</v>
      </c>
      <c r="BB102" s="429">
        <f t="shared" si="126"/>
        <v>0</v>
      </c>
      <c r="BC102" s="429">
        <f t="shared" si="126"/>
        <v>0</v>
      </c>
      <c r="BD102" s="429">
        <f t="shared" si="126"/>
        <v>0</v>
      </c>
      <c r="BE102" s="429">
        <f t="shared" si="126"/>
        <v>0</v>
      </c>
      <c r="BF102" s="429">
        <f t="shared" si="126"/>
        <v>0</v>
      </c>
      <c r="BG102" s="429">
        <f t="shared" si="126"/>
        <v>0</v>
      </c>
      <c r="BH102" s="429">
        <f t="shared" si="126"/>
        <v>0</v>
      </c>
      <c r="BI102" s="429">
        <f t="shared" si="126"/>
        <v>0</v>
      </c>
      <c r="BJ102" s="429">
        <f t="shared" si="126"/>
        <v>0</v>
      </c>
      <c r="BK102" s="429">
        <f t="shared" si="126"/>
        <v>0</v>
      </c>
      <c r="BL102" s="429">
        <f t="shared" si="126"/>
        <v>0</v>
      </c>
      <c r="BM102" s="429">
        <f t="shared" si="126"/>
        <v>0</v>
      </c>
      <c r="BN102" s="429">
        <f t="shared" si="126"/>
        <v>0</v>
      </c>
      <c r="BO102" s="429">
        <f t="shared" si="126"/>
        <v>0</v>
      </c>
      <c r="BP102" s="429">
        <f t="shared" si="126"/>
        <v>0</v>
      </c>
      <c r="BQ102" s="429">
        <f t="shared" si="126"/>
        <v>0</v>
      </c>
      <c r="BR102" s="429">
        <f t="shared" si="126"/>
        <v>0</v>
      </c>
      <c r="BS102" s="429">
        <f t="shared" si="126"/>
        <v>0</v>
      </c>
      <c r="BT102" s="429">
        <f t="shared" si="126"/>
        <v>0</v>
      </c>
      <c r="BU102" s="429">
        <f t="shared" si="126"/>
        <v>0</v>
      </c>
      <c r="BV102" s="429">
        <f t="shared" si="126"/>
        <v>0</v>
      </c>
      <c r="BW102" s="429">
        <f t="shared" si="126"/>
        <v>0</v>
      </c>
      <c r="BX102" s="429">
        <f t="shared" si="126"/>
        <v>0</v>
      </c>
      <c r="BY102" s="429">
        <f t="shared" si="126"/>
        <v>0</v>
      </c>
      <c r="BZ102" s="429">
        <f t="shared" si="126"/>
        <v>0</v>
      </c>
      <c r="CA102" s="429">
        <f t="shared" ref="CA102:DA102" si="127">SUM(CA99:CA101)</f>
        <v>0</v>
      </c>
      <c r="CB102" s="429">
        <f t="shared" si="127"/>
        <v>0</v>
      </c>
      <c r="CC102" s="429">
        <f t="shared" si="127"/>
        <v>0</v>
      </c>
      <c r="CD102" s="429">
        <f t="shared" si="127"/>
        <v>0</v>
      </c>
      <c r="CE102" s="429">
        <f t="shared" si="127"/>
        <v>0</v>
      </c>
      <c r="CF102" s="429">
        <f t="shared" si="127"/>
        <v>0</v>
      </c>
      <c r="CG102" s="429">
        <f t="shared" si="127"/>
        <v>0</v>
      </c>
      <c r="CH102" s="429">
        <f t="shared" si="127"/>
        <v>0</v>
      </c>
      <c r="CI102" s="429">
        <f t="shared" si="127"/>
        <v>0</v>
      </c>
      <c r="CJ102" s="429">
        <f t="shared" si="127"/>
        <v>0</v>
      </c>
      <c r="CK102" s="429">
        <f t="shared" si="127"/>
        <v>0</v>
      </c>
      <c r="CL102" s="429">
        <f t="shared" si="127"/>
        <v>0</v>
      </c>
      <c r="CM102" s="429">
        <f t="shared" si="127"/>
        <v>0</v>
      </c>
      <c r="CN102" s="429">
        <f t="shared" si="127"/>
        <v>0</v>
      </c>
      <c r="CO102" s="429">
        <f t="shared" si="127"/>
        <v>0</v>
      </c>
      <c r="CP102" s="429">
        <f t="shared" si="127"/>
        <v>0</v>
      </c>
      <c r="CQ102" s="429">
        <f t="shared" si="127"/>
        <v>0</v>
      </c>
      <c r="CR102" s="429">
        <f t="shared" si="127"/>
        <v>0</v>
      </c>
      <c r="CS102" s="429">
        <f t="shared" si="127"/>
        <v>0</v>
      </c>
      <c r="CT102" s="429">
        <f t="shared" si="127"/>
        <v>0</v>
      </c>
      <c r="CU102" s="429">
        <f t="shared" si="127"/>
        <v>0</v>
      </c>
      <c r="CV102" s="429">
        <f t="shared" si="127"/>
        <v>0</v>
      </c>
      <c r="CW102" s="429">
        <f t="shared" si="127"/>
        <v>0</v>
      </c>
      <c r="CX102" s="429">
        <f t="shared" si="127"/>
        <v>0</v>
      </c>
      <c r="CY102" s="429">
        <f t="shared" si="127"/>
        <v>0</v>
      </c>
      <c r="CZ102" s="429">
        <f t="shared" si="127"/>
        <v>0</v>
      </c>
      <c r="DA102" s="429">
        <f t="shared" si="127"/>
        <v>0</v>
      </c>
      <c r="DB102" s="429">
        <f t="shared" ref="DB102:DM102" si="128">SUM(DB99:DB101)</f>
        <v>0</v>
      </c>
      <c r="DC102" s="429">
        <f t="shared" si="128"/>
        <v>0</v>
      </c>
      <c r="DD102" s="429">
        <f t="shared" si="128"/>
        <v>0</v>
      </c>
      <c r="DE102" s="429">
        <f t="shared" si="128"/>
        <v>0</v>
      </c>
      <c r="DF102" s="429">
        <f t="shared" si="128"/>
        <v>0</v>
      </c>
      <c r="DG102" s="429">
        <f t="shared" si="128"/>
        <v>0</v>
      </c>
      <c r="DH102" s="429">
        <f t="shared" si="128"/>
        <v>0</v>
      </c>
      <c r="DI102" s="429">
        <f t="shared" si="128"/>
        <v>0</v>
      </c>
      <c r="DJ102" s="429">
        <f t="shared" si="128"/>
        <v>0</v>
      </c>
      <c r="DK102" s="429">
        <f t="shared" si="128"/>
        <v>0</v>
      </c>
      <c r="DL102" s="429">
        <f t="shared" si="128"/>
        <v>0</v>
      </c>
      <c r="DM102" s="429">
        <f t="shared" si="128"/>
        <v>0</v>
      </c>
    </row>
    <row r="103" spans="1:117" s="438" customFormat="1" ht="6.75" thickTop="1" x14ac:dyDescent="0.15">
      <c r="A103" s="441"/>
      <c r="B103" s="439"/>
      <c r="C103" s="439"/>
      <c r="D103" s="439"/>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c r="AH103" s="440"/>
      <c r="AI103" s="440"/>
      <c r="AJ103" s="440"/>
      <c r="AK103" s="440"/>
      <c r="AL103" s="440"/>
      <c r="AM103" s="440"/>
      <c r="AN103" s="440"/>
      <c r="AO103" s="440"/>
      <c r="AP103" s="440"/>
      <c r="AQ103" s="440"/>
      <c r="AR103" s="440"/>
      <c r="AS103" s="440"/>
      <c r="AT103" s="440"/>
      <c r="AU103" s="440"/>
      <c r="AV103" s="440"/>
      <c r="AW103" s="440"/>
      <c r="AX103" s="440"/>
      <c r="AY103" s="440"/>
      <c r="AZ103" s="440"/>
      <c r="BA103" s="440"/>
      <c r="BB103" s="440"/>
      <c r="BC103" s="440"/>
      <c r="BD103" s="440"/>
      <c r="BE103" s="440"/>
      <c r="BF103" s="440"/>
      <c r="BG103" s="440"/>
      <c r="BH103" s="440"/>
      <c r="BI103" s="440"/>
      <c r="BJ103" s="440"/>
      <c r="BK103" s="440"/>
      <c r="BL103" s="440"/>
      <c r="BM103" s="440"/>
      <c r="BN103" s="440"/>
      <c r="BO103" s="440"/>
      <c r="BP103" s="440"/>
      <c r="BQ103" s="440"/>
      <c r="BR103" s="440"/>
      <c r="BS103" s="440"/>
      <c r="BT103" s="440"/>
      <c r="BU103" s="440"/>
      <c r="BV103" s="440"/>
      <c r="BW103" s="440"/>
      <c r="BX103" s="440"/>
      <c r="BY103" s="440"/>
      <c r="BZ103" s="440"/>
      <c r="CA103" s="440"/>
      <c r="CB103" s="440"/>
      <c r="CC103" s="440"/>
      <c r="CD103" s="440"/>
      <c r="CE103" s="440"/>
      <c r="CF103" s="440"/>
      <c r="CG103" s="440"/>
      <c r="CH103" s="440"/>
      <c r="CI103" s="440"/>
      <c r="CJ103" s="440"/>
      <c r="CK103" s="440"/>
      <c r="CL103" s="440"/>
      <c r="CM103" s="440"/>
      <c r="CN103" s="440"/>
      <c r="CO103" s="440"/>
      <c r="CP103" s="440"/>
      <c r="CQ103" s="440"/>
      <c r="CR103" s="440"/>
      <c r="CS103" s="440"/>
      <c r="CT103" s="440"/>
      <c r="CU103" s="440"/>
      <c r="CV103" s="440"/>
      <c r="CW103" s="440"/>
      <c r="CX103" s="440"/>
      <c r="CY103" s="440"/>
      <c r="CZ103" s="440"/>
      <c r="DA103" s="440"/>
      <c r="DB103" s="440"/>
      <c r="DC103" s="440"/>
      <c r="DD103" s="440"/>
      <c r="DE103" s="440"/>
      <c r="DF103" s="440"/>
      <c r="DG103" s="440"/>
      <c r="DH103" s="440"/>
      <c r="DI103" s="440"/>
      <c r="DJ103" s="440"/>
      <c r="DK103" s="440"/>
      <c r="DL103" s="440"/>
      <c r="DM103" s="440"/>
    </row>
    <row r="104" spans="1:117" s="422" customFormat="1" x14ac:dyDescent="0.25">
      <c r="A104" s="424"/>
      <c r="B104" s="444" t="s">
        <v>50</v>
      </c>
      <c r="C104" s="428"/>
      <c r="F104" s="853"/>
      <c r="G104" s="853"/>
      <c r="H104" s="853"/>
      <c r="I104" s="853"/>
      <c r="J104" s="853"/>
      <c r="K104" s="445">
        <f>SUM(F$100:K$101)</f>
        <v>0</v>
      </c>
      <c r="L104" s="445">
        <f t="shared" ref="L104:BW104" si="129">SUM(G$100:L$101)</f>
        <v>0</v>
      </c>
      <c r="M104" s="445">
        <f t="shared" si="129"/>
        <v>0</v>
      </c>
      <c r="N104" s="445">
        <f t="shared" si="129"/>
        <v>0</v>
      </c>
      <c r="O104" s="445">
        <f t="shared" si="129"/>
        <v>0</v>
      </c>
      <c r="P104" s="445">
        <f t="shared" si="129"/>
        <v>0</v>
      </c>
      <c r="Q104" s="445">
        <f t="shared" si="129"/>
        <v>0</v>
      </c>
      <c r="R104" s="445">
        <f t="shared" si="129"/>
        <v>0</v>
      </c>
      <c r="S104" s="445">
        <f t="shared" si="129"/>
        <v>0</v>
      </c>
      <c r="T104" s="445">
        <f t="shared" si="129"/>
        <v>0</v>
      </c>
      <c r="U104" s="445">
        <f t="shared" si="129"/>
        <v>0</v>
      </c>
      <c r="V104" s="445">
        <f t="shared" si="129"/>
        <v>0</v>
      </c>
      <c r="W104" s="445">
        <f t="shared" si="129"/>
        <v>0</v>
      </c>
      <c r="X104" s="445">
        <f t="shared" si="129"/>
        <v>0</v>
      </c>
      <c r="Y104" s="445">
        <f t="shared" si="129"/>
        <v>0</v>
      </c>
      <c r="Z104" s="445">
        <f t="shared" si="129"/>
        <v>0</v>
      </c>
      <c r="AA104" s="445">
        <f t="shared" si="129"/>
        <v>0</v>
      </c>
      <c r="AB104" s="445">
        <f t="shared" si="129"/>
        <v>0</v>
      </c>
      <c r="AC104" s="445">
        <f t="shared" si="129"/>
        <v>0</v>
      </c>
      <c r="AD104" s="445">
        <f t="shared" si="129"/>
        <v>0</v>
      </c>
      <c r="AE104" s="445">
        <f t="shared" si="129"/>
        <v>0</v>
      </c>
      <c r="AF104" s="445">
        <f t="shared" si="129"/>
        <v>0</v>
      </c>
      <c r="AG104" s="445">
        <f t="shared" si="129"/>
        <v>0</v>
      </c>
      <c r="AH104" s="445">
        <f t="shared" si="129"/>
        <v>0</v>
      </c>
      <c r="AI104" s="445">
        <f t="shared" si="129"/>
        <v>0</v>
      </c>
      <c r="AJ104" s="445">
        <f t="shared" si="129"/>
        <v>0</v>
      </c>
      <c r="AK104" s="445">
        <f t="shared" si="129"/>
        <v>0</v>
      </c>
      <c r="AL104" s="445">
        <f t="shared" si="129"/>
        <v>0</v>
      </c>
      <c r="AM104" s="445">
        <f t="shared" si="129"/>
        <v>0</v>
      </c>
      <c r="AN104" s="445">
        <f t="shared" si="129"/>
        <v>0</v>
      </c>
      <c r="AO104" s="445">
        <f t="shared" si="129"/>
        <v>0</v>
      </c>
      <c r="AP104" s="445">
        <f t="shared" si="129"/>
        <v>0</v>
      </c>
      <c r="AQ104" s="445">
        <f t="shared" si="129"/>
        <v>0</v>
      </c>
      <c r="AR104" s="445">
        <f t="shared" si="129"/>
        <v>0</v>
      </c>
      <c r="AS104" s="445">
        <f t="shared" si="129"/>
        <v>0</v>
      </c>
      <c r="AT104" s="445">
        <f t="shared" si="129"/>
        <v>0</v>
      </c>
      <c r="AU104" s="445">
        <f t="shared" si="129"/>
        <v>0</v>
      </c>
      <c r="AV104" s="445">
        <f t="shared" si="129"/>
        <v>0</v>
      </c>
      <c r="AW104" s="445">
        <f t="shared" si="129"/>
        <v>0</v>
      </c>
      <c r="AX104" s="445">
        <f t="shared" si="129"/>
        <v>0</v>
      </c>
      <c r="AY104" s="445">
        <f t="shared" si="129"/>
        <v>0</v>
      </c>
      <c r="AZ104" s="445">
        <f t="shared" si="129"/>
        <v>0</v>
      </c>
      <c r="BA104" s="445">
        <f t="shared" si="129"/>
        <v>0</v>
      </c>
      <c r="BB104" s="445">
        <f t="shared" si="129"/>
        <v>0</v>
      </c>
      <c r="BC104" s="445">
        <f t="shared" si="129"/>
        <v>0</v>
      </c>
      <c r="BD104" s="445">
        <f t="shared" si="129"/>
        <v>0</v>
      </c>
      <c r="BE104" s="445">
        <f t="shared" si="129"/>
        <v>0</v>
      </c>
      <c r="BF104" s="445">
        <f t="shared" si="129"/>
        <v>0</v>
      </c>
      <c r="BG104" s="445">
        <f t="shared" si="129"/>
        <v>0</v>
      </c>
      <c r="BH104" s="445">
        <f t="shared" si="129"/>
        <v>0</v>
      </c>
      <c r="BI104" s="445">
        <f t="shared" si="129"/>
        <v>0</v>
      </c>
      <c r="BJ104" s="445">
        <f t="shared" si="129"/>
        <v>0</v>
      </c>
      <c r="BK104" s="445">
        <f t="shared" si="129"/>
        <v>0</v>
      </c>
      <c r="BL104" s="445">
        <f t="shared" si="129"/>
        <v>0</v>
      </c>
      <c r="BM104" s="445">
        <f t="shared" si="129"/>
        <v>0</v>
      </c>
      <c r="BN104" s="445">
        <f t="shared" si="129"/>
        <v>0</v>
      </c>
      <c r="BO104" s="445">
        <f t="shared" si="129"/>
        <v>0</v>
      </c>
      <c r="BP104" s="445">
        <f t="shared" si="129"/>
        <v>0</v>
      </c>
      <c r="BQ104" s="445">
        <f t="shared" si="129"/>
        <v>0</v>
      </c>
      <c r="BR104" s="445">
        <f t="shared" si="129"/>
        <v>0</v>
      </c>
      <c r="BS104" s="445">
        <f t="shared" si="129"/>
        <v>0</v>
      </c>
      <c r="BT104" s="445">
        <f t="shared" si="129"/>
        <v>0</v>
      </c>
      <c r="BU104" s="445">
        <f t="shared" si="129"/>
        <v>0</v>
      </c>
      <c r="BV104" s="445">
        <f t="shared" si="129"/>
        <v>0</v>
      </c>
      <c r="BW104" s="445">
        <f t="shared" si="129"/>
        <v>0</v>
      </c>
      <c r="BX104" s="445">
        <f>SUM(BS$100:BX$101)</f>
        <v>0</v>
      </c>
      <c r="BY104" s="445">
        <f>SUM(BT$100:BY$101)</f>
        <v>0</v>
      </c>
      <c r="BZ104" s="445">
        <f>SUM(BU$100:BZ$101)</f>
        <v>0</v>
      </c>
      <c r="CA104" s="445">
        <f t="shared" ref="CA104:DA104" si="130">SUM(BV$100:CA$101)</f>
        <v>0</v>
      </c>
      <c r="CB104" s="445">
        <f t="shared" si="130"/>
        <v>0</v>
      </c>
      <c r="CC104" s="445">
        <f t="shared" si="130"/>
        <v>0</v>
      </c>
      <c r="CD104" s="445">
        <f t="shared" si="130"/>
        <v>0</v>
      </c>
      <c r="CE104" s="445">
        <f t="shared" si="130"/>
        <v>0</v>
      </c>
      <c r="CF104" s="445">
        <f t="shared" si="130"/>
        <v>0</v>
      </c>
      <c r="CG104" s="445">
        <f t="shared" si="130"/>
        <v>0</v>
      </c>
      <c r="CH104" s="445">
        <f t="shared" si="130"/>
        <v>0</v>
      </c>
      <c r="CI104" s="445">
        <f t="shared" si="130"/>
        <v>0</v>
      </c>
      <c r="CJ104" s="445">
        <f t="shared" si="130"/>
        <v>0</v>
      </c>
      <c r="CK104" s="445">
        <f t="shared" si="130"/>
        <v>0</v>
      </c>
      <c r="CL104" s="445">
        <f t="shared" si="130"/>
        <v>0</v>
      </c>
      <c r="CM104" s="445">
        <f t="shared" si="130"/>
        <v>0</v>
      </c>
      <c r="CN104" s="445">
        <f t="shared" si="130"/>
        <v>0</v>
      </c>
      <c r="CO104" s="445">
        <f t="shared" si="130"/>
        <v>0</v>
      </c>
      <c r="CP104" s="445">
        <f t="shared" si="130"/>
        <v>0</v>
      </c>
      <c r="CQ104" s="445">
        <f t="shared" si="130"/>
        <v>0</v>
      </c>
      <c r="CR104" s="445">
        <f t="shared" si="130"/>
        <v>0</v>
      </c>
      <c r="CS104" s="445">
        <f t="shared" si="130"/>
        <v>0</v>
      </c>
      <c r="CT104" s="445">
        <f t="shared" si="130"/>
        <v>0</v>
      </c>
      <c r="CU104" s="445">
        <f t="shared" si="130"/>
        <v>0</v>
      </c>
      <c r="CV104" s="445">
        <f t="shared" si="130"/>
        <v>0</v>
      </c>
      <c r="CW104" s="445">
        <f t="shared" si="130"/>
        <v>0</v>
      </c>
      <c r="CX104" s="445">
        <f t="shared" si="130"/>
        <v>0</v>
      </c>
      <c r="CY104" s="445">
        <f t="shared" si="130"/>
        <v>0</v>
      </c>
      <c r="CZ104" s="445">
        <f t="shared" si="130"/>
        <v>0</v>
      </c>
      <c r="DA104" s="445">
        <f t="shared" si="130"/>
        <v>0</v>
      </c>
      <c r="DB104" s="445">
        <f t="shared" ref="DB104:DM104" si="131">SUM(CW$100:DB$101)</f>
        <v>0</v>
      </c>
      <c r="DC104" s="445">
        <f t="shared" si="131"/>
        <v>0</v>
      </c>
      <c r="DD104" s="445">
        <f t="shared" si="131"/>
        <v>0</v>
      </c>
      <c r="DE104" s="445">
        <f t="shared" si="131"/>
        <v>0</v>
      </c>
      <c r="DF104" s="445">
        <f t="shared" si="131"/>
        <v>0</v>
      </c>
      <c r="DG104" s="445">
        <f t="shared" si="131"/>
        <v>0</v>
      </c>
      <c r="DH104" s="445">
        <f t="shared" si="131"/>
        <v>0</v>
      </c>
      <c r="DI104" s="445">
        <f t="shared" si="131"/>
        <v>0</v>
      </c>
      <c r="DJ104" s="445">
        <f t="shared" si="131"/>
        <v>0</v>
      </c>
      <c r="DK104" s="445">
        <f t="shared" si="131"/>
        <v>0</v>
      </c>
      <c r="DL104" s="445">
        <f t="shared" si="131"/>
        <v>0</v>
      </c>
      <c r="DM104" s="445">
        <f t="shared" si="131"/>
        <v>0</v>
      </c>
    </row>
    <row r="105" spans="1:117" s="422" customFormat="1" x14ac:dyDescent="0.25">
      <c r="A105" s="424"/>
      <c r="B105" s="428" t="s">
        <v>119</v>
      </c>
      <c r="C105" s="428"/>
      <c r="D105" s="428">
        <f>MAX($F$102:$DM$102)</f>
        <v>0</v>
      </c>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45"/>
      <c r="BB105" s="445"/>
      <c r="BC105" s="445"/>
      <c r="BD105" s="445"/>
      <c r="BE105" s="445"/>
      <c r="BF105" s="445"/>
      <c r="BG105" s="445"/>
      <c r="BH105" s="445"/>
      <c r="BI105" s="445"/>
      <c r="BJ105" s="445"/>
      <c r="BK105" s="445"/>
      <c r="BL105" s="445"/>
      <c r="BM105" s="445"/>
      <c r="BN105" s="445"/>
      <c r="BO105" s="445"/>
      <c r="BP105" s="445"/>
      <c r="BQ105" s="445"/>
      <c r="BR105" s="445"/>
      <c r="BS105" s="445"/>
      <c r="BT105" s="445"/>
      <c r="BU105" s="445"/>
      <c r="BV105" s="445"/>
      <c r="BW105" s="445"/>
      <c r="BX105" s="445"/>
      <c r="BY105" s="445"/>
      <c r="BZ105" s="445"/>
      <c r="CA105" s="445"/>
      <c r="CB105" s="445"/>
      <c r="CC105" s="445"/>
      <c r="CD105" s="445"/>
      <c r="CE105" s="445"/>
      <c r="CF105" s="445"/>
      <c r="CG105" s="445"/>
      <c r="CH105" s="445"/>
      <c r="CI105" s="445"/>
      <c r="CJ105" s="445"/>
      <c r="CK105" s="445"/>
      <c r="CL105" s="445"/>
      <c r="CM105" s="445"/>
      <c r="CN105" s="445"/>
      <c r="CO105" s="445"/>
      <c r="CP105" s="445"/>
      <c r="CQ105" s="445"/>
      <c r="CR105" s="445"/>
      <c r="CS105" s="445"/>
      <c r="CT105" s="445"/>
      <c r="CU105" s="445"/>
      <c r="CV105" s="445"/>
      <c r="CW105" s="445"/>
      <c r="CX105" s="445"/>
      <c r="CY105" s="445"/>
      <c r="CZ105" s="445"/>
      <c r="DA105" s="445"/>
      <c r="DB105" s="445"/>
      <c r="DC105" s="445"/>
      <c r="DD105" s="445"/>
      <c r="DE105" s="445"/>
      <c r="DF105" s="445"/>
      <c r="DG105" s="445"/>
      <c r="DH105" s="445"/>
      <c r="DI105" s="445"/>
      <c r="DJ105" s="445"/>
      <c r="DK105" s="445"/>
      <c r="DL105" s="445"/>
      <c r="DM105" s="445"/>
    </row>
    <row r="106" spans="1:117" s="438" customFormat="1" ht="6" x14ac:dyDescent="0.15">
      <c r="A106" s="441"/>
      <c r="B106" s="439"/>
      <c r="C106" s="439"/>
      <c r="D106" s="439"/>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40"/>
      <c r="AI106" s="440"/>
      <c r="AJ106" s="440"/>
      <c r="AK106" s="440"/>
      <c r="AL106" s="440"/>
      <c r="AM106" s="440"/>
      <c r="AN106" s="440"/>
      <c r="AO106" s="440"/>
      <c r="AP106" s="440"/>
      <c r="AQ106" s="440"/>
      <c r="AR106" s="440"/>
      <c r="AS106" s="440"/>
      <c r="AT106" s="440"/>
      <c r="AU106" s="440"/>
      <c r="AV106" s="440"/>
      <c r="AW106" s="440"/>
      <c r="AX106" s="440"/>
      <c r="AY106" s="440"/>
      <c r="AZ106" s="440"/>
      <c r="BA106" s="440"/>
      <c r="BB106" s="440"/>
      <c r="BC106" s="440"/>
      <c r="BD106" s="440"/>
      <c r="BE106" s="440"/>
      <c r="BF106" s="440"/>
      <c r="BG106" s="440"/>
      <c r="BH106" s="440"/>
      <c r="BI106" s="440"/>
      <c r="BJ106" s="440"/>
      <c r="BK106" s="440"/>
      <c r="BL106" s="440"/>
      <c r="BM106" s="440"/>
      <c r="BN106" s="440"/>
      <c r="BO106" s="440"/>
      <c r="BP106" s="440"/>
      <c r="BQ106" s="440"/>
      <c r="BR106" s="440"/>
      <c r="BS106" s="440"/>
      <c r="BT106" s="440"/>
      <c r="BU106" s="440"/>
      <c r="BV106" s="440"/>
      <c r="BW106" s="440"/>
      <c r="BX106" s="440"/>
      <c r="BY106" s="440"/>
      <c r="BZ106" s="440"/>
      <c r="CA106" s="440"/>
      <c r="CB106" s="440"/>
      <c r="CC106" s="440"/>
      <c r="CD106" s="440"/>
      <c r="CE106" s="440"/>
      <c r="CF106" s="440"/>
      <c r="CG106" s="440"/>
      <c r="CH106" s="440"/>
      <c r="CI106" s="440"/>
      <c r="CJ106" s="440"/>
      <c r="CK106" s="440"/>
      <c r="CL106" s="440"/>
      <c r="CM106" s="440"/>
      <c r="CN106" s="440"/>
      <c r="CO106" s="440"/>
      <c r="CP106" s="440"/>
      <c r="CQ106" s="440"/>
      <c r="CR106" s="440"/>
      <c r="CS106" s="440"/>
      <c r="CT106" s="440"/>
      <c r="CU106" s="440"/>
      <c r="CV106" s="440"/>
      <c r="CW106" s="440"/>
      <c r="CX106" s="440"/>
      <c r="CY106" s="440"/>
      <c r="CZ106" s="440"/>
      <c r="DA106" s="440"/>
      <c r="DB106" s="440"/>
      <c r="DC106" s="440"/>
      <c r="DD106" s="440"/>
      <c r="DE106" s="440"/>
      <c r="DF106" s="440"/>
      <c r="DG106" s="440"/>
      <c r="DH106" s="440"/>
      <c r="DI106" s="440"/>
      <c r="DJ106" s="440"/>
      <c r="DK106" s="440"/>
      <c r="DL106" s="440"/>
      <c r="DM106" s="440"/>
    </row>
    <row r="107" spans="1:117" s="424" customFormat="1" ht="15.75" x14ac:dyDescent="0.25">
      <c r="A107" s="425" t="s">
        <v>255</v>
      </c>
      <c r="B107" s="425"/>
      <c r="C107" s="425"/>
      <c r="D107" s="425"/>
      <c r="E107" s="426"/>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30"/>
      <c r="BR107" s="430"/>
      <c r="BS107" s="430"/>
      <c r="BT107" s="430"/>
      <c r="BU107" s="430"/>
      <c r="BV107" s="430"/>
      <c r="BW107" s="430"/>
      <c r="BX107" s="430"/>
      <c r="BY107" s="430"/>
      <c r="BZ107" s="430"/>
      <c r="CA107" s="430"/>
      <c r="CB107" s="430"/>
      <c r="CC107" s="430"/>
      <c r="CD107" s="430"/>
      <c r="CE107" s="430"/>
      <c r="CF107" s="430"/>
      <c r="CG107" s="430"/>
      <c r="CH107" s="430"/>
      <c r="CI107" s="430"/>
      <c r="CJ107" s="430"/>
      <c r="CK107" s="430"/>
      <c r="CL107" s="430"/>
      <c r="CM107" s="430"/>
      <c r="CN107" s="430"/>
      <c r="CO107" s="430"/>
      <c r="CP107" s="430"/>
      <c r="CQ107" s="430"/>
      <c r="CR107" s="430"/>
      <c r="CS107" s="430"/>
      <c r="CT107" s="430"/>
      <c r="CU107" s="430"/>
      <c r="CV107" s="430"/>
      <c r="CW107" s="430"/>
      <c r="CX107" s="430"/>
      <c r="CY107" s="430"/>
      <c r="CZ107" s="430"/>
      <c r="DA107" s="430"/>
      <c r="DB107" s="430"/>
      <c r="DC107" s="430"/>
      <c r="DD107" s="430"/>
      <c r="DE107" s="430"/>
      <c r="DF107" s="430"/>
      <c r="DG107" s="430"/>
      <c r="DH107" s="430"/>
      <c r="DI107" s="430"/>
      <c r="DJ107" s="430"/>
      <c r="DK107" s="430"/>
      <c r="DL107" s="430"/>
      <c r="DM107" s="430"/>
    </row>
    <row r="108" spans="1:117" s="422" customFormat="1" x14ac:dyDescent="0.25">
      <c r="B108" s="422" t="s">
        <v>32</v>
      </c>
      <c r="C108" s="428"/>
      <c r="F108" s="423">
        <f>IF(COLUMN(F$108)=6,0,E$111*F$6)</f>
        <v>0</v>
      </c>
      <c r="G108" s="423">
        <f t="shared" ref="G108:BR108" si="132">IF(COLUMN(G$108)=6,0,F$111*G$6)</f>
        <v>0</v>
      </c>
      <c r="H108" s="423">
        <f t="shared" si="132"/>
        <v>0</v>
      </c>
      <c r="I108" s="423">
        <f t="shared" si="132"/>
        <v>0</v>
      </c>
      <c r="J108" s="423">
        <f t="shared" si="132"/>
        <v>0</v>
      </c>
      <c r="K108" s="423">
        <f t="shared" si="132"/>
        <v>0</v>
      </c>
      <c r="L108" s="423">
        <f t="shared" si="132"/>
        <v>0</v>
      </c>
      <c r="M108" s="423">
        <f t="shared" si="132"/>
        <v>0</v>
      </c>
      <c r="N108" s="423">
        <f t="shared" si="132"/>
        <v>0</v>
      </c>
      <c r="O108" s="423">
        <f t="shared" si="132"/>
        <v>0</v>
      </c>
      <c r="P108" s="423">
        <f t="shared" si="132"/>
        <v>0</v>
      </c>
      <c r="Q108" s="423">
        <f t="shared" si="132"/>
        <v>0</v>
      </c>
      <c r="R108" s="423">
        <f t="shared" si="132"/>
        <v>0</v>
      </c>
      <c r="S108" s="423">
        <f t="shared" si="132"/>
        <v>0</v>
      </c>
      <c r="T108" s="423">
        <f t="shared" si="132"/>
        <v>0</v>
      </c>
      <c r="U108" s="423">
        <f t="shared" si="132"/>
        <v>0</v>
      </c>
      <c r="V108" s="423">
        <f t="shared" si="132"/>
        <v>0</v>
      </c>
      <c r="W108" s="423">
        <f t="shared" si="132"/>
        <v>0</v>
      </c>
      <c r="X108" s="423">
        <f t="shared" si="132"/>
        <v>0</v>
      </c>
      <c r="Y108" s="423">
        <f t="shared" si="132"/>
        <v>0</v>
      </c>
      <c r="Z108" s="423">
        <f t="shared" si="132"/>
        <v>0</v>
      </c>
      <c r="AA108" s="423">
        <f t="shared" si="132"/>
        <v>0</v>
      </c>
      <c r="AB108" s="423">
        <f t="shared" si="132"/>
        <v>0</v>
      </c>
      <c r="AC108" s="423">
        <f t="shared" si="132"/>
        <v>0</v>
      </c>
      <c r="AD108" s="423">
        <f t="shared" si="132"/>
        <v>0</v>
      </c>
      <c r="AE108" s="423">
        <f t="shared" si="132"/>
        <v>0</v>
      </c>
      <c r="AF108" s="423">
        <f t="shared" si="132"/>
        <v>0</v>
      </c>
      <c r="AG108" s="423">
        <f t="shared" si="132"/>
        <v>0</v>
      </c>
      <c r="AH108" s="423">
        <f t="shared" si="132"/>
        <v>0</v>
      </c>
      <c r="AI108" s="423">
        <f t="shared" si="132"/>
        <v>0</v>
      </c>
      <c r="AJ108" s="423">
        <f t="shared" si="132"/>
        <v>0</v>
      </c>
      <c r="AK108" s="423">
        <f t="shared" si="132"/>
        <v>0</v>
      </c>
      <c r="AL108" s="423">
        <f t="shared" si="132"/>
        <v>0</v>
      </c>
      <c r="AM108" s="423">
        <f t="shared" si="132"/>
        <v>0</v>
      </c>
      <c r="AN108" s="423">
        <f t="shared" si="132"/>
        <v>0</v>
      </c>
      <c r="AO108" s="423">
        <f t="shared" si="132"/>
        <v>0</v>
      </c>
      <c r="AP108" s="423">
        <f t="shared" si="132"/>
        <v>0</v>
      </c>
      <c r="AQ108" s="423">
        <f t="shared" si="132"/>
        <v>0</v>
      </c>
      <c r="AR108" s="423">
        <f t="shared" si="132"/>
        <v>0</v>
      </c>
      <c r="AS108" s="423">
        <f t="shared" si="132"/>
        <v>0</v>
      </c>
      <c r="AT108" s="423">
        <f t="shared" si="132"/>
        <v>0</v>
      </c>
      <c r="AU108" s="423">
        <f t="shared" si="132"/>
        <v>0</v>
      </c>
      <c r="AV108" s="423">
        <f t="shared" si="132"/>
        <v>0</v>
      </c>
      <c r="AW108" s="423">
        <f t="shared" si="132"/>
        <v>0</v>
      </c>
      <c r="AX108" s="423">
        <f t="shared" si="132"/>
        <v>0</v>
      </c>
      <c r="AY108" s="423">
        <f t="shared" si="132"/>
        <v>0</v>
      </c>
      <c r="AZ108" s="423">
        <f t="shared" si="132"/>
        <v>0</v>
      </c>
      <c r="BA108" s="423">
        <f t="shared" si="132"/>
        <v>0</v>
      </c>
      <c r="BB108" s="423">
        <f t="shared" si="132"/>
        <v>0</v>
      </c>
      <c r="BC108" s="423">
        <f t="shared" si="132"/>
        <v>0</v>
      </c>
      <c r="BD108" s="423">
        <f t="shared" si="132"/>
        <v>0</v>
      </c>
      <c r="BE108" s="423">
        <f t="shared" si="132"/>
        <v>0</v>
      </c>
      <c r="BF108" s="423">
        <f t="shared" si="132"/>
        <v>0</v>
      </c>
      <c r="BG108" s="423">
        <f t="shared" si="132"/>
        <v>0</v>
      </c>
      <c r="BH108" s="423">
        <f t="shared" si="132"/>
        <v>0</v>
      </c>
      <c r="BI108" s="423">
        <f t="shared" si="132"/>
        <v>0</v>
      </c>
      <c r="BJ108" s="423">
        <f t="shared" si="132"/>
        <v>0</v>
      </c>
      <c r="BK108" s="423">
        <f t="shared" si="132"/>
        <v>0</v>
      </c>
      <c r="BL108" s="423">
        <f t="shared" si="132"/>
        <v>0</v>
      </c>
      <c r="BM108" s="423">
        <f t="shared" si="132"/>
        <v>0</v>
      </c>
      <c r="BN108" s="423">
        <f t="shared" si="132"/>
        <v>0</v>
      </c>
      <c r="BO108" s="423">
        <f t="shared" si="132"/>
        <v>0</v>
      </c>
      <c r="BP108" s="423">
        <f t="shared" si="132"/>
        <v>0</v>
      </c>
      <c r="BQ108" s="423">
        <f t="shared" si="132"/>
        <v>0</v>
      </c>
      <c r="BR108" s="423">
        <f t="shared" si="132"/>
        <v>0</v>
      </c>
      <c r="BS108" s="423">
        <f t="shared" ref="BS108:DM108" si="133">IF(COLUMN(BS$108)=6,0,BR$111*BS$6)</f>
        <v>0</v>
      </c>
      <c r="BT108" s="423">
        <f t="shared" si="133"/>
        <v>0</v>
      </c>
      <c r="BU108" s="423">
        <f t="shared" si="133"/>
        <v>0</v>
      </c>
      <c r="BV108" s="423">
        <f t="shared" si="133"/>
        <v>0</v>
      </c>
      <c r="BW108" s="423">
        <f t="shared" si="133"/>
        <v>0</v>
      </c>
      <c r="BX108" s="423">
        <f t="shared" si="133"/>
        <v>0</v>
      </c>
      <c r="BY108" s="423">
        <f t="shared" si="133"/>
        <v>0</v>
      </c>
      <c r="BZ108" s="423">
        <f t="shared" si="133"/>
        <v>0</v>
      </c>
      <c r="CA108" s="423">
        <f t="shared" si="133"/>
        <v>0</v>
      </c>
      <c r="CB108" s="423">
        <f t="shared" si="133"/>
        <v>0</v>
      </c>
      <c r="CC108" s="423">
        <f t="shared" si="133"/>
        <v>0</v>
      </c>
      <c r="CD108" s="423">
        <f t="shared" si="133"/>
        <v>0</v>
      </c>
      <c r="CE108" s="423">
        <f t="shared" si="133"/>
        <v>0</v>
      </c>
      <c r="CF108" s="423">
        <f t="shared" si="133"/>
        <v>0</v>
      </c>
      <c r="CG108" s="423">
        <f t="shared" si="133"/>
        <v>0</v>
      </c>
      <c r="CH108" s="423">
        <f t="shared" si="133"/>
        <v>0</v>
      </c>
      <c r="CI108" s="423">
        <f t="shared" si="133"/>
        <v>0</v>
      </c>
      <c r="CJ108" s="423">
        <f t="shared" si="133"/>
        <v>0</v>
      </c>
      <c r="CK108" s="423">
        <f t="shared" si="133"/>
        <v>0</v>
      </c>
      <c r="CL108" s="423">
        <f t="shared" si="133"/>
        <v>0</v>
      </c>
      <c r="CM108" s="423">
        <f t="shared" si="133"/>
        <v>0</v>
      </c>
      <c r="CN108" s="423">
        <f t="shared" si="133"/>
        <v>0</v>
      </c>
      <c r="CO108" s="423">
        <f t="shared" si="133"/>
        <v>0</v>
      </c>
      <c r="CP108" s="423">
        <f t="shared" si="133"/>
        <v>0</v>
      </c>
      <c r="CQ108" s="423">
        <f t="shared" si="133"/>
        <v>0</v>
      </c>
      <c r="CR108" s="423">
        <f t="shared" si="133"/>
        <v>0</v>
      </c>
      <c r="CS108" s="423">
        <f t="shared" si="133"/>
        <v>0</v>
      </c>
      <c r="CT108" s="423">
        <f t="shared" si="133"/>
        <v>0</v>
      </c>
      <c r="CU108" s="423">
        <f t="shared" si="133"/>
        <v>0</v>
      </c>
      <c r="CV108" s="423">
        <f t="shared" si="133"/>
        <v>0</v>
      </c>
      <c r="CW108" s="423">
        <f t="shared" si="133"/>
        <v>0</v>
      </c>
      <c r="CX108" s="423">
        <f t="shared" si="133"/>
        <v>0</v>
      </c>
      <c r="CY108" s="423">
        <f t="shared" si="133"/>
        <v>0</v>
      </c>
      <c r="CZ108" s="423">
        <f t="shared" si="133"/>
        <v>0</v>
      </c>
      <c r="DA108" s="423">
        <f t="shared" si="133"/>
        <v>0</v>
      </c>
      <c r="DB108" s="423">
        <f t="shared" si="133"/>
        <v>0</v>
      </c>
      <c r="DC108" s="423">
        <f t="shared" si="133"/>
        <v>0</v>
      </c>
      <c r="DD108" s="423">
        <f t="shared" si="133"/>
        <v>0</v>
      </c>
      <c r="DE108" s="423">
        <f t="shared" si="133"/>
        <v>0</v>
      </c>
      <c r="DF108" s="423">
        <f t="shared" si="133"/>
        <v>0</v>
      </c>
      <c r="DG108" s="423">
        <f t="shared" si="133"/>
        <v>0</v>
      </c>
      <c r="DH108" s="423">
        <f t="shared" si="133"/>
        <v>0</v>
      </c>
      <c r="DI108" s="423">
        <f t="shared" si="133"/>
        <v>0</v>
      </c>
      <c r="DJ108" s="423">
        <f t="shared" si="133"/>
        <v>0</v>
      </c>
      <c r="DK108" s="423">
        <f t="shared" si="133"/>
        <v>0</v>
      </c>
      <c r="DL108" s="423">
        <f t="shared" si="133"/>
        <v>0</v>
      </c>
      <c r="DM108" s="423">
        <f t="shared" si="133"/>
        <v>0</v>
      </c>
    </row>
    <row r="109" spans="1:117" s="422" customFormat="1" x14ac:dyDescent="0.25">
      <c r="B109" s="422" t="s">
        <v>31</v>
      </c>
      <c r="C109" s="428"/>
      <c r="D109" s="427">
        <f>SUM(F109:DM109)</f>
        <v>0</v>
      </c>
      <c r="F109" s="423">
        <f>IF(F$87&lt;0,0,IF(AND(F$87&gt;0,E$87&lt;=0),F$87*Inputs!$E$143,F$86*Inputs!$E$143))</f>
        <v>0</v>
      </c>
      <c r="G109" s="423">
        <f>IF(G$87&lt;0,0,IF(AND(G$87&gt;0,F$87&lt;=0),G$87*Inputs!$E$143,G$86*Inputs!$E$143))</f>
        <v>0</v>
      </c>
      <c r="H109" s="423">
        <f>IF(H$87&lt;0,0,IF(AND(H$87&gt;0,G$87&lt;=0),H$87*Inputs!$E$143,H$86*Inputs!$E$143))</f>
        <v>0</v>
      </c>
      <c r="I109" s="423">
        <f>IF(I$87&lt;0,0,IF(AND(I$87&gt;0,H$87&lt;=0),I$87*Inputs!$E$143,I$86*Inputs!$E$143))</f>
        <v>0</v>
      </c>
      <c r="J109" s="423">
        <f>IF(J$87&lt;0,0,IF(AND(J$87&gt;0,I$87&lt;=0),J$87*Inputs!$E$143,J$86*Inputs!$E$143))</f>
        <v>0</v>
      </c>
      <c r="K109" s="423">
        <f>IF(K$87&lt;0,0,IF(AND(K$87&gt;0,J$87&lt;=0),K$87*Inputs!$E$143,K$86*Inputs!$E$143))</f>
        <v>0</v>
      </c>
      <c r="L109" s="423">
        <f>IF(L$87&lt;0,0,IF(AND(L$87&gt;0,K$87&lt;=0),L$87*Inputs!$E$143,L$86*Inputs!$E$143))</f>
        <v>0</v>
      </c>
      <c r="M109" s="423">
        <f>IF(M$87&lt;0,0,IF(AND(M$87&gt;0,L$87&lt;=0),M$87*Inputs!$E$143,M$86*Inputs!$E$143))</f>
        <v>0</v>
      </c>
      <c r="N109" s="423">
        <f>IF(N$87&lt;0,0,IF(AND(N$87&gt;0,M$87&lt;=0),N$87*Inputs!$E$143,N$86*Inputs!$E$143))</f>
        <v>0</v>
      </c>
      <c r="O109" s="423">
        <f>IF(O$87&lt;0,0,IF(AND(O$87&gt;0,N$87&lt;=0),O$87*Inputs!$E$143,O$86*Inputs!$E$143))</f>
        <v>0</v>
      </c>
      <c r="P109" s="423">
        <f>IF(P$87&lt;0,0,IF(AND(P$87&gt;0,O$87&lt;=0),P$87*Inputs!$E$143,P$86*Inputs!$E$143))</f>
        <v>0</v>
      </c>
      <c r="Q109" s="423">
        <f>IF(Q$87&lt;0,0,IF(AND(Q$87&gt;0,P$87&lt;=0),Q$87*Inputs!$E$143,Q$86*Inputs!$E$143))</f>
        <v>0</v>
      </c>
      <c r="R109" s="423">
        <f>IF(R$87&lt;0,0,IF(AND(R$87&gt;0,Q$87&lt;=0),R$87*Inputs!$E$143,R$86*Inputs!$E$143))</f>
        <v>0</v>
      </c>
      <c r="S109" s="423">
        <f>IF(S$87&lt;0,0,IF(AND(S$87&gt;0,R$87&lt;=0),S$87*Inputs!$E$143,S$86*Inputs!$E$143))</f>
        <v>0</v>
      </c>
      <c r="T109" s="423">
        <f>IF(T$87&lt;0,0,IF(AND(T$87&gt;0,S$87&lt;=0),T$87*Inputs!$E$143,T$86*Inputs!$E$143))</f>
        <v>0</v>
      </c>
      <c r="U109" s="423">
        <f>IF(U$87&lt;0,0,IF(AND(U$87&gt;0,T$87&lt;=0),U$87*Inputs!$E$143,U$86*Inputs!$E$143))</f>
        <v>0</v>
      </c>
      <c r="V109" s="423">
        <f>IF(V$87&lt;0,0,IF(AND(V$87&gt;0,U$87&lt;=0),V$87*Inputs!$E$143,V$86*Inputs!$E$143))</f>
        <v>0</v>
      </c>
      <c r="W109" s="423">
        <f>IF(W$87&lt;0,0,IF(AND(W$87&gt;0,V$87&lt;=0),W$87*Inputs!$E$143,W$86*Inputs!$E$143))</f>
        <v>0</v>
      </c>
      <c r="X109" s="423">
        <f>IF(X$87&lt;0,0,IF(AND(X$87&gt;0,W$87&lt;=0),X$87*Inputs!$E$143,X$86*Inputs!$E$143))</f>
        <v>0</v>
      </c>
      <c r="Y109" s="423">
        <f>IF(Y$87&lt;0,0,IF(AND(Y$87&gt;0,X$87&lt;=0),Y$87*Inputs!$E$143,Y$86*Inputs!$E$143))</f>
        <v>0</v>
      </c>
      <c r="Z109" s="423">
        <f>IF(Z$87&lt;0,0,IF(AND(Z$87&gt;0,Y$87&lt;=0),Z$87*Inputs!$E$143,Z$86*Inputs!$E$143))</f>
        <v>0</v>
      </c>
      <c r="AA109" s="423">
        <f>IF(AA$87&lt;0,0,IF(AND(AA$87&gt;0,Z$87&lt;=0),AA$87*Inputs!$E$143,AA$86*Inputs!$E$143))</f>
        <v>0</v>
      </c>
      <c r="AB109" s="423">
        <f>IF(AB$87&lt;0,0,IF(AND(AB$87&gt;0,AA$87&lt;=0),AB$87*Inputs!$E$143,AB$86*Inputs!$E$143))</f>
        <v>0</v>
      </c>
      <c r="AC109" s="423">
        <f>IF(AC$87&lt;0,0,IF(AND(AC$87&gt;0,AB$87&lt;=0),AC$87*Inputs!$E$143,AC$86*Inputs!$E$143))</f>
        <v>0</v>
      </c>
      <c r="AD109" s="423">
        <f>IF(AD$87&lt;0,0,IF(AND(AD$87&gt;0,AC$87&lt;=0),AD$87*Inputs!$E$143,AD$86*Inputs!$E$143))</f>
        <v>0</v>
      </c>
      <c r="AE109" s="423">
        <f>IF(AE$87&lt;0,0,IF(AND(AE$87&gt;0,AD$87&lt;=0),AE$87*Inputs!$E$143,AE$86*Inputs!$E$143))</f>
        <v>0</v>
      </c>
      <c r="AF109" s="423">
        <f>IF(AF$87&lt;0,0,IF(AND(AF$87&gt;0,AE$87&lt;=0),AF$87*Inputs!$E$143,AF$86*Inputs!$E$143))</f>
        <v>0</v>
      </c>
      <c r="AG109" s="423">
        <f>IF(AG$87&lt;0,0,IF(AND(AG$87&gt;0,AF$87&lt;=0),AG$87*Inputs!$E$143,AG$86*Inputs!$E$143))</f>
        <v>0</v>
      </c>
      <c r="AH109" s="423">
        <f>IF(AH$87&lt;0,0,IF(AND(AH$87&gt;0,AG$87&lt;=0),AH$87*Inputs!$E$143,AH$86*Inputs!$E$143))</f>
        <v>0</v>
      </c>
      <c r="AI109" s="423">
        <f>IF(AI$87&lt;0,0,IF(AND(AI$87&gt;0,AH$87&lt;=0),AI$87*Inputs!$E$143,AI$86*Inputs!$E$143))</f>
        <v>0</v>
      </c>
      <c r="AJ109" s="423">
        <f>IF(AJ$87&lt;0,0,IF(AND(AJ$87&gt;0,AI$87&lt;=0),AJ$87*Inputs!$E$143,AJ$86*Inputs!$E$143))</f>
        <v>0</v>
      </c>
      <c r="AK109" s="423">
        <f>IF(AK$87&lt;0,0,IF(AND(AK$87&gt;0,AJ$87&lt;=0),AK$87*Inputs!$E$143,AK$86*Inputs!$E$143))</f>
        <v>0</v>
      </c>
      <c r="AL109" s="423">
        <f>IF(AL$87&lt;0,0,IF(AND(AL$87&gt;0,AK$87&lt;=0),AL$87*Inputs!$E$143,AL$86*Inputs!$E$143))</f>
        <v>0</v>
      </c>
      <c r="AM109" s="423">
        <f>IF(AM$87&lt;0,0,IF(AND(AM$87&gt;0,AL$87&lt;=0),AM$87*Inputs!$E$143,AM$86*Inputs!$E$143))</f>
        <v>0</v>
      </c>
      <c r="AN109" s="423">
        <f>IF(AN$87&lt;0,0,IF(AND(AN$87&gt;0,AM$87&lt;=0),AN$87*Inputs!$E$143,AN$86*Inputs!$E$143))</f>
        <v>0</v>
      </c>
      <c r="AO109" s="423">
        <f>IF(AO$87&lt;0,0,IF(AND(AO$87&gt;0,AN$87&lt;=0),AO$87*Inputs!$E$143,AO$86*Inputs!$E$143))</f>
        <v>0</v>
      </c>
      <c r="AP109" s="423">
        <f>IF(AP$87&lt;0,0,IF(AND(AP$87&gt;0,AO$87&lt;=0),AP$87*Inputs!$E$143,AP$86*Inputs!$E$143))</f>
        <v>0</v>
      </c>
      <c r="AQ109" s="423">
        <f>IF(AQ$87&lt;0,0,IF(AND(AQ$87&gt;0,AP$87&lt;=0),AQ$87*Inputs!$E$143,AQ$86*Inputs!$E$143))</f>
        <v>0</v>
      </c>
      <c r="AR109" s="423">
        <f>IF(AR$87&lt;0,0,IF(AND(AR$87&gt;0,AQ$87&lt;=0),AR$87*Inputs!$E$143,AR$86*Inputs!$E$143))</f>
        <v>0</v>
      </c>
      <c r="AS109" s="423">
        <f>IF(AS$87&lt;0,0,IF(AND(AS$87&gt;0,AR$87&lt;=0),AS$87*Inputs!$E$143,AS$86*Inputs!$E$143))</f>
        <v>0</v>
      </c>
      <c r="AT109" s="423">
        <f>IF(AT$87&lt;0,0,IF(AND(AT$87&gt;0,AS$87&lt;=0),AT$87*Inputs!$E$143,AT$86*Inputs!$E$143))</f>
        <v>0</v>
      </c>
      <c r="AU109" s="423">
        <f>IF(AU$87&lt;0,0,IF(AND(AU$87&gt;0,AT$87&lt;=0),AU$87*Inputs!$E$143,AU$86*Inputs!$E$143))</f>
        <v>0</v>
      </c>
      <c r="AV109" s="423">
        <f>IF(AV$87&lt;0,0,IF(AND(AV$87&gt;0,AU$87&lt;=0),AV$87*Inputs!$E$143,AV$86*Inputs!$E$143))</f>
        <v>0</v>
      </c>
      <c r="AW109" s="423">
        <f>IF(AW$87&lt;0,0,IF(AND(AW$87&gt;0,AV$87&lt;=0),AW$87*Inputs!$E$143,AW$86*Inputs!$E$143))</f>
        <v>0</v>
      </c>
      <c r="AX109" s="423">
        <f>IF(AX$87&lt;0,0,IF(AND(AX$87&gt;0,AW$87&lt;=0),AX$87*Inputs!$E$143,AX$86*Inputs!$E$143))</f>
        <v>0</v>
      </c>
      <c r="AY109" s="423">
        <f>IF(AY$87&lt;0,0,IF(AND(AY$87&gt;0,AX$87&lt;=0),AY$87*Inputs!$E$143,AY$86*Inputs!$E$143))</f>
        <v>0</v>
      </c>
      <c r="AZ109" s="423">
        <f>IF(AZ$87&lt;0,0,IF(AND(AZ$87&gt;0,AY$87&lt;=0),AZ$87*Inputs!$E$143,AZ$86*Inputs!$E$143))</f>
        <v>0</v>
      </c>
      <c r="BA109" s="423">
        <f>IF(BA$87&lt;0,0,IF(AND(BA$87&gt;0,AZ$87&lt;=0),BA$87*Inputs!$E$143,BA$86*Inputs!$E$143))</f>
        <v>0</v>
      </c>
      <c r="BB109" s="423">
        <f>IF(BB$87&lt;0,0,IF(AND(BB$87&gt;0,BA$87&lt;=0),BB$87*Inputs!$E$143,BB$86*Inputs!$E$143))</f>
        <v>0</v>
      </c>
      <c r="BC109" s="423">
        <f>IF(BC$87&lt;0,0,IF(AND(BC$87&gt;0,BB$87&lt;=0),BC$87*Inputs!$E$143,BC$86*Inputs!$E$143))</f>
        <v>0</v>
      </c>
      <c r="BD109" s="423">
        <f>IF(BD$87&lt;0,0,IF(AND(BD$87&gt;0,BC$87&lt;=0),BD$87*Inputs!$E$143,BD$86*Inputs!$E$143))</f>
        <v>0</v>
      </c>
      <c r="BE109" s="423">
        <f>IF(BE$87&lt;0,0,IF(AND(BE$87&gt;0,BD$87&lt;=0),BE$87*Inputs!$E$143,BE$86*Inputs!$E$143))</f>
        <v>0</v>
      </c>
      <c r="BF109" s="423">
        <f>IF(BF$87&lt;0,0,IF(AND(BF$87&gt;0,BE$87&lt;=0),BF$87*Inputs!$E$143,BF$86*Inputs!$E$143))</f>
        <v>0</v>
      </c>
      <c r="BG109" s="423">
        <f>IF(BG$87&lt;0,0,IF(AND(BG$87&gt;0,BF$87&lt;=0),BG$87*Inputs!$E$143,BG$86*Inputs!$E$143))</f>
        <v>0</v>
      </c>
      <c r="BH109" s="423">
        <f>IF(BH$87&lt;0,0,IF(AND(BH$87&gt;0,BG$87&lt;=0),BH$87*Inputs!$E$143,BH$86*Inputs!$E$143))</f>
        <v>0</v>
      </c>
      <c r="BI109" s="423">
        <f>IF(BI$87&lt;0,0,IF(AND(BI$87&gt;0,BH$87&lt;=0),BI$87*Inputs!$E$143,BI$86*Inputs!$E$143))</f>
        <v>0</v>
      </c>
      <c r="BJ109" s="423">
        <f>IF(BJ$87&lt;0,0,IF(AND(BJ$87&gt;0,BI$87&lt;=0),BJ$87*Inputs!$E$143,BJ$86*Inputs!$E$143))</f>
        <v>0</v>
      </c>
      <c r="BK109" s="423">
        <f>IF(BK$87&lt;0,0,IF(AND(BK$87&gt;0,BJ$87&lt;=0),BK$87*Inputs!$E$143,BK$86*Inputs!$E$143))</f>
        <v>0</v>
      </c>
      <c r="BL109" s="423">
        <f>IF(BL$87&lt;0,0,IF(AND(BL$87&gt;0,BK$87&lt;=0),BL$87*Inputs!$E$143,BL$86*Inputs!$E$143))</f>
        <v>0</v>
      </c>
      <c r="BM109" s="423">
        <f>IF(BM$87&lt;0,0,IF(AND(BM$87&gt;0,BL$87&lt;=0),BM$87*Inputs!$E$143,BM$86*Inputs!$E$143))</f>
        <v>0</v>
      </c>
      <c r="BN109" s="423">
        <f>IF(BN$87&lt;0,0,IF(AND(BN$87&gt;0,BM$87&lt;=0),BN$87*Inputs!$E$143,BN$86*Inputs!$E$143))</f>
        <v>0</v>
      </c>
      <c r="BO109" s="423">
        <f>IF(BO$87&lt;0,0,IF(AND(BO$87&gt;0,BN$87&lt;=0),BO$87*Inputs!$E$143,BO$86*Inputs!$E$143))</f>
        <v>0</v>
      </c>
      <c r="BP109" s="423">
        <f>IF(BP$87&lt;0,0,IF(AND(BP$87&gt;0,BO$87&lt;=0),BP$87*Inputs!$E$143,BP$86*Inputs!$E$143))</f>
        <v>0</v>
      </c>
      <c r="BQ109" s="423">
        <f>IF(BQ$87&lt;0,0,IF(AND(BQ$87&gt;0,BP$87&lt;=0),BQ$87*Inputs!$E$143,BQ$86*Inputs!$E$143))</f>
        <v>0</v>
      </c>
      <c r="BR109" s="423">
        <f>IF(BR$87&lt;0,0,IF(AND(BR$87&gt;0,BQ$87&lt;=0),BR$87*Inputs!$E$143,BR$86*Inputs!$E$143))</f>
        <v>0</v>
      </c>
      <c r="BS109" s="423">
        <f>IF(BS$87&lt;0,0,IF(AND(BS$87&gt;0,BR$87&lt;=0),BS$87*Inputs!$E$143,BS$86*Inputs!$E$143))</f>
        <v>0</v>
      </c>
      <c r="BT109" s="423">
        <f>IF(BT$87&lt;0,0,IF(AND(BT$87&gt;0,BS$87&lt;=0),BT$87*Inputs!$E$143,BT$86*Inputs!$E$143))</f>
        <v>0</v>
      </c>
      <c r="BU109" s="423">
        <f>IF(BU$87&lt;0,0,IF(AND(BU$87&gt;0,BT$87&lt;=0),BU$87*Inputs!$E$143,BU$86*Inputs!$E$143))</f>
        <v>0</v>
      </c>
      <c r="BV109" s="423">
        <f>IF(BV$87&lt;0,0,IF(AND(BV$87&gt;0,BU$87&lt;=0),BV$87*Inputs!$E$143,BV$86*Inputs!$E$143))</f>
        <v>0</v>
      </c>
      <c r="BW109" s="423">
        <f>IF(BW$87&lt;0,0,IF(AND(BW$87&gt;0,BV$87&lt;=0),BW$87*Inputs!$E$143,BW$86*Inputs!$E$143))</f>
        <v>0</v>
      </c>
      <c r="BX109" s="423">
        <f>IF(BX$87&lt;0,0,IF(AND(BX$87&gt;0,BW$87&lt;=0),BX$87*Inputs!$E$143,BX$86*Inputs!$E$143))</f>
        <v>0</v>
      </c>
      <c r="BY109" s="423">
        <f>IF(BY$87&lt;0,0,IF(AND(BY$87&gt;0,BX$87&lt;=0),BY$87*Inputs!$E$143,BY$86*Inputs!$E$143))</f>
        <v>0</v>
      </c>
      <c r="BZ109" s="423">
        <f>IF(BZ$87&lt;0,0,IF(AND(BZ$87&gt;0,BY$87&lt;=0),BZ$87*Inputs!$E$143,BZ$86*Inputs!$E$143))</f>
        <v>0</v>
      </c>
      <c r="CA109" s="423">
        <f>IF(CA$87&lt;0,0,IF(AND(CA$87&gt;0,BZ$87&lt;=0),CA$87*Inputs!$E$143,CA$86*Inputs!$E$143))</f>
        <v>0</v>
      </c>
      <c r="CB109" s="423">
        <f>IF(CB$87&lt;0,0,IF(AND(CB$87&gt;0,CA$87&lt;=0),CB$87*Inputs!$E$143,CB$86*Inputs!$E$143))</f>
        <v>0</v>
      </c>
      <c r="CC109" s="423">
        <f>IF(CC$87&lt;0,0,IF(AND(CC$87&gt;0,CB$87&lt;=0),CC$87*Inputs!$E$143,CC$86*Inputs!$E$143))</f>
        <v>0</v>
      </c>
      <c r="CD109" s="423">
        <f>IF(CD$87&lt;0,0,IF(AND(CD$87&gt;0,CC$87&lt;=0),CD$87*Inputs!$E$143,CD$86*Inputs!$E$143))</f>
        <v>0</v>
      </c>
      <c r="CE109" s="423">
        <f>IF(CE$87&lt;0,0,IF(AND(CE$87&gt;0,CD$87&lt;=0),CE$87*Inputs!$E$143,CE$86*Inputs!$E$143))</f>
        <v>0</v>
      </c>
      <c r="CF109" s="423">
        <f>IF(CF$87&lt;0,0,IF(AND(CF$87&gt;0,CE$87&lt;=0),CF$87*Inputs!$E$143,CF$86*Inputs!$E$143))</f>
        <v>0</v>
      </c>
      <c r="CG109" s="423">
        <f>IF(CG$87&lt;0,0,IF(AND(CG$87&gt;0,CF$87&lt;=0),CG$87*Inputs!$E$143,CG$86*Inputs!$E$143))</f>
        <v>0</v>
      </c>
      <c r="CH109" s="423">
        <f>IF(CH$87&lt;0,0,IF(AND(CH$87&gt;0,CG$87&lt;=0),CH$87*Inputs!$E$143,CH$86*Inputs!$E$143))</f>
        <v>0</v>
      </c>
      <c r="CI109" s="423">
        <f>IF(CI$87&lt;0,0,IF(AND(CI$87&gt;0,CH$87&lt;=0),CI$87*Inputs!$E$143,CI$86*Inputs!$E$143))</f>
        <v>0</v>
      </c>
      <c r="CJ109" s="423">
        <f>IF(CJ$87&lt;0,0,IF(AND(CJ$87&gt;0,CI$87&lt;=0),CJ$87*Inputs!$E$143,CJ$86*Inputs!$E$143))</f>
        <v>0</v>
      </c>
      <c r="CK109" s="423">
        <f>IF(CK$87&lt;0,0,IF(AND(CK$87&gt;0,CJ$87&lt;=0),CK$87*Inputs!$E$143,CK$86*Inputs!$E$143))</f>
        <v>0</v>
      </c>
      <c r="CL109" s="423">
        <f>IF(CL$87&lt;0,0,IF(AND(CL$87&gt;0,CK$87&lt;=0),CL$87*Inputs!$E$143,CL$86*Inputs!$E$143))</f>
        <v>0</v>
      </c>
      <c r="CM109" s="423">
        <f>IF(CM$87&lt;0,0,IF(AND(CM$87&gt;0,CL$87&lt;=0),CM$87*Inputs!$E$143,CM$86*Inputs!$E$143))</f>
        <v>0</v>
      </c>
      <c r="CN109" s="423">
        <f>IF(CN$87&lt;0,0,IF(AND(CN$87&gt;0,CM$87&lt;=0),CN$87*Inputs!$E$143,CN$86*Inputs!$E$143))</f>
        <v>0</v>
      </c>
      <c r="CO109" s="423">
        <f>IF(CO$87&lt;0,0,IF(AND(CO$87&gt;0,CN$87&lt;=0),CO$87*Inputs!$E$143,CO$86*Inputs!$E$143))</f>
        <v>0</v>
      </c>
      <c r="CP109" s="423">
        <f>IF(CP$87&lt;0,0,IF(AND(CP$87&gt;0,CO$87&lt;=0),CP$87*Inputs!$E$143,CP$86*Inputs!$E$143))</f>
        <v>0</v>
      </c>
      <c r="CQ109" s="423">
        <f>IF(CQ$87&lt;0,0,IF(AND(CQ$87&gt;0,CP$87&lt;=0),CQ$87*Inputs!$E$143,CQ$86*Inputs!$E$143))</f>
        <v>0</v>
      </c>
      <c r="CR109" s="423">
        <f>IF(CR$87&lt;0,0,IF(AND(CR$87&gt;0,CQ$87&lt;=0),CR$87*Inputs!$E$143,CR$86*Inputs!$E$143))</f>
        <v>0</v>
      </c>
      <c r="CS109" s="423">
        <f>IF(CS$87&lt;0,0,IF(AND(CS$87&gt;0,CR$87&lt;=0),CS$87*Inputs!$E$143,CS$86*Inputs!$E$143))</f>
        <v>0</v>
      </c>
      <c r="CT109" s="423">
        <f>IF(CT$87&lt;0,0,IF(AND(CT$87&gt;0,CS$87&lt;=0),CT$87*Inputs!$E$143,CT$86*Inputs!$E$143))</f>
        <v>0</v>
      </c>
      <c r="CU109" s="423">
        <f>IF(CU$87&lt;0,0,IF(AND(CU$87&gt;0,CT$87&lt;=0),CU$87*Inputs!$E$143,CU$86*Inputs!$E$143))</f>
        <v>0</v>
      </c>
      <c r="CV109" s="423">
        <f>IF(CV$87&lt;0,0,IF(AND(CV$87&gt;0,CU$87&lt;=0),CV$87*Inputs!$E$143,CV$86*Inputs!$E$143))</f>
        <v>0</v>
      </c>
      <c r="CW109" s="423">
        <f>IF(CW$87&lt;0,0,IF(AND(CW$87&gt;0,CV$87&lt;=0),CW$87*Inputs!$E$143,CW$86*Inputs!$E$143))</f>
        <v>0</v>
      </c>
      <c r="CX109" s="423">
        <f>IF(CX$87&lt;0,0,IF(AND(CX$87&gt;0,CW$87&lt;=0),CX$87*Inputs!$E$143,CX$86*Inputs!$E$143))</f>
        <v>0</v>
      </c>
      <c r="CY109" s="423">
        <f>IF(CY$87&lt;0,0,IF(AND(CY$87&gt;0,CX$87&lt;=0),CY$87*Inputs!$E$143,CY$86*Inputs!$E$143))</f>
        <v>0</v>
      </c>
      <c r="CZ109" s="423">
        <f>IF(CZ$87&lt;0,0,IF(AND(CZ$87&gt;0,CY$87&lt;=0),CZ$87*Inputs!$E$143,CZ$86*Inputs!$E$143))</f>
        <v>0</v>
      </c>
      <c r="DA109" s="423">
        <f>IF(DA$87&lt;0,0,IF(AND(DA$87&gt;0,CZ$87&lt;=0),DA$87*Inputs!$E$143,DA$86*Inputs!$E$143))</f>
        <v>0</v>
      </c>
      <c r="DB109" s="423">
        <f>IF(DB$87&lt;0,0,IF(AND(DB$87&gt;0,DA$87&lt;=0),DB$87*Inputs!$E$143,DB$86*Inputs!$E$143))</f>
        <v>0</v>
      </c>
      <c r="DC109" s="423">
        <f>IF(DC$87&lt;0,0,IF(AND(DC$87&gt;0,DB$87&lt;=0),DC$87*Inputs!$E$143,DC$86*Inputs!$E$143))</f>
        <v>0</v>
      </c>
      <c r="DD109" s="423">
        <f>IF(DD$87&lt;0,0,IF(AND(DD$87&gt;0,DC$87&lt;=0),DD$87*Inputs!$E$143,DD$86*Inputs!$E$143))</f>
        <v>0</v>
      </c>
      <c r="DE109" s="423">
        <f>IF(DE$87&lt;0,0,IF(AND(DE$87&gt;0,DD$87&lt;=0),DE$87*Inputs!$E$143,DE$86*Inputs!$E$143))</f>
        <v>0</v>
      </c>
      <c r="DF109" s="423">
        <f>IF(DF$87&lt;0,0,IF(AND(DF$87&gt;0,DE$87&lt;=0),DF$87*Inputs!$E$143,DF$86*Inputs!$E$143))</f>
        <v>0</v>
      </c>
      <c r="DG109" s="423">
        <f>IF(DG$87&lt;0,0,IF(AND(DG$87&gt;0,DF$87&lt;=0),DG$87*Inputs!$E$143,DG$86*Inputs!$E$143))</f>
        <v>0</v>
      </c>
      <c r="DH109" s="423">
        <f>IF(DH$87&lt;0,0,IF(AND(DH$87&gt;0,DG$87&lt;=0),DH$87*Inputs!$E$143,DH$86*Inputs!$E$143))</f>
        <v>0</v>
      </c>
      <c r="DI109" s="423">
        <f>IF(DI$87&lt;0,0,IF(AND(DI$87&gt;0,DH$87&lt;=0),DI$87*Inputs!$E$143,DI$86*Inputs!$E$143))</f>
        <v>0</v>
      </c>
      <c r="DJ109" s="423">
        <f>IF(DJ$87&lt;0,0,IF(AND(DJ$87&gt;0,DI$87&lt;=0),DJ$87*Inputs!$E$143,DJ$86*Inputs!$E$143))</f>
        <v>0</v>
      </c>
      <c r="DK109" s="423">
        <f>IF(DK$87&lt;0,0,IF(AND(DK$87&gt;0,DJ$87&lt;=0),DK$87*Inputs!$E$143,DK$86*Inputs!$E$143))</f>
        <v>0</v>
      </c>
      <c r="DL109" s="423">
        <f>IF(DL$87&lt;0,0,IF(AND(DL$87&gt;0,DK$87&lt;=0),DL$87*Inputs!$E$143,DL$86*Inputs!$E$143))</f>
        <v>0</v>
      </c>
      <c r="DM109" s="423">
        <f>IF(DM$87&lt;0,0,IF(AND(DM$87&gt;0,DL$87&lt;=0),DM$87*Inputs!$E$143,DM$86*Inputs!$E$143))</f>
        <v>0</v>
      </c>
    </row>
    <row r="110" spans="1:117" s="422" customFormat="1" x14ac:dyDescent="0.25">
      <c r="B110" s="422" t="s">
        <v>231</v>
      </c>
      <c r="C110" s="428"/>
      <c r="D110" s="427">
        <f>SUM(F110:DM110)</f>
        <v>0</v>
      </c>
      <c r="F110" s="423">
        <f>F$108*((1+Inputs!$E$157)^(1/12)-1)</f>
        <v>0</v>
      </c>
      <c r="G110" s="423">
        <f>G$108*((1+Inputs!$E$157)^(1/12)-1)</f>
        <v>0</v>
      </c>
      <c r="H110" s="423">
        <f>H$108*((1+Inputs!$E$157)^(1/12)-1)</f>
        <v>0</v>
      </c>
      <c r="I110" s="423">
        <f>I$108*((1+Inputs!$E$157)^(1/12)-1)</f>
        <v>0</v>
      </c>
      <c r="J110" s="423">
        <f>J$108*((1+Inputs!$E$157)^(1/12)-1)</f>
        <v>0</v>
      </c>
      <c r="K110" s="423">
        <f>K$108*((1+Inputs!$E$157)^(1/12)-1)</f>
        <v>0</v>
      </c>
      <c r="L110" s="423">
        <f>L$108*((1+Inputs!$E$157)^(1/12)-1)</f>
        <v>0</v>
      </c>
      <c r="M110" s="423">
        <f>M$108*((1+Inputs!$E$157)^(1/12)-1)</f>
        <v>0</v>
      </c>
      <c r="N110" s="423">
        <f>N$108*((1+Inputs!$E$157)^(1/12)-1)</f>
        <v>0</v>
      </c>
      <c r="O110" s="423">
        <f>O$108*((1+Inputs!$E$157)^(1/12)-1)</f>
        <v>0</v>
      </c>
      <c r="P110" s="423">
        <f>P$108*((1+Inputs!$E$157)^(1/12)-1)</f>
        <v>0</v>
      </c>
      <c r="Q110" s="423">
        <f>Q$108*((1+Inputs!$E$157)^(1/12)-1)</f>
        <v>0</v>
      </c>
      <c r="R110" s="423">
        <f>R$108*((1+Inputs!$E$157)^(1/12)-1)</f>
        <v>0</v>
      </c>
      <c r="S110" s="423">
        <f>S$108*((1+Inputs!$E$157)^(1/12)-1)</f>
        <v>0</v>
      </c>
      <c r="T110" s="423">
        <f>T$108*((1+Inputs!$E$157)^(1/12)-1)</f>
        <v>0</v>
      </c>
      <c r="U110" s="423">
        <f>U$108*((1+Inputs!$E$157)^(1/12)-1)</f>
        <v>0</v>
      </c>
      <c r="V110" s="423">
        <f>V$108*((1+Inputs!$E$157)^(1/12)-1)</f>
        <v>0</v>
      </c>
      <c r="W110" s="423">
        <f>W$108*((1+Inputs!$E$157)^(1/12)-1)</f>
        <v>0</v>
      </c>
      <c r="X110" s="423">
        <f>X$108*((1+Inputs!$E$157)^(1/12)-1)</f>
        <v>0</v>
      </c>
      <c r="Y110" s="423">
        <f>Y$108*((1+Inputs!$E$157)^(1/12)-1)</f>
        <v>0</v>
      </c>
      <c r="Z110" s="423">
        <f>Z$108*((1+Inputs!$E$157)^(1/12)-1)</f>
        <v>0</v>
      </c>
      <c r="AA110" s="423">
        <f>AA$108*((1+Inputs!$E$157)^(1/12)-1)</f>
        <v>0</v>
      </c>
      <c r="AB110" s="423">
        <f>AB$108*((1+Inputs!$E$157)^(1/12)-1)</f>
        <v>0</v>
      </c>
      <c r="AC110" s="423">
        <f>AC$108*((1+Inputs!$E$157)^(1/12)-1)</f>
        <v>0</v>
      </c>
      <c r="AD110" s="423">
        <f>AD$108*((1+Inputs!$E$157)^(1/12)-1)</f>
        <v>0</v>
      </c>
      <c r="AE110" s="423">
        <f>AE$108*((1+Inputs!$E$157)^(1/12)-1)</f>
        <v>0</v>
      </c>
      <c r="AF110" s="423">
        <f>AF$108*((1+Inputs!$E$157)^(1/12)-1)</f>
        <v>0</v>
      </c>
      <c r="AG110" s="423">
        <f>AG$108*((1+Inputs!$E$157)^(1/12)-1)</f>
        <v>0</v>
      </c>
      <c r="AH110" s="423">
        <f>AH$108*((1+Inputs!$E$157)^(1/12)-1)</f>
        <v>0</v>
      </c>
      <c r="AI110" s="423">
        <f>AI$108*((1+Inputs!$E$157)^(1/12)-1)</f>
        <v>0</v>
      </c>
      <c r="AJ110" s="423">
        <f>AJ$108*((1+Inputs!$E$157)^(1/12)-1)</f>
        <v>0</v>
      </c>
      <c r="AK110" s="423">
        <f>AK$108*((1+Inputs!$E$157)^(1/12)-1)</f>
        <v>0</v>
      </c>
      <c r="AL110" s="423">
        <f>AL$108*((1+Inputs!$E$157)^(1/12)-1)</f>
        <v>0</v>
      </c>
      <c r="AM110" s="423">
        <f>AM$108*((1+Inputs!$E$157)^(1/12)-1)</f>
        <v>0</v>
      </c>
      <c r="AN110" s="423">
        <f>AN$108*((1+Inputs!$E$157)^(1/12)-1)</f>
        <v>0</v>
      </c>
      <c r="AO110" s="423">
        <f>AO$108*((1+Inputs!$E$157)^(1/12)-1)</f>
        <v>0</v>
      </c>
      <c r="AP110" s="423">
        <f>AP$108*((1+Inputs!$E$157)^(1/12)-1)</f>
        <v>0</v>
      </c>
      <c r="AQ110" s="423">
        <f>AQ$108*((1+Inputs!$E$157)^(1/12)-1)</f>
        <v>0</v>
      </c>
      <c r="AR110" s="423">
        <f>AR$108*((1+Inputs!$E$157)^(1/12)-1)</f>
        <v>0</v>
      </c>
      <c r="AS110" s="423">
        <f>AS$108*((1+Inputs!$E$157)^(1/12)-1)</f>
        <v>0</v>
      </c>
      <c r="AT110" s="423">
        <f>AT$108*((1+Inputs!$E$157)^(1/12)-1)</f>
        <v>0</v>
      </c>
      <c r="AU110" s="423">
        <f>AU$108*((1+Inputs!$E$157)^(1/12)-1)</f>
        <v>0</v>
      </c>
      <c r="AV110" s="423">
        <f>AV$108*((1+Inputs!$E$157)^(1/12)-1)</f>
        <v>0</v>
      </c>
      <c r="AW110" s="423">
        <f>AW$108*((1+Inputs!$E$157)^(1/12)-1)</f>
        <v>0</v>
      </c>
      <c r="AX110" s="423">
        <f>AX$108*((1+Inputs!$E$157)^(1/12)-1)</f>
        <v>0</v>
      </c>
      <c r="AY110" s="423">
        <f>AY$108*((1+Inputs!$E$157)^(1/12)-1)</f>
        <v>0</v>
      </c>
      <c r="AZ110" s="423">
        <f>AZ$108*((1+Inputs!$E$157)^(1/12)-1)</f>
        <v>0</v>
      </c>
      <c r="BA110" s="423">
        <f>BA$108*((1+Inputs!$E$157)^(1/12)-1)</f>
        <v>0</v>
      </c>
      <c r="BB110" s="423">
        <f>BB$108*((1+Inputs!$E$157)^(1/12)-1)</f>
        <v>0</v>
      </c>
      <c r="BC110" s="423">
        <f>BC$108*((1+Inputs!$E$157)^(1/12)-1)</f>
        <v>0</v>
      </c>
      <c r="BD110" s="423">
        <f>BD$108*((1+Inputs!$E$157)^(1/12)-1)</f>
        <v>0</v>
      </c>
      <c r="BE110" s="423">
        <f>BE$108*((1+Inputs!$E$157)^(1/12)-1)</f>
        <v>0</v>
      </c>
      <c r="BF110" s="423">
        <f>BF$108*((1+Inputs!$E$157)^(1/12)-1)</f>
        <v>0</v>
      </c>
      <c r="BG110" s="423">
        <f>BG$108*((1+Inputs!$E$157)^(1/12)-1)</f>
        <v>0</v>
      </c>
      <c r="BH110" s="423">
        <f>BH$108*((1+Inputs!$E$157)^(1/12)-1)</f>
        <v>0</v>
      </c>
      <c r="BI110" s="423">
        <f>BI$108*((1+Inputs!$E$157)^(1/12)-1)</f>
        <v>0</v>
      </c>
      <c r="BJ110" s="423">
        <f>BJ$108*((1+Inputs!$E$157)^(1/12)-1)</f>
        <v>0</v>
      </c>
      <c r="BK110" s="423">
        <f>BK$108*((1+Inputs!$E$157)^(1/12)-1)</f>
        <v>0</v>
      </c>
      <c r="BL110" s="423">
        <f>BL$108*((1+Inputs!$E$157)^(1/12)-1)</f>
        <v>0</v>
      </c>
      <c r="BM110" s="423">
        <f>BM$108*((1+Inputs!$E$157)^(1/12)-1)</f>
        <v>0</v>
      </c>
      <c r="BN110" s="423">
        <f>BN$108*((1+Inputs!$E$157)^(1/12)-1)</f>
        <v>0</v>
      </c>
      <c r="BO110" s="423">
        <f>BO$108*((1+Inputs!$E$157)^(1/12)-1)</f>
        <v>0</v>
      </c>
      <c r="BP110" s="423">
        <f>BP$108*((1+Inputs!$E$157)^(1/12)-1)</f>
        <v>0</v>
      </c>
      <c r="BQ110" s="423">
        <f>BQ$108*((1+Inputs!$E$157)^(1/12)-1)</f>
        <v>0</v>
      </c>
      <c r="BR110" s="423">
        <f>BR$108*((1+Inputs!$E$157)^(1/12)-1)</f>
        <v>0</v>
      </c>
      <c r="BS110" s="423">
        <f>BS$108*((1+Inputs!$E$157)^(1/12)-1)</f>
        <v>0</v>
      </c>
      <c r="BT110" s="423">
        <f>BT$108*((1+Inputs!$E$157)^(1/12)-1)</f>
        <v>0</v>
      </c>
      <c r="BU110" s="423">
        <f>BU$108*((1+Inputs!$E$157)^(1/12)-1)</f>
        <v>0</v>
      </c>
      <c r="BV110" s="423">
        <f>BV$108*((1+Inputs!$E$157)^(1/12)-1)</f>
        <v>0</v>
      </c>
      <c r="BW110" s="423">
        <f>BW$108*((1+Inputs!$E$157)^(1/12)-1)</f>
        <v>0</v>
      </c>
      <c r="BX110" s="423">
        <f>BX$108*((1+Inputs!$E$157)^(1/12)-1)</f>
        <v>0</v>
      </c>
      <c r="BY110" s="423">
        <f>BY$108*((1+Inputs!$E$157)^(1/12)-1)</f>
        <v>0</v>
      </c>
      <c r="BZ110" s="423">
        <f>BZ$108*((1+Inputs!$E$157)^(1/12)-1)</f>
        <v>0</v>
      </c>
      <c r="CA110" s="423">
        <f>CA$108*((1+Inputs!$E$157)^(1/12)-1)</f>
        <v>0</v>
      </c>
      <c r="CB110" s="423">
        <f>CB$108*((1+Inputs!$E$157)^(1/12)-1)</f>
        <v>0</v>
      </c>
      <c r="CC110" s="423">
        <f>CC$108*((1+Inputs!$E$157)^(1/12)-1)</f>
        <v>0</v>
      </c>
      <c r="CD110" s="423">
        <f>CD$108*((1+Inputs!$E$157)^(1/12)-1)</f>
        <v>0</v>
      </c>
      <c r="CE110" s="423">
        <f>CE$108*((1+Inputs!$E$157)^(1/12)-1)</f>
        <v>0</v>
      </c>
      <c r="CF110" s="423">
        <f>CF$108*((1+Inputs!$E$157)^(1/12)-1)</f>
        <v>0</v>
      </c>
      <c r="CG110" s="423">
        <f>CG$108*((1+Inputs!$E$157)^(1/12)-1)</f>
        <v>0</v>
      </c>
      <c r="CH110" s="423">
        <f>CH$108*((1+Inputs!$E$157)^(1/12)-1)</f>
        <v>0</v>
      </c>
      <c r="CI110" s="423">
        <f>CI$108*((1+Inputs!$E$157)^(1/12)-1)</f>
        <v>0</v>
      </c>
      <c r="CJ110" s="423">
        <f>CJ$108*((1+Inputs!$E$157)^(1/12)-1)</f>
        <v>0</v>
      </c>
      <c r="CK110" s="423">
        <f>CK$108*((1+Inputs!$E$157)^(1/12)-1)</f>
        <v>0</v>
      </c>
      <c r="CL110" s="423">
        <f>CL$108*((1+Inputs!$E$157)^(1/12)-1)</f>
        <v>0</v>
      </c>
      <c r="CM110" s="423">
        <f>CM$108*((1+Inputs!$E$157)^(1/12)-1)</f>
        <v>0</v>
      </c>
      <c r="CN110" s="423">
        <f>CN$108*((1+Inputs!$E$157)^(1/12)-1)</f>
        <v>0</v>
      </c>
      <c r="CO110" s="423">
        <f>CO$108*((1+Inputs!$E$157)^(1/12)-1)</f>
        <v>0</v>
      </c>
      <c r="CP110" s="423">
        <f>CP$108*((1+Inputs!$E$157)^(1/12)-1)</f>
        <v>0</v>
      </c>
      <c r="CQ110" s="423">
        <f>CQ$108*((1+Inputs!$E$157)^(1/12)-1)</f>
        <v>0</v>
      </c>
      <c r="CR110" s="423">
        <f>CR$108*((1+Inputs!$E$157)^(1/12)-1)</f>
        <v>0</v>
      </c>
      <c r="CS110" s="423">
        <f>CS$108*((1+Inputs!$E$157)^(1/12)-1)</f>
        <v>0</v>
      </c>
      <c r="CT110" s="423">
        <f>CT$108*((1+Inputs!$E$157)^(1/12)-1)</f>
        <v>0</v>
      </c>
      <c r="CU110" s="423">
        <f>CU$108*((1+Inputs!$E$157)^(1/12)-1)</f>
        <v>0</v>
      </c>
      <c r="CV110" s="423">
        <f>CV$108*((1+Inputs!$E$157)^(1/12)-1)</f>
        <v>0</v>
      </c>
      <c r="CW110" s="423">
        <f>CW$108*((1+Inputs!$E$157)^(1/12)-1)</f>
        <v>0</v>
      </c>
      <c r="CX110" s="423">
        <f>CX$108*((1+Inputs!$E$157)^(1/12)-1)</f>
        <v>0</v>
      </c>
      <c r="CY110" s="423">
        <f>CY$108*((1+Inputs!$E$157)^(1/12)-1)</f>
        <v>0</v>
      </c>
      <c r="CZ110" s="423">
        <f>CZ$108*((1+Inputs!$E$157)^(1/12)-1)</f>
        <v>0</v>
      </c>
      <c r="DA110" s="423">
        <f>DA$108*((1+Inputs!$E$157)^(1/12)-1)</f>
        <v>0</v>
      </c>
      <c r="DB110" s="423">
        <f>DB$108*((1+Inputs!$E$157)^(1/12)-1)</f>
        <v>0</v>
      </c>
      <c r="DC110" s="423">
        <f>DC$108*((1+Inputs!$E$157)^(1/12)-1)</f>
        <v>0</v>
      </c>
      <c r="DD110" s="423">
        <f>DD$108*((1+Inputs!$E$157)^(1/12)-1)</f>
        <v>0</v>
      </c>
      <c r="DE110" s="423">
        <f>DE$108*((1+Inputs!$E$157)^(1/12)-1)</f>
        <v>0</v>
      </c>
      <c r="DF110" s="423">
        <f>DF$108*((1+Inputs!$E$157)^(1/12)-1)</f>
        <v>0</v>
      </c>
      <c r="DG110" s="423">
        <f>DG$108*((1+Inputs!$E$157)^(1/12)-1)</f>
        <v>0</v>
      </c>
      <c r="DH110" s="423">
        <f>DH$108*((1+Inputs!$E$157)^(1/12)-1)</f>
        <v>0</v>
      </c>
      <c r="DI110" s="423">
        <f>DI$108*((1+Inputs!$E$157)^(1/12)-1)</f>
        <v>0</v>
      </c>
      <c r="DJ110" s="423">
        <f>DJ$108*((1+Inputs!$E$157)^(1/12)-1)</f>
        <v>0</v>
      </c>
      <c r="DK110" s="423">
        <f>DK$108*((1+Inputs!$E$157)^(1/12)-1)</f>
        <v>0</v>
      </c>
      <c r="DL110" s="423">
        <f>DL$108*((1+Inputs!$E$157)^(1/12)-1)</f>
        <v>0</v>
      </c>
      <c r="DM110" s="423">
        <f>DM$108*((1+Inputs!$E$157)^(1/12)-1)</f>
        <v>0</v>
      </c>
    </row>
    <row r="111" spans="1:117" s="422" customFormat="1" ht="15.75" thickBot="1" x14ac:dyDescent="0.3">
      <c r="B111" s="428" t="s">
        <v>33</v>
      </c>
      <c r="C111" s="428"/>
      <c r="D111" s="428"/>
      <c r="F111" s="429">
        <f t="shared" ref="F111:Q111" si="134">SUM(F108:F110)</f>
        <v>0</v>
      </c>
      <c r="G111" s="429">
        <f t="shared" si="134"/>
        <v>0</v>
      </c>
      <c r="H111" s="429">
        <f t="shared" si="134"/>
        <v>0</v>
      </c>
      <c r="I111" s="429">
        <f t="shared" si="134"/>
        <v>0</v>
      </c>
      <c r="J111" s="429">
        <f t="shared" si="134"/>
        <v>0</v>
      </c>
      <c r="K111" s="429">
        <f t="shared" si="134"/>
        <v>0</v>
      </c>
      <c r="L111" s="429">
        <f t="shared" si="134"/>
        <v>0</v>
      </c>
      <c r="M111" s="429">
        <f t="shared" si="134"/>
        <v>0</v>
      </c>
      <c r="N111" s="429">
        <f t="shared" si="134"/>
        <v>0</v>
      </c>
      <c r="O111" s="429">
        <f t="shared" si="134"/>
        <v>0</v>
      </c>
      <c r="P111" s="429">
        <f t="shared" si="134"/>
        <v>0</v>
      </c>
      <c r="Q111" s="429">
        <f t="shared" si="134"/>
        <v>0</v>
      </c>
      <c r="R111" s="429">
        <f>SUM(R108:R110)</f>
        <v>0</v>
      </c>
      <c r="S111" s="429">
        <f t="shared" ref="S111:BZ111" si="135">SUM(S108:S110)</f>
        <v>0</v>
      </c>
      <c r="T111" s="429">
        <f t="shared" si="135"/>
        <v>0</v>
      </c>
      <c r="U111" s="429">
        <f t="shared" si="135"/>
        <v>0</v>
      </c>
      <c r="V111" s="429">
        <f t="shared" si="135"/>
        <v>0</v>
      </c>
      <c r="W111" s="429">
        <f t="shared" si="135"/>
        <v>0</v>
      </c>
      <c r="X111" s="429">
        <f t="shared" si="135"/>
        <v>0</v>
      </c>
      <c r="Y111" s="429">
        <f t="shared" si="135"/>
        <v>0</v>
      </c>
      <c r="Z111" s="429">
        <f t="shared" si="135"/>
        <v>0</v>
      </c>
      <c r="AA111" s="429">
        <f t="shared" si="135"/>
        <v>0</v>
      </c>
      <c r="AB111" s="429">
        <f t="shared" si="135"/>
        <v>0</v>
      </c>
      <c r="AC111" s="429">
        <f t="shared" si="135"/>
        <v>0</v>
      </c>
      <c r="AD111" s="429">
        <f t="shared" si="135"/>
        <v>0</v>
      </c>
      <c r="AE111" s="429">
        <f t="shared" si="135"/>
        <v>0</v>
      </c>
      <c r="AF111" s="429">
        <f t="shared" si="135"/>
        <v>0</v>
      </c>
      <c r="AG111" s="429">
        <f t="shared" si="135"/>
        <v>0</v>
      </c>
      <c r="AH111" s="429">
        <f t="shared" si="135"/>
        <v>0</v>
      </c>
      <c r="AI111" s="429">
        <f t="shared" si="135"/>
        <v>0</v>
      </c>
      <c r="AJ111" s="429">
        <f t="shared" si="135"/>
        <v>0</v>
      </c>
      <c r="AK111" s="429">
        <f t="shared" si="135"/>
        <v>0</v>
      </c>
      <c r="AL111" s="429">
        <f t="shared" si="135"/>
        <v>0</v>
      </c>
      <c r="AM111" s="429">
        <f t="shared" si="135"/>
        <v>0</v>
      </c>
      <c r="AN111" s="429">
        <f t="shared" si="135"/>
        <v>0</v>
      </c>
      <c r="AO111" s="429">
        <f t="shared" si="135"/>
        <v>0</v>
      </c>
      <c r="AP111" s="429">
        <f t="shared" si="135"/>
        <v>0</v>
      </c>
      <c r="AQ111" s="429">
        <f t="shared" si="135"/>
        <v>0</v>
      </c>
      <c r="AR111" s="429">
        <f t="shared" si="135"/>
        <v>0</v>
      </c>
      <c r="AS111" s="429">
        <f t="shared" si="135"/>
        <v>0</v>
      </c>
      <c r="AT111" s="429">
        <f t="shared" si="135"/>
        <v>0</v>
      </c>
      <c r="AU111" s="429">
        <f t="shared" si="135"/>
        <v>0</v>
      </c>
      <c r="AV111" s="429">
        <f t="shared" si="135"/>
        <v>0</v>
      </c>
      <c r="AW111" s="429">
        <f t="shared" si="135"/>
        <v>0</v>
      </c>
      <c r="AX111" s="429">
        <f t="shared" si="135"/>
        <v>0</v>
      </c>
      <c r="AY111" s="429">
        <f t="shared" si="135"/>
        <v>0</v>
      </c>
      <c r="AZ111" s="429">
        <f t="shared" si="135"/>
        <v>0</v>
      </c>
      <c r="BA111" s="429">
        <f t="shared" si="135"/>
        <v>0</v>
      </c>
      <c r="BB111" s="429">
        <f t="shared" si="135"/>
        <v>0</v>
      </c>
      <c r="BC111" s="429">
        <f t="shared" si="135"/>
        <v>0</v>
      </c>
      <c r="BD111" s="429">
        <f t="shared" si="135"/>
        <v>0</v>
      </c>
      <c r="BE111" s="429">
        <f t="shared" si="135"/>
        <v>0</v>
      </c>
      <c r="BF111" s="429">
        <f t="shared" si="135"/>
        <v>0</v>
      </c>
      <c r="BG111" s="429">
        <f t="shared" si="135"/>
        <v>0</v>
      </c>
      <c r="BH111" s="429">
        <f t="shared" si="135"/>
        <v>0</v>
      </c>
      <c r="BI111" s="429">
        <f t="shared" si="135"/>
        <v>0</v>
      </c>
      <c r="BJ111" s="429">
        <f t="shared" si="135"/>
        <v>0</v>
      </c>
      <c r="BK111" s="429">
        <f t="shared" si="135"/>
        <v>0</v>
      </c>
      <c r="BL111" s="429">
        <f t="shared" si="135"/>
        <v>0</v>
      </c>
      <c r="BM111" s="429">
        <f t="shared" si="135"/>
        <v>0</v>
      </c>
      <c r="BN111" s="429">
        <f t="shared" si="135"/>
        <v>0</v>
      </c>
      <c r="BO111" s="429">
        <f t="shared" si="135"/>
        <v>0</v>
      </c>
      <c r="BP111" s="429">
        <f t="shared" si="135"/>
        <v>0</v>
      </c>
      <c r="BQ111" s="429">
        <f t="shared" si="135"/>
        <v>0</v>
      </c>
      <c r="BR111" s="429">
        <f t="shared" si="135"/>
        <v>0</v>
      </c>
      <c r="BS111" s="429">
        <f t="shared" si="135"/>
        <v>0</v>
      </c>
      <c r="BT111" s="429">
        <f t="shared" si="135"/>
        <v>0</v>
      </c>
      <c r="BU111" s="429">
        <f t="shared" si="135"/>
        <v>0</v>
      </c>
      <c r="BV111" s="429">
        <f t="shared" si="135"/>
        <v>0</v>
      </c>
      <c r="BW111" s="429">
        <f t="shared" si="135"/>
        <v>0</v>
      </c>
      <c r="BX111" s="429">
        <f t="shared" si="135"/>
        <v>0</v>
      </c>
      <c r="BY111" s="429">
        <f t="shared" si="135"/>
        <v>0</v>
      </c>
      <c r="BZ111" s="429">
        <f t="shared" si="135"/>
        <v>0</v>
      </c>
      <c r="CA111" s="429">
        <f t="shared" ref="CA111:DA111" si="136">SUM(CA108:CA110)</f>
        <v>0</v>
      </c>
      <c r="CB111" s="429">
        <f t="shared" si="136"/>
        <v>0</v>
      </c>
      <c r="CC111" s="429">
        <f t="shared" si="136"/>
        <v>0</v>
      </c>
      <c r="CD111" s="429">
        <f t="shared" si="136"/>
        <v>0</v>
      </c>
      <c r="CE111" s="429">
        <f t="shared" si="136"/>
        <v>0</v>
      </c>
      <c r="CF111" s="429">
        <f t="shared" si="136"/>
        <v>0</v>
      </c>
      <c r="CG111" s="429">
        <f t="shared" si="136"/>
        <v>0</v>
      </c>
      <c r="CH111" s="429">
        <f t="shared" si="136"/>
        <v>0</v>
      </c>
      <c r="CI111" s="429">
        <f t="shared" si="136"/>
        <v>0</v>
      </c>
      <c r="CJ111" s="429">
        <f t="shared" si="136"/>
        <v>0</v>
      </c>
      <c r="CK111" s="429">
        <f t="shared" si="136"/>
        <v>0</v>
      </c>
      <c r="CL111" s="429">
        <f t="shared" si="136"/>
        <v>0</v>
      </c>
      <c r="CM111" s="429">
        <f t="shared" si="136"/>
        <v>0</v>
      </c>
      <c r="CN111" s="429">
        <f t="shared" si="136"/>
        <v>0</v>
      </c>
      <c r="CO111" s="429">
        <f t="shared" si="136"/>
        <v>0</v>
      </c>
      <c r="CP111" s="429">
        <f t="shared" si="136"/>
        <v>0</v>
      </c>
      <c r="CQ111" s="429">
        <f t="shared" si="136"/>
        <v>0</v>
      </c>
      <c r="CR111" s="429">
        <f t="shared" si="136"/>
        <v>0</v>
      </c>
      <c r="CS111" s="429">
        <f t="shared" si="136"/>
        <v>0</v>
      </c>
      <c r="CT111" s="429">
        <f t="shared" si="136"/>
        <v>0</v>
      </c>
      <c r="CU111" s="429">
        <f t="shared" si="136"/>
        <v>0</v>
      </c>
      <c r="CV111" s="429">
        <f t="shared" si="136"/>
        <v>0</v>
      </c>
      <c r="CW111" s="429">
        <f t="shared" si="136"/>
        <v>0</v>
      </c>
      <c r="CX111" s="429">
        <f t="shared" si="136"/>
        <v>0</v>
      </c>
      <c r="CY111" s="429">
        <f t="shared" si="136"/>
        <v>0</v>
      </c>
      <c r="CZ111" s="429">
        <f t="shared" si="136"/>
        <v>0</v>
      </c>
      <c r="DA111" s="429">
        <f t="shared" si="136"/>
        <v>0</v>
      </c>
      <c r="DB111" s="429">
        <f t="shared" ref="DB111:DM111" si="137">SUM(DB108:DB110)</f>
        <v>0</v>
      </c>
      <c r="DC111" s="429">
        <f t="shared" si="137"/>
        <v>0</v>
      </c>
      <c r="DD111" s="429">
        <f t="shared" si="137"/>
        <v>0</v>
      </c>
      <c r="DE111" s="429">
        <f t="shared" si="137"/>
        <v>0</v>
      </c>
      <c r="DF111" s="429">
        <f t="shared" si="137"/>
        <v>0</v>
      </c>
      <c r="DG111" s="429">
        <f t="shared" si="137"/>
        <v>0</v>
      </c>
      <c r="DH111" s="429">
        <f t="shared" si="137"/>
        <v>0</v>
      </c>
      <c r="DI111" s="429">
        <f t="shared" si="137"/>
        <v>0</v>
      </c>
      <c r="DJ111" s="429">
        <f t="shared" si="137"/>
        <v>0</v>
      </c>
      <c r="DK111" s="429">
        <f t="shared" si="137"/>
        <v>0</v>
      </c>
      <c r="DL111" s="429">
        <f t="shared" si="137"/>
        <v>0</v>
      </c>
      <c r="DM111" s="429">
        <f t="shared" si="137"/>
        <v>0</v>
      </c>
    </row>
    <row r="112" spans="1:117" s="438" customFormat="1" ht="6.75" thickTop="1" x14ac:dyDescent="0.15">
      <c r="B112" s="439"/>
      <c r="C112" s="439"/>
      <c r="D112" s="439"/>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c r="AT112" s="440"/>
      <c r="AU112" s="440"/>
      <c r="AV112" s="440"/>
      <c r="AW112" s="440"/>
      <c r="AX112" s="440"/>
      <c r="AY112" s="440"/>
      <c r="AZ112" s="440"/>
      <c r="BA112" s="440"/>
      <c r="BB112" s="440"/>
      <c r="BC112" s="440"/>
      <c r="BD112" s="440"/>
      <c r="BE112" s="440"/>
      <c r="BF112" s="440"/>
      <c r="BG112" s="440"/>
      <c r="BH112" s="440"/>
      <c r="BI112" s="440"/>
      <c r="BJ112" s="440"/>
      <c r="BK112" s="440"/>
      <c r="BL112" s="440"/>
      <c r="BM112" s="440"/>
      <c r="BN112" s="440"/>
      <c r="BO112" s="440"/>
      <c r="BP112" s="440"/>
      <c r="BQ112" s="440"/>
      <c r="BR112" s="440"/>
      <c r="BS112" s="440"/>
      <c r="BT112" s="440"/>
      <c r="BU112" s="440"/>
      <c r="BV112" s="440"/>
      <c r="BW112" s="440"/>
      <c r="BX112" s="440"/>
      <c r="BY112" s="440"/>
      <c r="BZ112" s="440"/>
      <c r="CA112" s="440"/>
      <c r="CB112" s="440"/>
      <c r="CC112" s="440"/>
      <c r="CD112" s="440"/>
      <c r="CE112" s="440"/>
      <c r="CF112" s="440"/>
      <c r="CG112" s="440"/>
      <c r="CH112" s="440"/>
      <c r="CI112" s="440"/>
      <c r="CJ112" s="440"/>
      <c r="CK112" s="440"/>
      <c r="CL112" s="440"/>
      <c r="CM112" s="440"/>
      <c r="CN112" s="440"/>
      <c r="CO112" s="440"/>
      <c r="CP112" s="440"/>
      <c r="CQ112" s="440"/>
      <c r="CR112" s="440"/>
      <c r="CS112" s="440"/>
      <c r="CT112" s="440"/>
      <c r="CU112" s="440"/>
      <c r="CV112" s="440"/>
      <c r="CW112" s="440"/>
      <c r="CX112" s="440"/>
      <c r="CY112" s="440"/>
      <c r="CZ112" s="440"/>
      <c r="DA112" s="440"/>
      <c r="DB112" s="440"/>
      <c r="DC112" s="440"/>
      <c r="DD112" s="440"/>
      <c r="DE112" s="440"/>
      <c r="DF112" s="440"/>
      <c r="DG112" s="440"/>
      <c r="DH112" s="440"/>
      <c r="DI112" s="440"/>
      <c r="DJ112" s="440"/>
      <c r="DK112" s="440"/>
      <c r="DL112" s="440"/>
      <c r="DM112" s="440"/>
    </row>
    <row r="113" spans="1:117" s="422" customFormat="1" x14ac:dyDescent="0.25">
      <c r="B113" s="444" t="s">
        <v>50</v>
      </c>
      <c r="C113" s="428"/>
      <c r="D113" s="428"/>
      <c r="F113" s="853"/>
      <c r="G113" s="853"/>
      <c r="H113" s="853"/>
      <c r="I113" s="853"/>
      <c r="J113" s="853"/>
      <c r="K113" s="445">
        <f>SUM(F$109:K$110)</f>
        <v>0</v>
      </c>
      <c r="L113" s="445">
        <f t="shared" ref="L113:BW113" si="138">SUM(G$109:L$110)</f>
        <v>0</v>
      </c>
      <c r="M113" s="445">
        <f t="shared" si="138"/>
        <v>0</v>
      </c>
      <c r="N113" s="445">
        <f t="shared" si="138"/>
        <v>0</v>
      </c>
      <c r="O113" s="445">
        <f t="shared" si="138"/>
        <v>0</v>
      </c>
      <c r="P113" s="445">
        <f t="shared" si="138"/>
        <v>0</v>
      </c>
      <c r="Q113" s="445">
        <f t="shared" si="138"/>
        <v>0</v>
      </c>
      <c r="R113" s="445">
        <f t="shared" si="138"/>
        <v>0</v>
      </c>
      <c r="S113" s="445">
        <f t="shared" si="138"/>
        <v>0</v>
      </c>
      <c r="T113" s="445">
        <f t="shared" si="138"/>
        <v>0</v>
      </c>
      <c r="U113" s="445">
        <f t="shared" si="138"/>
        <v>0</v>
      </c>
      <c r="V113" s="445">
        <f t="shared" si="138"/>
        <v>0</v>
      </c>
      <c r="W113" s="445">
        <f t="shared" si="138"/>
        <v>0</v>
      </c>
      <c r="X113" s="445">
        <f t="shared" si="138"/>
        <v>0</v>
      </c>
      <c r="Y113" s="445">
        <f t="shared" si="138"/>
        <v>0</v>
      </c>
      <c r="Z113" s="445">
        <f t="shared" si="138"/>
        <v>0</v>
      </c>
      <c r="AA113" s="445">
        <f t="shared" si="138"/>
        <v>0</v>
      </c>
      <c r="AB113" s="445">
        <f t="shared" si="138"/>
        <v>0</v>
      </c>
      <c r="AC113" s="445">
        <f t="shared" si="138"/>
        <v>0</v>
      </c>
      <c r="AD113" s="445">
        <f t="shared" si="138"/>
        <v>0</v>
      </c>
      <c r="AE113" s="445">
        <f t="shared" si="138"/>
        <v>0</v>
      </c>
      <c r="AF113" s="445">
        <f t="shared" si="138"/>
        <v>0</v>
      </c>
      <c r="AG113" s="445">
        <f t="shared" si="138"/>
        <v>0</v>
      </c>
      <c r="AH113" s="445">
        <f t="shared" si="138"/>
        <v>0</v>
      </c>
      <c r="AI113" s="445">
        <f t="shared" si="138"/>
        <v>0</v>
      </c>
      <c r="AJ113" s="445">
        <f t="shared" si="138"/>
        <v>0</v>
      </c>
      <c r="AK113" s="445">
        <f t="shared" si="138"/>
        <v>0</v>
      </c>
      <c r="AL113" s="445">
        <f t="shared" si="138"/>
        <v>0</v>
      </c>
      <c r="AM113" s="445">
        <f t="shared" si="138"/>
        <v>0</v>
      </c>
      <c r="AN113" s="445">
        <f t="shared" si="138"/>
        <v>0</v>
      </c>
      <c r="AO113" s="445">
        <f t="shared" si="138"/>
        <v>0</v>
      </c>
      <c r="AP113" s="445">
        <f t="shared" si="138"/>
        <v>0</v>
      </c>
      <c r="AQ113" s="445">
        <f t="shared" si="138"/>
        <v>0</v>
      </c>
      <c r="AR113" s="445">
        <f t="shared" si="138"/>
        <v>0</v>
      </c>
      <c r="AS113" s="445">
        <f t="shared" si="138"/>
        <v>0</v>
      </c>
      <c r="AT113" s="445">
        <f t="shared" si="138"/>
        <v>0</v>
      </c>
      <c r="AU113" s="445">
        <f t="shared" si="138"/>
        <v>0</v>
      </c>
      <c r="AV113" s="445">
        <f t="shared" si="138"/>
        <v>0</v>
      </c>
      <c r="AW113" s="445">
        <f t="shared" si="138"/>
        <v>0</v>
      </c>
      <c r="AX113" s="445">
        <f t="shared" si="138"/>
        <v>0</v>
      </c>
      <c r="AY113" s="445">
        <f t="shared" si="138"/>
        <v>0</v>
      </c>
      <c r="AZ113" s="445">
        <f t="shared" si="138"/>
        <v>0</v>
      </c>
      <c r="BA113" s="445">
        <f t="shared" si="138"/>
        <v>0</v>
      </c>
      <c r="BB113" s="445">
        <f t="shared" si="138"/>
        <v>0</v>
      </c>
      <c r="BC113" s="445">
        <f t="shared" si="138"/>
        <v>0</v>
      </c>
      <c r="BD113" s="445">
        <f t="shared" si="138"/>
        <v>0</v>
      </c>
      <c r="BE113" s="445">
        <f t="shared" si="138"/>
        <v>0</v>
      </c>
      <c r="BF113" s="445">
        <f t="shared" si="138"/>
        <v>0</v>
      </c>
      <c r="BG113" s="445">
        <f t="shared" si="138"/>
        <v>0</v>
      </c>
      <c r="BH113" s="445">
        <f t="shared" si="138"/>
        <v>0</v>
      </c>
      <c r="BI113" s="445">
        <f t="shared" si="138"/>
        <v>0</v>
      </c>
      <c r="BJ113" s="445">
        <f t="shared" si="138"/>
        <v>0</v>
      </c>
      <c r="BK113" s="445">
        <f t="shared" si="138"/>
        <v>0</v>
      </c>
      <c r="BL113" s="445">
        <f t="shared" si="138"/>
        <v>0</v>
      </c>
      <c r="BM113" s="445">
        <f t="shared" si="138"/>
        <v>0</v>
      </c>
      <c r="BN113" s="445">
        <f t="shared" si="138"/>
        <v>0</v>
      </c>
      <c r="BO113" s="445">
        <f t="shared" si="138"/>
        <v>0</v>
      </c>
      <c r="BP113" s="445">
        <f t="shared" si="138"/>
        <v>0</v>
      </c>
      <c r="BQ113" s="445">
        <f t="shared" si="138"/>
        <v>0</v>
      </c>
      <c r="BR113" s="445">
        <f t="shared" si="138"/>
        <v>0</v>
      </c>
      <c r="BS113" s="445">
        <f t="shared" si="138"/>
        <v>0</v>
      </c>
      <c r="BT113" s="445">
        <f t="shared" si="138"/>
        <v>0</v>
      </c>
      <c r="BU113" s="445">
        <f t="shared" si="138"/>
        <v>0</v>
      </c>
      <c r="BV113" s="445">
        <f t="shared" si="138"/>
        <v>0</v>
      </c>
      <c r="BW113" s="445">
        <f t="shared" si="138"/>
        <v>0</v>
      </c>
      <c r="BX113" s="445">
        <f>SUM(BS$109:BX$110)</f>
        <v>0</v>
      </c>
      <c r="BY113" s="445">
        <f>SUM(BT$109:BY$110)</f>
        <v>0</v>
      </c>
      <c r="BZ113" s="445">
        <f>SUM(BU$109:BZ$110)</f>
        <v>0</v>
      </c>
      <c r="CA113" s="445">
        <f t="shared" ref="CA113:DA113" si="139">SUM(BV$109:CA$110)</f>
        <v>0</v>
      </c>
      <c r="CB113" s="445">
        <f t="shared" si="139"/>
        <v>0</v>
      </c>
      <c r="CC113" s="445">
        <f t="shared" si="139"/>
        <v>0</v>
      </c>
      <c r="CD113" s="445">
        <f t="shared" si="139"/>
        <v>0</v>
      </c>
      <c r="CE113" s="445">
        <f t="shared" si="139"/>
        <v>0</v>
      </c>
      <c r="CF113" s="445">
        <f t="shared" si="139"/>
        <v>0</v>
      </c>
      <c r="CG113" s="445">
        <f t="shared" si="139"/>
        <v>0</v>
      </c>
      <c r="CH113" s="445">
        <f t="shared" si="139"/>
        <v>0</v>
      </c>
      <c r="CI113" s="445">
        <f t="shared" si="139"/>
        <v>0</v>
      </c>
      <c r="CJ113" s="445">
        <f t="shared" si="139"/>
        <v>0</v>
      </c>
      <c r="CK113" s="445">
        <f t="shared" si="139"/>
        <v>0</v>
      </c>
      <c r="CL113" s="445">
        <f t="shared" si="139"/>
        <v>0</v>
      </c>
      <c r="CM113" s="445">
        <f t="shared" si="139"/>
        <v>0</v>
      </c>
      <c r="CN113" s="445">
        <f t="shared" si="139"/>
        <v>0</v>
      </c>
      <c r="CO113" s="445">
        <f t="shared" si="139"/>
        <v>0</v>
      </c>
      <c r="CP113" s="445">
        <f t="shared" si="139"/>
        <v>0</v>
      </c>
      <c r="CQ113" s="445">
        <f t="shared" si="139"/>
        <v>0</v>
      </c>
      <c r="CR113" s="445">
        <f t="shared" si="139"/>
        <v>0</v>
      </c>
      <c r="CS113" s="445">
        <f t="shared" si="139"/>
        <v>0</v>
      </c>
      <c r="CT113" s="445">
        <f t="shared" si="139"/>
        <v>0</v>
      </c>
      <c r="CU113" s="445">
        <f t="shared" si="139"/>
        <v>0</v>
      </c>
      <c r="CV113" s="445">
        <f t="shared" si="139"/>
        <v>0</v>
      </c>
      <c r="CW113" s="445">
        <f t="shared" si="139"/>
        <v>0</v>
      </c>
      <c r="CX113" s="445">
        <f t="shared" si="139"/>
        <v>0</v>
      </c>
      <c r="CY113" s="445">
        <f t="shared" si="139"/>
        <v>0</v>
      </c>
      <c r="CZ113" s="445">
        <f t="shared" si="139"/>
        <v>0</v>
      </c>
      <c r="DA113" s="445">
        <f t="shared" si="139"/>
        <v>0</v>
      </c>
      <c r="DB113" s="445">
        <f t="shared" ref="DB113:DM113" si="140">SUM(CW$109:DB$110)</f>
        <v>0</v>
      </c>
      <c r="DC113" s="445">
        <f t="shared" si="140"/>
        <v>0</v>
      </c>
      <c r="DD113" s="445">
        <f t="shared" si="140"/>
        <v>0</v>
      </c>
      <c r="DE113" s="445">
        <f t="shared" si="140"/>
        <v>0</v>
      </c>
      <c r="DF113" s="445">
        <f t="shared" si="140"/>
        <v>0</v>
      </c>
      <c r="DG113" s="445">
        <f t="shared" si="140"/>
        <v>0</v>
      </c>
      <c r="DH113" s="445">
        <f t="shared" si="140"/>
        <v>0</v>
      </c>
      <c r="DI113" s="445">
        <f t="shared" si="140"/>
        <v>0</v>
      </c>
      <c r="DJ113" s="445">
        <f t="shared" si="140"/>
        <v>0</v>
      </c>
      <c r="DK113" s="445">
        <f t="shared" si="140"/>
        <v>0</v>
      </c>
      <c r="DL113" s="445">
        <f t="shared" si="140"/>
        <v>0</v>
      </c>
      <c r="DM113" s="445">
        <f t="shared" si="140"/>
        <v>0</v>
      </c>
    </row>
    <row r="114" spans="1:117" s="422" customFormat="1" x14ac:dyDescent="0.25">
      <c r="B114" s="428" t="s">
        <v>119</v>
      </c>
      <c r="C114" s="428"/>
      <c r="D114" s="428">
        <f>MAX($F$111:$DM$111)</f>
        <v>0</v>
      </c>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c r="BP114" s="445"/>
      <c r="BQ114" s="445"/>
      <c r="BR114" s="445"/>
      <c r="BS114" s="445"/>
      <c r="BT114" s="445"/>
      <c r="BU114" s="445"/>
      <c r="BV114" s="445"/>
      <c r="BW114" s="445"/>
      <c r="BX114" s="445"/>
      <c r="BY114" s="445"/>
      <c r="BZ114" s="445"/>
      <c r="CA114" s="445"/>
      <c r="CB114" s="445"/>
      <c r="CC114" s="445"/>
      <c r="CD114" s="445"/>
      <c r="CE114" s="445"/>
      <c r="CF114" s="445"/>
      <c r="CG114" s="445"/>
      <c r="CH114" s="445"/>
      <c r="CI114" s="445"/>
      <c r="CJ114" s="445"/>
      <c r="CK114" s="445"/>
      <c r="CL114" s="445"/>
      <c r="CM114" s="445"/>
      <c r="CN114" s="445"/>
      <c r="CO114" s="445"/>
      <c r="CP114" s="445"/>
      <c r="CQ114" s="445"/>
      <c r="CR114" s="445"/>
      <c r="CS114" s="445"/>
      <c r="CT114" s="445"/>
      <c r="CU114" s="445"/>
      <c r="CV114" s="445"/>
      <c r="CW114" s="445"/>
      <c r="CX114" s="445"/>
      <c r="CY114" s="445"/>
      <c r="CZ114" s="445"/>
      <c r="DA114" s="445"/>
      <c r="DB114" s="445"/>
      <c r="DC114" s="445"/>
      <c r="DD114" s="445"/>
      <c r="DE114" s="445"/>
      <c r="DF114" s="445"/>
      <c r="DG114" s="445"/>
      <c r="DH114" s="445"/>
      <c r="DI114" s="445"/>
      <c r="DJ114" s="445"/>
      <c r="DK114" s="445"/>
      <c r="DL114" s="445"/>
      <c r="DM114" s="445"/>
    </row>
    <row r="115" spans="1:117" s="422" customFormat="1" ht="7.15" customHeight="1" x14ac:dyDescent="0.25">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3"/>
      <c r="AS115" s="423"/>
      <c r="AT115" s="423"/>
      <c r="AU115" s="423"/>
      <c r="AV115" s="423"/>
      <c r="AW115" s="423"/>
      <c r="AX115" s="423"/>
      <c r="AY115" s="423"/>
      <c r="AZ115" s="423"/>
      <c r="BA115" s="423"/>
      <c r="BB115" s="423"/>
      <c r="BC115" s="423"/>
      <c r="BD115" s="423"/>
      <c r="BE115" s="423"/>
      <c r="BF115" s="423"/>
      <c r="BG115" s="423"/>
      <c r="BH115" s="423"/>
      <c r="BI115" s="423"/>
      <c r="BJ115" s="423"/>
      <c r="BK115" s="423"/>
      <c r="BL115" s="423"/>
      <c r="BM115" s="423"/>
      <c r="BN115" s="423"/>
      <c r="BO115" s="423"/>
      <c r="BP115" s="423"/>
      <c r="BQ115" s="423"/>
      <c r="BR115" s="423"/>
      <c r="BS115" s="423"/>
      <c r="BT115" s="423"/>
      <c r="BU115" s="423"/>
      <c r="BV115" s="423"/>
      <c r="BW115" s="423"/>
      <c r="BX115" s="423"/>
      <c r="BY115" s="423"/>
      <c r="BZ115" s="423"/>
      <c r="CA115" s="423"/>
      <c r="CB115" s="423"/>
      <c r="CC115" s="423"/>
      <c r="CD115" s="423"/>
      <c r="CE115" s="423"/>
      <c r="CF115" s="423"/>
      <c r="CG115" s="423"/>
      <c r="CH115" s="423"/>
      <c r="CI115" s="423"/>
      <c r="CJ115" s="423"/>
      <c r="CK115" s="423"/>
      <c r="CL115" s="423"/>
      <c r="CM115" s="423"/>
      <c r="CN115" s="423"/>
      <c r="CO115" s="423"/>
      <c r="CP115" s="423"/>
      <c r="CQ115" s="423"/>
      <c r="CR115" s="423"/>
      <c r="CS115" s="423"/>
      <c r="CT115" s="423"/>
      <c r="CU115" s="423"/>
      <c r="CV115" s="423"/>
      <c r="CW115" s="423"/>
      <c r="CX115" s="423"/>
      <c r="CY115" s="423"/>
      <c r="CZ115" s="423"/>
      <c r="DA115" s="423"/>
      <c r="DB115" s="423"/>
      <c r="DC115" s="423"/>
      <c r="DD115" s="423"/>
      <c r="DE115" s="423"/>
      <c r="DF115" s="423"/>
      <c r="DG115" s="423"/>
      <c r="DH115" s="423"/>
      <c r="DI115" s="423"/>
      <c r="DJ115" s="423"/>
      <c r="DK115" s="423"/>
      <c r="DL115" s="423"/>
      <c r="DM115" s="423"/>
    </row>
    <row r="116" spans="1:117" s="424" customFormat="1" ht="15.75" x14ac:dyDescent="0.25">
      <c r="A116" s="425" t="s">
        <v>16</v>
      </c>
      <c r="B116" s="425"/>
      <c r="C116" s="425"/>
      <c r="D116" s="425"/>
      <c r="E116" s="426"/>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430"/>
      <c r="CB116" s="430"/>
      <c r="CC116" s="430"/>
      <c r="CD116" s="430"/>
      <c r="CE116" s="430"/>
      <c r="CF116" s="430"/>
      <c r="CG116" s="430"/>
      <c r="CH116" s="430"/>
      <c r="CI116" s="430"/>
      <c r="CJ116" s="430"/>
      <c r="CK116" s="430"/>
      <c r="CL116" s="430"/>
      <c r="CM116" s="430"/>
      <c r="CN116" s="430"/>
      <c r="CO116" s="430"/>
      <c r="CP116" s="430"/>
      <c r="CQ116" s="430"/>
      <c r="CR116" s="430"/>
      <c r="CS116" s="430"/>
      <c r="CT116" s="430"/>
      <c r="CU116" s="430"/>
      <c r="CV116" s="430"/>
      <c r="CW116" s="430"/>
      <c r="CX116" s="430"/>
      <c r="CY116" s="430"/>
      <c r="CZ116" s="430"/>
      <c r="DA116" s="430"/>
      <c r="DB116" s="430"/>
      <c r="DC116" s="430"/>
      <c r="DD116" s="430"/>
      <c r="DE116" s="430"/>
      <c r="DF116" s="430"/>
      <c r="DG116" s="430"/>
      <c r="DH116" s="430"/>
      <c r="DI116" s="430"/>
      <c r="DJ116" s="430"/>
      <c r="DK116" s="430"/>
      <c r="DL116" s="430"/>
      <c r="DM116" s="430"/>
    </row>
    <row r="117" spans="1:117" s="422" customFormat="1" x14ac:dyDescent="0.25">
      <c r="B117" s="422" t="s">
        <v>32</v>
      </c>
      <c r="F117" s="423">
        <f>IF(COLUMN(F$117)=6,0,E$119*F$6)</f>
        <v>0</v>
      </c>
      <c r="G117" s="423">
        <f t="shared" ref="G117:BR117" si="141">IF(COLUMN(G$117)=6,0,F$119*G$6)</f>
        <v>0</v>
      </c>
      <c r="H117" s="423">
        <f t="shared" si="141"/>
        <v>0</v>
      </c>
      <c r="I117" s="423">
        <f t="shared" si="141"/>
        <v>0</v>
      </c>
      <c r="J117" s="423">
        <f t="shared" si="141"/>
        <v>0</v>
      </c>
      <c r="K117" s="423">
        <f t="shared" si="141"/>
        <v>0</v>
      </c>
      <c r="L117" s="423">
        <f t="shared" si="141"/>
        <v>0</v>
      </c>
      <c r="M117" s="423">
        <f t="shared" si="141"/>
        <v>0</v>
      </c>
      <c r="N117" s="423">
        <f t="shared" si="141"/>
        <v>0</v>
      </c>
      <c r="O117" s="423">
        <f t="shared" si="141"/>
        <v>0</v>
      </c>
      <c r="P117" s="423">
        <f t="shared" si="141"/>
        <v>0</v>
      </c>
      <c r="Q117" s="423">
        <f t="shared" si="141"/>
        <v>0</v>
      </c>
      <c r="R117" s="423">
        <f t="shared" si="141"/>
        <v>0</v>
      </c>
      <c r="S117" s="423">
        <f t="shared" si="141"/>
        <v>27872.177488803391</v>
      </c>
      <c r="T117" s="423">
        <f t="shared" si="141"/>
        <v>33997.177488803391</v>
      </c>
      <c r="U117" s="423">
        <f t="shared" si="141"/>
        <v>47289.927488803391</v>
      </c>
      <c r="V117" s="423">
        <f t="shared" si="141"/>
        <v>52039.927488803391</v>
      </c>
      <c r="W117" s="423">
        <f t="shared" si="141"/>
        <v>64423.989988803391</v>
      </c>
      <c r="X117" s="423">
        <f t="shared" si="141"/>
        <v>92895.927488803398</v>
      </c>
      <c r="Y117" s="423">
        <f t="shared" si="141"/>
        <v>152193.3649888034</v>
      </c>
      <c r="Z117" s="423">
        <f t="shared" si="141"/>
        <v>165864.5524888034</v>
      </c>
      <c r="AA117" s="423">
        <f t="shared" si="141"/>
        <v>206805.1149888034</v>
      </c>
      <c r="AB117" s="423">
        <f t="shared" si="141"/>
        <v>214025.1149888034</v>
      </c>
      <c r="AC117" s="423">
        <f t="shared" si="141"/>
        <v>215775.1149888034</v>
      </c>
      <c r="AD117" s="423">
        <f t="shared" si="141"/>
        <v>0</v>
      </c>
      <c r="AE117" s="423">
        <f t="shared" si="141"/>
        <v>0</v>
      </c>
      <c r="AF117" s="423">
        <f t="shared" si="141"/>
        <v>0</v>
      </c>
      <c r="AG117" s="423">
        <f t="shared" si="141"/>
        <v>0</v>
      </c>
      <c r="AH117" s="423">
        <f t="shared" si="141"/>
        <v>0</v>
      </c>
      <c r="AI117" s="423">
        <f t="shared" si="141"/>
        <v>0</v>
      </c>
      <c r="AJ117" s="423">
        <f t="shared" si="141"/>
        <v>0</v>
      </c>
      <c r="AK117" s="423">
        <f t="shared" si="141"/>
        <v>0</v>
      </c>
      <c r="AL117" s="423">
        <f t="shared" si="141"/>
        <v>0</v>
      </c>
      <c r="AM117" s="423">
        <f t="shared" si="141"/>
        <v>0</v>
      </c>
      <c r="AN117" s="423">
        <f t="shared" si="141"/>
        <v>0</v>
      </c>
      <c r="AO117" s="423">
        <f t="shared" si="141"/>
        <v>0</v>
      </c>
      <c r="AP117" s="423">
        <f t="shared" si="141"/>
        <v>0</v>
      </c>
      <c r="AQ117" s="423">
        <f t="shared" si="141"/>
        <v>0</v>
      </c>
      <c r="AR117" s="423">
        <f t="shared" si="141"/>
        <v>0</v>
      </c>
      <c r="AS117" s="423">
        <f t="shared" si="141"/>
        <v>0</v>
      </c>
      <c r="AT117" s="423">
        <f t="shared" si="141"/>
        <v>0</v>
      </c>
      <c r="AU117" s="423">
        <f t="shared" si="141"/>
        <v>0</v>
      </c>
      <c r="AV117" s="423">
        <f t="shared" si="141"/>
        <v>0</v>
      </c>
      <c r="AW117" s="423">
        <f t="shared" si="141"/>
        <v>0</v>
      </c>
      <c r="AX117" s="423">
        <f t="shared" si="141"/>
        <v>0</v>
      </c>
      <c r="AY117" s="423">
        <f t="shared" si="141"/>
        <v>0</v>
      </c>
      <c r="AZ117" s="423">
        <f t="shared" si="141"/>
        <v>0</v>
      </c>
      <c r="BA117" s="423">
        <f t="shared" si="141"/>
        <v>0</v>
      </c>
      <c r="BB117" s="423">
        <f t="shared" si="141"/>
        <v>0</v>
      </c>
      <c r="BC117" s="423">
        <f t="shared" si="141"/>
        <v>0</v>
      </c>
      <c r="BD117" s="423">
        <f t="shared" si="141"/>
        <v>0</v>
      </c>
      <c r="BE117" s="423">
        <f t="shared" si="141"/>
        <v>0</v>
      </c>
      <c r="BF117" s="423">
        <f t="shared" si="141"/>
        <v>0</v>
      </c>
      <c r="BG117" s="423">
        <f t="shared" si="141"/>
        <v>0</v>
      </c>
      <c r="BH117" s="423">
        <f t="shared" si="141"/>
        <v>0</v>
      </c>
      <c r="BI117" s="423">
        <f t="shared" si="141"/>
        <v>0</v>
      </c>
      <c r="BJ117" s="423">
        <f t="shared" si="141"/>
        <v>0</v>
      </c>
      <c r="BK117" s="423">
        <f t="shared" si="141"/>
        <v>0</v>
      </c>
      <c r="BL117" s="423">
        <f t="shared" si="141"/>
        <v>0</v>
      </c>
      <c r="BM117" s="423">
        <f t="shared" si="141"/>
        <v>0</v>
      </c>
      <c r="BN117" s="423">
        <f t="shared" si="141"/>
        <v>0</v>
      </c>
      <c r="BO117" s="423">
        <f t="shared" si="141"/>
        <v>0</v>
      </c>
      <c r="BP117" s="423">
        <f t="shared" si="141"/>
        <v>0</v>
      </c>
      <c r="BQ117" s="423">
        <f t="shared" si="141"/>
        <v>0</v>
      </c>
      <c r="BR117" s="423">
        <f t="shared" si="141"/>
        <v>0</v>
      </c>
      <c r="BS117" s="423">
        <f t="shared" ref="BS117:DM117" si="142">IF(COLUMN(BS$117)=6,0,BR$119*BS$6)</f>
        <v>0</v>
      </c>
      <c r="BT117" s="423">
        <f t="shared" si="142"/>
        <v>0</v>
      </c>
      <c r="BU117" s="423">
        <f t="shared" si="142"/>
        <v>0</v>
      </c>
      <c r="BV117" s="423">
        <f t="shared" si="142"/>
        <v>0</v>
      </c>
      <c r="BW117" s="423">
        <f t="shared" si="142"/>
        <v>0</v>
      </c>
      <c r="BX117" s="423">
        <f t="shared" si="142"/>
        <v>0</v>
      </c>
      <c r="BY117" s="423">
        <f t="shared" si="142"/>
        <v>0</v>
      </c>
      <c r="BZ117" s="423">
        <f t="shared" si="142"/>
        <v>0</v>
      </c>
      <c r="CA117" s="423">
        <f t="shared" si="142"/>
        <v>0</v>
      </c>
      <c r="CB117" s="423">
        <f t="shared" si="142"/>
        <v>0</v>
      </c>
      <c r="CC117" s="423">
        <f t="shared" si="142"/>
        <v>0</v>
      </c>
      <c r="CD117" s="423">
        <f t="shared" si="142"/>
        <v>0</v>
      </c>
      <c r="CE117" s="423">
        <f t="shared" si="142"/>
        <v>0</v>
      </c>
      <c r="CF117" s="423">
        <f t="shared" si="142"/>
        <v>0</v>
      </c>
      <c r="CG117" s="423">
        <f t="shared" si="142"/>
        <v>0</v>
      </c>
      <c r="CH117" s="423">
        <f t="shared" si="142"/>
        <v>0</v>
      </c>
      <c r="CI117" s="423">
        <f t="shared" si="142"/>
        <v>0</v>
      </c>
      <c r="CJ117" s="423">
        <f t="shared" si="142"/>
        <v>0</v>
      </c>
      <c r="CK117" s="423">
        <f t="shared" si="142"/>
        <v>0</v>
      </c>
      <c r="CL117" s="423">
        <f t="shared" si="142"/>
        <v>0</v>
      </c>
      <c r="CM117" s="423">
        <f t="shared" si="142"/>
        <v>0</v>
      </c>
      <c r="CN117" s="423">
        <f t="shared" si="142"/>
        <v>0</v>
      </c>
      <c r="CO117" s="423">
        <f t="shared" si="142"/>
        <v>0</v>
      </c>
      <c r="CP117" s="423">
        <f t="shared" si="142"/>
        <v>0</v>
      </c>
      <c r="CQ117" s="423">
        <f t="shared" si="142"/>
        <v>0</v>
      </c>
      <c r="CR117" s="423">
        <f t="shared" si="142"/>
        <v>0</v>
      </c>
      <c r="CS117" s="423">
        <f t="shared" si="142"/>
        <v>0</v>
      </c>
      <c r="CT117" s="423">
        <f t="shared" si="142"/>
        <v>0</v>
      </c>
      <c r="CU117" s="423">
        <f t="shared" si="142"/>
        <v>0</v>
      </c>
      <c r="CV117" s="423">
        <f t="shared" si="142"/>
        <v>0</v>
      </c>
      <c r="CW117" s="423">
        <f t="shared" si="142"/>
        <v>0</v>
      </c>
      <c r="CX117" s="423">
        <f t="shared" si="142"/>
        <v>0</v>
      </c>
      <c r="CY117" s="423">
        <f t="shared" si="142"/>
        <v>0</v>
      </c>
      <c r="CZ117" s="423">
        <f t="shared" si="142"/>
        <v>0</v>
      </c>
      <c r="DA117" s="423">
        <f t="shared" si="142"/>
        <v>0</v>
      </c>
      <c r="DB117" s="423">
        <f t="shared" si="142"/>
        <v>0</v>
      </c>
      <c r="DC117" s="423">
        <f t="shared" si="142"/>
        <v>0</v>
      </c>
      <c r="DD117" s="423">
        <f t="shared" si="142"/>
        <v>0</v>
      </c>
      <c r="DE117" s="423">
        <f t="shared" si="142"/>
        <v>0</v>
      </c>
      <c r="DF117" s="423">
        <f t="shared" si="142"/>
        <v>0</v>
      </c>
      <c r="DG117" s="423">
        <f t="shared" si="142"/>
        <v>0</v>
      </c>
      <c r="DH117" s="423">
        <f t="shared" si="142"/>
        <v>0</v>
      </c>
      <c r="DI117" s="423">
        <f t="shared" si="142"/>
        <v>0</v>
      </c>
      <c r="DJ117" s="423">
        <f t="shared" si="142"/>
        <v>0</v>
      </c>
      <c r="DK117" s="423">
        <f t="shared" si="142"/>
        <v>0</v>
      </c>
      <c r="DL117" s="423">
        <f t="shared" si="142"/>
        <v>0</v>
      </c>
      <c r="DM117" s="423">
        <f t="shared" si="142"/>
        <v>0</v>
      </c>
    </row>
    <row r="118" spans="1:117" s="422" customFormat="1" x14ac:dyDescent="0.25">
      <c r="B118" s="422" t="s">
        <v>16</v>
      </c>
      <c r="D118" s="427">
        <f>SUM(F118:DM118)</f>
        <v>229388.33592630341</v>
      </c>
      <c r="F118" s="423">
        <f>IF(F$87&lt;0,0,IF(AND(F$87&gt;0,E$87&lt;=0),F$87*Inputs!$E$144,F$86*Inputs!$E$144))</f>
        <v>0</v>
      </c>
      <c r="G118" s="423">
        <f>IF(G$87&lt;0,0,IF(AND(G$87&gt;0,F$87&lt;=0),G$87*Inputs!$E$144,G$86*Inputs!$E$144))</f>
        <v>0</v>
      </c>
      <c r="H118" s="423">
        <f>IF(H$87&lt;0,0,IF(AND(H$87&gt;0,G$87&lt;=0),H$87*Inputs!$E$144,H$86*Inputs!$E$144))</f>
        <v>0</v>
      </c>
      <c r="I118" s="423">
        <f>IF(I$87&lt;0,0,IF(AND(I$87&gt;0,H$87&lt;=0),I$87*Inputs!$E$144,I$86*Inputs!$E$144))</f>
        <v>0</v>
      </c>
      <c r="J118" s="423">
        <f>IF(J$87&lt;0,0,IF(AND(J$87&gt;0,I$87&lt;=0),J$87*Inputs!$E$144,J$86*Inputs!$E$144))</f>
        <v>0</v>
      </c>
      <c r="K118" s="423">
        <f>IF(K$87&lt;0,0,IF(AND(K$87&gt;0,J$87&lt;=0),K$87*Inputs!$E$144,K$86*Inputs!$E$144))</f>
        <v>0</v>
      </c>
      <c r="L118" s="423">
        <f>IF(L$87&lt;0,0,IF(AND(L$87&gt;0,K$87&lt;=0),L$87*Inputs!$E$144,L$86*Inputs!$E$144))</f>
        <v>0</v>
      </c>
      <c r="M118" s="423">
        <f>IF(M$87&lt;0,0,IF(AND(M$87&gt;0,L$87&lt;=0),M$87*Inputs!$E$144,M$86*Inputs!$E$144))</f>
        <v>0</v>
      </c>
      <c r="N118" s="423">
        <f>IF(N$87&lt;0,0,IF(AND(N$87&gt;0,M$87&lt;=0),N$87*Inputs!$E$144,N$86*Inputs!$E$144))</f>
        <v>0</v>
      </c>
      <c r="O118" s="423">
        <f>IF(O$87&lt;0,0,IF(AND(O$87&gt;0,N$87&lt;=0),O$87*Inputs!$E$144,O$86*Inputs!$E$144))</f>
        <v>0</v>
      </c>
      <c r="P118" s="423">
        <f>IF(P$87&lt;0,0,IF(AND(P$87&gt;0,O$87&lt;=0),P$87*Inputs!$E$144,P$86*Inputs!$E$144))</f>
        <v>0</v>
      </c>
      <c r="Q118" s="423">
        <f>IF(Q$87&lt;0,0,IF(AND(Q$87&gt;0,P$87&lt;=0),Q$87*Inputs!$E$144,Q$86*Inputs!$E$144))</f>
        <v>0</v>
      </c>
      <c r="R118" s="423">
        <f>IF(R$87&lt;0,0,IF(AND(R$87&gt;0,Q$87&lt;=0),R$87*Inputs!$E$144,R$86*Inputs!$E$144))</f>
        <v>27872.177488803391</v>
      </c>
      <c r="S118" s="423">
        <f>IF(S$87&lt;0,0,IF(AND(S$87&gt;0,R$87&lt;=0),S$87*Inputs!$E$144,S$86*Inputs!$E$144))</f>
        <v>6125</v>
      </c>
      <c r="T118" s="423">
        <f>IF(T$87&lt;0,0,IF(AND(T$87&gt;0,S$87&lt;=0),T$87*Inputs!$E$144,T$86*Inputs!$E$144))</f>
        <v>13292.75</v>
      </c>
      <c r="U118" s="423">
        <f>IF(U$87&lt;0,0,IF(AND(U$87&gt;0,T$87&lt;=0),U$87*Inputs!$E$144,U$86*Inputs!$E$144))</f>
        <v>4750</v>
      </c>
      <c r="V118" s="423">
        <f>IF(V$87&lt;0,0,IF(AND(V$87&gt;0,U$87&lt;=0),V$87*Inputs!$E$144,V$86*Inputs!$E$144))</f>
        <v>12384.0625</v>
      </c>
      <c r="W118" s="423">
        <f>IF(W$87&lt;0,0,IF(AND(W$87&gt;0,V$87&lt;=0),W$87*Inputs!$E$144,W$86*Inputs!$E$144))</f>
        <v>28471.9375</v>
      </c>
      <c r="X118" s="423">
        <f>IF(X$87&lt;0,0,IF(AND(X$87&gt;0,W$87&lt;=0),X$87*Inputs!$E$144,X$86*Inputs!$E$144))</f>
        <v>59297.4375</v>
      </c>
      <c r="Y118" s="423">
        <f>IF(Y$87&lt;0,0,IF(AND(Y$87&gt;0,X$87&lt;=0),Y$87*Inputs!$E$144,Y$86*Inputs!$E$144))</f>
        <v>13671.1875</v>
      </c>
      <c r="Z118" s="423">
        <f>IF(Z$87&lt;0,0,IF(AND(Z$87&gt;0,Y$87&lt;=0),Z$87*Inputs!$E$144,Z$86*Inputs!$E$144))</f>
        <v>40940.5625</v>
      </c>
      <c r="AA118" s="423">
        <f>IF(AA$87&lt;0,0,IF(AND(AA$87&gt;0,Z$87&lt;=0),AA$87*Inputs!$E$144,AA$86*Inputs!$E$144))</f>
        <v>7220</v>
      </c>
      <c r="AB118" s="423">
        <f>IF(AB$87&lt;0,0,IF(AND(AB$87&gt;0,AA$87&lt;=0),AB$87*Inputs!$E$144,AB$86*Inputs!$E$144))</f>
        <v>1750</v>
      </c>
      <c r="AC118" s="423">
        <f>IF(AC$87&lt;0,0,IF(AND(AC$87&gt;0,AB$87&lt;=0),AC$87*Inputs!$E$144,AC$86*Inputs!$E$144))</f>
        <v>13613.2209375</v>
      </c>
      <c r="AD118" s="423">
        <f>IF(AD$87&lt;0,0,IF(AND(AD$87&gt;0,AC$87&lt;=0),AD$87*Inputs!$E$144,AD$86*Inputs!$E$144))</f>
        <v>0</v>
      </c>
      <c r="AE118" s="423">
        <f>IF(AE$87&lt;0,0,IF(AND(AE$87&gt;0,AD$87&lt;=0),AE$87*Inputs!$E$144,AE$86*Inputs!$E$144))</f>
        <v>0</v>
      </c>
      <c r="AF118" s="423">
        <f>IF(AF$87&lt;0,0,IF(AND(AF$87&gt;0,AE$87&lt;=0),AF$87*Inputs!$E$144,AF$86*Inputs!$E$144))</f>
        <v>0</v>
      </c>
      <c r="AG118" s="423">
        <f>IF(AG$87&lt;0,0,IF(AND(AG$87&gt;0,AF$87&lt;=0),AG$87*Inputs!$E$144,AG$86*Inputs!$E$144))</f>
        <v>0</v>
      </c>
      <c r="AH118" s="423">
        <f>IF(AH$87&lt;0,0,IF(AND(AH$87&gt;0,AG$87&lt;=0),AH$87*Inputs!$E$144,AH$86*Inputs!$E$144))</f>
        <v>0</v>
      </c>
      <c r="AI118" s="423">
        <f>IF(AI$87&lt;0,0,IF(AND(AI$87&gt;0,AH$87&lt;=0),AI$87*Inputs!$E$144,AI$86*Inputs!$E$144))</f>
        <v>0</v>
      </c>
      <c r="AJ118" s="423">
        <f>IF(AJ$87&lt;0,0,IF(AND(AJ$87&gt;0,AI$87&lt;=0),AJ$87*Inputs!$E$144,AJ$86*Inputs!$E$144))</f>
        <v>0</v>
      </c>
      <c r="AK118" s="423">
        <f>IF(AK$87&lt;0,0,IF(AND(AK$87&gt;0,AJ$87&lt;=0),AK$87*Inputs!$E$144,AK$86*Inputs!$E$144))</f>
        <v>0</v>
      </c>
      <c r="AL118" s="423">
        <f>IF(AL$87&lt;0,0,IF(AND(AL$87&gt;0,AK$87&lt;=0),AL$87*Inputs!$E$144,AL$86*Inputs!$E$144))</f>
        <v>0</v>
      </c>
      <c r="AM118" s="423">
        <f>IF(AM$87&lt;0,0,IF(AND(AM$87&gt;0,AL$87&lt;=0),AM$87*Inputs!$E$144,AM$86*Inputs!$E$144))</f>
        <v>0</v>
      </c>
      <c r="AN118" s="423">
        <f>IF(AN$87&lt;0,0,IF(AND(AN$87&gt;0,AM$87&lt;=0),AN$87*Inputs!$E$144,AN$86*Inputs!$E$144))</f>
        <v>0</v>
      </c>
      <c r="AO118" s="423">
        <f>IF(AO$87&lt;0,0,IF(AND(AO$87&gt;0,AN$87&lt;=0),AO$87*Inputs!$E$144,AO$86*Inputs!$E$144))</f>
        <v>0</v>
      </c>
      <c r="AP118" s="423">
        <f>IF(AP$87&lt;0,0,IF(AND(AP$87&gt;0,AO$87&lt;=0),AP$87*Inputs!$E$144,AP$86*Inputs!$E$144))</f>
        <v>0</v>
      </c>
      <c r="AQ118" s="423">
        <f>IF(AQ$87&lt;0,0,IF(AND(AQ$87&gt;0,AP$87&lt;=0),AQ$87*Inputs!$E$144,AQ$86*Inputs!$E$144))</f>
        <v>0</v>
      </c>
      <c r="AR118" s="423">
        <f>IF(AR$87&lt;0,0,IF(AND(AR$87&gt;0,AQ$87&lt;=0),AR$87*Inputs!$E$144,AR$86*Inputs!$E$144))</f>
        <v>0</v>
      </c>
      <c r="AS118" s="423">
        <f>IF(AS$87&lt;0,0,IF(AND(AS$87&gt;0,AR$87&lt;=0),AS$87*Inputs!$E$144,AS$86*Inputs!$E$144))</f>
        <v>0</v>
      </c>
      <c r="AT118" s="423">
        <f>IF(AT$87&lt;0,0,IF(AND(AT$87&gt;0,AS$87&lt;=0),AT$87*Inputs!$E$144,AT$86*Inputs!$E$144))</f>
        <v>0</v>
      </c>
      <c r="AU118" s="423">
        <f>IF(AU$87&lt;0,0,IF(AND(AU$87&gt;0,AT$87&lt;=0),AU$87*Inputs!$E$144,AU$86*Inputs!$E$144))</f>
        <v>0</v>
      </c>
      <c r="AV118" s="423">
        <f>IF(AV$87&lt;0,0,IF(AND(AV$87&gt;0,AU$87&lt;=0),AV$87*Inputs!$E$144,AV$86*Inputs!$E$144))</f>
        <v>0</v>
      </c>
      <c r="AW118" s="423">
        <f>IF(AW$87&lt;0,0,IF(AND(AW$87&gt;0,AV$87&lt;=0),AW$87*Inputs!$E$144,AW$86*Inputs!$E$144))</f>
        <v>0</v>
      </c>
      <c r="AX118" s="423">
        <f>IF(AX$87&lt;0,0,IF(AND(AX$87&gt;0,AW$87&lt;=0),AX$87*Inputs!$E$144,AX$86*Inputs!$E$144))</f>
        <v>0</v>
      </c>
      <c r="AY118" s="423">
        <f>IF(AY$87&lt;0,0,IF(AND(AY$87&gt;0,AX$87&lt;=0),AY$87*Inputs!$E$144,AY$86*Inputs!$E$144))</f>
        <v>0</v>
      </c>
      <c r="AZ118" s="423">
        <f>IF(AZ$87&lt;0,0,IF(AND(AZ$87&gt;0,AY$87&lt;=0),AZ$87*Inputs!$E$144,AZ$86*Inputs!$E$144))</f>
        <v>0</v>
      </c>
      <c r="BA118" s="423">
        <f>IF(BA$87&lt;0,0,IF(AND(BA$87&gt;0,AZ$87&lt;=0),BA$87*Inputs!$E$144,BA$86*Inputs!$E$144))</f>
        <v>0</v>
      </c>
      <c r="BB118" s="423">
        <f>IF(BB$87&lt;0,0,IF(AND(BB$87&gt;0,BA$87&lt;=0),BB$87*Inputs!$E$144,BB$86*Inputs!$E$144))</f>
        <v>0</v>
      </c>
      <c r="BC118" s="423">
        <f>IF(BC$87&lt;0,0,IF(AND(BC$87&gt;0,BB$87&lt;=0),BC$87*Inputs!$E$144,BC$86*Inputs!$E$144))</f>
        <v>0</v>
      </c>
      <c r="BD118" s="423">
        <f>IF(BD$87&lt;0,0,IF(AND(BD$87&gt;0,BC$87&lt;=0),BD$87*Inputs!$E$144,BD$86*Inputs!$E$144))</f>
        <v>0</v>
      </c>
      <c r="BE118" s="423">
        <f>IF(BE$87&lt;0,0,IF(AND(BE$87&gt;0,BD$87&lt;=0),BE$87*Inputs!$E$144,BE$86*Inputs!$E$144))</f>
        <v>0</v>
      </c>
      <c r="BF118" s="423">
        <f>IF(BF$87&lt;0,0,IF(AND(BF$87&gt;0,BE$87&lt;=0),BF$87*Inputs!$E$144,BF$86*Inputs!$E$144))</f>
        <v>0</v>
      </c>
      <c r="BG118" s="423">
        <f>IF(BG$87&lt;0,0,IF(AND(BG$87&gt;0,BF$87&lt;=0),BG$87*Inputs!$E$144,BG$86*Inputs!$E$144))</f>
        <v>0</v>
      </c>
      <c r="BH118" s="423">
        <f>IF(BH$87&lt;0,0,IF(AND(BH$87&gt;0,BG$87&lt;=0),BH$87*Inputs!$E$144,BH$86*Inputs!$E$144))</f>
        <v>0</v>
      </c>
      <c r="BI118" s="423">
        <f>IF(BI$87&lt;0,0,IF(AND(BI$87&gt;0,BH$87&lt;=0),BI$87*Inputs!$E$144,BI$86*Inputs!$E$144))</f>
        <v>0</v>
      </c>
      <c r="BJ118" s="423">
        <f>IF(BJ$87&lt;0,0,IF(AND(BJ$87&gt;0,BI$87&lt;=0),BJ$87*Inputs!$E$144,BJ$86*Inputs!$E$144))</f>
        <v>0</v>
      </c>
      <c r="BK118" s="423">
        <f>IF(BK$87&lt;0,0,IF(AND(BK$87&gt;0,BJ$87&lt;=0),BK$87*Inputs!$E$144,BK$86*Inputs!$E$144))</f>
        <v>0</v>
      </c>
      <c r="BL118" s="423">
        <f>IF(BL$87&lt;0,0,IF(AND(BL$87&gt;0,BK$87&lt;=0),BL$87*Inputs!$E$144,BL$86*Inputs!$E$144))</f>
        <v>0</v>
      </c>
      <c r="BM118" s="423">
        <f>IF(BM$87&lt;0,0,IF(AND(BM$87&gt;0,BL$87&lt;=0),BM$87*Inputs!$E$144,BM$86*Inputs!$E$144))</f>
        <v>0</v>
      </c>
      <c r="BN118" s="423">
        <f>IF(BN$87&lt;0,0,IF(AND(BN$87&gt;0,BM$87&lt;=0),BN$87*Inputs!$E$144,BN$86*Inputs!$E$144))</f>
        <v>0</v>
      </c>
      <c r="BO118" s="423">
        <f>IF(BO$87&lt;0,0,IF(AND(BO$87&gt;0,BN$87&lt;=0),BO$87*Inputs!$E$144,BO$86*Inputs!$E$144))</f>
        <v>0</v>
      </c>
      <c r="BP118" s="423">
        <f>IF(BP$87&lt;0,0,IF(AND(BP$87&gt;0,BO$87&lt;=0),BP$87*Inputs!$E$144,BP$86*Inputs!$E$144))</f>
        <v>0</v>
      </c>
      <c r="BQ118" s="423">
        <f>IF(BQ$87&lt;0,0,IF(AND(BQ$87&gt;0,BP$87&lt;=0),BQ$87*Inputs!$E$144,BQ$86*Inputs!$E$144))</f>
        <v>0</v>
      </c>
      <c r="BR118" s="423">
        <f>IF(BR$87&lt;0,0,IF(AND(BR$87&gt;0,BQ$87&lt;=0),BR$87*Inputs!$E$144,BR$86*Inputs!$E$144))</f>
        <v>0</v>
      </c>
      <c r="BS118" s="423">
        <f>IF(BS$87&lt;0,0,IF(AND(BS$87&gt;0,BR$87&lt;=0),BS$87*Inputs!$E$144,BS$86*Inputs!$E$144))</f>
        <v>0</v>
      </c>
      <c r="BT118" s="423">
        <f>IF(BT$87&lt;0,0,IF(AND(BT$87&gt;0,BS$87&lt;=0),BT$87*Inputs!$E$144,BT$86*Inputs!$E$144))</f>
        <v>0</v>
      </c>
      <c r="BU118" s="423">
        <f>IF(BU$87&lt;0,0,IF(AND(BU$87&gt;0,BT$87&lt;=0),BU$87*Inputs!$E$144,BU$86*Inputs!$E$144))</f>
        <v>0</v>
      </c>
      <c r="BV118" s="423">
        <f>IF(BV$87&lt;0,0,IF(AND(BV$87&gt;0,BU$87&lt;=0),BV$87*Inputs!$E$144,BV$86*Inputs!$E$144))</f>
        <v>0</v>
      </c>
      <c r="BW118" s="423">
        <f>IF(BW$87&lt;0,0,IF(AND(BW$87&gt;0,BV$87&lt;=0),BW$87*Inputs!$E$144,BW$86*Inputs!$E$144))</f>
        <v>0</v>
      </c>
      <c r="BX118" s="423">
        <f>IF(BX$87&lt;0,0,IF(AND(BX$87&gt;0,BW$87&lt;=0),BX$87*Inputs!$E$144,BX$86*Inputs!$E$144))</f>
        <v>0</v>
      </c>
      <c r="BY118" s="423">
        <f>IF(BY$87&lt;0,0,IF(AND(BY$87&gt;0,BX$87&lt;=0),BY$87*Inputs!$E$144,BY$86*Inputs!$E$144))</f>
        <v>0</v>
      </c>
      <c r="BZ118" s="423">
        <f>IF(BZ$87&lt;0,0,IF(AND(BZ$87&gt;0,BY$87&lt;=0),BZ$87*Inputs!$E$144,BZ$86*Inputs!$E$144))</f>
        <v>0</v>
      </c>
      <c r="CA118" s="423">
        <f>IF(CA$87&lt;0,0,IF(AND(CA$87&gt;0,BZ$87&lt;=0),CA$87*Inputs!$E$144,CA$86*Inputs!$E$144))</f>
        <v>0</v>
      </c>
      <c r="CB118" s="423">
        <f>IF(CB$87&lt;0,0,IF(AND(CB$87&gt;0,CA$87&lt;=0),CB$87*Inputs!$E$144,CB$86*Inputs!$E$144))</f>
        <v>0</v>
      </c>
      <c r="CC118" s="423">
        <f>IF(CC$87&lt;0,0,IF(AND(CC$87&gt;0,CB$87&lt;=0),CC$87*Inputs!$E$144,CC$86*Inputs!$E$144))</f>
        <v>0</v>
      </c>
      <c r="CD118" s="423">
        <f>IF(CD$87&lt;0,0,IF(AND(CD$87&gt;0,CC$87&lt;=0),CD$87*Inputs!$E$144,CD$86*Inputs!$E$144))</f>
        <v>0</v>
      </c>
      <c r="CE118" s="423">
        <f>IF(CE$87&lt;0,0,IF(AND(CE$87&gt;0,CD$87&lt;=0),CE$87*Inputs!$E$144,CE$86*Inputs!$E$144))</f>
        <v>0</v>
      </c>
      <c r="CF118" s="423">
        <f>IF(CF$87&lt;0,0,IF(AND(CF$87&gt;0,CE$87&lt;=0),CF$87*Inputs!$E$144,CF$86*Inputs!$E$144))</f>
        <v>0</v>
      </c>
      <c r="CG118" s="423">
        <f>IF(CG$87&lt;0,0,IF(AND(CG$87&gt;0,CF$87&lt;=0),CG$87*Inputs!$E$144,CG$86*Inputs!$E$144))</f>
        <v>0</v>
      </c>
      <c r="CH118" s="423">
        <f>IF(CH$87&lt;0,0,IF(AND(CH$87&gt;0,CG$87&lt;=0),CH$87*Inputs!$E$144,CH$86*Inputs!$E$144))</f>
        <v>0</v>
      </c>
      <c r="CI118" s="423">
        <f>IF(CI$87&lt;0,0,IF(AND(CI$87&gt;0,CH$87&lt;=0),CI$87*Inputs!$E$144,CI$86*Inputs!$E$144))</f>
        <v>0</v>
      </c>
      <c r="CJ118" s="423">
        <f>IF(CJ$87&lt;0,0,IF(AND(CJ$87&gt;0,CI$87&lt;=0),CJ$87*Inputs!$E$144,CJ$86*Inputs!$E$144))</f>
        <v>0</v>
      </c>
      <c r="CK118" s="423">
        <f>IF(CK$87&lt;0,0,IF(AND(CK$87&gt;0,CJ$87&lt;=0),CK$87*Inputs!$E$144,CK$86*Inputs!$E$144))</f>
        <v>0</v>
      </c>
      <c r="CL118" s="423">
        <f>IF(CL$87&lt;0,0,IF(AND(CL$87&gt;0,CK$87&lt;=0),CL$87*Inputs!$E$144,CL$86*Inputs!$E$144))</f>
        <v>0</v>
      </c>
      <c r="CM118" s="423">
        <f>IF(CM$87&lt;0,0,IF(AND(CM$87&gt;0,CL$87&lt;=0),CM$87*Inputs!$E$144,CM$86*Inputs!$E$144))</f>
        <v>0</v>
      </c>
      <c r="CN118" s="423">
        <f>IF(CN$87&lt;0,0,IF(AND(CN$87&gt;0,CM$87&lt;=0),CN$87*Inputs!$E$144,CN$86*Inputs!$E$144))</f>
        <v>0</v>
      </c>
      <c r="CO118" s="423">
        <f>IF(CO$87&lt;0,0,IF(AND(CO$87&gt;0,CN$87&lt;=0),CO$87*Inputs!$E$144,CO$86*Inputs!$E$144))</f>
        <v>0</v>
      </c>
      <c r="CP118" s="423">
        <f>IF(CP$87&lt;0,0,IF(AND(CP$87&gt;0,CO$87&lt;=0),CP$87*Inputs!$E$144,CP$86*Inputs!$E$144))</f>
        <v>0</v>
      </c>
      <c r="CQ118" s="423">
        <f>IF(CQ$87&lt;0,0,IF(AND(CQ$87&gt;0,CP$87&lt;=0),CQ$87*Inputs!$E$144,CQ$86*Inputs!$E$144))</f>
        <v>0</v>
      </c>
      <c r="CR118" s="423">
        <f>IF(CR$87&lt;0,0,IF(AND(CR$87&gt;0,CQ$87&lt;=0),CR$87*Inputs!$E$144,CR$86*Inputs!$E$144))</f>
        <v>0</v>
      </c>
      <c r="CS118" s="423">
        <f>IF(CS$87&lt;0,0,IF(AND(CS$87&gt;0,CR$87&lt;=0),CS$87*Inputs!$E$144,CS$86*Inputs!$E$144))</f>
        <v>0</v>
      </c>
      <c r="CT118" s="423">
        <f>IF(CT$87&lt;0,0,IF(AND(CT$87&gt;0,CS$87&lt;=0),CT$87*Inputs!$E$144,CT$86*Inputs!$E$144))</f>
        <v>0</v>
      </c>
      <c r="CU118" s="423">
        <f>IF(CU$87&lt;0,0,IF(AND(CU$87&gt;0,CT$87&lt;=0),CU$87*Inputs!$E$144,CU$86*Inputs!$E$144))</f>
        <v>0</v>
      </c>
      <c r="CV118" s="423">
        <f>IF(CV$87&lt;0,0,IF(AND(CV$87&gt;0,CU$87&lt;=0),CV$87*Inputs!$E$144,CV$86*Inputs!$E$144))</f>
        <v>0</v>
      </c>
      <c r="CW118" s="423">
        <f>IF(CW$87&lt;0,0,IF(AND(CW$87&gt;0,CV$87&lt;=0),CW$87*Inputs!$E$144,CW$86*Inputs!$E$144))</f>
        <v>0</v>
      </c>
      <c r="CX118" s="423">
        <f>IF(CX$87&lt;0,0,IF(AND(CX$87&gt;0,CW$87&lt;=0),CX$87*Inputs!$E$144,CX$86*Inputs!$E$144))</f>
        <v>0</v>
      </c>
      <c r="CY118" s="423">
        <f>IF(CY$87&lt;0,0,IF(AND(CY$87&gt;0,CX$87&lt;=0),CY$87*Inputs!$E$144,CY$86*Inputs!$E$144))</f>
        <v>0</v>
      </c>
      <c r="CZ118" s="423">
        <f>IF(CZ$87&lt;0,0,IF(AND(CZ$87&gt;0,CY$87&lt;=0),CZ$87*Inputs!$E$144,CZ$86*Inputs!$E$144))</f>
        <v>0</v>
      </c>
      <c r="DA118" s="423">
        <f>IF(DA$87&lt;0,0,IF(AND(DA$87&gt;0,CZ$87&lt;=0),DA$87*Inputs!$E$144,DA$86*Inputs!$E$144))</f>
        <v>0</v>
      </c>
      <c r="DB118" s="423">
        <f>IF(DB$87&lt;0,0,IF(AND(DB$87&gt;0,DA$87&lt;=0),DB$87*Inputs!$E$144,DB$86*Inputs!$E$144))</f>
        <v>0</v>
      </c>
      <c r="DC118" s="423">
        <f>IF(DC$87&lt;0,0,IF(AND(DC$87&gt;0,DB$87&lt;=0),DC$87*Inputs!$E$144,DC$86*Inputs!$E$144))</f>
        <v>0</v>
      </c>
      <c r="DD118" s="423">
        <f>IF(DD$87&lt;0,0,IF(AND(DD$87&gt;0,DC$87&lt;=0),DD$87*Inputs!$E$144,DD$86*Inputs!$E$144))</f>
        <v>0</v>
      </c>
      <c r="DE118" s="423">
        <f>IF(DE$87&lt;0,0,IF(AND(DE$87&gt;0,DD$87&lt;=0),DE$87*Inputs!$E$144,DE$86*Inputs!$E$144))</f>
        <v>0</v>
      </c>
      <c r="DF118" s="423">
        <f>IF(DF$87&lt;0,0,IF(AND(DF$87&gt;0,DE$87&lt;=0),DF$87*Inputs!$E$144,DF$86*Inputs!$E$144))</f>
        <v>0</v>
      </c>
      <c r="DG118" s="423">
        <f>IF(DG$87&lt;0,0,IF(AND(DG$87&gt;0,DF$87&lt;=0),DG$87*Inputs!$E$144,DG$86*Inputs!$E$144))</f>
        <v>0</v>
      </c>
      <c r="DH118" s="423">
        <f>IF(DH$87&lt;0,0,IF(AND(DH$87&gt;0,DG$87&lt;=0),DH$87*Inputs!$E$144,DH$86*Inputs!$E$144))</f>
        <v>0</v>
      </c>
      <c r="DI118" s="423">
        <f>IF(DI$87&lt;0,0,IF(AND(DI$87&gt;0,DH$87&lt;=0),DI$87*Inputs!$E$144,DI$86*Inputs!$E$144))</f>
        <v>0</v>
      </c>
      <c r="DJ118" s="423">
        <f>IF(DJ$87&lt;0,0,IF(AND(DJ$87&gt;0,DI$87&lt;=0),DJ$87*Inputs!$E$144,DJ$86*Inputs!$E$144))</f>
        <v>0</v>
      </c>
      <c r="DK118" s="423">
        <f>IF(DK$87&lt;0,0,IF(AND(DK$87&gt;0,DJ$87&lt;=0),DK$87*Inputs!$E$144,DK$86*Inputs!$E$144))</f>
        <v>0</v>
      </c>
      <c r="DL118" s="423">
        <f>IF(DL$87&lt;0,0,IF(AND(DL$87&gt;0,DK$87&lt;=0),DL$87*Inputs!$E$144,DL$86*Inputs!$E$144))</f>
        <v>0</v>
      </c>
      <c r="DM118" s="423">
        <f>IF(DM$87&lt;0,0,IF(AND(DM$87&gt;0,DL$87&lt;=0),DM$87*Inputs!$E$144,DM$86*Inputs!$E$144))</f>
        <v>0</v>
      </c>
    </row>
    <row r="119" spans="1:117" s="422" customFormat="1" ht="15.75" thickBot="1" x14ac:dyDescent="0.3">
      <c r="B119" s="428" t="s">
        <v>33</v>
      </c>
      <c r="C119" s="428"/>
      <c r="D119" s="428"/>
      <c r="F119" s="429">
        <f>SUM(F$117:F$118)</f>
        <v>0</v>
      </c>
      <c r="G119" s="429">
        <f>SUM(G$117:G$118)</f>
        <v>0</v>
      </c>
      <c r="H119" s="429">
        <f t="shared" ref="H119:BS119" si="143">SUM(H$117:H$118)</f>
        <v>0</v>
      </c>
      <c r="I119" s="429">
        <f t="shared" si="143"/>
        <v>0</v>
      </c>
      <c r="J119" s="429">
        <f t="shared" si="143"/>
        <v>0</v>
      </c>
      <c r="K119" s="429">
        <f t="shared" si="143"/>
        <v>0</v>
      </c>
      <c r="L119" s="429">
        <f t="shared" si="143"/>
        <v>0</v>
      </c>
      <c r="M119" s="429">
        <f t="shared" si="143"/>
        <v>0</v>
      </c>
      <c r="N119" s="429">
        <f t="shared" si="143"/>
        <v>0</v>
      </c>
      <c r="O119" s="429">
        <f t="shared" si="143"/>
        <v>0</v>
      </c>
      <c r="P119" s="429">
        <f t="shared" si="143"/>
        <v>0</v>
      </c>
      <c r="Q119" s="429">
        <f t="shared" si="143"/>
        <v>0</v>
      </c>
      <c r="R119" s="429">
        <f t="shared" si="143"/>
        <v>27872.177488803391</v>
      </c>
      <c r="S119" s="429">
        <f t="shared" si="143"/>
        <v>33997.177488803391</v>
      </c>
      <c r="T119" s="429">
        <f t="shared" si="143"/>
        <v>47289.927488803391</v>
      </c>
      <c r="U119" s="429">
        <f t="shared" si="143"/>
        <v>52039.927488803391</v>
      </c>
      <c r="V119" s="429">
        <f t="shared" si="143"/>
        <v>64423.989988803391</v>
      </c>
      <c r="W119" s="429">
        <f t="shared" si="143"/>
        <v>92895.927488803398</v>
      </c>
      <c r="X119" s="429">
        <f t="shared" si="143"/>
        <v>152193.3649888034</v>
      </c>
      <c r="Y119" s="429">
        <f t="shared" si="143"/>
        <v>165864.5524888034</v>
      </c>
      <c r="Z119" s="429">
        <f t="shared" si="143"/>
        <v>206805.1149888034</v>
      </c>
      <c r="AA119" s="429">
        <f t="shared" si="143"/>
        <v>214025.1149888034</v>
      </c>
      <c r="AB119" s="429">
        <f t="shared" si="143"/>
        <v>215775.1149888034</v>
      </c>
      <c r="AC119" s="429">
        <f t="shared" si="143"/>
        <v>229388.33592630341</v>
      </c>
      <c r="AD119" s="429">
        <f t="shared" si="143"/>
        <v>0</v>
      </c>
      <c r="AE119" s="429">
        <f t="shared" si="143"/>
        <v>0</v>
      </c>
      <c r="AF119" s="429">
        <f t="shared" si="143"/>
        <v>0</v>
      </c>
      <c r="AG119" s="429">
        <f t="shared" si="143"/>
        <v>0</v>
      </c>
      <c r="AH119" s="429">
        <f t="shared" si="143"/>
        <v>0</v>
      </c>
      <c r="AI119" s="429">
        <f t="shared" si="143"/>
        <v>0</v>
      </c>
      <c r="AJ119" s="429">
        <f t="shared" si="143"/>
        <v>0</v>
      </c>
      <c r="AK119" s="429">
        <f t="shared" si="143"/>
        <v>0</v>
      </c>
      <c r="AL119" s="429">
        <f t="shared" si="143"/>
        <v>0</v>
      </c>
      <c r="AM119" s="429">
        <f t="shared" si="143"/>
        <v>0</v>
      </c>
      <c r="AN119" s="429">
        <f t="shared" si="143"/>
        <v>0</v>
      </c>
      <c r="AO119" s="429">
        <f t="shared" si="143"/>
        <v>0</v>
      </c>
      <c r="AP119" s="429">
        <f t="shared" si="143"/>
        <v>0</v>
      </c>
      <c r="AQ119" s="429">
        <f t="shared" si="143"/>
        <v>0</v>
      </c>
      <c r="AR119" s="429">
        <f t="shared" si="143"/>
        <v>0</v>
      </c>
      <c r="AS119" s="429">
        <f t="shared" si="143"/>
        <v>0</v>
      </c>
      <c r="AT119" s="429">
        <f t="shared" si="143"/>
        <v>0</v>
      </c>
      <c r="AU119" s="429">
        <f t="shared" si="143"/>
        <v>0</v>
      </c>
      <c r="AV119" s="429">
        <f t="shared" si="143"/>
        <v>0</v>
      </c>
      <c r="AW119" s="429">
        <f t="shared" si="143"/>
        <v>0</v>
      </c>
      <c r="AX119" s="429">
        <f t="shared" si="143"/>
        <v>0</v>
      </c>
      <c r="AY119" s="429">
        <f t="shared" si="143"/>
        <v>0</v>
      </c>
      <c r="AZ119" s="429">
        <f t="shared" si="143"/>
        <v>0</v>
      </c>
      <c r="BA119" s="429">
        <f t="shared" si="143"/>
        <v>0</v>
      </c>
      <c r="BB119" s="429">
        <f t="shared" si="143"/>
        <v>0</v>
      </c>
      <c r="BC119" s="429">
        <f t="shared" si="143"/>
        <v>0</v>
      </c>
      <c r="BD119" s="429">
        <f t="shared" si="143"/>
        <v>0</v>
      </c>
      <c r="BE119" s="429">
        <f t="shared" si="143"/>
        <v>0</v>
      </c>
      <c r="BF119" s="429">
        <f t="shared" si="143"/>
        <v>0</v>
      </c>
      <c r="BG119" s="429">
        <f t="shared" si="143"/>
        <v>0</v>
      </c>
      <c r="BH119" s="429">
        <f t="shared" si="143"/>
        <v>0</v>
      </c>
      <c r="BI119" s="429">
        <f t="shared" si="143"/>
        <v>0</v>
      </c>
      <c r="BJ119" s="429">
        <f t="shared" si="143"/>
        <v>0</v>
      </c>
      <c r="BK119" s="429">
        <f t="shared" si="143"/>
        <v>0</v>
      </c>
      <c r="BL119" s="429">
        <f t="shared" si="143"/>
        <v>0</v>
      </c>
      <c r="BM119" s="429">
        <f t="shared" si="143"/>
        <v>0</v>
      </c>
      <c r="BN119" s="429">
        <f t="shared" si="143"/>
        <v>0</v>
      </c>
      <c r="BO119" s="429">
        <f t="shared" si="143"/>
        <v>0</v>
      </c>
      <c r="BP119" s="429">
        <f t="shared" si="143"/>
        <v>0</v>
      </c>
      <c r="BQ119" s="429">
        <f t="shared" si="143"/>
        <v>0</v>
      </c>
      <c r="BR119" s="429">
        <f t="shared" si="143"/>
        <v>0</v>
      </c>
      <c r="BS119" s="429">
        <f t="shared" si="143"/>
        <v>0</v>
      </c>
      <c r="BT119" s="429">
        <f t="shared" ref="BT119:DM119" si="144">SUM(BT$117:BT$118)</f>
        <v>0</v>
      </c>
      <c r="BU119" s="429">
        <f t="shared" si="144"/>
        <v>0</v>
      </c>
      <c r="BV119" s="429">
        <f t="shared" si="144"/>
        <v>0</v>
      </c>
      <c r="BW119" s="429">
        <f t="shared" si="144"/>
        <v>0</v>
      </c>
      <c r="BX119" s="429">
        <f t="shared" si="144"/>
        <v>0</v>
      </c>
      <c r="BY119" s="429">
        <f t="shared" si="144"/>
        <v>0</v>
      </c>
      <c r="BZ119" s="429">
        <f t="shared" si="144"/>
        <v>0</v>
      </c>
      <c r="CA119" s="429">
        <f t="shared" si="144"/>
        <v>0</v>
      </c>
      <c r="CB119" s="429">
        <f t="shared" si="144"/>
        <v>0</v>
      </c>
      <c r="CC119" s="429">
        <f t="shared" si="144"/>
        <v>0</v>
      </c>
      <c r="CD119" s="429">
        <f t="shared" si="144"/>
        <v>0</v>
      </c>
      <c r="CE119" s="429">
        <f t="shared" si="144"/>
        <v>0</v>
      </c>
      <c r="CF119" s="429">
        <f t="shared" si="144"/>
        <v>0</v>
      </c>
      <c r="CG119" s="429">
        <f t="shared" si="144"/>
        <v>0</v>
      </c>
      <c r="CH119" s="429">
        <f t="shared" si="144"/>
        <v>0</v>
      </c>
      <c r="CI119" s="429">
        <f t="shared" si="144"/>
        <v>0</v>
      </c>
      <c r="CJ119" s="429">
        <f t="shared" si="144"/>
        <v>0</v>
      </c>
      <c r="CK119" s="429">
        <f t="shared" si="144"/>
        <v>0</v>
      </c>
      <c r="CL119" s="429">
        <f t="shared" si="144"/>
        <v>0</v>
      </c>
      <c r="CM119" s="429">
        <f t="shared" si="144"/>
        <v>0</v>
      </c>
      <c r="CN119" s="429">
        <f t="shared" si="144"/>
        <v>0</v>
      </c>
      <c r="CO119" s="429">
        <f t="shared" si="144"/>
        <v>0</v>
      </c>
      <c r="CP119" s="429">
        <f t="shared" si="144"/>
        <v>0</v>
      </c>
      <c r="CQ119" s="429">
        <f t="shared" si="144"/>
        <v>0</v>
      </c>
      <c r="CR119" s="429">
        <f t="shared" si="144"/>
        <v>0</v>
      </c>
      <c r="CS119" s="429">
        <f t="shared" si="144"/>
        <v>0</v>
      </c>
      <c r="CT119" s="429">
        <f t="shared" si="144"/>
        <v>0</v>
      </c>
      <c r="CU119" s="429">
        <f t="shared" si="144"/>
        <v>0</v>
      </c>
      <c r="CV119" s="429">
        <f t="shared" si="144"/>
        <v>0</v>
      </c>
      <c r="CW119" s="429">
        <f t="shared" si="144"/>
        <v>0</v>
      </c>
      <c r="CX119" s="429">
        <f t="shared" si="144"/>
        <v>0</v>
      </c>
      <c r="CY119" s="429">
        <f t="shared" si="144"/>
        <v>0</v>
      </c>
      <c r="CZ119" s="429">
        <f t="shared" si="144"/>
        <v>0</v>
      </c>
      <c r="DA119" s="429">
        <f t="shared" si="144"/>
        <v>0</v>
      </c>
      <c r="DB119" s="429">
        <f t="shared" si="144"/>
        <v>0</v>
      </c>
      <c r="DC119" s="429">
        <f t="shared" si="144"/>
        <v>0</v>
      </c>
      <c r="DD119" s="429">
        <f t="shared" si="144"/>
        <v>0</v>
      </c>
      <c r="DE119" s="429">
        <f t="shared" si="144"/>
        <v>0</v>
      </c>
      <c r="DF119" s="429">
        <f t="shared" si="144"/>
        <v>0</v>
      </c>
      <c r="DG119" s="429">
        <f t="shared" si="144"/>
        <v>0</v>
      </c>
      <c r="DH119" s="429">
        <f t="shared" si="144"/>
        <v>0</v>
      </c>
      <c r="DI119" s="429">
        <f t="shared" si="144"/>
        <v>0</v>
      </c>
      <c r="DJ119" s="429">
        <f t="shared" si="144"/>
        <v>0</v>
      </c>
      <c r="DK119" s="429">
        <f t="shared" si="144"/>
        <v>0</v>
      </c>
      <c r="DL119" s="429">
        <f t="shared" si="144"/>
        <v>0</v>
      </c>
      <c r="DM119" s="429">
        <f t="shared" si="144"/>
        <v>0</v>
      </c>
    </row>
    <row r="120" spans="1:117" s="422" customFormat="1" ht="6" customHeight="1" thickTop="1" x14ac:dyDescent="0.25">
      <c r="B120" s="428"/>
      <c r="C120" s="428"/>
      <c r="D120" s="428"/>
      <c r="F120" s="445"/>
      <c r="G120" s="445"/>
      <c r="H120" s="445"/>
      <c r="I120" s="445"/>
      <c r="J120" s="445"/>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5"/>
      <c r="AM120" s="445"/>
      <c r="AN120" s="445"/>
      <c r="AO120" s="445"/>
      <c r="AP120" s="445"/>
      <c r="AQ120" s="445"/>
      <c r="AR120" s="445"/>
      <c r="AS120" s="445"/>
      <c r="AT120" s="445"/>
      <c r="AU120" s="445"/>
      <c r="AV120" s="445"/>
      <c r="AW120" s="445"/>
      <c r="AX120" s="445"/>
      <c r="AY120" s="445"/>
      <c r="AZ120" s="445"/>
      <c r="BA120" s="445"/>
      <c r="BB120" s="445"/>
      <c r="BC120" s="445"/>
      <c r="BD120" s="445"/>
      <c r="BE120" s="445"/>
      <c r="BF120" s="445"/>
      <c r="BG120" s="445"/>
      <c r="BH120" s="445"/>
      <c r="BI120" s="445"/>
      <c r="BJ120" s="445"/>
      <c r="BK120" s="445"/>
      <c r="BL120" s="445"/>
      <c r="BM120" s="445"/>
      <c r="BN120" s="445"/>
      <c r="BO120" s="445"/>
      <c r="BP120" s="445"/>
      <c r="BQ120" s="445"/>
      <c r="BR120" s="445"/>
      <c r="BS120" s="445"/>
      <c r="BT120" s="445"/>
      <c r="BU120" s="445"/>
      <c r="BV120" s="445"/>
      <c r="BW120" s="445"/>
      <c r="BX120" s="445"/>
      <c r="BY120" s="445"/>
      <c r="BZ120" s="445"/>
      <c r="CA120" s="445"/>
      <c r="CB120" s="445"/>
      <c r="CC120" s="445"/>
      <c r="CD120" s="445"/>
      <c r="CE120" s="445"/>
      <c r="CF120" s="445"/>
      <c r="CG120" s="445"/>
      <c r="CH120" s="445"/>
      <c r="CI120" s="445"/>
      <c r="CJ120" s="445"/>
      <c r="CK120" s="445"/>
      <c r="CL120" s="445"/>
      <c r="CM120" s="445"/>
      <c r="CN120" s="445"/>
      <c r="CO120" s="445"/>
      <c r="CP120" s="445"/>
      <c r="CQ120" s="445"/>
      <c r="CR120" s="445"/>
      <c r="CS120" s="445"/>
      <c r="CT120" s="445"/>
      <c r="CU120" s="445"/>
      <c r="CV120" s="445"/>
      <c r="CW120" s="445"/>
      <c r="CX120" s="445"/>
      <c r="CY120" s="445"/>
      <c r="CZ120" s="445"/>
      <c r="DA120" s="445"/>
      <c r="DB120" s="445"/>
      <c r="DC120" s="445"/>
      <c r="DD120" s="445"/>
      <c r="DE120" s="445"/>
      <c r="DF120" s="445"/>
      <c r="DG120" s="445"/>
      <c r="DH120" s="445"/>
      <c r="DI120" s="445"/>
      <c r="DJ120" s="445"/>
      <c r="DK120" s="445"/>
      <c r="DL120" s="445"/>
      <c r="DM120" s="445"/>
    </row>
    <row r="121" spans="1:117" s="422" customFormat="1" ht="26.45" customHeight="1" x14ac:dyDescent="0.25">
      <c r="B121" s="444" t="s">
        <v>63</v>
      </c>
      <c r="F121" s="853"/>
      <c r="G121" s="853"/>
      <c r="H121" s="853"/>
      <c r="I121" s="853"/>
      <c r="J121" s="853"/>
      <c r="K121" s="445">
        <f>SUM(F$118:K$118)</f>
        <v>0</v>
      </c>
      <c r="L121" s="445">
        <f t="shared" ref="L121:AG121" si="145">SUM(G$118:L$118)</f>
        <v>0</v>
      </c>
      <c r="M121" s="445">
        <f t="shared" si="145"/>
        <v>0</v>
      </c>
      <c r="N121" s="445">
        <f t="shared" si="145"/>
        <v>0</v>
      </c>
      <c r="O121" s="445">
        <f t="shared" si="145"/>
        <v>0</v>
      </c>
      <c r="P121" s="445">
        <f t="shared" si="145"/>
        <v>0</v>
      </c>
      <c r="Q121" s="445">
        <f t="shared" si="145"/>
        <v>0</v>
      </c>
      <c r="R121" s="445">
        <f t="shared" si="145"/>
        <v>27872.177488803391</v>
      </c>
      <c r="S121" s="445">
        <f t="shared" si="145"/>
        <v>33997.177488803391</v>
      </c>
      <c r="T121" s="445">
        <f t="shared" si="145"/>
        <v>47289.927488803391</v>
      </c>
      <c r="U121" s="445">
        <f t="shared" si="145"/>
        <v>52039.927488803391</v>
      </c>
      <c r="V121" s="445">
        <f t="shared" si="145"/>
        <v>64423.989988803391</v>
      </c>
      <c r="W121" s="445">
        <f t="shared" si="145"/>
        <v>92895.927488803398</v>
      </c>
      <c r="X121" s="445">
        <f t="shared" si="145"/>
        <v>124321.1875</v>
      </c>
      <c r="Y121" s="445">
        <f t="shared" si="145"/>
        <v>131867.375</v>
      </c>
      <c r="Z121" s="445">
        <f t="shared" si="145"/>
        <v>159515.1875</v>
      </c>
      <c r="AA121" s="445">
        <f t="shared" si="145"/>
        <v>161985.1875</v>
      </c>
      <c r="AB121" s="445">
        <f t="shared" si="145"/>
        <v>151351.125</v>
      </c>
      <c r="AC121" s="445">
        <f t="shared" si="145"/>
        <v>136492.40843750001</v>
      </c>
      <c r="AD121" s="445">
        <f t="shared" si="145"/>
        <v>77194.970937499995</v>
      </c>
      <c r="AE121" s="445">
        <f t="shared" si="145"/>
        <v>63523.783437500002</v>
      </c>
      <c r="AF121" s="445">
        <f t="shared" si="145"/>
        <v>22583.220937500002</v>
      </c>
      <c r="AG121" s="445">
        <f t="shared" si="145"/>
        <v>15363.2209375</v>
      </c>
      <c r="AH121" s="445">
        <f t="shared" ref="AH121:BZ121" si="146">SUM(AC$118:AH$118)</f>
        <v>13613.2209375</v>
      </c>
      <c r="AI121" s="445">
        <f t="shared" si="146"/>
        <v>0</v>
      </c>
      <c r="AJ121" s="445">
        <f t="shared" si="146"/>
        <v>0</v>
      </c>
      <c r="AK121" s="445">
        <f t="shared" si="146"/>
        <v>0</v>
      </c>
      <c r="AL121" s="445">
        <f t="shared" si="146"/>
        <v>0</v>
      </c>
      <c r="AM121" s="445">
        <f t="shared" si="146"/>
        <v>0</v>
      </c>
      <c r="AN121" s="445">
        <f t="shared" si="146"/>
        <v>0</v>
      </c>
      <c r="AO121" s="445">
        <f t="shared" si="146"/>
        <v>0</v>
      </c>
      <c r="AP121" s="445">
        <f t="shared" si="146"/>
        <v>0</v>
      </c>
      <c r="AQ121" s="445">
        <f t="shared" si="146"/>
        <v>0</v>
      </c>
      <c r="AR121" s="445">
        <f t="shared" si="146"/>
        <v>0</v>
      </c>
      <c r="AS121" s="445">
        <f t="shared" si="146"/>
        <v>0</v>
      </c>
      <c r="AT121" s="445">
        <f t="shared" si="146"/>
        <v>0</v>
      </c>
      <c r="AU121" s="445">
        <f t="shared" si="146"/>
        <v>0</v>
      </c>
      <c r="AV121" s="445">
        <f t="shared" si="146"/>
        <v>0</v>
      </c>
      <c r="AW121" s="445">
        <f t="shared" si="146"/>
        <v>0</v>
      </c>
      <c r="AX121" s="445">
        <f t="shared" si="146"/>
        <v>0</v>
      </c>
      <c r="AY121" s="445">
        <f t="shared" si="146"/>
        <v>0</v>
      </c>
      <c r="AZ121" s="445">
        <f t="shared" si="146"/>
        <v>0</v>
      </c>
      <c r="BA121" s="445">
        <f t="shared" si="146"/>
        <v>0</v>
      </c>
      <c r="BB121" s="445">
        <f t="shared" si="146"/>
        <v>0</v>
      </c>
      <c r="BC121" s="445">
        <f t="shared" si="146"/>
        <v>0</v>
      </c>
      <c r="BD121" s="445">
        <f t="shared" si="146"/>
        <v>0</v>
      </c>
      <c r="BE121" s="445">
        <f t="shared" si="146"/>
        <v>0</v>
      </c>
      <c r="BF121" s="445">
        <f t="shared" si="146"/>
        <v>0</v>
      </c>
      <c r="BG121" s="445">
        <f t="shared" si="146"/>
        <v>0</v>
      </c>
      <c r="BH121" s="445">
        <f t="shared" si="146"/>
        <v>0</v>
      </c>
      <c r="BI121" s="445">
        <f t="shared" si="146"/>
        <v>0</v>
      </c>
      <c r="BJ121" s="445">
        <f t="shared" si="146"/>
        <v>0</v>
      </c>
      <c r="BK121" s="445">
        <f t="shared" si="146"/>
        <v>0</v>
      </c>
      <c r="BL121" s="445">
        <f t="shared" si="146"/>
        <v>0</v>
      </c>
      <c r="BM121" s="445">
        <f t="shared" si="146"/>
        <v>0</v>
      </c>
      <c r="BN121" s="445">
        <f t="shared" si="146"/>
        <v>0</v>
      </c>
      <c r="BO121" s="445">
        <f t="shared" si="146"/>
        <v>0</v>
      </c>
      <c r="BP121" s="445">
        <f t="shared" si="146"/>
        <v>0</v>
      </c>
      <c r="BQ121" s="445">
        <f t="shared" si="146"/>
        <v>0</v>
      </c>
      <c r="BR121" s="445">
        <f t="shared" si="146"/>
        <v>0</v>
      </c>
      <c r="BS121" s="445">
        <f t="shared" si="146"/>
        <v>0</v>
      </c>
      <c r="BT121" s="445">
        <f t="shared" si="146"/>
        <v>0</v>
      </c>
      <c r="BU121" s="445">
        <f t="shared" si="146"/>
        <v>0</v>
      </c>
      <c r="BV121" s="445">
        <f t="shared" si="146"/>
        <v>0</v>
      </c>
      <c r="BW121" s="445">
        <f t="shared" si="146"/>
        <v>0</v>
      </c>
      <c r="BX121" s="445">
        <f t="shared" si="146"/>
        <v>0</v>
      </c>
      <c r="BY121" s="445">
        <f t="shared" si="146"/>
        <v>0</v>
      </c>
      <c r="BZ121" s="445">
        <f t="shared" si="146"/>
        <v>0</v>
      </c>
      <c r="CA121" s="445">
        <f t="shared" ref="CA121:DM121" si="147">SUM(BV$118:CA$118)</f>
        <v>0</v>
      </c>
      <c r="CB121" s="445">
        <f t="shared" si="147"/>
        <v>0</v>
      </c>
      <c r="CC121" s="445">
        <f t="shared" si="147"/>
        <v>0</v>
      </c>
      <c r="CD121" s="445">
        <f t="shared" si="147"/>
        <v>0</v>
      </c>
      <c r="CE121" s="445">
        <f t="shared" si="147"/>
        <v>0</v>
      </c>
      <c r="CF121" s="445">
        <f t="shared" si="147"/>
        <v>0</v>
      </c>
      <c r="CG121" s="445">
        <f t="shared" si="147"/>
        <v>0</v>
      </c>
      <c r="CH121" s="445">
        <f t="shared" si="147"/>
        <v>0</v>
      </c>
      <c r="CI121" s="445">
        <f t="shared" si="147"/>
        <v>0</v>
      </c>
      <c r="CJ121" s="445">
        <f t="shared" si="147"/>
        <v>0</v>
      </c>
      <c r="CK121" s="445">
        <f t="shared" si="147"/>
        <v>0</v>
      </c>
      <c r="CL121" s="445">
        <f t="shared" si="147"/>
        <v>0</v>
      </c>
      <c r="CM121" s="445">
        <f t="shared" si="147"/>
        <v>0</v>
      </c>
      <c r="CN121" s="445">
        <f t="shared" si="147"/>
        <v>0</v>
      </c>
      <c r="CO121" s="445">
        <f t="shared" si="147"/>
        <v>0</v>
      </c>
      <c r="CP121" s="445">
        <f t="shared" si="147"/>
        <v>0</v>
      </c>
      <c r="CQ121" s="445">
        <f t="shared" si="147"/>
        <v>0</v>
      </c>
      <c r="CR121" s="445">
        <f t="shared" si="147"/>
        <v>0</v>
      </c>
      <c r="CS121" s="445">
        <f t="shared" si="147"/>
        <v>0</v>
      </c>
      <c r="CT121" s="445">
        <f t="shared" si="147"/>
        <v>0</v>
      </c>
      <c r="CU121" s="445">
        <f t="shared" si="147"/>
        <v>0</v>
      </c>
      <c r="CV121" s="445">
        <f t="shared" si="147"/>
        <v>0</v>
      </c>
      <c r="CW121" s="445">
        <f t="shared" si="147"/>
        <v>0</v>
      </c>
      <c r="CX121" s="445">
        <f t="shared" si="147"/>
        <v>0</v>
      </c>
      <c r="CY121" s="445">
        <f t="shared" si="147"/>
        <v>0</v>
      </c>
      <c r="CZ121" s="445">
        <f t="shared" si="147"/>
        <v>0</v>
      </c>
      <c r="DA121" s="445">
        <f t="shared" si="147"/>
        <v>0</v>
      </c>
      <c r="DB121" s="445">
        <f t="shared" si="147"/>
        <v>0</v>
      </c>
      <c r="DC121" s="445">
        <f t="shared" si="147"/>
        <v>0</v>
      </c>
      <c r="DD121" s="445">
        <f t="shared" si="147"/>
        <v>0</v>
      </c>
      <c r="DE121" s="445">
        <f t="shared" si="147"/>
        <v>0</v>
      </c>
      <c r="DF121" s="445">
        <f t="shared" si="147"/>
        <v>0</v>
      </c>
      <c r="DG121" s="445">
        <f t="shared" si="147"/>
        <v>0</v>
      </c>
      <c r="DH121" s="445">
        <f t="shared" si="147"/>
        <v>0</v>
      </c>
      <c r="DI121" s="445">
        <f t="shared" si="147"/>
        <v>0</v>
      </c>
      <c r="DJ121" s="445">
        <f t="shared" si="147"/>
        <v>0</v>
      </c>
      <c r="DK121" s="445">
        <f t="shared" si="147"/>
        <v>0</v>
      </c>
      <c r="DL121" s="445">
        <f t="shared" si="147"/>
        <v>0</v>
      </c>
      <c r="DM121" s="445">
        <f t="shared" si="147"/>
        <v>0</v>
      </c>
    </row>
    <row r="122" spans="1:117" s="422" customFormat="1" x14ac:dyDescent="0.25">
      <c r="B122" s="428" t="s">
        <v>120</v>
      </c>
      <c r="D122" s="428">
        <f>MAX($F$119:$DM$119)</f>
        <v>229388.33592630341</v>
      </c>
    </row>
    <row r="123" spans="1:117" s="439" customFormat="1" ht="6" x14ac:dyDescent="0.15">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c r="BB123" s="459"/>
      <c r="BC123" s="459"/>
      <c r="BD123" s="459"/>
      <c r="BE123" s="459"/>
      <c r="BF123" s="459"/>
      <c r="BG123" s="459"/>
      <c r="BH123" s="459"/>
      <c r="BI123" s="459"/>
      <c r="BJ123" s="459"/>
      <c r="BK123" s="459"/>
      <c r="BL123" s="459"/>
      <c r="BM123" s="459"/>
      <c r="BN123" s="459"/>
      <c r="BO123" s="459"/>
      <c r="BP123" s="459"/>
      <c r="BQ123" s="459"/>
      <c r="BR123" s="459"/>
      <c r="BS123" s="459"/>
      <c r="BT123" s="459"/>
      <c r="BU123" s="459"/>
      <c r="BV123" s="459"/>
      <c r="BW123" s="459"/>
      <c r="BX123" s="459"/>
      <c r="BY123" s="459"/>
      <c r="BZ123" s="459"/>
      <c r="CA123" s="459"/>
      <c r="CB123" s="459"/>
      <c r="CC123" s="459"/>
      <c r="CD123" s="459"/>
      <c r="CE123" s="459"/>
      <c r="CF123" s="459"/>
      <c r="CG123" s="459"/>
      <c r="CH123" s="459"/>
      <c r="CI123" s="459"/>
      <c r="CJ123" s="459"/>
      <c r="CK123" s="459"/>
      <c r="CL123" s="459"/>
      <c r="CM123" s="459"/>
      <c r="CN123" s="459"/>
      <c r="CO123" s="459"/>
      <c r="CP123" s="459"/>
      <c r="CQ123" s="459"/>
      <c r="CR123" s="459"/>
      <c r="CS123" s="459"/>
      <c r="CT123" s="459"/>
      <c r="CU123" s="459"/>
      <c r="CV123" s="459"/>
      <c r="CW123" s="459"/>
      <c r="CX123" s="459"/>
      <c r="CY123" s="459"/>
      <c r="CZ123" s="459"/>
      <c r="DA123" s="459"/>
      <c r="DB123" s="459"/>
      <c r="DC123" s="459"/>
      <c r="DD123" s="459"/>
      <c r="DE123" s="459"/>
      <c r="DF123" s="459"/>
      <c r="DG123" s="459"/>
      <c r="DH123" s="459"/>
      <c r="DI123" s="459"/>
      <c r="DJ123" s="459"/>
      <c r="DK123" s="459"/>
      <c r="DL123" s="459"/>
      <c r="DM123" s="459"/>
    </row>
    <row r="124" spans="1:117" s="424" customFormat="1" ht="15.75" x14ac:dyDescent="0.25">
      <c r="A124" s="425" t="s">
        <v>468</v>
      </c>
      <c r="B124" s="425"/>
      <c r="C124" s="425"/>
      <c r="D124" s="425"/>
      <c r="E124" s="426"/>
      <c r="F124" s="430"/>
      <c r="G124" s="430"/>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430"/>
      <c r="CB124" s="430"/>
      <c r="CC124" s="430"/>
      <c r="CD124" s="430"/>
      <c r="CE124" s="430"/>
      <c r="CF124" s="430"/>
      <c r="CG124" s="430"/>
      <c r="CH124" s="430"/>
      <c r="CI124" s="430"/>
      <c r="CJ124" s="430"/>
      <c r="CK124" s="430"/>
      <c r="CL124" s="430"/>
      <c r="CM124" s="430"/>
      <c r="CN124" s="430"/>
      <c r="CO124" s="430"/>
      <c r="CP124" s="430"/>
      <c r="CQ124" s="430"/>
      <c r="CR124" s="430"/>
      <c r="CS124" s="430"/>
      <c r="CT124" s="430"/>
      <c r="CU124" s="430"/>
      <c r="CV124" s="430"/>
      <c r="CW124" s="430"/>
      <c r="CX124" s="430"/>
      <c r="CY124" s="430"/>
      <c r="CZ124" s="430"/>
      <c r="DA124" s="430"/>
      <c r="DB124" s="430"/>
      <c r="DC124" s="430"/>
      <c r="DD124" s="430"/>
      <c r="DE124" s="430"/>
      <c r="DF124" s="430"/>
      <c r="DG124" s="430"/>
      <c r="DH124" s="430"/>
      <c r="DI124" s="430"/>
      <c r="DJ124" s="430"/>
      <c r="DK124" s="430"/>
      <c r="DL124" s="430"/>
      <c r="DM124" s="430"/>
    </row>
    <row r="125" spans="1:117" s="428" customFormat="1" x14ac:dyDescent="0.25">
      <c r="B125" s="436" t="s">
        <v>32</v>
      </c>
      <c r="F125" s="442">
        <f>IF(COLUMN(F$125)=6,0,E127*F$6)</f>
        <v>0</v>
      </c>
      <c r="G125" s="442">
        <f t="shared" ref="G125:BR125" si="148">IF(COLUMN(G$125)=6,0,F127*G$6)</f>
        <v>0</v>
      </c>
      <c r="H125" s="442">
        <f t="shared" si="148"/>
        <v>0</v>
      </c>
      <c r="I125" s="442">
        <f t="shared" si="148"/>
        <v>0</v>
      </c>
      <c r="J125" s="442">
        <f t="shared" si="148"/>
        <v>0</v>
      </c>
      <c r="K125" s="442">
        <f t="shared" si="148"/>
        <v>0</v>
      </c>
      <c r="L125" s="442">
        <f t="shared" si="148"/>
        <v>0</v>
      </c>
      <c r="M125" s="442">
        <f t="shared" si="148"/>
        <v>0</v>
      </c>
      <c r="N125" s="442">
        <f t="shared" si="148"/>
        <v>0</v>
      </c>
      <c r="O125" s="442">
        <f t="shared" si="148"/>
        <v>0</v>
      </c>
      <c r="P125" s="442">
        <f t="shared" si="148"/>
        <v>0</v>
      </c>
      <c r="Q125" s="442">
        <f t="shared" si="148"/>
        <v>0</v>
      </c>
      <c r="R125" s="442">
        <f t="shared" si="148"/>
        <v>0</v>
      </c>
      <c r="S125" s="442">
        <f t="shared" si="148"/>
        <v>0</v>
      </c>
      <c r="T125" s="442">
        <f t="shared" si="148"/>
        <v>0</v>
      </c>
      <c r="U125" s="442">
        <f t="shared" si="148"/>
        <v>0</v>
      </c>
      <c r="V125" s="442">
        <f t="shared" si="148"/>
        <v>0</v>
      </c>
      <c r="W125" s="442">
        <f t="shared" si="148"/>
        <v>0</v>
      </c>
      <c r="X125" s="442">
        <f t="shared" si="148"/>
        <v>0</v>
      </c>
      <c r="Y125" s="442">
        <f t="shared" si="148"/>
        <v>0</v>
      </c>
      <c r="Z125" s="442">
        <f t="shared" si="148"/>
        <v>0</v>
      </c>
      <c r="AA125" s="442">
        <f t="shared" si="148"/>
        <v>0</v>
      </c>
      <c r="AB125" s="442">
        <f t="shared" si="148"/>
        <v>0</v>
      </c>
      <c r="AC125" s="442">
        <f t="shared" si="148"/>
        <v>0</v>
      </c>
      <c r="AD125" s="442">
        <f t="shared" si="148"/>
        <v>0</v>
      </c>
      <c r="AE125" s="442">
        <f t="shared" si="148"/>
        <v>0</v>
      </c>
      <c r="AF125" s="442">
        <f t="shared" si="148"/>
        <v>0</v>
      </c>
      <c r="AG125" s="442">
        <f t="shared" si="148"/>
        <v>0</v>
      </c>
      <c r="AH125" s="442">
        <f t="shared" si="148"/>
        <v>0</v>
      </c>
      <c r="AI125" s="442">
        <f t="shared" si="148"/>
        <v>0</v>
      </c>
      <c r="AJ125" s="442">
        <f t="shared" si="148"/>
        <v>0</v>
      </c>
      <c r="AK125" s="442">
        <f t="shared" si="148"/>
        <v>0</v>
      </c>
      <c r="AL125" s="442">
        <f t="shared" si="148"/>
        <v>0</v>
      </c>
      <c r="AM125" s="442">
        <f t="shared" si="148"/>
        <v>0</v>
      </c>
      <c r="AN125" s="442">
        <f t="shared" si="148"/>
        <v>0</v>
      </c>
      <c r="AO125" s="442">
        <f t="shared" si="148"/>
        <v>0</v>
      </c>
      <c r="AP125" s="442">
        <f t="shared" si="148"/>
        <v>0</v>
      </c>
      <c r="AQ125" s="442">
        <f t="shared" si="148"/>
        <v>0</v>
      </c>
      <c r="AR125" s="442">
        <f t="shared" si="148"/>
        <v>0</v>
      </c>
      <c r="AS125" s="442">
        <f t="shared" si="148"/>
        <v>0</v>
      </c>
      <c r="AT125" s="442">
        <f t="shared" si="148"/>
        <v>0</v>
      </c>
      <c r="AU125" s="442">
        <f t="shared" si="148"/>
        <v>0</v>
      </c>
      <c r="AV125" s="442">
        <f t="shared" si="148"/>
        <v>0</v>
      </c>
      <c r="AW125" s="442">
        <f t="shared" si="148"/>
        <v>0</v>
      </c>
      <c r="AX125" s="442">
        <f t="shared" si="148"/>
        <v>0</v>
      </c>
      <c r="AY125" s="442">
        <f t="shared" si="148"/>
        <v>0</v>
      </c>
      <c r="AZ125" s="442">
        <f t="shared" si="148"/>
        <v>0</v>
      </c>
      <c r="BA125" s="442">
        <f t="shared" si="148"/>
        <v>0</v>
      </c>
      <c r="BB125" s="442">
        <f t="shared" si="148"/>
        <v>0</v>
      </c>
      <c r="BC125" s="442">
        <f t="shared" si="148"/>
        <v>0</v>
      </c>
      <c r="BD125" s="442">
        <f t="shared" si="148"/>
        <v>0</v>
      </c>
      <c r="BE125" s="442">
        <f t="shared" si="148"/>
        <v>0</v>
      </c>
      <c r="BF125" s="442">
        <f t="shared" si="148"/>
        <v>0</v>
      </c>
      <c r="BG125" s="442">
        <f t="shared" si="148"/>
        <v>0</v>
      </c>
      <c r="BH125" s="442">
        <f t="shared" si="148"/>
        <v>0</v>
      </c>
      <c r="BI125" s="442">
        <f t="shared" si="148"/>
        <v>0</v>
      </c>
      <c r="BJ125" s="442">
        <f t="shared" si="148"/>
        <v>0</v>
      </c>
      <c r="BK125" s="442">
        <f t="shared" si="148"/>
        <v>0</v>
      </c>
      <c r="BL125" s="442">
        <f t="shared" si="148"/>
        <v>0</v>
      </c>
      <c r="BM125" s="442">
        <f t="shared" si="148"/>
        <v>0</v>
      </c>
      <c r="BN125" s="442">
        <f t="shared" si="148"/>
        <v>0</v>
      </c>
      <c r="BO125" s="442">
        <f t="shared" si="148"/>
        <v>0</v>
      </c>
      <c r="BP125" s="442">
        <f t="shared" si="148"/>
        <v>0</v>
      </c>
      <c r="BQ125" s="442">
        <f t="shared" si="148"/>
        <v>0</v>
      </c>
      <c r="BR125" s="442">
        <f t="shared" si="148"/>
        <v>0</v>
      </c>
      <c r="BS125" s="442">
        <f t="shared" ref="BS125:DM125" si="149">IF(COLUMN(BS$125)=6,0,BR127*BS$6)</f>
        <v>0</v>
      </c>
      <c r="BT125" s="442">
        <f t="shared" si="149"/>
        <v>0</v>
      </c>
      <c r="BU125" s="442">
        <f t="shared" si="149"/>
        <v>0</v>
      </c>
      <c r="BV125" s="442">
        <f t="shared" si="149"/>
        <v>0</v>
      </c>
      <c r="BW125" s="442">
        <f t="shared" si="149"/>
        <v>0</v>
      </c>
      <c r="BX125" s="442">
        <f t="shared" si="149"/>
        <v>0</v>
      </c>
      <c r="BY125" s="442">
        <f t="shared" si="149"/>
        <v>0</v>
      </c>
      <c r="BZ125" s="442">
        <f t="shared" si="149"/>
        <v>0</v>
      </c>
      <c r="CA125" s="442">
        <f t="shared" si="149"/>
        <v>0</v>
      </c>
      <c r="CB125" s="442">
        <f t="shared" si="149"/>
        <v>0</v>
      </c>
      <c r="CC125" s="442">
        <f t="shared" si="149"/>
        <v>0</v>
      </c>
      <c r="CD125" s="442">
        <f t="shared" si="149"/>
        <v>0</v>
      </c>
      <c r="CE125" s="442">
        <f t="shared" si="149"/>
        <v>0</v>
      </c>
      <c r="CF125" s="442">
        <f t="shared" si="149"/>
        <v>0</v>
      </c>
      <c r="CG125" s="442">
        <f t="shared" si="149"/>
        <v>0</v>
      </c>
      <c r="CH125" s="442">
        <f t="shared" si="149"/>
        <v>0</v>
      </c>
      <c r="CI125" s="442">
        <f t="shared" si="149"/>
        <v>0</v>
      </c>
      <c r="CJ125" s="442">
        <f t="shared" si="149"/>
        <v>0</v>
      </c>
      <c r="CK125" s="442">
        <f t="shared" si="149"/>
        <v>0</v>
      </c>
      <c r="CL125" s="442">
        <f t="shared" si="149"/>
        <v>0</v>
      </c>
      <c r="CM125" s="442">
        <f t="shared" si="149"/>
        <v>0</v>
      </c>
      <c r="CN125" s="442">
        <f t="shared" si="149"/>
        <v>0</v>
      </c>
      <c r="CO125" s="442">
        <f t="shared" si="149"/>
        <v>0</v>
      </c>
      <c r="CP125" s="442">
        <f t="shared" si="149"/>
        <v>0</v>
      </c>
      <c r="CQ125" s="442">
        <f t="shared" si="149"/>
        <v>0</v>
      </c>
      <c r="CR125" s="442">
        <f t="shared" si="149"/>
        <v>0</v>
      </c>
      <c r="CS125" s="442">
        <f t="shared" si="149"/>
        <v>0</v>
      </c>
      <c r="CT125" s="442">
        <f t="shared" si="149"/>
        <v>0</v>
      </c>
      <c r="CU125" s="442">
        <f t="shared" si="149"/>
        <v>0</v>
      </c>
      <c r="CV125" s="442">
        <f t="shared" si="149"/>
        <v>0</v>
      </c>
      <c r="CW125" s="442">
        <f t="shared" si="149"/>
        <v>0</v>
      </c>
      <c r="CX125" s="442">
        <f t="shared" si="149"/>
        <v>0</v>
      </c>
      <c r="CY125" s="442">
        <f t="shared" si="149"/>
        <v>0</v>
      </c>
      <c r="CZ125" s="442">
        <f t="shared" si="149"/>
        <v>0</v>
      </c>
      <c r="DA125" s="442">
        <f t="shared" si="149"/>
        <v>0</v>
      </c>
      <c r="DB125" s="442">
        <f t="shared" si="149"/>
        <v>0</v>
      </c>
      <c r="DC125" s="442">
        <f t="shared" si="149"/>
        <v>0</v>
      </c>
      <c r="DD125" s="442">
        <f t="shared" si="149"/>
        <v>0</v>
      </c>
      <c r="DE125" s="442">
        <f t="shared" si="149"/>
        <v>0</v>
      </c>
      <c r="DF125" s="442">
        <f t="shared" si="149"/>
        <v>0</v>
      </c>
      <c r="DG125" s="442">
        <f t="shared" si="149"/>
        <v>0</v>
      </c>
      <c r="DH125" s="442">
        <f t="shared" si="149"/>
        <v>0</v>
      </c>
      <c r="DI125" s="442">
        <f t="shared" si="149"/>
        <v>0</v>
      </c>
      <c r="DJ125" s="442">
        <f t="shared" si="149"/>
        <v>0</v>
      </c>
      <c r="DK125" s="442">
        <f t="shared" si="149"/>
        <v>0</v>
      </c>
      <c r="DL125" s="442">
        <f t="shared" si="149"/>
        <v>0</v>
      </c>
      <c r="DM125" s="442">
        <f t="shared" si="149"/>
        <v>0</v>
      </c>
    </row>
    <row r="126" spans="1:117" s="436" customFormat="1" x14ac:dyDescent="0.25">
      <c r="B126" s="436" t="s">
        <v>49</v>
      </c>
      <c r="D126" s="427">
        <f>SUM(F126:DM126)</f>
        <v>0</v>
      </c>
      <c r="F126" s="442">
        <f>IF(F$6=0,0,LOOKUP(F$3,'Construction Costs'!$F$2:$AP$2,'Construction Costs'!$F$37:$AP$37))</f>
        <v>0</v>
      </c>
      <c r="G126" s="442">
        <f>IF(G$6=0,0,LOOKUP(G$3,'Construction Costs'!$F$2:$AP$2,'Construction Costs'!$F$37:$AP$37))</f>
        <v>0</v>
      </c>
      <c r="H126" s="442">
        <f>IF(H$6=0,0,LOOKUP(H$3,'Construction Costs'!$F$2:$AP$2,'Construction Costs'!$F$37:$AP$37))</f>
        <v>0</v>
      </c>
      <c r="I126" s="442">
        <f>IF(I$6=0,0,LOOKUP(I$3,'Construction Costs'!$F$2:$AP$2,'Construction Costs'!$F$37:$AP$37))</f>
        <v>0</v>
      </c>
      <c r="J126" s="442">
        <f>IF(J$6=0,0,LOOKUP(J$3,'Construction Costs'!$F$2:$AP$2,'Construction Costs'!$F$37:$AP$37))</f>
        <v>0</v>
      </c>
      <c r="K126" s="442">
        <f>IF(K$6=0,0,LOOKUP(K$3,'Construction Costs'!$F$2:$AP$2,'Construction Costs'!$F$37:$AP$37))</f>
        <v>0</v>
      </c>
      <c r="L126" s="442">
        <f>IF(L$6=0,0,LOOKUP(L$3,'Construction Costs'!$F$2:$AP$2,'Construction Costs'!$F$37:$AP$37))</f>
        <v>0</v>
      </c>
      <c r="M126" s="442">
        <f>IF(M$6=0,0,LOOKUP(M$3,'Construction Costs'!$F$2:$AP$2,'Construction Costs'!$F$37:$AP$37))</f>
        <v>0</v>
      </c>
      <c r="N126" s="442">
        <f>IF(N$6=0,0,LOOKUP(N$3,'Construction Costs'!$F$2:$AP$2,'Construction Costs'!$F$37:$AP$37))</f>
        <v>0</v>
      </c>
      <c r="O126" s="442">
        <f>IF(O$6=0,0,LOOKUP(O$3,'Construction Costs'!$F$2:$AP$2,'Construction Costs'!$F$37:$AP$37))</f>
        <v>0</v>
      </c>
      <c r="P126" s="442">
        <f>IF(P$6=0,0,LOOKUP(P$3,'Construction Costs'!$F$2:$AP$2,'Construction Costs'!$F$37:$AP$37))</f>
        <v>0</v>
      </c>
      <c r="Q126" s="442">
        <f>IF(Q$6=0,0,LOOKUP(Q$3,'Construction Costs'!$F$2:$AP$2,'Construction Costs'!$F$37:$AP$37))</f>
        <v>0</v>
      </c>
      <c r="R126" s="442">
        <f>IF(R$6=0,0,LOOKUP(R$3,'Construction Costs'!$F$2:$AP$2,'Construction Costs'!$F$37:$AP$37))</f>
        <v>0</v>
      </c>
      <c r="S126" s="442">
        <f>IF(S$6=0,0,LOOKUP(S$3,'Construction Costs'!$F$2:$AP$2,'Construction Costs'!$F$37:$AP$37))</f>
        <v>0</v>
      </c>
      <c r="T126" s="442">
        <f>IF(T$6=0,0,LOOKUP(T$3,'Construction Costs'!$F$2:$AP$2,'Construction Costs'!$F$37:$AP$37))</f>
        <v>0</v>
      </c>
      <c r="U126" s="442">
        <f>IF(U$6=0,0,LOOKUP(U$3,'Construction Costs'!$F$2:$AP$2,'Construction Costs'!$F$37:$AP$37))</f>
        <v>0</v>
      </c>
      <c r="V126" s="442">
        <f>IF(V$6=0,0,LOOKUP(V$3,'Construction Costs'!$F$2:$AP$2,'Construction Costs'!$F$37:$AP$37))</f>
        <v>0</v>
      </c>
      <c r="W126" s="442">
        <f>IF(W$6=0,0,LOOKUP(W$3,'Construction Costs'!$F$2:$AP$2,'Construction Costs'!$F$37:$AP$37))</f>
        <v>0</v>
      </c>
      <c r="X126" s="442">
        <f>IF(X$6=0,0,LOOKUP(X$3,'Construction Costs'!$F$2:$AP$2,'Construction Costs'!$F$37:$AP$37))</f>
        <v>0</v>
      </c>
      <c r="Y126" s="442">
        <f>IF(Y$6=0,0,LOOKUP(Y$3,'Construction Costs'!$F$2:$AP$2,'Construction Costs'!$F$37:$AP$37))</f>
        <v>0</v>
      </c>
      <c r="Z126" s="442">
        <f>IF(Z$6=0,0,LOOKUP(Z$3,'Construction Costs'!$F$2:$AP$2,'Construction Costs'!$F$37:$AP$37))</f>
        <v>0</v>
      </c>
      <c r="AA126" s="442">
        <f>IF(AA$6=0,0,LOOKUP(AA$3,'Construction Costs'!$F$2:$AP$2,'Construction Costs'!$F$37:$AP$37))</f>
        <v>0</v>
      </c>
      <c r="AB126" s="442">
        <f>IF(AB$6=0,0,LOOKUP(AB$3,'Construction Costs'!$F$2:$AP$2,'Construction Costs'!$F$37:$AP$37))</f>
        <v>0</v>
      </c>
      <c r="AC126" s="442">
        <f>IF(AC$6=0,0,LOOKUP(AC$3,'Construction Costs'!$F$2:$AP$2,'Construction Costs'!$F$37:$AP$37))</f>
        <v>0</v>
      </c>
      <c r="AD126" s="442">
        <f>IF(AD$6=0,0,LOOKUP(AD$3,'Construction Costs'!$F$2:$AP$2,'Construction Costs'!$F$37:$AP$37))</f>
        <v>0</v>
      </c>
      <c r="AE126" s="442">
        <f>IF(AE$6=0,0,LOOKUP(AE$3,'Construction Costs'!$F$2:$AP$2,'Construction Costs'!$F$37:$AP$37))</f>
        <v>0</v>
      </c>
      <c r="AF126" s="442">
        <f>IF(AF$6=0,0,LOOKUP(AF$3,'Construction Costs'!$F$2:$AP$2,'Construction Costs'!$F$37:$AP$37))</f>
        <v>0</v>
      </c>
      <c r="AG126" s="442">
        <f>IF(AG$6=0,0,LOOKUP(AG$3,'Construction Costs'!$F$2:$AP$2,'Construction Costs'!$F$37:$AP$37))</f>
        <v>0</v>
      </c>
      <c r="AH126" s="442">
        <f>IF(AH$6=0,0,LOOKUP(AH$3,'Construction Costs'!$F$2:$AP$2,'Construction Costs'!$F$37:$AP$37))</f>
        <v>0</v>
      </c>
      <c r="AI126" s="442">
        <f>IF(AI$6=0,0,LOOKUP(AI$3,'Construction Costs'!$F$2:$AP$2,'Construction Costs'!$F$37:$AP$37))</f>
        <v>0</v>
      </c>
      <c r="AJ126" s="442">
        <f>IF(AJ$6=0,0,LOOKUP(AJ$3,'Construction Costs'!$F$2:$AP$2,'Construction Costs'!$F$37:$AP$37))</f>
        <v>0</v>
      </c>
      <c r="AK126" s="442">
        <f>IF(AK$6=0,0,LOOKUP(AK$3,'Construction Costs'!$F$2:$AP$2,'Construction Costs'!$F$37:$AP$37))</f>
        <v>0</v>
      </c>
      <c r="AL126" s="442">
        <f>IF(AL$6=0,0,LOOKUP(AL$3,'Construction Costs'!$F$2:$AP$2,'Construction Costs'!$F$37:$AP$37))</f>
        <v>0</v>
      </c>
      <c r="AM126" s="442">
        <f>IF(AM$6=0,0,LOOKUP(AM$3,'Construction Costs'!$F$2:$AP$2,'Construction Costs'!$F$37:$AP$37))</f>
        <v>0</v>
      </c>
      <c r="AN126" s="442">
        <f>IF(AN$6=0,0,LOOKUP(AN$3,'Construction Costs'!$F$2:$AP$2,'Construction Costs'!$F$37:$AP$37))</f>
        <v>0</v>
      </c>
      <c r="AO126" s="442">
        <f>IF(AO$6=0,0,LOOKUP(AO$3,'Construction Costs'!$F$2:$AP$2,'Construction Costs'!$F$37:$AP$37))</f>
        <v>0</v>
      </c>
      <c r="AP126" s="442">
        <f>IF(AP$6=0,0,LOOKUP(AP$3,'Construction Costs'!$F$2:$AP$2,'Construction Costs'!$F$37:$AP$37))</f>
        <v>0</v>
      </c>
      <c r="AQ126" s="442">
        <f>IF(AQ$6=0,0,LOOKUP(AQ$3,'Construction Costs'!$F$2:$AP$2,'Construction Costs'!$F$37:$AP$37))</f>
        <v>0</v>
      </c>
      <c r="AR126" s="442">
        <f>IF(AR$6=0,0,LOOKUP(AR$3,'Construction Costs'!$F$2:$AP$2,'Construction Costs'!$F$37:$AP$37))</f>
        <v>0</v>
      </c>
      <c r="AS126" s="442">
        <f>IF(AS$6=0,0,LOOKUP(AS$3,'Construction Costs'!$F$2:$AP$2,'Construction Costs'!$F$37:$AP$37))</f>
        <v>0</v>
      </c>
      <c r="AT126" s="442">
        <f>IF(AT$6=0,0,LOOKUP(AT$3,'Construction Costs'!$F$2:$AP$2,'Construction Costs'!$F$37:$AP$37))</f>
        <v>0</v>
      </c>
      <c r="AU126" s="442">
        <f>IF(AU$6=0,0,LOOKUP(AU$3,'Construction Costs'!$F$2:$AP$2,'Construction Costs'!$F$37:$AP$37))</f>
        <v>0</v>
      </c>
      <c r="AV126" s="442">
        <f>IF(AV$6=0,0,LOOKUP(AV$3,'Construction Costs'!$F$2:$AP$2,'Construction Costs'!$F$37:$AP$37))</f>
        <v>0</v>
      </c>
      <c r="AW126" s="442">
        <f>IF(AW$6=0,0,LOOKUP(AW$3,'Construction Costs'!$F$2:$AP$2,'Construction Costs'!$F$37:$AP$37))</f>
        <v>0</v>
      </c>
      <c r="AX126" s="442">
        <f>IF(AX$6=0,0,LOOKUP(AX$3,'Construction Costs'!$F$2:$AP$2,'Construction Costs'!$F$37:$AP$37))</f>
        <v>0</v>
      </c>
      <c r="AY126" s="442">
        <f>IF(AY$6=0,0,LOOKUP(AY$3,'Construction Costs'!$F$2:$AP$2,'Construction Costs'!$F$37:$AP$37))</f>
        <v>0</v>
      </c>
      <c r="AZ126" s="442">
        <f>IF(AZ$6=0,0,LOOKUP(AZ$3,'Construction Costs'!$F$2:$AP$2,'Construction Costs'!$F$37:$AP$37))</f>
        <v>0</v>
      </c>
      <c r="BA126" s="442">
        <f>IF(BA$6=0,0,LOOKUP(BA$3,'Construction Costs'!$F$2:$AP$2,'Construction Costs'!$F$37:$AP$37))</f>
        <v>0</v>
      </c>
      <c r="BB126" s="442">
        <f>IF(BB$6=0,0,LOOKUP(BB$3,'Construction Costs'!$F$2:$AP$2,'Construction Costs'!$F$37:$AP$37))</f>
        <v>0</v>
      </c>
      <c r="BC126" s="442">
        <f>IF(BC$6=0,0,LOOKUP(BC$3,'Construction Costs'!$F$2:$AP$2,'Construction Costs'!$F$37:$AP$37))</f>
        <v>0</v>
      </c>
      <c r="BD126" s="442">
        <f>IF(BD$6=0,0,LOOKUP(BD$3,'Construction Costs'!$F$2:$AP$2,'Construction Costs'!$F$37:$AP$37))</f>
        <v>0</v>
      </c>
      <c r="BE126" s="442">
        <f>IF(BE$6=0,0,LOOKUP(BE$3,'Construction Costs'!$F$2:$AP$2,'Construction Costs'!$F$37:$AP$37))</f>
        <v>0</v>
      </c>
      <c r="BF126" s="442">
        <f>IF(BF$6=0,0,LOOKUP(BF$3,'Construction Costs'!$F$2:$AP$2,'Construction Costs'!$F$37:$AP$37))</f>
        <v>0</v>
      </c>
      <c r="BG126" s="442">
        <f>IF(BG$6=0,0,LOOKUP(BG$3,'Construction Costs'!$F$2:$AP$2,'Construction Costs'!$F$37:$AP$37))</f>
        <v>0</v>
      </c>
      <c r="BH126" s="442">
        <f>IF(BH$6=0,0,LOOKUP(BH$3,'Construction Costs'!$F$2:$AP$2,'Construction Costs'!$F$37:$AP$37))</f>
        <v>0</v>
      </c>
      <c r="BI126" s="442">
        <f>IF(BI$6=0,0,LOOKUP(BI$3,'Construction Costs'!$F$2:$AP$2,'Construction Costs'!$F$37:$AP$37))</f>
        <v>0</v>
      </c>
      <c r="BJ126" s="442">
        <f>IF(BJ$6=0,0,LOOKUP(BJ$3,'Construction Costs'!$F$2:$AP$2,'Construction Costs'!$F$37:$AP$37))</f>
        <v>0</v>
      </c>
      <c r="BK126" s="442">
        <f>IF(BK$6=0,0,LOOKUP(BK$3,'Construction Costs'!$F$2:$AP$2,'Construction Costs'!$F$37:$AP$37))</f>
        <v>0</v>
      </c>
      <c r="BL126" s="442">
        <f>IF(BL$6=0,0,LOOKUP(BL$3,'Construction Costs'!$F$2:$AP$2,'Construction Costs'!$F$37:$AP$37))</f>
        <v>0</v>
      </c>
      <c r="BM126" s="442">
        <f>IF(BM$6=0,0,LOOKUP(BM$3,'Construction Costs'!$F$2:$AP$2,'Construction Costs'!$F$37:$AP$37))</f>
        <v>0</v>
      </c>
      <c r="BN126" s="442">
        <f>IF(BN$6=0,0,LOOKUP(BN$3,'Construction Costs'!$F$2:$AP$2,'Construction Costs'!$F$37:$AP$37))</f>
        <v>0</v>
      </c>
      <c r="BO126" s="442">
        <f>IF(BO$6=0,0,LOOKUP(BO$3,'Construction Costs'!$F$2:$AP$2,'Construction Costs'!$F$37:$AP$37))</f>
        <v>0</v>
      </c>
      <c r="BP126" s="442">
        <f>IF(BP$6=0,0,LOOKUP(BP$3,'Construction Costs'!$F$2:$AP$2,'Construction Costs'!$F$37:$AP$37))</f>
        <v>0</v>
      </c>
      <c r="BQ126" s="442">
        <f>IF(BQ$6=0,0,LOOKUP(BQ$3,'Construction Costs'!$F$2:$AP$2,'Construction Costs'!$F$37:$AP$37))</f>
        <v>0</v>
      </c>
      <c r="BR126" s="442">
        <f>IF(BR$6=0,0,LOOKUP(BR$3,'Construction Costs'!$F$2:$AP$2,'Construction Costs'!$F$37:$AP$37))</f>
        <v>0</v>
      </c>
      <c r="BS126" s="442">
        <f>IF(BS$6=0,0,LOOKUP(BS$3,'Construction Costs'!$F$2:$AP$2,'Construction Costs'!$F$37:$AP$37))</f>
        <v>0</v>
      </c>
      <c r="BT126" s="442">
        <f>IF(BT$6=0,0,LOOKUP(BT$3,'Construction Costs'!$F$2:$AP$2,'Construction Costs'!$F$37:$AP$37))</f>
        <v>0</v>
      </c>
      <c r="BU126" s="442">
        <f>IF(BU$6=0,0,LOOKUP(BU$3,'Construction Costs'!$F$2:$AP$2,'Construction Costs'!$F$37:$AP$37))</f>
        <v>0</v>
      </c>
      <c r="BV126" s="442">
        <f>IF(BV$6=0,0,LOOKUP(BV$3,'Construction Costs'!$F$2:$AP$2,'Construction Costs'!$F$37:$AP$37))</f>
        <v>0</v>
      </c>
      <c r="BW126" s="442">
        <f>IF(BW$6=0,0,LOOKUP(BW$3,'Construction Costs'!$F$2:$AP$2,'Construction Costs'!$F$37:$AP$37))</f>
        <v>0</v>
      </c>
      <c r="BX126" s="442">
        <f>IF(BX$6=0,0,LOOKUP(BX$3,'Construction Costs'!$F$2:$AP$2,'Construction Costs'!$F$37:$AP$37))</f>
        <v>0</v>
      </c>
      <c r="BY126" s="442">
        <f>IF(BY$6=0,0,LOOKUP(BY$3,'Construction Costs'!$F$2:$AP$2,'Construction Costs'!$F$37:$AP$37))</f>
        <v>0</v>
      </c>
      <c r="BZ126" s="442">
        <f>IF(BZ$6=0,0,LOOKUP(BZ$3,'Construction Costs'!$F$2:$AP$2,'Construction Costs'!$F$37:$AP$37))</f>
        <v>0</v>
      </c>
      <c r="CA126" s="442">
        <f>IF(CA$6=0,0,LOOKUP(CA$3,'Construction Costs'!$F$2:$AP$2,'Construction Costs'!$F$37:$AP$37))</f>
        <v>0</v>
      </c>
      <c r="CB126" s="442">
        <f>IF(CB$6=0,0,LOOKUP(CB$3,'Construction Costs'!$F$2:$AP$2,'Construction Costs'!$F$37:$AP$37))</f>
        <v>0</v>
      </c>
      <c r="CC126" s="442">
        <f>IF(CC$6=0,0,LOOKUP(CC$3,'Construction Costs'!$F$2:$AP$2,'Construction Costs'!$F$37:$AP$37))</f>
        <v>0</v>
      </c>
      <c r="CD126" s="442">
        <f>IF(CD$6=0,0,LOOKUP(CD$3,'Construction Costs'!$F$2:$AP$2,'Construction Costs'!$F$37:$AP$37))</f>
        <v>0</v>
      </c>
      <c r="CE126" s="442">
        <f>IF(CE$6=0,0,LOOKUP(CE$3,'Construction Costs'!$F$2:$AP$2,'Construction Costs'!$F$37:$AP$37))</f>
        <v>0</v>
      </c>
      <c r="CF126" s="442">
        <f>IF(CF$6=0,0,LOOKUP(CF$3,'Construction Costs'!$F$2:$AP$2,'Construction Costs'!$F$37:$AP$37))</f>
        <v>0</v>
      </c>
      <c r="CG126" s="442">
        <f>IF(CG$6=0,0,LOOKUP(CG$3,'Construction Costs'!$F$2:$AP$2,'Construction Costs'!$F$37:$AP$37))</f>
        <v>0</v>
      </c>
      <c r="CH126" s="442">
        <f>IF(CH$6=0,0,LOOKUP(CH$3,'Construction Costs'!$F$2:$AP$2,'Construction Costs'!$F$37:$AP$37))</f>
        <v>0</v>
      </c>
      <c r="CI126" s="442">
        <f>IF(CI$6=0,0,LOOKUP(CI$3,'Construction Costs'!$F$2:$AP$2,'Construction Costs'!$F$37:$AP$37))</f>
        <v>0</v>
      </c>
      <c r="CJ126" s="442">
        <f>IF(CJ$6=0,0,LOOKUP(CJ$3,'Construction Costs'!$F$2:$AP$2,'Construction Costs'!$F$37:$AP$37))</f>
        <v>0</v>
      </c>
      <c r="CK126" s="442">
        <f>IF(CK$6=0,0,LOOKUP(CK$3,'Construction Costs'!$F$2:$AP$2,'Construction Costs'!$F$37:$AP$37))</f>
        <v>0</v>
      </c>
      <c r="CL126" s="442">
        <f>IF(CL$6=0,0,LOOKUP(CL$3,'Construction Costs'!$F$2:$AP$2,'Construction Costs'!$F$37:$AP$37))</f>
        <v>0</v>
      </c>
      <c r="CM126" s="442">
        <f>IF(CM$6=0,0,LOOKUP(CM$3,'Construction Costs'!$F$2:$AP$2,'Construction Costs'!$F$37:$AP$37))</f>
        <v>0</v>
      </c>
      <c r="CN126" s="442">
        <f>IF(CN$6=0,0,LOOKUP(CN$3,'Construction Costs'!$F$2:$AP$2,'Construction Costs'!$F$37:$AP$37))</f>
        <v>0</v>
      </c>
      <c r="CO126" s="442">
        <f>IF(CO$6=0,0,LOOKUP(CO$3,'Construction Costs'!$F$2:$AP$2,'Construction Costs'!$F$37:$AP$37))</f>
        <v>0</v>
      </c>
      <c r="CP126" s="442">
        <f>IF(CP$6=0,0,LOOKUP(CP$3,'Construction Costs'!$F$2:$AP$2,'Construction Costs'!$F$37:$AP$37))</f>
        <v>0</v>
      </c>
      <c r="CQ126" s="442">
        <f>IF(CQ$6=0,0,LOOKUP(CQ$3,'Construction Costs'!$F$2:$AP$2,'Construction Costs'!$F$37:$AP$37))</f>
        <v>0</v>
      </c>
      <c r="CR126" s="442">
        <f>IF(CR$6=0,0,LOOKUP(CR$3,'Construction Costs'!$F$2:$AP$2,'Construction Costs'!$F$37:$AP$37))</f>
        <v>0</v>
      </c>
      <c r="CS126" s="442">
        <f>IF(CS$6=0,0,LOOKUP(CS$3,'Construction Costs'!$F$2:$AP$2,'Construction Costs'!$F$37:$AP$37))</f>
        <v>0</v>
      </c>
      <c r="CT126" s="442">
        <f>IF(CT$6=0,0,LOOKUP(CT$3,'Construction Costs'!$F$2:$AP$2,'Construction Costs'!$F$37:$AP$37))</f>
        <v>0</v>
      </c>
      <c r="CU126" s="442">
        <f>IF(CU$6=0,0,LOOKUP(CU$3,'Construction Costs'!$F$2:$AP$2,'Construction Costs'!$F$37:$AP$37))</f>
        <v>0</v>
      </c>
      <c r="CV126" s="442">
        <f>IF(CV$6=0,0,LOOKUP(CV$3,'Construction Costs'!$F$2:$AP$2,'Construction Costs'!$F$37:$AP$37))</f>
        <v>0</v>
      </c>
      <c r="CW126" s="442">
        <f>IF(CW$6=0,0,LOOKUP(CW$3,'Construction Costs'!$F$2:$AP$2,'Construction Costs'!$F$37:$AP$37))</f>
        <v>0</v>
      </c>
      <c r="CX126" s="442">
        <f>IF(CX$6=0,0,LOOKUP(CX$3,'Construction Costs'!$F$2:$AP$2,'Construction Costs'!$F$37:$AP$37))</f>
        <v>0</v>
      </c>
      <c r="CY126" s="442">
        <f>IF(CY$6=0,0,LOOKUP(CY$3,'Construction Costs'!$F$2:$AP$2,'Construction Costs'!$F$37:$AP$37))</f>
        <v>0</v>
      </c>
      <c r="CZ126" s="442">
        <f>IF(CZ$6=0,0,LOOKUP(CZ$3,'Construction Costs'!$F$2:$AP$2,'Construction Costs'!$F$37:$AP$37))</f>
        <v>0</v>
      </c>
      <c r="DA126" s="442">
        <f>IF(DA$6=0,0,LOOKUP(DA$3,'Construction Costs'!$F$2:$AP$2,'Construction Costs'!$F$37:$AP$37))</f>
        <v>0</v>
      </c>
      <c r="DB126" s="442">
        <f>IF(DB$6=0,0,LOOKUP(DB$3,'Construction Costs'!$F$2:$AP$2,'Construction Costs'!$F$37:$AP$37))</f>
        <v>0</v>
      </c>
      <c r="DC126" s="442">
        <f>IF(DC$6=0,0,LOOKUP(DC$3,'Construction Costs'!$F$2:$AP$2,'Construction Costs'!$F$37:$AP$37))</f>
        <v>0</v>
      </c>
      <c r="DD126" s="442">
        <f>IF(DD$6=0,0,LOOKUP(DD$3,'Construction Costs'!$F$2:$AP$2,'Construction Costs'!$F$37:$AP$37))</f>
        <v>0</v>
      </c>
      <c r="DE126" s="442">
        <f>IF(DE$6=0,0,LOOKUP(DE$3,'Construction Costs'!$F$2:$AP$2,'Construction Costs'!$F$37:$AP$37))</f>
        <v>0</v>
      </c>
      <c r="DF126" s="442">
        <f>IF(DF$6=0,0,LOOKUP(DF$3,'Construction Costs'!$F$2:$AP$2,'Construction Costs'!$F$37:$AP$37))</f>
        <v>0</v>
      </c>
      <c r="DG126" s="442">
        <f>IF(DG$6=0,0,LOOKUP(DG$3,'Construction Costs'!$F$2:$AP$2,'Construction Costs'!$F$37:$AP$37))</f>
        <v>0</v>
      </c>
      <c r="DH126" s="442">
        <f>IF(DH$6=0,0,LOOKUP(DH$3,'Construction Costs'!$F$2:$AP$2,'Construction Costs'!$F$37:$AP$37))</f>
        <v>0</v>
      </c>
      <c r="DI126" s="442">
        <f>IF(DI$6=0,0,LOOKUP(DI$3,'Construction Costs'!$F$2:$AP$2,'Construction Costs'!$F$37:$AP$37))</f>
        <v>0</v>
      </c>
      <c r="DJ126" s="442">
        <f>IF(DJ$6=0,0,LOOKUP(DJ$3,'Construction Costs'!$F$2:$AP$2,'Construction Costs'!$F$37:$AP$37))</f>
        <v>0</v>
      </c>
      <c r="DK126" s="442">
        <f>IF(DK$6=0,0,LOOKUP(DK$3,'Construction Costs'!$F$2:$AP$2,'Construction Costs'!$F$37:$AP$37))</f>
        <v>0</v>
      </c>
      <c r="DL126" s="442">
        <f>IF(DL$6=0,0,LOOKUP(DL$3,'Construction Costs'!$F$2:$AP$2,'Construction Costs'!$F$37:$AP$37))</f>
        <v>0</v>
      </c>
      <c r="DM126" s="442">
        <f>IF(DM$6=0,0,LOOKUP(DM$3,'Construction Costs'!$F$2:$AP$2,'Construction Costs'!$F$37:$AP$37))</f>
        <v>0</v>
      </c>
    </row>
    <row r="127" spans="1:117" s="428" customFormat="1" ht="15.75" thickBot="1" x14ac:dyDescent="0.3">
      <c r="B127" s="428" t="s">
        <v>33</v>
      </c>
      <c r="F127" s="429">
        <f>F125+F126</f>
        <v>0</v>
      </c>
      <c r="G127" s="429">
        <f>G125+G126</f>
        <v>0</v>
      </c>
      <c r="H127" s="429">
        <f t="shared" ref="H127:BS127" si="150">H125+H126</f>
        <v>0</v>
      </c>
      <c r="I127" s="429">
        <f t="shared" si="150"/>
        <v>0</v>
      </c>
      <c r="J127" s="429">
        <f t="shared" si="150"/>
        <v>0</v>
      </c>
      <c r="K127" s="429">
        <f t="shared" si="150"/>
        <v>0</v>
      </c>
      <c r="L127" s="429">
        <f t="shared" si="150"/>
        <v>0</v>
      </c>
      <c r="M127" s="429">
        <f t="shared" si="150"/>
        <v>0</v>
      </c>
      <c r="N127" s="429">
        <f t="shared" si="150"/>
        <v>0</v>
      </c>
      <c r="O127" s="429">
        <f t="shared" si="150"/>
        <v>0</v>
      </c>
      <c r="P127" s="429">
        <f t="shared" si="150"/>
        <v>0</v>
      </c>
      <c r="Q127" s="429">
        <f t="shared" si="150"/>
        <v>0</v>
      </c>
      <c r="R127" s="429">
        <f t="shared" si="150"/>
        <v>0</v>
      </c>
      <c r="S127" s="429">
        <f t="shared" si="150"/>
        <v>0</v>
      </c>
      <c r="T127" s="429">
        <f t="shared" si="150"/>
        <v>0</v>
      </c>
      <c r="U127" s="429">
        <f t="shared" si="150"/>
        <v>0</v>
      </c>
      <c r="V127" s="429">
        <f t="shared" si="150"/>
        <v>0</v>
      </c>
      <c r="W127" s="429">
        <f t="shared" si="150"/>
        <v>0</v>
      </c>
      <c r="X127" s="429">
        <f t="shared" si="150"/>
        <v>0</v>
      </c>
      <c r="Y127" s="429">
        <f t="shared" si="150"/>
        <v>0</v>
      </c>
      <c r="Z127" s="429">
        <f t="shared" si="150"/>
        <v>0</v>
      </c>
      <c r="AA127" s="429">
        <f t="shared" si="150"/>
        <v>0</v>
      </c>
      <c r="AB127" s="429">
        <f t="shared" si="150"/>
        <v>0</v>
      </c>
      <c r="AC127" s="429">
        <f t="shared" si="150"/>
        <v>0</v>
      </c>
      <c r="AD127" s="429">
        <f t="shared" si="150"/>
        <v>0</v>
      </c>
      <c r="AE127" s="429">
        <f t="shared" si="150"/>
        <v>0</v>
      </c>
      <c r="AF127" s="429">
        <f t="shared" si="150"/>
        <v>0</v>
      </c>
      <c r="AG127" s="429">
        <f t="shared" si="150"/>
        <v>0</v>
      </c>
      <c r="AH127" s="429">
        <f t="shared" si="150"/>
        <v>0</v>
      </c>
      <c r="AI127" s="429">
        <f t="shared" si="150"/>
        <v>0</v>
      </c>
      <c r="AJ127" s="429">
        <f t="shared" si="150"/>
        <v>0</v>
      </c>
      <c r="AK127" s="429">
        <f t="shared" si="150"/>
        <v>0</v>
      </c>
      <c r="AL127" s="429">
        <f t="shared" si="150"/>
        <v>0</v>
      </c>
      <c r="AM127" s="429">
        <f t="shared" si="150"/>
        <v>0</v>
      </c>
      <c r="AN127" s="429">
        <f t="shared" si="150"/>
        <v>0</v>
      </c>
      <c r="AO127" s="429">
        <f t="shared" si="150"/>
        <v>0</v>
      </c>
      <c r="AP127" s="429">
        <f t="shared" si="150"/>
        <v>0</v>
      </c>
      <c r="AQ127" s="429">
        <f t="shared" si="150"/>
        <v>0</v>
      </c>
      <c r="AR127" s="429">
        <f t="shared" si="150"/>
        <v>0</v>
      </c>
      <c r="AS127" s="429">
        <f t="shared" si="150"/>
        <v>0</v>
      </c>
      <c r="AT127" s="429">
        <f t="shared" si="150"/>
        <v>0</v>
      </c>
      <c r="AU127" s="429">
        <f t="shared" si="150"/>
        <v>0</v>
      </c>
      <c r="AV127" s="429">
        <f t="shared" si="150"/>
        <v>0</v>
      </c>
      <c r="AW127" s="429">
        <f t="shared" si="150"/>
        <v>0</v>
      </c>
      <c r="AX127" s="429">
        <f t="shared" si="150"/>
        <v>0</v>
      </c>
      <c r="AY127" s="429">
        <f t="shared" si="150"/>
        <v>0</v>
      </c>
      <c r="AZ127" s="429">
        <f t="shared" si="150"/>
        <v>0</v>
      </c>
      <c r="BA127" s="429">
        <f t="shared" si="150"/>
        <v>0</v>
      </c>
      <c r="BB127" s="429">
        <f t="shared" si="150"/>
        <v>0</v>
      </c>
      <c r="BC127" s="429">
        <f t="shared" si="150"/>
        <v>0</v>
      </c>
      <c r="BD127" s="429">
        <f t="shared" si="150"/>
        <v>0</v>
      </c>
      <c r="BE127" s="429">
        <f t="shared" si="150"/>
        <v>0</v>
      </c>
      <c r="BF127" s="429">
        <f t="shared" si="150"/>
        <v>0</v>
      </c>
      <c r="BG127" s="429">
        <f t="shared" si="150"/>
        <v>0</v>
      </c>
      <c r="BH127" s="429">
        <f t="shared" si="150"/>
        <v>0</v>
      </c>
      <c r="BI127" s="429">
        <f t="shared" si="150"/>
        <v>0</v>
      </c>
      <c r="BJ127" s="429">
        <f t="shared" si="150"/>
        <v>0</v>
      </c>
      <c r="BK127" s="429">
        <f t="shared" si="150"/>
        <v>0</v>
      </c>
      <c r="BL127" s="429">
        <f t="shared" si="150"/>
        <v>0</v>
      </c>
      <c r="BM127" s="429">
        <f t="shared" si="150"/>
        <v>0</v>
      </c>
      <c r="BN127" s="429">
        <f t="shared" si="150"/>
        <v>0</v>
      </c>
      <c r="BO127" s="429">
        <f t="shared" si="150"/>
        <v>0</v>
      </c>
      <c r="BP127" s="429">
        <f t="shared" si="150"/>
        <v>0</v>
      </c>
      <c r="BQ127" s="429">
        <f t="shared" si="150"/>
        <v>0</v>
      </c>
      <c r="BR127" s="429">
        <f t="shared" si="150"/>
        <v>0</v>
      </c>
      <c r="BS127" s="429">
        <f t="shared" si="150"/>
        <v>0</v>
      </c>
      <c r="BT127" s="429">
        <f t="shared" ref="BT127:BZ127" si="151">BT125+BT126</f>
        <v>0</v>
      </c>
      <c r="BU127" s="429">
        <f t="shared" si="151"/>
        <v>0</v>
      </c>
      <c r="BV127" s="429">
        <f t="shared" si="151"/>
        <v>0</v>
      </c>
      <c r="BW127" s="429">
        <f t="shared" si="151"/>
        <v>0</v>
      </c>
      <c r="BX127" s="429">
        <f t="shared" si="151"/>
        <v>0</v>
      </c>
      <c r="BY127" s="429">
        <f t="shared" si="151"/>
        <v>0</v>
      </c>
      <c r="BZ127" s="429">
        <f t="shared" si="151"/>
        <v>0</v>
      </c>
      <c r="CA127" s="429">
        <f t="shared" ref="CA127:DA127" si="152">CA125+CA126</f>
        <v>0</v>
      </c>
      <c r="CB127" s="429">
        <f t="shared" si="152"/>
        <v>0</v>
      </c>
      <c r="CC127" s="429">
        <f t="shared" si="152"/>
        <v>0</v>
      </c>
      <c r="CD127" s="429">
        <f t="shared" si="152"/>
        <v>0</v>
      </c>
      <c r="CE127" s="429">
        <f t="shared" si="152"/>
        <v>0</v>
      </c>
      <c r="CF127" s="429">
        <f t="shared" si="152"/>
        <v>0</v>
      </c>
      <c r="CG127" s="429">
        <f t="shared" si="152"/>
        <v>0</v>
      </c>
      <c r="CH127" s="429">
        <f t="shared" si="152"/>
        <v>0</v>
      </c>
      <c r="CI127" s="429">
        <f t="shared" si="152"/>
        <v>0</v>
      </c>
      <c r="CJ127" s="429">
        <f t="shared" si="152"/>
        <v>0</v>
      </c>
      <c r="CK127" s="429">
        <f t="shared" si="152"/>
        <v>0</v>
      </c>
      <c r="CL127" s="429">
        <f t="shared" si="152"/>
        <v>0</v>
      </c>
      <c r="CM127" s="429">
        <f t="shared" si="152"/>
        <v>0</v>
      </c>
      <c r="CN127" s="429">
        <f t="shared" si="152"/>
        <v>0</v>
      </c>
      <c r="CO127" s="429">
        <f t="shared" si="152"/>
        <v>0</v>
      </c>
      <c r="CP127" s="429">
        <f t="shared" si="152"/>
        <v>0</v>
      </c>
      <c r="CQ127" s="429">
        <f t="shared" si="152"/>
        <v>0</v>
      </c>
      <c r="CR127" s="429">
        <f t="shared" si="152"/>
        <v>0</v>
      </c>
      <c r="CS127" s="429">
        <f t="shared" si="152"/>
        <v>0</v>
      </c>
      <c r="CT127" s="429">
        <f t="shared" si="152"/>
        <v>0</v>
      </c>
      <c r="CU127" s="429">
        <f t="shared" si="152"/>
        <v>0</v>
      </c>
      <c r="CV127" s="429">
        <f t="shared" si="152"/>
        <v>0</v>
      </c>
      <c r="CW127" s="429">
        <f t="shared" si="152"/>
        <v>0</v>
      </c>
      <c r="CX127" s="429">
        <f t="shared" si="152"/>
        <v>0</v>
      </c>
      <c r="CY127" s="429">
        <f t="shared" si="152"/>
        <v>0</v>
      </c>
      <c r="CZ127" s="429">
        <f t="shared" si="152"/>
        <v>0</v>
      </c>
      <c r="DA127" s="429">
        <f t="shared" si="152"/>
        <v>0</v>
      </c>
      <c r="DB127" s="429">
        <f t="shared" ref="DB127:DM127" si="153">DB125+DB126</f>
        <v>0</v>
      </c>
      <c r="DC127" s="429">
        <f t="shared" si="153"/>
        <v>0</v>
      </c>
      <c r="DD127" s="429">
        <f t="shared" si="153"/>
        <v>0</v>
      </c>
      <c r="DE127" s="429">
        <f t="shared" si="153"/>
        <v>0</v>
      </c>
      <c r="DF127" s="429">
        <f t="shared" si="153"/>
        <v>0</v>
      </c>
      <c r="DG127" s="429">
        <f t="shared" si="153"/>
        <v>0</v>
      </c>
      <c r="DH127" s="429">
        <f t="shared" si="153"/>
        <v>0</v>
      </c>
      <c r="DI127" s="429">
        <f t="shared" si="153"/>
        <v>0</v>
      </c>
      <c r="DJ127" s="429">
        <f t="shared" si="153"/>
        <v>0</v>
      </c>
      <c r="DK127" s="429">
        <f t="shared" si="153"/>
        <v>0</v>
      </c>
      <c r="DL127" s="429">
        <f t="shared" si="153"/>
        <v>0</v>
      </c>
      <c r="DM127" s="429">
        <f t="shared" si="153"/>
        <v>0</v>
      </c>
    </row>
    <row r="128" spans="1:117" s="439" customFormat="1" ht="6.75" thickTop="1" x14ac:dyDescent="0.15">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c r="CH128" s="459"/>
      <c r="CI128" s="459"/>
      <c r="CJ128" s="459"/>
      <c r="CK128" s="459"/>
      <c r="CL128" s="459"/>
      <c r="CM128" s="459"/>
      <c r="CN128" s="459"/>
      <c r="CO128" s="459"/>
      <c r="CP128" s="459"/>
      <c r="CQ128" s="459"/>
      <c r="CR128" s="459"/>
      <c r="CS128" s="459"/>
      <c r="CT128" s="459"/>
      <c r="CU128" s="459"/>
      <c r="CV128" s="459"/>
      <c r="CW128" s="459"/>
      <c r="CX128" s="459"/>
      <c r="CY128" s="459"/>
      <c r="CZ128" s="459"/>
      <c r="DA128" s="459"/>
      <c r="DB128" s="459"/>
      <c r="DC128" s="459"/>
      <c r="DD128" s="459"/>
      <c r="DE128" s="459"/>
      <c r="DF128" s="459"/>
      <c r="DG128" s="459"/>
      <c r="DH128" s="459"/>
      <c r="DI128" s="459"/>
      <c r="DJ128" s="459"/>
      <c r="DK128" s="459"/>
      <c r="DL128" s="459"/>
      <c r="DM128" s="459"/>
    </row>
    <row r="129" spans="1:117" s="428" customFormat="1" x14ac:dyDescent="0.25">
      <c r="B129" s="444" t="s">
        <v>473</v>
      </c>
      <c r="F129" s="853"/>
      <c r="G129" s="853"/>
      <c r="H129" s="853"/>
      <c r="I129" s="853"/>
      <c r="J129" s="853"/>
      <c r="K129" s="445">
        <f t="shared" ref="K129:AP129" si="154">SUM(F$126:K$126)</f>
        <v>0</v>
      </c>
      <c r="L129" s="445">
        <f t="shared" si="154"/>
        <v>0</v>
      </c>
      <c r="M129" s="445">
        <f t="shared" si="154"/>
        <v>0</v>
      </c>
      <c r="N129" s="445">
        <f t="shared" si="154"/>
        <v>0</v>
      </c>
      <c r="O129" s="445">
        <f t="shared" si="154"/>
        <v>0</v>
      </c>
      <c r="P129" s="445">
        <f t="shared" si="154"/>
        <v>0</v>
      </c>
      <c r="Q129" s="445">
        <f t="shared" si="154"/>
        <v>0</v>
      </c>
      <c r="R129" s="445">
        <f t="shared" si="154"/>
        <v>0</v>
      </c>
      <c r="S129" s="445">
        <f t="shared" si="154"/>
        <v>0</v>
      </c>
      <c r="T129" s="445">
        <f t="shared" si="154"/>
        <v>0</v>
      </c>
      <c r="U129" s="445">
        <f t="shared" si="154"/>
        <v>0</v>
      </c>
      <c r="V129" s="445">
        <f t="shared" si="154"/>
        <v>0</v>
      </c>
      <c r="W129" s="445">
        <f t="shared" si="154"/>
        <v>0</v>
      </c>
      <c r="X129" s="445">
        <f t="shared" si="154"/>
        <v>0</v>
      </c>
      <c r="Y129" s="445">
        <f t="shared" si="154"/>
        <v>0</v>
      </c>
      <c r="Z129" s="445">
        <f t="shared" si="154"/>
        <v>0</v>
      </c>
      <c r="AA129" s="445">
        <f t="shared" si="154"/>
        <v>0</v>
      </c>
      <c r="AB129" s="445">
        <f t="shared" si="154"/>
        <v>0</v>
      </c>
      <c r="AC129" s="445">
        <f t="shared" si="154"/>
        <v>0</v>
      </c>
      <c r="AD129" s="445">
        <f t="shared" si="154"/>
        <v>0</v>
      </c>
      <c r="AE129" s="445">
        <f t="shared" si="154"/>
        <v>0</v>
      </c>
      <c r="AF129" s="445">
        <f t="shared" si="154"/>
        <v>0</v>
      </c>
      <c r="AG129" s="445">
        <f t="shared" si="154"/>
        <v>0</v>
      </c>
      <c r="AH129" s="445">
        <f t="shared" si="154"/>
        <v>0</v>
      </c>
      <c r="AI129" s="445">
        <f t="shared" si="154"/>
        <v>0</v>
      </c>
      <c r="AJ129" s="445">
        <f t="shared" si="154"/>
        <v>0</v>
      </c>
      <c r="AK129" s="445">
        <f t="shared" si="154"/>
        <v>0</v>
      </c>
      <c r="AL129" s="445">
        <f t="shared" si="154"/>
        <v>0</v>
      </c>
      <c r="AM129" s="445">
        <f t="shared" si="154"/>
        <v>0</v>
      </c>
      <c r="AN129" s="445">
        <f t="shared" si="154"/>
        <v>0</v>
      </c>
      <c r="AO129" s="445">
        <f t="shared" si="154"/>
        <v>0</v>
      </c>
      <c r="AP129" s="445">
        <f t="shared" si="154"/>
        <v>0</v>
      </c>
      <c r="AQ129" s="445">
        <f t="shared" ref="AQ129:BV129" si="155">SUM(AL$126:AQ$126)</f>
        <v>0</v>
      </c>
      <c r="AR129" s="445">
        <f t="shared" si="155"/>
        <v>0</v>
      </c>
      <c r="AS129" s="445">
        <f t="shared" si="155"/>
        <v>0</v>
      </c>
      <c r="AT129" s="445">
        <f t="shared" si="155"/>
        <v>0</v>
      </c>
      <c r="AU129" s="445">
        <f t="shared" si="155"/>
        <v>0</v>
      </c>
      <c r="AV129" s="445">
        <f t="shared" si="155"/>
        <v>0</v>
      </c>
      <c r="AW129" s="445">
        <f t="shared" si="155"/>
        <v>0</v>
      </c>
      <c r="AX129" s="445">
        <f t="shared" si="155"/>
        <v>0</v>
      </c>
      <c r="AY129" s="445">
        <f t="shared" si="155"/>
        <v>0</v>
      </c>
      <c r="AZ129" s="445">
        <f t="shared" si="155"/>
        <v>0</v>
      </c>
      <c r="BA129" s="445">
        <f t="shared" si="155"/>
        <v>0</v>
      </c>
      <c r="BB129" s="445">
        <f t="shared" si="155"/>
        <v>0</v>
      </c>
      <c r="BC129" s="445">
        <f t="shared" si="155"/>
        <v>0</v>
      </c>
      <c r="BD129" s="445">
        <f t="shared" si="155"/>
        <v>0</v>
      </c>
      <c r="BE129" s="445">
        <f t="shared" si="155"/>
        <v>0</v>
      </c>
      <c r="BF129" s="445">
        <f t="shared" si="155"/>
        <v>0</v>
      </c>
      <c r="BG129" s="445">
        <f t="shared" si="155"/>
        <v>0</v>
      </c>
      <c r="BH129" s="445">
        <f t="shared" si="155"/>
        <v>0</v>
      </c>
      <c r="BI129" s="445">
        <f t="shared" si="155"/>
        <v>0</v>
      </c>
      <c r="BJ129" s="445">
        <f t="shared" si="155"/>
        <v>0</v>
      </c>
      <c r="BK129" s="445">
        <f t="shared" si="155"/>
        <v>0</v>
      </c>
      <c r="BL129" s="445">
        <f t="shared" si="155"/>
        <v>0</v>
      </c>
      <c r="BM129" s="445">
        <f t="shared" si="155"/>
        <v>0</v>
      </c>
      <c r="BN129" s="445">
        <f t="shared" si="155"/>
        <v>0</v>
      </c>
      <c r="BO129" s="445">
        <f t="shared" si="155"/>
        <v>0</v>
      </c>
      <c r="BP129" s="445">
        <f t="shared" si="155"/>
        <v>0</v>
      </c>
      <c r="BQ129" s="445">
        <f t="shared" si="155"/>
        <v>0</v>
      </c>
      <c r="BR129" s="445">
        <f t="shared" si="155"/>
        <v>0</v>
      </c>
      <c r="BS129" s="445">
        <f t="shared" si="155"/>
        <v>0</v>
      </c>
      <c r="BT129" s="445">
        <f t="shared" si="155"/>
        <v>0</v>
      </c>
      <c r="BU129" s="445">
        <f t="shared" si="155"/>
        <v>0</v>
      </c>
      <c r="BV129" s="445">
        <f t="shared" si="155"/>
        <v>0</v>
      </c>
      <c r="BW129" s="445">
        <f t="shared" ref="BW129:DM129" si="156">SUM(BR$126:BW$126)</f>
        <v>0</v>
      </c>
      <c r="BX129" s="445">
        <f t="shared" si="156"/>
        <v>0</v>
      </c>
      <c r="BY129" s="445">
        <f t="shared" si="156"/>
        <v>0</v>
      </c>
      <c r="BZ129" s="445">
        <f t="shared" si="156"/>
        <v>0</v>
      </c>
      <c r="CA129" s="445">
        <f t="shared" si="156"/>
        <v>0</v>
      </c>
      <c r="CB129" s="445">
        <f t="shared" si="156"/>
        <v>0</v>
      </c>
      <c r="CC129" s="445">
        <f t="shared" si="156"/>
        <v>0</v>
      </c>
      <c r="CD129" s="445">
        <f t="shared" si="156"/>
        <v>0</v>
      </c>
      <c r="CE129" s="445">
        <f t="shared" si="156"/>
        <v>0</v>
      </c>
      <c r="CF129" s="445">
        <f t="shared" si="156"/>
        <v>0</v>
      </c>
      <c r="CG129" s="445">
        <f t="shared" si="156"/>
        <v>0</v>
      </c>
      <c r="CH129" s="445">
        <f t="shared" si="156"/>
        <v>0</v>
      </c>
      <c r="CI129" s="445">
        <f t="shared" si="156"/>
        <v>0</v>
      </c>
      <c r="CJ129" s="445">
        <f t="shared" si="156"/>
        <v>0</v>
      </c>
      <c r="CK129" s="445">
        <f t="shared" si="156"/>
        <v>0</v>
      </c>
      <c r="CL129" s="445">
        <f t="shared" si="156"/>
        <v>0</v>
      </c>
      <c r="CM129" s="445">
        <f t="shared" si="156"/>
        <v>0</v>
      </c>
      <c r="CN129" s="445">
        <f t="shared" si="156"/>
        <v>0</v>
      </c>
      <c r="CO129" s="445">
        <f t="shared" si="156"/>
        <v>0</v>
      </c>
      <c r="CP129" s="445">
        <f t="shared" si="156"/>
        <v>0</v>
      </c>
      <c r="CQ129" s="445">
        <f t="shared" si="156"/>
        <v>0</v>
      </c>
      <c r="CR129" s="445">
        <f t="shared" si="156"/>
        <v>0</v>
      </c>
      <c r="CS129" s="445">
        <f t="shared" si="156"/>
        <v>0</v>
      </c>
      <c r="CT129" s="445">
        <f t="shared" si="156"/>
        <v>0</v>
      </c>
      <c r="CU129" s="445">
        <f t="shared" si="156"/>
        <v>0</v>
      </c>
      <c r="CV129" s="445">
        <f t="shared" si="156"/>
        <v>0</v>
      </c>
      <c r="CW129" s="445">
        <f t="shared" si="156"/>
        <v>0</v>
      </c>
      <c r="CX129" s="445">
        <f t="shared" si="156"/>
        <v>0</v>
      </c>
      <c r="CY129" s="445">
        <f t="shared" si="156"/>
        <v>0</v>
      </c>
      <c r="CZ129" s="445">
        <f t="shared" si="156"/>
        <v>0</v>
      </c>
      <c r="DA129" s="445">
        <f t="shared" si="156"/>
        <v>0</v>
      </c>
      <c r="DB129" s="445">
        <f t="shared" si="156"/>
        <v>0</v>
      </c>
      <c r="DC129" s="445">
        <f t="shared" si="156"/>
        <v>0</v>
      </c>
      <c r="DD129" s="445">
        <f t="shared" si="156"/>
        <v>0</v>
      </c>
      <c r="DE129" s="445">
        <f t="shared" si="156"/>
        <v>0</v>
      </c>
      <c r="DF129" s="445">
        <f t="shared" si="156"/>
        <v>0</v>
      </c>
      <c r="DG129" s="445">
        <f t="shared" si="156"/>
        <v>0</v>
      </c>
      <c r="DH129" s="445">
        <f t="shared" si="156"/>
        <v>0</v>
      </c>
      <c r="DI129" s="445">
        <f t="shared" si="156"/>
        <v>0</v>
      </c>
      <c r="DJ129" s="445">
        <f t="shared" si="156"/>
        <v>0</v>
      </c>
      <c r="DK129" s="445">
        <f t="shared" si="156"/>
        <v>0</v>
      </c>
      <c r="DL129" s="445">
        <f t="shared" si="156"/>
        <v>0</v>
      </c>
      <c r="DM129" s="445">
        <f t="shared" si="156"/>
        <v>0</v>
      </c>
    </row>
    <row r="130" spans="1:117" s="438" customFormat="1" ht="6" x14ac:dyDescent="0.15">
      <c r="B130" s="439"/>
      <c r="D130" s="439"/>
    </row>
    <row r="131" spans="1:117" s="424" customFormat="1" ht="15.75" x14ac:dyDescent="0.25">
      <c r="A131" s="425" t="s">
        <v>809</v>
      </c>
      <c r="B131" s="425"/>
      <c r="C131" s="425"/>
      <c r="D131" s="425"/>
      <c r="E131" s="426"/>
      <c r="F131" s="430"/>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30"/>
      <c r="BR131" s="430"/>
      <c r="BS131" s="430"/>
      <c r="BT131" s="430"/>
      <c r="BU131" s="430"/>
      <c r="BV131" s="430"/>
      <c r="BW131" s="430"/>
      <c r="BX131" s="430"/>
      <c r="BY131" s="430"/>
      <c r="BZ131" s="430"/>
      <c r="CA131" s="430"/>
      <c r="CB131" s="430"/>
      <c r="CC131" s="430"/>
      <c r="CD131" s="430"/>
      <c r="CE131" s="430"/>
      <c r="CF131" s="430"/>
      <c r="CG131" s="430"/>
      <c r="CH131" s="430"/>
      <c r="CI131" s="430"/>
      <c r="CJ131" s="430"/>
      <c r="CK131" s="430"/>
      <c r="CL131" s="430"/>
      <c r="CM131" s="430"/>
      <c r="CN131" s="430"/>
      <c r="CO131" s="430"/>
      <c r="CP131" s="430"/>
      <c r="CQ131" s="430"/>
      <c r="CR131" s="430"/>
      <c r="CS131" s="430"/>
      <c r="CT131" s="430"/>
      <c r="CU131" s="430"/>
      <c r="CV131" s="430"/>
      <c r="CW131" s="430"/>
      <c r="CX131" s="430"/>
      <c r="CY131" s="430"/>
      <c r="CZ131" s="430"/>
      <c r="DA131" s="430"/>
      <c r="DB131" s="430"/>
      <c r="DC131" s="430"/>
      <c r="DD131" s="430"/>
      <c r="DE131" s="430"/>
      <c r="DF131" s="430"/>
      <c r="DG131" s="430"/>
      <c r="DH131" s="430"/>
      <c r="DI131" s="430"/>
      <c r="DJ131" s="430"/>
      <c r="DK131" s="430"/>
      <c r="DL131" s="430"/>
      <c r="DM131" s="430"/>
    </row>
    <row r="132" spans="1:117" s="428" customFormat="1" x14ac:dyDescent="0.25">
      <c r="B132" s="436" t="s">
        <v>32</v>
      </c>
      <c r="F132" s="442">
        <f>IF(COLUMN(F$132)=6,0,E134*F$6)</f>
        <v>0</v>
      </c>
      <c r="G132" s="442">
        <f t="shared" ref="G132:BR132" si="157">IF(COLUMN(G$132)=6,0,F134*G$6)</f>
        <v>0</v>
      </c>
      <c r="H132" s="442">
        <f t="shared" si="157"/>
        <v>0</v>
      </c>
      <c r="I132" s="442">
        <f t="shared" si="157"/>
        <v>0</v>
      </c>
      <c r="J132" s="442">
        <f t="shared" si="157"/>
        <v>0</v>
      </c>
      <c r="K132" s="442">
        <f t="shared" si="157"/>
        <v>0</v>
      </c>
      <c r="L132" s="442">
        <f t="shared" si="157"/>
        <v>0</v>
      </c>
      <c r="M132" s="442">
        <f t="shared" si="157"/>
        <v>0</v>
      </c>
      <c r="N132" s="442">
        <f t="shared" si="157"/>
        <v>0</v>
      </c>
      <c r="O132" s="442">
        <f t="shared" si="157"/>
        <v>0</v>
      </c>
      <c r="P132" s="442">
        <f t="shared" si="157"/>
        <v>0</v>
      </c>
      <c r="Q132" s="442">
        <f t="shared" si="157"/>
        <v>0</v>
      </c>
      <c r="R132" s="442">
        <f t="shared" si="157"/>
        <v>0</v>
      </c>
      <c r="S132" s="442">
        <f t="shared" si="157"/>
        <v>0</v>
      </c>
      <c r="T132" s="442">
        <f t="shared" si="157"/>
        <v>0</v>
      </c>
      <c r="U132" s="442">
        <f t="shared" si="157"/>
        <v>0</v>
      </c>
      <c r="V132" s="442">
        <f t="shared" si="157"/>
        <v>0</v>
      </c>
      <c r="W132" s="442">
        <f t="shared" si="157"/>
        <v>0</v>
      </c>
      <c r="X132" s="442">
        <f t="shared" si="157"/>
        <v>0</v>
      </c>
      <c r="Y132" s="442">
        <f t="shared" si="157"/>
        <v>0</v>
      </c>
      <c r="Z132" s="442">
        <f t="shared" si="157"/>
        <v>0</v>
      </c>
      <c r="AA132" s="442">
        <f t="shared" si="157"/>
        <v>0</v>
      </c>
      <c r="AB132" s="442">
        <f t="shared" si="157"/>
        <v>0</v>
      </c>
      <c r="AC132" s="442">
        <f t="shared" si="157"/>
        <v>0</v>
      </c>
      <c r="AD132" s="442">
        <f t="shared" si="157"/>
        <v>0</v>
      </c>
      <c r="AE132" s="442">
        <f t="shared" si="157"/>
        <v>0</v>
      </c>
      <c r="AF132" s="442">
        <f t="shared" si="157"/>
        <v>0</v>
      </c>
      <c r="AG132" s="442">
        <f t="shared" si="157"/>
        <v>0</v>
      </c>
      <c r="AH132" s="442">
        <f t="shared" si="157"/>
        <v>0</v>
      </c>
      <c r="AI132" s="442">
        <f t="shared" si="157"/>
        <v>0</v>
      </c>
      <c r="AJ132" s="442">
        <f t="shared" si="157"/>
        <v>0</v>
      </c>
      <c r="AK132" s="442">
        <f t="shared" si="157"/>
        <v>0</v>
      </c>
      <c r="AL132" s="442">
        <f t="shared" si="157"/>
        <v>0</v>
      </c>
      <c r="AM132" s="442">
        <f t="shared" si="157"/>
        <v>0</v>
      </c>
      <c r="AN132" s="442">
        <f t="shared" si="157"/>
        <v>0</v>
      </c>
      <c r="AO132" s="442">
        <f t="shared" si="157"/>
        <v>0</v>
      </c>
      <c r="AP132" s="442">
        <f t="shared" si="157"/>
        <v>0</v>
      </c>
      <c r="AQ132" s="442">
        <f t="shared" si="157"/>
        <v>0</v>
      </c>
      <c r="AR132" s="442">
        <f t="shared" si="157"/>
        <v>0</v>
      </c>
      <c r="AS132" s="442">
        <f t="shared" si="157"/>
        <v>0</v>
      </c>
      <c r="AT132" s="442">
        <f t="shared" si="157"/>
        <v>0</v>
      </c>
      <c r="AU132" s="442">
        <f t="shared" si="157"/>
        <v>0</v>
      </c>
      <c r="AV132" s="442">
        <f t="shared" si="157"/>
        <v>0</v>
      </c>
      <c r="AW132" s="442">
        <f t="shared" si="157"/>
        <v>0</v>
      </c>
      <c r="AX132" s="442">
        <f t="shared" si="157"/>
        <v>0</v>
      </c>
      <c r="AY132" s="442">
        <f t="shared" si="157"/>
        <v>0</v>
      </c>
      <c r="AZ132" s="442">
        <f t="shared" si="157"/>
        <v>0</v>
      </c>
      <c r="BA132" s="442">
        <f t="shared" si="157"/>
        <v>0</v>
      </c>
      <c r="BB132" s="442">
        <f t="shared" si="157"/>
        <v>0</v>
      </c>
      <c r="BC132" s="442">
        <f t="shared" si="157"/>
        <v>0</v>
      </c>
      <c r="BD132" s="442">
        <f t="shared" si="157"/>
        <v>0</v>
      </c>
      <c r="BE132" s="442">
        <f t="shared" si="157"/>
        <v>0</v>
      </c>
      <c r="BF132" s="442">
        <f t="shared" si="157"/>
        <v>0</v>
      </c>
      <c r="BG132" s="442">
        <f t="shared" si="157"/>
        <v>0</v>
      </c>
      <c r="BH132" s="442">
        <f t="shared" si="157"/>
        <v>0</v>
      </c>
      <c r="BI132" s="442">
        <f t="shared" si="157"/>
        <v>0</v>
      </c>
      <c r="BJ132" s="442">
        <f t="shared" si="157"/>
        <v>0</v>
      </c>
      <c r="BK132" s="442">
        <f t="shared" si="157"/>
        <v>0</v>
      </c>
      <c r="BL132" s="442">
        <f t="shared" si="157"/>
        <v>0</v>
      </c>
      <c r="BM132" s="442">
        <f t="shared" si="157"/>
        <v>0</v>
      </c>
      <c r="BN132" s="442">
        <f t="shared" si="157"/>
        <v>0</v>
      </c>
      <c r="BO132" s="442">
        <f t="shared" si="157"/>
        <v>0</v>
      </c>
      <c r="BP132" s="442">
        <f t="shared" si="157"/>
        <v>0</v>
      </c>
      <c r="BQ132" s="442">
        <f t="shared" si="157"/>
        <v>0</v>
      </c>
      <c r="BR132" s="442">
        <f t="shared" si="157"/>
        <v>0</v>
      </c>
      <c r="BS132" s="442">
        <f t="shared" ref="BS132:DM132" si="158">IF(COLUMN(BS$132)=6,0,BR134*BS$6)</f>
        <v>0</v>
      </c>
      <c r="BT132" s="442">
        <f t="shared" si="158"/>
        <v>0</v>
      </c>
      <c r="BU132" s="442">
        <f t="shared" si="158"/>
        <v>0</v>
      </c>
      <c r="BV132" s="442">
        <f t="shared" si="158"/>
        <v>0</v>
      </c>
      <c r="BW132" s="442">
        <f t="shared" si="158"/>
        <v>0</v>
      </c>
      <c r="BX132" s="442">
        <f t="shared" si="158"/>
        <v>0</v>
      </c>
      <c r="BY132" s="442">
        <f t="shared" si="158"/>
        <v>0</v>
      </c>
      <c r="BZ132" s="442">
        <f t="shared" si="158"/>
        <v>0</v>
      </c>
      <c r="CA132" s="442">
        <f t="shared" si="158"/>
        <v>0</v>
      </c>
      <c r="CB132" s="442">
        <f t="shared" si="158"/>
        <v>0</v>
      </c>
      <c r="CC132" s="442">
        <f t="shared" si="158"/>
        <v>0</v>
      </c>
      <c r="CD132" s="442">
        <f t="shared" si="158"/>
        <v>0</v>
      </c>
      <c r="CE132" s="442">
        <f t="shared" si="158"/>
        <v>0</v>
      </c>
      <c r="CF132" s="442">
        <f t="shared" si="158"/>
        <v>0</v>
      </c>
      <c r="CG132" s="442">
        <f t="shared" si="158"/>
        <v>0</v>
      </c>
      <c r="CH132" s="442">
        <f t="shared" si="158"/>
        <v>0</v>
      </c>
      <c r="CI132" s="442">
        <f t="shared" si="158"/>
        <v>0</v>
      </c>
      <c r="CJ132" s="442">
        <f t="shared" si="158"/>
        <v>0</v>
      </c>
      <c r="CK132" s="442">
        <f t="shared" si="158"/>
        <v>0</v>
      </c>
      <c r="CL132" s="442">
        <f t="shared" si="158"/>
        <v>0</v>
      </c>
      <c r="CM132" s="442">
        <f t="shared" si="158"/>
        <v>0</v>
      </c>
      <c r="CN132" s="442">
        <f t="shared" si="158"/>
        <v>0</v>
      </c>
      <c r="CO132" s="442">
        <f t="shared" si="158"/>
        <v>0</v>
      </c>
      <c r="CP132" s="442">
        <f t="shared" si="158"/>
        <v>0</v>
      </c>
      <c r="CQ132" s="442">
        <f t="shared" si="158"/>
        <v>0</v>
      </c>
      <c r="CR132" s="442">
        <f t="shared" si="158"/>
        <v>0</v>
      </c>
      <c r="CS132" s="442">
        <f t="shared" si="158"/>
        <v>0</v>
      </c>
      <c r="CT132" s="442">
        <f t="shared" si="158"/>
        <v>0</v>
      </c>
      <c r="CU132" s="442">
        <f t="shared" si="158"/>
        <v>0</v>
      </c>
      <c r="CV132" s="442">
        <f t="shared" si="158"/>
        <v>0</v>
      </c>
      <c r="CW132" s="442">
        <f t="shared" si="158"/>
        <v>0</v>
      </c>
      <c r="CX132" s="442">
        <f t="shared" si="158"/>
        <v>0</v>
      </c>
      <c r="CY132" s="442">
        <f t="shared" si="158"/>
        <v>0</v>
      </c>
      <c r="CZ132" s="442">
        <f t="shared" si="158"/>
        <v>0</v>
      </c>
      <c r="DA132" s="442">
        <f t="shared" si="158"/>
        <v>0</v>
      </c>
      <c r="DB132" s="442">
        <f t="shared" si="158"/>
        <v>0</v>
      </c>
      <c r="DC132" s="442">
        <f t="shared" si="158"/>
        <v>0</v>
      </c>
      <c r="DD132" s="442">
        <f t="shared" si="158"/>
        <v>0</v>
      </c>
      <c r="DE132" s="442">
        <f t="shared" si="158"/>
        <v>0</v>
      </c>
      <c r="DF132" s="442">
        <f t="shared" si="158"/>
        <v>0</v>
      </c>
      <c r="DG132" s="442">
        <f t="shared" si="158"/>
        <v>0</v>
      </c>
      <c r="DH132" s="442">
        <f t="shared" si="158"/>
        <v>0</v>
      </c>
      <c r="DI132" s="442">
        <f t="shared" si="158"/>
        <v>0</v>
      </c>
      <c r="DJ132" s="442">
        <f t="shared" si="158"/>
        <v>0</v>
      </c>
      <c r="DK132" s="442">
        <f t="shared" si="158"/>
        <v>0</v>
      </c>
      <c r="DL132" s="442">
        <f t="shared" si="158"/>
        <v>0</v>
      </c>
      <c r="DM132" s="442">
        <f t="shared" si="158"/>
        <v>0</v>
      </c>
    </row>
    <row r="133" spans="1:117" s="436" customFormat="1" x14ac:dyDescent="0.25">
      <c r="B133" s="436" t="s">
        <v>49</v>
      </c>
      <c r="D133" s="427">
        <f>SUM(F133:DM133)</f>
        <v>0</v>
      </c>
      <c r="F133" s="442">
        <f>IF(F$6=0,0,LOOKUP(F$3,'Construction Costs'!$F$2:$AP$2,'Construction Costs'!$F$36:$AP$36))</f>
        <v>0</v>
      </c>
      <c r="G133" s="442">
        <f>IF(G$6=0,0,LOOKUP(G$3,'Construction Costs'!$F$2:$AP$2,'Construction Costs'!$F$36:$AP$36))</f>
        <v>0</v>
      </c>
      <c r="H133" s="442">
        <f>IF(H$6=0,0,LOOKUP(H$3,'Construction Costs'!$F$2:$AP$2,'Construction Costs'!$F$36:$AP$36))</f>
        <v>0</v>
      </c>
      <c r="I133" s="442">
        <f>IF(I$6=0,0,LOOKUP(I$3,'Construction Costs'!$F$2:$AP$2,'Construction Costs'!$F$36:$AP$36))</f>
        <v>0</v>
      </c>
      <c r="J133" s="442">
        <f>IF(J$6=0,0,LOOKUP(J$3,'Construction Costs'!$F$2:$AP$2,'Construction Costs'!$F$36:$AP$36))</f>
        <v>0</v>
      </c>
      <c r="K133" s="442">
        <f>IF(K$6=0,0,LOOKUP(K$3,'Construction Costs'!$F$2:$AP$2,'Construction Costs'!$F$36:$AP$36))</f>
        <v>0</v>
      </c>
      <c r="L133" s="442">
        <f>IF(L$6=0,0,LOOKUP(L$3,'Construction Costs'!$F$2:$AP$2,'Construction Costs'!$F$36:$AP$36))</f>
        <v>0</v>
      </c>
      <c r="M133" s="442">
        <f>IF(M$6=0,0,LOOKUP(M$3,'Construction Costs'!$F$2:$AP$2,'Construction Costs'!$F$36:$AP$36))</f>
        <v>0</v>
      </c>
      <c r="N133" s="442">
        <f>IF(N$6=0,0,LOOKUP(N$3,'Construction Costs'!$F$2:$AP$2,'Construction Costs'!$F$36:$AP$36))</f>
        <v>0</v>
      </c>
      <c r="O133" s="442">
        <f>IF(O$6=0,0,LOOKUP(O$3,'Construction Costs'!$F$2:$AP$2,'Construction Costs'!$F$36:$AP$36))</f>
        <v>0</v>
      </c>
      <c r="P133" s="442">
        <f>IF(P$6=0,0,LOOKUP(P$3,'Construction Costs'!$F$2:$AP$2,'Construction Costs'!$F$36:$AP$36))</f>
        <v>0</v>
      </c>
      <c r="Q133" s="442">
        <f>IF(Q$6=0,0,LOOKUP(Q$3,'Construction Costs'!$F$2:$AP$2,'Construction Costs'!$F$36:$AP$36))</f>
        <v>0</v>
      </c>
      <c r="R133" s="442">
        <f>IF(R$6=0,0,LOOKUP(R$3,'Construction Costs'!$F$2:$AP$2,'Construction Costs'!$F$36:$AP$36))</f>
        <v>0</v>
      </c>
      <c r="S133" s="442">
        <f>IF(S$6=0,0,LOOKUP(S$3,'Construction Costs'!$F$2:$AP$2,'Construction Costs'!$F$36:$AP$36))</f>
        <v>0</v>
      </c>
      <c r="T133" s="442">
        <f>IF(T$6=0,0,LOOKUP(T$3,'Construction Costs'!$F$2:$AP$2,'Construction Costs'!$F$36:$AP$36))</f>
        <v>0</v>
      </c>
      <c r="U133" s="442">
        <f>IF(U$6=0,0,LOOKUP(U$3,'Construction Costs'!$F$2:$AP$2,'Construction Costs'!$F$36:$AP$36))</f>
        <v>0</v>
      </c>
      <c r="V133" s="442">
        <f>IF(V$6=0,0,LOOKUP(V$3,'Construction Costs'!$F$2:$AP$2,'Construction Costs'!$F$36:$AP$36))</f>
        <v>0</v>
      </c>
      <c r="W133" s="442">
        <f>IF(W$6=0,0,LOOKUP(W$3,'Construction Costs'!$F$2:$AP$2,'Construction Costs'!$F$36:$AP$36))</f>
        <v>0</v>
      </c>
      <c r="X133" s="442">
        <f>IF(X$6=0,0,LOOKUP(X$3,'Construction Costs'!$F$2:$AP$2,'Construction Costs'!$F$36:$AP$36))</f>
        <v>0</v>
      </c>
      <c r="Y133" s="442">
        <f>IF(Y$6=0,0,LOOKUP(Y$3,'Construction Costs'!$F$2:$AP$2,'Construction Costs'!$F$36:$AP$36))</f>
        <v>0</v>
      </c>
      <c r="Z133" s="442">
        <f>IF(Z$6=0,0,LOOKUP(Z$3,'Construction Costs'!$F$2:$AP$2,'Construction Costs'!$F$36:$AP$36))</f>
        <v>0</v>
      </c>
      <c r="AA133" s="442">
        <f>IF(AA$6=0,0,LOOKUP(AA$3,'Construction Costs'!$F$2:$AP$2,'Construction Costs'!$F$36:$AP$36))</f>
        <v>0</v>
      </c>
      <c r="AB133" s="442">
        <f>IF(AB$6=0,0,LOOKUP(AB$3,'Construction Costs'!$F$2:$AP$2,'Construction Costs'!$F$36:$AP$36))</f>
        <v>0</v>
      </c>
      <c r="AC133" s="442">
        <f>IF(AC$6=0,0,LOOKUP(AC$3,'Construction Costs'!$F$2:$AP$2,'Construction Costs'!$F$36:$AP$36))</f>
        <v>0</v>
      </c>
      <c r="AD133" s="442">
        <f>IF(AD$6=0,0,LOOKUP(AD$3,'Construction Costs'!$F$2:$AP$2,'Construction Costs'!$F$36:$AP$36))</f>
        <v>0</v>
      </c>
      <c r="AE133" s="442">
        <f>IF(AE$6=0,0,LOOKUP(AE$3,'Construction Costs'!$F$2:$AP$2,'Construction Costs'!$F$36:$AP$36))</f>
        <v>0</v>
      </c>
      <c r="AF133" s="442">
        <f>IF(AF$6=0,0,LOOKUP(AF$3,'Construction Costs'!$F$2:$AP$2,'Construction Costs'!$F$36:$AP$36))</f>
        <v>0</v>
      </c>
      <c r="AG133" s="442">
        <f>IF(AG$6=0,0,LOOKUP(AG$3,'Construction Costs'!$F$2:$AP$2,'Construction Costs'!$F$36:$AP$36))</f>
        <v>0</v>
      </c>
      <c r="AH133" s="442">
        <f>IF(AH$6=0,0,LOOKUP(AH$3,'Construction Costs'!$F$2:$AP$2,'Construction Costs'!$F$36:$AP$36))</f>
        <v>0</v>
      </c>
      <c r="AI133" s="442">
        <f>IF(AI$6=0,0,LOOKUP(AI$3,'Construction Costs'!$F$2:$AP$2,'Construction Costs'!$F$36:$AP$36))</f>
        <v>0</v>
      </c>
      <c r="AJ133" s="442">
        <f>IF(AJ$6=0,0,LOOKUP(AJ$3,'Construction Costs'!$F$2:$AP$2,'Construction Costs'!$F$36:$AP$36))</f>
        <v>0</v>
      </c>
      <c r="AK133" s="442">
        <f>IF(AK$6=0,0,LOOKUP(AK$3,'Construction Costs'!$F$2:$AP$2,'Construction Costs'!$F$36:$AP$36))</f>
        <v>0</v>
      </c>
      <c r="AL133" s="442">
        <f>IF(AL$6=0,0,LOOKUP(AL$3,'Construction Costs'!$F$2:$AP$2,'Construction Costs'!$F$36:$AP$36))</f>
        <v>0</v>
      </c>
      <c r="AM133" s="442">
        <f>IF(AM$6=0,0,LOOKUP(AM$3,'Construction Costs'!$F$2:$AP$2,'Construction Costs'!$F$36:$AP$36))</f>
        <v>0</v>
      </c>
      <c r="AN133" s="442">
        <f>IF(AN$6=0,0,LOOKUP(AN$3,'Construction Costs'!$F$2:$AP$2,'Construction Costs'!$F$36:$AP$36))</f>
        <v>0</v>
      </c>
      <c r="AO133" s="442">
        <f>IF(AO$6=0,0,LOOKUP(AO$3,'Construction Costs'!$F$2:$AP$2,'Construction Costs'!$F$36:$AP$36))</f>
        <v>0</v>
      </c>
      <c r="AP133" s="442">
        <f>IF(AP$6=0,0,LOOKUP(AP$3,'Construction Costs'!$F$2:$AP$2,'Construction Costs'!$F$36:$AP$36))</f>
        <v>0</v>
      </c>
      <c r="AQ133" s="442">
        <f>IF(AQ$6=0,0,LOOKUP(AQ$3,'Construction Costs'!$F$2:$AP$2,'Construction Costs'!$F$36:$AP$36))</f>
        <v>0</v>
      </c>
      <c r="AR133" s="442">
        <f>IF(AR$6=0,0,LOOKUP(AR$3,'Construction Costs'!$F$2:$AP$2,'Construction Costs'!$F$36:$AP$36))</f>
        <v>0</v>
      </c>
      <c r="AS133" s="442">
        <f>IF(AS$6=0,0,LOOKUP(AS$3,'Construction Costs'!$F$2:$AP$2,'Construction Costs'!$F$36:$AP$36))</f>
        <v>0</v>
      </c>
      <c r="AT133" s="442">
        <f>IF(AT$6=0,0,LOOKUP(AT$3,'Construction Costs'!$F$2:$AP$2,'Construction Costs'!$F$36:$AP$36))</f>
        <v>0</v>
      </c>
      <c r="AU133" s="442">
        <f>IF(AU$6=0,0,LOOKUP(AU$3,'Construction Costs'!$F$2:$AP$2,'Construction Costs'!$F$36:$AP$36))</f>
        <v>0</v>
      </c>
      <c r="AV133" s="442">
        <f>IF(AV$6=0,0,LOOKUP(AV$3,'Construction Costs'!$F$2:$AP$2,'Construction Costs'!$F$36:$AP$36))</f>
        <v>0</v>
      </c>
      <c r="AW133" s="442">
        <f>IF(AW$6=0,0,LOOKUP(AW$3,'Construction Costs'!$F$2:$AP$2,'Construction Costs'!$F$36:$AP$36))</f>
        <v>0</v>
      </c>
      <c r="AX133" s="442">
        <f>IF(AX$6=0,0,LOOKUP(AX$3,'Construction Costs'!$F$2:$AP$2,'Construction Costs'!$F$36:$AP$36))</f>
        <v>0</v>
      </c>
      <c r="AY133" s="442">
        <f>IF(AY$6=0,0,LOOKUP(AY$3,'Construction Costs'!$F$2:$AP$2,'Construction Costs'!$F$36:$AP$36))</f>
        <v>0</v>
      </c>
      <c r="AZ133" s="442">
        <f>IF(AZ$6=0,0,LOOKUP(AZ$3,'Construction Costs'!$F$2:$AP$2,'Construction Costs'!$F$36:$AP$36))</f>
        <v>0</v>
      </c>
      <c r="BA133" s="442">
        <f>IF(BA$6=0,0,LOOKUP(BA$3,'Construction Costs'!$F$2:$AP$2,'Construction Costs'!$F$36:$AP$36))</f>
        <v>0</v>
      </c>
      <c r="BB133" s="442">
        <f>IF(BB$6=0,0,LOOKUP(BB$3,'Construction Costs'!$F$2:$AP$2,'Construction Costs'!$F$36:$AP$36))</f>
        <v>0</v>
      </c>
      <c r="BC133" s="442">
        <f>IF(BC$6=0,0,LOOKUP(BC$3,'Construction Costs'!$F$2:$AP$2,'Construction Costs'!$F$36:$AP$36))</f>
        <v>0</v>
      </c>
      <c r="BD133" s="442">
        <f>IF(BD$6=0,0,LOOKUP(BD$3,'Construction Costs'!$F$2:$AP$2,'Construction Costs'!$F$36:$AP$36))</f>
        <v>0</v>
      </c>
      <c r="BE133" s="442">
        <f>IF(BE$6=0,0,LOOKUP(BE$3,'Construction Costs'!$F$2:$AP$2,'Construction Costs'!$F$36:$AP$36))</f>
        <v>0</v>
      </c>
      <c r="BF133" s="442">
        <f>IF(BF$6=0,0,LOOKUP(BF$3,'Construction Costs'!$F$2:$AP$2,'Construction Costs'!$F$36:$AP$36))</f>
        <v>0</v>
      </c>
      <c r="BG133" s="442">
        <f>IF(BG$6=0,0,LOOKUP(BG$3,'Construction Costs'!$F$2:$AP$2,'Construction Costs'!$F$36:$AP$36))</f>
        <v>0</v>
      </c>
      <c r="BH133" s="442">
        <f>IF(BH$6=0,0,LOOKUP(BH$3,'Construction Costs'!$F$2:$AP$2,'Construction Costs'!$F$36:$AP$36))</f>
        <v>0</v>
      </c>
      <c r="BI133" s="442">
        <f>IF(BI$6=0,0,LOOKUP(BI$3,'Construction Costs'!$F$2:$AP$2,'Construction Costs'!$F$36:$AP$36))</f>
        <v>0</v>
      </c>
      <c r="BJ133" s="442">
        <f>IF(BJ$6=0,0,LOOKUP(BJ$3,'Construction Costs'!$F$2:$AP$2,'Construction Costs'!$F$36:$AP$36))</f>
        <v>0</v>
      </c>
      <c r="BK133" s="442">
        <f>IF(BK$6=0,0,LOOKUP(BK$3,'Construction Costs'!$F$2:$AP$2,'Construction Costs'!$F$36:$AP$36))</f>
        <v>0</v>
      </c>
      <c r="BL133" s="442">
        <f>IF(BL$6=0,0,LOOKUP(BL$3,'Construction Costs'!$F$2:$AP$2,'Construction Costs'!$F$36:$AP$36))</f>
        <v>0</v>
      </c>
      <c r="BM133" s="442">
        <f>IF(BM$6=0,0,LOOKUP(BM$3,'Construction Costs'!$F$2:$AP$2,'Construction Costs'!$F$36:$AP$36))</f>
        <v>0</v>
      </c>
      <c r="BN133" s="442">
        <f>IF(BN$6=0,0,LOOKUP(BN$3,'Construction Costs'!$F$2:$AP$2,'Construction Costs'!$F$36:$AP$36))</f>
        <v>0</v>
      </c>
      <c r="BO133" s="442">
        <f>IF(BO$6=0,0,LOOKUP(BO$3,'Construction Costs'!$F$2:$AP$2,'Construction Costs'!$F$36:$AP$36))</f>
        <v>0</v>
      </c>
      <c r="BP133" s="442">
        <f>IF(BP$6=0,0,LOOKUP(BP$3,'Construction Costs'!$F$2:$AP$2,'Construction Costs'!$F$36:$AP$36))</f>
        <v>0</v>
      </c>
      <c r="BQ133" s="442">
        <f>IF(BQ$6=0,0,LOOKUP(BQ$3,'Construction Costs'!$F$2:$AP$2,'Construction Costs'!$F$36:$AP$36))</f>
        <v>0</v>
      </c>
      <c r="BR133" s="442">
        <f>IF(BR$6=0,0,LOOKUP(BR$3,'Construction Costs'!$F$2:$AP$2,'Construction Costs'!$F$36:$AP$36))</f>
        <v>0</v>
      </c>
      <c r="BS133" s="442">
        <f>IF(BS$6=0,0,LOOKUP(BS$3,'Construction Costs'!$F$2:$AP$2,'Construction Costs'!$F$36:$AP$36))</f>
        <v>0</v>
      </c>
      <c r="BT133" s="442">
        <f>IF(BT$6=0,0,LOOKUP(BT$3,'Construction Costs'!$F$2:$AP$2,'Construction Costs'!$F$36:$AP$36))</f>
        <v>0</v>
      </c>
      <c r="BU133" s="442">
        <f>IF(BU$6=0,0,LOOKUP(BU$3,'Construction Costs'!$F$2:$AP$2,'Construction Costs'!$F$36:$AP$36))</f>
        <v>0</v>
      </c>
      <c r="BV133" s="442">
        <f>IF(BV$6=0,0,LOOKUP(BV$3,'Construction Costs'!$F$2:$AP$2,'Construction Costs'!$F$36:$AP$36))</f>
        <v>0</v>
      </c>
      <c r="BW133" s="442">
        <f>IF(BW$6=0,0,LOOKUP(BW$3,'Construction Costs'!$F$2:$AP$2,'Construction Costs'!$F$36:$AP$36))</f>
        <v>0</v>
      </c>
      <c r="BX133" s="442">
        <f>IF(BX$6=0,0,LOOKUP(BX$3,'Construction Costs'!$F$2:$AP$2,'Construction Costs'!$F$36:$AP$36))</f>
        <v>0</v>
      </c>
      <c r="BY133" s="442">
        <f>IF(BY$6=0,0,LOOKUP(BY$3,'Construction Costs'!$F$2:$AP$2,'Construction Costs'!$F$36:$AP$36))</f>
        <v>0</v>
      </c>
      <c r="BZ133" s="442">
        <f>IF(BZ$6=0,0,LOOKUP(BZ$3,'Construction Costs'!$F$2:$AP$2,'Construction Costs'!$F$36:$AP$36))</f>
        <v>0</v>
      </c>
      <c r="CA133" s="442">
        <f>IF(CA$6=0,0,LOOKUP(CA$3,'Construction Costs'!$F$2:$AP$2,'Construction Costs'!$F$36:$AP$36))</f>
        <v>0</v>
      </c>
      <c r="CB133" s="442">
        <f>IF(CB$6=0,0,LOOKUP(CB$3,'Construction Costs'!$F$2:$AP$2,'Construction Costs'!$F$36:$AP$36))</f>
        <v>0</v>
      </c>
      <c r="CC133" s="442">
        <f>IF(CC$6=0,0,LOOKUP(CC$3,'Construction Costs'!$F$2:$AP$2,'Construction Costs'!$F$36:$AP$36))</f>
        <v>0</v>
      </c>
      <c r="CD133" s="442">
        <f>IF(CD$6=0,0,LOOKUP(CD$3,'Construction Costs'!$F$2:$AP$2,'Construction Costs'!$F$36:$AP$36))</f>
        <v>0</v>
      </c>
      <c r="CE133" s="442">
        <f>IF(CE$6=0,0,LOOKUP(CE$3,'Construction Costs'!$F$2:$AP$2,'Construction Costs'!$F$36:$AP$36))</f>
        <v>0</v>
      </c>
      <c r="CF133" s="442">
        <f>IF(CF$6=0,0,LOOKUP(CF$3,'Construction Costs'!$F$2:$AP$2,'Construction Costs'!$F$36:$AP$36))</f>
        <v>0</v>
      </c>
      <c r="CG133" s="442">
        <f>IF(CG$6=0,0,LOOKUP(CG$3,'Construction Costs'!$F$2:$AP$2,'Construction Costs'!$F$36:$AP$36))</f>
        <v>0</v>
      </c>
      <c r="CH133" s="442">
        <f>IF(CH$6=0,0,LOOKUP(CH$3,'Construction Costs'!$F$2:$AP$2,'Construction Costs'!$F$36:$AP$36))</f>
        <v>0</v>
      </c>
      <c r="CI133" s="442">
        <f>IF(CI$6=0,0,LOOKUP(CI$3,'Construction Costs'!$F$2:$AP$2,'Construction Costs'!$F$36:$AP$36))</f>
        <v>0</v>
      </c>
      <c r="CJ133" s="442">
        <f>IF(CJ$6=0,0,LOOKUP(CJ$3,'Construction Costs'!$F$2:$AP$2,'Construction Costs'!$F$36:$AP$36))</f>
        <v>0</v>
      </c>
      <c r="CK133" s="442">
        <f>IF(CK$6=0,0,LOOKUP(CK$3,'Construction Costs'!$F$2:$AP$2,'Construction Costs'!$F$36:$AP$36))</f>
        <v>0</v>
      </c>
      <c r="CL133" s="442">
        <f>IF(CL$6=0,0,LOOKUP(CL$3,'Construction Costs'!$F$2:$AP$2,'Construction Costs'!$F$36:$AP$36))</f>
        <v>0</v>
      </c>
      <c r="CM133" s="442">
        <f>IF(CM$6=0,0,LOOKUP(CM$3,'Construction Costs'!$F$2:$AP$2,'Construction Costs'!$F$36:$AP$36))</f>
        <v>0</v>
      </c>
      <c r="CN133" s="442">
        <f>IF(CN$6=0,0,LOOKUP(CN$3,'Construction Costs'!$F$2:$AP$2,'Construction Costs'!$F$36:$AP$36))</f>
        <v>0</v>
      </c>
      <c r="CO133" s="442">
        <f>IF(CO$6=0,0,LOOKUP(CO$3,'Construction Costs'!$F$2:$AP$2,'Construction Costs'!$F$36:$AP$36))</f>
        <v>0</v>
      </c>
      <c r="CP133" s="442">
        <f>IF(CP$6=0,0,LOOKUP(CP$3,'Construction Costs'!$F$2:$AP$2,'Construction Costs'!$F$36:$AP$36))</f>
        <v>0</v>
      </c>
      <c r="CQ133" s="442">
        <f>IF(CQ$6=0,0,LOOKUP(CQ$3,'Construction Costs'!$F$2:$AP$2,'Construction Costs'!$F$36:$AP$36))</f>
        <v>0</v>
      </c>
      <c r="CR133" s="442">
        <f>IF(CR$6=0,0,LOOKUP(CR$3,'Construction Costs'!$F$2:$AP$2,'Construction Costs'!$F$36:$AP$36))</f>
        <v>0</v>
      </c>
      <c r="CS133" s="442">
        <f>IF(CS$6=0,0,LOOKUP(CS$3,'Construction Costs'!$F$2:$AP$2,'Construction Costs'!$F$36:$AP$36))</f>
        <v>0</v>
      </c>
      <c r="CT133" s="442">
        <f>IF(CT$6=0,0,LOOKUP(CT$3,'Construction Costs'!$F$2:$AP$2,'Construction Costs'!$F$36:$AP$36))</f>
        <v>0</v>
      </c>
      <c r="CU133" s="442">
        <f>IF(CU$6=0,0,LOOKUP(CU$3,'Construction Costs'!$F$2:$AP$2,'Construction Costs'!$F$36:$AP$36))</f>
        <v>0</v>
      </c>
      <c r="CV133" s="442">
        <f>IF(CV$6=0,0,LOOKUP(CV$3,'Construction Costs'!$F$2:$AP$2,'Construction Costs'!$F$36:$AP$36))</f>
        <v>0</v>
      </c>
      <c r="CW133" s="442">
        <f>IF(CW$6=0,0,LOOKUP(CW$3,'Construction Costs'!$F$2:$AP$2,'Construction Costs'!$F$36:$AP$36))</f>
        <v>0</v>
      </c>
      <c r="CX133" s="442">
        <f>IF(CX$6=0,0,LOOKUP(CX$3,'Construction Costs'!$F$2:$AP$2,'Construction Costs'!$F$36:$AP$36))</f>
        <v>0</v>
      </c>
      <c r="CY133" s="442">
        <f>IF(CY$6=0,0,LOOKUP(CY$3,'Construction Costs'!$F$2:$AP$2,'Construction Costs'!$F$36:$AP$36))</f>
        <v>0</v>
      </c>
      <c r="CZ133" s="442">
        <f>IF(CZ$6=0,0,LOOKUP(CZ$3,'Construction Costs'!$F$2:$AP$2,'Construction Costs'!$F$36:$AP$36))</f>
        <v>0</v>
      </c>
      <c r="DA133" s="442">
        <f>IF(DA$6=0,0,LOOKUP(DA$3,'Construction Costs'!$F$2:$AP$2,'Construction Costs'!$F$36:$AP$36))</f>
        <v>0</v>
      </c>
      <c r="DB133" s="442">
        <f>IF(DB$6=0,0,LOOKUP(DB$3,'Construction Costs'!$F$2:$AP$2,'Construction Costs'!$F$36:$AP$36))</f>
        <v>0</v>
      </c>
      <c r="DC133" s="442">
        <f>IF(DC$6=0,0,LOOKUP(DC$3,'Construction Costs'!$F$2:$AP$2,'Construction Costs'!$F$36:$AP$36))</f>
        <v>0</v>
      </c>
      <c r="DD133" s="442">
        <f>IF(DD$6=0,0,LOOKUP(DD$3,'Construction Costs'!$F$2:$AP$2,'Construction Costs'!$F$36:$AP$36))</f>
        <v>0</v>
      </c>
      <c r="DE133" s="442">
        <f>IF(DE$6=0,0,LOOKUP(DE$3,'Construction Costs'!$F$2:$AP$2,'Construction Costs'!$F$36:$AP$36))</f>
        <v>0</v>
      </c>
      <c r="DF133" s="442">
        <f>IF(DF$6=0,0,LOOKUP(DF$3,'Construction Costs'!$F$2:$AP$2,'Construction Costs'!$F$36:$AP$36))</f>
        <v>0</v>
      </c>
      <c r="DG133" s="442">
        <f>IF(DG$6=0,0,LOOKUP(DG$3,'Construction Costs'!$F$2:$AP$2,'Construction Costs'!$F$36:$AP$36))</f>
        <v>0</v>
      </c>
      <c r="DH133" s="442">
        <f>IF(DH$6=0,0,LOOKUP(DH$3,'Construction Costs'!$F$2:$AP$2,'Construction Costs'!$F$36:$AP$36))</f>
        <v>0</v>
      </c>
      <c r="DI133" s="442">
        <f>IF(DI$6=0,0,LOOKUP(DI$3,'Construction Costs'!$F$2:$AP$2,'Construction Costs'!$F$36:$AP$36))</f>
        <v>0</v>
      </c>
      <c r="DJ133" s="442">
        <f>IF(DJ$6=0,0,LOOKUP(DJ$3,'Construction Costs'!$F$2:$AP$2,'Construction Costs'!$F$36:$AP$36))</f>
        <v>0</v>
      </c>
      <c r="DK133" s="442">
        <f>IF(DK$6=0,0,LOOKUP(DK$3,'Construction Costs'!$F$2:$AP$2,'Construction Costs'!$F$36:$AP$36))</f>
        <v>0</v>
      </c>
      <c r="DL133" s="442">
        <f>IF(DL$6=0,0,LOOKUP(DL$3,'Construction Costs'!$F$2:$AP$2,'Construction Costs'!$F$36:$AP$36))</f>
        <v>0</v>
      </c>
      <c r="DM133" s="442">
        <f>IF(DM$6=0,0,LOOKUP(DM$3,'Construction Costs'!$F$2:$AP$2,'Construction Costs'!$F$36:$AP$36))</f>
        <v>0</v>
      </c>
    </row>
    <row r="134" spans="1:117" s="428" customFormat="1" ht="15.75" thickBot="1" x14ac:dyDescent="0.3">
      <c r="B134" s="428" t="s">
        <v>33</v>
      </c>
      <c r="F134" s="429">
        <f>F132+F133</f>
        <v>0</v>
      </c>
      <c r="G134" s="429">
        <f>G132+G133</f>
        <v>0</v>
      </c>
      <c r="H134" s="429">
        <f t="shared" ref="H134:BS134" si="159">H132+H133</f>
        <v>0</v>
      </c>
      <c r="I134" s="429">
        <f t="shared" si="159"/>
        <v>0</v>
      </c>
      <c r="J134" s="429">
        <f t="shared" si="159"/>
        <v>0</v>
      </c>
      <c r="K134" s="429">
        <f t="shared" si="159"/>
        <v>0</v>
      </c>
      <c r="L134" s="429">
        <f t="shared" si="159"/>
        <v>0</v>
      </c>
      <c r="M134" s="429">
        <f t="shared" si="159"/>
        <v>0</v>
      </c>
      <c r="N134" s="429">
        <f t="shared" si="159"/>
        <v>0</v>
      </c>
      <c r="O134" s="429">
        <f t="shared" si="159"/>
        <v>0</v>
      </c>
      <c r="P134" s="429">
        <f t="shared" si="159"/>
        <v>0</v>
      </c>
      <c r="Q134" s="429">
        <f t="shared" si="159"/>
        <v>0</v>
      </c>
      <c r="R134" s="429">
        <f t="shared" si="159"/>
        <v>0</v>
      </c>
      <c r="S134" s="429">
        <f t="shared" si="159"/>
        <v>0</v>
      </c>
      <c r="T134" s="429">
        <f t="shared" si="159"/>
        <v>0</v>
      </c>
      <c r="U134" s="429">
        <f t="shared" si="159"/>
        <v>0</v>
      </c>
      <c r="V134" s="429">
        <f t="shared" si="159"/>
        <v>0</v>
      </c>
      <c r="W134" s="429">
        <f t="shared" si="159"/>
        <v>0</v>
      </c>
      <c r="X134" s="429">
        <f t="shared" si="159"/>
        <v>0</v>
      </c>
      <c r="Y134" s="429">
        <f t="shared" si="159"/>
        <v>0</v>
      </c>
      <c r="Z134" s="429">
        <f t="shared" si="159"/>
        <v>0</v>
      </c>
      <c r="AA134" s="429">
        <f t="shared" si="159"/>
        <v>0</v>
      </c>
      <c r="AB134" s="429">
        <f t="shared" si="159"/>
        <v>0</v>
      </c>
      <c r="AC134" s="429">
        <f t="shared" si="159"/>
        <v>0</v>
      </c>
      <c r="AD134" s="429">
        <f t="shared" si="159"/>
        <v>0</v>
      </c>
      <c r="AE134" s="429">
        <f t="shared" si="159"/>
        <v>0</v>
      </c>
      <c r="AF134" s="429">
        <f t="shared" si="159"/>
        <v>0</v>
      </c>
      <c r="AG134" s="429">
        <f t="shared" si="159"/>
        <v>0</v>
      </c>
      <c r="AH134" s="429">
        <f t="shared" si="159"/>
        <v>0</v>
      </c>
      <c r="AI134" s="429">
        <f t="shared" si="159"/>
        <v>0</v>
      </c>
      <c r="AJ134" s="429">
        <f t="shared" si="159"/>
        <v>0</v>
      </c>
      <c r="AK134" s="429">
        <f t="shared" si="159"/>
        <v>0</v>
      </c>
      <c r="AL134" s="429">
        <f t="shared" si="159"/>
        <v>0</v>
      </c>
      <c r="AM134" s="429">
        <f t="shared" si="159"/>
        <v>0</v>
      </c>
      <c r="AN134" s="429">
        <f t="shared" si="159"/>
        <v>0</v>
      </c>
      <c r="AO134" s="429">
        <f t="shared" si="159"/>
        <v>0</v>
      </c>
      <c r="AP134" s="429">
        <f t="shared" si="159"/>
        <v>0</v>
      </c>
      <c r="AQ134" s="429">
        <f t="shared" si="159"/>
        <v>0</v>
      </c>
      <c r="AR134" s="429">
        <f t="shared" si="159"/>
        <v>0</v>
      </c>
      <c r="AS134" s="429">
        <f t="shared" si="159"/>
        <v>0</v>
      </c>
      <c r="AT134" s="429">
        <f t="shared" si="159"/>
        <v>0</v>
      </c>
      <c r="AU134" s="429">
        <f t="shared" si="159"/>
        <v>0</v>
      </c>
      <c r="AV134" s="429">
        <f t="shared" si="159"/>
        <v>0</v>
      </c>
      <c r="AW134" s="429">
        <f t="shared" si="159"/>
        <v>0</v>
      </c>
      <c r="AX134" s="429">
        <f t="shared" si="159"/>
        <v>0</v>
      </c>
      <c r="AY134" s="429">
        <f t="shared" si="159"/>
        <v>0</v>
      </c>
      <c r="AZ134" s="429">
        <f t="shared" si="159"/>
        <v>0</v>
      </c>
      <c r="BA134" s="429">
        <f t="shared" si="159"/>
        <v>0</v>
      </c>
      <c r="BB134" s="429">
        <f t="shared" si="159"/>
        <v>0</v>
      </c>
      <c r="BC134" s="429">
        <f t="shared" si="159"/>
        <v>0</v>
      </c>
      <c r="BD134" s="429">
        <f t="shared" si="159"/>
        <v>0</v>
      </c>
      <c r="BE134" s="429">
        <f t="shared" si="159"/>
        <v>0</v>
      </c>
      <c r="BF134" s="429">
        <f t="shared" si="159"/>
        <v>0</v>
      </c>
      <c r="BG134" s="429">
        <f t="shared" si="159"/>
        <v>0</v>
      </c>
      <c r="BH134" s="429">
        <f t="shared" si="159"/>
        <v>0</v>
      </c>
      <c r="BI134" s="429">
        <f t="shared" si="159"/>
        <v>0</v>
      </c>
      <c r="BJ134" s="429">
        <f t="shared" si="159"/>
        <v>0</v>
      </c>
      <c r="BK134" s="429">
        <f t="shared" si="159"/>
        <v>0</v>
      </c>
      <c r="BL134" s="429">
        <f t="shared" si="159"/>
        <v>0</v>
      </c>
      <c r="BM134" s="429">
        <f t="shared" si="159"/>
        <v>0</v>
      </c>
      <c r="BN134" s="429">
        <f t="shared" si="159"/>
        <v>0</v>
      </c>
      <c r="BO134" s="429">
        <f t="shared" si="159"/>
        <v>0</v>
      </c>
      <c r="BP134" s="429">
        <f t="shared" si="159"/>
        <v>0</v>
      </c>
      <c r="BQ134" s="429">
        <f t="shared" si="159"/>
        <v>0</v>
      </c>
      <c r="BR134" s="429">
        <f t="shared" si="159"/>
        <v>0</v>
      </c>
      <c r="BS134" s="429">
        <f t="shared" si="159"/>
        <v>0</v>
      </c>
      <c r="BT134" s="429">
        <f t="shared" ref="BT134:DM134" si="160">BT132+BT133</f>
        <v>0</v>
      </c>
      <c r="BU134" s="429">
        <f t="shared" si="160"/>
        <v>0</v>
      </c>
      <c r="BV134" s="429">
        <f t="shared" si="160"/>
        <v>0</v>
      </c>
      <c r="BW134" s="429">
        <f t="shared" si="160"/>
        <v>0</v>
      </c>
      <c r="BX134" s="429">
        <f t="shared" si="160"/>
        <v>0</v>
      </c>
      <c r="BY134" s="429">
        <f t="shared" si="160"/>
        <v>0</v>
      </c>
      <c r="BZ134" s="429">
        <f t="shared" si="160"/>
        <v>0</v>
      </c>
      <c r="CA134" s="429">
        <f t="shared" si="160"/>
        <v>0</v>
      </c>
      <c r="CB134" s="429">
        <f t="shared" si="160"/>
        <v>0</v>
      </c>
      <c r="CC134" s="429">
        <f t="shared" si="160"/>
        <v>0</v>
      </c>
      <c r="CD134" s="429">
        <f t="shared" si="160"/>
        <v>0</v>
      </c>
      <c r="CE134" s="429">
        <f t="shared" si="160"/>
        <v>0</v>
      </c>
      <c r="CF134" s="429">
        <f t="shared" si="160"/>
        <v>0</v>
      </c>
      <c r="CG134" s="429">
        <f t="shared" si="160"/>
        <v>0</v>
      </c>
      <c r="CH134" s="429">
        <f t="shared" si="160"/>
        <v>0</v>
      </c>
      <c r="CI134" s="429">
        <f t="shared" si="160"/>
        <v>0</v>
      </c>
      <c r="CJ134" s="429">
        <f t="shared" si="160"/>
        <v>0</v>
      </c>
      <c r="CK134" s="429">
        <f t="shared" si="160"/>
        <v>0</v>
      </c>
      <c r="CL134" s="429">
        <f t="shared" si="160"/>
        <v>0</v>
      </c>
      <c r="CM134" s="429">
        <f t="shared" si="160"/>
        <v>0</v>
      </c>
      <c r="CN134" s="429">
        <f t="shared" si="160"/>
        <v>0</v>
      </c>
      <c r="CO134" s="429">
        <f t="shared" si="160"/>
        <v>0</v>
      </c>
      <c r="CP134" s="429">
        <f t="shared" si="160"/>
        <v>0</v>
      </c>
      <c r="CQ134" s="429">
        <f t="shared" si="160"/>
        <v>0</v>
      </c>
      <c r="CR134" s="429">
        <f t="shared" si="160"/>
        <v>0</v>
      </c>
      <c r="CS134" s="429">
        <f t="shared" si="160"/>
        <v>0</v>
      </c>
      <c r="CT134" s="429">
        <f t="shared" si="160"/>
        <v>0</v>
      </c>
      <c r="CU134" s="429">
        <f t="shared" si="160"/>
        <v>0</v>
      </c>
      <c r="CV134" s="429">
        <f t="shared" si="160"/>
        <v>0</v>
      </c>
      <c r="CW134" s="429">
        <f t="shared" si="160"/>
        <v>0</v>
      </c>
      <c r="CX134" s="429">
        <f t="shared" si="160"/>
        <v>0</v>
      </c>
      <c r="CY134" s="429">
        <f t="shared" si="160"/>
        <v>0</v>
      </c>
      <c r="CZ134" s="429">
        <f t="shared" si="160"/>
        <v>0</v>
      </c>
      <c r="DA134" s="429">
        <f t="shared" si="160"/>
        <v>0</v>
      </c>
      <c r="DB134" s="429">
        <f t="shared" si="160"/>
        <v>0</v>
      </c>
      <c r="DC134" s="429">
        <f t="shared" si="160"/>
        <v>0</v>
      </c>
      <c r="DD134" s="429">
        <f t="shared" si="160"/>
        <v>0</v>
      </c>
      <c r="DE134" s="429">
        <f t="shared" si="160"/>
        <v>0</v>
      </c>
      <c r="DF134" s="429">
        <f t="shared" si="160"/>
        <v>0</v>
      </c>
      <c r="DG134" s="429">
        <f t="shared" si="160"/>
        <v>0</v>
      </c>
      <c r="DH134" s="429">
        <f t="shared" si="160"/>
        <v>0</v>
      </c>
      <c r="DI134" s="429">
        <f t="shared" si="160"/>
        <v>0</v>
      </c>
      <c r="DJ134" s="429">
        <f t="shared" si="160"/>
        <v>0</v>
      </c>
      <c r="DK134" s="429">
        <f t="shared" si="160"/>
        <v>0</v>
      </c>
      <c r="DL134" s="429">
        <f t="shared" si="160"/>
        <v>0</v>
      </c>
      <c r="DM134" s="429">
        <f t="shared" si="160"/>
        <v>0</v>
      </c>
    </row>
    <row r="135" spans="1:117" s="439" customFormat="1" ht="6.75" thickTop="1" x14ac:dyDescent="0.15">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59"/>
      <c r="AT135" s="459"/>
      <c r="AU135" s="459"/>
      <c r="AV135" s="459"/>
      <c r="AW135" s="459"/>
      <c r="AX135" s="459"/>
      <c r="AY135" s="459"/>
      <c r="AZ135" s="459"/>
      <c r="BA135" s="459"/>
      <c r="BB135" s="459"/>
      <c r="BC135" s="459"/>
      <c r="BD135" s="459"/>
      <c r="BE135" s="459"/>
      <c r="BF135" s="459"/>
      <c r="BG135" s="459"/>
      <c r="BH135" s="459"/>
      <c r="BI135" s="459"/>
      <c r="BJ135" s="459"/>
      <c r="BK135" s="459"/>
      <c r="BL135" s="459"/>
      <c r="BM135" s="459"/>
      <c r="BN135" s="459"/>
      <c r="BO135" s="459"/>
      <c r="BP135" s="459"/>
      <c r="BQ135" s="459"/>
      <c r="BR135" s="459"/>
      <c r="BS135" s="459"/>
      <c r="BT135" s="459"/>
      <c r="BU135" s="459"/>
      <c r="BV135" s="459"/>
      <c r="BW135" s="459"/>
      <c r="BX135" s="459"/>
      <c r="BY135" s="459"/>
      <c r="BZ135" s="459"/>
      <c r="CA135" s="459"/>
      <c r="CB135" s="459"/>
      <c r="CC135" s="459"/>
      <c r="CD135" s="459"/>
      <c r="CE135" s="459"/>
      <c r="CF135" s="459"/>
      <c r="CG135" s="459"/>
      <c r="CH135" s="459"/>
      <c r="CI135" s="459"/>
      <c r="CJ135" s="459"/>
      <c r="CK135" s="459"/>
      <c r="CL135" s="459"/>
      <c r="CM135" s="459"/>
      <c r="CN135" s="459"/>
      <c r="CO135" s="459"/>
      <c r="CP135" s="459"/>
      <c r="CQ135" s="459"/>
      <c r="CR135" s="459"/>
      <c r="CS135" s="459"/>
      <c r="CT135" s="459"/>
      <c r="CU135" s="459"/>
      <c r="CV135" s="459"/>
      <c r="CW135" s="459"/>
      <c r="CX135" s="459"/>
      <c r="CY135" s="459"/>
      <c r="CZ135" s="459"/>
      <c r="DA135" s="459"/>
      <c r="DB135" s="459"/>
      <c r="DC135" s="459"/>
      <c r="DD135" s="459"/>
      <c r="DE135" s="459"/>
      <c r="DF135" s="459"/>
      <c r="DG135" s="459"/>
      <c r="DH135" s="459"/>
      <c r="DI135" s="459"/>
      <c r="DJ135" s="459"/>
      <c r="DK135" s="459"/>
      <c r="DL135" s="459"/>
      <c r="DM135" s="459"/>
    </row>
    <row r="136" spans="1:117" s="428" customFormat="1" x14ac:dyDescent="0.25">
      <c r="B136" s="444" t="s">
        <v>812</v>
      </c>
      <c r="F136" s="853"/>
      <c r="G136" s="853"/>
      <c r="H136" s="853"/>
      <c r="I136" s="853"/>
      <c r="J136" s="853"/>
      <c r="K136" s="445">
        <f>SUM(F$133:K$133)</f>
        <v>0</v>
      </c>
      <c r="L136" s="445">
        <f t="shared" ref="L136:BW136" si="161">SUM(G$133:L$133)</f>
        <v>0</v>
      </c>
      <c r="M136" s="445">
        <f t="shared" si="161"/>
        <v>0</v>
      </c>
      <c r="N136" s="445">
        <f t="shared" si="161"/>
        <v>0</v>
      </c>
      <c r="O136" s="445">
        <f t="shared" si="161"/>
        <v>0</v>
      </c>
      <c r="P136" s="445">
        <f t="shared" si="161"/>
        <v>0</v>
      </c>
      <c r="Q136" s="445">
        <f t="shared" si="161"/>
        <v>0</v>
      </c>
      <c r="R136" s="445">
        <f t="shared" si="161"/>
        <v>0</v>
      </c>
      <c r="S136" s="445">
        <f t="shared" si="161"/>
        <v>0</v>
      </c>
      <c r="T136" s="445">
        <f t="shared" si="161"/>
        <v>0</v>
      </c>
      <c r="U136" s="445">
        <f t="shared" si="161"/>
        <v>0</v>
      </c>
      <c r="V136" s="445">
        <f t="shared" si="161"/>
        <v>0</v>
      </c>
      <c r="W136" s="445">
        <f t="shared" si="161"/>
        <v>0</v>
      </c>
      <c r="X136" s="445">
        <f t="shared" si="161"/>
        <v>0</v>
      </c>
      <c r="Y136" s="445">
        <f t="shared" si="161"/>
        <v>0</v>
      </c>
      <c r="Z136" s="445">
        <f t="shared" si="161"/>
        <v>0</v>
      </c>
      <c r="AA136" s="445">
        <f t="shared" si="161"/>
        <v>0</v>
      </c>
      <c r="AB136" s="445">
        <f t="shared" si="161"/>
        <v>0</v>
      </c>
      <c r="AC136" s="445">
        <f t="shared" si="161"/>
        <v>0</v>
      </c>
      <c r="AD136" s="445">
        <f t="shared" si="161"/>
        <v>0</v>
      </c>
      <c r="AE136" s="445">
        <f t="shared" si="161"/>
        <v>0</v>
      </c>
      <c r="AF136" s="445">
        <f t="shared" si="161"/>
        <v>0</v>
      </c>
      <c r="AG136" s="445">
        <f t="shared" si="161"/>
        <v>0</v>
      </c>
      <c r="AH136" s="445">
        <f t="shared" si="161"/>
        <v>0</v>
      </c>
      <c r="AI136" s="445">
        <f t="shared" si="161"/>
        <v>0</v>
      </c>
      <c r="AJ136" s="445">
        <f t="shared" si="161"/>
        <v>0</v>
      </c>
      <c r="AK136" s="445">
        <f t="shared" si="161"/>
        <v>0</v>
      </c>
      <c r="AL136" s="445">
        <f t="shared" si="161"/>
        <v>0</v>
      </c>
      <c r="AM136" s="445">
        <f t="shared" si="161"/>
        <v>0</v>
      </c>
      <c r="AN136" s="445">
        <f t="shared" si="161"/>
        <v>0</v>
      </c>
      <c r="AO136" s="445">
        <f t="shared" si="161"/>
        <v>0</v>
      </c>
      <c r="AP136" s="445">
        <f t="shared" si="161"/>
        <v>0</v>
      </c>
      <c r="AQ136" s="445">
        <f t="shared" si="161"/>
        <v>0</v>
      </c>
      <c r="AR136" s="445">
        <f t="shared" si="161"/>
        <v>0</v>
      </c>
      <c r="AS136" s="445">
        <f t="shared" si="161"/>
        <v>0</v>
      </c>
      <c r="AT136" s="445">
        <f t="shared" si="161"/>
        <v>0</v>
      </c>
      <c r="AU136" s="445">
        <f t="shared" si="161"/>
        <v>0</v>
      </c>
      <c r="AV136" s="445">
        <f t="shared" si="161"/>
        <v>0</v>
      </c>
      <c r="AW136" s="445">
        <f t="shared" si="161"/>
        <v>0</v>
      </c>
      <c r="AX136" s="445">
        <f t="shared" si="161"/>
        <v>0</v>
      </c>
      <c r="AY136" s="445">
        <f t="shared" si="161"/>
        <v>0</v>
      </c>
      <c r="AZ136" s="445">
        <f t="shared" si="161"/>
        <v>0</v>
      </c>
      <c r="BA136" s="445">
        <f t="shared" si="161"/>
        <v>0</v>
      </c>
      <c r="BB136" s="445">
        <f t="shared" si="161"/>
        <v>0</v>
      </c>
      <c r="BC136" s="445">
        <f t="shared" si="161"/>
        <v>0</v>
      </c>
      <c r="BD136" s="445">
        <f t="shared" si="161"/>
        <v>0</v>
      </c>
      <c r="BE136" s="445">
        <f t="shared" si="161"/>
        <v>0</v>
      </c>
      <c r="BF136" s="445">
        <f t="shared" si="161"/>
        <v>0</v>
      </c>
      <c r="BG136" s="445">
        <f t="shared" si="161"/>
        <v>0</v>
      </c>
      <c r="BH136" s="445">
        <f t="shared" si="161"/>
        <v>0</v>
      </c>
      <c r="BI136" s="445">
        <f t="shared" si="161"/>
        <v>0</v>
      </c>
      <c r="BJ136" s="445">
        <f t="shared" si="161"/>
        <v>0</v>
      </c>
      <c r="BK136" s="445">
        <f t="shared" si="161"/>
        <v>0</v>
      </c>
      <c r="BL136" s="445">
        <f t="shared" si="161"/>
        <v>0</v>
      </c>
      <c r="BM136" s="445">
        <f t="shared" si="161"/>
        <v>0</v>
      </c>
      <c r="BN136" s="445">
        <f t="shared" si="161"/>
        <v>0</v>
      </c>
      <c r="BO136" s="445">
        <f t="shared" si="161"/>
        <v>0</v>
      </c>
      <c r="BP136" s="445">
        <f t="shared" si="161"/>
        <v>0</v>
      </c>
      <c r="BQ136" s="445">
        <f t="shared" si="161"/>
        <v>0</v>
      </c>
      <c r="BR136" s="445">
        <f t="shared" si="161"/>
        <v>0</v>
      </c>
      <c r="BS136" s="445">
        <f t="shared" si="161"/>
        <v>0</v>
      </c>
      <c r="BT136" s="445">
        <f t="shared" si="161"/>
        <v>0</v>
      </c>
      <c r="BU136" s="445">
        <f t="shared" si="161"/>
        <v>0</v>
      </c>
      <c r="BV136" s="445">
        <f t="shared" si="161"/>
        <v>0</v>
      </c>
      <c r="BW136" s="445">
        <f t="shared" si="161"/>
        <v>0</v>
      </c>
      <c r="BX136" s="445">
        <f t="shared" ref="BX136:DM136" si="162">SUM(BS$133:BX$133)</f>
        <v>0</v>
      </c>
      <c r="BY136" s="445">
        <f t="shared" si="162"/>
        <v>0</v>
      </c>
      <c r="BZ136" s="445">
        <f t="shared" si="162"/>
        <v>0</v>
      </c>
      <c r="CA136" s="445">
        <f t="shared" si="162"/>
        <v>0</v>
      </c>
      <c r="CB136" s="445">
        <f t="shared" si="162"/>
        <v>0</v>
      </c>
      <c r="CC136" s="445">
        <f t="shared" si="162"/>
        <v>0</v>
      </c>
      <c r="CD136" s="445">
        <f t="shared" si="162"/>
        <v>0</v>
      </c>
      <c r="CE136" s="445">
        <f t="shared" si="162"/>
        <v>0</v>
      </c>
      <c r="CF136" s="445">
        <f t="shared" si="162"/>
        <v>0</v>
      </c>
      <c r="CG136" s="445">
        <f t="shared" si="162"/>
        <v>0</v>
      </c>
      <c r="CH136" s="445">
        <f t="shared" si="162"/>
        <v>0</v>
      </c>
      <c r="CI136" s="445">
        <f t="shared" si="162"/>
        <v>0</v>
      </c>
      <c r="CJ136" s="445">
        <f t="shared" si="162"/>
        <v>0</v>
      </c>
      <c r="CK136" s="445">
        <f t="shared" si="162"/>
        <v>0</v>
      </c>
      <c r="CL136" s="445">
        <f t="shared" si="162"/>
        <v>0</v>
      </c>
      <c r="CM136" s="445">
        <f t="shared" si="162"/>
        <v>0</v>
      </c>
      <c r="CN136" s="445">
        <f t="shared" si="162"/>
        <v>0</v>
      </c>
      <c r="CO136" s="445">
        <f t="shared" si="162"/>
        <v>0</v>
      </c>
      <c r="CP136" s="445">
        <f t="shared" si="162"/>
        <v>0</v>
      </c>
      <c r="CQ136" s="445">
        <f t="shared" si="162"/>
        <v>0</v>
      </c>
      <c r="CR136" s="445">
        <f t="shared" si="162"/>
        <v>0</v>
      </c>
      <c r="CS136" s="445">
        <f t="shared" si="162"/>
        <v>0</v>
      </c>
      <c r="CT136" s="445">
        <f t="shared" si="162"/>
        <v>0</v>
      </c>
      <c r="CU136" s="445">
        <f t="shared" si="162"/>
        <v>0</v>
      </c>
      <c r="CV136" s="445">
        <f t="shared" si="162"/>
        <v>0</v>
      </c>
      <c r="CW136" s="445">
        <f t="shared" si="162"/>
        <v>0</v>
      </c>
      <c r="CX136" s="445">
        <f t="shared" si="162"/>
        <v>0</v>
      </c>
      <c r="CY136" s="445">
        <f t="shared" si="162"/>
        <v>0</v>
      </c>
      <c r="CZ136" s="445">
        <f t="shared" si="162"/>
        <v>0</v>
      </c>
      <c r="DA136" s="445">
        <f t="shared" si="162"/>
        <v>0</v>
      </c>
      <c r="DB136" s="445">
        <f t="shared" si="162"/>
        <v>0</v>
      </c>
      <c r="DC136" s="445">
        <f t="shared" si="162"/>
        <v>0</v>
      </c>
      <c r="DD136" s="445">
        <f t="shared" si="162"/>
        <v>0</v>
      </c>
      <c r="DE136" s="445">
        <f t="shared" si="162"/>
        <v>0</v>
      </c>
      <c r="DF136" s="445">
        <f t="shared" si="162"/>
        <v>0</v>
      </c>
      <c r="DG136" s="445">
        <f t="shared" si="162"/>
        <v>0</v>
      </c>
      <c r="DH136" s="445">
        <f t="shared" si="162"/>
        <v>0</v>
      </c>
      <c r="DI136" s="445">
        <f t="shared" si="162"/>
        <v>0</v>
      </c>
      <c r="DJ136" s="445">
        <f t="shared" si="162"/>
        <v>0</v>
      </c>
      <c r="DK136" s="445">
        <f t="shared" si="162"/>
        <v>0</v>
      </c>
      <c r="DL136" s="445">
        <f t="shared" si="162"/>
        <v>0</v>
      </c>
      <c r="DM136" s="445">
        <f t="shared" si="162"/>
        <v>0</v>
      </c>
    </row>
    <row r="137" spans="1:117" s="438" customFormat="1" ht="6" x14ac:dyDescent="0.15">
      <c r="B137" s="439"/>
      <c r="D137" s="439"/>
    </row>
    <row r="138" spans="1:117" s="421" customFormat="1" ht="21" x14ac:dyDescent="0.35">
      <c r="A138" s="419" t="s">
        <v>1010</v>
      </c>
      <c r="B138" s="420"/>
      <c r="C138" s="420"/>
      <c r="D138" s="420"/>
      <c r="E138" s="420"/>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420"/>
      <c r="AI138" s="420"/>
      <c r="AJ138" s="420"/>
      <c r="AK138" s="420"/>
      <c r="AL138" s="420"/>
      <c r="AM138" s="420"/>
      <c r="AN138" s="420"/>
      <c r="AO138" s="420"/>
      <c r="AP138" s="420"/>
      <c r="AQ138" s="420"/>
      <c r="AR138" s="420"/>
      <c r="AS138" s="420"/>
      <c r="AT138" s="420"/>
      <c r="AU138" s="420"/>
      <c r="AV138" s="420"/>
      <c r="AW138" s="420"/>
      <c r="AX138" s="420"/>
      <c r="AY138" s="420"/>
      <c r="AZ138" s="420"/>
      <c r="BA138" s="420"/>
      <c r="BB138" s="420"/>
      <c r="BC138" s="420"/>
      <c r="BD138" s="420"/>
      <c r="BE138" s="420"/>
      <c r="BF138" s="420"/>
      <c r="BG138" s="420"/>
      <c r="BH138" s="420"/>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c r="CT138" s="420"/>
      <c r="CU138" s="420"/>
      <c r="CV138" s="420"/>
      <c r="CW138" s="420"/>
      <c r="CX138" s="420"/>
      <c r="CY138" s="420"/>
      <c r="CZ138" s="420"/>
      <c r="DA138" s="420"/>
      <c r="DB138" s="420"/>
      <c r="DC138" s="420"/>
      <c r="DD138" s="420"/>
      <c r="DE138" s="420"/>
      <c r="DF138" s="420"/>
      <c r="DG138" s="420"/>
      <c r="DH138" s="420"/>
      <c r="DI138" s="420"/>
      <c r="DJ138" s="420"/>
      <c r="DK138" s="420"/>
      <c r="DL138" s="420"/>
      <c r="DM138" s="420"/>
    </row>
    <row r="139" spans="1:117" s="422" customFormat="1" x14ac:dyDescent="0.25">
      <c r="B139" s="422" t="s">
        <v>32</v>
      </c>
      <c r="D139" s="428"/>
      <c r="F139" s="422">
        <f>IF(COLUMN(F$139)=6,0,E142)</f>
        <v>0</v>
      </c>
      <c r="G139" s="422">
        <f>IF(COLUMN(G$139)=6,0,F142)</f>
        <v>0</v>
      </c>
      <c r="H139" s="422">
        <f t="shared" ref="H139:BS139" si="163">IF(COLUMN(H$139)=6,0,G142)</f>
        <v>0</v>
      </c>
      <c r="I139" s="422">
        <f t="shared" si="163"/>
        <v>0</v>
      </c>
      <c r="J139" s="422">
        <f t="shared" si="163"/>
        <v>0</v>
      </c>
      <c r="K139" s="422">
        <f t="shared" si="163"/>
        <v>0</v>
      </c>
      <c r="L139" s="422">
        <f t="shared" si="163"/>
        <v>0</v>
      </c>
      <c r="M139" s="422">
        <f t="shared" si="163"/>
        <v>0</v>
      </c>
      <c r="N139" s="422">
        <f t="shared" si="163"/>
        <v>0</v>
      </c>
      <c r="O139" s="422">
        <f t="shared" si="163"/>
        <v>0</v>
      </c>
      <c r="P139" s="422">
        <f t="shared" si="163"/>
        <v>0</v>
      </c>
      <c r="Q139" s="422">
        <f t="shared" si="163"/>
        <v>0</v>
      </c>
      <c r="R139" s="422">
        <f t="shared" si="163"/>
        <v>0</v>
      </c>
      <c r="S139" s="422">
        <f t="shared" si="163"/>
        <v>8900</v>
      </c>
      <c r="T139" s="422">
        <f t="shared" si="163"/>
        <v>13800</v>
      </c>
      <c r="U139" s="422">
        <f t="shared" si="163"/>
        <v>0</v>
      </c>
      <c r="V139" s="422">
        <f t="shared" si="163"/>
        <v>3800</v>
      </c>
      <c r="W139" s="422">
        <f t="shared" si="163"/>
        <v>13707.25</v>
      </c>
      <c r="X139" s="422">
        <f t="shared" si="163"/>
        <v>0</v>
      </c>
      <c r="Y139" s="422">
        <f t="shared" si="163"/>
        <v>47437.950000000004</v>
      </c>
      <c r="Z139" s="422">
        <f t="shared" si="163"/>
        <v>58374.900000000009</v>
      </c>
      <c r="AA139" s="422">
        <f t="shared" si="163"/>
        <v>0</v>
      </c>
      <c r="AB139" s="422">
        <f t="shared" si="163"/>
        <v>5776</v>
      </c>
      <c r="AC139" s="422">
        <f t="shared" si="163"/>
        <v>7176</v>
      </c>
      <c r="AD139" s="422">
        <f t="shared" si="163"/>
        <v>0</v>
      </c>
      <c r="AE139" s="422">
        <f t="shared" si="163"/>
        <v>0</v>
      </c>
      <c r="AF139" s="422">
        <f t="shared" si="163"/>
        <v>0</v>
      </c>
      <c r="AG139" s="422">
        <f t="shared" si="163"/>
        <v>0</v>
      </c>
      <c r="AH139" s="422">
        <f t="shared" si="163"/>
        <v>0</v>
      </c>
      <c r="AI139" s="422">
        <f t="shared" si="163"/>
        <v>0</v>
      </c>
      <c r="AJ139" s="422">
        <f t="shared" si="163"/>
        <v>0</v>
      </c>
      <c r="AK139" s="422">
        <f t="shared" si="163"/>
        <v>0</v>
      </c>
      <c r="AL139" s="422">
        <f t="shared" si="163"/>
        <v>0</v>
      </c>
      <c r="AM139" s="422">
        <f t="shared" si="163"/>
        <v>0</v>
      </c>
      <c r="AN139" s="422">
        <f t="shared" si="163"/>
        <v>0</v>
      </c>
      <c r="AO139" s="422">
        <f t="shared" si="163"/>
        <v>0</v>
      </c>
      <c r="AP139" s="422">
        <f t="shared" si="163"/>
        <v>0</v>
      </c>
      <c r="AQ139" s="422">
        <f t="shared" si="163"/>
        <v>0</v>
      </c>
      <c r="AR139" s="422">
        <f t="shared" si="163"/>
        <v>0</v>
      </c>
      <c r="AS139" s="422">
        <f t="shared" si="163"/>
        <v>0</v>
      </c>
      <c r="AT139" s="422">
        <f t="shared" si="163"/>
        <v>0</v>
      </c>
      <c r="AU139" s="422">
        <f t="shared" si="163"/>
        <v>0</v>
      </c>
      <c r="AV139" s="422">
        <f t="shared" si="163"/>
        <v>0</v>
      </c>
      <c r="AW139" s="422">
        <f t="shared" si="163"/>
        <v>0</v>
      </c>
      <c r="AX139" s="422">
        <f t="shared" si="163"/>
        <v>0</v>
      </c>
      <c r="AY139" s="422">
        <f t="shared" si="163"/>
        <v>0</v>
      </c>
      <c r="AZ139" s="422">
        <f t="shared" si="163"/>
        <v>0</v>
      </c>
      <c r="BA139" s="422">
        <f t="shared" si="163"/>
        <v>0</v>
      </c>
      <c r="BB139" s="422">
        <f t="shared" si="163"/>
        <v>0</v>
      </c>
      <c r="BC139" s="422">
        <f t="shared" si="163"/>
        <v>0</v>
      </c>
      <c r="BD139" s="422">
        <f t="shared" si="163"/>
        <v>0</v>
      </c>
      <c r="BE139" s="422">
        <f t="shared" si="163"/>
        <v>0</v>
      </c>
      <c r="BF139" s="422">
        <f t="shared" si="163"/>
        <v>0</v>
      </c>
      <c r="BG139" s="422">
        <f t="shared" si="163"/>
        <v>0</v>
      </c>
      <c r="BH139" s="422">
        <f t="shared" si="163"/>
        <v>0</v>
      </c>
      <c r="BI139" s="422">
        <f t="shared" si="163"/>
        <v>0</v>
      </c>
      <c r="BJ139" s="422">
        <f t="shared" si="163"/>
        <v>0</v>
      </c>
      <c r="BK139" s="422">
        <f t="shared" si="163"/>
        <v>0</v>
      </c>
      <c r="BL139" s="422">
        <f t="shared" si="163"/>
        <v>0</v>
      </c>
      <c r="BM139" s="422">
        <f t="shared" si="163"/>
        <v>0</v>
      </c>
      <c r="BN139" s="422">
        <f t="shared" si="163"/>
        <v>0</v>
      </c>
      <c r="BO139" s="422">
        <f t="shared" si="163"/>
        <v>0</v>
      </c>
      <c r="BP139" s="422">
        <f t="shared" si="163"/>
        <v>0</v>
      </c>
      <c r="BQ139" s="422">
        <f t="shared" si="163"/>
        <v>0</v>
      </c>
      <c r="BR139" s="422">
        <f t="shared" si="163"/>
        <v>0</v>
      </c>
      <c r="BS139" s="422">
        <f t="shared" si="163"/>
        <v>0</v>
      </c>
      <c r="BT139" s="422">
        <f t="shared" ref="BT139:DM139" si="164">IF(COLUMN(BT$139)=6,0,BS142)</f>
        <v>0</v>
      </c>
      <c r="BU139" s="422">
        <f t="shared" si="164"/>
        <v>0</v>
      </c>
      <c r="BV139" s="422">
        <f t="shared" si="164"/>
        <v>0</v>
      </c>
      <c r="BW139" s="422">
        <f t="shared" si="164"/>
        <v>0</v>
      </c>
      <c r="BX139" s="422">
        <f t="shared" si="164"/>
        <v>0</v>
      </c>
      <c r="BY139" s="422">
        <f t="shared" si="164"/>
        <v>0</v>
      </c>
      <c r="BZ139" s="422">
        <f t="shared" si="164"/>
        <v>0</v>
      </c>
      <c r="CA139" s="422">
        <f t="shared" si="164"/>
        <v>0</v>
      </c>
      <c r="CB139" s="422">
        <f t="shared" si="164"/>
        <v>0</v>
      </c>
      <c r="CC139" s="422">
        <f t="shared" si="164"/>
        <v>0</v>
      </c>
      <c r="CD139" s="422">
        <f t="shared" si="164"/>
        <v>0</v>
      </c>
      <c r="CE139" s="422">
        <f t="shared" si="164"/>
        <v>0</v>
      </c>
      <c r="CF139" s="422">
        <f t="shared" si="164"/>
        <v>0</v>
      </c>
      <c r="CG139" s="422">
        <f t="shared" si="164"/>
        <v>0</v>
      </c>
      <c r="CH139" s="422">
        <f t="shared" si="164"/>
        <v>0</v>
      </c>
      <c r="CI139" s="422">
        <f t="shared" si="164"/>
        <v>0</v>
      </c>
      <c r="CJ139" s="422">
        <f t="shared" si="164"/>
        <v>0</v>
      </c>
      <c r="CK139" s="422">
        <f t="shared" si="164"/>
        <v>0</v>
      </c>
      <c r="CL139" s="422">
        <f t="shared" si="164"/>
        <v>0</v>
      </c>
      <c r="CM139" s="422">
        <f t="shared" si="164"/>
        <v>0</v>
      </c>
      <c r="CN139" s="422">
        <f t="shared" si="164"/>
        <v>0</v>
      </c>
      <c r="CO139" s="422">
        <f t="shared" si="164"/>
        <v>0</v>
      </c>
      <c r="CP139" s="422">
        <f t="shared" si="164"/>
        <v>0</v>
      </c>
      <c r="CQ139" s="422">
        <f t="shared" si="164"/>
        <v>0</v>
      </c>
      <c r="CR139" s="422">
        <f t="shared" si="164"/>
        <v>0</v>
      </c>
      <c r="CS139" s="422">
        <f t="shared" si="164"/>
        <v>0</v>
      </c>
      <c r="CT139" s="422">
        <f t="shared" si="164"/>
        <v>0</v>
      </c>
      <c r="CU139" s="422">
        <f t="shared" si="164"/>
        <v>0</v>
      </c>
      <c r="CV139" s="422">
        <f t="shared" si="164"/>
        <v>0</v>
      </c>
      <c r="CW139" s="422">
        <f t="shared" si="164"/>
        <v>0</v>
      </c>
      <c r="CX139" s="422">
        <f t="shared" si="164"/>
        <v>0</v>
      </c>
      <c r="CY139" s="422">
        <f t="shared" si="164"/>
        <v>0</v>
      </c>
      <c r="CZ139" s="422">
        <f t="shared" si="164"/>
        <v>0</v>
      </c>
      <c r="DA139" s="422">
        <f t="shared" si="164"/>
        <v>0</v>
      </c>
      <c r="DB139" s="422">
        <f t="shared" si="164"/>
        <v>0</v>
      </c>
      <c r="DC139" s="422">
        <f t="shared" si="164"/>
        <v>0</v>
      </c>
      <c r="DD139" s="422">
        <f t="shared" si="164"/>
        <v>0</v>
      </c>
      <c r="DE139" s="422">
        <f t="shared" si="164"/>
        <v>0</v>
      </c>
      <c r="DF139" s="422">
        <f t="shared" si="164"/>
        <v>0</v>
      </c>
      <c r="DG139" s="422">
        <f t="shared" si="164"/>
        <v>0</v>
      </c>
      <c r="DH139" s="422">
        <f t="shared" si="164"/>
        <v>0</v>
      </c>
      <c r="DI139" s="422">
        <f t="shared" si="164"/>
        <v>0</v>
      </c>
      <c r="DJ139" s="422">
        <f t="shared" si="164"/>
        <v>0</v>
      </c>
      <c r="DK139" s="422">
        <f t="shared" si="164"/>
        <v>0</v>
      </c>
      <c r="DL139" s="422">
        <f t="shared" si="164"/>
        <v>0</v>
      </c>
      <c r="DM139" s="422">
        <f t="shared" si="164"/>
        <v>0</v>
      </c>
    </row>
    <row r="140" spans="1:117" s="422" customFormat="1" x14ac:dyDescent="0.25">
      <c r="B140" s="422" t="s">
        <v>1009</v>
      </c>
      <c r="D140" s="427">
        <f>SUM(F140:DM140)</f>
        <v>162222.35</v>
      </c>
      <c r="F140" s="423">
        <f>Inputs!$E$208*F$43</f>
        <v>0</v>
      </c>
      <c r="G140" s="423">
        <f>Inputs!$E$208*G$43</f>
        <v>0</v>
      </c>
      <c r="H140" s="423">
        <f>Inputs!$E$208*H$43</f>
        <v>0</v>
      </c>
      <c r="I140" s="423">
        <f>Inputs!$E$208*I$43</f>
        <v>0</v>
      </c>
      <c r="J140" s="423">
        <f>Inputs!$E$208*J$43</f>
        <v>0</v>
      </c>
      <c r="K140" s="423">
        <f>Inputs!$E$208*K$43</f>
        <v>0</v>
      </c>
      <c r="L140" s="423">
        <f>Inputs!$E$208*L$43</f>
        <v>0</v>
      </c>
      <c r="M140" s="423">
        <f>Inputs!$E$208*M$43</f>
        <v>0</v>
      </c>
      <c r="N140" s="423">
        <f>Inputs!$E$208*N$43</f>
        <v>0</v>
      </c>
      <c r="O140" s="423">
        <f>Inputs!$E$208*O$43</f>
        <v>0</v>
      </c>
      <c r="P140" s="423">
        <f>Inputs!$E$208*P$43</f>
        <v>0</v>
      </c>
      <c r="Q140" s="423">
        <f>Inputs!$E$208*Q$43</f>
        <v>0</v>
      </c>
      <c r="R140" s="423">
        <f>Inputs!$E$208*R$43</f>
        <v>8900</v>
      </c>
      <c r="S140" s="423">
        <f>Inputs!$E$208*S$43</f>
        <v>4900</v>
      </c>
      <c r="T140" s="423">
        <f>Inputs!$E$208*T$43</f>
        <v>10634.2</v>
      </c>
      <c r="U140" s="423">
        <f>Inputs!$E$208*U$43</f>
        <v>3800</v>
      </c>
      <c r="V140" s="423">
        <f>Inputs!$E$208*V$43</f>
        <v>9907.25</v>
      </c>
      <c r="W140" s="423">
        <f>Inputs!$E$208*W$43</f>
        <v>22777.550000000003</v>
      </c>
      <c r="X140" s="423">
        <f>Inputs!$E$208*X$43</f>
        <v>47437.950000000004</v>
      </c>
      <c r="Y140" s="423">
        <f>Inputs!$E$208*Y$43</f>
        <v>10936.95</v>
      </c>
      <c r="Z140" s="423">
        <f>Inputs!$E$208*Z$43</f>
        <v>32752.45</v>
      </c>
      <c r="AA140" s="423">
        <f>Inputs!$E$208*AA$43</f>
        <v>5776</v>
      </c>
      <c r="AB140" s="423">
        <f>Inputs!$E$208*AB$43</f>
        <v>1400</v>
      </c>
      <c r="AC140" s="423">
        <f>Inputs!$E$208*AC$43</f>
        <v>3000</v>
      </c>
      <c r="AD140" s="423">
        <f>Inputs!$E$208*AD$43</f>
        <v>0</v>
      </c>
      <c r="AE140" s="423">
        <f>Inputs!$E$208*AE$43</f>
        <v>0</v>
      </c>
      <c r="AF140" s="423">
        <f>Inputs!$E$208*AF$43</f>
        <v>0</v>
      </c>
      <c r="AG140" s="423">
        <f>Inputs!$E$208*AG$43</f>
        <v>0</v>
      </c>
      <c r="AH140" s="423">
        <f>Inputs!$E$208*AH$43</f>
        <v>0</v>
      </c>
      <c r="AI140" s="423">
        <f>Inputs!$E$208*AI$43</f>
        <v>0</v>
      </c>
      <c r="AJ140" s="423">
        <f>Inputs!$E$208*AJ$43</f>
        <v>0</v>
      </c>
      <c r="AK140" s="423">
        <f>Inputs!$E$208*AK$43</f>
        <v>0</v>
      </c>
      <c r="AL140" s="423">
        <f>Inputs!$E$208*AL$43</f>
        <v>0</v>
      </c>
      <c r="AM140" s="423">
        <f>Inputs!$E$208*AM$43</f>
        <v>0</v>
      </c>
      <c r="AN140" s="423">
        <f>Inputs!$E$208*AN$43</f>
        <v>0</v>
      </c>
      <c r="AO140" s="423">
        <f>Inputs!$E$208*AO$43</f>
        <v>0</v>
      </c>
      <c r="AP140" s="423">
        <f>Inputs!$E$208*AP$43</f>
        <v>0</v>
      </c>
      <c r="AQ140" s="423">
        <f>Inputs!$E$208*AQ$43</f>
        <v>0</v>
      </c>
      <c r="AR140" s="423">
        <f>Inputs!$E$208*AR$43</f>
        <v>0</v>
      </c>
      <c r="AS140" s="423">
        <f>Inputs!$E$208*AS$43</f>
        <v>0</v>
      </c>
      <c r="AT140" s="423">
        <f>Inputs!$E$208*AT$43</f>
        <v>0</v>
      </c>
      <c r="AU140" s="423">
        <f>Inputs!$E$208*AU$43</f>
        <v>0</v>
      </c>
      <c r="AV140" s="423">
        <f>Inputs!$E$208*AV$43</f>
        <v>0</v>
      </c>
      <c r="AW140" s="423">
        <f>Inputs!$E$208*AW$43</f>
        <v>0</v>
      </c>
      <c r="AX140" s="423">
        <f>Inputs!$E$208*AX$43</f>
        <v>0</v>
      </c>
      <c r="AY140" s="423">
        <f>Inputs!$E$208*AY$43</f>
        <v>0</v>
      </c>
      <c r="AZ140" s="423">
        <f>Inputs!$E$208*AZ$43</f>
        <v>0</v>
      </c>
      <c r="BA140" s="423">
        <f>Inputs!$E$208*BA$43</f>
        <v>0</v>
      </c>
      <c r="BB140" s="423">
        <f>Inputs!$E$208*BB$43</f>
        <v>0</v>
      </c>
      <c r="BC140" s="423">
        <f>Inputs!$E$208*BC$43</f>
        <v>0</v>
      </c>
      <c r="BD140" s="423">
        <f>Inputs!$E$208*BD$43</f>
        <v>0</v>
      </c>
      <c r="BE140" s="423">
        <f>Inputs!$E$208*BE$43</f>
        <v>0</v>
      </c>
      <c r="BF140" s="423">
        <f>Inputs!$E$208*BF$43</f>
        <v>0</v>
      </c>
      <c r="BG140" s="423">
        <f>Inputs!$E$208*BG$43</f>
        <v>0</v>
      </c>
      <c r="BH140" s="423">
        <f>Inputs!$E$208*BH$43</f>
        <v>0</v>
      </c>
      <c r="BI140" s="423">
        <f>Inputs!$E$208*BI$43</f>
        <v>0</v>
      </c>
      <c r="BJ140" s="423">
        <f>Inputs!$E$208*BJ$43</f>
        <v>0</v>
      </c>
      <c r="BK140" s="423">
        <f>Inputs!$E$208*BK$43</f>
        <v>0</v>
      </c>
      <c r="BL140" s="423">
        <f>Inputs!$E$208*BL$43</f>
        <v>0</v>
      </c>
      <c r="BM140" s="423">
        <f>Inputs!$E$208*BM$43</f>
        <v>0</v>
      </c>
      <c r="BN140" s="423">
        <f>Inputs!$E$208*BN$43</f>
        <v>0</v>
      </c>
      <c r="BO140" s="423">
        <f>Inputs!$E$208*BO$43</f>
        <v>0</v>
      </c>
      <c r="BP140" s="423">
        <f>Inputs!$E$208*BP$43</f>
        <v>0</v>
      </c>
      <c r="BQ140" s="423">
        <f>Inputs!$E$208*BQ$43</f>
        <v>0</v>
      </c>
      <c r="BR140" s="423">
        <f>Inputs!$E$208*BR$43</f>
        <v>0</v>
      </c>
      <c r="BS140" s="423">
        <f>Inputs!$E$208*BS$43</f>
        <v>0</v>
      </c>
      <c r="BT140" s="423">
        <f>Inputs!$E$208*BT$43</f>
        <v>0</v>
      </c>
      <c r="BU140" s="423">
        <f>Inputs!$E$208*BU$43</f>
        <v>0</v>
      </c>
      <c r="BV140" s="423">
        <f>Inputs!$E$208*BV$43</f>
        <v>0</v>
      </c>
      <c r="BW140" s="423">
        <f>Inputs!$E$208*BW$43</f>
        <v>0</v>
      </c>
      <c r="BX140" s="423">
        <f>Inputs!$E$208*BX$43</f>
        <v>0</v>
      </c>
      <c r="BY140" s="423">
        <f>Inputs!$E$208*BY$43</f>
        <v>0</v>
      </c>
      <c r="BZ140" s="423">
        <f>Inputs!$E$208*BZ$43</f>
        <v>0</v>
      </c>
      <c r="CA140" s="423">
        <f>Inputs!$E$208*CA$43</f>
        <v>0</v>
      </c>
      <c r="CB140" s="423">
        <f>Inputs!$E$208*CB$43</f>
        <v>0</v>
      </c>
      <c r="CC140" s="423">
        <f>Inputs!$E$208*CC$43</f>
        <v>0</v>
      </c>
      <c r="CD140" s="423">
        <f>Inputs!$E$208*CD$43</f>
        <v>0</v>
      </c>
      <c r="CE140" s="423">
        <f>Inputs!$E$208*CE$43</f>
        <v>0</v>
      </c>
      <c r="CF140" s="423">
        <f>Inputs!$E$208*CF$43</f>
        <v>0</v>
      </c>
      <c r="CG140" s="423">
        <f>Inputs!$E$208*CG$43</f>
        <v>0</v>
      </c>
      <c r="CH140" s="423">
        <f>Inputs!$E$208*CH$43</f>
        <v>0</v>
      </c>
      <c r="CI140" s="423">
        <f>Inputs!$E$208*CI$43</f>
        <v>0</v>
      </c>
      <c r="CJ140" s="423">
        <f>Inputs!$E$208*CJ$43</f>
        <v>0</v>
      </c>
      <c r="CK140" s="423">
        <f>Inputs!$E$208*CK$43</f>
        <v>0</v>
      </c>
      <c r="CL140" s="423">
        <f>Inputs!$E$208*CL$43</f>
        <v>0</v>
      </c>
      <c r="CM140" s="423">
        <f>Inputs!$E$208*CM$43</f>
        <v>0</v>
      </c>
      <c r="CN140" s="423">
        <f>Inputs!$E$208*CN$43</f>
        <v>0</v>
      </c>
      <c r="CO140" s="423">
        <f>Inputs!$E$208*CO$43</f>
        <v>0</v>
      </c>
      <c r="CP140" s="423">
        <f>Inputs!$E$208*CP$43</f>
        <v>0</v>
      </c>
      <c r="CQ140" s="423">
        <f>Inputs!$E$208*CQ$43</f>
        <v>0</v>
      </c>
      <c r="CR140" s="423">
        <f>Inputs!$E$208*CR$43</f>
        <v>0</v>
      </c>
      <c r="CS140" s="423">
        <f>Inputs!$E$208*CS$43</f>
        <v>0</v>
      </c>
      <c r="CT140" s="423">
        <f>Inputs!$E$208*CT$43</f>
        <v>0</v>
      </c>
      <c r="CU140" s="423">
        <f>Inputs!$E$208*CU$43</f>
        <v>0</v>
      </c>
      <c r="CV140" s="423">
        <f>Inputs!$E$208*CV$43</f>
        <v>0</v>
      </c>
      <c r="CW140" s="423">
        <f>Inputs!$E$208*CW$43</f>
        <v>0</v>
      </c>
      <c r="CX140" s="423">
        <f>Inputs!$E$208*CX$43</f>
        <v>0</v>
      </c>
      <c r="CY140" s="423">
        <f>Inputs!$E$208*CY$43</f>
        <v>0</v>
      </c>
      <c r="CZ140" s="423">
        <f>Inputs!$E$208*CZ$43</f>
        <v>0</v>
      </c>
      <c r="DA140" s="423">
        <f>Inputs!$E$208*DA$43</f>
        <v>0</v>
      </c>
      <c r="DB140" s="423">
        <f>Inputs!$E$208*DB$43</f>
        <v>0</v>
      </c>
      <c r="DC140" s="423">
        <f>Inputs!$E$208*DC$43</f>
        <v>0</v>
      </c>
      <c r="DD140" s="423">
        <f>Inputs!$E$208*DD$43</f>
        <v>0</v>
      </c>
      <c r="DE140" s="423">
        <f>Inputs!$E$208*DE$43</f>
        <v>0</v>
      </c>
      <c r="DF140" s="423">
        <f>Inputs!$E$208*DF$43</f>
        <v>0</v>
      </c>
      <c r="DG140" s="423">
        <f>Inputs!$E$208*DG$43</f>
        <v>0</v>
      </c>
      <c r="DH140" s="423">
        <f>Inputs!$E$208*DH$43</f>
        <v>0</v>
      </c>
      <c r="DI140" s="423">
        <f>Inputs!$E$208*DI$43</f>
        <v>0</v>
      </c>
      <c r="DJ140" s="423">
        <f>Inputs!$E$208*DJ$43</f>
        <v>0</v>
      </c>
      <c r="DK140" s="423">
        <f>Inputs!$E$208*DK$43</f>
        <v>0</v>
      </c>
      <c r="DL140" s="423">
        <f>Inputs!$E$208*DL$43</f>
        <v>0</v>
      </c>
      <c r="DM140" s="423">
        <f>Inputs!$E$208*DM$43</f>
        <v>0</v>
      </c>
    </row>
    <row r="141" spans="1:117" s="422" customFormat="1" x14ac:dyDescent="0.25">
      <c r="B141" s="422" t="s">
        <v>302</v>
      </c>
      <c r="D141" s="427">
        <f>SUM(F141:DM141)</f>
        <v>-162222.35</v>
      </c>
      <c r="F141" s="423">
        <f t="shared" ref="F141:AK141" si="165">IF(F$14=1,-F$139-F$140,0)</f>
        <v>0</v>
      </c>
      <c r="G141" s="423">
        <f t="shared" si="165"/>
        <v>0</v>
      </c>
      <c r="H141" s="423">
        <f t="shared" si="165"/>
        <v>0</v>
      </c>
      <c r="I141" s="423">
        <f t="shared" si="165"/>
        <v>0</v>
      </c>
      <c r="J141" s="423">
        <f t="shared" si="165"/>
        <v>0</v>
      </c>
      <c r="K141" s="423">
        <f t="shared" si="165"/>
        <v>0</v>
      </c>
      <c r="L141" s="423">
        <f t="shared" si="165"/>
        <v>0</v>
      </c>
      <c r="M141" s="423">
        <f t="shared" si="165"/>
        <v>0</v>
      </c>
      <c r="N141" s="423">
        <f t="shared" si="165"/>
        <v>0</v>
      </c>
      <c r="O141" s="423">
        <f t="shared" si="165"/>
        <v>0</v>
      </c>
      <c r="P141" s="423">
        <f t="shared" si="165"/>
        <v>0</v>
      </c>
      <c r="Q141" s="423">
        <f t="shared" si="165"/>
        <v>0</v>
      </c>
      <c r="R141" s="423">
        <f t="shared" si="165"/>
        <v>0</v>
      </c>
      <c r="S141" s="423">
        <f t="shared" si="165"/>
        <v>0</v>
      </c>
      <c r="T141" s="423">
        <f t="shared" si="165"/>
        <v>-24434.2</v>
      </c>
      <c r="U141" s="423">
        <f t="shared" si="165"/>
        <v>0</v>
      </c>
      <c r="V141" s="423">
        <f t="shared" si="165"/>
        <v>0</v>
      </c>
      <c r="W141" s="423">
        <f t="shared" si="165"/>
        <v>-36484.800000000003</v>
      </c>
      <c r="X141" s="423">
        <f t="shared" si="165"/>
        <v>0</v>
      </c>
      <c r="Y141" s="423">
        <f t="shared" si="165"/>
        <v>0</v>
      </c>
      <c r="Z141" s="423">
        <f t="shared" si="165"/>
        <v>-91127.35</v>
      </c>
      <c r="AA141" s="423">
        <f t="shared" si="165"/>
        <v>0</v>
      </c>
      <c r="AB141" s="423">
        <f t="shared" si="165"/>
        <v>0</v>
      </c>
      <c r="AC141" s="423">
        <f t="shared" si="165"/>
        <v>-10176</v>
      </c>
      <c r="AD141" s="423">
        <f t="shared" si="165"/>
        <v>0</v>
      </c>
      <c r="AE141" s="423">
        <f t="shared" si="165"/>
        <v>0</v>
      </c>
      <c r="AF141" s="423">
        <f t="shared" si="165"/>
        <v>0</v>
      </c>
      <c r="AG141" s="423">
        <f t="shared" si="165"/>
        <v>0</v>
      </c>
      <c r="AH141" s="423">
        <f t="shared" si="165"/>
        <v>0</v>
      </c>
      <c r="AI141" s="423">
        <f t="shared" si="165"/>
        <v>0</v>
      </c>
      <c r="AJ141" s="423">
        <f t="shared" si="165"/>
        <v>0</v>
      </c>
      <c r="AK141" s="423">
        <f t="shared" si="165"/>
        <v>0</v>
      </c>
      <c r="AL141" s="423">
        <f t="shared" ref="AL141:BQ141" si="166">IF(AL$14=1,-AL$139-AL$140,0)</f>
        <v>0</v>
      </c>
      <c r="AM141" s="423">
        <f t="shared" si="166"/>
        <v>0</v>
      </c>
      <c r="AN141" s="423">
        <f t="shared" si="166"/>
        <v>0</v>
      </c>
      <c r="AO141" s="423">
        <f t="shared" si="166"/>
        <v>0</v>
      </c>
      <c r="AP141" s="423">
        <f t="shared" si="166"/>
        <v>0</v>
      </c>
      <c r="AQ141" s="423">
        <f t="shared" si="166"/>
        <v>0</v>
      </c>
      <c r="AR141" s="423">
        <f t="shared" si="166"/>
        <v>0</v>
      </c>
      <c r="AS141" s="423">
        <f t="shared" si="166"/>
        <v>0</v>
      </c>
      <c r="AT141" s="423">
        <f t="shared" si="166"/>
        <v>0</v>
      </c>
      <c r="AU141" s="423">
        <f t="shared" si="166"/>
        <v>0</v>
      </c>
      <c r="AV141" s="423">
        <f t="shared" si="166"/>
        <v>0</v>
      </c>
      <c r="AW141" s="423">
        <f t="shared" si="166"/>
        <v>0</v>
      </c>
      <c r="AX141" s="423">
        <f t="shared" si="166"/>
        <v>0</v>
      </c>
      <c r="AY141" s="423">
        <f t="shared" si="166"/>
        <v>0</v>
      </c>
      <c r="AZ141" s="423">
        <f t="shared" si="166"/>
        <v>0</v>
      </c>
      <c r="BA141" s="423">
        <f t="shared" si="166"/>
        <v>0</v>
      </c>
      <c r="BB141" s="423">
        <f t="shared" si="166"/>
        <v>0</v>
      </c>
      <c r="BC141" s="423">
        <f t="shared" si="166"/>
        <v>0</v>
      </c>
      <c r="BD141" s="423">
        <f t="shared" si="166"/>
        <v>0</v>
      </c>
      <c r="BE141" s="423">
        <f t="shared" si="166"/>
        <v>0</v>
      </c>
      <c r="BF141" s="423">
        <f t="shared" si="166"/>
        <v>0</v>
      </c>
      <c r="BG141" s="423">
        <f t="shared" si="166"/>
        <v>0</v>
      </c>
      <c r="BH141" s="423">
        <f t="shared" si="166"/>
        <v>0</v>
      </c>
      <c r="BI141" s="423">
        <f t="shared" si="166"/>
        <v>0</v>
      </c>
      <c r="BJ141" s="423">
        <f t="shared" si="166"/>
        <v>0</v>
      </c>
      <c r="BK141" s="423">
        <f t="shared" si="166"/>
        <v>0</v>
      </c>
      <c r="BL141" s="423">
        <f t="shared" si="166"/>
        <v>0</v>
      </c>
      <c r="BM141" s="423">
        <f t="shared" si="166"/>
        <v>0</v>
      </c>
      <c r="BN141" s="423">
        <f t="shared" si="166"/>
        <v>0</v>
      </c>
      <c r="BO141" s="423">
        <f t="shared" si="166"/>
        <v>0</v>
      </c>
      <c r="BP141" s="423">
        <f t="shared" si="166"/>
        <v>0</v>
      </c>
      <c r="BQ141" s="423">
        <f t="shared" si="166"/>
        <v>0</v>
      </c>
      <c r="BR141" s="423">
        <f t="shared" ref="BR141:CW141" si="167">IF(BR$14=1,-BR$139-BR$140,0)</f>
        <v>0</v>
      </c>
      <c r="BS141" s="423">
        <f t="shared" si="167"/>
        <v>0</v>
      </c>
      <c r="BT141" s="423">
        <f t="shared" si="167"/>
        <v>0</v>
      </c>
      <c r="BU141" s="423">
        <f t="shared" si="167"/>
        <v>0</v>
      </c>
      <c r="BV141" s="423">
        <f t="shared" si="167"/>
        <v>0</v>
      </c>
      <c r="BW141" s="423">
        <f t="shared" si="167"/>
        <v>0</v>
      </c>
      <c r="BX141" s="423">
        <f t="shared" si="167"/>
        <v>0</v>
      </c>
      <c r="BY141" s="423">
        <f t="shared" si="167"/>
        <v>0</v>
      </c>
      <c r="BZ141" s="423">
        <f t="shared" si="167"/>
        <v>0</v>
      </c>
      <c r="CA141" s="423">
        <f t="shared" si="167"/>
        <v>0</v>
      </c>
      <c r="CB141" s="423">
        <f t="shared" si="167"/>
        <v>0</v>
      </c>
      <c r="CC141" s="423">
        <f t="shared" si="167"/>
        <v>0</v>
      </c>
      <c r="CD141" s="423">
        <f t="shared" si="167"/>
        <v>0</v>
      </c>
      <c r="CE141" s="423">
        <f t="shared" si="167"/>
        <v>0</v>
      </c>
      <c r="CF141" s="423">
        <f t="shared" si="167"/>
        <v>0</v>
      </c>
      <c r="CG141" s="423">
        <f t="shared" si="167"/>
        <v>0</v>
      </c>
      <c r="CH141" s="423">
        <f t="shared" si="167"/>
        <v>0</v>
      </c>
      <c r="CI141" s="423">
        <f t="shared" si="167"/>
        <v>0</v>
      </c>
      <c r="CJ141" s="423">
        <f t="shared" si="167"/>
        <v>0</v>
      </c>
      <c r="CK141" s="423">
        <f t="shared" si="167"/>
        <v>0</v>
      </c>
      <c r="CL141" s="423">
        <f t="shared" si="167"/>
        <v>0</v>
      </c>
      <c r="CM141" s="423">
        <f t="shared" si="167"/>
        <v>0</v>
      </c>
      <c r="CN141" s="423">
        <f t="shared" si="167"/>
        <v>0</v>
      </c>
      <c r="CO141" s="423">
        <f t="shared" si="167"/>
        <v>0</v>
      </c>
      <c r="CP141" s="423">
        <f t="shared" si="167"/>
        <v>0</v>
      </c>
      <c r="CQ141" s="423">
        <f t="shared" si="167"/>
        <v>0</v>
      </c>
      <c r="CR141" s="423">
        <f t="shared" si="167"/>
        <v>0</v>
      </c>
      <c r="CS141" s="423">
        <f t="shared" si="167"/>
        <v>0</v>
      </c>
      <c r="CT141" s="423">
        <f t="shared" si="167"/>
        <v>0</v>
      </c>
      <c r="CU141" s="423">
        <f t="shared" si="167"/>
        <v>0</v>
      </c>
      <c r="CV141" s="423">
        <f t="shared" si="167"/>
        <v>0</v>
      </c>
      <c r="CW141" s="423">
        <f t="shared" si="167"/>
        <v>0</v>
      </c>
      <c r="CX141" s="423">
        <f t="shared" ref="CX141:DM141" si="168">IF(CX$14=1,-CX$139-CX$140,0)</f>
        <v>0</v>
      </c>
      <c r="CY141" s="423">
        <f t="shared" si="168"/>
        <v>0</v>
      </c>
      <c r="CZ141" s="423">
        <f t="shared" si="168"/>
        <v>0</v>
      </c>
      <c r="DA141" s="423">
        <f t="shared" si="168"/>
        <v>0</v>
      </c>
      <c r="DB141" s="423">
        <f t="shared" si="168"/>
        <v>0</v>
      </c>
      <c r="DC141" s="423">
        <f t="shared" si="168"/>
        <v>0</v>
      </c>
      <c r="DD141" s="423">
        <f t="shared" si="168"/>
        <v>0</v>
      </c>
      <c r="DE141" s="423">
        <f t="shared" si="168"/>
        <v>0</v>
      </c>
      <c r="DF141" s="423">
        <f t="shared" si="168"/>
        <v>0</v>
      </c>
      <c r="DG141" s="423">
        <f t="shared" si="168"/>
        <v>0</v>
      </c>
      <c r="DH141" s="423">
        <f t="shared" si="168"/>
        <v>0</v>
      </c>
      <c r="DI141" s="423">
        <f t="shared" si="168"/>
        <v>0</v>
      </c>
      <c r="DJ141" s="423">
        <f t="shared" si="168"/>
        <v>0</v>
      </c>
      <c r="DK141" s="423">
        <f t="shared" si="168"/>
        <v>0</v>
      </c>
      <c r="DL141" s="423">
        <f t="shared" si="168"/>
        <v>0</v>
      </c>
      <c r="DM141" s="423">
        <f t="shared" si="168"/>
        <v>0</v>
      </c>
    </row>
    <row r="142" spans="1:117" s="428" customFormat="1" ht="15.75" thickBot="1" x14ac:dyDescent="0.3">
      <c r="B142" s="428" t="s">
        <v>33</v>
      </c>
      <c r="F142" s="458">
        <f>F$139+F$140+F$141</f>
        <v>0</v>
      </c>
      <c r="G142" s="458">
        <f t="shared" ref="G142:BR142" si="169">G$139+G$140+G$141</f>
        <v>0</v>
      </c>
      <c r="H142" s="458">
        <f t="shared" si="169"/>
        <v>0</v>
      </c>
      <c r="I142" s="458">
        <f t="shared" si="169"/>
        <v>0</v>
      </c>
      <c r="J142" s="458">
        <f t="shared" si="169"/>
        <v>0</v>
      </c>
      <c r="K142" s="458">
        <f t="shared" si="169"/>
        <v>0</v>
      </c>
      <c r="L142" s="458">
        <f t="shared" si="169"/>
        <v>0</v>
      </c>
      <c r="M142" s="458">
        <f t="shared" si="169"/>
        <v>0</v>
      </c>
      <c r="N142" s="458">
        <f t="shared" si="169"/>
        <v>0</v>
      </c>
      <c r="O142" s="458">
        <f t="shared" si="169"/>
        <v>0</v>
      </c>
      <c r="P142" s="458">
        <f t="shared" si="169"/>
        <v>0</v>
      </c>
      <c r="Q142" s="458">
        <f t="shared" si="169"/>
        <v>0</v>
      </c>
      <c r="R142" s="458">
        <f t="shared" si="169"/>
        <v>8900</v>
      </c>
      <c r="S142" s="458">
        <f t="shared" si="169"/>
        <v>13800</v>
      </c>
      <c r="T142" s="458">
        <f t="shared" si="169"/>
        <v>0</v>
      </c>
      <c r="U142" s="458">
        <f t="shared" si="169"/>
        <v>3800</v>
      </c>
      <c r="V142" s="458">
        <f t="shared" si="169"/>
        <v>13707.25</v>
      </c>
      <c r="W142" s="458">
        <f t="shared" si="169"/>
        <v>0</v>
      </c>
      <c r="X142" s="458">
        <f t="shared" si="169"/>
        <v>47437.950000000004</v>
      </c>
      <c r="Y142" s="458">
        <f t="shared" si="169"/>
        <v>58374.900000000009</v>
      </c>
      <c r="Z142" s="458">
        <f t="shared" si="169"/>
        <v>0</v>
      </c>
      <c r="AA142" s="458">
        <f t="shared" si="169"/>
        <v>5776</v>
      </c>
      <c r="AB142" s="458">
        <f t="shared" si="169"/>
        <v>7176</v>
      </c>
      <c r="AC142" s="458">
        <f t="shared" si="169"/>
        <v>0</v>
      </c>
      <c r="AD142" s="458">
        <f t="shared" si="169"/>
        <v>0</v>
      </c>
      <c r="AE142" s="458">
        <f t="shared" si="169"/>
        <v>0</v>
      </c>
      <c r="AF142" s="458">
        <f t="shared" si="169"/>
        <v>0</v>
      </c>
      <c r="AG142" s="458">
        <f t="shared" si="169"/>
        <v>0</v>
      </c>
      <c r="AH142" s="458">
        <f t="shared" si="169"/>
        <v>0</v>
      </c>
      <c r="AI142" s="458">
        <f t="shared" si="169"/>
        <v>0</v>
      </c>
      <c r="AJ142" s="458">
        <f t="shared" si="169"/>
        <v>0</v>
      </c>
      <c r="AK142" s="458">
        <f t="shared" si="169"/>
        <v>0</v>
      </c>
      <c r="AL142" s="458">
        <f t="shared" si="169"/>
        <v>0</v>
      </c>
      <c r="AM142" s="458">
        <f t="shared" si="169"/>
        <v>0</v>
      </c>
      <c r="AN142" s="458">
        <f t="shared" si="169"/>
        <v>0</v>
      </c>
      <c r="AO142" s="458">
        <f t="shared" si="169"/>
        <v>0</v>
      </c>
      <c r="AP142" s="458">
        <f t="shared" si="169"/>
        <v>0</v>
      </c>
      <c r="AQ142" s="458">
        <f t="shared" si="169"/>
        <v>0</v>
      </c>
      <c r="AR142" s="458">
        <f t="shared" si="169"/>
        <v>0</v>
      </c>
      <c r="AS142" s="458">
        <f t="shared" si="169"/>
        <v>0</v>
      </c>
      <c r="AT142" s="458">
        <f t="shared" si="169"/>
        <v>0</v>
      </c>
      <c r="AU142" s="458">
        <f t="shared" si="169"/>
        <v>0</v>
      </c>
      <c r="AV142" s="458">
        <f t="shared" si="169"/>
        <v>0</v>
      </c>
      <c r="AW142" s="458">
        <f t="shared" si="169"/>
        <v>0</v>
      </c>
      <c r="AX142" s="458">
        <f t="shared" si="169"/>
        <v>0</v>
      </c>
      <c r="AY142" s="458">
        <f t="shared" si="169"/>
        <v>0</v>
      </c>
      <c r="AZ142" s="458">
        <f t="shared" si="169"/>
        <v>0</v>
      </c>
      <c r="BA142" s="458">
        <f t="shared" si="169"/>
        <v>0</v>
      </c>
      <c r="BB142" s="458">
        <f t="shared" si="169"/>
        <v>0</v>
      </c>
      <c r="BC142" s="458">
        <f t="shared" si="169"/>
        <v>0</v>
      </c>
      <c r="BD142" s="458">
        <f t="shared" si="169"/>
        <v>0</v>
      </c>
      <c r="BE142" s="458">
        <f t="shared" si="169"/>
        <v>0</v>
      </c>
      <c r="BF142" s="458">
        <f t="shared" si="169"/>
        <v>0</v>
      </c>
      <c r="BG142" s="458">
        <f t="shared" si="169"/>
        <v>0</v>
      </c>
      <c r="BH142" s="458">
        <f t="shared" si="169"/>
        <v>0</v>
      </c>
      <c r="BI142" s="458">
        <f t="shared" si="169"/>
        <v>0</v>
      </c>
      <c r="BJ142" s="458">
        <f t="shared" si="169"/>
        <v>0</v>
      </c>
      <c r="BK142" s="458">
        <f t="shared" si="169"/>
        <v>0</v>
      </c>
      <c r="BL142" s="458">
        <f t="shared" si="169"/>
        <v>0</v>
      </c>
      <c r="BM142" s="458">
        <f t="shared" si="169"/>
        <v>0</v>
      </c>
      <c r="BN142" s="458">
        <f t="shared" si="169"/>
        <v>0</v>
      </c>
      <c r="BO142" s="458">
        <f t="shared" si="169"/>
        <v>0</v>
      </c>
      <c r="BP142" s="458">
        <f t="shared" si="169"/>
        <v>0</v>
      </c>
      <c r="BQ142" s="458">
        <f t="shared" si="169"/>
        <v>0</v>
      </c>
      <c r="BR142" s="458">
        <f t="shared" si="169"/>
        <v>0</v>
      </c>
      <c r="BS142" s="458">
        <f t="shared" ref="BS142:DM142" si="170">BS$139+BS$140+BS$141</f>
        <v>0</v>
      </c>
      <c r="BT142" s="458">
        <f t="shared" si="170"/>
        <v>0</v>
      </c>
      <c r="BU142" s="458">
        <f t="shared" si="170"/>
        <v>0</v>
      </c>
      <c r="BV142" s="458">
        <f t="shared" si="170"/>
        <v>0</v>
      </c>
      <c r="BW142" s="458">
        <f t="shared" si="170"/>
        <v>0</v>
      </c>
      <c r="BX142" s="458">
        <f t="shared" si="170"/>
        <v>0</v>
      </c>
      <c r="BY142" s="458">
        <f t="shared" si="170"/>
        <v>0</v>
      </c>
      <c r="BZ142" s="458">
        <f t="shared" si="170"/>
        <v>0</v>
      </c>
      <c r="CA142" s="458">
        <f t="shared" si="170"/>
        <v>0</v>
      </c>
      <c r="CB142" s="458">
        <f t="shared" si="170"/>
        <v>0</v>
      </c>
      <c r="CC142" s="458">
        <f t="shared" si="170"/>
        <v>0</v>
      </c>
      <c r="CD142" s="458">
        <f t="shared" si="170"/>
        <v>0</v>
      </c>
      <c r="CE142" s="458">
        <f t="shared" si="170"/>
        <v>0</v>
      </c>
      <c r="CF142" s="458">
        <f t="shared" si="170"/>
        <v>0</v>
      </c>
      <c r="CG142" s="458">
        <f t="shared" si="170"/>
        <v>0</v>
      </c>
      <c r="CH142" s="458">
        <f t="shared" si="170"/>
        <v>0</v>
      </c>
      <c r="CI142" s="458">
        <f t="shared" si="170"/>
        <v>0</v>
      </c>
      <c r="CJ142" s="458">
        <f t="shared" si="170"/>
        <v>0</v>
      </c>
      <c r="CK142" s="458">
        <f t="shared" si="170"/>
        <v>0</v>
      </c>
      <c r="CL142" s="458">
        <f t="shared" si="170"/>
        <v>0</v>
      </c>
      <c r="CM142" s="458">
        <f t="shared" si="170"/>
        <v>0</v>
      </c>
      <c r="CN142" s="458">
        <f t="shared" si="170"/>
        <v>0</v>
      </c>
      <c r="CO142" s="458">
        <f t="shared" si="170"/>
        <v>0</v>
      </c>
      <c r="CP142" s="458">
        <f t="shared" si="170"/>
        <v>0</v>
      </c>
      <c r="CQ142" s="458">
        <f t="shared" si="170"/>
        <v>0</v>
      </c>
      <c r="CR142" s="458">
        <f t="shared" si="170"/>
        <v>0</v>
      </c>
      <c r="CS142" s="458">
        <f t="shared" si="170"/>
        <v>0</v>
      </c>
      <c r="CT142" s="458">
        <f t="shared" si="170"/>
        <v>0</v>
      </c>
      <c r="CU142" s="458">
        <f t="shared" si="170"/>
        <v>0</v>
      </c>
      <c r="CV142" s="458">
        <f t="shared" si="170"/>
        <v>0</v>
      </c>
      <c r="CW142" s="458">
        <f t="shared" si="170"/>
        <v>0</v>
      </c>
      <c r="CX142" s="458">
        <f t="shared" si="170"/>
        <v>0</v>
      </c>
      <c r="CY142" s="458">
        <f t="shared" si="170"/>
        <v>0</v>
      </c>
      <c r="CZ142" s="458">
        <f t="shared" si="170"/>
        <v>0</v>
      </c>
      <c r="DA142" s="458">
        <f t="shared" si="170"/>
        <v>0</v>
      </c>
      <c r="DB142" s="458">
        <f t="shared" si="170"/>
        <v>0</v>
      </c>
      <c r="DC142" s="458">
        <f t="shared" si="170"/>
        <v>0</v>
      </c>
      <c r="DD142" s="458">
        <f t="shared" si="170"/>
        <v>0</v>
      </c>
      <c r="DE142" s="458">
        <f t="shared" si="170"/>
        <v>0</v>
      </c>
      <c r="DF142" s="458">
        <f t="shared" si="170"/>
        <v>0</v>
      </c>
      <c r="DG142" s="458">
        <f t="shared" si="170"/>
        <v>0</v>
      </c>
      <c r="DH142" s="458">
        <f t="shared" si="170"/>
        <v>0</v>
      </c>
      <c r="DI142" s="458">
        <f t="shared" si="170"/>
        <v>0</v>
      </c>
      <c r="DJ142" s="458">
        <f t="shared" si="170"/>
        <v>0</v>
      </c>
      <c r="DK142" s="458">
        <f t="shared" si="170"/>
        <v>0</v>
      </c>
      <c r="DL142" s="458">
        <f t="shared" si="170"/>
        <v>0</v>
      </c>
      <c r="DM142" s="458">
        <f t="shared" si="170"/>
        <v>0</v>
      </c>
    </row>
    <row r="143" spans="1:117" s="439" customFormat="1" ht="6.75" thickTop="1" x14ac:dyDescent="0.15">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59"/>
      <c r="AT143" s="459"/>
      <c r="AU143" s="459"/>
      <c r="AV143" s="459"/>
      <c r="AW143" s="459"/>
      <c r="AX143" s="459"/>
      <c r="AY143" s="459"/>
      <c r="AZ143" s="459"/>
      <c r="BA143" s="459"/>
      <c r="BB143" s="459"/>
      <c r="BC143" s="459"/>
      <c r="BD143" s="459"/>
      <c r="BE143" s="459"/>
      <c r="BF143" s="459"/>
      <c r="BG143" s="459"/>
      <c r="BH143" s="459"/>
      <c r="BI143" s="459"/>
      <c r="BJ143" s="459"/>
      <c r="BK143" s="459"/>
      <c r="BL143" s="459"/>
      <c r="BM143" s="459"/>
      <c r="BN143" s="459"/>
      <c r="BO143" s="459"/>
      <c r="BP143" s="459"/>
      <c r="BQ143" s="459"/>
      <c r="BR143" s="459"/>
      <c r="BS143" s="459"/>
      <c r="BT143" s="459"/>
      <c r="BU143" s="459"/>
      <c r="BV143" s="459"/>
      <c r="BW143" s="459"/>
      <c r="BX143" s="459"/>
      <c r="BY143" s="459"/>
      <c r="BZ143" s="459"/>
      <c r="CA143" s="459"/>
      <c r="CB143" s="459"/>
      <c r="CC143" s="459"/>
      <c r="CD143" s="459"/>
      <c r="CE143" s="459"/>
      <c r="CF143" s="459"/>
      <c r="CG143" s="459"/>
      <c r="CH143" s="459"/>
      <c r="CI143" s="459"/>
      <c r="CJ143" s="459"/>
      <c r="CK143" s="459"/>
      <c r="CL143" s="459"/>
      <c r="CM143" s="459"/>
      <c r="CN143" s="459"/>
      <c r="CO143" s="459"/>
      <c r="CP143" s="459"/>
      <c r="CQ143" s="459"/>
      <c r="CR143" s="459"/>
      <c r="CS143" s="459"/>
      <c r="CT143" s="459"/>
      <c r="CU143" s="459"/>
      <c r="CV143" s="459"/>
      <c r="CW143" s="459"/>
      <c r="CX143" s="459"/>
      <c r="CY143" s="459"/>
      <c r="CZ143" s="459"/>
      <c r="DA143" s="459"/>
      <c r="DB143" s="459"/>
      <c r="DC143" s="459"/>
      <c r="DD143" s="459"/>
      <c r="DE143" s="459"/>
      <c r="DF143" s="459"/>
      <c r="DG143" s="459"/>
      <c r="DH143" s="459"/>
      <c r="DI143" s="459"/>
      <c r="DJ143" s="459"/>
      <c r="DK143" s="459"/>
      <c r="DL143" s="459"/>
      <c r="DM143" s="459"/>
    </row>
    <row r="144" spans="1:117" s="428" customFormat="1" x14ac:dyDescent="0.25">
      <c r="B144" s="436" t="s">
        <v>271</v>
      </c>
      <c r="D144" s="427">
        <f>SUM(F144:DM144)</f>
        <v>162222.35</v>
      </c>
      <c r="F144" s="442">
        <f>F$6*F$140</f>
        <v>0</v>
      </c>
      <c r="G144" s="442">
        <f t="shared" ref="G144:BR144" si="171">G$6*G$140</f>
        <v>0</v>
      </c>
      <c r="H144" s="442">
        <f t="shared" si="171"/>
        <v>0</v>
      </c>
      <c r="I144" s="442">
        <f t="shared" si="171"/>
        <v>0</v>
      </c>
      <c r="J144" s="442">
        <f t="shared" si="171"/>
        <v>0</v>
      </c>
      <c r="K144" s="442">
        <f t="shared" si="171"/>
        <v>0</v>
      </c>
      <c r="L144" s="442">
        <f t="shared" si="171"/>
        <v>0</v>
      </c>
      <c r="M144" s="442">
        <f t="shared" si="171"/>
        <v>0</v>
      </c>
      <c r="N144" s="442">
        <f t="shared" si="171"/>
        <v>0</v>
      </c>
      <c r="O144" s="442">
        <f t="shared" si="171"/>
        <v>0</v>
      </c>
      <c r="P144" s="442">
        <f t="shared" si="171"/>
        <v>0</v>
      </c>
      <c r="Q144" s="442">
        <f t="shared" si="171"/>
        <v>0</v>
      </c>
      <c r="R144" s="442">
        <f t="shared" si="171"/>
        <v>8900</v>
      </c>
      <c r="S144" s="442">
        <f t="shared" si="171"/>
        <v>4900</v>
      </c>
      <c r="T144" s="442">
        <f t="shared" si="171"/>
        <v>10634.2</v>
      </c>
      <c r="U144" s="442">
        <f t="shared" si="171"/>
        <v>3800</v>
      </c>
      <c r="V144" s="442">
        <f t="shared" si="171"/>
        <v>9907.25</v>
      </c>
      <c r="W144" s="442">
        <f t="shared" si="171"/>
        <v>22777.550000000003</v>
      </c>
      <c r="X144" s="442">
        <f t="shared" si="171"/>
        <v>47437.950000000004</v>
      </c>
      <c r="Y144" s="442">
        <f t="shared" si="171"/>
        <v>10936.95</v>
      </c>
      <c r="Z144" s="442">
        <f t="shared" si="171"/>
        <v>32752.45</v>
      </c>
      <c r="AA144" s="442">
        <f t="shared" si="171"/>
        <v>5776</v>
      </c>
      <c r="AB144" s="442">
        <f t="shared" si="171"/>
        <v>1400</v>
      </c>
      <c r="AC144" s="442">
        <f t="shared" si="171"/>
        <v>3000</v>
      </c>
      <c r="AD144" s="442">
        <f t="shared" si="171"/>
        <v>0</v>
      </c>
      <c r="AE144" s="442">
        <f t="shared" si="171"/>
        <v>0</v>
      </c>
      <c r="AF144" s="442">
        <f t="shared" si="171"/>
        <v>0</v>
      </c>
      <c r="AG144" s="442">
        <f t="shared" si="171"/>
        <v>0</v>
      </c>
      <c r="AH144" s="442">
        <f t="shared" si="171"/>
        <v>0</v>
      </c>
      <c r="AI144" s="442">
        <f t="shared" si="171"/>
        <v>0</v>
      </c>
      <c r="AJ144" s="442">
        <f t="shared" si="171"/>
        <v>0</v>
      </c>
      <c r="AK144" s="442">
        <f t="shared" si="171"/>
        <v>0</v>
      </c>
      <c r="AL144" s="442">
        <f t="shared" si="171"/>
        <v>0</v>
      </c>
      <c r="AM144" s="442">
        <f t="shared" si="171"/>
        <v>0</v>
      </c>
      <c r="AN144" s="442">
        <f t="shared" si="171"/>
        <v>0</v>
      </c>
      <c r="AO144" s="442">
        <f t="shared" si="171"/>
        <v>0</v>
      </c>
      <c r="AP144" s="442">
        <f t="shared" si="171"/>
        <v>0</v>
      </c>
      <c r="AQ144" s="442">
        <f t="shared" si="171"/>
        <v>0</v>
      </c>
      <c r="AR144" s="442">
        <f t="shared" si="171"/>
        <v>0</v>
      </c>
      <c r="AS144" s="442">
        <f t="shared" si="171"/>
        <v>0</v>
      </c>
      <c r="AT144" s="442">
        <f t="shared" si="171"/>
        <v>0</v>
      </c>
      <c r="AU144" s="442">
        <f t="shared" si="171"/>
        <v>0</v>
      </c>
      <c r="AV144" s="442">
        <f t="shared" si="171"/>
        <v>0</v>
      </c>
      <c r="AW144" s="442">
        <f t="shared" si="171"/>
        <v>0</v>
      </c>
      <c r="AX144" s="442">
        <f t="shared" si="171"/>
        <v>0</v>
      </c>
      <c r="AY144" s="442">
        <f t="shared" si="171"/>
        <v>0</v>
      </c>
      <c r="AZ144" s="442">
        <f t="shared" si="171"/>
        <v>0</v>
      </c>
      <c r="BA144" s="442">
        <f t="shared" si="171"/>
        <v>0</v>
      </c>
      <c r="BB144" s="442">
        <f t="shared" si="171"/>
        <v>0</v>
      </c>
      <c r="BC144" s="442">
        <f t="shared" si="171"/>
        <v>0</v>
      </c>
      <c r="BD144" s="442">
        <f t="shared" si="171"/>
        <v>0</v>
      </c>
      <c r="BE144" s="442">
        <f t="shared" si="171"/>
        <v>0</v>
      </c>
      <c r="BF144" s="442">
        <f t="shared" si="171"/>
        <v>0</v>
      </c>
      <c r="BG144" s="442">
        <f t="shared" si="171"/>
        <v>0</v>
      </c>
      <c r="BH144" s="442">
        <f t="shared" si="171"/>
        <v>0</v>
      </c>
      <c r="BI144" s="442">
        <f t="shared" si="171"/>
        <v>0</v>
      </c>
      <c r="BJ144" s="442">
        <f t="shared" si="171"/>
        <v>0</v>
      </c>
      <c r="BK144" s="442">
        <f t="shared" si="171"/>
        <v>0</v>
      </c>
      <c r="BL144" s="442">
        <f t="shared" si="171"/>
        <v>0</v>
      </c>
      <c r="BM144" s="442">
        <f t="shared" si="171"/>
        <v>0</v>
      </c>
      <c r="BN144" s="442">
        <f t="shared" si="171"/>
        <v>0</v>
      </c>
      <c r="BO144" s="442">
        <f t="shared" si="171"/>
        <v>0</v>
      </c>
      <c r="BP144" s="442">
        <f t="shared" si="171"/>
        <v>0</v>
      </c>
      <c r="BQ144" s="442">
        <f t="shared" si="171"/>
        <v>0</v>
      </c>
      <c r="BR144" s="442">
        <f t="shared" si="171"/>
        <v>0</v>
      </c>
      <c r="BS144" s="442">
        <f t="shared" ref="BS144:DM144" si="172">BS$6*BS$140</f>
        <v>0</v>
      </c>
      <c r="BT144" s="442">
        <f t="shared" si="172"/>
        <v>0</v>
      </c>
      <c r="BU144" s="442">
        <f t="shared" si="172"/>
        <v>0</v>
      </c>
      <c r="BV144" s="442">
        <f t="shared" si="172"/>
        <v>0</v>
      </c>
      <c r="BW144" s="442">
        <f t="shared" si="172"/>
        <v>0</v>
      </c>
      <c r="BX144" s="442">
        <f t="shared" si="172"/>
        <v>0</v>
      </c>
      <c r="BY144" s="442">
        <f t="shared" si="172"/>
        <v>0</v>
      </c>
      <c r="BZ144" s="442">
        <f t="shared" si="172"/>
        <v>0</v>
      </c>
      <c r="CA144" s="442">
        <f t="shared" si="172"/>
        <v>0</v>
      </c>
      <c r="CB144" s="442">
        <f t="shared" si="172"/>
        <v>0</v>
      </c>
      <c r="CC144" s="442">
        <f t="shared" si="172"/>
        <v>0</v>
      </c>
      <c r="CD144" s="442">
        <f t="shared" si="172"/>
        <v>0</v>
      </c>
      <c r="CE144" s="442">
        <f t="shared" si="172"/>
        <v>0</v>
      </c>
      <c r="CF144" s="442">
        <f t="shared" si="172"/>
        <v>0</v>
      </c>
      <c r="CG144" s="442">
        <f t="shared" si="172"/>
        <v>0</v>
      </c>
      <c r="CH144" s="442">
        <f t="shared" si="172"/>
        <v>0</v>
      </c>
      <c r="CI144" s="442">
        <f t="shared" si="172"/>
        <v>0</v>
      </c>
      <c r="CJ144" s="442">
        <f t="shared" si="172"/>
        <v>0</v>
      </c>
      <c r="CK144" s="442">
        <f t="shared" si="172"/>
        <v>0</v>
      </c>
      <c r="CL144" s="442">
        <f t="shared" si="172"/>
        <v>0</v>
      </c>
      <c r="CM144" s="442">
        <f t="shared" si="172"/>
        <v>0</v>
      </c>
      <c r="CN144" s="442">
        <f t="shared" si="172"/>
        <v>0</v>
      </c>
      <c r="CO144" s="442">
        <f t="shared" si="172"/>
        <v>0</v>
      </c>
      <c r="CP144" s="442">
        <f t="shared" si="172"/>
        <v>0</v>
      </c>
      <c r="CQ144" s="442">
        <f t="shared" si="172"/>
        <v>0</v>
      </c>
      <c r="CR144" s="442">
        <f t="shared" si="172"/>
        <v>0</v>
      </c>
      <c r="CS144" s="442">
        <f t="shared" si="172"/>
        <v>0</v>
      </c>
      <c r="CT144" s="442">
        <f t="shared" si="172"/>
        <v>0</v>
      </c>
      <c r="CU144" s="442">
        <f t="shared" si="172"/>
        <v>0</v>
      </c>
      <c r="CV144" s="442">
        <f t="shared" si="172"/>
        <v>0</v>
      </c>
      <c r="CW144" s="442">
        <f t="shared" si="172"/>
        <v>0</v>
      </c>
      <c r="CX144" s="442">
        <f t="shared" si="172"/>
        <v>0</v>
      </c>
      <c r="CY144" s="442">
        <f t="shared" si="172"/>
        <v>0</v>
      </c>
      <c r="CZ144" s="442">
        <f t="shared" si="172"/>
        <v>0</v>
      </c>
      <c r="DA144" s="442">
        <f t="shared" si="172"/>
        <v>0</v>
      </c>
      <c r="DB144" s="442">
        <f t="shared" si="172"/>
        <v>0</v>
      </c>
      <c r="DC144" s="442">
        <f t="shared" si="172"/>
        <v>0</v>
      </c>
      <c r="DD144" s="442">
        <f t="shared" si="172"/>
        <v>0</v>
      </c>
      <c r="DE144" s="442">
        <f t="shared" si="172"/>
        <v>0</v>
      </c>
      <c r="DF144" s="442">
        <f t="shared" si="172"/>
        <v>0</v>
      </c>
      <c r="DG144" s="442">
        <f t="shared" si="172"/>
        <v>0</v>
      </c>
      <c r="DH144" s="442">
        <f t="shared" si="172"/>
        <v>0</v>
      </c>
      <c r="DI144" s="442">
        <f t="shared" si="172"/>
        <v>0</v>
      </c>
      <c r="DJ144" s="442">
        <f t="shared" si="172"/>
        <v>0</v>
      </c>
      <c r="DK144" s="442">
        <f t="shared" si="172"/>
        <v>0</v>
      </c>
      <c r="DL144" s="442">
        <f t="shared" si="172"/>
        <v>0</v>
      </c>
      <c r="DM144" s="442">
        <f t="shared" si="172"/>
        <v>0</v>
      </c>
    </row>
    <row r="145" spans="1:117" s="428" customFormat="1" x14ac:dyDescent="0.25">
      <c r="B145" s="436" t="s">
        <v>272</v>
      </c>
      <c r="D145" s="427">
        <f>SUM(F145:DM145)</f>
        <v>-162222.35</v>
      </c>
      <c r="F145" s="423">
        <f>F$141*F$6</f>
        <v>0</v>
      </c>
      <c r="G145" s="423">
        <f t="shared" ref="G145:BR145" si="173">G$141*G$6</f>
        <v>0</v>
      </c>
      <c r="H145" s="423">
        <f t="shared" si="173"/>
        <v>0</v>
      </c>
      <c r="I145" s="423">
        <f t="shared" si="173"/>
        <v>0</v>
      </c>
      <c r="J145" s="423">
        <f t="shared" si="173"/>
        <v>0</v>
      </c>
      <c r="K145" s="423">
        <f t="shared" si="173"/>
        <v>0</v>
      </c>
      <c r="L145" s="423">
        <f t="shared" si="173"/>
        <v>0</v>
      </c>
      <c r="M145" s="423">
        <f t="shared" si="173"/>
        <v>0</v>
      </c>
      <c r="N145" s="423">
        <f t="shared" si="173"/>
        <v>0</v>
      </c>
      <c r="O145" s="423">
        <f t="shared" si="173"/>
        <v>0</v>
      </c>
      <c r="P145" s="423">
        <f t="shared" si="173"/>
        <v>0</v>
      </c>
      <c r="Q145" s="423">
        <f t="shared" si="173"/>
        <v>0</v>
      </c>
      <c r="R145" s="423">
        <f t="shared" si="173"/>
        <v>0</v>
      </c>
      <c r="S145" s="423">
        <f t="shared" si="173"/>
        <v>0</v>
      </c>
      <c r="T145" s="423">
        <f t="shared" si="173"/>
        <v>-24434.2</v>
      </c>
      <c r="U145" s="423">
        <f t="shared" si="173"/>
        <v>0</v>
      </c>
      <c r="V145" s="423">
        <f t="shared" si="173"/>
        <v>0</v>
      </c>
      <c r="W145" s="423">
        <f t="shared" si="173"/>
        <v>-36484.800000000003</v>
      </c>
      <c r="X145" s="423">
        <f t="shared" si="173"/>
        <v>0</v>
      </c>
      <c r="Y145" s="423">
        <f t="shared" si="173"/>
        <v>0</v>
      </c>
      <c r="Z145" s="423">
        <f t="shared" si="173"/>
        <v>-91127.35</v>
      </c>
      <c r="AA145" s="423">
        <f t="shared" si="173"/>
        <v>0</v>
      </c>
      <c r="AB145" s="423">
        <f t="shared" si="173"/>
        <v>0</v>
      </c>
      <c r="AC145" s="423">
        <f t="shared" si="173"/>
        <v>-10176</v>
      </c>
      <c r="AD145" s="423">
        <f t="shared" si="173"/>
        <v>0</v>
      </c>
      <c r="AE145" s="423">
        <f t="shared" si="173"/>
        <v>0</v>
      </c>
      <c r="AF145" s="423">
        <f t="shared" si="173"/>
        <v>0</v>
      </c>
      <c r="AG145" s="423">
        <f t="shared" si="173"/>
        <v>0</v>
      </c>
      <c r="AH145" s="423">
        <f t="shared" si="173"/>
        <v>0</v>
      </c>
      <c r="AI145" s="423">
        <f t="shared" si="173"/>
        <v>0</v>
      </c>
      <c r="AJ145" s="423">
        <f t="shared" si="173"/>
        <v>0</v>
      </c>
      <c r="AK145" s="423">
        <f t="shared" si="173"/>
        <v>0</v>
      </c>
      <c r="AL145" s="423">
        <f t="shared" si="173"/>
        <v>0</v>
      </c>
      <c r="AM145" s="423">
        <f t="shared" si="173"/>
        <v>0</v>
      </c>
      <c r="AN145" s="423">
        <f t="shared" si="173"/>
        <v>0</v>
      </c>
      <c r="AO145" s="423">
        <f t="shared" si="173"/>
        <v>0</v>
      </c>
      <c r="AP145" s="423">
        <f t="shared" si="173"/>
        <v>0</v>
      </c>
      <c r="AQ145" s="423">
        <f t="shared" si="173"/>
        <v>0</v>
      </c>
      <c r="AR145" s="423">
        <f t="shared" si="173"/>
        <v>0</v>
      </c>
      <c r="AS145" s="423">
        <f t="shared" si="173"/>
        <v>0</v>
      </c>
      <c r="AT145" s="423">
        <f t="shared" si="173"/>
        <v>0</v>
      </c>
      <c r="AU145" s="423">
        <f t="shared" si="173"/>
        <v>0</v>
      </c>
      <c r="AV145" s="423">
        <f t="shared" si="173"/>
        <v>0</v>
      </c>
      <c r="AW145" s="423">
        <f t="shared" si="173"/>
        <v>0</v>
      </c>
      <c r="AX145" s="423">
        <f t="shared" si="173"/>
        <v>0</v>
      </c>
      <c r="AY145" s="423">
        <f t="shared" si="173"/>
        <v>0</v>
      </c>
      <c r="AZ145" s="423">
        <f t="shared" si="173"/>
        <v>0</v>
      </c>
      <c r="BA145" s="423">
        <f t="shared" si="173"/>
        <v>0</v>
      </c>
      <c r="BB145" s="423">
        <f t="shared" si="173"/>
        <v>0</v>
      </c>
      <c r="BC145" s="423">
        <f t="shared" si="173"/>
        <v>0</v>
      </c>
      <c r="BD145" s="423">
        <f t="shared" si="173"/>
        <v>0</v>
      </c>
      <c r="BE145" s="423">
        <f t="shared" si="173"/>
        <v>0</v>
      </c>
      <c r="BF145" s="423">
        <f t="shared" si="173"/>
        <v>0</v>
      </c>
      <c r="BG145" s="423">
        <f t="shared" si="173"/>
        <v>0</v>
      </c>
      <c r="BH145" s="423">
        <f t="shared" si="173"/>
        <v>0</v>
      </c>
      <c r="BI145" s="423">
        <f t="shared" si="173"/>
        <v>0</v>
      </c>
      <c r="BJ145" s="423">
        <f t="shared" si="173"/>
        <v>0</v>
      </c>
      <c r="BK145" s="423">
        <f t="shared" si="173"/>
        <v>0</v>
      </c>
      <c r="BL145" s="423">
        <f t="shared" si="173"/>
        <v>0</v>
      </c>
      <c r="BM145" s="423">
        <f t="shared" si="173"/>
        <v>0</v>
      </c>
      <c r="BN145" s="423">
        <f t="shared" si="173"/>
        <v>0</v>
      </c>
      <c r="BO145" s="423">
        <f t="shared" si="173"/>
        <v>0</v>
      </c>
      <c r="BP145" s="423">
        <f t="shared" si="173"/>
        <v>0</v>
      </c>
      <c r="BQ145" s="423">
        <f t="shared" si="173"/>
        <v>0</v>
      </c>
      <c r="BR145" s="423">
        <f t="shared" si="173"/>
        <v>0</v>
      </c>
      <c r="BS145" s="423">
        <f t="shared" ref="BS145:DM145" si="174">BS$141*BS$6</f>
        <v>0</v>
      </c>
      <c r="BT145" s="423">
        <f t="shared" si="174"/>
        <v>0</v>
      </c>
      <c r="BU145" s="423">
        <f t="shared" si="174"/>
        <v>0</v>
      </c>
      <c r="BV145" s="423">
        <f t="shared" si="174"/>
        <v>0</v>
      </c>
      <c r="BW145" s="423">
        <f t="shared" si="174"/>
        <v>0</v>
      </c>
      <c r="BX145" s="423">
        <f t="shared" si="174"/>
        <v>0</v>
      </c>
      <c r="BY145" s="423">
        <f t="shared" si="174"/>
        <v>0</v>
      </c>
      <c r="BZ145" s="423">
        <f t="shared" si="174"/>
        <v>0</v>
      </c>
      <c r="CA145" s="423">
        <f t="shared" si="174"/>
        <v>0</v>
      </c>
      <c r="CB145" s="423">
        <f t="shared" si="174"/>
        <v>0</v>
      </c>
      <c r="CC145" s="423">
        <f t="shared" si="174"/>
        <v>0</v>
      </c>
      <c r="CD145" s="423">
        <f t="shared" si="174"/>
        <v>0</v>
      </c>
      <c r="CE145" s="423">
        <f t="shared" si="174"/>
        <v>0</v>
      </c>
      <c r="CF145" s="423">
        <f t="shared" si="174"/>
        <v>0</v>
      </c>
      <c r="CG145" s="423">
        <f t="shared" si="174"/>
        <v>0</v>
      </c>
      <c r="CH145" s="423">
        <f t="shared" si="174"/>
        <v>0</v>
      </c>
      <c r="CI145" s="423">
        <f t="shared" si="174"/>
        <v>0</v>
      </c>
      <c r="CJ145" s="423">
        <f t="shared" si="174"/>
        <v>0</v>
      </c>
      <c r="CK145" s="423">
        <f t="shared" si="174"/>
        <v>0</v>
      </c>
      <c r="CL145" s="423">
        <f t="shared" si="174"/>
        <v>0</v>
      </c>
      <c r="CM145" s="423">
        <f t="shared" si="174"/>
        <v>0</v>
      </c>
      <c r="CN145" s="423">
        <f t="shared" si="174"/>
        <v>0</v>
      </c>
      <c r="CO145" s="423">
        <f t="shared" si="174"/>
        <v>0</v>
      </c>
      <c r="CP145" s="423">
        <f t="shared" si="174"/>
        <v>0</v>
      </c>
      <c r="CQ145" s="423">
        <f t="shared" si="174"/>
        <v>0</v>
      </c>
      <c r="CR145" s="423">
        <f t="shared" si="174"/>
        <v>0</v>
      </c>
      <c r="CS145" s="423">
        <f t="shared" si="174"/>
        <v>0</v>
      </c>
      <c r="CT145" s="423">
        <f t="shared" si="174"/>
        <v>0</v>
      </c>
      <c r="CU145" s="423">
        <f t="shared" si="174"/>
        <v>0</v>
      </c>
      <c r="CV145" s="423">
        <f t="shared" si="174"/>
        <v>0</v>
      </c>
      <c r="CW145" s="423">
        <f t="shared" si="174"/>
        <v>0</v>
      </c>
      <c r="CX145" s="423">
        <f t="shared" si="174"/>
        <v>0</v>
      </c>
      <c r="CY145" s="423">
        <f t="shared" si="174"/>
        <v>0</v>
      </c>
      <c r="CZ145" s="423">
        <f t="shared" si="174"/>
        <v>0</v>
      </c>
      <c r="DA145" s="423">
        <f t="shared" si="174"/>
        <v>0</v>
      </c>
      <c r="DB145" s="423">
        <f t="shared" si="174"/>
        <v>0</v>
      </c>
      <c r="DC145" s="423">
        <f t="shared" si="174"/>
        <v>0</v>
      </c>
      <c r="DD145" s="423">
        <f t="shared" si="174"/>
        <v>0</v>
      </c>
      <c r="DE145" s="423">
        <f t="shared" si="174"/>
        <v>0</v>
      </c>
      <c r="DF145" s="423">
        <f t="shared" si="174"/>
        <v>0</v>
      </c>
      <c r="DG145" s="423">
        <f t="shared" si="174"/>
        <v>0</v>
      </c>
      <c r="DH145" s="423">
        <f t="shared" si="174"/>
        <v>0</v>
      </c>
      <c r="DI145" s="423">
        <f t="shared" si="174"/>
        <v>0</v>
      </c>
      <c r="DJ145" s="423">
        <f t="shared" si="174"/>
        <v>0</v>
      </c>
      <c r="DK145" s="423">
        <f t="shared" si="174"/>
        <v>0</v>
      </c>
      <c r="DL145" s="423">
        <f t="shared" si="174"/>
        <v>0</v>
      </c>
      <c r="DM145" s="423">
        <f t="shared" si="174"/>
        <v>0</v>
      </c>
    </row>
    <row r="146" spans="1:117" s="428" customFormat="1" x14ac:dyDescent="0.25">
      <c r="B146" s="436" t="s">
        <v>273</v>
      </c>
      <c r="D146" s="436">
        <f>D144+D145</f>
        <v>0</v>
      </c>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c r="DK146" s="442"/>
      <c r="DL146" s="442"/>
      <c r="DM146" s="442"/>
    </row>
    <row r="147" spans="1:117" s="422" customFormat="1" ht="15.6" customHeight="1" x14ac:dyDescent="0.25"/>
    <row r="148" spans="1:117" s="421" customFormat="1" ht="21" x14ac:dyDescent="0.35">
      <c r="A148" s="419" t="s">
        <v>39</v>
      </c>
      <c r="B148" s="420"/>
      <c r="C148" s="420"/>
      <c r="D148" s="420"/>
      <c r="E148" s="420"/>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20"/>
      <c r="AI148" s="420"/>
      <c r="AJ148" s="420"/>
      <c r="AK148" s="420"/>
      <c r="AL148" s="420"/>
      <c r="AM148" s="420"/>
      <c r="AN148" s="420"/>
      <c r="AO148" s="420"/>
      <c r="AP148" s="420"/>
      <c r="AQ148" s="420"/>
      <c r="AR148" s="420"/>
      <c r="AS148" s="420"/>
      <c r="AT148" s="420"/>
      <c r="AU148" s="420"/>
      <c r="AV148" s="420"/>
      <c r="AW148" s="420"/>
      <c r="AX148" s="420"/>
      <c r="AY148" s="420"/>
      <c r="AZ148" s="420"/>
      <c r="BA148" s="420"/>
      <c r="BB148" s="420"/>
      <c r="BC148" s="420"/>
      <c r="BD148" s="420"/>
      <c r="BE148" s="420"/>
      <c r="BF148" s="420"/>
      <c r="BG148" s="420"/>
      <c r="BH148" s="420"/>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c r="CS148" s="420"/>
      <c r="CT148" s="420"/>
      <c r="CU148" s="420"/>
      <c r="CV148" s="420"/>
      <c r="CW148" s="420"/>
      <c r="CX148" s="420"/>
      <c r="CY148" s="420"/>
      <c r="CZ148" s="420"/>
      <c r="DA148" s="420"/>
      <c r="DB148" s="420"/>
      <c r="DC148" s="420"/>
      <c r="DD148" s="420"/>
      <c r="DE148" s="420"/>
      <c r="DF148" s="420"/>
      <c r="DG148" s="420"/>
      <c r="DH148" s="420"/>
      <c r="DI148" s="420"/>
      <c r="DJ148" s="420"/>
      <c r="DK148" s="420"/>
      <c r="DL148" s="420"/>
      <c r="DM148" s="420"/>
    </row>
    <row r="149" spans="1:117" s="422" customFormat="1" ht="4.9000000000000004" customHeight="1" x14ac:dyDescent="0.25">
      <c r="G149" s="465"/>
    </row>
    <row r="150" spans="1:117" s="422" customFormat="1" ht="14.45" hidden="1" outlineLevel="1" x14ac:dyDescent="0.3">
      <c r="B150" s="466" t="s">
        <v>41</v>
      </c>
      <c r="D150" s="79">
        <f>Inputs!$E$203</f>
        <v>42004</v>
      </c>
      <c r="G150" s="465"/>
    </row>
    <row r="151" spans="1:117" s="422" customFormat="1" ht="14.45" hidden="1" outlineLevel="1" x14ac:dyDescent="0.3">
      <c r="B151" s="466" t="s">
        <v>43</v>
      </c>
      <c r="D151" s="79">
        <f>EOMONTH($D$150,-12)+1</f>
        <v>41640</v>
      </c>
      <c r="G151" s="465"/>
    </row>
    <row r="152" spans="1:117" s="422" customFormat="1" collapsed="1" x14ac:dyDescent="0.25">
      <c r="B152" s="466"/>
      <c r="F152" s="467" t="s">
        <v>45</v>
      </c>
      <c r="G152" s="467" t="s">
        <v>45</v>
      </c>
      <c r="H152" s="467" t="s">
        <v>45</v>
      </c>
      <c r="I152" s="467" t="s">
        <v>45</v>
      </c>
      <c r="J152" s="467" t="s">
        <v>45</v>
      </c>
      <c r="K152" s="467" t="s">
        <v>45</v>
      </c>
      <c r="L152" s="467" t="s">
        <v>45</v>
      </c>
      <c r="M152" s="467" t="s">
        <v>45</v>
      </c>
      <c r="N152" s="467" t="s">
        <v>45</v>
      </c>
      <c r="O152" s="467" t="s">
        <v>45</v>
      </c>
      <c r="P152" s="467" t="s">
        <v>45</v>
      </c>
      <c r="Q152" s="467" t="s">
        <v>45</v>
      </c>
      <c r="R152" s="467" t="s">
        <v>45</v>
      </c>
      <c r="S152" s="467" t="s">
        <v>45</v>
      </c>
      <c r="T152" s="467" t="s">
        <v>45</v>
      </c>
      <c r="U152" s="467" t="s">
        <v>45</v>
      </c>
      <c r="V152" s="467" t="s">
        <v>45</v>
      </c>
      <c r="W152" s="467" t="s">
        <v>45</v>
      </c>
      <c r="X152" s="467" t="s">
        <v>45</v>
      </c>
      <c r="Y152" s="469"/>
    </row>
    <row r="153" spans="1:117" s="422" customFormat="1" x14ac:dyDescent="0.25">
      <c r="B153" s="466"/>
      <c r="F153" s="477">
        <f>$D$151</f>
        <v>41640</v>
      </c>
      <c r="G153" s="477">
        <f>F$155+1</f>
        <v>41821</v>
      </c>
      <c r="H153" s="477">
        <f>G$155+1</f>
        <v>42005</v>
      </c>
      <c r="I153" s="477">
        <f>H$155+1</f>
        <v>42186</v>
      </c>
      <c r="J153" s="477">
        <f t="shared" ref="J153:Q153" si="175">I$155+1</f>
        <v>42370</v>
      </c>
      <c r="K153" s="477">
        <f t="shared" si="175"/>
        <v>42552</v>
      </c>
      <c r="L153" s="477">
        <f t="shared" si="175"/>
        <v>42736</v>
      </c>
      <c r="M153" s="477">
        <f t="shared" si="175"/>
        <v>42917</v>
      </c>
      <c r="N153" s="477">
        <f t="shared" si="175"/>
        <v>43101</v>
      </c>
      <c r="O153" s="477">
        <f t="shared" si="175"/>
        <v>43282</v>
      </c>
      <c r="P153" s="477">
        <f t="shared" si="175"/>
        <v>43466</v>
      </c>
      <c r="Q153" s="477">
        <f t="shared" si="175"/>
        <v>43647</v>
      </c>
      <c r="R153" s="477">
        <f t="shared" ref="R153:X153" si="176">Q$155+1</f>
        <v>43831</v>
      </c>
      <c r="S153" s="477">
        <f t="shared" si="176"/>
        <v>44013</v>
      </c>
      <c r="T153" s="477">
        <f t="shared" si="176"/>
        <v>44197</v>
      </c>
      <c r="U153" s="477">
        <f t="shared" si="176"/>
        <v>44378</v>
      </c>
      <c r="V153" s="477">
        <f t="shared" si="176"/>
        <v>44562</v>
      </c>
      <c r="W153" s="477">
        <f t="shared" si="176"/>
        <v>44743</v>
      </c>
      <c r="X153" s="477">
        <f t="shared" si="176"/>
        <v>44927</v>
      </c>
    </row>
    <row r="154" spans="1:117" s="422" customFormat="1" x14ac:dyDescent="0.25">
      <c r="B154" s="466"/>
      <c r="F154" s="468" t="s">
        <v>44</v>
      </c>
      <c r="G154" s="468" t="s">
        <v>44</v>
      </c>
      <c r="H154" s="468" t="s">
        <v>44</v>
      </c>
      <c r="I154" s="468" t="s">
        <v>44</v>
      </c>
      <c r="J154" s="468" t="s">
        <v>44</v>
      </c>
      <c r="K154" s="468" t="s">
        <v>44</v>
      </c>
      <c r="L154" s="468" t="s">
        <v>44</v>
      </c>
      <c r="M154" s="468" t="s">
        <v>44</v>
      </c>
      <c r="N154" s="468" t="s">
        <v>44</v>
      </c>
      <c r="O154" s="468" t="s">
        <v>44</v>
      </c>
      <c r="P154" s="468" t="s">
        <v>44</v>
      </c>
      <c r="Q154" s="468" t="s">
        <v>44</v>
      </c>
      <c r="R154" s="468" t="s">
        <v>44</v>
      </c>
      <c r="S154" s="468" t="s">
        <v>44</v>
      </c>
      <c r="T154" s="468" t="s">
        <v>44</v>
      </c>
      <c r="U154" s="468" t="s">
        <v>44</v>
      </c>
      <c r="V154" s="468" t="s">
        <v>44</v>
      </c>
      <c r="W154" s="468" t="s">
        <v>44</v>
      </c>
      <c r="X154" s="468" t="s">
        <v>44</v>
      </c>
      <c r="Y154" s="470"/>
      <c r="Z154" s="424"/>
      <c r="AA154" s="424"/>
      <c r="AB154" s="424"/>
      <c r="AC154" s="424"/>
      <c r="AD154" s="424"/>
      <c r="AE154" s="424"/>
      <c r="AF154" s="424"/>
      <c r="AG154" s="424"/>
      <c r="AH154" s="424"/>
      <c r="AI154" s="424"/>
      <c r="AJ154" s="424"/>
      <c r="AK154" s="424"/>
      <c r="AL154" s="424"/>
      <c r="AM154" s="424"/>
      <c r="AN154" s="424"/>
      <c r="AO154" s="424"/>
      <c r="AP154" s="424"/>
      <c r="AQ154" s="424"/>
      <c r="AR154" s="424"/>
      <c r="AS154" s="424"/>
      <c r="AT154" s="424"/>
      <c r="AU154" s="424"/>
      <c r="AV154" s="424"/>
      <c r="AW154" s="424"/>
      <c r="AX154" s="424"/>
      <c r="AY154" s="424"/>
      <c r="AZ154" s="424"/>
      <c r="BA154" s="424"/>
      <c r="BB154" s="424"/>
      <c r="BC154" s="424"/>
      <c r="BD154" s="424"/>
      <c r="BE154" s="424"/>
      <c r="BF154" s="424"/>
      <c r="BG154" s="424"/>
      <c r="BH154" s="424"/>
      <c r="BI154" s="424"/>
      <c r="BJ154" s="424"/>
      <c r="BK154" s="424"/>
      <c r="BL154" s="424"/>
      <c r="BM154" s="424"/>
      <c r="BN154" s="424"/>
      <c r="BO154" s="424"/>
      <c r="BP154" s="424"/>
      <c r="BQ154" s="424"/>
      <c r="BR154" s="424"/>
      <c r="BS154" s="424"/>
      <c r="BT154" s="424"/>
      <c r="BU154" s="424"/>
      <c r="BV154" s="424"/>
      <c r="BW154" s="424"/>
      <c r="BX154" s="424"/>
      <c r="BY154" s="424"/>
      <c r="BZ154" s="424"/>
      <c r="CA154" s="424"/>
      <c r="CB154" s="424"/>
      <c r="CC154" s="424"/>
      <c r="CD154" s="424"/>
      <c r="CE154" s="424"/>
      <c r="CF154" s="424"/>
      <c r="CG154" s="424"/>
      <c r="CH154" s="424"/>
      <c r="CI154" s="424"/>
      <c r="CJ154" s="424"/>
      <c r="CK154" s="424"/>
      <c r="CL154" s="424"/>
      <c r="CM154" s="424"/>
      <c r="CN154" s="424"/>
      <c r="CO154" s="424"/>
      <c r="CP154" s="424"/>
      <c r="CQ154" s="424"/>
      <c r="CR154" s="424"/>
      <c r="CS154" s="424"/>
      <c r="CT154" s="424"/>
      <c r="CU154" s="424"/>
      <c r="CV154" s="424"/>
      <c r="CW154" s="424"/>
      <c r="CX154" s="424"/>
      <c r="CY154" s="424"/>
      <c r="CZ154" s="424"/>
      <c r="DA154" s="424"/>
      <c r="DB154" s="424"/>
      <c r="DC154" s="424"/>
      <c r="DD154" s="424"/>
      <c r="DE154" s="424"/>
      <c r="DF154" s="424"/>
      <c r="DG154" s="424"/>
      <c r="DH154" s="424"/>
      <c r="DI154" s="424"/>
      <c r="DJ154" s="424"/>
      <c r="DK154" s="424"/>
      <c r="DL154" s="424"/>
      <c r="DM154" s="424"/>
    </row>
    <row r="155" spans="1:117" s="422" customFormat="1" x14ac:dyDescent="0.25">
      <c r="B155" s="466"/>
      <c r="F155" s="478">
        <f>EOMONTH(F$153,5)</f>
        <v>41820</v>
      </c>
      <c r="G155" s="478">
        <f>EOMONTH(G$153,5)</f>
        <v>42004</v>
      </c>
      <c r="H155" s="478">
        <f>EOMONTH(H$153,5)</f>
        <v>42185</v>
      </c>
      <c r="I155" s="478">
        <f>EOMONTH(I$153,5)</f>
        <v>42369</v>
      </c>
      <c r="J155" s="478">
        <f t="shared" ref="J155:X155" si="177">EOMONTH(J$153,5)</f>
        <v>42551</v>
      </c>
      <c r="K155" s="478">
        <f t="shared" si="177"/>
        <v>42735</v>
      </c>
      <c r="L155" s="478">
        <f t="shared" si="177"/>
        <v>42916</v>
      </c>
      <c r="M155" s="478">
        <f t="shared" si="177"/>
        <v>43100</v>
      </c>
      <c r="N155" s="478">
        <f t="shared" si="177"/>
        <v>43281</v>
      </c>
      <c r="O155" s="478">
        <f t="shared" si="177"/>
        <v>43465</v>
      </c>
      <c r="P155" s="478">
        <f t="shared" si="177"/>
        <v>43646</v>
      </c>
      <c r="Q155" s="478">
        <f t="shared" si="177"/>
        <v>43830</v>
      </c>
      <c r="R155" s="478">
        <f t="shared" si="177"/>
        <v>44012</v>
      </c>
      <c r="S155" s="478">
        <f t="shared" si="177"/>
        <v>44196</v>
      </c>
      <c r="T155" s="478">
        <f t="shared" si="177"/>
        <v>44377</v>
      </c>
      <c r="U155" s="478">
        <f t="shared" si="177"/>
        <v>44561</v>
      </c>
      <c r="V155" s="478">
        <f t="shared" si="177"/>
        <v>44742</v>
      </c>
      <c r="W155" s="478">
        <f t="shared" si="177"/>
        <v>44926</v>
      </c>
      <c r="X155" s="478">
        <f t="shared" si="177"/>
        <v>45107</v>
      </c>
      <c r="Y155" s="424"/>
      <c r="Z155" s="424"/>
      <c r="AA155" s="424"/>
      <c r="AB155" s="424"/>
      <c r="AC155" s="424"/>
      <c r="AD155" s="424"/>
      <c r="AE155" s="424"/>
      <c r="AF155" s="424"/>
      <c r="AG155" s="424"/>
      <c r="AH155" s="424"/>
      <c r="AI155" s="424"/>
      <c r="AJ155" s="424"/>
      <c r="AK155" s="424"/>
      <c r="AL155" s="424"/>
      <c r="AM155" s="424"/>
      <c r="AN155" s="424"/>
      <c r="AO155" s="424"/>
      <c r="AP155" s="424"/>
      <c r="AQ155" s="424"/>
      <c r="AR155" s="424"/>
      <c r="AS155" s="424"/>
      <c r="AT155" s="424"/>
      <c r="AU155" s="424"/>
      <c r="AV155" s="424"/>
      <c r="AW155" s="424"/>
      <c r="AX155" s="424"/>
      <c r="AY155" s="424"/>
      <c r="AZ155" s="424"/>
      <c r="BA155" s="424"/>
      <c r="BB155" s="424"/>
      <c r="BC155" s="424"/>
      <c r="BD155" s="424"/>
      <c r="BE155" s="424"/>
      <c r="BF155" s="424"/>
      <c r="BG155" s="424"/>
      <c r="BH155" s="424"/>
      <c r="BI155" s="424"/>
      <c r="BJ155" s="424"/>
      <c r="BK155" s="424"/>
      <c r="BL155" s="424"/>
      <c r="BM155" s="424"/>
      <c r="BN155" s="424"/>
      <c r="BO155" s="424"/>
      <c r="BP155" s="424"/>
      <c r="BQ155" s="424"/>
      <c r="BR155" s="424"/>
      <c r="BS155" s="424"/>
      <c r="BT155" s="424"/>
      <c r="BU155" s="424"/>
      <c r="BV155" s="424"/>
      <c r="BW155" s="424"/>
      <c r="BX155" s="424"/>
      <c r="BY155" s="424"/>
      <c r="BZ155" s="424"/>
      <c r="CA155" s="424"/>
      <c r="CB155" s="424"/>
      <c r="CC155" s="424"/>
      <c r="CD155" s="424"/>
      <c r="CE155" s="424"/>
      <c r="CF155" s="424"/>
      <c r="CG155" s="424"/>
      <c r="CH155" s="424"/>
      <c r="CI155" s="424"/>
      <c r="CJ155" s="424"/>
      <c r="CK155" s="424"/>
      <c r="CL155" s="424"/>
      <c r="CM155" s="424"/>
      <c r="CN155" s="424"/>
      <c r="CO155" s="424"/>
      <c r="CP155" s="424"/>
      <c r="CQ155" s="424"/>
      <c r="CR155" s="424"/>
      <c r="CS155" s="424"/>
      <c r="CT155" s="424"/>
      <c r="CU155" s="424"/>
      <c r="CV155" s="424"/>
      <c r="CW155" s="424"/>
      <c r="CX155" s="424"/>
      <c r="CY155" s="424"/>
      <c r="CZ155" s="424"/>
      <c r="DA155" s="424"/>
      <c r="DB155" s="424"/>
      <c r="DC155" s="424"/>
      <c r="DD155" s="424"/>
      <c r="DE155" s="424"/>
      <c r="DF155" s="424"/>
      <c r="DG155" s="424"/>
      <c r="DH155" s="424"/>
      <c r="DI155" s="424"/>
      <c r="DJ155" s="424"/>
      <c r="DK155" s="424"/>
      <c r="DL155" s="424"/>
      <c r="DM155" s="424"/>
    </row>
    <row r="156" spans="1:117" s="422" customFormat="1" ht="6" customHeight="1" x14ac:dyDescent="0.25">
      <c r="B156" s="466"/>
      <c r="Y156" s="424"/>
      <c r="Z156" s="424"/>
      <c r="AA156" s="424"/>
      <c r="AB156" s="424"/>
      <c r="AC156" s="424"/>
      <c r="AD156" s="424"/>
      <c r="AE156" s="424"/>
      <c r="AF156" s="424"/>
      <c r="AG156" s="424"/>
      <c r="AH156" s="424"/>
      <c r="AI156" s="424"/>
      <c r="AJ156" s="424"/>
      <c r="AK156" s="424"/>
      <c r="AL156" s="424"/>
      <c r="AM156" s="424"/>
      <c r="AN156" s="424"/>
      <c r="AO156" s="424"/>
      <c r="AP156" s="424"/>
      <c r="AQ156" s="424"/>
      <c r="AR156" s="424"/>
      <c r="AS156" s="424"/>
      <c r="AT156" s="424"/>
      <c r="AU156" s="424"/>
      <c r="AV156" s="424"/>
      <c r="AW156" s="424"/>
      <c r="AX156" s="424"/>
      <c r="AY156" s="424"/>
      <c r="AZ156" s="424"/>
      <c r="BA156" s="424"/>
      <c r="BB156" s="424"/>
      <c r="BC156" s="424"/>
      <c r="BD156" s="424"/>
      <c r="BE156" s="424"/>
      <c r="BF156" s="424"/>
      <c r="BG156" s="424"/>
      <c r="BH156" s="424"/>
      <c r="BI156" s="424"/>
      <c r="BJ156" s="424"/>
      <c r="BK156" s="424"/>
      <c r="BL156" s="424"/>
      <c r="BM156" s="424"/>
      <c r="BN156" s="424"/>
      <c r="BO156" s="424"/>
      <c r="BP156" s="424"/>
      <c r="BQ156" s="424"/>
      <c r="BR156" s="424"/>
      <c r="BS156" s="424"/>
      <c r="BT156" s="424"/>
      <c r="BU156" s="424"/>
      <c r="BV156" s="424"/>
      <c r="BW156" s="424"/>
      <c r="BX156" s="424"/>
      <c r="BY156" s="424"/>
      <c r="BZ156" s="424"/>
      <c r="CA156" s="424"/>
      <c r="CB156" s="424"/>
      <c r="CC156" s="424"/>
      <c r="CD156" s="424"/>
      <c r="CE156" s="424"/>
      <c r="CF156" s="424"/>
      <c r="CG156" s="424"/>
      <c r="CH156" s="424"/>
      <c r="CI156" s="424"/>
      <c r="CJ156" s="424"/>
      <c r="CK156" s="424"/>
      <c r="CL156" s="424"/>
      <c r="CM156" s="424"/>
      <c r="CN156" s="424"/>
      <c r="CO156" s="424"/>
      <c r="CP156" s="424"/>
      <c r="CQ156" s="424"/>
      <c r="CR156" s="424"/>
      <c r="CS156" s="424"/>
      <c r="CT156" s="424"/>
      <c r="CU156" s="424"/>
      <c r="CV156" s="424"/>
      <c r="CW156" s="424"/>
      <c r="CX156" s="424"/>
      <c r="CY156" s="424"/>
      <c r="CZ156" s="424"/>
      <c r="DA156" s="424"/>
      <c r="DB156" s="424"/>
      <c r="DC156" s="424"/>
      <c r="DD156" s="424"/>
      <c r="DE156" s="424"/>
      <c r="DF156" s="424"/>
      <c r="DG156" s="424"/>
      <c r="DH156" s="424"/>
      <c r="DI156" s="424"/>
      <c r="DJ156" s="424"/>
      <c r="DK156" s="424"/>
      <c r="DL156" s="424"/>
      <c r="DM156" s="424"/>
    </row>
    <row r="157" spans="1:117" s="424" customFormat="1" ht="15.75" x14ac:dyDescent="0.25">
      <c r="A157" s="425" t="s">
        <v>1217</v>
      </c>
      <c r="B157" s="425"/>
      <c r="C157" s="425"/>
      <c r="D157" s="425"/>
      <c r="E157" s="426"/>
      <c r="F157" s="430"/>
      <c r="G157" s="430"/>
      <c r="H157" s="430"/>
      <c r="I157" s="430"/>
      <c r="J157" s="430"/>
      <c r="K157" s="430"/>
      <c r="L157" s="430"/>
      <c r="M157" s="430"/>
      <c r="N157" s="430"/>
      <c r="O157" s="430"/>
      <c r="P157" s="430"/>
      <c r="Q157" s="430"/>
      <c r="R157" s="430"/>
      <c r="S157" s="430"/>
      <c r="T157" s="430"/>
      <c r="U157" s="430"/>
      <c r="V157" s="430"/>
      <c r="W157" s="430"/>
      <c r="X157" s="430"/>
      <c r="Y157" s="454"/>
      <c r="Z157" s="454"/>
      <c r="AA157" s="454"/>
      <c r="AB157" s="454"/>
      <c r="AC157" s="454"/>
      <c r="AD157" s="454"/>
      <c r="AE157" s="454"/>
      <c r="AF157" s="454"/>
      <c r="AG157" s="454"/>
    </row>
    <row r="158" spans="1:117" s="422" customFormat="1" ht="8.4499999999999993" customHeight="1" x14ac:dyDescent="0.25">
      <c r="Y158" s="424"/>
      <c r="Z158" s="424"/>
      <c r="AA158" s="424"/>
      <c r="AB158" s="424"/>
      <c r="AC158" s="424"/>
      <c r="AD158" s="424"/>
      <c r="AE158" s="424"/>
      <c r="AF158" s="424"/>
      <c r="AG158" s="424"/>
      <c r="AH158" s="424"/>
      <c r="AI158" s="424"/>
      <c r="AJ158" s="424"/>
      <c r="AK158" s="424"/>
      <c r="AL158" s="424"/>
      <c r="AM158" s="424"/>
      <c r="AN158" s="424"/>
      <c r="AO158" s="424"/>
      <c r="AP158" s="424"/>
      <c r="AQ158" s="424"/>
      <c r="AR158" s="424"/>
      <c r="AS158" s="424"/>
      <c r="AT158" s="424"/>
      <c r="AU158" s="424"/>
      <c r="AV158" s="424"/>
      <c r="AW158" s="424"/>
      <c r="AX158" s="424"/>
      <c r="AY158" s="424"/>
      <c r="AZ158" s="424"/>
      <c r="BA158" s="424"/>
      <c r="BB158" s="424"/>
      <c r="BC158" s="424"/>
      <c r="BD158" s="424"/>
      <c r="BE158" s="424"/>
      <c r="BF158" s="424"/>
      <c r="BG158" s="424"/>
      <c r="BH158" s="424"/>
      <c r="BI158" s="424"/>
      <c r="BJ158" s="424"/>
      <c r="BK158" s="424"/>
      <c r="BL158" s="424"/>
      <c r="BM158" s="424"/>
      <c r="BN158" s="424"/>
      <c r="BO158" s="424"/>
      <c r="BP158" s="424"/>
      <c r="BQ158" s="424"/>
      <c r="BR158" s="424"/>
      <c r="BS158" s="424"/>
      <c r="BT158" s="424"/>
      <c r="BU158" s="424"/>
      <c r="BV158" s="424"/>
      <c r="BW158" s="424"/>
      <c r="BX158" s="424"/>
      <c r="BY158" s="424"/>
      <c r="BZ158" s="424"/>
      <c r="CA158" s="424"/>
      <c r="CB158" s="424"/>
      <c r="CC158" s="424"/>
      <c r="CD158" s="424"/>
      <c r="CE158" s="424"/>
      <c r="CF158" s="424"/>
      <c r="CG158" s="424"/>
      <c r="CH158" s="424"/>
      <c r="CI158" s="424"/>
      <c r="CJ158" s="424"/>
      <c r="CK158" s="424"/>
      <c r="CL158" s="424"/>
      <c r="CM158" s="424"/>
      <c r="CN158" s="424"/>
      <c r="CO158" s="424"/>
      <c r="CP158" s="424"/>
      <c r="CQ158" s="424"/>
      <c r="CR158" s="424"/>
      <c r="CS158" s="424"/>
      <c r="CT158" s="424"/>
      <c r="CU158" s="424"/>
      <c r="CV158" s="424"/>
      <c r="CW158" s="424"/>
      <c r="CX158" s="424"/>
      <c r="CY158" s="424"/>
      <c r="CZ158" s="424"/>
      <c r="DA158" s="424"/>
      <c r="DB158" s="424"/>
      <c r="DC158" s="424"/>
      <c r="DD158" s="424"/>
      <c r="DE158" s="424"/>
      <c r="DF158" s="424"/>
      <c r="DG158" s="424"/>
      <c r="DH158" s="424"/>
      <c r="DI158" s="424"/>
      <c r="DJ158" s="424"/>
      <c r="DK158" s="424"/>
      <c r="DL158" s="424"/>
      <c r="DM158" s="424"/>
    </row>
    <row r="159" spans="1:117" s="424" customFormat="1" ht="18" customHeight="1" x14ac:dyDescent="0.25">
      <c r="B159" s="424" t="s">
        <v>32</v>
      </c>
      <c r="F159" s="454">
        <f t="shared" ref="F159:X159" si="178">LOOKUP(EOMONTH(F$153,0),$F$3:$DM$3,$F$60:$DM$60)</f>
        <v>0</v>
      </c>
      <c r="G159" s="454">
        <f t="shared" si="178"/>
        <v>374904.11231396627</v>
      </c>
      <c r="H159" s="454">
        <f t="shared" si="178"/>
        <v>0</v>
      </c>
      <c r="I159" s="454">
        <f t="shared" si="178"/>
        <v>0</v>
      </c>
      <c r="J159" s="454">
        <f t="shared" si="178"/>
        <v>0</v>
      </c>
      <c r="K159" s="454">
        <f t="shared" si="178"/>
        <v>0</v>
      </c>
      <c r="L159" s="454">
        <f t="shared" si="178"/>
        <v>0</v>
      </c>
      <c r="M159" s="454">
        <f t="shared" si="178"/>
        <v>0</v>
      </c>
      <c r="N159" s="454">
        <f t="shared" si="178"/>
        <v>0</v>
      </c>
      <c r="O159" s="454">
        <f t="shared" si="178"/>
        <v>0</v>
      </c>
      <c r="P159" s="454">
        <f t="shared" si="178"/>
        <v>0</v>
      </c>
      <c r="Q159" s="454">
        <f t="shared" si="178"/>
        <v>0</v>
      </c>
      <c r="R159" s="454">
        <f t="shared" si="178"/>
        <v>0</v>
      </c>
      <c r="S159" s="454">
        <f t="shared" si="178"/>
        <v>0</v>
      </c>
      <c r="T159" s="454">
        <f t="shared" si="178"/>
        <v>0</v>
      </c>
      <c r="U159" s="454">
        <f t="shared" si="178"/>
        <v>0</v>
      </c>
      <c r="V159" s="454">
        <f t="shared" si="178"/>
        <v>0</v>
      </c>
      <c r="W159" s="454">
        <f t="shared" si="178"/>
        <v>0</v>
      </c>
      <c r="X159" s="454">
        <f t="shared" si="178"/>
        <v>0</v>
      </c>
    </row>
    <row r="160" spans="1:117" s="771" customFormat="1" ht="30" x14ac:dyDescent="0.25">
      <c r="B160" s="772" t="s">
        <v>883</v>
      </c>
      <c r="C160" s="773"/>
      <c r="D160" s="773">
        <f>SUM(F160:X160)</f>
        <v>878100.45995521359</v>
      </c>
      <c r="E160" s="773"/>
      <c r="F160" s="774">
        <f t="shared" ref="F160:X160" si="179">LOOKUP(F$155,$F$3:$DM$3,$F$64:$DM$64)-LOOKUP(F$155,$F$3:$DM$3,$F$67:$DM$67)</f>
        <v>371583.70995521359</v>
      </c>
      <c r="G160" s="774">
        <f t="shared" si="179"/>
        <v>506516.75</v>
      </c>
      <c r="H160" s="774">
        <f t="shared" si="179"/>
        <v>0</v>
      </c>
      <c r="I160" s="774">
        <f t="shared" si="179"/>
        <v>0</v>
      </c>
      <c r="J160" s="774">
        <f t="shared" si="179"/>
        <v>0</v>
      </c>
      <c r="K160" s="774">
        <f t="shared" si="179"/>
        <v>0</v>
      </c>
      <c r="L160" s="774">
        <f t="shared" si="179"/>
        <v>0</v>
      </c>
      <c r="M160" s="774">
        <f t="shared" si="179"/>
        <v>0</v>
      </c>
      <c r="N160" s="774">
        <f t="shared" si="179"/>
        <v>0</v>
      </c>
      <c r="O160" s="774">
        <f t="shared" si="179"/>
        <v>0</v>
      </c>
      <c r="P160" s="774">
        <f t="shared" si="179"/>
        <v>0</v>
      </c>
      <c r="Q160" s="774">
        <f t="shared" si="179"/>
        <v>0</v>
      </c>
      <c r="R160" s="774">
        <f t="shared" si="179"/>
        <v>0</v>
      </c>
      <c r="S160" s="774">
        <f t="shared" si="179"/>
        <v>0</v>
      </c>
      <c r="T160" s="774">
        <f t="shared" si="179"/>
        <v>0</v>
      </c>
      <c r="U160" s="774">
        <f t="shared" si="179"/>
        <v>0</v>
      </c>
      <c r="V160" s="774">
        <f t="shared" si="179"/>
        <v>0</v>
      </c>
      <c r="W160" s="774">
        <f t="shared" si="179"/>
        <v>0</v>
      </c>
      <c r="X160" s="774">
        <f t="shared" si="179"/>
        <v>0</v>
      </c>
      <c r="Y160" s="775"/>
    </row>
    <row r="161" spans="1:33" s="450" customFormat="1" ht="29.45" customHeight="1" x14ac:dyDescent="0.25">
      <c r="B161" s="448" t="s">
        <v>1236</v>
      </c>
      <c r="C161" s="427"/>
      <c r="D161" s="427">
        <f>SUM(F161:X161)</f>
        <v>18872.855592990018</v>
      </c>
      <c r="E161" s="427"/>
      <c r="F161" s="471">
        <f t="shared" ref="F161:X161" si="180">LOOKUP(F$155,$F$3:$DM$3,$F$67:$DM$67)</f>
        <v>3320.4023587527026</v>
      </c>
      <c r="G161" s="471">
        <f t="shared" si="180"/>
        <v>15552.453234237317</v>
      </c>
      <c r="H161" s="471">
        <f t="shared" si="180"/>
        <v>0</v>
      </c>
      <c r="I161" s="471">
        <f t="shared" si="180"/>
        <v>0</v>
      </c>
      <c r="J161" s="471">
        <f t="shared" si="180"/>
        <v>0</v>
      </c>
      <c r="K161" s="471">
        <f t="shared" si="180"/>
        <v>0</v>
      </c>
      <c r="L161" s="471">
        <f t="shared" si="180"/>
        <v>0</v>
      </c>
      <c r="M161" s="471">
        <f t="shared" si="180"/>
        <v>0</v>
      </c>
      <c r="N161" s="471">
        <f t="shared" si="180"/>
        <v>0</v>
      </c>
      <c r="O161" s="471">
        <f t="shared" si="180"/>
        <v>0</v>
      </c>
      <c r="P161" s="471">
        <f t="shared" si="180"/>
        <v>0</v>
      </c>
      <c r="Q161" s="471">
        <f t="shared" si="180"/>
        <v>0</v>
      </c>
      <c r="R161" s="471">
        <f t="shared" si="180"/>
        <v>0</v>
      </c>
      <c r="S161" s="471">
        <f t="shared" si="180"/>
        <v>0</v>
      </c>
      <c r="T161" s="471">
        <f t="shared" si="180"/>
        <v>0</v>
      </c>
      <c r="U161" s="471">
        <f t="shared" si="180"/>
        <v>0</v>
      </c>
      <c r="V161" s="471">
        <f t="shared" si="180"/>
        <v>0</v>
      </c>
      <c r="W161" s="471">
        <f t="shared" si="180"/>
        <v>0</v>
      </c>
      <c r="X161" s="471">
        <f t="shared" si="180"/>
        <v>0</v>
      </c>
      <c r="Y161" s="472"/>
    </row>
    <row r="162" spans="1:33" s="424" customFormat="1" ht="15.75" thickBot="1" x14ac:dyDescent="0.3">
      <c r="B162" s="463" t="s">
        <v>33</v>
      </c>
      <c r="F162" s="455">
        <f t="shared" ref="F162:X162" si="181">LOOKUP(F$155,$F$3:$DM$3,$F$62:$DM$62)</f>
        <v>374904.11231396627</v>
      </c>
      <c r="G162" s="455">
        <f t="shared" si="181"/>
        <v>896973.31554820365</v>
      </c>
      <c r="H162" s="455">
        <f t="shared" si="181"/>
        <v>0</v>
      </c>
      <c r="I162" s="455">
        <f t="shared" si="181"/>
        <v>0</v>
      </c>
      <c r="J162" s="455">
        <f t="shared" si="181"/>
        <v>0</v>
      </c>
      <c r="K162" s="455">
        <f t="shared" si="181"/>
        <v>0</v>
      </c>
      <c r="L162" s="455">
        <f t="shared" si="181"/>
        <v>0</v>
      </c>
      <c r="M162" s="455">
        <f t="shared" si="181"/>
        <v>0</v>
      </c>
      <c r="N162" s="455">
        <f t="shared" si="181"/>
        <v>0</v>
      </c>
      <c r="O162" s="455">
        <f t="shared" si="181"/>
        <v>0</v>
      </c>
      <c r="P162" s="455">
        <f t="shared" si="181"/>
        <v>0</v>
      </c>
      <c r="Q162" s="455">
        <f t="shared" si="181"/>
        <v>0</v>
      </c>
      <c r="R162" s="455">
        <f t="shared" si="181"/>
        <v>0</v>
      </c>
      <c r="S162" s="455">
        <f t="shared" si="181"/>
        <v>0</v>
      </c>
      <c r="T162" s="455">
        <f t="shared" si="181"/>
        <v>0</v>
      </c>
      <c r="U162" s="455">
        <f t="shared" si="181"/>
        <v>0</v>
      </c>
      <c r="V162" s="455">
        <f t="shared" si="181"/>
        <v>0</v>
      </c>
      <c r="W162" s="455">
        <f t="shared" si="181"/>
        <v>0</v>
      </c>
      <c r="X162" s="455">
        <f t="shared" si="181"/>
        <v>0</v>
      </c>
      <c r="Y162" s="454"/>
    </row>
    <row r="163" spans="1:33" s="424" customFormat="1" ht="16.899999999999999" customHeight="1" thickTop="1" x14ac:dyDescent="0.25">
      <c r="B163" s="463"/>
      <c r="F163" s="473"/>
      <c r="G163" s="473"/>
      <c r="H163" s="473"/>
      <c r="I163" s="473"/>
      <c r="J163" s="473"/>
      <c r="K163" s="473"/>
      <c r="L163" s="473"/>
      <c r="M163" s="473"/>
      <c r="N163" s="473"/>
      <c r="O163" s="473"/>
      <c r="P163" s="473"/>
      <c r="Q163" s="473"/>
      <c r="R163" s="473"/>
      <c r="S163" s="473"/>
      <c r="T163" s="473"/>
      <c r="U163" s="473"/>
      <c r="V163" s="473"/>
      <c r="W163" s="473"/>
      <c r="X163" s="473"/>
      <c r="Y163" s="454"/>
    </row>
    <row r="164" spans="1:33" s="424" customFormat="1" ht="15.75" x14ac:dyDescent="0.25">
      <c r="A164" s="425" t="s">
        <v>468</v>
      </c>
      <c r="B164" s="425"/>
      <c r="C164" s="425"/>
      <c r="D164" s="425"/>
      <c r="E164" s="426"/>
      <c r="F164" s="430"/>
      <c r="G164" s="430"/>
      <c r="H164" s="430"/>
      <c r="I164" s="430"/>
      <c r="J164" s="430"/>
      <c r="K164" s="430"/>
      <c r="L164" s="430"/>
      <c r="M164" s="430"/>
      <c r="N164" s="430"/>
      <c r="O164" s="430"/>
      <c r="P164" s="430"/>
      <c r="Q164" s="430"/>
      <c r="R164" s="430"/>
      <c r="S164" s="430"/>
      <c r="T164" s="430"/>
      <c r="U164" s="430"/>
      <c r="V164" s="430"/>
      <c r="W164" s="430"/>
      <c r="X164" s="430"/>
      <c r="Y164" s="454"/>
      <c r="Z164" s="454"/>
      <c r="AA164" s="454"/>
      <c r="AB164" s="454"/>
      <c r="AC164" s="454"/>
      <c r="AD164" s="454"/>
      <c r="AE164" s="454"/>
      <c r="AF164" s="454"/>
      <c r="AG164" s="454"/>
    </row>
    <row r="165" spans="1:33" s="441" customFormat="1" ht="6" x14ac:dyDescent="0.15">
      <c r="B165" s="462"/>
      <c r="F165" s="474"/>
      <c r="G165" s="474"/>
      <c r="H165" s="474"/>
      <c r="I165" s="474"/>
      <c r="J165" s="474"/>
      <c r="K165" s="474"/>
      <c r="L165" s="474"/>
      <c r="M165" s="474"/>
      <c r="N165" s="474"/>
      <c r="O165" s="474"/>
      <c r="P165" s="474"/>
      <c r="Q165" s="474"/>
      <c r="R165" s="474"/>
      <c r="S165" s="474"/>
      <c r="T165" s="474"/>
      <c r="U165" s="474"/>
      <c r="V165" s="474"/>
      <c r="W165" s="474"/>
      <c r="X165" s="474"/>
      <c r="Y165" s="475"/>
    </row>
    <row r="166" spans="1:33" s="424" customFormat="1" x14ac:dyDescent="0.25">
      <c r="B166" s="464" t="s">
        <v>32</v>
      </c>
      <c r="F166" s="454">
        <f t="shared" ref="F166:X166" si="182">LOOKUP(EOMONTH(F$153,0),$F$3:$DM$3,$F$125:$DM$125)</f>
        <v>0</v>
      </c>
      <c r="G166" s="454">
        <f t="shared" si="182"/>
        <v>0</v>
      </c>
      <c r="H166" s="454">
        <f t="shared" si="182"/>
        <v>0</v>
      </c>
      <c r="I166" s="454">
        <f t="shared" si="182"/>
        <v>0</v>
      </c>
      <c r="J166" s="454">
        <f t="shared" si="182"/>
        <v>0</v>
      </c>
      <c r="K166" s="454">
        <f t="shared" si="182"/>
        <v>0</v>
      </c>
      <c r="L166" s="454">
        <f t="shared" si="182"/>
        <v>0</v>
      </c>
      <c r="M166" s="454">
        <f t="shared" si="182"/>
        <v>0</v>
      </c>
      <c r="N166" s="454">
        <f t="shared" si="182"/>
        <v>0</v>
      </c>
      <c r="O166" s="454">
        <f t="shared" si="182"/>
        <v>0</v>
      </c>
      <c r="P166" s="454">
        <f t="shared" si="182"/>
        <v>0</v>
      </c>
      <c r="Q166" s="454">
        <f t="shared" si="182"/>
        <v>0</v>
      </c>
      <c r="R166" s="454">
        <f t="shared" si="182"/>
        <v>0</v>
      </c>
      <c r="S166" s="454">
        <f t="shared" si="182"/>
        <v>0</v>
      </c>
      <c r="T166" s="454">
        <f t="shared" si="182"/>
        <v>0</v>
      </c>
      <c r="U166" s="454">
        <f t="shared" si="182"/>
        <v>0</v>
      </c>
      <c r="V166" s="454">
        <f t="shared" si="182"/>
        <v>0</v>
      </c>
      <c r="W166" s="454">
        <f t="shared" si="182"/>
        <v>0</v>
      </c>
      <c r="X166" s="454">
        <f t="shared" si="182"/>
        <v>0</v>
      </c>
      <c r="Y166" s="454"/>
    </row>
    <row r="167" spans="1:33" s="424" customFormat="1" x14ac:dyDescent="0.25">
      <c r="B167" s="464" t="s">
        <v>474</v>
      </c>
      <c r="D167" s="427">
        <f>SUM(F167:X167)</f>
        <v>0</v>
      </c>
      <c r="F167" s="454">
        <f t="shared" ref="F167:X167" si="183">LOOKUP(F$155,$F$3:$DM$3,$F$129:$DM$129)</f>
        <v>0</v>
      </c>
      <c r="G167" s="454">
        <f t="shared" si="183"/>
        <v>0</v>
      </c>
      <c r="H167" s="454">
        <f t="shared" si="183"/>
        <v>0</v>
      </c>
      <c r="I167" s="454">
        <f t="shared" si="183"/>
        <v>0</v>
      </c>
      <c r="J167" s="454">
        <f t="shared" si="183"/>
        <v>0</v>
      </c>
      <c r="K167" s="454">
        <f t="shared" si="183"/>
        <v>0</v>
      </c>
      <c r="L167" s="454">
        <f t="shared" si="183"/>
        <v>0</v>
      </c>
      <c r="M167" s="454">
        <f t="shared" si="183"/>
        <v>0</v>
      </c>
      <c r="N167" s="454">
        <f t="shared" si="183"/>
        <v>0</v>
      </c>
      <c r="O167" s="454">
        <f t="shared" si="183"/>
        <v>0</v>
      </c>
      <c r="P167" s="454">
        <f t="shared" si="183"/>
        <v>0</v>
      </c>
      <c r="Q167" s="454">
        <f t="shared" si="183"/>
        <v>0</v>
      </c>
      <c r="R167" s="454">
        <f t="shared" si="183"/>
        <v>0</v>
      </c>
      <c r="S167" s="454">
        <f t="shared" si="183"/>
        <v>0</v>
      </c>
      <c r="T167" s="454">
        <f t="shared" si="183"/>
        <v>0</v>
      </c>
      <c r="U167" s="454">
        <f t="shared" si="183"/>
        <v>0</v>
      </c>
      <c r="V167" s="454">
        <f t="shared" si="183"/>
        <v>0</v>
      </c>
      <c r="W167" s="454">
        <f t="shared" si="183"/>
        <v>0</v>
      </c>
      <c r="X167" s="454">
        <f t="shared" si="183"/>
        <v>0</v>
      </c>
      <c r="Y167" s="454"/>
    </row>
    <row r="168" spans="1:33" s="424" customFormat="1" ht="15.75" thickBot="1" x14ac:dyDescent="0.3">
      <c r="B168" s="463" t="s">
        <v>33</v>
      </c>
      <c r="D168" s="427"/>
      <c r="F168" s="455">
        <f t="shared" ref="F168:X168" si="184">LOOKUP(F$155,$F$3:$DM$3,$F$127:$DM$127)</f>
        <v>0</v>
      </c>
      <c r="G168" s="455">
        <f t="shared" si="184"/>
        <v>0</v>
      </c>
      <c r="H168" s="455">
        <f t="shared" si="184"/>
        <v>0</v>
      </c>
      <c r="I168" s="455">
        <f t="shared" si="184"/>
        <v>0</v>
      </c>
      <c r="J168" s="455">
        <f t="shared" si="184"/>
        <v>0</v>
      </c>
      <c r="K168" s="455">
        <f t="shared" si="184"/>
        <v>0</v>
      </c>
      <c r="L168" s="455">
        <f t="shared" si="184"/>
        <v>0</v>
      </c>
      <c r="M168" s="455">
        <f t="shared" si="184"/>
        <v>0</v>
      </c>
      <c r="N168" s="455">
        <f t="shared" si="184"/>
        <v>0</v>
      </c>
      <c r="O168" s="455">
        <f t="shared" si="184"/>
        <v>0</v>
      </c>
      <c r="P168" s="455">
        <f t="shared" si="184"/>
        <v>0</v>
      </c>
      <c r="Q168" s="455">
        <f t="shared" si="184"/>
        <v>0</v>
      </c>
      <c r="R168" s="455">
        <f t="shared" si="184"/>
        <v>0</v>
      </c>
      <c r="S168" s="455">
        <f t="shared" si="184"/>
        <v>0</v>
      </c>
      <c r="T168" s="455">
        <f t="shared" si="184"/>
        <v>0</v>
      </c>
      <c r="U168" s="455">
        <f t="shared" si="184"/>
        <v>0</v>
      </c>
      <c r="V168" s="455">
        <f t="shared" si="184"/>
        <v>0</v>
      </c>
      <c r="W168" s="455">
        <f t="shared" si="184"/>
        <v>0</v>
      </c>
      <c r="X168" s="455">
        <f t="shared" si="184"/>
        <v>0</v>
      </c>
      <c r="Y168" s="454"/>
    </row>
    <row r="169" spans="1:33" s="424" customFormat="1" ht="15.75" thickTop="1" x14ac:dyDescent="0.25">
      <c r="B169" s="463"/>
      <c r="F169" s="473"/>
      <c r="G169" s="473"/>
      <c r="H169" s="473"/>
      <c r="I169" s="473"/>
      <c r="J169" s="473"/>
      <c r="K169" s="473"/>
      <c r="L169" s="473"/>
      <c r="M169" s="473"/>
      <c r="N169" s="473"/>
      <c r="O169" s="473"/>
      <c r="P169" s="473"/>
      <c r="Q169" s="473"/>
      <c r="R169" s="473"/>
      <c r="S169" s="473"/>
      <c r="T169" s="473"/>
      <c r="U169" s="473"/>
      <c r="V169" s="473"/>
      <c r="W169" s="473"/>
      <c r="X169" s="473"/>
      <c r="Y169" s="454"/>
    </row>
    <row r="170" spans="1:33" s="424" customFormat="1" ht="15.75" x14ac:dyDescent="0.25">
      <c r="A170" s="425" t="s">
        <v>809</v>
      </c>
      <c r="B170" s="425"/>
      <c r="C170" s="425"/>
      <c r="D170" s="425"/>
      <c r="E170" s="426"/>
      <c r="F170" s="430"/>
      <c r="G170" s="430"/>
      <c r="H170" s="430"/>
      <c r="I170" s="430"/>
      <c r="J170" s="430"/>
      <c r="K170" s="430"/>
      <c r="L170" s="430"/>
      <c r="M170" s="430"/>
      <c r="N170" s="430"/>
      <c r="O170" s="430"/>
      <c r="P170" s="430"/>
      <c r="Q170" s="430"/>
      <c r="R170" s="430"/>
      <c r="S170" s="430"/>
      <c r="T170" s="430"/>
      <c r="U170" s="430"/>
      <c r="V170" s="430"/>
      <c r="W170" s="430"/>
      <c r="X170" s="430"/>
      <c r="Y170" s="454"/>
      <c r="Z170" s="454"/>
      <c r="AA170" s="454"/>
      <c r="AB170" s="454"/>
      <c r="AC170" s="454"/>
      <c r="AD170" s="454"/>
      <c r="AE170" s="454"/>
      <c r="AF170" s="454"/>
      <c r="AG170" s="454"/>
    </row>
    <row r="171" spans="1:33" s="441" customFormat="1" ht="6" x14ac:dyDescent="0.15">
      <c r="B171" s="462"/>
      <c r="F171" s="474"/>
      <c r="G171" s="474"/>
      <c r="H171" s="474"/>
      <c r="I171" s="474"/>
      <c r="J171" s="474"/>
      <c r="K171" s="474"/>
      <c r="L171" s="474"/>
      <c r="M171" s="474"/>
      <c r="N171" s="474"/>
      <c r="O171" s="474"/>
      <c r="P171" s="474"/>
      <c r="Q171" s="474"/>
      <c r="R171" s="474"/>
      <c r="S171" s="474"/>
      <c r="T171" s="474"/>
      <c r="U171" s="474"/>
      <c r="V171" s="474"/>
      <c r="W171" s="474"/>
      <c r="X171" s="474"/>
      <c r="Y171" s="475"/>
    </row>
    <row r="172" spans="1:33" s="424" customFormat="1" x14ac:dyDescent="0.25">
      <c r="B172" s="464" t="s">
        <v>32</v>
      </c>
      <c r="F172" s="454">
        <f t="shared" ref="F172:X172" si="185">LOOKUP(EOMONTH(F$153,0),$F$3:$DM$3,$F$132:$DM$132)</f>
        <v>0</v>
      </c>
      <c r="G172" s="454">
        <f t="shared" si="185"/>
        <v>0</v>
      </c>
      <c r="H172" s="454">
        <f t="shared" si="185"/>
        <v>0</v>
      </c>
      <c r="I172" s="454">
        <f t="shared" si="185"/>
        <v>0</v>
      </c>
      <c r="J172" s="454">
        <f t="shared" si="185"/>
        <v>0</v>
      </c>
      <c r="K172" s="454">
        <f t="shared" si="185"/>
        <v>0</v>
      </c>
      <c r="L172" s="454">
        <f t="shared" si="185"/>
        <v>0</v>
      </c>
      <c r="M172" s="454">
        <f t="shared" si="185"/>
        <v>0</v>
      </c>
      <c r="N172" s="454">
        <f t="shared" si="185"/>
        <v>0</v>
      </c>
      <c r="O172" s="454">
        <f t="shared" si="185"/>
        <v>0</v>
      </c>
      <c r="P172" s="454">
        <f t="shared" si="185"/>
        <v>0</v>
      </c>
      <c r="Q172" s="454">
        <f t="shared" si="185"/>
        <v>0</v>
      </c>
      <c r="R172" s="454">
        <f t="shared" si="185"/>
        <v>0</v>
      </c>
      <c r="S172" s="454">
        <f t="shared" si="185"/>
        <v>0</v>
      </c>
      <c r="T172" s="454">
        <f t="shared" si="185"/>
        <v>0</v>
      </c>
      <c r="U172" s="454">
        <f t="shared" si="185"/>
        <v>0</v>
      </c>
      <c r="V172" s="454">
        <f t="shared" si="185"/>
        <v>0</v>
      </c>
      <c r="W172" s="454">
        <f t="shared" si="185"/>
        <v>0</v>
      </c>
      <c r="X172" s="454">
        <f t="shared" si="185"/>
        <v>0</v>
      </c>
      <c r="Y172" s="454"/>
    </row>
    <row r="173" spans="1:33" s="424" customFormat="1" x14ac:dyDescent="0.25">
      <c r="B173" s="464" t="s">
        <v>803</v>
      </c>
      <c r="D173" s="427">
        <f>SUM(F173:X173)</f>
        <v>0</v>
      </c>
      <c r="F173" s="454">
        <f t="shared" ref="F173:X173" si="186">LOOKUP(F$155,$F$3:$DM$3,$F$136:$DM$136)</f>
        <v>0</v>
      </c>
      <c r="G173" s="454">
        <f t="shared" si="186"/>
        <v>0</v>
      </c>
      <c r="H173" s="454">
        <f t="shared" si="186"/>
        <v>0</v>
      </c>
      <c r="I173" s="454">
        <f t="shared" si="186"/>
        <v>0</v>
      </c>
      <c r="J173" s="454">
        <f t="shared" si="186"/>
        <v>0</v>
      </c>
      <c r="K173" s="454">
        <f t="shared" si="186"/>
        <v>0</v>
      </c>
      <c r="L173" s="454">
        <f t="shared" si="186"/>
        <v>0</v>
      </c>
      <c r="M173" s="454">
        <f t="shared" si="186"/>
        <v>0</v>
      </c>
      <c r="N173" s="454">
        <f t="shared" si="186"/>
        <v>0</v>
      </c>
      <c r="O173" s="454">
        <f t="shared" si="186"/>
        <v>0</v>
      </c>
      <c r="P173" s="454">
        <f t="shared" si="186"/>
        <v>0</v>
      </c>
      <c r="Q173" s="454">
        <f t="shared" si="186"/>
        <v>0</v>
      </c>
      <c r="R173" s="454">
        <f t="shared" si="186"/>
        <v>0</v>
      </c>
      <c r="S173" s="454">
        <f t="shared" si="186"/>
        <v>0</v>
      </c>
      <c r="T173" s="454">
        <f t="shared" si="186"/>
        <v>0</v>
      </c>
      <c r="U173" s="454">
        <f t="shared" si="186"/>
        <v>0</v>
      </c>
      <c r="V173" s="454">
        <f t="shared" si="186"/>
        <v>0</v>
      </c>
      <c r="W173" s="454">
        <f t="shared" si="186"/>
        <v>0</v>
      </c>
      <c r="X173" s="454">
        <f t="shared" si="186"/>
        <v>0</v>
      </c>
      <c r="Y173" s="454"/>
    </row>
    <row r="174" spans="1:33" s="424" customFormat="1" ht="15.75" thickBot="1" x14ac:dyDescent="0.3">
      <c r="B174" s="463" t="s">
        <v>33</v>
      </c>
      <c r="D174" s="427"/>
      <c r="F174" s="455">
        <f t="shared" ref="F174:X174" si="187">LOOKUP(F$155,$F$3:$DM$3,$F$134:$DM$134)</f>
        <v>0</v>
      </c>
      <c r="G174" s="455">
        <f t="shared" si="187"/>
        <v>0</v>
      </c>
      <c r="H174" s="455">
        <f t="shared" si="187"/>
        <v>0</v>
      </c>
      <c r="I174" s="455">
        <f t="shared" si="187"/>
        <v>0</v>
      </c>
      <c r="J174" s="455">
        <f t="shared" si="187"/>
        <v>0</v>
      </c>
      <c r="K174" s="455">
        <f t="shared" si="187"/>
        <v>0</v>
      </c>
      <c r="L174" s="455">
        <f t="shared" si="187"/>
        <v>0</v>
      </c>
      <c r="M174" s="455">
        <f t="shared" si="187"/>
        <v>0</v>
      </c>
      <c r="N174" s="455">
        <f t="shared" si="187"/>
        <v>0</v>
      </c>
      <c r="O174" s="455">
        <f t="shared" si="187"/>
        <v>0</v>
      </c>
      <c r="P174" s="455">
        <f t="shared" si="187"/>
        <v>0</v>
      </c>
      <c r="Q174" s="455">
        <f t="shared" si="187"/>
        <v>0</v>
      </c>
      <c r="R174" s="455">
        <f t="shared" si="187"/>
        <v>0</v>
      </c>
      <c r="S174" s="455">
        <f t="shared" si="187"/>
        <v>0</v>
      </c>
      <c r="T174" s="455">
        <f t="shared" si="187"/>
        <v>0</v>
      </c>
      <c r="U174" s="455">
        <f t="shared" si="187"/>
        <v>0</v>
      </c>
      <c r="V174" s="455">
        <f t="shared" si="187"/>
        <v>0</v>
      </c>
      <c r="W174" s="455">
        <f t="shared" si="187"/>
        <v>0</v>
      </c>
      <c r="X174" s="455">
        <f t="shared" si="187"/>
        <v>0</v>
      </c>
      <c r="Y174" s="454"/>
    </row>
    <row r="175" spans="1:33" s="441" customFormat="1" ht="6.75" thickTop="1" x14ac:dyDescent="0.15">
      <c r="B175" s="462"/>
      <c r="F175" s="474"/>
      <c r="G175" s="474"/>
      <c r="H175" s="474"/>
      <c r="I175" s="474"/>
      <c r="J175" s="474"/>
      <c r="K175" s="474"/>
      <c r="L175" s="474"/>
      <c r="M175" s="474"/>
      <c r="N175" s="474"/>
      <c r="O175" s="474"/>
      <c r="P175" s="474"/>
      <c r="Q175" s="474"/>
      <c r="R175" s="474"/>
      <c r="S175" s="474"/>
      <c r="T175" s="474"/>
      <c r="U175" s="474"/>
      <c r="V175" s="474"/>
      <c r="W175" s="474"/>
      <c r="X175" s="474"/>
      <c r="Y175" s="475"/>
    </row>
    <row r="176" spans="1:33" s="424" customFormat="1" ht="15.75" x14ac:dyDescent="0.25">
      <c r="A176" s="425" t="s">
        <v>266</v>
      </c>
      <c r="B176" s="425"/>
      <c r="C176" s="425"/>
      <c r="D176" s="425"/>
      <c r="E176" s="426"/>
      <c r="F176" s="430"/>
      <c r="G176" s="430"/>
      <c r="H176" s="430"/>
      <c r="I176" s="430"/>
      <c r="J176" s="430"/>
      <c r="K176" s="430"/>
      <c r="L176" s="430"/>
      <c r="M176" s="430"/>
      <c r="N176" s="430"/>
      <c r="O176" s="430"/>
      <c r="P176" s="430"/>
      <c r="Q176" s="430"/>
      <c r="R176" s="430"/>
      <c r="S176" s="430"/>
      <c r="T176" s="430"/>
      <c r="U176" s="430"/>
      <c r="V176" s="430"/>
      <c r="W176" s="430"/>
      <c r="X176" s="430"/>
      <c r="Y176" s="454"/>
      <c r="Z176" s="454"/>
      <c r="AA176" s="454"/>
      <c r="AB176" s="454"/>
      <c r="AC176" s="454"/>
      <c r="AD176" s="454"/>
      <c r="AE176" s="454"/>
      <c r="AF176" s="454"/>
      <c r="AG176" s="454"/>
    </row>
    <row r="177" spans="1:117" s="441" customFormat="1" ht="6" x14ac:dyDescent="0.15">
      <c r="B177" s="462"/>
      <c r="F177" s="474"/>
      <c r="G177" s="474"/>
      <c r="H177" s="474"/>
      <c r="I177" s="474"/>
      <c r="J177" s="474"/>
      <c r="K177" s="474"/>
      <c r="L177" s="474"/>
      <c r="M177" s="474"/>
      <c r="N177" s="474"/>
      <c r="O177" s="474"/>
      <c r="P177" s="474"/>
      <c r="Q177" s="474"/>
      <c r="R177" s="474"/>
      <c r="S177" s="474"/>
      <c r="T177" s="474"/>
      <c r="U177" s="474"/>
      <c r="V177" s="474"/>
      <c r="W177" s="474"/>
      <c r="X177" s="474"/>
      <c r="Y177" s="475"/>
    </row>
    <row r="178" spans="1:117" s="424" customFormat="1" x14ac:dyDescent="0.25">
      <c r="B178" s="424" t="s">
        <v>32</v>
      </c>
      <c r="F178" s="454">
        <f t="shared" ref="F178:X178" si="188">LOOKUP(EOMONTH(F$153,0),$F$3:$DM$3,$F$70:$DM$70)</f>
        <v>0</v>
      </c>
      <c r="G178" s="454">
        <f t="shared" si="188"/>
        <v>0</v>
      </c>
      <c r="H178" s="454">
        <f t="shared" si="188"/>
        <v>0</v>
      </c>
      <c r="I178" s="454">
        <f t="shared" si="188"/>
        <v>0</v>
      </c>
      <c r="J178" s="454">
        <f t="shared" si="188"/>
        <v>0</v>
      </c>
      <c r="K178" s="454">
        <f t="shared" si="188"/>
        <v>0</v>
      </c>
      <c r="L178" s="454">
        <f t="shared" si="188"/>
        <v>0</v>
      </c>
      <c r="M178" s="454">
        <f t="shared" si="188"/>
        <v>0</v>
      </c>
      <c r="N178" s="454">
        <f t="shared" si="188"/>
        <v>0</v>
      </c>
      <c r="O178" s="454">
        <f t="shared" si="188"/>
        <v>0</v>
      </c>
      <c r="P178" s="454">
        <f t="shared" si="188"/>
        <v>0</v>
      </c>
      <c r="Q178" s="454">
        <f t="shared" si="188"/>
        <v>0</v>
      </c>
      <c r="R178" s="454">
        <f t="shared" si="188"/>
        <v>0</v>
      </c>
      <c r="S178" s="454">
        <f t="shared" si="188"/>
        <v>0</v>
      </c>
      <c r="T178" s="454">
        <f t="shared" si="188"/>
        <v>0</v>
      </c>
      <c r="U178" s="454">
        <f t="shared" si="188"/>
        <v>0</v>
      </c>
      <c r="V178" s="454">
        <f t="shared" si="188"/>
        <v>0</v>
      </c>
      <c r="W178" s="454">
        <f t="shared" si="188"/>
        <v>0</v>
      </c>
      <c r="X178" s="454">
        <f t="shared" si="188"/>
        <v>0</v>
      </c>
      <c r="Y178" s="454"/>
    </row>
    <row r="179" spans="1:117" s="424" customFormat="1" x14ac:dyDescent="0.25">
      <c r="B179" s="464" t="s">
        <v>281</v>
      </c>
      <c r="D179" s="427">
        <f>SUM(F179:X179)</f>
        <v>39452.883750000001</v>
      </c>
      <c r="F179" s="454">
        <f t="shared" ref="F179:X179" si="189">LOOKUP(F$155,$F$3:$DM$3,$F$74:$DM$74)</f>
        <v>0</v>
      </c>
      <c r="G179" s="454">
        <f t="shared" si="189"/>
        <v>39452.883750000001</v>
      </c>
      <c r="H179" s="454">
        <f t="shared" si="189"/>
        <v>0</v>
      </c>
      <c r="I179" s="454">
        <f t="shared" si="189"/>
        <v>0</v>
      </c>
      <c r="J179" s="454">
        <f t="shared" si="189"/>
        <v>0</v>
      </c>
      <c r="K179" s="454">
        <f t="shared" si="189"/>
        <v>0</v>
      </c>
      <c r="L179" s="454">
        <f t="shared" si="189"/>
        <v>0</v>
      </c>
      <c r="M179" s="454">
        <f t="shared" si="189"/>
        <v>0</v>
      </c>
      <c r="N179" s="454">
        <f t="shared" si="189"/>
        <v>0</v>
      </c>
      <c r="O179" s="454">
        <f t="shared" si="189"/>
        <v>0</v>
      </c>
      <c r="P179" s="454">
        <f t="shared" si="189"/>
        <v>0</v>
      </c>
      <c r="Q179" s="454">
        <f t="shared" si="189"/>
        <v>0</v>
      </c>
      <c r="R179" s="454">
        <f t="shared" si="189"/>
        <v>0</v>
      </c>
      <c r="S179" s="454">
        <f t="shared" si="189"/>
        <v>0</v>
      </c>
      <c r="T179" s="454">
        <f t="shared" si="189"/>
        <v>0</v>
      </c>
      <c r="U179" s="454">
        <f t="shared" si="189"/>
        <v>0</v>
      </c>
      <c r="V179" s="454">
        <f t="shared" si="189"/>
        <v>0</v>
      </c>
      <c r="W179" s="454">
        <f t="shared" si="189"/>
        <v>0</v>
      </c>
      <c r="X179" s="454">
        <f t="shared" si="189"/>
        <v>0</v>
      </c>
      <c r="Y179" s="454"/>
    </row>
    <row r="180" spans="1:117" s="424" customFormat="1" ht="15.75" thickBot="1" x14ac:dyDescent="0.3">
      <c r="B180" s="463" t="s">
        <v>33</v>
      </c>
      <c r="F180" s="455">
        <f t="shared" ref="F180:X180" si="190">LOOKUP(F$155,$F$3:$DM$3,$F$72:$DM$72)</f>
        <v>0</v>
      </c>
      <c r="G180" s="455">
        <f t="shared" si="190"/>
        <v>39452.883750000001</v>
      </c>
      <c r="H180" s="455">
        <f t="shared" si="190"/>
        <v>0</v>
      </c>
      <c r="I180" s="455">
        <f t="shared" si="190"/>
        <v>0</v>
      </c>
      <c r="J180" s="455">
        <f t="shared" si="190"/>
        <v>0</v>
      </c>
      <c r="K180" s="455">
        <f t="shared" si="190"/>
        <v>0</v>
      </c>
      <c r="L180" s="455">
        <f t="shared" si="190"/>
        <v>0</v>
      </c>
      <c r="M180" s="455">
        <f t="shared" si="190"/>
        <v>0</v>
      </c>
      <c r="N180" s="455">
        <f t="shared" si="190"/>
        <v>0</v>
      </c>
      <c r="O180" s="455">
        <f t="shared" si="190"/>
        <v>0</v>
      </c>
      <c r="P180" s="455">
        <f t="shared" si="190"/>
        <v>0</v>
      </c>
      <c r="Q180" s="455">
        <f t="shared" si="190"/>
        <v>0</v>
      </c>
      <c r="R180" s="455">
        <f t="shared" si="190"/>
        <v>0</v>
      </c>
      <c r="S180" s="455">
        <f t="shared" si="190"/>
        <v>0</v>
      </c>
      <c r="T180" s="455">
        <f t="shared" si="190"/>
        <v>0</v>
      </c>
      <c r="U180" s="455">
        <f t="shared" si="190"/>
        <v>0</v>
      </c>
      <c r="V180" s="455">
        <f t="shared" si="190"/>
        <v>0</v>
      </c>
      <c r="W180" s="455">
        <f t="shared" si="190"/>
        <v>0</v>
      </c>
      <c r="X180" s="455">
        <f t="shared" si="190"/>
        <v>0</v>
      </c>
      <c r="Y180" s="454"/>
    </row>
    <row r="181" spans="1:117" s="422" customFormat="1" ht="5.45" customHeight="1" thickTop="1" x14ac:dyDescent="0.25"/>
    <row r="182" spans="1:117" s="424" customFormat="1" ht="15.75" x14ac:dyDescent="0.25">
      <c r="A182" s="425" t="s">
        <v>115</v>
      </c>
      <c r="B182" s="425"/>
      <c r="C182" s="425"/>
      <c r="D182" s="425"/>
      <c r="E182" s="426"/>
      <c r="F182" s="430"/>
      <c r="G182" s="430"/>
      <c r="H182" s="430"/>
      <c r="I182" s="430"/>
      <c r="J182" s="430"/>
      <c r="K182" s="430"/>
      <c r="L182" s="430"/>
      <c r="M182" s="430"/>
      <c r="N182" s="430"/>
      <c r="O182" s="430"/>
      <c r="P182" s="430"/>
      <c r="Q182" s="430"/>
      <c r="R182" s="430"/>
      <c r="S182" s="430"/>
      <c r="T182" s="430"/>
      <c r="U182" s="430"/>
      <c r="V182" s="430"/>
      <c r="W182" s="430"/>
      <c r="X182" s="430"/>
      <c r="Y182" s="454"/>
      <c r="Z182" s="454"/>
      <c r="AA182" s="454"/>
      <c r="AB182" s="454"/>
      <c r="AC182" s="454"/>
      <c r="AD182" s="454"/>
      <c r="AE182" s="454"/>
      <c r="AF182" s="454"/>
      <c r="AG182" s="454"/>
    </row>
    <row r="183" spans="1:117" s="422" customFormat="1" ht="3.6" customHeight="1" x14ac:dyDescent="0.25"/>
    <row r="184" spans="1:117" s="424" customFormat="1" x14ac:dyDescent="0.25">
      <c r="B184" s="424" t="s">
        <v>32</v>
      </c>
      <c r="F184" s="454">
        <f t="shared" ref="F184:X184" si="191">LOOKUP(EOMONTH(F$153,0),$F$3:$DM$3,$F$77:$DM$77)</f>
        <v>0</v>
      </c>
      <c r="G184" s="454">
        <f t="shared" si="191"/>
        <v>0</v>
      </c>
      <c r="H184" s="454">
        <f t="shared" si="191"/>
        <v>0</v>
      </c>
      <c r="I184" s="454">
        <f t="shared" si="191"/>
        <v>0</v>
      </c>
      <c r="J184" s="454">
        <f t="shared" si="191"/>
        <v>0</v>
      </c>
      <c r="K184" s="454">
        <f t="shared" si="191"/>
        <v>0</v>
      </c>
      <c r="L184" s="454">
        <f t="shared" si="191"/>
        <v>0</v>
      </c>
      <c r="M184" s="454">
        <f t="shared" si="191"/>
        <v>0</v>
      </c>
      <c r="N184" s="454">
        <f t="shared" si="191"/>
        <v>0</v>
      </c>
      <c r="O184" s="454">
        <f t="shared" si="191"/>
        <v>0</v>
      </c>
      <c r="P184" s="454">
        <f t="shared" si="191"/>
        <v>0</v>
      </c>
      <c r="Q184" s="454">
        <f t="shared" si="191"/>
        <v>0</v>
      </c>
      <c r="R184" s="454">
        <f t="shared" si="191"/>
        <v>0</v>
      </c>
      <c r="S184" s="454">
        <f t="shared" si="191"/>
        <v>0</v>
      </c>
      <c r="T184" s="454">
        <f t="shared" si="191"/>
        <v>0</v>
      </c>
      <c r="U184" s="454">
        <f t="shared" si="191"/>
        <v>0</v>
      </c>
      <c r="V184" s="454">
        <f t="shared" si="191"/>
        <v>0</v>
      </c>
      <c r="W184" s="454">
        <f t="shared" si="191"/>
        <v>0</v>
      </c>
      <c r="X184" s="454">
        <f t="shared" si="191"/>
        <v>0</v>
      </c>
    </row>
    <row r="185" spans="1:117" s="424" customFormat="1" x14ac:dyDescent="0.25">
      <c r="B185" s="424" t="s">
        <v>116</v>
      </c>
      <c r="D185" s="427">
        <f>SUM(F185:X185)</f>
        <v>0</v>
      </c>
      <c r="F185" s="454">
        <f t="shared" ref="F185:X185" si="192">LOOKUP(F$155,$F$3:$DM$3,$F$82:$DM$82)</f>
        <v>0</v>
      </c>
      <c r="G185" s="454">
        <f t="shared" si="192"/>
        <v>0</v>
      </c>
      <c r="H185" s="454">
        <f t="shared" si="192"/>
        <v>0</v>
      </c>
      <c r="I185" s="454">
        <f t="shared" si="192"/>
        <v>0</v>
      </c>
      <c r="J185" s="454">
        <f t="shared" si="192"/>
        <v>0</v>
      </c>
      <c r="K185" s="454">
        <f t="shared" si="192"/>
        <v>0</v>
      </c>
      <c r="L185" s="454">
        <f t="shared" si="192"/>
        <v>0</v>
      </c>
      <c r="M185" s="454">
        <f t="shared" si="192"/>
        <v>0</v>
      </c>
      <c r="N185" s="454">
        <f t="shared" si="192"/>
        <v>0</v>
      </c>
      <c r="O185" s="454">
        <f t="shared" si="192"/>
        <v>0</v>
      </c>
      <c r="P185" s="454">
        <f t="shared" si="192"/>
        <v>0</v>
      </c>
      <c r="Q185" s="454">
        <f t="shared" si="192"/>
        <v>0</v>
      </c>
      <c r="R185" s="454">
        <f t="shared" si="192"/>
        <v>0</v>
      </c>
      <c r="S185" s="454">
        <f t="shared" si="192"/>
        <v>0</v>
      </c>
      <c r="T185" s="454">
        <f t="shared" si="192"/>
        <v>0</v>
      </c>
      <c r="U185" s="454">
        <f t="shared" si="192"/>
        <v>0</v>
      </c>
      <c r="V185" s="454">
        <f t="shared" si="192"/>
        <v>0</v>
      </c>
      <c r="W185" s="454">
        <f t="shared" si="192"/>
        <v>0</v>
      </c>
      <c r="X185" s="454">
        <f t="shared" si="192"/>
        <v>0</v>
      </c>
    </row>
    <row r="186" spans="1:117" s="424" customFormat="1" ht="15.75" thickBot="1" x14ac:dyDescent="0.3">
      <c r="B186" s="463" t="s">
        <v>33</v>
      </c>
      <c r="F186" s="455">
        <f t="shared" ref="F186:X186" si="193">LOOKUP(F$155,$F$3:$DM$3,$F$80:$DM$80)</f>
        <v>0</v>
      </c>
      <c r="G186" s="455">
        <f t="shared" si="193"/>
        <v>0</v>
      </c>
      <c r="H186" s="455">
        <f t="shared" si="193"/>
        <v>0</v>
      </c>
      <c r="I186" s="455">
        <f t="shared" si="193"/>
        <v>0</v>
      </c>
      <c r="J186" s="455">
        <f t="shared" si="193"/>
        <v>0</v>
      </c>
      <c r="K186" s="455">
        <f t="shared" si="193"/>
        <v>0</v>
      </c>
      <c r="L186" s="455">
        <f t="shared" si="193"/>
        <v>0</v>
      </c>
      <c r="M186" s="455">
        <f t="shared" si="193"/>
        <v>0</v>
      </c>
      <c r="N186" s="455">
        <f t="shared" si="193"/>
        <v>0</v>
      </c>
      <c r="O186" s="455">
        <f t="shared" si="193"/>
        <v>0</v>
      </c>
      <c r="P186" s="455">
        <f t="shared" si="193"/>
        <v>0</v>
      </c>
      <c r="Q186" s="455">
        <f t="shared" si="193"/>
        <v>0</v>
      </c>
      <c r="R186" s="455">
        <f t="shared" si="193"/>
        <v>0</v>
      </c>
      <c r="S186" s="455">
        <f t="shared" si="193"/>
        <v>0</v>
      </c>
      <c r="T186" s="455">
        <f t="shared" si="193"/>
        <v>0</v>
      </c>
      <c r="U186" s="455">
        <f t="shared" si="193"/>
        <v>0</v>
      </c>
      <c r="V186" s="455">
        <f t="shared" si="193"/>
        <v>0</v>
      </c>
      <c r="W186" s="455">
        <f t="shared" si="193"/>
        <v>0</v>
      </c>
      <c r="X186" s="455">
        <f t="shared" si="193"/>
        <v>0</v>
      </c>
    </row>
    <row r="187" spans="1:117" s="424" customFormat="1" ht="5.45" customHeight="1" thickTop="1" x14ac:dyDescent="0.25"/>
    <row r="188" spans="1:117" s="424" customFormat="1" ht="15.75" x14ac:dyDescent="0.25">
      <c r="A188" s="425" t="s">
        <v>219</v>
      </c>
      <c r="B188" s="425"/>
      <c r="C188" s="425"/>
      <c r="D188" s="425"/>
      <c r="E188" s="426"/>
      <c r="F188" s="430"/>
      <c r="G188" s="430"/>
      <c r="H188" s="430"/>
      <c r="I188" s="430"/>
      <c r="J188" s="430"/>
      <c r="K188" s="430"/>
      <c r="L188" s="430"/>
      <c r="M188" s="430"/>
      <c r="N188" s="430"/>
      <c r="O188" s="430"/>
      <c r="P188" s="430"/>
      <c r="Q188" s="430"/>
      <c r="R188" s="430"/>
      <c r="S188" s="430"/>
      <c r="T188" s="430"/>
      <c r="U188" s="430"/>
      <c r="V188" s="430"/>
      <c r="W188" s="430"/>
      <c r="X188" s="430"/>
      <c r="Y188" s="454"/>
      <c r="Z188" s="454"/>
      <c r="AA188" s="454"/>
      <c r="AB188" s="454"/>
      <c r="AC188" s="454"/>
      <c r="AD188" s="454"/>
      <c r="AE188" s="454"/>
      <c r="AF188" s="454"/>
      <c r="AG188" s="454"/>
    </row>
    <row r="189" spans="1:117" s="422" customFormat="1" ht="4.9000000000000004" customHeight="1" x14ac:dyDescent="0.25">
      <c r="F189" s="423"/>
      <c r="G189" s="423"/>
      <c r="H189" s="423"/>
      <c r="I189" s="423"/>
      <c r="J189" s="423"/>
      <c r="K189" s="423"/>
      <c r="L189" s="423"/>
      <c r="M189" s="423"/>
      <c r="N189" s="423"/>
      <c r="O189" s="423"/>
      <c r="P189" s="423"/>
      <c r="Q189" s="423"/>
      <c r="R189" s="423"/>
      <c r="S189" s="423"/>
      <c r="T189" s="423"/>
      <c r="U189" s="423"/>
      <c r="V189" s="423"/>
      <c r="W189" s="423"/>
      <c r="X189" s="423"/>
      <c r="Y189" s="424"/>
      <c r="Z189" s="424"/>
      <c r="AA189" s="424"/>
      <c r="AB189" s="424"/>
      <c r="AC189" s="424"/>
      <c r="AD189" s="424"/>
      <c r="AE189" s="424"/>
      <c r="AF189" s="424"/>
      <c r="AG189" s="424"/>
      <c r="AH189" s="424"/>
      <c r="AI189" s="424"/>
      <c r="AJ189" s="424"/>
      <c r="AK189" s="424"/>
      <c r="AL189" s="424"/>
      <c r="AM189" s="424"/>
      <c r="AN189" s="424"/>
      <c r="AO189" s="424"/>
      <c r="AP189" s="424"/>
      <c r="AQ189" s="424"/>
      <c r="AR189" s="424"/>
      <c r="AS189" s="424"/>
      <c r="AT189" s="424"/>
      <c r="AU189" s="424"/>
      <c r="AV189" s="424"/>
      <c r="AW189" s="424"/>
      <c r="AX189" s="424"/>
      <c r="AY189" s="424"/>
      <c r="AZ189" s="424"/>
      <c r="BA189" s="424"/>
      <c r="BB189" s="424"/>
      <c r="BC189" s="424"/>
      <c r="BD189" s="424"/>
      <c r="BE189" s="424"/>
      <c r="BF189" s="424"/>
      <c r="BG189" s="424"/>
      <c r="BH189" s="424"/>
      <c r="BI189" s="424"/>
      <c r="BJ189" s="424"/>
      <c r="BK189" s="424"/>
      <c r="BL189" s="424"/>
      <c r="BM189" s="424"/>
      <c r="BN189" s="424"/>
      <c r="BO189" s="424"/>
      <c r="BP189" s="424"/>
      <c r="BQ189" s="424"/>
      <c r="BR189" s="424"/>
      <c r="BS189" s="424"/>
      <c r="BT189" s="424"/>
      <c r="BU189" s="424"/>
      <c r="BV189" s="424"/>
      <c r="BW189" s="424"/>
      <c r="BX189" s="424"/>
      <c r="BY189" s="424"/>
      <c r="BZ189" s="424"/>
      <c r="CA189" s="424"/>
      <c r="CB189" s="424"/>
      <c r="CC189" s="424"/>
      <c r="CD189" s="424"/>
      <c r="CE189" s="424"/>
      <c r="CF189" s="424"/>
      <c r="CG189" s="424"/>
      <c r="CH189" s="424"/>
      <c r="CI189" s="424"/>
      <c r="CJ189" s="424"/>
      <c r="CK189" s="424"/>
      <c r="CL189" s="424"/>
      <c r="CM189" s="424"/>
      <c r="CN189" s="424"/>
      <c r="CO189" s="424"/>
      <c r="CP189" s="424"/>
      <c r="CQ189" s="424"/>
      <c r="CR189" s="424"/>
      <c r="CS189" s="424"/>
      <c r="CT189" s="424"/>
      <c r="CU189" s="424"/>
      <c r="CV189" s="424"/>
      <c r="CW189" s="424"/>
      <c r="CX189" s="424"/>
      <c r="CY189" s="424"/>
      <c r="CZ189" s="424"/>
      <c r="DA189" s="424"/>
      <c r="DB189" s="424"/>
      <c r="DC189" s="424"/>
      <c r="DD189" s="424"/>
      <c r="DE189" s="424"/>
      <c r="DF189" s="424"/>
      <c r="DG189" s="424"/>
      <c r="DH189" s="424"/>
      <c r="DI189" s="424"/>
      <c r="DJ189" s="424"/>
      <c r="DK189" s="424"/>
      <c r="DL189" s="424"/>
      <c r="DM189" s="424"/>
    </row>
    <row r="190" spans="1:117" s="424" customFormat="1" x14ac:dyDescent="0.25">
      <c r="B190" s="424" t="s">
        <v>32</v>
      </c>
      <c r="F190" s="454">
        <f t="shared" ref="F190:X190" si="194">LOOKUP(EOMONTH(F$153,0),$F$3:$DM$3,$F$90:$DM$90)</f>
        <v>0</v>
      </c>
      <c r="G190" s="454">
        <f t="shared" si="194"/>
        <v>282008.18482516293</v>
      </c>
      <c r="H190" s="454">
        <f t="shared" si="194"/>
        <v>0</v>
      </c>
      <c r="I190" s="454">
        <f t="shared" si="194"/>
        <v>0</v>
      </c>
      <c r="J190" s="454">
        <f t="shared" si="194"/>
        <v>0</v>
      </c>
      <c r="K190" s="454">
        <f t="shared" si="194"/>
        <v>0</v>
      </c>
      <c r="L190" s="454">
        <f t="shared" si="194"/>
        <v>0</v>
      </c>
      <c r="M190" s="454">
        <f t="shared" si="194"/>
        <v>0</v>
      </c>
      <c r="N190" s="454">
        <f t="shared" si="194"/>
        <v>0</v>
      </c>
      <c r="O190" s="454">
        <f t="shared" si="194"/>
        <v>0</v>
      </c>
      <c r="P190" s="454">
        <f t="shared" si="194"/>
        <v>0</v>
      </c>
      <c r="Q190" s="454">
        <f t="shared" si="194"/>
        <v>0</v>
      </c>
      <c r="R190" s="454">
        <f t="shared" si="194"/>
        <v>0</v>
      </c>
      <c r="S190" s="454">
        <f t="shared" si="194"/>
        <v>0</v>
      </c>
      <c r="T190" s="454">
        <f t="shared" si="194"/>
        <v>0</v>
      </c>
      <c r="U190" s="454">
        <f t="shared" si="194"/>
        <v>0</v>
      </c>
      <c r="V190" s="454">
        <f t="shared" si="194"/>
        <v>0</v>
      </c>
      <c r="W190" s="454">
        <f t="shared" si="194"/>
        <v>0</v>
      </c>
      <c r="X190" s="454">
        <f t="shared" si="194"/>
        <v>0</v>
      </c>
    </row>
    <row r="191" spans="1:117" s="424" customFormat="1" x14ac:dyDescent="0.25">
      <c r="B191" s="424" t="s">
        <v>31</v>
      </c>
      <c r="D191" s="427">
        <f>SUM(F191:X191)</f>
        <v>707037.86337190028</v>
      </c>
      <c r="F191" s="454">
        <f t="shared" ref="F191:X191" si="195">LOOKUP(F$155,$F$3:$DM$3,$F$95:$DM$95)</f>
        <v>282008.18482516287</v>
      </c>
      <c r="G191" s="454">
        <f t="shared" si="195"/>
        <v>425029.67854673736</v>
      </c>
      <c r="H191" s="454">
        <f t="shared" si="195"/>
        <v>0</v>
      </c>
      <c r="I191" s="454">
        <f t="shared" si="195"/>
        <v>0</v>
      </c>
      <c r="J191" s="454">
        <f t="shared" si="195"/>
        <v>0</v>
      </c>
      <c r="K191" s="454">
        <f t="shared" si="195"/>
        <v>0</v>
      </c>
      <c r="L191" s="454">
        <f t="shared" si="195"/>
        <v>0</v>
      </c>
      <c r="M191" s="454">
        <f t="shared" si="195"/>
        <v>0</v>
      </c>
      <c r="N191" s="454">
        <f t="shared" si="195"/>
        <v>0</v>
      </c>
      <c r="O191" s="454">
        <f t="shared" si="195"/>
        <v>0</v>
      </c>
      <c r="P191" s="454">
        <f t="shared" si="195"/>
        <v>0</v>
      </c>
      <c r="Q191" s="454">
        <f t="shared" si="195"/>
        <v>0</v>
      </c>
      <c r="R191" s="454">
        <f t="shared" si="195"/>
        <v>0</v>
      </c>
      <c r="S191" s="454">
        <f t="shared" si="195"/>
        <v>0</v>
      </c>
      <c r="T191" s="454">
        <f t="shared" si="195"/>
        <v>0</v>
      </c>
      <c r="U191" s="454">
        <f t="shared" si="195"/>
        <v>0</v>
      </c>
      <c r="V191" s="454">
        <f t="shared" si="195"/>
        <v>0</v>
      </c>
      <c r="W191" s="454">
        <f t="shared" si="195"/>
        <v>0</v>
      </c>
      <c r="X191" s="454">
        <f t="shared" si="195"/>
        <v>0</v>
      </c>
    </row>
    <row r="192" spans="1:117" s="424" customFormat="1" ht="15.75" thickBot="1" x14ac:dyDescent="0.3">
      <c r="B192" s="463" t="s">
        <v>33</v>
      </c>
      <c r="F192" s="455">
        <f t="shared" ref="F192:X192" si="196">LOOKUP(F$155,$F$3:$DM$3,$F$93:$DM$93)</f>
        <v>282008.18482516293</v>
      </c>
      <c r="G192" s="455">
        <f t="shared" si="196"/>
        <v>707037.86337190028</v>
      </c>
      <c r="H192" s="455">
        <f t="shared" si="196"/>
        <v>0</v>
      </c>
      <c r="I192" s="455">
        <f t="shared" si="196"/>
        <v>0</v>
      </c>
      <c r="J192" s="455">
        <f t="shared" si="196"/>
        <v>0</v>
      </c>
      <c r="K192" s="455">
        <f t="shared" si="196"/>
        <v>0</v>
      </c>
      <c r="L192" s="455">
        <f t="shared" si="196"/>
        <v>0</v>
      </c>
      <c r="M192" s="455">
        <f t="shared" si="196"/>
        <v>0</v>
      </c>
      <c r="N192" s="455">
        <f t="shared" si="196"/>
        <v>0</v>
      </c>
      <c r="O192" s="455">
        <f t="shared" si="196"/>
        <v>0</v>
      </c>
      <c r="P192" s="455">
        <f t="shared" si="196"/>
        <v>0</v>
      </c>
      <c r="Q192" s="455">
        <f t="shared" si="196"/>
        <v>0</v>
      </c>
      <c r="R192" s="455">
        <f t="shared" si="196"/>
        <v>0</v>
      </c>
      <c r="S192" s="455">
        <f t="shared" si="196"/>
        <v>0</v>
      </c>
      <c r="T192" s="455">
        <f t="shared" si="196"/>
        <v>0</v>
      </c>
      <c r="U192" s="455">
        <f t="shared" si="196"/>
        <v>0</v>
      </c>
      <c r="V192" s="455">
        <f t="shared" si="196"/>
        <v>0</v>
      </c>
      <c r="W192" s="455">
        <f t="shared" si="196"/>
        <v>0</v>
      </c>
      <c r="X192" s="455">
        <f t="shared" si="196"/>
        <v>0</v>
      </c>
    </row>
    <row r="193" spans="1:117" s="441" customFormat="1" ht="6.75" thickTop="1" x14ac:dyDescent="0.15">
      <c r="B193" s="462"/>
      <c r="F193" s="474"/>
      <c r="G193" s="474"/>
      <c r="H193" s="474"/>
      <c r="I193" s="474"/>
      <c r="J193" s="474"/>
      <c r="K193" s="474"/>
      <c r="L193" s="474"/>
      <c r="M193" s="474"/>
      <c r="N193" s="474"/>
      <c r="O193" s="474"/>
      <c r="P193" s="474"/>
      <c r="Q193" s="474"/>
      <c r="R193" s="474"/>
      <c r="S193" s="474"/>
      <c r="T193" s="474"/>
      <c r="U193" s="474"/>
      <c r="V193" s="474"/>
      <c r="W193" s="474"/>
      <c r="X193" s="474"/>
    </row>
    <row r="194" spans="1:117" s="424" customFormat="1" ht="15.75" x14ac:dyDescent="0.25">
      <c r="A194" s="425" t="s">
        <v>236</v>
      </c>
      <c r="B194" s="425"/>
      <c r="C194" s="425"/>
      <c r="D194" s="425"/>
      <c r="E194" s="426"/>
      <c r="F194" s="430"/>
      <c r="G194" s="430"/>
      <c r="H194" s="430"/>
      <c r="I194" s="430"/>
      <c r="J194" s="430"/>
      <c r="K194" s="430"/>
      <c r="L194" s="430"/>
      <c r="M194" s="430"/>
      <c r="N194" s="430"/>
      <c r="O194" s="430"/>
      <c r="P194" s="430"/>
      <c r="Q194" s="430"/>
      <c r="R194" s="430"/>
      <c r="S194" s="430"/>
      <c r="T194" s="430"/>
      <c r="U194" s="430"/>
      <c r="V194" s="430"/>
      <c r="W194" s="430"/>
      <c r="X194" s="430"/>
    </row>
    <row r="195" spans="1:117" s="441" customFormat="1" ht="6" x14ac:dyDescent="0.15">
      <c r="B195" s="462"/>
      <c r="F195" s="474"/>
      <c r="G195" s="474"/>
      <c r="H195" s="474"/>
      <c r="I195" s="474"/>
      <c r="J195" s="474"/>
      <c r="K195" s="474"/>
      <c r="L195" s="474"/>
      <c r="M195" s="474"/>
      <c r="N195" s="474"/>
      <c r="O195" s="474"/>
      <c r="P195" s="474"/>
      <c r="Q195" s="474"/>
      <c r="R195" s="474"/>
      <c r="S195" s="474"/>
      <c r="T195" s="474"/>
      <c r="U195" s="474"/>
      <c r="V195" s="474"/>
      <c r="W195" s="474"/>
      <c r="X195" s="474"/>
    </row>
    <row r="196" spans="1:117" s="424" customFormat="1" x14ac:dyDescent="0.25">
      <c r="B196" s="424" t="s">
        <v>32</v>
      </c>
      <c r="F196" s="454">
        <f t="shared" ref="F196:X196" si="197">LOOKUP(EOMONTH(F$153,0),$F$3:$DM$3,$F$99:$DM$99)</f>
        <v>0</v>
      </c>
      <c r="G196" s="454">
        <f t="shared" si="197"/>
        <v>0</v>
      </c>
      <c r="H196" s="454">
        <f t="shared" si="197"/>
        <v>0</v>
      </c>
      <c r="I196" s="454">
        <f t="shared" si="197"/>
        <v>0</v>
      </c>
      <c r="J196" s="454">
        <f t="shared" si="197"/>
        <v>0</v>
      </c>
      <c r="K196" s="454">
        <f t="shared" si="197"/>
        <v>0</v>
      </c>
      <c r="L196" s="454">
        <f t="shared" si="197"/>
        <v>0</v>
      </c>
      <c r="M196" s="454">
        <f t="shared" si="197"/>
        <v>0</v>
      </c>
      <c r="N196" s="454">
        <f t="shared" si="197"/>
        <v>0</v>
      </c>
      <c r="O196" s="454">
        <f t="shared" si="197"/>
        <v>0</v>
      </c>
      <c r="P196" s="454">
        <f t="shared" si="197"/>
        <v>0</v>
      </c>
      <c r="Q196" s="454">
        <f t="shared" si="197"/>
        <v>0</v>
      </c>
      <c r="R196" s="454">
        <f t="shared" si="197"/>
        <v>0</v>
      </c>
      <c r="S196" s="454">
        <f t="shared" si="197"/>
        <v>0</v>
      </c>
      <c r="T196" s="454">
        <f t="shared" si="197"/>
        <v>0</v>
      </c>
      <c r="U196" s="454">
        <f t="shared" si="197"/>
        <v>0</v>
      </c>
      <c r="V196" s="454">
        <f t="shared" si="197"/>
        <v>0</v>
      </c>
      <c r="W196" s="454">
        <f t="shared" si="197"/>
        <v>0</v>
      </c>
      <c r="X196" s="454">
        <f t="shared" si="197"/>
        <v>0</v>
      </c>
    </row>
    <row r="197" spans="1:117" s="424" customFormat="1" x14ac:dyDescent="0.25">
      <c r="B197" s="424" t="s">
        <v>31</v>
      </c>
      <c r="D197" s="427">
        <f>SUM(F197:X197)</f>
        <v>0</v>
      </c>
      <c r="F197" s="454">
        <f t="shared" ref="F197:X197" si="198">LOOKUP(F$155,$F$3:$DM$3,$F$104:$DM$104)</f>
        <v>0</v>
      </c>
      <c r="G197" s="454">
        <f t="shared" si="198"/>
        <v>0</v>
      </c>
      <c r="H197" s="454">
        <f t="shared" si="198"/>
        <v>0</v>
      </c>
      <c r="I197" s="454">
        <f t="shared" si="198"/>
        <v>0</v>
      </c>
      <c r="J197" s="454">
        <f t="shared" si="198"/>
        <v>0</v>
      </c>
      <c r="K197" s="454">
        <f t="shared" si="198"/>
        <v>0</v>
      </c>
      <c r="L197" s="454">
        <f t="shared" si="198"/>
        <v>0</v>
      </c>
      <c r="M197" s="454">
        <f t="shared" si="198"/>
        <v>0</v>
      </c>
      <c r="N197" s="454">
        <f t="shared" si="198"/>
        <v>0</v>
      </c>
      <c r="O197" s="454">
        <f t="shared" si="198"/>
        <v>0</v>
      </c>
      <c r="P197" s="454">
        <f t="shared" si="198"/>
        <v>0</v>
      </c>
      <c r="Q197" s="454">
        <f t="shared" si="198"/>
        <v>0</v>
      </c>
      <c r="R197" s="454">
        <f t="shared" si="198"/>
        <v>0</v>
      </c>
      <c r="S197" s="454">
        <f t="shared" si="198"/>
        <v>0</v>
      </c>
      <c r="T197" s="454">
        <f t="shared" si="198"/>
        <v>0</v>
      </c>
      <c r="U197" s="454">
        <f t="shared" si="198"/>
        <v>0</v>
      </c>
      <c r="V197" s="454">
        <f t="shared" si="198"/>
        <v>0</v>
      </c>
      <c r="W197" s="454">
        <f t="shared" si="198"/>
        <v>0</v>
      </c>
      <c r="X197" s="454">
        <f t="shared" si="198"/>
        <v>0</v>
      </c>
    </row>
    <row r="198" spans="1:117" s="424" customFormat="1" ht="15.75" thickBot="1" x14ac:dyDescent="0.3">
      <c r="B198" s="463" t="s">
        <v>33</v>
      </c>
      <c r="F198" s="455">
        <f t="shared" ref="F198:X198" si="199">LOOKUP(F$155,$F$3:$DM$3,$F$102:$DM$102)</f>
        <v>0</v>
      </c>
      <c r="G198" s="455">
        <f t="shared" si="199"/>
        <v>0</v>
      </c>
      <c r="H198" s="455">
        <f t="shared" si="199"/>
        <v>0</v>
      </c>
      <c r="I198" s="455">
        <f t="shared" si="199"/>
        <v>0</v>
      </c>
      <c r="J198" s="455">
        <f t="shared" si="199"/>
        <v>0</v>
      </c>
      <c r="K198" s="455">
        <f t="shared" si="199"/>
        <v>0</v>
      </c>
      <c r="L198" s="455">
        <f t="shared" si="199"/>
        <v>0</v>
      </c>
      <c r="M198" s="455">
        <f t="shared" si="199"/>
        <v>0</v>
      </c>
      <c r="N198" s="455">
        <f t="shared" si="199"/>
        <v>0</v>
      </c>
      <c r="O198" s="455">
        <f t="shared" si="199"/>
        <v>0</v>
      </c>
      <c r="P198" s="455">
        <f t="shared" si="199"/>
        <v>0</v>
      </c>
      <c r="Q198" s="455">
        <f t="shared" si="199"/>
        <v>0</v>
      </c>
      <c r="R198" s="455">
        <f t="shared" si="199"/>
        <v>0</v>
      </c>
      <c r="S198" s="455">
        <f t="shared" si="199"/>
        <v>0</v>
      </c>
      <c r="T198" s="455">
        <f t="shared" si="199"/>
        <v>0</v>
      </c>
      <c r="U198" s="455">
        <f t="shared" si="199"/>
        <v>0</v>
      </c>
      <c r="V198" s="455">
        <f t="shared" si="199"/>
        <v>0</v>
      </c>
      <c r="W198" s="455">
        <f t="shared" si="199"/>
        <v>0</v>
      </c>
      <c r="X198" s="455">
        <f t="shared" si="199"/>
        <v>0</v>
      </c>
    </row>
    <row r="199" spans="1:117" s="441" customFormat="1" ht="6.75" thickTop="1" x14ac:dyDescent="0.15">
      <c r="B199" s="462"/>
      <c r="F199" s="474"/>
      <c r="G199" s="474"/>
      <c r="H199" s="474"/>
      <c r="I199" s="474"/>
      <c r="J199" s="474"/>
      <c r="K199" s="474"/>
      <c r="L199" s="474"/>
      <c r="M199" s="474"/>
      <c r="N199" s="474"/>
      <c r="O199" s="474"/>
      <c r="P199" s="474"/>
      <c r="Q199" s="474"/>
      <c r="R199" s="474"/>
      <c r="S199" s="474"/>
      <c r="T199" s="474"/>
      <c r="U199" s="474"/>
      <c r="V199" s="474"/>
      <c r="W199" s="474"/>
      <c r="X199" s="474"/>
    </row>
    <row r="200" spans="1:117" s="424" customFormat="1" ht="15.75" x14ac:dyDescent="0.25">
      <c r="A200" s="425" t="s">
        <v>300</v>
      </c>
      <c r="B200" s="425"/>
      <c r="C200" s="425"/>
      <c r="D200" s="425"/>
      <c r="E200" s="426"/>
      <c r="F200" s="430"/>
      <c r="G200" s="430"/>
      <c r="H200" s="430"/>
      <c r="I200" s="430"/>
      <c r="J200" s="430"/>
      <c r="K200" s="430"/>
      <c r="L200" s="430"/>
      <c r="M200" s="430"/>
      <c r="N200" s="430"/>
      <c r="O200" s="430"/>
      <c r="P200" s="430"/>
      <c r="Q200" s="430"/>
      <c r="R200" s="430"/>
      <c r="S200" s="430"/>
      <c r="T200" s="430"/>
      <c r="U200" s="430"/>
      <c r="V200" s="430"/>
      <c r="W200" s="430"/>
      <c r="X200" s="430"/>
    </row>
    <row r="201" spans="1:117" s="441" customFormat="1" ht="6" x14ac:dyDescent="0.15">
      <c r="B201" s="462"/>
      <c r="F201" s="474"/>
      <c r="G201" s="474"/>
      <c r="H201" s="474"/>
      <c r="I201" s="474"/>
      <c r="J201" s="474"/>
      <c r="K201" s="474"/>
      <c r="L201" s="474"/>
      <c r="M201" s="474"/>
      <c r="N201" s="474"/>
      <c r="O201" s="474"/>
      <c r="P201" s="474"/>
      <c r="Q201" s="474"/>
      <c r="R201" s="474"/>
      <c r="S201" s="474"/>
      <c r="T201" s="474"/>
      <c r="U201" s="474"/>
      <c r="V201" s="474"/>
      <c r="W201" s="474"/>
      <c r="X201" s="474"/>
    </row>
    <row r="202" spans="1:117" s="424" customFormat="1" x14ac:dyDescent="0.25">
      <c r="B202" s="424" t="s">
        <v>32</v>
      </c>
      <c r="F202" s="454">
        <f t="shared" ref="F202:X202" si="200">LOOKUP(EOMONTH(F$153,0),$F$3:$DM$3,$F$108:$DM$108)</f>
        <v>0</v>
      </c>
      <c r="G202" s="454">
        <f t="shared" si="200"/>
        <v>0</v>
      </c>
      <c r="H202" s="454">
        <f t="shared" si="200"/>
        <v>0</v>
      </c>
      <c r="I202" s="454">
        <f t="shared" si="200"/>
        <v>0</v>
      </c>
      <c r="J202" s="454">
        <f t="shared" si="200"/>
        <v>0</v>
      </c>
      <c r="K202" s="454">
        <f t="shared" si="200"/>
        <v>0</v>
      </c>
      <c r="L202" s="454">
        <f t="shared" si="200"/>
        <v>0</v>
      </c>
      <c r="M202" s="454">
        <f t="shared" si="200"/>
        <v>0</v>
      </c>
      <c r="N202" s="454">
        <f t="shared" si="200"/>
        <v>0</v>
      </c>
      <c r="O202" s="454">
        <f t="shared" si="200"/>
        <v>0</v>
      </c>
      <c r="P202" s="454">
        <f t="shared" si="200"/>
        <v>0</v>
      </c>
      <c r="Q202" s="454">
        <f t="shared" si="200"/>
        <v>0</v>
      </c>
      <c r="R202" s="454">
        <f t="shared" si="200"/>
        <v>0</v>
      </c>
      <c r="S202" s="454">
        <f t="shared" si="200"/>
        <v>0</v>
      </c>
      <c r="T202" s="454">
        <f t="shared" si="200"/>
        <v>0</v>
      </c>
      <c r="U202" s="454">
        <f t="shared" si="200"/>
        <v>0</v>
      </c>
      <c r="V202" s="454">
        <f t="shared" si="200"/>
        <v>0</v>
      </c>
      <c r="W202" s="454">
        <f t="shared" si="200"/>
        <v>0</v>
      </c>
      <c r="X202" s="454">
        <f t="shared" si="200"/>
        <v>0</v>
      </c>
    </row>
    <row r="203" spans="1:117" s="424" customFormat="1" x14ac:dyDescent="0.25">
      <c r="B203" s="424" t="s">
        <v>31</v>
      </c>
      <c r="D203" s="427">
        <f>SUM(F203:X203)</f>
        <v>0</v>
      </c>
      <c r="F203" s="454">
        <f t="shared" ref="F203:X203" si="201">LOOKUP(F$155,$F$3:$DM$3,$F$113:$DM$113)</f>
        <v>0</v>
      </c>
      <c r="G203" s="454">
        <f t="shared" si="201"/>
        <v>0</v>
      </c>
      <c r="H203" s="454">
        <f t="shared" si="201"/>
        <v>0</v>
      </c>
      <c r="I203" s="454">
        <f t="shared" si="201"/>
        <v>0</v>
      </c>
      <c r="J203" s="454">
        <f t="shared" si="201"/>
        <v>0</v>
      </c>
      <c r="K203" s="454">
        <f t="shared" si="201"/>
        <v>0</v>
      </c>
      <c r="L203" s="454">
        <f t="shared" si="201"/>
        <v>0</v>
      </c>
      <c r="M203" s="454">
        <f t="shared" si="201"/>
        <v>0</v>
      </c>
      <c r="N203" s="454">
        <f t="shared" si="201"/>
        <v>0</v>
      </c>
      <c r="O203" s="454">
        <f t="shared" si="201"/>
        <v>0</v>
      </c>
      <c r="P203" s="454">
        <f t="shared" si="201"/>
        <v>0</v>
      </c>
      <c r="Q203" s="454">
        <f t="shared" si="201"/>
        <v>0</v>
      </c>
      <c r="R203" s="454">
        <f t="shared" si="201"/>
        <v>0</v>
      </c>
      <c r="S203" s="454">
        <f t="shared" si="201"/>
        <v>0</v>
      </c>
      <c r="T203" s="454">
        <f t="shared" si="201"/>
        <v>0</v>
      </c>
      <c r="U203" s="454">
        <f t="shared" si="201"/>
        <v>0</v>
      </c>
      <c r="V203" s="454">
        <f t="shared" si="201"/>
        <v>0</v>
      </c>
      <c r="W203" s="454">
        <f t="shared" si="201"/>
        <v>0</v>
      </c>
      <c r="X203" s="454">
        <f t="shared" si="201"/>
        <v>0</v>
      </c>
    </row>
    <row r="204" spans="1:117" s="424" customFormat="1" ht="15.75" thickBot="1" x14ac:dyDescent="0.3">
      <c r="B204" s="463" t="s">
        <v>33</v>
      </c>
      <c r="F204" s="455">
        <f t="shared" ref="F204:X204" si="202">LOOKUP(F$155,$F$3:$DM$3,$F$111:$DM$111)</f>
        <v>0</v>
      </c>
      <c r="G204" s="455">
        <f t="shared" si="202"/>
        <v>0</v>
      </c>
      <c r="H204" s="455">
        <f t="shared" si="202"/>
        <v>0</v>
      </c>
      <c r="I204" s="455">
        <f t="shared" si="202"/>
        <v>0</v>
      </c>
      <c r="J204" s="455">
        <f t="shared" si="202"/>
        <v>0</v>
      </c>
      <c r="K204" s="455">
        <f t="shared" si="202"/>
        <v>0</v>
      </c>
      <c r="L204" s="455">
        <f t="shared" si="202"/>
        <v>0</v>
      </c>
      <c r="M204" s="455">
        <f t="shared" si="202"/>
        <v>0</v>
      </c>
      <c r="N204" s="455">
        <f t="shared" si="202"/>
        <v>0</v>
      </c>
      <c r="O204" s="455">
        <f t="shared" si="202"/>
        <v>0</v>
      </c>
      <c r="P204" s="455">
        <f t="shared" si="202"/>
        <v>0</v>
      </c>
      <c r="Q204" s="455">
        <f t="shared" si="202"/>
        <v>0</v>
      </c>
      <c r="R204" s="455">
        <f t="shared" si="202"/>
        <v>0</v>
      </c>
      <c r="S204" s="455">
        <f t="shared" si="202"/>
        <v>0</v>
      </c>
      <c r="T204" s="455">
        <f t="shared" si="202"/>
        <v>0</v>
      </c>
      <c r="U204" s="455">
        <f t="shared" si="202"/>
        <v>0</v>
      </c>
      <c r="V204" s="455">
        <f t="shared" si="202"/>
        <v>0</v>
      </c>
      <c r="W204" s="455">
        <f t="shared" si="202"/>
        <v>0</v>
      </c>
      <c r="X204" s="455">
        <f t="shared" si="202"/>
        <v>0</v>
      </c>
    </row>
    <row r="205" spans="1:117" s="422" customFormat="1" ht="7.9" customHeight="1" thickTop="1" x14ac:dyDescent="0.25">
      <c r="Y205" s="424"/>
      <c r="Z205" s="424"/>
      <c r="AA205" s="424"/>
      <c r="AB205" s="424"/>
      <c r="AC205" s="424"/>
      <c r="AD205" s="424"/>
      <c r="AE205" s="424"/>
      <c r="AF205" s="424"/>
      <c r="AG205" s="424"/>
      <c r="AH205" s="424"/>
      <c r="AI205" s="424"/>
      <c r="AJ205" s="424"/>
      <c r="AK205" s="424"/>
      <c r="AL205" s="424"/>
      <c r="AM205" s="424"/>
      <c r="AN205" s="424"/>
      <c r="AO205" s="424"/>
      <c r="AP205" s="424"/>
      <c r="AQ205" s="424"/>
      <c r="AR205" s="424"/>
      <c r="AS205" s="424"/>
      <c r="AT205" s="424"/>
      <c r="AU205" s="424"/>
      <c r="AV205" s="424"/>
      <c r="AW205" s="424"/>
      <c r="AX205" s="424"/>
      <c r="AY205" s="424"/>
      <c r="AZ205" s="424"/>
      <c r="BA205" s="424"/>
      <c r="BB205" s="424"/>
      <c r="BC205" s="424"/>
      <c r="BD205" s="424"/>
      <c r="BE205" s="424"/>
      <c r="BF205" s="424"/>
      <c r="BG205" s="424"/>
      <c r="BH205" s="424"/>
      <c r="BI205" s="424"/>
      <c r="BJ205" s="424"/>
      <c r="BK205" s="424"/>
      <c r="BL205" s="424"/>
      <c r="BM205" s="424"/>
      <c r="BN205" s="424"/>
      <c r="BO205" s="424"/>
      <c r="BP205" s="424"/>
      <c r="BQ205" s="424"/>
      <c r="BR205" s="424"/>
      <c r="BS205" s="424"/>
      <c r="BT205" s="424"/>
      <c r="BU205" s="424"/>
      <c r="BV205" s="424"/>
      <c r="BW205" s="424"/>
      <c r="BX205" s="424"/>
      <c r="BY205" s="424"/>
      <c r="BZ205" s="424"/>
      <c r="CA205" s="424"/>
      <c r="CB205" s="424"/>
      <c r="CC205" s="424"/>
      <c r="CD205" s="424"/>
      <c r="CE205" s="424"/>
      <c r="CF205" s="424"/>
      <c r="CG205" s="424"/>
      <c r="CH205" s="424"/>
      <c r="CI205" s="424"/>
      <c r="CJ205" s="424"/>
      <c r="CK205" s="424"/>
      <c r="CL205" s="424"/>
      <c r="CM205" s="424"/>
      <c r="CN205" s="424"/>
      <c r="CO205" s="424"/>
      <c r="CP205" s="424"/>
      <c r="CQ205" s="424"/>
      <c r="CR205" s="424"/>
      <c r="CS205" s="424"/>
      <c r="CT205" s="424"/>
      <c r="CU205" s="424"/>
      <c r="CV205" s="424"/>
      <c r="CW205" s="424"/>
      <c r="CX205" s="424"/>
      <c r="CY205" s="424"/>
      <c r="CZ205" s="424"/>
      <c r="DA205" s="424"/>
      <c r="DB205" s="424"/>
      <c r="DC205" s="424"/>
      <c r="DD205" s="424"/>
      <c r="DE205" s="424"/>
      <c r="DF205" s="424"/>
      <c r="DG205" s="424"/>
      <c r="DH205" s="424"/>
      <c r="DI205" s="424"/>
      <c r="DJ205" s="424"/>
      <c r="DK205" s="424"/>
      <c r="DL205" s="424"/>
      <c r="DM205" s="424"/>
    </row>
    <row r="206" spans="1:117" s="424" customFormat="1" ht="15.75" x14ac:dyDescent="0.25">
      <c r="A206" s="425" t="s">
        <v>16</v>
      </c>
      <c r="B206" s="425"/>
      <c r="C206" s="425"/>
      <c r="D206" s="425"/>
      <c r="E206" s="426"/>
      <c r="F206" s="430"/>
      <c r="G206" s="430"/>
      <c r="H206" s="430"/>
      <c r="I206" s="430"/>
      <c r="J206" s="430"/>
      <c r="K206" s="430"/>
      <c r="L206" s="430"/>
      <c r="M206" s="430"/>
      <c r="N206" s="430"/>
      <c r="O206" s="430"/>
      <c r="P206" s="430"/>
      <c r="Q206" s="430"/>
      <c r="R206" s="430"/>
      <c r="S206" s="430"/>
      <c r="T206" s="430"/>
      <c r="U206" s="430"/>
      <c r="V206" s="430"/>
      <c r="W206" s="430"/>
      <c r="X206" s="430"/>
      <c r="Y206" s="454"/>
      <c r="Z206" s="454"/>
      <c r="AA206" s="454"/>
      <c r="AB206" s="454"/>
      <c r="AC206" s="454"/>
      <c r="AD206" s="454"/>
      <c r="AE206" s="454"/>
      <c r="AF206" s="454"/>
      <c r="AG206" s="454"/>
    </row>
    <row r="207" spans="1:117" s="422" customFormat="1" ht="4.9000000000000004" customHeight="1" x14ac:dyDescent="0.25">
      <c r="Y207" s="424"/>
      <c r="Z207" s="424"/>
      <c r="AA207" s="424"/>
      <c r="AB207" s="424"/>
      <c r="AC207" s="424"/>
      <c r="AD207" s="424"/>
      <c r="AE207" s="424"/>
      <c r="AF207" s="424"/>
      <c r="AG207" s="424"/>
      <c r="AH207" s="424"/>
      <c r="AI207" s="424"/>
      <c r="AJ207" s="424"/>
      <c r="AK207" s="424"/>
      <c r="AL207" s="424"/>
      <c r="AM207" s="424"/>
      <c r="AN207" s="424"/>
      <c r="AO207" s="424"/>
      <c r="AP207" s="424"/>
      <c r="AQ207" s="424"/>
      <c r="AR207" s="424"/>
      <c r="AS207" s="424"/>
      <c r="AT207" s="424"/>
      <c r="AU207" s="424"/>
      <c r="AV207" s="424"/>
      <c r="AW207" s="424"/>
      <c r="AX207" s="424"/>
      <c r="AY207" s="424"/>
      <c r="AZ207" s="424"/>
      <c r="BA207" s="424"/>
      <c r="BB207" s="424"/>
      <c r="BC207" s="424"/>
      <c r="BD207" s="424"/>
      <c r="BE207" s="424"/>
      <c r="BF207" s="424"/>
      <c r="BG207" s="424"/>
      <c r="BH207" s="424"/>
      <c r="BI207" s="424"/>
      <c r="BJ207" s="424"/>
      <c r="BK207" s="424"/>
      <c r="BL207" s="424"/>
      <c r="BM207" s="424"/>
      <c r="BN207" s="424"/>
      <c r="BO207" s="424"/>
      <c r="BP207" s="424"/>
      <c r="BQ207" s="424"/>
      <c r="BR207" s="424"/>
      <c r="BS207" s="424"/>
      <c r="BT207" s="424"/>
      <c r="BU207" s="424"/>
      <c r="BV207" s="424"/>
      <c r="BW207" s="424"/>
      <c r="BX207" s="424"/>
      <c r="BY207" s="424"/>
      <c r="BZ207" s="424"/>
      <c r="CA207" s="424"/>
      <c r="CB207" s="424"/>
      <c r="CC207" s="424"/>
      <c r="CD207" s="424"/>
      <c r="CE207" s="424"/>
      <c r="CF207" s="424"/>
      <c r="CG207" s="424"/>
      <c r="CH207" s="424"/>
      <c r="CI207" s="424"/>
      <c r="CJ207" s="424"/>
      <c r="CK207" s="424"/>
      <c r="CL207" s="424"/>
      <c r="CM207" s="424"/>
      <c r="CN207" s="424"/>
      <c r="CO207" s="424"/>
      <c r="CP207" s="424"/>
      <c r="CQ207" s="424"/>
      <c r="CR207" s="424"/>
      <c r="CS207" s="424"/>
      <c r="CT207" s="424"/>
      <c r="CU207" s="424"/>
      <c r="CV207" s="424"/>
      <c r="CW207" s="424"/>
      <c r="CX207" s="424"/>
      <c r="CY207" s="424"/>
      <c r="CZ207" s="424"/>
      <c r="DA207" s="424"/>
      <c r="DB207" s="424"/>
      <c r="DC207" s="424"/>
      <c r="DD207" s="424"/>
      <c r="DE207" s="424"/>
      <c r="DF207" s="424"/>
      <c r="DG207" s="424"/>
      <c r="DH207" s="424"/>
      <c r="DI207" s="424"/>
      <c r="DJ207" s="424"/>
      <c r="DK207" s="424"/>
      <c r="DL207" s="424"/>
      <c r="DM207" s="424"/>
    </row>
    <row r="208" spans="1:117" s="424" customFormat="1" x14ac:dyDescent="0.25">
      <c r="B208" s="424" t="s">
        <v>32</v>
      </c>
      <c r="F208" s="454">
        <f t="shared" ref="F208:X208" si="203">LOOKUP(EOMONTH(F$153,0),$F$3:$DM$3,$F$117:$DM$117)</f>
        <v>0</v>
      </c>
      <c r="G208" s="454">
        <f t="shared" si="203"/>
        <v>92895.927488803398</v>
      </c>
      <c r="H208" s="454">
        <f t="shared" si="203"/>
        <v>0</v>
      </c>
      <c r="I208" s="454">
        <f t="shared" si="203"/>
        <v>0</v>
      </c>
      <c r="J208" s="454">
        <f t="shared" si="203"/>
        <v>0</v>
      </c>
      <c r="K208" s="454">
        <f t="shared" si="203"/>
        <v>0</v>
      </c>
      <c r="L208" s="454">
        <f t="shared" si="203"/>
        <v>0</v>
      </c>
      <c r="M208" s="454">
        <f t="shared" si="203"/>
        <v>0</v>
      </c>
      <c r="N208" s="454">
        <f t="shared" si="203"/>
        <v>0</v>
      </c>
      <c r="O208" s="454">
        <f t="shared" si="203"/>
        <v>0</v>
      </c>
      <c r="P208" s="454">
        <f t="shared" si="203"/>
        <v>0</v>
      </c>
      <c r="Q208" s="454">
        <f t="shared" si="203"/>
        <v>0</v>
      </c>
      <c r="R208" s="454">
        <f t="shared" si="203"/>
        <v>0</v>
      </c>
      <c r="S208" s="454">
        <f t="shared" si="203"/>
        <v>0</v>
      </c>
      <c r="T208" s="454">
        <f t="shared" si="203"/>
        <v>0</v>
      </c>
      <c r="U208" s="454">
        <f t="shared" si="203"/>
        <v>0</v>
      </c>
      <c r="V208" s="454">
        <f t="shared" si="203"/>
        <v>0</v>
      </c>
      <c r="W208" s="454">
        <f t="shared" si="203"/>
        <v>0</v>
      </c>
      <c r="X208" s="454">
        <f t="shared" si="203"/>
        <v>0</v>
      </c>
    </row>
    <row r="209" spans="1:117" s="424" customFormat="1" x14ac:dyDescent="0.25">
      <c r="B209" s="424" t="s">
        <v>16</v>
      </c>
      <c r="D209" s="427">
        <f>SUM(F209:X209)</f>
        <v>229388.33592630341</v>
      </c>
      <c r="F209" s="454">
        <f t="shared" ref="F209:X209" si="204">LOOKUP(F$155,$F$3:$DM$3,$F$121:$DM$121)</f>
        <v>92895.927488803398</v>
      </c>
      <c r="G209" s="454">
        <f t="shared" si="204"/>
        <v>136492.40843750001</v>
      </c>
      <c r="H209" s="454">
        <f t="shared" si="204"/>
        <v>0</v>
      </c>
      <c r="I209" s="454">
        <f t="shared" si="204"/>
        <v>0</v>
      </c>
      <c r="J209" s="454">
        <f t="shared" si="204"/>
        <v>0</v>
      </c>
      <c r="K209" s="454">
        <f t="shared" si="204"/>
        <v>0</v>
      </c>
      <c r="L209" s="454">
        <f t="shared" si="204"/>
        <v>0</v>
      </c>
      <c r="M209" s="454">
        <f t="shared" si="204"/>
        <v>0</v>
      </c>
      <c r="N209" s="454">
        <f t="shared" si="204"/>
        <v>0</v>
      </c>
      <c r="O209" s="454">
        <f t="shared" si="204"/>
        <v>0</v>
      </c>
      <c r="P209" s="454">
        <f t="shared" si="204"/>
        <v>0</v>
      </c>
      <c r="Q209" s="454">
        <f t="shared" si="204"/>
        <v>0</v>
      </c>
      <c r="R209" s="454">
        <f t="shared" si="204"/>
        <v>0</v>
      </c>
      <c r="S209" s="454">
        <f t="shared" si="204"/>
        <v>0</v>
      </c>
      <c r="T209" s="454">
        <f t="shared" si="204"/>
        <v>0</v>
      </c>
      <c r="U209" s="454">
        <f t="shared" si="204"/>
        <v>0</v>
      </c>
      <c r="V209" s="454">
        <f t="shared" si="204"/>
        <v>0</v>
      </c>
      <c r="W209" s="454">
        <f t="shared" si="204"/>
        <v>0</v>
      </c>
      <c r="X209" s="454">
        <f t="shared" si="204"/>
        <v>0</v>
      </c>
    </row>
    <row r="210" spans="1:117" s="424" customFormat="1" ht="15.75" thickBot="1" x14ac:dyDescent="0.3">
      <c r="B210" s="463" t="s">
        <v>33</v>
      </c>
      <c r="F210" s="455">
        <f t="shared" ref="F210:X210" si="205">LOOKUP(F$155,$F$3:$DM$3,$F$119:$DM$119)</f>
        <v>92895.927488803398</v>
      </c>
      <c r="G210" s="455">
        <f t="shared" si="205"/>
        <v>229388.33592630341</v>
      </c>
      <c r="H210" s="455">
        <f t="shared" si="205"/>
        <v>0</v>
      </c>
      <c r="I210" s="455">
        <f t="shared" si="205"/>
        <v>0</v>
      </c>
      <c r="J210" s="455">
        <f t="shared" si="205"/>
        <v>0</v>
      </c>
      <c r="K210" s="455">
        <f t="shared" si="205"/>
        <v>0</v>
      </c>
      <c r="L210" s="455">
        <f t="shared" si="205"/>
        <v>0</v>
      </c>
      <c r="M210" s="455">
        <f t="shared" si="205"/>
        <v>0</v>
      </c>
      <c r="N210" s="455">
        <f t="shared" si="205"/>
        <v>0</v>
      </c>
      <c r="O210" s="455">
        <f t="shared" si="205"/>
        <v>0</v>
      </c>
      <c r="P210" s="455">
        <f t="shared" si="205"/>
        <v>0</v>
      </c>
      <c r="Q210" s="455">
        <f t="shared" si="205"/>
        <v>0</v>
      </c>
      <c r="R210" s="455">
        <f t="shared" si="205"/>
        <v>0</v>
      </c>
      <c r="S210" s="455">
        <f t="shared" si="205"/>
        <v>0</v>
      </c>
      <c r="T210" s="455">
        <f t="shared" si="205"/>
        <v>0</v>
      </c>
      <c r="U210" s="455">
        <f t="shared" si="205"/>
        <v>0</v>
      </c>
      <c r="V210" s="455">
        <f t="shared" si="205"/>
        <v>0</v>
      </c>
      <c r="W210" s="455">
        <f t="shared" si="205"/>
        <v>0</v>
      </c>
      <c r="X210" s="455">
        <f t="shared" si="205"/>
        <v>0</v>
      </c>
    </row>
    <row r="211" spans="1:117" s="438" customFormat="1" ht="6.75" thickTop="1" x14ac:dyDescent="0.15"/>
    <row r="212" spans="1:117" s="421" customFormat="1" ht="21" x14ac:dyDescent="0.35">
      <c r="A212" s="419" t="s">
        <v>81</v>
      </c>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c r="AJ212" s="420"/>
      <c r="AK212" s="420"/>
      <c r="AL212" s="420"/>
      <c r="AM212" s="420"/>
      <c r="AN212" s="420"/>
      <c r="AO212" s="420"/>
      <c r="AP212" s="420"/>
      <c r="AQ212" s="420"/>
      <c r="AR212" s="420"/>
      <c r="AS212" s="420"/>
      <c r="AT212" s="420"/>
      <c r="AU212" s="420"/>
      <c r="AV212" s="420"/>
      <c r="AW212" s="420"/>
      <c r="AX212" s="420"/>
      <c r="AY212" s="420"/>
      <c r="AZ212" s="420"/>
      <c r="BA212" s="420"/>
      <c r="BB212" s="420"/>
      <c r="BC212" s="420"/>
      <c r="BD212" s="420"/>
      <c r="BE212" s="420"/>
      <c r="BF212" s="420"/>
      <c r="BG212" s="420"/>
      <c r="BH212" s="420"/>
      <c r="BI212" s="420"/>
      <c r="BJ212" s="420"/>
      <c r="BK212" s="420"/>
      <c r="BL212" s="420"/>
      <c r="BM212" s="420"/>
      <c r="BN212" s="420"/>
      <c r="BO212" s="420"/>
      <c r="BP212" s="420"/>
      <c r="BQ212" s="420"/>
      <c r="BR212" s="420"/>
      <c r="BS212" s="420"/>
      <c r="BT212" s="420"/>
      <c r="BU212" s="420"/>
      <c r="BV212" s="420"/>
      <c r="BW212" s="420"/>
      <c r="BX212" s="420"/>
      <c r="BY212" s="420"/>
      <c r="BZ212" s="420"/>
      <c r="CA212" s="420"/>
      <c r="CB212" s="420"/>
      <c r="CC212" s="420"/>
      <c r="CD212" s="420"/>
      <c r="CE212" s="420"/>
      <c r="CF212" s="420"/>
      <c r="CG212" s="420"/>
      <c r="CH212" s="420"/>
      <c r="CI212" s="420"/>
      <c r="CJ212" s="420"/>
      <c r="CK212" s="420"/>
      <c r="CL212" s="420"/>
      <c r="CM212" s="420"/>
      <c r="CN212" s="420"/>
      <c r="CO212" s="420"/>
      <c r="CP212" s="420"/>
      <c r="CQ212" s="420"/>
      <c r="CR212" s="420"/>
      <c r="CS212" s="420"/>
      <c r="CT212" s="420"/>
      <c r="CU212" s="420"/>
      <c r="CV212" s="420"/>
      <c r="CW212" s="420"/>
      <c r="CX212" s="420"/>
      <c r="CY212" s="420"/>
      <c r="CZ212" s="420"/>
      <c r="DA212" s="420"/>
      <c r="DB212" s="420"/>
      <c r="DC212" s="420"/>
      <c r="DD212" s="420"/>
      <c r="DE212" s="420"/>
      <c r="DF212" s="420"/>
      <c r="DG212" s="420"/>
      <c r="DH212" s="420"/>
      <c r="DI212" s="420"/>
      <c r="DJ212" s="420"/>
      <c r="DK212" s="420"/>
      <c r="DL212" s="420"/>
      <c r="DM212" s="420"/>
    </row>
    <row r="213" spans="1:117" s="422" customFormat="1" x14ac:dyDescent="0.25"/>
    <row r="214" spans="1:117" s="422" customFormat="1" x14ac:dyDescent="0.25">
      <c r="F214" s="79">
        <f>IF(SUM(F$6:$DM$6)&gt;0,F3,IF(D$6=1,F3,""))</f>
        <v>41305</v>
      </c>
      <c r="G214" s="79">
        <f>IF(SUM(G$6:$DM$6)&gt;0,G3,IF(E$6=1,G3,""))</f>
        <v>41333</v>
      </c>
      <c r="H214" s="79">
        <f>IF(SUM(H$6:$DM$6)&gt;0,H3,IF(F$6=1,H3,""))</f>
        <v>41364</v>
      </c>
      <c r="I214" s="79">
        <f>IF(SUM(I$6:$DM$6)&gt;0,I3,IF(G$6=1,I3,""))</f>
        <v>41394</v>
      </c>
      <c r="J214" s="79">
        <f>IF(SUM(J$6:$DM$6)&gt;0,J3,IF(H$6=1,J3,""))</f>
        <v>41425</v>
      </c>
      <c r="K214" s="79">
        <f>IF(SUM(K$6:$DM$6)&gt;0,K3,IF(I$6=1,K3,""))</f>
        <v>41455</v>
      </c>
      <c r="L214" s="79">
        <f>IF(SUM(L$6:$DM$6)&gt;0,L3,IF(J$6=1,L3,""))</f>
        <v>41486</v>
      </c>
      <c r="M214" s="79">
        <f>IF(SUM(M$6:$DM$6)&gt;0,M3,IF(K$6=1,M3,""))</f>
        <v>41517</v>
      </c>
      <c r="N214" s="79">
        <f>IF(SUM(N$6:$DM$6)&gt;0,N3,IF(L$6=1,N3,""))</f>
        <v>41547</v>
      </c>
      <c r="O214" s="79">
        <f>IF(SUM(O$6:$DM$6)&gt;0,O3,IF(M$6=1,O3,""))</f>
        <v>41578</v>
      </c>
      <c r="P214" s="79">
        <f>IF(SUM(P$6:$DM$6)&gt;0,P3,IF(N$6=1,P3,""))</f>
        <v>41608</v>
      </c>
      <c r="Q214" s="79">
        <f>IF(SUM(Q$6:$DM$6)&gt;0,Q3,IF(O$6=1,Q3,""))</f>
        <v>41639</v>
      </c>
      <c r="R214" s="79">
        <f>IF(SUM(R$6:$DM$6)&gt;0,R3,IF(P$6=1,R3,""))</f>
        <v>41670</v>
      </c>
      <c r="S214" s="79">
        <f>IF(SUM(S$6:$DM$6)&gt;0,S3,IF(Q$6=1,S3,""))</f>
        <v>41698</v>
      </c>
      <c r="T214" s="79">
        <f>IF(SUM(T$6:$DM$6)&gt;0,T3,IF(R$6=1,T3,""))</f>
        <v>41729</v>
      </c>
      <c r="U214" s="79">
        <f>IF(SUM(U$6:$DM$6)&gt;0,U3,IF(S$6=1,U3,""))</f>
        <v>41759</v>
      </c>
      <c r="V214" s="79">
        <f>IF(SUM(V$6:$DM$6)&gt;0,V3,IF(T$6=1,V3,""))</f>
        <v>41790</v>
      </c>
      <c r="W214" s="79">
        <f>IF(SUM(W$6:$DM$6)&gt;0,W3,IF(U$6=1,W3,""))</f>
        <v>41820</v>
      </c>
      <c r="X214" s="79">
        <f>IF(SUM(X$6:$DM$6)&gt;0,X3,IF(V$6=1,X3,""))</f>
        <v>41851</v>
      </c>
      <c r="Y214" s="79">
        <f>IF(SUM(Y$6:$DM$6)&gt;0,Y3,IF(W$6=1,Y3,""))</f>
        <v>41882</v>
      </c>
      <c r="Z214" s="79">
        <f>IF(SUM(Z$6:$DM$6)&gt;0,Z3,IF(X$6=1,Z3,""))</f>
        <v>41912</v>
      </c>
      <c r="AA214" s="79">
        <f>IF(SUM(AA$6:$DM$6)&gt;0,AA3,IF(Y$6=1,AA3,""))</f>
        <v>41943</v>
      </c>
      <c r="AB214" s="79">
        <f>IF(SUM(AB$6:$DM$6)&gt;0,AB3,IF(Z$6=1,AB3,""))</f>
        <v>41973</v>
      </c>
      <c r="AC214" s="79">
        <f>IF(SUM(AC$6:$DM$6)&gt;0,AC3,IF(AA$6=1,AC3,""))</f>
        <v>42004</v>
      </c>
      <c r="AD214" s="79">
        <f>IF(SUM(AD$6:$DM$6)&gt;0,AD3,IF(AB$6=1,AD3,""))</f>
        <v>42035</v>
      </c>
      <c r="AE214" s="79">
        <f>IF(SUM(AE$6:$DM$6)&gt;0,AE3,IF(AC$6=1,AE3,""))</f>
        <v>42063</v>
      </c>
      <c r="AF214" s="79" t="str">
        <f>IF(SUM(AF$6:$DM$6)&gt;0,AF3,IF(AD$6=1,AF3,""))</f>
        <v/>
      </c>
      <c r="AG214" s="79" t="str">
        <f>IF(SUM(AG$6:$DM$6)&gt;0,AG3,IF(AE$6=1,AG3,""))</f>
        <v/>
      </c>
      <c r="AH214" s="79" t="str">
        <f>IF(SUM(AH$6:$DM$6)&gt;0,AH3,IF(AF$6=1,AH3,""))</f>
        <v/>
      </c>
      <c r="AI214" s="79" t="str">
        <f>IF(SUM(AI$6:$DM$6)&gt;0,AI3,IF(AG$6=1,AI3,""))</f>
        <v/>
      </c>
      <c r="AJ214" s="79" t="str">
        <f>IF(SUM(AJ$6:$DM$6)&gt;0,AJ3,IF(AH$6=1,AJ3,""))</f>
        <v/>
      </c>
      <c r="AK214" s="79" t="str">
        <f>IF(SUM(AK$6:$DM$6)&gt;0,AK3,IF(AI$6=1,AK3,""))</f>
        <v/>
      </c>
      <c r="AL214" s="79" t="str">
        <f>IF(SUM(AL$6:$DM$6)&gt;0,AL3,IF(AJ$6=1,AL3,""))</f>
        <v/>
      </c>
      <c r="AM214" s="79" t="str">
        <f>IF(SUM(AM$6:$DM$6)&gt;0,AM3,IF(AK$6=1,AM3,""))</f>
        <v/>
      </c>
      <c r="AN214" s="79" t="str">
        <f>IF(SUM(AN$6:$DM$6)&gt;0,AN3,IF(AL$6=1,AN3,""))</f>
        <v/>
      </c>
      <c r="AO214" s="79" t="str">
        <f>IF(SUM(AO$6:$DM$6)&gt;0,AO3,IF(AM$6=1,AO3,""))</f>
        <v/>
      </c>
      <c r="AP214" s="79" t="str">
        <f>IF(SUM(AP$6:$DM$6)&gt;0,AP3,IF(AN$6=1,AP3,""))</f>
        <v/>
      </c>
      <c r="AQ214" s="79" t="str">
        <f>IF(SUM(AQ$6:$DM$6)&gt;0,AQ3,IF(AO$6=1,AQ3,""))</f>
        <v/>
      </c>
      <c r="AR214" s="79" t="str">
        <f>IF(SUM(AR$6:$DM$6)&gt;0,AR3,IF(AP$6=1,AR3,""))</f>
        <v/>
      </c>
      <c r="AS214" s="79" t="str">
        <f>IF(SUM(AS$6:$DM$6)&gt;0,AS3,IF(AQ$6=1,AS3,""))</f>
        <v/>
      </c>
      <c r="AT214" s="79" t="str">
        <f>IF(SUM(AT$6:$DM$6)&gt;0,AT3,IF(AR$6=1,AT3,""))</f>
        <v/>
      </c>
      <c r="AU214" s="79" t="str">
        <f>IF(SUM(AU$6:$DM$6)&gt;0,AU3,IF(AS$6=1,AU3,""))</f>
        <v/>
      </c>
      <c r="AV214" s="79" t="str">
        <f>IF(SUM(AV$6:$DM$6)&gt;0,AV3,IF(AT$6=1,AV3,""))</f>
        <v/>
      </c>
      <c r="AW214" s="79" t="str">
        <f>IF(SUM(AW$6:$DM$6)&gt;0,AW3,IF(AU$6=1,AW3,""))</f>
        <v/>
      </c>
      <c r="AX214" s="79" t="str">
        <f>IF(SUM(AX$6:$DM$6)&gt;0,AX3,IF(AV$6=1,AX3,""))</f>
        <v/>
      </c>
      <c r="AY214" s="79" t="str">
        <f>IF(SUM(AY$6:$DM$6)&gt;0,AY3,IF(AW$6=1,AY3,""))</f>
        <v/>
      </c>
      <c r="AZ214" s="79" t="str">
        <f>IF(SUM(AZ$6:$DM$6)&gt;0,AZ3,IF(AX$6=1,AZ3,""))</f>
        <v/>
      </c>
      <c r="BA214" s="79" t="str">
        <f>IF(SUM(BA$6:$DM$6)&gt;0,BA3,IF(AY$6=1,BA3,""))</f>
        <v/>
      </c>
      <c r="BB214" s="79" t="str">
        <f>IF(SUM(BB$6:$DM$6)&gt;0,BB3,IF(AZ$6=1,BB3,""))</f>
        <v/>
      </c>
      <c r="BC214" s="79" t="str">
        <f>IF(SUM(BC$6:$DM$6)&gt;0,BC3,IF(BA$6=1,BC3,""))</f>
        <v/>
      </c>
      <c r="BD214" s="79" t="str">
        <f>IF(SUM(BD$6:$DM$6)&gt;0,BD3,IF(BB$6=1,BD3,""))</f>
        <v/>
      </c>
      <c r="BE214" s="79" t="str">
        <f>IF(SUM(BE$6:$DM$6)&gt;0,BE3,IF(BC$6=1,BE3,""))</f>
        <v/>
      </c>
      <c r="BF214" s="79" t="str">
        <f>IF(SUM(BF$6:$DM$6)&gt;0,BF3,IF(BD$6=1,BF3,""))</f>
        <v/>
      </c>
      <c r="BG214" s="79" t="str">
        <f>IF(SUM(BG$6:$DM$6)&gt;0,BG3,IF(BE$6=1,BG3,""))</f>
        <v/>
      </c>
      <c r="BH214" s="79" t="str">
        <f>IF(SUM(BH$6:$DM$6)&gt;0,BH3,IF(BF$6=1,BH3,""))</f>
        <v/>
      </c>
      <c r="BI214" s="79" t="str">
        <f>IF(SUM(BI$6:$DM$6)&gt;0,BI3,IF(BG$6=1,BI3,""))</f>
        <v/>
      </c>
      <c r="BJ214" s="79" t="str">
        <f>IF(SUM(BJ$6:$DM$6)&gt;0,BJ3,IF(BH$6=1,BJ3,""))</f>
        <v/>
      </c>
      <c r="BK214" s="79" t="str">
        <f>IF(SUM(BK$6:$DM$6)&gt;0,BK3,IF(BI$6=1,BK3,""))</f>
        <v/>
      </c>
      <c r="BL214" s="79" t="str">
        <f>IF(SUM(BL$6:$DM$6)&gt;0,BL3,IF(BJ$6=1,BL3,""))</f>
        <v/>
      </c>
      <c r="BM214" s="79" t="str">
        <f>IF(SUM(BM$6:$DM$6)&gt;0,BM3,IF(BK$6=1,BM3,""))</f>
        <v/>
      </c>
      <c r="BN214" s="79" t="str">
        <f>IF(SUM(BN$6:$DM$6)&gt;0,BN3,IF(BL$6=1,BN3,""))</f>
        <v/>
      </c>
      <c r="BO214" s="79" t="str">
        <f>IF(SUM(BO$6:$DM$6)&gt;0,BO3,IF(BM$6=1,BO3,""))</f>
        <v/>
      </c>
      <c r="BP214" s="79" t="str">
        <f>IF(SUM(BP$6:$DM$6)&gt;0,BP3,IF(BN$6=1,BP3,""))</f>
        <v/>
      </c>
      <c r="BQ214" s="79" t="str">
        <f>IF(SUM(BQ$6:$DM$6)&gt;0,BQ3,IF(BO$6=1,BQ3,""))</f>
        <v/>
      </c>
      <c r="BR214" s="79" t="str">
        <f>IF(SUM(BR$6:$DM$6)&gt;0,BR3,IF(BP$6=1,BR3,""))</f>
        <v/>
      </c>
      <c r="BS214" s="79" t="str">
        <f>IF(SUM(BS$6:$DM$6)&gt;0,BS3,IF(BQ$6=1,BS3,""))</f>
        <v/>
      </c>
      <c r="BT214" s="79" t="str">
        <f>IF(SUM(BT$6:$DM$6)&gt;0,BT3,IF(BR$6=1,BT3,""))</f>
        <v/>
      </c>
      <c r="BU214" s="79" t="str">
        <f>IF(SUM(BU$6:$DM$6)&gt;0,BU3,IF(BS$6=1,BU3,""))</f>
        <v/>
      </c>
      <c r="BV214" s="79" t="str">
        <f>IF(SUM(BV$6:$DM$6)&gt;0,BV3,IF(BT$6=1,BV3,""))</f>
        <v/>
      </c>
      <c r="BW214" s="79" t="str">
        <f>IF(SUM(BW$6:$DM$6)&gt;0,BW3,IF(BU$6=1,BW3,""))</f>
        <v/>
      </c>
      <c r="BX214" s="79" t="str">
        <f>IF(SUM(BX$6:$DM$6)&gt;0,BX3,IF(BV$6=1,BX3,""))</f>
        <v/>
      </c>
      <c r="BY214" s="79" t="str">
        <f>IF(SUM(BY$6:$DM$6)&gt;0,BY3,IF(BW$6=1,BY3,""))</f>
        <v/>
      </c>
      <c r="BZ214" s="79" t="str">
        <f>IF(SUM(BZ$6:$DM$6)&gt;0,BZ3,IF(BX$6=1,BZ3,""))</f>
        <v/>
      </c>
      <c r="CA214" s="79" t="str">
        <f>IF(SUM(CA$6:$DM$6)&gt;0,CA3,IF(BY$6=1,CA3,""))</f>
        <v/>
      </c>
      <c r="CB214" s="79" t="str">
        <f>IF(SUM(CB$6:$DM$6)&gt;0,CB3,IF(BZ$6=1,CB3,""))</f>
        <v/>
      </c>
      <c r="CC214" s="79" t="str">
        <f>IF(SUM(CC$6:$DM$6)&gt;0,CC3,IF(CA$6=1,CC3,""))</f>
        <v/>
      </c>
      <c r="CD214" s="79" t="str">
        <f>IF(SUM(CD$6:$DM$6)&gt;0,CD3,IF(CB$6=1,CD3,""))</f>
        <v/>
      </c>
      <c r="CE214" s="79" t="str">
        <f>IF(SUM(CE$6:$DM$6)&gt;0,CE3,IF(CC$6=1,CE3,""))</f>
        <v/>
      </c>
      <c r="CF214" s="79" t="str">
        <f>IF(SUM(CF$6:$DM$6)&gt;0,CF3,IF(CD$6=1,CF3,""))</f>
        <v/>
      </c>
      <c r="CG214" s="79" t="str">
        <f>IF(SUM(CG$6:$DM$6)&gt;0,CG3,IF(CE$6=1,CG3,""))</f>
        <v/>
      </c>
      <c r="CH214" s="79" t="str">
        <f>IF(SUM(CH$6:$DM$6)&gt;0,CH3,IF(CF$6=1,CH3,""))</f>
        <v/>
      </c>
      <c r="CI214" s="79" t="str">
        <f>IF(SUM(CI$6:$DM$6)&gt;0,CI3,IF(CG$6=1,CI3,""))</f>
        <v/>
      </c>
      <c r="CJ214" s="79" t="str">
        <f>IF(SUM(CJ$6:$DM$6)&gt;0,CJ3,IF(CH$6=1,CJ3,""))</f>
        <v/>
      </c>
      <c r="CK214" s="79" t="str">
        <f>IF(SUM(CK$6:$DM$6)&gt;0,CK3,IF(CI$6=1,CK3,""))</f>
        <v/>
      </c>
      <c r="CL214" s="79" t="str">
        <f>IF(SUM(CL$6:$DM$6)&gt;0,CL3,IF(CJ$6=1,CL3,""))</f>
        <v/>
      </c>
      <c r="CM214" s="79" t="str">
        <f>IF(SUM(CM$6:$DM$6)&gt;0,CM3,IF(CK$6=1,CM3,""))</f>
        <v/>
      </c>
      <c r="CN214" s="79" t="str">
        <f>IF(SUM(CN$6:$DM$6)&gt;0,CN3,IF(CL$6=1,CN3,""))</f>
        <v/>
      </c>
      <c r="CO214" s="79" t="str">
        <f>IF(SUM(CO$6:$DM$6)&gt;0,CO3,IF(CM$6=1,CO3,""))</f>
        <v/>
      </c>
      <c r="CP214" s="79" t="str">
        <f>IF(SUM(CP$6:$DM$6)&gt;0,CP3,IF(CN$6=1,CP3,""))</f>
        <v/>
      </c>
      <c r="CQ214" s="79" t="str">
        <f>IF(SUM(CQ$6:$DM$6)&gt;0,CQ3,IF(CO$6=1,CQ3,""))</f>
        <v/>
      </c>
      <c r="CR214" s="79" t="str">
        <f>IF(SUM(CR$6:$DM$6)&gt;0,CR3,IF(CP$6=1,CR3,""))</f>
        <v/>
      </c>
      <c r="CS214" s="79" t="str">
        <f>IF(SUM(CS$6:$DM$6)&gt;0,CS3,IF(CQ$6=1,CS3,""))</f>
        <v/>
      </c>
      <c r="CT214" s="79" t="str">
        <f>IF(SUM(CT$6:$DM$6)&gt;0,CT3,IF(CR$6=1,CT3,""))</f>
        <v/>
      </c>
      <c r="CU214" s="79" t="str">
        <f>IF(SUM(CU$6:$DM$6)&gt;0,CU3,IF(CS$6=1,CU3,""))</f>
        <v/>
      </c>
      <c r="CV214" s="79" t="str">
        <f>IF(SUM(CV$6:$DM$6)&gt;0,CV3,IF(CT$6=1,CV3,""))</f>
        <v/>
      </c>
      <c r="CW214" s="79" t="str">
        <f>IF(SUM(CW$6:$DM$6)&gt;0,CW3,IF(CU$6=1,CW3,""))</f>
        <v/>
      </c>
      <c r="CX214" s="79" t="str">
        <f>IF(SUM(CX$6:$DM$6)&gt;0,CX3,IF(CV$6=1,CX3,""))</f>
        <v/>
      </c>
      <c r="CY214" s="79" t="str">
        <f>IF(SUM(CY$6:$DM$6)&gt;0,CY3,IF(CW$6=1,CY3,""))</f>
        <v/>
      </c>
      <c r="CZ214" s="79" t="str">
        <f>IF(SUM(CZ$6:$DM$6)&gt;0,CZ3,IF(CX$6=1,CZ3,""))</f>
        <v/>
      </c>
      <c r="DA214" s="79" t="str">
        <f>IF(SUM(DA$6:$DM$6)&gt;0,DA3,IF(CY$6=1,DA3,""))</f>
        <v/>
      </c>
      <c r="DB214" s="79" t="str">
        <f>IF(SUM(DB$6:$DM$6)&gt;0,DB3,IF(CZ$6=1,DB3,""))</f>
        <v/>
      </c>
      <c r="DC214" s="79" t="str">
        <f>IF(SUM(DC$6:$DM$6)&gt;0,DC3,IF(DA$6=1,DC3,""))</f>
        <v/>
      </c>
      <c r="DD214" s="79" t="str">
        <f>IF(SUM(DD$6:$DM$6)&gt;0,DD3,IF(DB$6=1,DD3,""))</f>
        <v/>
      </c>
      <c r="DE214" s="79" t="str">
        <f>IF(SUM(DE$6:$DM$6)&gt;0,DE3,IF(DC$6=1,DE3,""))</f>
        <v/>
      </c>
      <c r="DF214" s="79" t="str">
        <f>IF(SUM(DF$6:$DM$6)&gt;0,DF3,IF(DD$6=1,DF3,""))</f>
        <v/>
      </c>
      <c r="DG214" s="79" t="str">
        <f>IF(SUM(DG$6:$DM$6)&gt;0,DG3,IF(DE$6=1,DG3,""))</f>
        <v/>
      </c>
      <c r="DH214" s="79" t="str">
        <f>IF(SUM(DH$6:$DM$6)&gt;0,DH3,IF(DF$6=1,DH3,""))</f>
        <v/>
      </c>
      <c r="DI214" s="79" t="str">
        <f>IF(SUM(DI$6:$DM$6)&gt;0,DI3,IF(DG$6=1,DI3,""))</f>
        <v/>
      </c>
      <c r="DJ214" s="79" t="str">
        <f>IF(SUM(DJ$6:$DM$6)&gt;0,DJ3,IF(DH$6=1,DJ3,""))</f>
        <v/>
      </c>
      <c r="DK214" s="79" t="str">
        <f>IF(SUM(DK$6:$DM$6)&gt;0,DK3,IF(DI$6=1,DK3,""))</f>
        <v/>
      </c>
      <c r="DL214" s="79" t="str">
        <f>IF(SUM(DL$6:$DM$6)&gt;0,DL3,IF(DJ$6=1,DL3,""))</f>
        <v/>
      </c>
      <c r="DM214" s="79" t="str">
        <f>IF(SUM(DM$6:$DM$6)&gt;0,DM3,IF(DK$6=1,DM3,""))</f>
        <v/>
      </c>
    </row>
    <row r="215" spans="1:117" s="422" customFormat="1" x14ac:dyDescent="0.25">
      <c r="B215" s="1176" t="s">
        <v>921</v>
      </c>
      <c r="C215" s="1177"/>
      <c r="D215" s="422" t="s">
        <v>906</v>
      </c>
      <c r="E215" s="422" t="s">
        <v>141</v>
      </c>
      <c r="F215" s="587">
        <f>F$28*(1-F$6)</f>
        <v>0</v>
      </c>
      <c r="G215" s="424">
        <f t="shared" ref="G215:AL215" si="206">(F$215+G$28)*(1-G$6)</f>
        <v>0</v>
      </c>
      <c r="H215" s="424">
        <f t="shared" si="206"/>
        <v>0</v>
      </c>
      <c r="I215" s="424">
        <f t="shared" si="206"/>
        <v>0</v>
      </c>
      <c r="J215" s="424">
        <f t="shared" si="206"/>
        <v>0</v>
      </c>
      <c r="K215" s="424">
        <f t="shared" si="206"/>
        <v>0</v>
      </c>
      <c r="L215" s="424">
        <f t="shared" si="206"/>
        <v>0</v>
      </c>
      <c r="M215" s="424">
        <f t="shared" si="206"/>
        <v>950</v>
      </c>
      <c r="N215" s="424">
        <f t="shared" si="206"/>
        <v>15800.4</v>
      </c>
      <c r="O215" s="424">
        <f t="shared" si="206"/>
        <v>31789.85</v>
      </c>
      <c r="P215" s="424">
        <f t="shared" si="206"/>
        <v>60438.049999999996</v>
      </c>
      <c r="Q215" s="424">
        <f t="shared" si="206"/>
        <v>61388.049999999996</v>
      </c>
      <c r="R215" s="424">
        <f t="shared" si="206"/>
        <v>0</v>
      </c>
      <c r="S215" s="424">
        <f t="shared" si="206"/>
        <v>0</v>
      </c>
      <c r="T215" s="424">
        <f t="shared" si="206"/>
        <v>0</v>
      </c>
      <c r="U215" s="424">
        <f t="shared" si="206"/>
        <v>0</v>
      </c>
      <c r="V215" s="424">
        <f t="shared" si="206"/>
        <v>0</v>
      </c>
      <c r="W215" s="424">
        <f t="shared" si="206"/>
        <v>0</v>
      </c>
      <c r="X215" s="424">
        <f t="shared" si="206"/>
        <v>0</v>
      </c>
      <c r="Y215" s="424">
        <f t="shared" si="206"/>
        <v>0</v>
      </c>
      <c r="Z215" s="424">
        <f t="shared" si="206"/>
        <v>0</v>
      </c>
      <c r="AA215" s="424">
        <f t="shared" si="206"/>
        <v>0</v>
      </c>
      <c r="AB215" s="424">
        <f t="shared" si="206"/>
        <v>0</v>
      </c>
      <c r="AC215" s="424">
        <f t="shared" si="206"/>
        <v>0</v>
      </c>
      <c r="AD215" s="424">
        <f t="shared" si="206"/>
        <v>0</v>
      </c>
      <c r="AE215" s="424">
        <f t="shared" si="206"/>
        <v>0</v>
      </c>
      <c r="AF215" s="424">
        <f t="shared" si="206"/>
        <v>0</v>
      </c>
      <c r="AG215" s="424">
        <f t="shared" si="206"/>
        <v>0</v>
      </c>
      <c r="AH215" s="424">
        <f t="shared" si="206"/>
        <v>0</v>
      </c>
      <c r="AI215" s="424">
        <f t="shared" si="206"/>
        <v>0</v>
      </c>
      <c r="AJ215" s="424">
        <f t="shared" si="206"/>
        <v>0</v>
      </c>
      <c r="AK215" s="424">
        <f t="shared" si="206"/>
        <v>0</v>
      </c>
      <c r="AL215" s="424">
        <f t="shared" si="206"/>
        <v>0</v>
      </c>
      <c r="AM215" s="424">
        <f t="shared" ref="AM215:BR215" si="207">(AL$215+AM$28)*(1-AM$6)</f>
        <v>0</v>
      </c>
      <c r="AN215" s="424">
        <f t="shared" si="207"/>
        <v>0</v>
      </c>
      <c r="AO215" s="424">
        <f t="shared" si="207"/>
        <v>0</v>
      </c>
      <c r="AP215" s="424">
        <f t="shared" si="207"/>
        <v>0</v>
      </c>
      <c r="AQ215" s="424">
        <f t="shared" si="207"/>
        <v>0</v>
      </c>
      <c r="AR215" s="424">
        <f t="shared" si="207"/>
        <v>0</v>
      </c>
      <c r="AS215" s="424">
        <f t="shared" si="207"/>
        <v>0</v>
      </c>
      <c r="AT215" s="424">
        <f t="shared" si="207"/>
        <v>0</v>
      </c>
      <c r="AU215" s="424">
        <f t="shared" si="207"/>
        <v>0</v>
      </c>
      <c r="AV215" s="424">
        <f t="shared" si="207"/>
        <v>0</v>
      </c>
      <c r="AW215" s="424">
        <f t="shared" si="207"/>
        <v>0</v>
      </c>
      <c r="AX215" s="424">
        <f t="shared" si="207"/>
        <v>0</v>
      </c>
      <c r="AY215" s="424">
        <f t="shared" si="207"/>
        <v>0</v>
      </c>
      <c r="AZ215" s="424">
        <f t="shared" si="207"/>
        <v>0</v>
      </c>
      <c r="BA215" s="424">
        <f t="shared" si="207"/>
        <v>0</v>
      </c>
      <c r="BB215" s="424">
        <f t="shared" si="207"/>
        <v>0</v>
      </c>
      <c r="BC215" s="424">
        <f t="shared" si="207"/>
        <v>0</v>
      </c>
      <c r="BD215" s="424">
        <f t="shared" si="207"/>
        <v>0</v>
      </c>
      <c r="BE215" s="424">
        <f t="shared" si="207"/>
        <v>0</v>
      </c>
      <c r="BF215" s="424">
        <f t="shared" si="207"/>
        <v>0</v>
      </c>
      <c r="BG215" s="424">
        <f t="shared" si="207"/>
        <v>0</v>
      </c>
      <c r="BH215" s="424">
        <f t="shared" si="207"/>
        <v>0</v>
      </c>
      <c r="BI215" s="424">
        <f t="shared" si="207"/>
        <v>0</v>
      </c>
      <c r="BJ215" s="424">
        <f t="shared" si="207"/>
        <v>0</v>
      </c>
      <c r="BK215" s="424">
        <f t="shared" si="207"/>
        <v>0</v>
      </c>
      <c r="BL215" s="424">
        <f t="shared" si="207"/>
        <v>0</v>
      </c>
      <c r="BM215" s="424">
        <f t="shared" si="207"/>
        <v>0</v>
      </c>
      <c r="BN215" s="424">
        <f t="shared" si="207"/>
        <v>0</v>
      </c>
      <c r="BO215" s="424">
        <f t="shared" si="207"/>
        <v>0</v>
      </c>
      <c r="BP215" s="424">
        <f t="shared" si="207"/>
        <v>0</v>
      </c>
      <c r="BQ215" s="424">
        <f t="shared" si="207"/>
        <v>0</v>
      </c>
      <c r="BR215" s="424">
        <f t="shared" si="207"/>
        <v>0</v>
      </c>
      <c r="BS215" s="424">
        <f t="shared" ref="BS215:CX215" si="208">(BR$215+BS$28)*(1-BS$6)</f>
        <v>0</v>
      </c>
      <c r="BT215" s="424">
        <f t="shared" si="208"/>
        <v>0</v>
      </c>
      <c r="BU215" s="424">
        <f t="shared" si="208"/>
        <v>0</v>
      </c>
      <c r="BV215" s="424">
        <f t="shared" si="208"/>
        <v>0</v>
      </c>
      <c r="BW215" s="424">
        <f t="shared" si="208"/>
        <v>0</v>
      </c>
      <c r="BX215" s="424">
        <f t="shared" si="208"/>
        <v>0</v>
      </c>
      <c r="BY215" s="424">
        <f t="shared" si="208"/>
        <v>0</v>
      </c>
      <c r="BZ215" s="424">
        <f t="shared" si="208"/>
        <v>0</v>
      </c>
      <c r="CA215" s="424">
        <f t="shared" si="208"/>
        <v>0</v>
      </c>
      <c r="CB215" s="424">
        <f t="shared" si="208"/>
        <v>0</v>
      </c>
      <c r="CC215" s="424">
        <f t="shared" si="208"/>
        <v>0</v>
      </c>
      <c r="CD215" s="424">
        <f t="shared" si="208"/>
        <v>0</v>
      </c>
      <c r="CE215" s="424">
        <f t="shared" si="208"/>
        <v>0</v>
      </c>
      <c r="CF215" s="424">
        <f t="shared" si="208"/>
        <v>0</v>
      </c>
      <c r="CG215" s="424">
        <f t="shared" si="208"/>
        <v>0</v>
      </c>
      <c r="CH215" s="424">
        <f t="shared" si="208"/>
        <v>0</v>
      </c>
      <c r="CI215" s="424">
        <f t="shared" si="208"/>
        <v>0</v>
      </c>
      <c r="CJ215" s="424">
        <f t="shared" si="208"/>
        <v>0</v>
      </c>
      <c r="CK215" s="424">
        <f t="shared" si="208"/>
        <v>0</v>
      </c>
      <c r="CL215" s="424">
        <f t="shared" si="208"/>
        <v>0</v>
      </c>
      <c r="CM215" s="424">
        <f t="shared" si="208"/>
        <v>0</v>
      </c>
      <c r="CN215" s="424">
        <f t="shared" si="208"/>
        <v>0</v>
      </c>
      <c r="CO215" s="424">
        <f t="shared" si="208"/>
        <v>0</v>
      </c>
      <c r="CP215" s="424">
        <f t="shared" si="208"/>
        <v>0</v>
      </c>
      <c r="CQ215" s="424">
        <f t="shared" si="208"/>
        <v>0</v>
      </c>
      <c r="CR215" s="424">
        <f t="shared" si="208"/>
        <v>0</v>
      </c>
      <c r="CS215" s="424">
        <f t="shared" si="208"/>
        <v>0</v>
      </c>
      <c r="CT215" s="424">
        <f t="shared" si="208"/>
        <v>0</v>
      </c>
      <c r="CU215" s="424">
        <f t="shared" si="208"/>
        <v>0</v>
      </c>
      <c r="CV215" s="424">
        <f t="shared" si="208"/>
        <v>0</v>
      </c>
      <c r="CW215" s="424">
        <f t="shared" si="208"/>
        <v>0</v>
      </c>
      <c r="CX215" s="424">
        <f t="shared" si="208"/>
        <v>0</v>
      </c>
      <c r="CY215" s="424">
        <f t="shared" ref="CY215:DM215" si="209">(CX$215+CY$28)*(1-CY$6)</f>
        <v>0</v>
      </c>
      <c r="CZ215" s="424">
        <f t="shared" si="209"/>
        <v>0</v>
      </c>
      <c r="DA215" s="424">
        <f t="shared" si="209"/>
        <v>0</v>
      </c>
      <c r="DB215" s="424">
        <f t="shared" si="209"/>
        <v>0</v>
      </c>
      <c r="DC215" s="424">
        <f t="shared" si="209"/>
        <v>0</v>
      </c>
      <c r="DD215" s="424">
        <f t="shared" si="209"/>
        <v>0</v>
      </c>
      <c r="DE215" s="424">
        <f t="shared" si="209"/>
        <v>0</v>
      </c>
      <c r="DF215" s="424">
        <f t="shared" si="209"/>
        <v>0</v>
      </c>
      <c r="DG215" s="424">
        <f t="shared" si="209"/>
        <v>0</v>
      </c>
      <c r="DH215" s="424">
        <f t="shared" si="209"/>
        <v>0</v>
      </c>
      <c r="DI215" s="424">
        <f t="shared" si="209"/>
        <v>0</v>
      </c>
      <c r="DJ215" s="424">
        <f t="shared" si="209"/>
        <v>0</v>
      </c>
      <c r="DK215" s="424">
        <f t="shared" si="209"/>
        <v>0</v>
      </c>
      <c r="DL215" s="424">
        <f t="shared" si="209"/>
        <v>0</v>
      </c>
      <c r="DM215" s="424">
        <f t="shared" si="209"/>
        <v>0</v>
      </c>
    </row>
    <row r="216" spans="1:117" s="422" customFormat="1" ht="15.6" customHeight="1" x14ac:dyDescent="0.25">
      <c r="D216" s="422" t="s">
        <v>906</v>
      </c>
      <c r="E216" s="422" t="s">
        <v>144</v>
      </c>
      <c r="F216" s="587">
        <f>F$35*(1-F$6)</f>
        <v>0</v>
      </c>
      <c r="G216" s="422">
        <f t="shared" ref="G216:AL216" si="210">(G$35+F$216)*(1-G$6)</f>
        <v>0</v>
      </c>
      <c r="H216" s="422">
        <f t="shared" si="210"/>
        <v>0</v>
      </c>
      <c r="I216" s="422">
        <f t="shared" si="210"/>
        <v>0</v>
      </c>
      <c r="J216" s="422">
        <f t="shared" si="210"/>
        <v>0</v>
      </c>
      <c r="K216" s="422">
        <f t="shared" si="210"/>
        <v>0</v>
      </c>
      <c r="L216" s="422">
        <f t="shared" si="210"/>
        <v>0</v>
      </c>
      <c r="M216" s="422">
        <f t="shared" si="210"/>
        <v>50.000000000000043</v>
      </c>
      <c r="N216" s="422">
        <f t="shared" si="210"/>
        <v>831.6000000000007</v>
      </c>
      <c r="O216" s="422">
        <f t="shared" si="210"/>
        <v>1673.1500000000015</v>
      </c>
      <c r="P216" s="422">
        <f t="shared" si="210"/>
        <v>3180.9500000000025</v>
      </c>
      <c r="Q216" s="422">
        <f t="shared" si="210"/>
        <v>3230.9500000000025</v>
      </c>
      <c r="R216" s="422">
        <f t="shared" si="210"/>
        <v>0</v>
      </c>
      <c r="S216" s="422">
        <f t="shared" si="210"/>
        <v>0</v>
      </c>
      <c r="T216" s="422">
        <f t="shared" si="210"/>
        <v>0</v>
      </c>
      <c r="U216" s="422">
        <f t="shared" si="210"/>
        <v>0</v>
      </c>
      <c r="V216" s="422">
        <f t="shared" si="210"/>
        <v>0</v>
      </c>
      <c r="W216" s="422">
        <f t="shared" si="210"/>
        <v>0</v>
      </c>
      <c r="X216" s="422">
        <f t="shared" si="210"/>
        <v>0</v>
      </c>
      <c r="Y216" s="422">
        <f t="shared" si="210"/>
        <v>0</v>
      </c>
      <c r="Z216" s="422">
        <f t="shared" si="210"/>
        <v>0</v>
      </c>
      <c r="AA216" s="422">
        <f t="shared" si="210"/>
        <v>0</v>
      </c>
      <c r="AB216" s="422">
        <f t="shared" si="210"/>
        <v>0</v>
      </c>
      <c r="AC216" s="422">
        <f t="shared" si="210"/>
        <v>0</v>
      </c>
      <c r="AD216" s="422">
        <f t="shared" si="210"/>
        <v>0</v>
      </c>
      <c r="AE216" s="422">
        <f t="shared" si="210"/>
        <v>0</v>
      </c>
      <c r="AF216" s="422">
        <f t="shared" si="210"/>
        <v>0</v>
      </c>
      <c r="AG216" s="422">
        <f t="shared" si="210"/>
        <v>0</v>
      </c>
      <c r="AH216" s="422">
        <f t="shared" si="210"/>
        <v>0</v>
      </c>
      <c r="AI216" s="422">
        <f t="shared" si="210"/>
        <v>0</v>
      </c>
      <c r="AJ216" s="422">
        <f t="shared" si="210"/>
        <v>0</v>
      </c>
      <c r="AK216" s="422">
        <f t="shared" si="210"/>
        <v>0</v>
      </c>
      <c r="AL216" s="422">
        <f t="shared" si="210"/>
        <v>0</v>
      </c>
      <c r="AM216" s="422">
        <f t="shared" ref="AM216:BR216" si="211">(AM$35+AL$216)*(1-AM$6)</f>
        <v>0</v>
      </c>
      <c r="AN216" s="422">
        <f t="shared" si="211"/>
        <v>0</v>
      </c>
      <c r="AO216" s="422">
        <f t="shared" si="211"/>
        <v>0</v>
      </c>
      <c r="AP216" s="422">
        <f t="shared" si="211"/>
        <v>0</v>
      </c>
      <c r="AQ216" s="422">
        <f t="shared" si="211"/>
        <v>0</v>
      </c>
      <c r="AR216" s="422">
        <f t="shared" si="211"/>
        <v>0</v>
      </c>
      <c r="AS216" s="422">
        <f t="shared" si="211"/>
        <v>0</v>
      </c>
      <c r="AT216" s="422">
        <f t="shared" si="211"/>
        <v>0</v>
      </c>
      <c r="AU216" s="422">
        <f t="shared" si="211"/>
        <v>0</v>
      </c>
      <c r="AV216" s="422">
        <f t="shared" si="211"/>
        <v>0</v>
      </c>
      <c r="AW216" s="422">
        <f t="shared" si="211"/>
        <v>0</v>
      </c>
      <c r="AX216" s="422">
        <f t="shared" si="211"/>
        <v>0</v>
      </c>
      <c r="AY216" s="422">
        <f t="shared" si="211"/>
        <v>0</v>
      </c>
      <c r="AZ216" s="422">
        <f t="shared" si="211"/>
        <v>0</v>
      </c>
      <c r="BA216" s="422">
        <f t="shared" si="211"/>
        <v>0</v>
      </c>
      <c r="BB216" s="422">
        <f t="shared" si="211"/>
        <v>0</v>
      </c>
      <c r="BC216" s="422">
        <f t="shared" si="211"/>
        <v>0</v>
      </c>
      <c r="BD216" s="422">
        <f t="shared" si="211"/>
        <v>0</v>
      </c>
      <c r="BE216" s="422">
        <f t="shared" si="211"/>
        <v>0</v>
      </c>
      <c r="BF216" s="422">
        <f t="shared" si="211"/>
        <v>0</v>
      </c>
      <c r="BG216" s="422">
        <f t="shared" si="211"/>
        <v>0</v>
      </c>
      <c r="BH216" s="422">
        <f t="shared" si="211"/>
        <v>0</v>
      </c>
      <c r="BI216" s="422">
        <f t="shared" si="211"/>
        <v>0</v>
      </c>
      <c r="BJ216" s="422">
        <f t="shared" si="211"/>
        <v>0</v>
      </c>
      <c r="BK216" s="422">
        <f t="shared" si="211"/>
        <v>0</v>
      </c>
      <c r="BL216" s="422">
        <f t="shared" si="211"/>
        <v>0</v>
      </c>
      <c r="BM216" s="422">
        <f t="shared" si="211"/>
        <v>0</v>
      </c>
      <c r="BN216" s="422">
        <f t="shared" si="211"/>
        <v>0</v>
      </c>
      <c r="BO216" s="422">
        <f t="shared" si="211"/>
        <v>0</v>
      </c>
      <c r="BP216" s="422">
        <f t="shared" si="211"/>
        <v>0</v>
      </c>
      <c r="BQ216" s="422">
        <f t="shared" si="211"/>
        <v>0</v>
      </c>
      <c r="BR216" s="422">
        <f t="shared" si="211"/>
        <v>0</v>
      </c>
      <c r="BS216" s="422">
        <f t="shared" ref="BS216:CX216" si="212">(BS$35+BR$216)*(1-BS$6)</f>
        <v>0</v>
      </c>
      <c r="BT216" s="422">
        <f t="shared" si="212"/>
        <v>0</v>
      </c>
      <c r="BU216" s="422">
        <f t="shared" si="212"/>
        <v>0</v>
      </c>
      <c r="BV216" s="422">
        <f t="shared" si="212"/>
        <v>0</v>
      </c>
      <c r="BW216" s="422">
        <f t="shared" si="212"/>
        <v>0</v>
      </c>
      <c r="BX216" s="422">
        <f t="shared" si="212"/>
        <v>0</v>
      </c>
      <c r="BY216" s="422">
        <f t="shared" si="212"/>
        <v>0</v>
      </c>
      <c r="BZ216" s="422">
        <f t="shared" si="212"/>
        <v>0</v>
      </c>
      <c r="CA216" s="422">
        <f t="shared" si="212"/>
        <v>0</v>
      </c>
      <c r="CB216" s="422">
        <f t="shared" si="212"/>
        <v>0</v>
      </c>
      <c r="CC216" s="422">
        <f t="shared" si="212"/>
        <v>0</v>
      </c>
      <c r="CD216" s="422">
        <f t="shared" si="212"/>
        <v>0</v>
      </c>
      <c r="CE216" s="422">
        <f t="shared" si="212"/>
        <v>0</v>
      </c>
      <c r="CF216" s="422">
        <f t="shared" si="212"/>
        <v>0</v>
      </c>
      <c r="CG216" s="422">
        <f t="shared" si="212"/>
        <v>0</v>
      </c>
      <c r="CH216" s="422">
        <f t="shared" si="212"/>
        <v>0</v>
      </c>
      <c r="CI216" s="422">
        <f t="shared" si="212"/>
        <v>0</v>
      </c>
      <c r="CJ216" s="422">
        <f t="shared" si="212"/>
        <v>0</v>
      </c>
      <c r="CK216" s="422">
        <f t="shared" si="212"/>
        <v>0</v>
      </c>
      <c r="CL216" s="422">
        <f t="shared" si="212"/>
        <v>0</v>
      </c>
      <c r="CM216" s="422">
        <f t="shared" si="212"/>
        <v>0</v>
      </c>
      <c r="CN216" s="422">
        <f t="shared" si="212"/>
        <v>0</v>
      </c>
      <c r="CO216" s="422">
        <f t="shared" si="212"/>
        <v>0</v>
      </c>
      <c r="CP216" s="422">
        <f t="shared" si="212"/>
        <v>0</v>
      </c>
      <c r="CQ216" s="422">
        <f t="shared" si="212"/>
        <v>0</v>
      </c>
      <c r="CR216" s="422">
        <f t="shared" si="212"/>
        <v>0</v>
      </c>
      <c r="CS216" s="422">
        <f t="shared" si="212"/>
        <v>0</v>
      </c>
      <c r="CT216" s="422">
        <f t="shared" si="212"/>
        <v>0</v>
      </c>
      <c r="CU216" s="422">
        <f t="shared" si="212"/>
        <v>0</v>
      </c>
      <c r="CV216" s="422">
        <f t="shared" si="212"/>
        <v>0</v>
      </c>
      <c r="CW216" s="422">
        <f t="shared" si="212"/>
        <v>0</v>
      </c>
      <c r="CX216" s="422">
        <f t="shared" si="212"/>
        <v>0</v>
      </c>
      <c r="CY216" s="422">
        <f t="shared" ref="CY216:DM216" si="213">(CY$35+CX$216)*(1-CY$6)</f>
        <v>0</v>
      </c>
      <c r="CZ216" s="422">
        <f t="shared" si="213"/>
        <v>0</v>
      </c>
      <c r="DA216" s="422">
        <f t="shared" si="213"/>
        <v>0</v>
      </c>
      <c r="DB216" s="422">
        <f t="shared" si="213"/>
        <v>0</v>
      </c>
      <c r="DC216" s="422">
        <f t="shared" si="213"/>
        <v>0</v>
      </c>
      <c r="DD216" s="422">
        <f t="shared" si="213"/>
        <v>0</v>
      </c>
      <c r="DE216" s="422">
        <f t="shared" si="213"/>
        <v>0</v>
      </c>
      <c r="DF216" s="422">
        <f t="shared" si="213"/>
        <v>0</v>
      </c>
      <c r="DG216" s="422">
        <f t="shared" si="213"/>
        <v>0</v>
      </c>
      <c r="DH216" s="422">
        <f t="shared" si="213"/>
        <v>0</v>
      </c>
      <c r="DI216" s="422">
        <f t="shared" si="213"/>
        <v>0</v>
      </c>
      <c r="DJ216" s="422">
        <f t="shared" si="213"/>
        <v>0</v>
      </c>
      <c r="DK216" s="422">
        <f t="shared" si="213"/>
        <v>0</v>
      </c>
      <c r="DL216" s="422">
        <f t="shared" si="213"/>
        <v>0</v>
      </c>
      <c r="DM216" s="422">
        <f t="shared" si="213"/>
        <v>0</v>
      </c>
    </row>
    <row r="217" spans="1:117" s="422" customFormat="1" ht="15.6" customHeight="1" x14ac:dyDescent="0.25">
      <c r="D217" s="422" t="s">
        <v>906</v>
      </c>
      <c r="E217" s="422" t="s">
        <v>320</v>
      </c>
      <c r="F217" s="587">
        <f>F$21*(1-F$6)</f>
        <v>0</v>
      </c>
      <c r="G217" s="424">
        <f t="shared" ref="G217:AL217" si="214">(F$217+G$21)*(1-G$6)</f>
        <v>0</v>
      </c>
      <c r="H217" s="424">
        <f t="shared" si="214"/>
        <v>0</v>
      </c>
      <c r="I217" s="424">
        <f t="shared" si="214"/>
        <v>0</v>
      </c>
      <c r="J217" s="424">
        <f t="shared" si="214"/>
        <v>0</v>
      </c>
      <c r="K217" s="424">
        <f t="shared" si="214"/>
        <v>0</v>
      </c>
      <c r="L217" s="424">
        <f t="shared" si="214"/>
        <v>0</v>
      </c>
      <c r="M217" s="424">
        <f t="shared" si="214"/>
        <v>0</v>
      </c>
      <c r="N217" s="424">
        <f t="shared" si="214"/>
        <v>0</v>
      </c>
      <c r="O217" s="424">
        <f t="shared" si="214"/>
        <v>0</v>
      </c>
      <c r="P217" s="424">
        <f t="shared" si="214"/>
        <v>0</v>
      </c>
      <c r="Q217" s="424">
        <f t="shared" si="214"/>
        <v>0</v>
      </c>
      <c r="R217" s="424">
        <f t="shared" si="214"/>
        <v>0</v>
      </c>
      <c r="S217" s="424">
        <f t="shared" si="214"/>
        <v>0</v>
      </c>
      <c r="T217" s="424">
        <f t="shared" si="214"/>
        <v>0</v>
      </c>
      <c r="U217" s="424">
        <f t="shared" si="214"/>
        <v>0</v>
      </c>
      <c r="V217" s="424">
        <f t="shared" si="214"/>
        <v>0</v>
      </c>
      <c r="W217" s="424">
        <f t="shared" si="214"/>
        <v>0</v>
      </c>
      <c r="X217" s="424">
        <f t="shared" si="214"/>
        <v>0</v>
      </c>
      <c r="Y217" s="424">
        <f t="shared" si="214"/>
        <v>0</v>
      </c>
      <c r="Z217" s="424">
        <f t="shared" si="214"/>
        <v>0</v>
      </c>
      <c r="AA217" s="424">
        <f t="shared" si="214"/>
        <v>0</v>
      </c>
      <c r="AB217" s="424">
        <f t="shared" si="214"/>
        <v>0</v>
      </c>
      <c r="AC217" s="424">
        <f t="shared" si="214"/>
        <v>0</v>
      </c>
      <c r="AD217" s="424">
        <f t="shared" si="214"/>
        <v>0</v>
      </c>
      <c r="AE217" s="424">
        <f t="shared" si="214"/>
        <v>0</v>
      </c>
      <c r="AF217" s="424">
        <f t="shared" si="214"/>
        <v>0</v>
      </c>
      <c r="AG217" s="424">
        <f t="shared" si="214"/>
        <v>0</v>
      </c>
      <c r="AH217" s="424">
        <f t="shared" si="214"/>
        <v>0</v>
      </c>
      <c r="AI217" s="424">
        <f t="shared" si="214"/>
        <v>0</v>
      </c>
      <c r="AJ217" s="424">
        <f t="shared" si="214"/>
        <v>0</v>
      </c>
      <c r="AK217" s="424">
        <f t="shared" si="214"/>
        <v>0</v>
      </c>
      <c r="AL217" s="424">
        <f t="shared" si="214"/>
        <v>0</v>
      </c>
      <c r="AM217" s="424">
        <f t="shared" ref="AM217:BR217" si="215">(AL$217+AM$21)*(1-AM$6)</f>
        <v>0</v>
      </c>
      <c r="AN217" s="424">
        <f t="shared" si="215"/>
        <v>0</v>
      </c>
      <c r="AO217" s="424">
        <f t="shared" si="215"/>
        <v>0</v>
      </c>
      <c r="AP217" s="424">
        <f t="shared" si="215"/>
        <v>0</v>
      </c>
      <c r="AQ217" s="424">
        <f t="shared" si="215"/>
        <v>0</v>
      </c>
      <c r="AR217" s="424">
        <f t="shared" si="215"/>
        <v>0</v>
      </c>
      <c r="AS217" s="424">
        <f t="shared" si="215"/>
        <v>0</v>
      </c>
      <c r="AT217" s="424">
        <f t="shared" si="215"/>
        <v>0</v>
      </c>
      <c r="AU217" s="424">
        <f t="shared" si="215"/>
        <v>0</v>
      </c>
      <c r="AV217" s="424">
        <f t="shared" si="215"/>
        <v>0</v>
      </c>
      <c r="AW217" s="424">
        <f t="shared" si="215"/>
        <v>0</v>
      </c>
      <c r="AX217" s="424">
        <f t="shared" si="215"/>
        <v>0</v>
      </c>
      <c r="AY217" s="424">
        <f t="shared" si="215"/>
        <v>0</v>
      </c>
      <c r="AZ217" s="424">
        <f t="shared" si="215"/>
        <v>0</v>
      </c>
      <c r="BA217" s="424">
        <f t="shared" si="215"/>
        <v>0</v>
      </c>
      <c r="BB217" s="424">
        <f t="shared" si="215"/>
        <v>0</v>
      </c>
      <c r="BC217" s="424">
        <f t="shared" si="215"/>
        <v>0</v>
      </c>
      <c r="BD217" s="424">
        <f t="shared" si="215"/>
        <v>0</v>
      </c>
      <c r="BE217" s="424">
        <f t="shared" si="215"/>
        <v>0</v>
      </c>
      <c r="BF217" s="424">
        <f t="shared" si="215"/>
        <v>0</v>
      </c>
      <c r="BG217" s="424">
        <f t="shared" si="215"/>
        <v>0</v>
      </c>
      <c r="BH217" s="424">
        <f t="shared" si="215"/>
        <v>0</v>
      </c>
      <c r="BI217" s="424">
        <f t="shared" si="215"/>
        <v>0</v>
      </c>
      <c r="BJ217" s="424">
        <f t="shared" si="215"/>
        <v>0</v>
      </c>
      <c r="BK217" s="424">
        <f t="shared" si="215"/>
        <v>0</v>
      </c>
      <c r="BL217" s="424">
        <f t="shared" si="215"/>
        <v>0</v>
      </c>
      <c r="BM217" s="424">
        <f t="shared" si="215"/>
        <v>0</v>
      </c>
      <c r="BN217" s="424">
        <f t="shared" si="215"/>
        <v>0</v>
      </c>
      <c r="BO217" s="424">
        <f t="shared" si="215"/>
        <v>0</v>
      </c>
      <c r="BP217" s="424">
        <f t="shared" si="215"/>
        <v>0</v>
      </c>
      <c r="BQ217" s="424">
        <f t="shared" si="215"/>
        <v>0</v>
      </c>
      <c r="BR217" s="424">
        <f t="shared" si="215"/>
        <v>0</v>
      </c>
      <c r="BS217" s="424">
        <f t="shared" ref="BS217:CX217" si="216">(BR$217+BS$21)*(1-BS$6)</f>
        <v>0</v>
      </c>
      <c r="BT217" s="424">
        <f t="shared" si="216"/>
        <v>0</v>
      </c>
      <c r="BU217" s="424">
        <f t="shared" si="216"/>
        <v>0</v>
      </c>
      <c r="BV217" s="424">
        <f t="shared" si="216"/>
        <v>0</v>
      </c>
      <c r="BW217" s="424">
        <f t="shared" si="216"/>
        <v>0</v>
      </c>
      <c r="BX217" s="424">
        <f t="shared" si="216"/>
        <v>0</v>
      </c>
      <c r="BY217" s="424">
        <f t="shared" si="216"/>
        <v>0</v>
      </c>
      <c r="BZ217" s="424">
        <f t="shared" si="216"/>
        <v>0</v>
      </c>
      <c r="CA217" s="424">
        <f t="shared" si="216"/>
        <v>0</v>
      </c>
      <c r="CB217" s="424">
        <f t="shared" si="216"/>
        <v>0</v>
      </c>
      <c r="CC217" s="424">
        <f t="shared" si="216"/>
        <v>0</v>
      </c>
      <c r="CD217" s="424">
        <f t="shared" si="216"/>
        <v>0</v>
      </c>
      <c r="CE217" s="424">
        <f t="shared" si="216"/>
        <v>0</v>
      </c>
      <c r="CF217" s="424">
        <f t="shared" si="216"/>
        <v>0</v>
      </c>
      <c r="CG217" s="424">
        <f t="shared" si="216"/>
        <v>0</v>
      </c>
      <c r="CH217" s="424">
        <f t="shared" si="216"/>
        <v>0</v>
      </c>
      <c r="CI217" s="424">
        <f t="shared" si="216"/>
        <v>0</v>
      </c>
      <c r="CJ217" s="424">
        <f t="shared" si="216"/>
        <v>0</v>
      </c>
      <c r="CK217" s="424">
        <f t="shared" si="216"/>
        <v>0</v>
      </c>
      <c r="CL217" s="424">
        <f t="shared" si="216"/>
        <v>0</v>
      </c>
      <c r="CM217" s="424">
        <f t="shared" si="216"/>
        <v>0</v>
      </c>
      <c r="CN217" s="424">
        <f t="shared" si="216"/>
        <v>0</v>
      </c>
      <c r="CO217" s="424">
        <f t="shared" si="216"/>
        <v>0</v>
      </c>
      <c r="CP217" s="424">
        <f t="shared" si="216"/>
        <v>0</v>
      </c>
      <c r="CQ217" s="424">
        <f t="shared" si="216"/>
        <v>0</v>
      </c>
      <c r="CR217" s="424">
        <f t="shared" si="216"/>
        <v>0</v>
      </c>
      <c r="CS217" s="424">
        <f t="shared" si="216"/>
        <v>0</v>
      </c>
      <c r="CT217" s="424">
        <f t="shared" si="216"/>
        <v>0</v>
      </c>
      <c r="CU217" s="424">
        <f t="shared" si="216"/>
        <v>0</v>
      </c>
      <c r="CV217" s="424">
        <f t="shared" si="216"/>
        <v>0</v>
      </c>
      <c r="CW217" s="424">
        <f t="shared" si="216"/>
        <v>0</v>
      </c>
      <c r="CX217" s="424">
        <f t="shared" si="216"/>
        <v>0</v>
      </c>
      <c r="CY217" s="424">
        <f t="shared" ref="CY217:DM217" si="217">(CX$217+CY$21)*(1-CY$6)</f>
        <v>0</v>
      </c>
      <c r="CZ217" s="424">
        <f t="shared" si="217"/>
        <v>0</v>
      </c>
      <c r="DA217" s="424">
        <f t="shared" si="217"/>
        <v>0</v>
      </c>
      <c r="DB217" s="424">
        <f t="shared" si="217"/>
        <v>0</v>
      </c>
      <c r="DC217" s="424">
        <f t="shared" si="217"/>
        <v>0</v>
      </c>
      <c r="DD217" s="424">
        <f t="shared" si="217"/>
        <v>0</v>
      </c>
      <c r="DE217" s="424">
        <f t="shared" si="217"/>
        <v>0</v>
      </c>
      <c r="DF217" s="424">
        <f t="shared" si="217"/>
        <v>0</v>
      </c>
      <c r="DG217" s="424">
        <f t="shared" si="217"/>
        <v>0</v>
      </c>
      <c r="DH217" s="424">
        <f t="shared" si="217"/>
        <v>0</v>
      </c>
      <c r="DI217" s="424">
        <f t="shared" si="217"/>
        <v>0</v>
      </c>
      <c r="DJ217" s="424">
        <f t="shared" si="217"/>
        <v>0</v>
      </c>
      <c r="DK217" s="424">
        <f t="shared" si="217"/>
        <v>0</v>
      </c>
      <c r="DL217" s="424">
        <f t="shared" si="217"/>
        <v>0</v>
      </c>
      <c r="DM217" s="424">
        <f t="shared" si="217"/>
        <v>0</v>
      </c>
    </row>
    <row r="218" spans="1:117" s="422" customFormat="1" x14ac:dyDescent="0.25">
      <c r="B218" s="855"/>
      <c r="D218" s="422" t="s">
        <v>906</v>
      </c>
      <c r="E218" s="422" t="s">
        <v>673</v>
      </c>
      <c r="F218" s="587">
        <f>F$29</f>
        <v>0</v>
      </c>
      <c r="G218" s="422">
        <f t="shared" ref="G218:AL218" si="218">(G$29+F$218)*(1-G$6)</f>
        <v>0</v>
      </c>
      <c r="H218" s="422">
        <f t="shared" si="218"/>
        <v>0</v>
      </c>
      <c r="I218" s="422">
        <f t="shared" si="218"/>
        <v>0</v>
      </c>
      <c r="J218" s="422">
        <f t="shared" si="218"/>
        <v>0</v>
      </c>
      <c r="K218" s="422">
        <f t="shared" si="218"/>
        <v>0</v>
      </c>
      <c r="L218" s="422">
        <f t="shared" si="218"/>
        <v>0</v>
      </c>
      <c r="M218" s="422">
        <f t="shared" si="218"/>
        <v>0</v>
      </c>
      <c r="N218" s="422">
        <f t="shared" si="218"/>
        <v>7.5754334074585756</v>
      </c>
      <c r="O218" s="422">
        <f t="shared" si="218"/>
        <v>133.63044941011049</v>
      </c>
      <c r="P218" s="422">
        <f t="shared" si="218"/>
        <v>388.19276549307051</v>
      </c>
      <c r="Q218" s="422">
        <f t="shared" si="218"/>
        <v>873.22976706770396</v>
      </c>
      <c r="R218" s="422">
        <f t="shared" si="218"/>
        <v>0</v>
      </c>
      <c r="S218" s="422">
        <f t="shared" si="218"/>
        <v>0</v>
      </c>
      <c r="T218" s="422">
        <f t="shared" si="218"/>
        <v>0</v>
      </c>
      <c r="U218" s="422">
        <f t="shared" si="218"/>
        <v>0</v>
      </c>
      <c r="V218" s="422">
        <f t="shared" si="218"/>
        <v>0</v>
      </c>
      <c r="W218" s="422">
        <f t="shared" si="218"/>
        <v>0</v>
      </c>
      <c r="X218" s="422">
        <f t="shared" si="218"/>
        <v>0</v>
      </c>
      <c r="Y218" s="422">
        <f t="shared" si="218"/>
        <v>0</v>
      </c>
      <c r="Z218" s="422">
        <f t="shared" si="218"/>
        <v>0</v>
      </c>
      <c r="AA218" s="422">
        <f t="shared" si="218"/>
        <v>0</v>
      </c>
      <c r="AB218" s="422">
        <f t="shared" si="218"/>
        <v>0</v>
      </c>
      <c r="AC218" s="422">
        <f t="shared" si="218"/>
        <v>0</v>
      </c>
      <c r="AD218" s="422">
        <f t="shared" si="218"/>
        <v>0</v>
      </c>
      <c r="AE218" s="422">
        <f t="shared" si="218"/>
        <v>0</v>
      </c>
      <c r="AF218" s="422">
        <f t="shared" si="218"/>
        <v>0</v>
      </c>
      <c r="AG218" s="422">
        <f t="shared" si="218"/>
        <v>0</v>
      </c>
      <c r="AH218" s="422">
        <f t="shared" si="218"/>
        <v>0</v>
      </c>
      <c r="AI218" s="422">
        <f t="shared" si="218"/>
        <v>0</v>
      </c>
      <c r="AJ218" s="422">
        <f t="shared" si="218"/>
        <v>0</v>
      </c>
      <c r="AK218" s="422">
        <f t="shared" si="218"/>
        <v>0</v>
      </c>
      <c r="AL218" s="422">
        <f t="shared" si="218"/>
        <v>0</v>
      </c>
      <c r="AM218" s="422">
        <f t="shared" ref="AM218:BR218" si="219">(AM$29+AL$218)*(1-AM$6)</f>
        <v>0</v>
      </c>
      <c r="AN218" s="422">
        <f t="shared" si="219"/>
        <v>0</v>
      </c>
      <c r="AO218" s="422">
        <f t="shared" si="219"/>
        <v>0</v>
      </c>
      <c r="AP218" s="422">
        <f t="shared" si="219"/>
        <v>0</v>
      </c>
      <c r="AQ218" s="422">
        <f t="shared" si="219"/>
        <v>0</v>
      </c>
      <c r="AR218" s="422">
        <f t="shared" si="219"/>
        <v>0</v>
      </c>
      <c r="AS218" s="422">
        <f t="shared" si="219"/>
        <v>0</v>
      </c>
      <c r="AT218" s="422">
        <f t="shared" si="219"/>
        <v>0</v>
      </c>
      <c r="AU218" s="422">
        <f t="shared" si="219"/>
        <v>0</v>
      </c>
      <c r="AV218" s="422">
        <f t="shared" si="219"/>
        <v>0</v>
      </c>
      <c r="AW218" s="422">
        <f t="shared" si="219"/>
        <v>0</v>
      </c>
      <c r="AX218" s="422">
        <f t="shared" si="219"/>
        <v>0</v>
      </c>
      <c r="AY218" s="422">
        <f t="shared" si="219"/>
        <v>0</v>
      </c>
      <c r="AZ218" s="422">
        <f t="shared" si="219"/>
        <v>0</v>
      </c>
      <c r="BA218" s="422">
        <f t="shared" si="219"/>
        <v>0</v>
      </c>
      <c r="BB218" s="422">
        <f t="shared" si="219"/>
        <v>0</v>
      </c>
      <c r="BC218" s="422">
        <f t="shared" si="219"/>
        <v>0</v>
      </c>
      <c r="BD218" s="422">
        <f t="shared" si="219"/>
        <v>0</v>
      </c>
      <c r="BE218" s="422">
        <f t="shared" si="219"/>
        <v>0</v>
      </c>
      <c r="BF218" s="422">
        <f t="shared" si="219"/>
        <v>0</v>
      </c>
      <c r="BG218" s="422">
        <f t="shared" si="219"/>
        <v>0</v>
      </c>
      <c r="BH218" s="422">
        <f t="shared" si="219"/>
        <v>0</v>
      </c>
      <c r="BI218" s="422">
        <f t="shared" si="219"/>
        <v>0</v>
      </c>
      <c r="BJ218" s="422">
        <f t="shared" si="219"/>
        <v>0</v>
      </c>
      <c r="BK218" s="422">
        <f t="shared" si="219"/>
        <v>0</v>
      </c>
      <c r="BL218" s="422">
        <f t="shared" si="219"/>
        <v>0</v>
      </c>
      <c r="BM218" s="422">
        <f t="shared" si="219"/>
        <v>0</v>
      </c>
      <c r="BN218" s="422">
        <f t="shared" si="219"/>
        <v>0</v>
      </c>
      <c r="BO218" s="422">
        <f t="shared" si="219"/>
        <v>0</v>
      </c>
      <c r="BP218" s="422">
        <f t="shared" si="219"/>
        <v>0</v>
      </c>
      <c r="BQ218" s="422">
        <f t="shared" si="219"/>
        <v>0</v>
      </c>
      <c r="BR218" s="422">
        <f t="shared" si="219"/>
        <v>0</v>
      </c>
      <c r="BS218" s="422">
        <f t="shared" ref="BS218:CX218" si="220">(BS$29+BR$218)*(1-BS$6)</f>
        <v>0</v>
      </c>
      <c r="BT218" s="422">
        <f t="shared" si="220"/>
        <v>0</v>
      </c>
      <c r="BU218" s="422">
        <f t="shared" si="220"/>
        <v>0</v>
      </c>
      <c r="BV218" s="422">
        <f t="shared" si="220"/>
        <v>0</v>
      </c>
      <c r="BW218" s="422">
        <f t="shared" si="220"/>
        <v>0</v>
      </c>
      <c r="BX218" s="422">
        <f t="shared" si="220"/>
        <v>0</v>
      </c>
      <c r="BY218" s="422">
        <f t="shared" si="220"/>
        <v>0</v>
      </c>
      <c r="BZ218" s="422">
        <f t="shared" si="220"/>
        <v>0</v>
      </c>
      <c r="CA218" s="422">
        <f t="shared" si="220"/>
        <v>0</v>
      </c>
      <c r="CB218" s="422">
        <f t="shared" si="220"/>
        <v>0</v>
      </c>
      <c r="CC218" s="422">
        <f t="shared" si="220"/>
        <v>0</v>
      </c>
      <c r="CD218" s="422">
        <f t="shared" si="220"/>
        <v>0</v>
      </c>
      <c r="CE218" s="422">
        <f t="shared" si="220"/>
        <v>0</v>
      </c>
      <c r="CF218" s="422">
        <f t="shared" si="220"/>
        <v>0</v>
      </c>
      <c r="CG218" s="422">
        <f t="shared" si="220"/>
        <v>0</v>
      </c>
      <c r="CH218" s="422">
        <f t="shared" si="220"/>
        <v>0</v>
      </c>
      <c r="CI218" s="422">
        <f t="shared" si="220"/>
        <v>0</v>
      </c>
      <c r="CJ218" s="422">
        <f t="shared" si="220"/>
        <v>0</v>
      </c>
      <c r="CK218" s="422">
        <f t="shared" si="220"/>
        <v>0</v>
      </c>
      <c r="CL218" s="422">
        <f t="shared" si="220"/>
        <v>0</v>
      </c>
      <c r="CM218" s="422">
        <f t="shared" si="220"/>
        <v>0</v>
      </c>
      <c r="CN218" s="422">
        <f t="shared" si="220"/>
        <v>0</v>
      </c>
      <c r="CO218" s="422">
        <f t="shared" si="220"/>
        <v>0</v>
      </c>
      <c r="CP218" s="422">
        <f t="shared" si="220"/>
        <v>0</v>
      </c>
      <c r="CQ218" s="422">
        <f t="shared" si="220"/>
        <v>0</v>
      </c>
      <c r="CR218" s="422">
        <f t="shared" si="220"/>
        <v>0</v>
      </c>
      <c r="CS218" s="422">
        <f t="shared" si="220"/>
        <v>0</v>
      </c>
      <c r="CT218" s="422">
        <f t="shared" si="220"/>
        <v>0</v>
      </c>
      <c r="CU218" s="422">
        <f t="shared" si="220"/>
        <v>0</v>
      </c>
      <c r="CV218" s="422">
        <f t="shared" si="220"/>
        <v>0</v>
      </c>
      <c r="CW218" s="422">
        <f t="shared" si="220"/>
        <v>0</v>
      </c>
      <c r="CX218" s="422">
        <f t="shared" si="220"/>
        <v>0</v>
      </c>
      <c r="CY218" s="422">
        <f t="shared" ref="CY218:DM218" si="221">(CY$29+CX$218)*(1-CY$6)</f>
        <v>0</v>
      </c>
      <c r="CZ218" s="422">
        <f t="shared" si="221"/>
        <v>0</v>
      </c>
      <c r="DA218" s="422">
        <f t="shared" si="221"/>
        <v>0</v>
      </c>
      <c r="DB218" s="422">
        <f t="shared" si="221"/>
        <v>0</v>
      </c>
      <c r="DC218" s="422">
        <f t="shared" si="221"/>
        <v>0</v>
      </c>
      <c r="DD218" s="422">
        <f t="shared" si="221"/>
        <v>0</v>
      </c>
      <c r="DE218" s="422">
        <f t="shared" si="221"/>
        <v>0</v>
      </c>
      <c r="DF218" s="422">
        <f t="shared" si="221"/>
        <v>0</v>
      </c>
      <c r="DG218" s="422">
        <f t="shared" si="221"/>
        <v>0</v>
      </c>
      <c r="DH218" s="422">
        <f t="shared" si="221"/>
        <v>0</v>
      </c>
      <c r="DI218" s="422">
        <f t="shared" si="221"/>
        <v>0</v>
      </c>
      <c r="DJ218" s="422">
        <f t="shared" si="221"/>
        <v>0</v>
      </c>
      <c r="DK218" s="422">
        <f t="shared" si="221"/>
        <v>0</v>
      </c>
      <c r="DL218" s="422">
        <f t="shared" si="221"/>
        <v>0</v>
      </c>
      <c r="DM218" s="422">
        <f t="shared" si="221"/>
        <v>0</v>
      </c>
    </row>
    <row r="219" spans="1:117" s="422" customFormat="1" ht="15.6" customHeight="1" x14ac:dyDescent="0.25">
      <c r="B219" s="855"/>
      <c r="D219" s="422" t="s">
        <v>906</v>
      </c>
      <c r="E219" s="422" t="s">
        <v>140</v>
      </c>
      <c r="F219" s="587">
        <f>F$36</f>
        <v>0</v>
      </c>
      <c r="G219" s="422">
        <f t="shared" ref="G219:AL219" si="222">(G$36+F$219)*(1-G$6)</f>
        <v>0</v>
      </c>
      <c r="H219" s="422">
        <f t="shared" si="222"/>
        <v>0</v>
      </c>
      <c r="I219" s="422">
        <f t="shared" si="222"/>
        <v>0</v>
      </c>
      <c r="J219" s="422">
        <f t="shared" si="222"/>
        <v>0</v>
      </c>
      <c r="K219" s="422">
        <f t="shared" si="222"/>
        <v>0</v>
      </c>
      <c r="L219" s="422">
        <f t="shared" si="222"/>
        <v>0</v>
      </c>
      <c r="M219" s="422">
        <f t="shared" si="222"/>
        <v>0</v>
      </c>
      <c r="N219" s="422">
        <f t="shared" si="222"/>
        <v>0</v>
      </c>
      <c r="O219" s="422">
        <f t="shared" si="222"/>
        <v>0</v>
      </c>
      <c r="P219" s="422">
        <f t="shared" si="222"/>
        <v>0</v>
      </c>
      <c r="Q219" s="422">
        <f t="shared" si="222"/>
        <v>0</v>
      </c>
      <c r="R219" s="422">
        <f t="shared" si="222"/>
        <v>0</v>
      </c>
      <c r="S219" s="422">
        <f t="shared" si="222"/>
        <v>0</v>
      </c>
      <c r="T219" s="422">
        <f t="shared" si="222"/>
        <v>0</v>
      </c>
      <c r="U219" s="422">
        <f t="shared" si="222"/>
        <v>0</v>
      </c>
      <c r="V219" s="422">
        <f t="shared" si="222"/>
        <v>0</v>
      </c>
      <c r="W219" s="422">
        <f t="shared" si="222"/>
        <v>0</v>
      </c>
      <c r="X219" s="422">
        <f t="shared" si="222"/>
        <v>0</v>
      </c>
      <c r="Y219" s="422">
        <f t="shared" si="222"/>
        <v>0</v>
      </c>
      <c r="Z219" s="422">
        <f t="shared" si="222"/>
        <v>0</v>
      </c>
      <c r="AA219" s="422">
        <f t="shared" si="222"/>
        <v>0</v>
      </c>
      <c r="AB219" s="422">
        <f t="shared" si="222"/>
        <v>0</v>
      </c>
      <c r="AC219" s="422">
        <f t="shared" si="222"/>
        <v>0</v>
      </c>
      <c r="AD219" s="422">
        <f t="shared" si="222"/>
        <v>0</v>
      </c>
      <c r="AE219" s="422">
        <f t="shared" si="222"/>
        <v>0</v>
      </c>
      <c r="AF219" s="422">
        <f t="shared" si="222"/>
        <v>0</v>
      </c>
      <c r="AG219" s="422">
        <f t="shared" si="222"/>
        <v>0</v>
      </c>
      <c r="AH219" s="422">
        <f t="shared" si="222"/>
        <v>0</v>
      </c>
      <c r="AI219" s="422">
        <f t="shared" si="222"/>
        <v>0</v>
      </c>
      <c r="AJ219" s="422">
        <f t="shared" si="222"/>
        <v>0</v>
      </c>
      <c r="AK219" s="422">
        <f t="shared" si="222"/>
        <v>0</v>
      </c>
      <c r="AL219" s="422">
        <f t="shared" si="222"/>
        <v>0</v>
      </c>
      <c r="AM219" s="422">
        <f t="shared" ref="AM219:BR219" si="223">(AM$36+AL$219)*(1-AM$6)</f>
        <v>0</v>
      </c>
      <c r="AN219" s="422">
        <f t="shared" si="223"/>
        <v>0</v>
      </c>
      <c r="AO219" s="422">
        <f t="shared" si="223"/>
        <v>0</v>
      </c>
      <c r="AP219" s="422">
        <f t="shared" si="223"/>
        <v>0</v>
      </c>
      <c r="AQ219" s="422">
        <f t="shared" si="223"/>
        <v>0</v>
      </c>
      <c r="AR219" s="422">
        <f t="shared" si="223"/>
        <v>0</v>
      </c>
      <c r="AS219" s="422">
        <f t="shared" si="223"/>
        <v>0</v>
      </c>
      <c r="AT219" s="422">
        <f t="shared" si="223"/>
        <v>0</v>
      </c>
      <c r="AU219" s="422">
        <f t="shared" si="223"/>
        <v>0</v>
      </c>
      <c r="AV219" s="422">
        <f t="shared" si="223"/>
        <v>0</v>
      </c>
      <c r="AW219" s="422">
        <f t="shared" si="223"/>
        <v>0</v>
      </c>
      <c r="AX219" s="422">
        <f t="shared" si="223"/>
        <v>0</v>
      </c>
      <c r="AY219" s="422">
        <f t="shared" si="223"/>
        <v>0</v>
      </c>
      <c r="AZ219" s="422">
        <f t="shared" si="223"/>
        <v>0</v>
      </c>
      <c r="BA219" s="422">
        <f t="shared" si="223"/>
        <v>0</v>
      </c>
      <c r="BB219" s="422">
        <f t="shared" si="223"/>
        <v>0</v>
      </c>
      <c r="BC219" s="422">
        <f t="shared" si="223"/>
        <v>0</v>
      </c>
      <c r="BD219" s="422">
        <f t="shared" si="223"/>
        <v>0</v>
      </c>
      <c r="BE219" s="422">
        <f t="shared" si="223"/>
        <v>0</v>
      </c>
      <c r="BF219" s="422">
        <f t="shared" si="223"/>
        <v>0</v>
      </c>
      <c r="BG219" s="422">
        <f t="shared" si="223"/>
        <v>0</v>
      </c>
      <c r="BH219" s="422">
        <f t="shared" si="223"/>
        <v>0</v>
      </c>
      <c r="BI219" s="422">
        <f t="shared" si="223"/>
        <v>0</v>
      </c>
      <c r="BJ219" s="422">
        <f t="shared" si="223"/>
        <v>0</v>
      </c>
      <c r="BK219" s="422">
        <f t="shared" si="223"/>
        <v>0</v>
      </c>
      <c r="BL219" s="422">
        <f t="shared" si="223"/>
        <v>0</v>
      </c>
      <c r="BM219" s="422">
        <f t="shared" si="223"/>
        <v>0</v>
      </c>
      <c r="BN219" s="422">
        <f t="shared" si="223"/>
        <v>0</v>
      </c>
      <c r="BO219" s="422">
        <f t="shared" si="223"/>
        <v>0</v>
      </c>
      <c r="BP219" s="422">
        <f t="shared" si="223"/>
        <v>0</v>
      </c>
      <c r="BQ219" s="422">
        <f t="shared" si="223"/>
        <v>0</v>
      </c>
      <c r="BR219" s="422">
        <f t="shared" si="223"/>
        <v>0</v>
      </c>
      <c r="BS219" s="422">
        <f t="shared" ref="BS219:CX219" si="224">(BS$36+BR$219)*(1-BS$6)</f>
        <v>0</v>
      </c>
      <c r="BT219" s="422">
        <f t="shared" si="224"/>
        <v>0</v>
      </c>
      <c r="BU219" s="422">
        <f t="shared" si="224"/>
        <v>0</v>
      </c>
      <c r="BV219" s="422">
        <f t="shared" si="224"/>
        <v>0</v>
      </c>
      <c r="BW219" s="422">
        <f t="shared" si="224"/>
        <v>0</v>
      </c>
      <c r="BX219" s="422">
        <f t="shared" si="224"/>
        <v>0</v>
      </c>
      <c r="BY219" s="422">
        <f t="shared" si="224"/>
        <v>0</v>
      </c>
      <c r="BZ219" s="422">
        <f t="shared" si="224"/>
        <v>0</v>
      </c>
      <c r="CA219" s="422">
        <f t="shared" si="224"/>
        <v>0</v>
      </c>
      <c r="CB219" s="422">
        <f t="shared" si="224"/>
        <v>0</v>
      </c>
      <c r="CC219" s="422">
        <f t="shared" si="224"/>
        <v>0</v>
      </c>
      <c r="CD219" s="422">
        <f t="shared" si="224"/>
        <v>0</v>
      </c>
      <c r="CE219" s="422">
        <f t="shared" si="224"/>
        <v>0</v>
      </c>
      <c r="CF219" s="422">
        <f t="shared" si="224"/>
        <v>0</v>
      </c>
      <c r="CG219" s="422">
        <f t="shared" si="224"/>
        <v>0</v>
      </c>
      <c r="CH219" s="422">
        <f t="shared" si="224"/>
        <v>0</v>
      </c>
      <c r="CI219" s="422">
        <f t="shared" si="224"/>
        <v>0</v>
      </c>
      <c r="CJ219" s="422">
        <f t="shared" si="224"/>
        <v>0</v>
      </c>
      <c r="CK219" s="422">
        <f t="shared" si="224"/>
        <v>0</v>
      </c>
      <c r="CL219" s="422">
        <f t="shared" si="224"/>
        <v>0</v>
      </c>
      <c r="CM219" s="422">
        <f t="shared" si="224"/>
        <v>0</v>
      </c>
      <c r="CN219" s="422">
        <f t="shared" si="224"/>
        <v>0</v>
      </c>
      <c r="CO219" s="422">
        <f t="shared" si="224"/>
        <v>0</v>
      </c>
      <c r="CP219" s="422">
        <f t="shared" si="224"/>
        <v>0</v>
      </c>
      <c r="CQ219" s="422">
        <f t="shared" si="224"/>
        <v>0</v>
      </c>
      <c r="CR219" s="422">
        <f t="shared" si="224"/>
        <v>0</v>
      </c>
      <c r="CS219" s="422">
        <f t="shared" si="224"/>
        <v>0</v>
      </c>
      <c r="CT219" s="422">
        <f t="shared" si="224"/>
        <v>0</v>
      </c>
      <c r="CU219" s="422">
        <f t="shared" si="224"/>
        <v>0</v>
      </c>
      <c r="CV219" s="422">
        <f t="shared" si="224"/>
        <v>0</v>
      </c>
      <c r="CW219" s="422">
        <f t="shared" si="224"/>
        <v>0</v>
      </c>
      <c r="CX219" s="422">
        <f t="shared" si="224"/>
        <v>0</v>
      </c>
      <c r="CY219" s="422">
        <f t="shared" ref="CY219:DM219" si="225">(CY$36+CX$219)*(1-CY$6)</f>
        <v>0</v>
      </c>
      <c r="CZ219" s="422">
        <f t="shared" si="225"/>
        <v>0</v>
      </c>
      <c r="DA219" s="422">
        <f t="shared" si="225"/>
        <v>0</v>
      </c>
      <c r="DB219" s="422">
        <f t="shared" si="225"/>
        <v>0</v>
      </c>
      <c r="DC219" s="422">
        <f t="shared" si="225"/>
        <v>0</v>
      </c>
      <c r="DD219" s="422">
        <f t="shared" si="225"/>
        <v>0</v>
      </c>
      <c r="DE219" s="422">
        <f t="shared" si="225"/>
        <v>0</v>
      </c>
      <c r="DF219" s="422">
        <f t="shared" si="225"/>
        <v>0</v>
      </c>
      <c r="DG219" s="422">
        <f t="shared" si="225"/>
        <v>0</v>
      </c>
      <c r="DH219" s="422">
        <f t="shared" si="225"/>
        <v>0</v>
      </c>
      <c r="DI219" s="422">
        <f t="shared" si="225"/>
        <v>0</v>
      </c>
      <c r="DJ219" s="422">
        <f t="shared" si="225"/>
        <v>0</v>
      </c>
      <c r="DK219" s="422">
        <f t="shared" si="225"/>
        <v>0</v>
      </c>
      <c r="DL219" s="422">
        <f t="shared" si="225"/>
        <v>0</v>
      </c>
      <c r="DM219" s="422">
        <f t="shared" si="225"/>
        <v>0</v>
      </c>
    </row>
    <row r="220" spans="1:117" s="422" customFormat="1" ht="15.6" customHeight="1" x14ac:dyDescent="0.25">
      <c r="B220" s="855"/>
    </row>
    <row r="221" spans="1:117" s="422" customFormat="1" ht="15.6" customHeight="1" x14ac:dyDescent="0.25">
      <c r="B221" s="1176" t="s">
        <v>922</v>
      </c>
      <c r="C221" s="1177"/>
      <c r="D221" s="422" t="s">
        <v>906</v>
      </c>
      <c r="E221" s="422" t="s">
        <v>907</v>
      </c>
      <c r="F221" s="422">
        <f>SUM(F$46:F$48)*F$6</f>
        <v>0</v>
      </c>
      <c r="G221" s="422">
        <f t="shared" ref="G221:BR221" si="226">SUM(G$46:G$48)*G$6</f>
        <v>0</v>
      </c>
      <c r="H221" s="422">
        <f t="shared" si="226"/>
        <v>0</v>
      </c>
      <c r="I221" s="422">
        <f t="shared" si="226"/>
        <v>0</v>
      </c>
      <c r="J221" s="422">
        <f t="shared" si="226"/>
        <v>0</v>
      </c>
      <c r="K221" s="422">
        <f t="shared" si="226"/>
        <v>0</v>
      </c>
      <c r="L221" s="422">
        <f t="shared" si="226"/>
        <v>0</v>
      </c>
      <c r="M221" s="422">
        <f t="shared" si="226"/>
        <v>0</v>
      </c>
      <c r="N221" s="422">
        <f t="shared" si="226"/>
        <v>0</v>
      </c>
      <c r="O221" s="422">
        <f t="shared" si="226"/>
        <v>0</v>
      </c>
      <c r="P221" s="422">
        <f t="shared" si="226"/>
        <v>0</v>
      </c>
      <c r="Q221" s="422">
        <f t="shared" si="226"/>
        <v>0</v>
      </c>
      <c r="R221" s="422">
        <f t="shared" si="226"/>
        <v>66988.709955213562</v>
      </c>
      <c r="S221" s="422">
        <f t="shared" si="226"/>
        <v>0</v>
      </c>
      <c r="T221" s="422">
        <f t="shared" si="226"/>
        <v>0</v>
      </c>
      <c r="U221" s="422">
        <f t="shared" si="226"/>
        <v>0</v>
      </c>
      <c r="V221" s="422">
        <f t="shared" si="226"/>
        <v>0</v>
      </c>
      <c r="W221" s="422">
        <f t="shared" si="226"/>
        <v>0</v>
      </c>
      <c r="X221" s="422">
        <f t="shared" si="226"/>
        <v>0</v>
      </c>
      <c r="Y221" s="422">
        <f t="shared" si="226"/>
        <v>0</v>
      </c>
      <c r="Z221" s="422">
        <f t="shared" si="226"/>
        <v>0</v>
      </c>
      <c r="AA221" s="422">
        <f t="shared" si="226"/>
        <v>0</v>
      </c>
      <c r="AB221" s="422">
        <f t="shared" si="226"/>
        <v>0</v>
      </c>
      <c r="AC221" s="422">
        <f t="shared" si="226"/>
        <v>0</v>
      </c>
      <c r="AD221" s="422">
        <f t="shared" si="226"/>
        <v>0</v>
      </c>
      <c r="AE221" s="422">
        <f t="shared" si="226"/>
        <v>0</v>
      </c>
      <c r="AF221" s="422">
        <f t="shared" si="226"/>
        <v>0</v>
      </c>
      <c r="AG221" s="422">
        <f t="shared" si="226"/>
        <v>0</v>
      </c>
      <c r="AH221" s="422">
        <f t="shared" si="226"/>
        <v>0</v>
      </c>
      <c r="AI221" s="422">
        <f t="shared" si="226"/>
        <v>0</v>
      </c>
      <c r="AJ221" s="422">
        <f t="shared" si="226"/>
        <v>0</v>
      </c>
      <c r="AK221" s="422">
        <f t="shared" si="226"/>
        <v>0</v>
      </c>
      <c r="AL221" s="422">
        <f t="shared" si="226"/>
        <v>0</v>
      </c>
      <c r="AM221" s="422">
        <f t="shared" si="226"/>
        <v>0</v>
      </c>
      <c r="AN221" s="422">
        <f t="shared" si="226"/>
        <v>0</v>
      </c>
      <c r="AO221" s="422">
        <f t="shared" si="226"/>
        <v>0</v>
      </c>
      <c r="AP221" s="422">
        <f t="shared" si="226"/>
        <v>0</v>
      </c>
      <c r="AQ221" s="422">
        <f t="shared" si="226"/>
        <v>0</v>
      </c>
      <c r="AR221" s="422">
        <f t="shared" si="226"/>
        <v>0</v>
      </c>
      <c r="AS221" s="422">
        <f t="shared" si="226"/>
        <v>0</v>
      </c>
      <c r="AT221" s="422">
        <f t="shared" si="226"/>
        <v>0</v>
      </c>
      <c r="AU221" s="422">
        <f t="shared" si="226"/>
        <v>0</v>
      </c>
      <c r="AV221" s="422">
        <f t="shared" si="226"/>
        <v>0</v>
      </c>
      <c r="AW221" s="422">
        <f t="shared" si="226"/>
        <v>0</v>
      </c>
      <c r="AX221" s="422">
        <f t="shared" si="226"/>
        <v>0</v>
      </c>
      <c r="AY221" s="422">
        <f t="shared" si="226"/>
        <v>0</v>
      </c>
      <c r="AZ221" s="422">
        <f t="shared" si="226"/>
        <v>0</v>
      </c>
      <c r="BA221" s="422">
        <f t="shared" si="226"/>
        <v>0</v>
      </c>
      <c r="BB221" s="422">
        <f t="shared" si="226"/>
        <v>0</v>
      </c>
      <c r="BC221" s="422">
        <f t="shared" si="226"/>
        <v>0</v>
      </c>
      <c r="BD221" s="422">
        <f t="shared" si="226"/>
        <v>0</v>
      </c>
      <c r="BE221" s="422">
        <f t="shared" si="226"/>
        <v>0</v>
      </c>
      <c r="BF221" s="422">
        <f t="shared" si="226"/>
        <v>0</v>
      </c>
      <c r="BG221" s="422">
        <f t="shared" si="226"/>
        <v>0</v>
      </c>
      <c r="BH221" s="422">
        <f t="shared" si="226"/>
        <v>0</v>
      </c>
      <c r="BI221" s="422">
        <f t="shared" si="226"/>
        <v>0</v>
      </c>
      <c r="BJ221" s="422">
        <f t="shared" si="226"/>
        <v>0</v>
      </c>
      <c r="BK221" s="422">
        <f t="shared" si="226"/>
        <v>0</v>
      </c>
      <c r="BL221" s="422">
        <f t="shared" si="226"/>
        <v>0</v>
      </c>
      <c r="BM221" s="422">
        <f t="shared" si="226"/>
        <v>0</v>
      </c>
      <c r="BN221" s="422">
        <f t="shared" si="226"/>
        <v>0</v>
      </c>
      <c r="BO221" s="422">
        <f t="shared" si="226"/>
        <v>0</v>
      </c>
      <c r="BP221" s="422">
        <f t="shared" si="226"/>
        <v>0</v>
      </c>
      <c r="BQ221" s="422">
        <f t="shared" si="226"/>
        <v>0</v>
      </c>
      <c r="BR221" s="422">
        <f t="shared" si="226"/>
        <v>0</v>
      </c>
      <c r="BS221" s="422">
        <f t="shared" ref="BS221:DM221" si="227">SUM(BS$46:BS$48)*BS$6</f>
        <v>0</v>
      </c>
      <c r="BT221" s="422">
        <f t="shared" si="227"/>
        <v>0</v>
      </c>
      <c r="BU221" s="422">
        <f t="shared" si="227"/>
        <v>0</v>
      </c>
      <c r="BV221" s="422">
        <f t="shared" si="227"/>
        <v>0</v>
      </c>
      <c r="BW221" s="422">
        <f t="shared" si="227"/>
        <v>0</v>
      </c>
      <c r="BX221" s="422">
        <f t="shared" si="227"/>
        <v>0</v>
      </c>
      <c r="BY221" s="422">
        <f t="shared" si="227"/>
        <v>0</v>
      </c>
      <c r="BZ221" s="422">
        <f t="shared" si="227"/>
        <v>0</v>
      </c>
      <c r="CA221" s="422">
        <f t="shared" si="227"/>
        <v>0</v>
      </c>
      <c r="CB221" s="422">
        <f t="shared" si="227"/>
        <v>0</v>
      </c>
      <c r="CC221" s="422">
        <f t="shared" si="227"/>
        <v>0</v>
      </c>
      <c r="CD221" s="422">
        <f t="shared" si="227"/>
        <v>0</v>
      </c>
      <c r="CE221" s="422">
        <f t="shared" si="227"/>
        <v>0</v>
      </c>
      <c r="CF221" s="422">
        <f t="shared" si="227"/>
        <v>0</v>
      </c>
      <c r="CG221" s="422">
        <f t="shared" si="227"/>
        <v>0</v>
      </c>
      <c r="CH221" s="422">
        <f t="shared" si="227"/>
        <v>0</v>
      </c>
      <c r="CI221" s="422">
        <f t="shared" si="227"/>
        <v>0</v>
      </c>
      <c r="CJ221" s="422">
        <f t="shared" si="227"/>
        <v>0</v>
      </c>
      <c r="CK221" s="422">
        <f t="shared" si="227"/>
        <v>0</v>
      </c>
      <c r="CL221" s="422">
        <f t="shared" si="227"/>
        <v>0</v>
      </c>
      <c r="CM221" s="422">
        <f t="shared" si="227"/>
        <v>0</v>
      </c>
      <c r="CN221" s="422">
        <f t="shared" si="227"/>
        <v>0</v>
      </c>
      <c r="CO221" s="422">
        <f t="shared" si="227"/>
        <v>0</v>
      </c>
      <c r="CP221" s="422">
        <f t="shared" si="227"/>
        <v>0</v>
      </c>
      <c r="CQ221" s="422">
        <f t="shared" si="227"/>
        <v>0</v>
      </c>
      <c r="CR221" s="422">
        <f t="shared" si="227"/>
        <v>0</v>
      </c>
      <c r="CS221" s="422">
        <f t="shared" si="227"/>
        <v>0</v>
      </c>
      <c r="CT221" s="422">
        <f t="shared" si="227"/>
        <v>0</v>
      </c>
      <c r="CU221" s="422">
        <f t="shared" si="227"/>
        <v>0</v>
      </c>
      <c r="CV221" s="422">
        <f t="shared" si="227"/>
        <v>0</v>
      </c>
      <c r="CW221" s="422">
        <f t="shared" si="227"/>
        <v>0</v>
      </c>
      <c r="CX221" s="422">
        <f t="shared" si="227"/>
        <v>0</v>
      </c>
      <c r="CY221" s="422">
        <f t="shared" si="227"/>
        <v>0</v>
      </c>
      <c r="CZ221" s="422">
        <f t="shared" si="227"/>
        <v>0</v>
      </c>
      <c r="DA221" s="422">
        <f t="shared" si="227"/>
        <v>0</v>
      </c>
      <c r="DB221" s="422">
        <f t="shared" si="227"/>
        <v>0</v>
      </c>
      <c r="DC221" s="422">
        <f t="shared" si="227"/>
        <v>0</v>
      </c>
      <c r="DD221" s="422">
        <f t="shared" si="227"/>
        <v>0</v>
      </c>
      <c r="DE221" s="422">
        <f t="shared" si="227"/>
        <v>0</v>
      </c>
      <c r="DF221" s="422">
        <f t="shared" si="227"/>
        <v>0</v>
      </c>
      <c r="DG221" s="422">
        <f t="shared" si="227"/>
        <v>0</v>
      </c>
      <c r="DH221" s="422">
        <f t="shared" si="227"/>
        <v>0</v>
      </c>
      <c r="DI221" s="422">
        <f t="shared" si="227"/>
        <v>0</v>
      </c>
      <c r="DJ221" s="422">
        <f t="shared" si="227"/>
        <v>0</v>
      </c>
      <c r="DK221" s="422">
        <f t="shared" si="227"/>
        <v>0</v>
      </c>
      <c r="DL221" s="422">
        <f t="shared" si="227"/>
        <v>0</v>
      </c>
      <c r="DM221" s="422">
        <f t="shared" si="227"/>
        <v>0</v>
      </c>
    </row>
    <row r="222" spans="1:117" s="422" customFormat="1" x14ac:dyDescent="0.25">
      <c r="D222" s="422" t="s">
        <v>906</v>
      </c>
      <c r="E222" s="422" t="str">
        <f>B43</f>
        <v>Construction costs (pre finance)</v>
      </c>
      <c r="F222" s="587">
        <f>F$43*F$6</f>
        <v>0</v>
      </c>
      <c r="G222" s="422">
        <f>(G$43+F$222)*G$6</f>
        <v>0</v>
      </c>
      <c r="H222" s="422">
        <f t="shared" ref="H222:BS222" si="228">(H$43+G$222)*H$6</f>
        <v>0</v>
      </c>
      <c r="I222" s="422">
        <f t="shared" si="228"/>
        <v>0</v>
      </c>
      <c r="J222" s="422">
        <f t="shared" si="228"/>
        <v>0</v>
      </c>
      <c r="K222" s="422">
        <f t="shared" si="228"/>
        <v>0</v>
      </c>
      <c r="L222" s="422">
        <f t="shared" si="228"/>
        <v>0</v>
      </c>
      <c r="M222" s="422">
        <f t="shared" si="228"/>
        <v>0</v>
      </c>
      <c r="N222" s="422">
        <f t="shared" si="228"/>
        <v>0</v>
      </c>
      <c r="O222" s="422">
        <f t="shared" si="228"/>
        <v>0</v>
      </c>
      <c r="P222" s="422">
        <f t="shared" si="228"/>
        <v>0</v>
      </c>
      <c r="Q222" s="422">
        <f t="shared" si="228"/>
        <v>0</v>
      </c>
      <c r="R222" s="422">
        <f t="shared" si="228"/>
        <v>44500</v>
      </c>
      <c r="S222" s="422">
        <f t="shared" si="228"/>
        <v>69000</v>
      </c>
      <c r="T222" s="422">
        <f t="shared" si="228"/>
        <v>122171</v>
      </c>
      <c r="U222" s="422">
        <f t="shared" si="228"/>
        <v>141171</v>
      </c>
      <c r="V222" s="422">
        <f t="shared" si="228"/>
        <v>190707.25</v>
      </c>
      <c r="W222" s="422">
        <f t="shared" si="228"/>
        <v>304595</v>
      </c>
      <c r="X222" s="422">
        <f t="shared" si="228"/>
        <v>541784.75</v>
      </c>
      <c r="Y222" s="422">
        <f t="shared" si="228"/>
        <v>596469.5</v>
      </c>
      <c r="Z222" s="422">
        <f t="shared" si="228"/>
        <v>760231.75</v>
      </c>
      <c r="AA222" s="422">
        <f t="shared" si="228"/>
        <v>789111.75</v>
      </c>
      <c r="AB222" s="422">
        <f t="shared" si="228"/>
        <v>796111.75</v>
      </c>
      <c r="AC222" s="422">
        <f t="shared" si="228"/>
        <v>811111.75</v>
      </c>
      <c r="AD222" s="422">
        <f t="shared" si="228"/>
        <v>0</v>
      </c>
      <c r="AE222" s="422">
        <f t="shared" si="228"/>
        <v>0</v>
      </c>
      <c r="AF222" s="422">
        <f t="shared" si="228"/>
        <v>0</v>
      </c>
      <c r="AG222" s="422">
        <f t="shared" si="228"/>
        <v>0</v>
      </c>
      <c r="AH222" s="422">
        <f t="shared" si="228"/>
        <v>0</v>
      </c>
      <c r="AI222" s="422">
        <f t="shared" si="228"/>
        <v>0</v>
      </c>
      <c r="AJ222" s="422">
        <f t="shared" si="228"/>
        <v>0</v>
      </c>
      <c r="AK222" s="422">
        <f t="shared" si="228"/>
        <v>0</v>
      </c>
      <c r="AL222" s="422">
        <f t="shared" si="228"/>
        <v>0</v>
      </c>
      <c r="AM222" s="422">
        <f t="shared" si="228"/>
        <v>0</v>
      </c>
      <c r="AN222" s="422">
        <f t="shared" si="228"/>
        <v>0</v>
      </c>
      <c r="AO222" s="422">
        <f t="shared" si="228"/>
        <v>0</v>
      </c>
      <c r="AP222" s="422">
        <f t="shared" si="228"/>
        <v>0</v>
      </c>
      <c r="AQ222" s="422">
        <f t="shared" si="228"/>
        <v>0</v>
      </c>
      <c r="AR222" s="422">
        <f t="shared" si="228"/>
        <v>0</v>
      </c>
      <c r="AS222" s="422">
        <f t="shared" si="228"/>
        <v>0</v>
      </c>
      <c r="AT222" s="422">
        <f t="shared" si="228"/>
        <v>0</v>
      </c>
      <c r="AU222" s="422">
        <f t="shared" si="228"/>
        <v>0</v>
      </c>
      <c r="AV222" s="422">
        <f t="shared" si="228"/>
        <v>0</v>
      </c>
      <c r="AW222" s="422">
        <f t="shared" si="228"/>
        <v>0</v>
      </c>
      <c r="AX222" s="422">
        <f t="shared" si="228"/>
        <v>0</v>
      </c>
      <c r="AY222" s="422">
        <f t="shared" si="228"/>
        <v>0</v>
      </c>
      <c r="AZ222" s="422">
        <f t="shared" si="228"/>
        <v>0</v>
      </c>
      <c r="BA222" s="422">
        <f t="shared" si="228"/>
        <v>0</v>
      </c>
      <c r="BB222" s="422">
        <f t="shared" si="228"/>
        <v>0</v>
      </c>
      <c r="BC222" s="422">
        <f t="shared" si="228"/>
        <v>0</v>
      </c>
      <c r="BD222" s="422">
        <f t="shared" si="228"/>
        <v>0</v>
      </c>
      <c r="BE222" s="422">
        <f t="shared" si="228"/>
        <v>0</v>
      </c>
      <c r="BF222" s="422">
        <f t="shared" si="228"/>
        <v>0</v>
      </c>
      <c r="BG222" s="422">
        <f t="shared" si="228"/>
        <v>0</v>
      </c>
      <c r="BH222" s="422">
        <f t="shared" si="228"/>
        <v>0</v>
      </c>
      <c r="BI222" s="422">
        <f t="shared" si="228"/>
        <v>0</v>
      </c>
      <c r="BJ222" s="422">
        <f t="shared" si="228"/>
        <v>0</v>
      </c>
      <c r="BK222" s="422">
        <f t="shared" si="228"/>
        <v>0</v>
      </c>
      <c r="BL222" s="422">
        <f t="shared" si="228"/>
        <v>0</v>
      </c>
      <c r="BM222" s="422">
        <f t="shared" si="228"/>
        <v>0</v>
      </c>
      <c r="BN222" s="422">
        <f t="shared" si="228"/>
        <v>0</v>
      </c>
      <c r="BO222" s="422">
        <f t="shared" si="228"/>
        <v>0</v>
      </c>
      <c r="BP222" s="422">
        <f t="shared" si="228"/>
        <v>0</v>
      </c>
      <c r="BQ222" s="422">
        <f t="shared" si="228"/>
        <v>0</v>
      </c>
      <c r="BR222" s="422">
        <f t="shared" si="228"/>
        <v>0</v>
      </c>
      <c r="BS222" s="422">
        <f t="shared" si="228"/>
        <v>0</v>
      </c>
      <c r="BT222" s="422">
        <f t="shared" ref="BT222:DM222" si="229">(BT$43+BS$222)*BT$6</f>
        <v>0</v>
      </c>
      <c r="BU222" s="422">
        <f t="shared" si="229"/>
        <v>0</v>
      </c>
      <c r="BV222" s="422">
        <f t="shared" si="229"/>
        <v>0</v>
      </c>
      <c r="BW222" s="422">
        <f t="shared" si="229"/>
        <v>0</v>
      </c>
      <c r="BX222" s="422">
        <f t="shared" si="229"/>
        <v>0</v>
      </c>
      <c r="BY222" s="422">
        <f t="shared" si="229"/>
        <v>0</v>
      </c>
      <c r="BZ222" s="422">
        <f t="shared" si="229"/>
        <v>0</v>
      </c>
      <c r="CA222" s="422">
        <f t="shared" si="229"/>
        <v>0</v>
      </c>
      <c r="CB222" s="422">
        <f t="shared" si="229"/>
        <v>0</v>
      </c>
      <c r="CC222" s="422">
        <f t="shared" si="229"/>
        <v>0</v>
      </c>
      <c r="CD222" s="422">
        <f t="shared" si="229"/>
        <v>0</v>
      </c>
      <c r="CE222" s="422">
        <f t="shared" si="229"/>
        <v>0</v>
      </c>
      <c r="CF222" s="422">
        <f t="shared" si="229"/>
        <v>0</v>
      </c>
      <c r="CG222" s="422">
        <f t="shared" si="229"/>
        <v>0</v>
      </c>
      <c r="CH222" s="422">
        <f t="shared" si="229"/>
        <v>0</v>
      </c>
      <c r="CI222" s="422">
        <f t="shared" si="229"/>
        <v>0</v>
      </c>
      <c r="CJ222" s="422">
        <f t="shared" si="229"/>
        <v>0</v>
      </c>
      <c r="CK222" s="422">
        <f t="shared" si="229"/>
        <v>0</v>
      </c>
      <c r="CL222" s="422">
        <f t="shared" si="229"/>
        <v>0</v>
      </c>
      <c r="CM222" s="422">
        <f t="shared" si="229"/>
        <v>0</v>
      </c>
      <c r="CN222" s="422">
        <f t="shared" si="229"/>
        <v>0</v>
      </c>
      <c r="CO222" s="422">
        <f t="shared" si="229"/>
        <v>0</v>
      </c>
      <c r="CP222" s="422">
        <f t="shared" si="229"/>
        <v>0</v>
      </c>
      <c r="CQ222" s="422">
        <f t="shared" si="229"/>
        <v>0</v>
      </c>
      <c r="CR222" s="422">
        <f t="shared" si="229"/>
        <v>0</v>
      </c>
      <c r="CS222" s="422">
        <f t="shared" si="229"/>
        <v>0</v>
      </c>
      <c r="CT222" s="422">
        <f t="shared" si="229"/>
        <v>0</v>
      </c>
      <c r="CU222" s="422">
        <f t="shared" si="229"/>
        <v>0</v>
      </c>
      <c r="CV222" s="422">
        <f t="shared" si="229"/>
        <v>0</v>
      </c>
      <c r="CW222" s="422">
        <f t="shared" si="229"/>
        <v>0</v>
      </c>
      <c r="CX222" s="422">
        <f t="shared" si="229"/>
        <v>0</v>
      </c>
      <c r="CY222" s="422">
        <f t="shared" si="229"/>
        <v>0</v>
      </c>
      <c r="CZ222" s="422">
        <f t="shared" si="229"/>
        <v>0</v>
      </c>
      <c r="DA222" s="422">
        <f t="shared" si="229"/>
        <v>0</v>
      </c>
      <c r="DB222" s="422">
        <f t="shared" si="229"/>
        <v>0</v>
      </c>
      <c r="DC222" s="422">
        <f t="shared" si="229"/>
        <v>0</v>
      </c>
      <c r="DD222" s="422">
        <f t="shared" si="229"/>
        <v>0</v>
      </c>
      <c r="DE222" s="422">
        <f t="shared" si="229"/>
        <v>0</v>
      </c>
      <c r="DF222" s="422">
        <f t="shared" si="229"/>
        <v>0</v>
      </c>
      <c r="DG222" s="422">
        <f t="shared" si="229"/>
        <v>0</v>
      </c>
      <c r="DH222" s="422">
        <f t="shared" si="229"/>
        <v>0</v>
      </c>
      <c r="DI222" s="422">
        <f t="shared" si="229"/>
        <v>0</v>
      </c>
      <c r="DJ222" s="422">
        <f t="shared" si="229"/>
        <v>0</v>
      </c>
      <c r="DK222" s="422">
        <f t="shared" si="229"/>
        <v>0</v>
      </c>
      <c r="DL222" s="422">
        <f t="shared" si="229"/>
        <v>0</v>
      </c>
      <c r="DM222" s="422">
        <f t="shared" si="229"/>
        <v>0</v>
      </c>
    </row>
    <row r="223" spans="1:117" s="422" customFormat="1" x14ac:dyDescent="0.25">
      <c r="D223" s="422" t="s">
        <v>906</v>
      </c>
      <c r="E223" s="422" t="s">
        <v>468</v>
      </c>
      <c r="F223" s="587">
        <f>F$44*F$6</f>
        <v>0</v>
      </c>
      <c r="G223" s="422">
        <f>(G$44+F$223)*G$6</f>
        <v>0</v>
      </c>
      <c r="H223" s="422">
        <f t="shared" ref="H223:BS223" si="230">(H$44+G$223)*H$6</f>
        <v>0</v>
      </c>
      <c r="I223" s="422">
        <f t="shared" si="230"/>
        <v>0</v>
      </c>
      <c r="J223" s="422">
        <f t="shared" si="230"/>
        <v>0</v>
      </c>
      <c r="K223" s="422">
        <f t="shared" si="230"/>
        <v>0</v>
      </c>
      <c r="L223" s="422">
        <f t="shared" si="230"/>
        <v>0</v>
      </c>
      <c r="M223" s="422">
        <f t="shared" si="230"/>
        <v>0</v>
      </c>
      <c r="N223" s="422">
        <f t="shared" si="230"/>
        <v>0</v>
      </c>
      <c r="O223" s="422">
        <f t="shared" si="230"/>
        <v>0</v>
      </c>
      <c r="P223" s="422">
        <f t="shared" si="230"/>
        <v>0</v>
      </c>
      <c r="Q223" s="422">
        <f t="shared" si="230"/>
        <v>0</v>
      </c>
      <c r="R223" s="422">
        <f t="shared" si="230"/>
        <v>0</v>
      </c>
      <c r="S223" s="422">
        <f t="shared" si="230"/>
        <v>0</v>
      </c>
      <c r="T223" s="422">
        <f t="shared" si="230"/>
        <v>0</v>
      </c>
      <c r="U223" s="422">
        <f t="shared" si="230"/>
        <v>0</v>
      </c>
      <c r="V223" s="422">
        <f t="shared" si="230"/>
        <v>0</v>
      </c>
      <c r="W223" s="422">
        <f t="shared" si="230"/>
        <v>0</v>
      </c>
      <c r="X223" s="422">
        <f t="shared" si="230"/>
        <v>0</v>
      </c>
      <c r="Y223" s="422">
        <f t="shared" si="230"/>
        <v>0</v>
      </c>
      <c r="Z223" s="422">
        <f t="shared" si="230"/>
        <v>0</v>
      </c>
      <c r="AA223" s="422">
        <f t="shared" si="230"/>
        <v>0</v>
      </c>
      <c r="AB223" s="422">
        <f t="shared" si="230"/>
        <v>0</v>
      </c>
      <c r="AC223" s="422">
        <f t="shared" si="230"/>
        <v>0</v>
      </c>
      <c r="AD223" s="422">
        <f t="shared" si="230"/>
        <v>0</v>
      </c>
      <c r="AE223" s="422">
        <f t="shared" si="230"/>
        <v>0</v>
      </c>
      <c r="AF223" s="422">
        <f t="shared" si="230"/>
        <v>0</v>
      </c>
      <c r="AG223" s="422">
        <f t="shared" si="230"/>
        <v>0</v>
      </c>
      <c r="AH223" s="422">
        <f t="shared" si="230"/>
        <v>0</v>
      </c>
      <c r="AI223" s="422">
        <f t="shared" si="230"/>
        <v>0</v>
      </c>
      <c r="AJ223" s="422">
        <f t="shared" si="230"/>
        <v>0</v>
      </c>
      <c r="AK223" s="422">
        <f t="shared" si="230"/>
        <v>0</v>
      </c>
      <c r="AL223" s="422">
        <f t="shared" si="230"/>
        <v>0</v>
      </c>
      <c r="AM223" s="422">
        <f t="shared" si="230"/>
        <v>0</v>
      </c>
      <c r="AN223" s="422">
        <f t="shared" si="230"/>
        <v>0</v>
      </c>
      <c r="AO223" s="422">
        <f t="shared" si="230"/>
        <v>0</v>
      </c>
      <c r="AP223" s="422">
        <f t="shared" si="230"/>
        <v>0</v>
      </c>
      <c r="AQ223" s="422">
        <f t="shared" si="230"/>
        <v>0</v>
      </c>
      <c r="AR223" s="422">
        <f t="shared" si="230"/>
        <v>0</v>
      </c>
      <c r="AS223" s="422">
        <f t="shared" si="230"/>
        <v>0</v>
      </c>
      <c r="AT223" s="422">
        <f t="shared" si="230"/>
        <v>0</v>
      </c>
      <c r="AU223" s="422">
        <f t="shared" si="230"/>
        <v>0</v>
      </c>
      <c r="AV223" s="422">
        <f t="shared" si="230"/>
        <v>0</v>
      </c>
      <c r="AW223" s="422">
        <f t="shared" si="230"/>
        <v>0</v>
      </c>
      <c r="AX223" s="422">
        <f t="shared" si="230"/>
        <v>0</v>
      </c>
      <c r="AY223" s="422">
        <f t="shared" si="230"/>
        <v>0</v>
      </c>
      <c r="AZ223" s="422">
        <f t="shared" si="230"/>
        <v>0</v>
      </c>
      <c r="BA223" s="422">
        <f t="shared" si="230"/>
        <v>0</v>
      </c>
      <c r="BB223" s="422">
        <f t="shared" si="230"/>
        <v>0</v>
      </c>
      <c r="BC223" s="422">
        <f t="shared" si="230"/>
        <v>0</v>
      </c>
      <c r="BD223" s="422">
        <f t="shared" si="230"/>
        <v>0</v>
      </c>
      <c r="BE223" s="422">
        <f t="shared" si="230"/>
        <v>0</v>
      </c>
      <c r="BF223" s="422">
        <f t="shared" si="230"/>
        <v>0</v>
      </c>
      <c r="BG223" s="422">
        <f t="shared" si="230"/>
        <v>0</v>
      </c>
      <c r="BH223" s="422">
        <f t="shared" si="230"/>
        <v>0</v>
      </c>
      <c r="BI223" s="422">
        <f t="shared" si="230"/>
        <v>0</v>
      </c>
      <c r="BJ223" s="422">
        <f t="shared" si="230"/>
        <v>0</v>
      </c>
      <c r="BK223" s="422">
        <f t="shared" si="230"/>
        <v>0</v>
      </c>
      <c r="BL223" s="422">
        <f t="shared" si="230"/>
        <v>0</v>
      </c>
      <c r="BM223" s="422">
        <f t="shared" si="230"/>
        <v>0</v>
      </c>
      <c r="BN223" s="422">
        <f t="shared" si="230"/>
        <v>0</v>
      </c>
      <c r="BO223" s="422">
        <f t="shared" si="230"/>
        <v>0</v>
      </c>
      <c r="BP223" s="422">
        <f t="shared" si="230"/>
        <v>0</v>
      </c>
      <c r="BQ223" s="422">
        <f t="shared" si="230"/>
        <v>0</v>
      </c>
      <c r="BR223" s="422">
        <f t="shared" si="230"/>
        <v>0</v>
      </c>
      <c r="BS223" s="422">
        <f t="shared" si="230"/>
        <v>0</v>
      </c>
      <c r="BT223" s="422">
        <f t="shared" ref="BT223:DM223" si="231">(BT$44+BS$223)*BT$6</f>
        <v>0</v>
      </c>
      <c r="BU223" s="422">
        <f t="shared" si="231"/>
        <v>0</v>
      </c>
      <c r="BV223" s="422">
        <f t="shared" si="231"/>
        <v>0</v>
      </c>
      <c r="BW223" s="422">
        <f t="shared" si="231"/>
        <v>0</v>
      </c>
      <c r="BX223" s="422">
        <f t="shared" si="231"/>
        <v>0</v>
      </c>
      <c r="BY223" s="422">
        <f t="shared" si="231"/>
        <v>0</v>
      </c>
      <c r="BZ223" s="422">
        <f t="shared" si="231"/>
        <v>0</v>
      </c>
      <c r="CA223" s="422">
        <f t="shared" si="231"/>
        <v>0</v>
      </c>
      <c r="CB223" s="422">
        <f t="shared" si="231"/>
        <v>0</v>
      </c>
      <c r="CC223" s="422">
        <f t="shared" si="231"/>
        <v>0</v>
      </c>
      <c r="CD223" s="422">
        <f t="shared" si="231"/>
        <v>0</v>
      </c>
      <c r="CE223" s="422">
        <f t="shared" si="231"/>
        <v>0</v>
      </c>
      <c r="CF223" s="422">
        <f t="shared" si="231"/>
        <v>0</v>
      </c>
      <c r="CG223" s="422">
        <f t="shared" si="231"/>
        <v>0</v>
      </c>
      <c r="CH223" s="422">
        <f t="shared" si="231"/>
        <v>0</v>
      </c>
      <c r="CI223" s="422">
        <f t="shared" si="231"/>
        <v>0</v>
      </c>
      <c r="CJ223" s="422">
        <f t="shared" si="231"/>
        <v>0</v>
      </c>
      <c r="CK223" s="422">
        <f t="shared" si="231"/>
        <v>0</v>
      </c>
      <c r="CL223" s="422">
        <f t="shared" si="231"/>
        <v>0</v>
      </c>
      <c r="CM223" s="422">
        <f t="shared" si="231"/>
        <v>0</v>
      </c>
      <c r="CN223" s="422">
        <f t="shared" si="231"/>
        <v>0</v>
      </c>
      <c r="CO223" s="422">
        <f t="shared" si="231"/>
        <v>0</v>
      </c>
      <c r="CP223" s="422">
        <f t="shared" si="231"/>
        <v>0</v>
      </c>
      <c r="CQ223" s="422">
        <f t="shared" si="231"/>
        <v>0</v>
      </c>
      <c r="CR223" s="422">
        <f t="shared" si="231"/>
        <v>0</v>
      </c>
      <c r="CS223" s="422">
        <f t="shared" si="231"/>
        <v>0</v>
      </c>
      <c r="CT223" s="422">
        <f t="shared" si="231"/>
        <v>0</v>
      </c>
      <c r="CU223" s="422">
        <f t="shared" si="231"/>
        <v>0</v>
      </c>
      <c r="CV223" s="422">
        <f t="shared" si="231"/>
        <v>0</v>
      </c>
      <c r="CW223" s="422">
        <f t="shared" si="231"/>
        <v>0</v>
      </c>
      <c r="CX223" s="422">
        <f t="shared" si="231"/>
        <v>0</v>
      </c>
      <c r="CY223" s="422">
        <f t="shared" si="231"/>
        <v>0</v>
      </c>
      <c r="CZ223" s="422">
        <f t="shared" si="231"/>
        <v>0</v>
      </c>
      <c r="DA223" s="422">
        <f t="shared" si="231"/>
        <v>0</v>
      </c>
      <c r="DB223" s="422">
        <f t="shared" si="231"/>
        <v>0</v>
      </c>
      <c r="DC223" s="422">
        <f t="shared" si="231"/>
        <v>0</v>
      </c>
      <c r="DD223" s="422">
        <f t="shared" si="231"/>
        <v>0</v>
      </c>
      <c r="DE223" s="422">
        <f t="shared" si="231"/>
        <v>0</v>
      </c>
      <c r="DF223" s="422">
        <f t="shared" si="231"/>
        <v>0</v>
      </c>
      <c r="DG223" s="422">
        <f t="shared" si="231"/>
        <v>0</v>
      </c>
      <c r="DH223" s="422">
        <f t="shared" si="231"/>
        <v>0</v>
      </c>
      <c r="DI223" s="422">
        <f t="shared" si="231"/>
        <v>0</v>
      </c>
      <c r="DJ223" s="422">
        <f t="shared" si="231"/>
        <v>0</v>
      </c>
      <c r="DK223" s="422">
        <f t="shared" si="231"/>
        <v>0</v>
      </c>
      <c r="DL223" s="422">
        <f t="shared" si="231"/>
        <v>0</v>
      </c>
      <c r="DM223" s="422">
        <f t="shared" si="231"/>
        <v>0</v>
      </c>
    </row>
    <row r="224" spans="1:117" s="422" customFormat="1" x14ac:dyDescent="0.25">
      <c r="D224" s="422" t="s">
        <v>906</v>
      </c>
      <c r="E224" s="422" t="s">
        <v>809</v>
      </c>
      <c r="F224" s="587">
        <f>F$45*F$6</f>
        <v>0</v>
      </c>
      <c r="G224" s="422">
        <f>(G$45+F$224)*G$6</f>
        <v>0</v>
      </c>
      <c r="H224" s="422">
        <f t="shared" ref="H224:BS224" si="232">(H$45+G$224)*H$6</f>
        <v>0</v>
      </c>
      <c r="I224" s="422">
        <f t="shared" si="232"/>
        <v>0</v>
      </c>
      <c r="J224" s="422">
        <f t="shared" si="232"/>
        <v>0</v>
      </c>
      <c r="K224" s="422">
        <f t="shared" si="232"/>
        <v>0</v>
      </c>
      <c r="L224" s="422">
        <f t="shared" si="232"/>
        <v>0</v>
      </c>
      <c r="M224" s="422">
        <f t="shared" si="232"/>
        <v>0</v>
      </c>
      <c r="N224" s="422">
        <f t="shared" si="232"/>
        <v>0</v>
      </c>
      <c r="O224" s="422">
        <f t="shared" si="232"/>
        <v>0</v>
      </c>
      <c r="P224" s="422">
        <f t="shared" si="232"/>
        <v>0</v>
      </c>
      <c r="Q224" s="422">
        <f t="shared" si="232"/>
        <v>0</v>
      </c>
      <c r="R224" s="422">
        <f t="shared" si="232"/>
        <v>0</v>
      </c>
      <c r="S224" s="422">
        <f t="shared" si="232"/>
        <v>0</v>
      </c>
      <c r="T224" s="422">
        <f t="shared" si="232"/>
        <v>0</v>
      </c>
      <c r="U224" s="422">
        <f t="shared" si="232"/>
        <v>0</v>
      </c>
      <c r="V224" s="422">
        <f t="shared" si="232"/>
        <v>0</v>
      </c>
      <c r="W224" s="422">
        <f t="shared" si="232"/>
        <v>0</v>
      </c>
      <c r="X224" s="422">
        <f t="shared" si="232"/>
        <v>0</v>
      </c>
      <c r="Y224" s="422">
        <f t="shared" si="232"/>
        <v>0</v>
      </c>
      <c r="Z224" s="422">
        <f t="shared" si="232"/>
        <v>0</v>
      </c>
      <c r="AA224" s="422">
        <f t="shared" si="232"/>
        <v>0</v>
      </c>
      <c r="AB224" s="422">
        <f t="shared" si="232"/>
        <v>0</v>
      </c>
      <c r="AC224" s="422">
        <f t="shared" si="232"/>
        <v>0</v>
      </c>
      <c r="AD224" s="422">
        <f t="shared" si="232"/>
        <v>0</v>
      </c>
      <c r="AE224" s="422">
        <f t="shared" si="232"/>
        <v>0</v>
      </c>
      <c r="AF224" s="422">
        <f t="shared" si="232"/>
        <v>0</v>
      </c>
      <c r="AG224" s="422">
        <f t="shared" si="232"/>
        <v>0</v>
      </c>
      <c r="AH224" s="422">
        <f t="shared" si="232"/>
        <v>0</v>
      </c>
      <c r="AI224" s="422">
        <f t="shared" si="232"/>
        <v>0</v>
      </c>
      <c r="AJ224" s="422">
        <f t="shared" si="232"/>
        <v>0</v>
      </c>
      <c r="AK224" s="422">
        <f t="shared" si="232"/>
        <v>0</v>
      </c>
      <c r="AL224" s="422">
        <f t="shared" si="232"/>
        <v>0</v>
      </c>
      <c r="AM224" s="422">
        <f t="shared" si="232"/>
        <v>0</v>
      </c>
      <c r="AN224" s="422">
        <f t="shared" si="232"/>
        <v>0</v>
      </c>
      <c r="AO224" s="422">
        <f t="shared" si="232"/>
        <v>0</v>
      </c>
      <c r="AP224" s="422">
        <f t="shared" si="232"/>
        <v>0</v>
      </c>
      <c r="AQ224" s="422">
        <f t="shared" si="232"/>
        <v>0</v>
      </c>
      <c r="AR224" s="422">
        <f t="shared" si="232"/>
        <v>0</v>
      </c>
      <c r="AS224" s="422">
        <f t="shared" si="232"/>
        <v>0</v>
      </c>
      <c r="AT224" s="422">
        <f t="shared" si="232"/>
        <v>0</v>
      </c>
      <c r="AU224" s="422">
        <f t="shared" si="232"/>
        <v>0</v>
      </c>
      <c r="AV224" s="422">
        <f t="shared" si="232"/>
        <v>0</v>
      </c>
      <c r="AW224" s="422">
        <f t="shared" si="232"/>
        <v>0</v>
      </c>
      <c r="AX224" s="422">
        <f t="shared" si="232"/>
        <v>0</v>
      </c>
      <c r="AY224" s="422">
        <f t="shared" si="232"/>
        <v>0</v>
      </c>
      <c r="AZ224" s="422">
        <f t="shared" si="232"/>
        <v>0</v>
      </c>
      <c r="BA224" s="422">
        <f t="shared" si="232"/>
        <v>0</v>
      </c>
      <c r="BB224" s="422">
        <f t="shared" si="232"/>
        <v>0</v>
      </c>
      <c r="BC224" s="422">
        <f t="shared" si="232"/>
        <v>0</v>
      </c>
      <c r="BD224" s="422">
        <f t="shared" si="232"/>
        <v>0</v>
      </c>
      <c r="BE224" s="422">
        <f t="shared" si="232"/>
        <v>0</v>
      </c>
      <c r="BF224" s="422">
        <f t="shared" si="232"/>
        <v>0</v>
      </c>
      <c r="BG224" s="422">
        <f t="shared" si="232"/>
        <v>0</v>
      </c>
      <c r="BH224" s="422">
        <f t="shared" si="232"/>
        <v>0</v>
      </c>
      <c r="BI224" s="422">
        <f t="shared" si="232"/>
        <v>0</v>
      </c>
      <c r="BJ224" s="422">
        <f t="shared" si="232"/>
        <v>0</v>
      </c>
      <c r="BK224" s="422">
        <f t="shared" si="232"/>
        <v>0</v>
      </c>
      <c r="BL224" s="422">
        <f t="shared" si="232"/>
        <v>0</v>
      </c>
      <c r="BM224" s="422">
        <f t="shared" si="232"/>
        <v>0</v>
      </c>
      <c r="BN224" s="422">
        <f t="shared" si="232"/>
        <v>0</v>
      </c>
      <c r="BO224" s="422">
        <f t="shared" si="232"/>
        <v>0</v>
      </c>
      <c r="BP224" s="422">
        <f t="shared" si="232"/>
        <v>0</v>
      </c>
      <c r="BQ224" s="422">
        <f t="shared" si="232"/>
        <v>0</v>
      </c>
      <c r="BR224" s="422">
        <f t="shared" si="232"/>
        <v>0</v>
      </c>
      <c r="BS224" s="422">
        <f t="shared" si="232"/>
        <v>0</v>
      </c>
      <c r="BT224" s="422">
        <f t="shared" ref="BT224:DM224" si="233">(BT$45+BS$224)*BT$6</f>
        <v>0</v>
      </c>
      <c r="BU224" s="422">
        <f t="shared" si="233"/>
        <v>0</v>
      </c>
      <c r="BV224" s="422">
        <f t="shared" si="233"/>
        <v>0</v>
      </c>
      <c r="BW224" s="422">
        <f t="shared" si="233"/>
        <v>0</v>
      </c>
      <c r="BX224" s="422">
        <f t="shared" si="233"/>
        <v>0</v>
      </c>
      <c r="BY224" s="422">
        <f t="shared" si="233"/>
        <v>0</v>
      </c>
      <c r="BZ224" s="422">
        <f t="shared" si="233"/>
        <v>0</v>
      </c>
      <c r="CA224" s="422">
        <f t="shared" si="233"/>
        <v>0</v>
      </c>
      <c r="CB224" s="422">
        <f t="shared" si="233"/>
        <v>0</v>
      </c>
      <c r="CC224" s="422">
        <f t="shared" si="233"/>
        <v>0</v>
      </c>
      <c r="CD224" s="422">
        <f t="shared" si="233"/>
        <v>0</v>
      </c>
      <c r="CE224" s="422">
        <f t="shared" si="233"/>
        <v>0</v>
      </c>
      <c r="CF224" s="422">
        <f t="shared" si="233"/>
        <v>0</v>
      </c>
      <c r="CG224" s="422">
        <f t="shared" si="233"/>
        <v>0</v>
      </c>
      <c r="CH224" s="422">
        <f t="shared" si="233"/>
        <v>0</v>
      </c>
      <c r="CI224" s="422">
        <f t="shared" si="233"/>
        <v>0</v>
      </c>
      <c r="CJ224" s="422">
        <f t="shared" si="233"/>
        <v>0</v>
      </c>
      <c r="CK224" s="422">
        <f t="shared" si="233"/>
        <v>0</v>
      </c>
      <c r="CL224" s="422">
        <f t="shared" si="233"/>
        <v>0</v>
      </c>
      <c r="CM224" s="422">
        <f t="shared" si="233"/>
        <v>0</v>
      </c>
      <c r="CN224" s="422">
        <f t="shared" si="233"/>
        <v>0</v>
      </c>
      <c r="CO224" s="422">
        <f t="shared" si="233"/>
        <v>0</v>
      </c>
      <c r="CP224" s="422">
        <f t="shared" si="233"/>
        <v>0</v>
      </c>
      <c r="CQ224" s="422">
        <f t="shared" si="233"/>
        <v>0</v>
      </c>
      <c r="CR224" s="422">
        <f t="shared" si="233"/>
        <v>0</v>
      </c>
      <c r="CS224" s="422">
        <f t="shared" si="233"/>
        <v>0</v>
      </c>
      <c r="CT224" s="422">
        <f t="shared" si="233"/>
        <v>0</v>
      </c>
      <c r="CU224" s="422">
        <f t="shared" si="233"/>
        <v>0</v>
      </c>
      <c r="CV224" s="422">
        <f t="shared" si="233"/>
        <v>0</v>
      </c>
      <c r="CW224" s="422">
        <f t="shared" si="233"/>
        <v>0</v>
      </c>
      <c r="CX224" s="422">
        <f t="shared" si="233"/>
        <v>0</v>
      </c>
      <c r="CY224" s="422">
        <f t="shared" si="233"/>
        <v>0</v>
      </c>
      <c r="CZ224" s="422">
        <f t="shared" si="233"/>
        <v>0</v>
      </c>
      <c r="DA224" s="422">
        <f t="shared" si="233"/>
        <v>0</v>
      </c>
      <c r="DB224" s="422">
        <f t="shared" si="233"/>
        <v>0</v>
      </c>
      <c r="DC224" s="422">
        <f t="shared" si="233"/>
        <v>0</v>
      </c>
      <c r="DD224" s="422">
        <f t="shared" si="233"/>
        <v>0</v>
      </c>
      <c r="DE224" s="422">
        <f t="shared" si="233"/>
        <v>0</v>
      </c>
      <c r="DF224" s="422">
        <f t="shared" si="233"/>
        <v>0</v>
      </c>
      <c r="DG224" s="422">
        <f t="shared" si="233"/>
        <v>0</v>
      </c>
      <c r="DH224" s="422">
        <f t="shared" si="233"/>
        <v>0</v>
      </c>
      <c r="DI224" s="422">
        <f t="shared" si="233"/>
        <v>0</v>
      </c>
      <c r="DJ224" s="422">
        <f t="shared" si="233"/>
        <v>0</v>
      </c>
      <c r="DK224" s="422">
        <f t="shared" si="233"/>
        <v>0</v>
      </c>
      <c r="DL224" s="422">
        <f t="shared" si="233"/>
        <v>0</v>
      </c>
      <c r="DM224" s="422">
        <f t="shared" si="233"/>
        <v>0</v>
      </c>
    </row>
    <row r="225" spans="1:117" s="422" customFormat="1" x14ac:dyDescent="0.25">
      <c r="D225" s="422" t="s">
        <v>906</v>
      </c>
      <c r="E225" s="422" t="s">
        <v>266</v>
      </c>
      <c r="F225" s="587">
        <f>F$49*F$6</f>
        <v>0</v>
      </c>
      <c r="G225" s="422">
        <f>(G$49+F$225)*G$6</f>
        <v>0</v>
      </c>
      <c r="H225" s="422">
        <f t="shared" ref="H225:BS225" si="234">(H$49+G$225)*H$6</f>
        <v>0</v>
      </c>
      <c r="I225" s="422">
        <f t="shared" si="234"/>
        <v>0</v>
      </c>
      <c r="J225" s="422">
        <f t="shared" si="234"/>
        <v>0</v>
      </c>
      <c r="K225" s="422">
        <f t="shared" si="234"/>
        <v>0</v>
      </c>
      <c r="L225" s="422">
        <f t="shared" si="234"/>
        <v>0</v>
      </c>
      <c r="M225" s="422">
        <f t="shared" si="234"/>
        <v>0</v>
      </c>
      <c r="N225" s="422">
        <f t="shared" si="234"/>
        <v>0</v>
      </c>
      <c r="O225" s="422">
        <f t="shared" si="234"/>
        <v>0</v>
      </c>
      <c r="P225" s="422">
        <f t="shared" si="234"/>
        <v>0</v>
      </c>
      <c r="Q225" s="422">
        <f t="shared" si="234"/>
        <v>0</v>
      </c>
      <c r="R225" s="422">
        <f t="shared" si="234"/>
        <v>0</v>
      </c>
      <c r="S225" s="422">
        <f t="shared" si="234"/>
        <v>0</v>
      </c>
      <c r="T225" s="422">
        <f t="shared" si="234"/>
        <v>0</v>
      </c>
      <c r="U225" s="422">
        <f t="shared" si="234"/>
        <v>0</v>
      </c>
      <c r="V225" s="422">
        <f t="shared" si="234"/>
        <v>0</v>
      </c>
      <c r="W225" s="422">
        <f t="shared" si="234"/>
        <v>0</v>
      </c>
      <c r="X225" s="422">
        <f t="shared" si="234"/>
        <v>0</v>
      </c>
      <c r="Y225" s="422">
        <f t="shared" si="234"/>
        <v>0</v>
      </c>
      <c r="Z225" s="422">
        <f t="shared" si="234"/>
        <v>0</v>
      </c>
      <c r="AA225" s="422">
        <f t="shared" si="234"/>
        <v>0</v>
      </c>
      <c r="AB225" s="422">
        <f t="shared" si="234"/>
        <v>0</v>
      </c>
      <c r="AC225" s="422">
        <f t="shared" si="234"/>
        <v>39452.883750000001</v>
      </c>
      <c r="AD225" s="422">
        <f t="shared" si="234"/>
        <v>0</v>
      </c>
      <c r="AE225" s="422">
        <f t="shared" si="234"/>
        <v>0</v>
      </c>
      <c r="AF225" s="422">
        <f t="shared" si="234"/>
        <v>0</v>
      </c>
      <c r="AG225" s="422">
        <f t="shared" si="234"/>
        <v>0</v>
      </c>
      <c r="AH225" s="422">
        <f t="shared" si="234"/>
        <v>0</v>
      </c>
      <c r="AI225" s="422">
        <f t="shared" si="234"/>
        <v>0</v>
      </c>
      <c r="AJ225" s="422">
        <f t="shared" si="234"/>
        <v>0</v>
      </c>
      <c r="AK225" s="422">
        <f t="shared" si="234"/>
        <v>0</v>
      </c>
      <c r="AL225" s="422">
        <f t="shared" si="234"/>
        <v>0</v>
      </c>
      <c r="AM225" s="422">
        <f t="shared" si="234"/>
        <v>0</v>
      </c>
      <c r="AN225" s="422">
        <f t="shared" si="234"/>
        <v>0</v>
      </c>
      <c r="AO225" s="422">
        <f t="shared" si="234"/>
        <v>0</v>
      </c>
      <c r="AP225" s="422">
        <f t="shared" si="234"/>
        <v>0</v>
      </c>
      <c r="AQ225" s="422">
        <f t="shared" si="234"/>
        <v>0</v>
      </c>
      <c r="AR225" s="422">
        <f t="shared" si="234"/>
        <v>0</v>
      </c>
      <c r="AS225" s="422">
        <f t="shared" si="234"/>
        <v>0</v>
      </c>
      <c r="AT225" s="422">
        <f t="shared" si="234"/>
        <v>0</v>
      </c>
      <c r="AU225" s="422">
        <f t="shared" si="234"/>
        <v>0</v>
      </c>
      <c r="AV225" s="422">
        <f t="shared" si="234"/>
        <v>0</v>
      </c>
      <c r="AW225" s="422">
        <f t="shared" si="234"/>
        <v>0</v>
      </c>
      <c r="AX225" s="422">
        <f t="shared" si="234"/>
        <v>0</v>
      </c>
      <c r="AY225" s="422">
        <f t="shared" si="234"/>
        <v>0</v>
      </c>
      <c r="AZ225" s="422">
        <f t="shared" si="234"/>
        <v>0</v>
      </c>
      <c r="BA225" s="422">
        <f t="shared" si="234"/>
        <v>0</v>
      </c>
      <c r="BB225" s="422">
        <f t="shared" si="234"/>
        <v>0</v>
      </c>
      <c r="BC225" s="422">
        <f t="shared" si="234"/>
        <v>0</v>
      </c>
      <c r="BD225" s="422">
        <f t="shared" si="234"/>
        <v>0</v>
      </c>
      <c r="BE225" s="422">
        <f t="shared" si="234"/>
        <v>0</v>
      </c>
      <c r="BF225" s="422">
        <f t="shared" si="234"/>
        <v>0</v>
      </c>
      <c r="BG225" s="422">
        <f t="shared" si="234"/>
        <v>0</v>
      </c>
      <c r="BH225" s="422">
        <f t="shared" si="234"/>
        <v>0</v>
      </c>
      <c r="BI225" s="422">
        <f t="shared" si="234"/>
        <v>0</v>
      </c>
      <c r="BJ225" s="422">
        <f t="shared" si="234"/>
        <v>0</v>
      </c>
      <c r="BK225" s="422">
        <f t="shared" si="234"/>
        <v>0</v>
      </c>
      <c r="BL225" s="422">
        <f t="shared" si="234"/>
        <v>0</v>
      </c>
      <c r="BM225" s="422">
        <f t="shared" si="234"/>
        <v>0</v>
      </c>
      <c r="BN225" s="422">
        <f t="shared" si="234"/>
        <v>0</v>
      </c>
      <c r="BO225" s="422">
        <f t="shared" si="234"/>
        <v>0</v>
      </c>
      <c r="BP225" s="422">
        <f t="shared" si="234"/>
        <v>0</v>
      </c>
      <c r="BQ225" s="422">
        <f t="shared" si="234"/>
        <v>0</v>
      </c>
      <c r="BR225" s="422">
        <f t="shared" si="234"/>
        <v>0</v>
      </c>
      <c r="BS225" s="422">
        <f t="shared" si="234"/>
        <v>0</v>
      </c>
      <c r="BT225" s="422">
        <f t="shared" ref="BT225:DM225" si="235">(BT$49+BS$225)*BT$6</f>
        <v>0</v>
      </c>
      <c r="BU225" s="422">
        <f t="shared" si="235"/>
        <v>0</v>
      </c>
      <c r="BV225" s="422">
        <f t="shared" si="235"/>
        <v>0</v>
      </c>
      <c r="BW225" s="422">
        <f t="shared" si="235"/>
        <v>0</v>
      </c>
      <c r="BX225" s="422">
        <f t="shared" si="235"/>
        <v>0</v>
      </c>
      <c r="BY225" s="422">
        <f t="shared" si="235"/>
        <v>0</v>
      </c>
      <c r="BZ225" s="422">
        <f t="shared" si="235"/>
        <v>0</v>
      </c>
      <c r="CA225" s="422">
        <f t="shared" si="235"/>
        <v>0</v>
      </c>
      <c r="CB225" s="422">
        <f t="shared" si="235"/>
        <v>0</v>
      </c>
      <c r="CC225" s="422">
        <f t="shared" si="235"/>
        <v>0</v>
      </c>
      <c r="CD225" s="422">
        <f t="shared" si="235"/>
        <v>0</v>
      </c>
      <c r="CE225" s="422">
        <f t="shared" si="235"/>
        <v>0</v>
      </c>
      <c r="CF225" s="422">
        <f t="shared" si="235"/>
        <v>0</v>
      </c>
      <c r="CG225" s="422">
        <f t="shared" si="235"/>
        <v>0</v>
      </c>
      <c r="CH225" s="422">
        <f t="shared" si="235"/>
        <v>0</v>
      </c>
      <c r="CI225" s="422">
        <f t="shared" si="235"/>
        <v>0</v>
      </c>
      <c r="CJ225" s="422">
        <f t="shared" si="235"/>
        <v>0</v>
      </c>
      <c r="CK225" s="422">
        <f t="shared" si="235"/>
        <v>0</v>
      </c>
      <c r="CL225" s="422">
        <f t="shared" si="235"/>
        <v>0</v>
      </c>
      <c r="CM225" s="422">
        <f t="shared" si="235"/>
        <v>0</v>
      </c>
      <c r="CN225" s="422">
        <f t="shared" si="235"/>
        <v>0</v>
      </c>
      <c r="CO225" s="422">
        <f t="shared" si="235"/>
        <v>0</v>
      </c>
      <c r="CP225" s="422">
        <f t="shared" si="235"/>
        <v>0</v>
      </c>
      <c r="CQ225" s="422">
        <f t="shared" si="235"/>
        <v>0</v>
      </c>
      <c r="CR225" s="422">
        <f t="shared" si="235"/>
        <v>0</v>
      </c>
      <c r="CS225" s="422">
        <f t="shared" si="235"/>
        <v>0</v>
      </c>
      <c r="CT225" s="422">
        <f t="shared" si="235"/>
        <v>0</v>
      </c>
      <c r="CU225" s="422">
        <f t="shared" si="235"/>
        <v>0</v>
      </c>
      <c r="CV225" s="422">
        <f t="shared" si="235"/>
        <v>0</v>
      </c>
      <c r="CW225" s="422">
        <f t="shared" si="235"/>
        <v>0</v>
      </c>
      <c r="CX225" s="422">
        <f t="shared" si="235"/>
        <v>0</v>
      </c>
      <c r="CY225" s="422">
        <f t="shared" si="235"/>
        <v>0</v>
      </c>
      <c r="CZ225" s="422">
        <f t="shared" si="235"/>
        <v>0</v>
      </c>
      <c r="DA225" s="422">
        <f t="shared" si="235"/>
        <v>0</v>
      </c>
      <c r="DB225" s="422">
        <f t="shared" si="235"/>
        <v>0</v>
      </c>
      <c r="DC225" s="422">
        <f t="shared" si="235"/>
        <v>0</v>
      </c>
      <c r="DD225" s="422">
        <f t="shared" si="235"/>
        <v>0</v>
      </c>
      <c r="DE225" s="422">
        <f t="shared" si="235"/>
        <v>0</v>
      </c>
      <c r="DF225" s="422">
        <f t="shared" si="235"/>
        <v>0</v>
      </c>
      <c r="DG225" s="422">
        <f t="shared" si="235"/>
        <v>0</v>
      </c>
      <c r="DH225" s="422">
        <f t="shared" si="235"/>
        <v>0</v>
      </c>
      <c r="DI225" s="422">
        <f t="shared" si="235"/>
        <v>0</v>
      </c>
      <c r="DJ225" s="422">
        <f t="shared" si="235"/>
        <v>0</v>
      </c>
      <c r="DK225" s="422">
        <f t="shared" si="235"/>
        <v>0</v>
      </c>
      <c r="DL225" s="422">
        <f t="shared" si="235"/>
        <v>0</v>
      </c>
      <c r="DM225" s="422">
        <f t="shared" si="235"/>
        <v>0</v>
      </c>
    </row>
    <row r="226" spans="1:117" s="422" customFormat="1" x14ac:dyDescent="0.25">
      <c r="D226" s="422" t="s">
        <v>906</v>
      </c>
      <c r="E226" s="422" t="s">
        <v>229</v>
      </c>
      <c r="F226" s="587">
        <f>F$52*F$6</f>
        <v>0</v>
      </c>
      <c r="G226" s="422">
        <f>(G$52+F$226)*G$6</f>
        <v>0</v>
      </c>
      <c r="H226" s="422">
        <f t="shared" ref="H226:BS226" si="236">(H$52+G$226)*H$6</f>
        <v>0</v>
      </c>
      <c r="I226" s="422">
        <f t="shared" si="236"/>
        <v>0</v>
      </c>
      <c r="J226" s="422">
        <f t="shared" si="236"/>
        <v>0</v>
      </c>
      <c r="K226" s="422">
        <f t="shared" si="236"/>
        <v>0</v>
      </c>
      <c r="L226" s="422">
        <f t="shared" si="236"/>
        <v>0</v>
      </c>
      <c r="M226" s="422">
        <f t="shared" si="236"/>
        <v>0</v>
      </c>
      <c r="N226" s="422">
        <f t="shared" si="236"/>
        <v>0</v>
      </c>
      <c r="O226" s="422">
        <f t="shared" si="236"/>
        <v>0</v>
      </c>
      <c r="P226" s="422">
        <f t="shared" si="236"/>
        <v>0</v>
      </c>
      <c r="Q226" s="422">
        <f t="shared" si="236"/>
        <v>0</v>
      </c>
      <c r="R226" s="422">
        <f t="shared" si="236"/>
        <v>0</v>
      </c>
      <c r="S226" s="422">
        <f t="shared" si="236"/>
        <v>407.00769987890015</v>
      </c>
      <c r="T226" s="422">
        <f t="shared" si="236"/>
        <v>905.43777195562336</v>
      </c>
      <c r="U226" s="422">
        <f t="shared" si="236"/>
        <v>1600.4033759438591</v>
      </c>
      <c r="V226" s="422">
        <f t="shared" si="236"/>
        <v>2368.1143557068203</v>
      </c>
      <c r="W226" s="422">
        <f t="shared" si="236"/>
        <v>3320.4023587527026</v>
      </c>
      <c r="X226" s="422">
        <f t="shared" si="236"/>
        <v>4693.0914582297919</v>
      </c>
      <c r="Y226" s="422">
        <f t="shared" si="236"/>
        <v>6938.3620175886372</v>
      </c>
      <c r="Z226" s="422">
        <f t="shared" si="236"/>
        <v>9394.1971342616453</v>
      </c>
      <c r="AA226" s="422">
        <f t="shared" si="236"/>
        <v>12459.826926972217</v>
      </c>
      <c r="AB226" s="422">
        <f t="shared" si="236"/>
        <v>15645.809972958759</v>
      </c>
      <c r="AC226" s="422">
        <f t="shared" si="236"/>
        <v>18872.855592990018</v>
      </c>
      <c r="AD226" s="422">
        <f t="shared" si="236"/>
        <v>0</v>
      </c>
      <c r="AE226" s="422">
        <f t="shared" si="236"/>
        <v>0</v>
      </c>
      <c r="AF226" s="422">
        <f t="shared" si="236"/>
        <v>0</v>
      </c>
      <c r="AG226" s="422">
        <f t="shared" si="236"/>
        <v>0</v>
      </c>
      <c r="AH226" s="422">
        <f t="shared" si="236"/>
        <v>0</v>
      </c>
      <c r="AI226" s="422">
        <f t="shared" si="236"/>
        <v>0</v>
      </c>
      <c r="AJ226" s="422">
        <f t="shared" si="236"/>
        <v>0</v>
      </c>
      <c r="AK226" s="422">
        <f t="shared" si="236"/>
        <v>0</v>
      </c>
      <c r="AL226" s="422">
        <f t="shared" si="236"/>
        <v>0</v>
      </c>
      <c r="AM226" s="422">
        <f t="shared" si="236"/>
        <v>0</v>
      </c>
      <c r="AN226" s="422">
        <f t="shared" si="236"/>
        <v>0</v>
      </c>
      <c r="AO226" s="422">
        <f t="shared" si="236"/>
        <v>0</v>
      </c>
      <c r="AP226" s="422">
        <f t="shared" si="236"/>
        <v>0</v>
      </c>
      <c r="AQ226" s="422">
        <f t="shared" si="236"/>
        <v>0</v>
      </c>
      <c r="AR226" s="422">
        <f t="shared" si="236"/>
        <v>0</v>
      </c>
      <c r="AS226" s="422">
        <f t="shared" si="236"/>
        <v>0</v>
      </c>
      <c r="AT226" s="422">
        <f t="shared" si="236"/>
        <v>0</v>
      </c>
      <c r="AU226" s="422">
        <f t="shared" si="236"/>
        <v>0</v>
      </c>
      <c r="AV226" s="422">
        <f t="shared" si="236"/>
        <v>0</v>
      </c>
      <c r="AW226" s="422">
        <f t="shared" si="236"/>
        <v>0</v>
      </c>
      <c r="AX226" s="422">
        <f t="shared" si="236"/>
        <v>0</v>
      </c>
      <c r="AY226" s="422">
        <f t="shared" si="236"/>
        <v>0</v>
      </c>
      <c r="AZ226" s="422">
        <f t="shared" si="236"/>
        <v>0</v>
      </c>
      <c r="BA226" s="422">
        <f t="shared" si="236"/>
        <v>0</v>
      </c>
      <c r="BB226" s="422">
        <f t="shared" si="236"/>
        <v>0</v>
      </c>
      <c r="BC226" s="422">
        <f t="shared" si="236"/>
        <v>0</v>
      </c>
      <c r="BD226" s="422">
        <f t="shared" si="236"/>
        <v>0</v>
      </c>
      <c r="BE226" s="422">
        <f t="shared" si="236"/>
        <v>0</v>
      </c>
      <c r="BF226" s="422">
        <f t="shared" si="236"/>
        <v>0</v>
      </c>
      <c r="BG226" s="422">
        <f t="shared" si="236"/>
        <v>0</v>
      </c>
      <c r="BH226" s="422">
        <f t="shared" si="236"/>
        <v>0</v>
      </c>
      <c r="BI226" s="422">
        <f t="shared" si="236"/>
        <v>0</v>
      </c>
      <c r="BJ226" s="422">
        <f t="shared" si="236"/>
        <v>0</v>
      </c>
      <c r="BK226" s="422">
        <f t="shared" si="236"/>
        <v>0</v>
      </c>
      <c r="BL226" s="422">
        <f t="shared" si="236"/>
        <v>0</v>
      </c>
      <c r="BM226" s="422">
        <f t="shared" si="236"/>
        <v>0</v>
      </c>
      <c r="BN226" s="422">
        <f t="shared" si="236"/>
        <v>0</v>
      </c>
      <c r="BO226" s="422">
        <f t="shared" si="236"/>
        <v>0</v>
      </c>
      <c r="BP226" s="422">
        <f t="shared" si="236"/>
        <v>0</v>
      </c>
      <c r="BQ226" s="422">
        <f t="shared" si="236"/>
        <v>0</v>
      </c>
      <c r="BR226" s="422">
        <f t="shared" si="236"/>
        <v>0</v>
      </c>
      <c r="BS226" s="422">
        <f t="shared" si="236"/>
        <v>0</v>
      </c>
      <c r="BT226" s="422">
        <f t="shared" ref="BT226:DM226" si="237">(BT$52+BS$226)*BT$6</f>
        <v>0</v>
      </c>
      <c r="BU226" s="422">
        <f t="shared" si="237"/>
        <v>0</v>
      </c>
      <c r="BV226" s="422">
        <f t="shared" si="237"/>
        <v>0</v>
      </c>
      <c r="BW226" s="422">
        <f t="shared" si="237"/>
        <v>0</v>
      </c>
      <c r="BX226" s="422">
        <f t="shared" si="237"/>
        <v>0</v>
      </c>
      <c r="BY226" s="422">
        <f t="shared" si="237"/>
        <v>0</v>
      </c>
      <c r="BZ226" s="422">
        <f t="shared" si="237"/>
        <v>0</v>
      </c>
      <c r="CA226" s="422">
        <f t="shared" si="237"/>
        <v>0</v>
      </c>
      <c r="CB226" s="422">
        <f t="shared" si="237"/>
        <v>0</v>
      </c>
      <c r="CC226" s="422">
        <f t="shared" si="237"/>
        <v>0</v>
      </c>
      <c r="CD226" s="422">
        <f t="shared" si="237"/>
        <v>0</v>
      </c>
      <c r="CE226" s="422">
        <f t="shared" si="237"/>
        <v>0</v>
      </c>
      <c r="CF226" s="422">
        <f t="shared" si="237"/>
        <v>0</v>
      </c>
      <c r="CG226" s="422">
        <f t="shared" si="237"/>
        <v>0</v>
      </c>
      <c r="CH226" s="422">
        <f t="shared" si="237"/>
        <v>0</v>
      </c>
      <c r="CI226" s="422">
        <f t="shared" si="237"/>
        <v>0</v>
      </c>
      <c r="CJ226" s="422">
        <f t="shared" si="237"/>
        <v>0</v>
      </c>
      <c r="CK226" s="422">
        <f t="shared" si="237"/>
        <v>0</v>
      </c>
      <c r="CL226" s="422">
        <f t="shared" si="237"/>
        <v>0</v>
      </c>
      <c r="CM226" s="422">
        <f t="shared" si="237"/>
        <v>0</v>
      </c>
      <c r="CN226" s="422">
        <f t="shared" si="237"/>
        <v>0</v>
      </c>
      <c r="CO226" s="422">
        <f t="shared" si="237"/>
        <v>0</v>
      </c>
      <c r="CP226" s="422">
        <f t="shared" si="237"/>
        <v>0</v>
      </c>
      <c r="CQ226" s="422">
        <f t="shared" si="237"/>
        <v>0</v>
      </c>
      <c r="CR226" s="422">
        <f t="shared" si="237"/>
        <v>0</v>
      </c>
      <c r="CS226" s="422">
        <f t="shared" si="237"/>
        <v>0</v>
      </c>
      <c r="CT226" s="422">
        <f t="shared" si="237"/>
        <v>0</v>
      </c>
      <c r="CU226" s="422">
        <f t="shared" si="237"/>
        <v>0</v>
      </c>
      <c r="CV226" s="422">
        <f t="shared" si="237"/>
        <v>0</v>
      </c>
      <c r="CW226" s="422">
        <f t="shared" si="237"/>
        <v>0</v>
      </c>
      <c r="CX226" s="422">
        <f t="shared" si="237"/>
        <v>0</v>
      </c>
      <c r="CY226" s="422">
        <f t="shared" si="237"/>
        <v>0</v>
      </c>
      <c r="CZ226" s="422">
        <f t="shared" si="237"/>
        <v>0</v>
      </c>
      <c r="DA226" s="422">
        <f t="shared" si="237"/>
        <v>0</v>
      </c>
      <c r="DB226" s="422">
        <f t="shared" si="237"/>
        <v>0</v>
      </c>
      <c r="DC226" s="422">
        <f t="shared" si="237"/>
        <v>0</v>
      </c>
      <c r="DD226" s="422">
        <f t="shared" si="237"/>
        <v>0</v>
      </c>
      <c r="DE226" s="422">
        <f t="shared" si="237"/>
        <v>0</v>
      </c>
      <c r="DF226" s="422">
        <f t="shared" si="237"/>
        <v>0</v>
      </c>
      <c r="DG226" s="422">
        <f t="shared" si="237"/>
        <v>0</v>
      </c>
      <c r="DH226" s="422">
        <f t="shared" si="237"/>
        <v>0</v>
      </c>
      <c r="DI226" s="422">
        <f t="shared" si="237"/>
        <v>0</v>
      </c>
      <c r="DJ226" s="422">
        <f t="shared" si="237"/>
        <v>0</v>
      </c>
      <c r="DK226" s="422">
        <f t="shared" si="237"/>
        <v>0</v>
      </c>
      <c r="DL226" s="422">
        <f t="shared" si="237"/>
        <v>0</v>
      </c>
      <c r="DM226" s="422">
        <f t="shared" si="237"/>
        <v>0</v>
      </c>
    </row>
    <row r="227" spans="1:117" s="422" customFormat="1" x14ac:dyDescent="0.25">
      <c r="D227" s="422" t="s">
        <v>906</v>
      </c>
      <c r="E227" s="422" t="s">
        <v>230</v>
      </c>
      <c r="F227" s="587">
        <f>F$53*F$6</f>
        <v>0</v>
      </c>
      <c r="G227" s="422">
        <f>(G$53+F$227)*G$6</f>
        <v>0</v>
      </c>
      <c r="H227" s="422">
        <f t="shared" ref="H227:BS227" si="238">(H$53+G$227)*H$6</f>
        <v>0</v>
      </c>
      <c r="I227" s="422">
        <f t="shared" si="238"/>
        <v>0</v>
      </c>
      <c r="J227" s="422">
        <f t="shared" si="238"/>
        <v>0</v>
      </c>
      <c r="K227" s="422">
        <f t="shared" si="238"/>
        <v>0</v>
      </c>
      <c r="L227" s="422">
        <f t="shared" si="238"/>
        <v>0</v>
      </c>
      <c r="M227" s="422">
        <f t="shared" si="238"/>
        <v>0</v>
      </c>
      <c r="N227" s="422">
        <f t="shared" si="238"/>
        <v>0</v>
      </c>
      <c r="O227" s="422">
        <f t="shared" si="238"/>
        <v>0</v>
      </c>
      <c r="P227" s="422">
        <f t="shared" si="238"/>
        <v>0</v>
      </c>
      <c r="Q227" s="422">
        <f t="shared" si="238"/>
        <v>0</v>
      </c>
      <c r="R227" s="422">
        <f t="shared" si="238"/>
        <v>0</v>
      </c>
      <c r="S227" s="422">
        <f t="shared" si="238"/>
        <v>0</v>
      </c>
      <c r="T227" s="422">
        <f t="shared" si="238"/>
        <v>0</v>
      </c>
      <c r="U227" s="422">
        <f t="shared" si="238"/>
        <v>0</v>
      </c>
      <c r="V227" s="422">
        <f t="shared" si="238"/>
        <v>0</v>
      </c>
      <c r="W227" s="422">
        <f t="shared" si="238"/>
        <v>0</v>
      </c>
      <c r="X227" s="422">
        <f t="shared" si="238"/>
        <v>0</v>
      </c>
      <c r="Y227" s="422">
        <f t="shared" si="238"/>
        <v>0</v>
      </c>
      <c r="Z227" s="422">
        <f t="shared" si="238"/>
        <v>0</v>
      </c>
      <c r="AA227" s="422">
        <f t="shared" si="238"/>
        <v>0</v>
      </c>
      <c r="AB227" s="422">
        <f t="shared" si="238"/>
        <v>0</v>
      </c>
      <c r="AC227" s="422">
        <f t="shared" si="238"/>
        <v>0</v>
      </c>
      <c r="AD227" s="422">
        <f t="shared" si="238"/>
        <v>0</v>
      </c>
      <c r="AE227" s="422">
        <f t="shared" si="238"/>
        <v>0</v>
      </c>
      <c r="AF227" s="422">
        <f t="shared" si="238"/>
        <v>0</v>
      </c>
      <c r="AG227" s="422">
        <f t="shared" si="238"/>
        <v>0</v>
      </c>
      <c r="AH227" s="422">
        <f t="shared" si="238"/>
        <v>0</v>
      </c>
      <c r="AI227" s="422">
        <f t="shared" si="238"/>
        <v>0</v>
      </c>
      <c r="AJ227" s="422">
        <f t="shared" si="238"/>
        <v>0</v>
      </c>
      <c r="AK227" s="422">
        <f t="shared" si="238"/>
        <v>0</v>
      </c>
      <c r="AL227" s="422">
        <f t="shared" si="238"/>
        <v>0</v>
      </c>
      <c r="AM227" s="422">
        <f t="shared" si="238"/>
        <v>0</v>
      </c>
      <c r="AN227" s="422">
        <f t="shared" si="238"/>
        <v>0</v>
      </c>
      <c r="AO227" s="422">
        <f t="shared" si="238"/>
        <v>0</v>
      </c>
      <c r="AP227" s="422">
        <f t="shared" si="238"/>
        <v>0</v>
      </c>
      <c r="AQ227" s="422">
        <f t="shared" si="238"/>
        <v>0</v>
      </c>
      <c r="AR227" s="422">
        <f t="shared" si="238"/>
        <v>0</v>
      </c>
      <c r="AS227" s="422">
        <f t="shared" si="238"/>
        <v>0</v>
      </c>
      <c r="AT227" s="422">
        <f t="shared" si="238"/>
        <v>0</v>
      </c>
      <c r="AU227" s="422">
        <f t="shared" si="238"/>
        <v>0</v>
      </c>
      <c r="AV227" s="422">
        <f t="shared" si="238"/>
        <v>0</v>
      </c>
      <c r="AW227" s="422">
        <f t="shared" si="238"/>
        <v>0</v>
      </c>
      <c r="AX227" s="422">
        <f t="shared" si="238"/>
        <v>0</v>
      </c>
      <c r="AY227" s="422">
        <f t="shared" si="238"/>
        <v>0</v>
      </c>
      <c r="AZ227" s="422">
        <f t="shared" si="238"/>
        <v>0</v>
      </c>
      <c r="BA227" s="422">
        <f t="shared" si="238"/>
        <v>0</v>
      </c>
      <c r="BB227" s="422">
        <f t="shared" si="238"/>
        <v>0</v>
      </c>
      <c r="BC227" s="422">
        <f t="shared" si="238"/>
        <v>0</v>
      </c>
      <c r="BD227" s="422">
        <f t="shared" si="238"/>
        <v>0</v>
      </c>
      <c r="BE227" s="422">
        <f t="shared" si="238"/>
        <v>0</v>
      </c>
      <c r="BF227" s="422">
        <f t="shared" si="238"/>
        <v>0</v>
      </c>
      <c r="BG227" s="422">
        <f t="shared" si="238"/>
        <v>0</v>
      </c>
      <c r="BH227" s="422">
        <f t="shared" si="238"/>
        <v>0</v>
      </c>
      <c r="BI227" s="422">
        <f t="shared" si="238"/>
        <v>0</v>
      </c>
      <c r="BJ227" s="422">
        <f t="shared" si="238"/>
        <v>0</v>
      </c>
      <c r="BK227" s="422">
        <f t="shared" si="238"/>
        <v>0</v>
      </c>
      <c r="BL227" s="422">
        <f t="shared" si="238"/>
        <v>0</v>
      </c>
      <c r="BM227" s="422">
        <f t="shared" si="238"/>
        <v>0</v>
      </c>
      <c r="BN227" s="422">
        <f t="shared" si="238"/>
        <v>0</v>
      </c>
      <c r="BO227" s="422">
        <f t="shared" si="238"/>
        <v>0</v>
      </c>
      <c r="BP227" s="422">
        <f t="shared" si="238"/>
        <v>0</v>
      </c>
      <c r="BQ227" s="422">
        <f t="shared" si="238"/>
        <v>0</v>
      </c>
      <c r="BR227" s="422">
        <f t="shared" si="238"/>
        <v>0</v>
      </c>
      <c r="BS227" s="422">
        <f t="shared" si="238"/>
        <v>0</v>
      </c>
      <c r="BT227" s="422">
        <f t="shared" ref="BT227:DM227" si="239">(BT$53+BS$227)*BT$6</f>
        <v>0</v>
      </c>
      <c r="BU227" s="422">
        <f t="shared" si="239"/>
        <v>0</v>
      </c>
      <c r="BV227" s="422">
        <f t="shared" si="239"/>
        <v>0</v>
      </c>
      <c r="BW227" s="422">
        <f t="shared" si="239"/>
        <v>0</v>
      </c>
      <c r="BX227" s="422">
        <f t="shared" si="239"/>
        <v>0</v>
      </c>
      <c r="BY227" s="422">
        <f t="shared" si="239"/>
        <v>0</v>
      </c>
      <c r="BZ227" s="422">
        <f t="shared" si="239"/>
        <v>0</v>
      </c>
      <c r="CA227" s="422">
        <f t="shared" si="239"/>
        <v>0</v>
      </c>
      <c r="CB227" s="422">
        <f t="shared" si="239"/>
        <v>0</v>
      </c>
      <c r="CC227" s="422">
        <f t="shared" si="239"/>
        <v>0</v>
      </c>
      <c r="CD227" s="422">
        <f t="shared" si="239"/>
        <v>0</v>
      </c>
      <c r="CE227" s="422">
        <f t="shared" si="239"/>
        <v>0</v>
      </c>
      <c r="CF227" s="422">
        <f t="shared" si="239"/>
        <v>0</v>
      </c>
      <c r="CG227" s="422">
        <f t="shared" si="239"/>
        <v>0</v>
      </c>
      <c r="CH227" s="422">
        <f t="shared" si="239"/>
        <v>0</v>
      </c>
      <c r="CI227" s="422">
        <f t="shared" si="239"/>
        <v>0</v>
      </c>
      <c r="CJ227" s="422">
        <f t="shared" si="239"/>
        <v>0</v>
      </c>
      <c r="CK227" s="422">
        <f t="shared" si="239"/>
        <v>0</v>
      </c>
      <c r="CL227" s="422">
        <f t="shared" si="239"/>
        <v>0</v>
      </c>
      <c r="CM227" s="422">
        <f t="shared" si="239"/>
        <v>0</v>
      </c>
      <c r="CN227" s="422">
        <f t="shared" si="239"/>
        <v>0</v>
      </c>
      <c r="CO227" s="422">
        <f t="shared" si="239"/>
        <v>0</v>
      </c>
      <c r="CP227" s="422">
        <f t="shared" si="239"/>
        <v>0</v>
      </c>
      <c r="CQ227" s="422">
        <f t="shared" si="239"/>
        <v>0</v>
      </c>
      <c r="CR227" s="422">
        <f t="shared" si="239"/>
        <v>0</v>
      </c>
      <c r="CS227" s="422">
        <f t="shared" si="239"/>
        <v>0</v>
      </c>
      <c r="CT227" s="422">
        <f t="shared" si="239"/>
        <v>0</v>
      </c>
      <c r="CU227" s="422">
        <f t="shared" si="239"/>
        <v>0</v>
      </c>
      <c r="CV227" s="422">
        <f t="shared" si="239"/>
        <v>0</v>
      </c>
      <c r="CW227" s="422">
        <f t="shared" si="239"/>
        <v>0</v>
      </c>
      <c r="CX227" s="422">
        <f t="shared" si="239"/>
        <v>0</v>
      </c>
      <c r="CY227" s="422">
        <f t="shared" si="239"/>
        <v>0</v>
      </c>
      <c r="CZ227" s="422">
        <f t="shared" si="239"/>
        <v>0</v>
      </c>
      <c r="DA227" s="422">
        <f t="shared" si="239"/>
        <v>0</v>
      </c>
      <c r="DB227" s="422">
        <f t="shared" si="239"/>
        <v>0</v>
      </c>
      <c r="DC227" s="422">
        <f t="shared" si="239"/>
        <v>0</v>
      </c>
      <c r="DD227" s="422">
        <f t="shared" si="239"/>
        <v>0</v>
      </c>
      <c r="DE227" s="422">
        <f t="shared" si="239"/>
        <v>0</v>
      </c>
      <c r="DF227" s="422">
        <f t="shared" si="239"/>
        <v>0</v>
      </c>
      <c r="DG227" s="422">
        <f t="shared" si="239"/>
        <v>0</v>
      </c>
      <c r="DH227" s="422">
        <f t="shared" si="239"/>
        <v>0</v>
      </c>
      <c r="DI227" s="422">
        <f t="shared" si="239"/>
        <v>0</v>
      </c>
      <c r="DJ227" s="422">
        <f t="shared" si="239"/>
        <v>0</v>
      </c>
      <c r="DK227" s="422">
        <f t="shared" si="239"/>
        <v>0</v>
      </c>
      <c r="DL227" s="422">
        <f t="shared" si="239"/>
        <v>0</v>
      </c>
      <c r="DM227" s="422">
        <f t="shared" si="239"/>
        <v>0</v>
      </c>
    </row>
    <row r="228" spans="1:117" s="422" customFormat="1" x14ac:dyDescent="0.25">
      <c r="D228" s="422" t="s">
        <v>906</v>
      </c>
      <c r="E228" s="422" t="s">
        <v>307</v>
      </c>
      <c r="F228" s="587">
        <f>F$54*F$6</f>
        <v>0</v>
      </c>
      <c r="G228" s="422">
        <f>(G$54+F$228)*G$6</f>
        <v>0</v>
      </c>
      <c r="H228" s="422">
        <f t="shared" ref="H228:BS228" si="240">(H$54+G$228)*H$6</f>
        <v>0</v>
      </c>
      <c r="I228" s="422">
        <f t="shared" si="240"/>
        <v>0</v>
      </c>
      <c r="J228" s="422">
        <f t="shared" si="240"/>
        <v>0</v>
      </c>
      <c r="K228" s="422">
        <f t="shared" si="240"/>
        <v>0</v>
      </c>
      <c r="L228" s="422">
        <f t="shared" si="240"/>
        <v>0</v>
      </c>
      <c r="M228" s="422">
        <f t="shared" si="240"/>
        <v>0</v>
      </c>
      <c r="N228" s="422">
        <f t="shared" si="240"/>
        <v>0</v>
      </c>
      <c r="O228" s="422">
        <f t="shared" si="240"/>
        <v>0</v>
      </c>
      <c r="P228" s="422">
        <f t="shared" si="240"/>
        <v>0</v>
      </c>
      <c r="Q228" s="422">
        <f t="shared" si="240"/>
        <v>0</v>
      </c>
      <c r="R228" s="422">
        <f t="shared" si="240"/>
        <v>0</v>
      </c>
      <c r="S228" s="422">
        <f t="shared" si="240"/>
        <v>0</v>
      </c>
      <c r="T228" s="422">
        <f t="shared" si="240"/>
        <v>0</v>
      </c>
      <c r="U228" s="422">
        <f t="shared" si="240"/>
        <v>0</v>
      </c>
      <c r="V228" s="422">
        <f t="shared" si="240"/>
        <v>0</v>
      </c>
      <c r="W228" s="422">
        <f t="shared" si="240"/>
        <v>0</v>
      </c>
      <c r="X228" s="422">
        <f t="shared" si="240"/>
        <v>0</v>
      </c>
      <c r="Y228" s="422">
        <f t="shared" si="240"/>
        <v>0</v>
      </c>
      <c r="Z228" s="422">
        <f t="shared" si="240"/>
        <v>0</v>
      </c>
      <c r="AA228" s="422">
        <f t="shared" si="240"/>
        <v>0</v>
      </c>
      <c r="AB228" s="422">
        <f t="shared" si="240"/>
        <v>0</v>
      </c>
      <c r="AC228" s="422">
        <f t="shared" si="240"/>
        <v>0</v>
      </c>
      <c r="AD228" s="422">
        <f t="shared" si="240"/>
        <v>0</v>
      </c>
      <c r="AE228" s="422">
        <f t="shared" si="240"/>
        <v>0</v>
      </c>
      <c r="AF228" s="422">
        <f t="shared" si="240"/>
        <v>0</v>
      </c>
      <c r="AG228" s="422">
        <f t="shared" si="240"/>
        <v>0</v>
      </c>
      <c r="AH228" s="422">
        <f t="shared" si="240"/>
        <v>0</v>
      </c>
      <c r="AI228" s="422">
        <f t="shared" si="240"/>
        <v>0</v>
      </c>
      <c r="AJ228" s="422">
        <f t="shared" si="240"/>
        <v>0</v>
      </c>
      <c r="AK228" s="422">
        <f t="shared" si="240"/>
        <v>0</v>
      </c>
      <c r="AL228" s="422">
        <f t="shared" si="240"/>
        <v>0</v>
      </c>
      <c r="AM228" s="422">
        <f t="shared" si="240"/>
        <v>0</v>
      </c>
      <c r="AN228" s="422">
        <f t="shared" si="240"/>
        <v>0</v>
      </c>
      <c r="AO228" s="422">
        <f t="shared" si="240"/>
        <v>0</v>
      </c>
      <c r="AP228" s="422">
        <f t="shared" si="240"/>
        <v>0</v>
      </c>
      <c r="AQ228" s="422">
        <f t="shared" si="240"/>
        <v>0</v>
      </c>
      <c r="AR228" s="422">
        <f t="shared" si="240"/>
        <v>0</v>
      </c>
      <c r="AS228" s="422">
        <f t="shared" si="240"/>
        <v>0</v>
      </c>
      <c r="AT228" s="422">
        <f t="shared" si="240"/>
        <v>0</v>
      </c>
      <c r="AU228" s="422">
        <f t="shared" si="240"/>
        <v>0</v>
      </c>
      <c r="AV228" s="422">
        <f t="shared" si="240"/>
        <v>0</v>
      </c>
      <c r="AW228" s="422">
        <f t="shared" si="240"/>
        <v>0</v>
      </c>
      <c r="AX228" s="422">
        <f t="shared" si="240"/>
        <v>0</v>
      </c>
      <c r="AY228" s="422">
        <f t="shared" si="240"/>
        <v>0</v>
      </c>
      <c r="AZ228" s="422">
        <f t="shared" si="240"/>
        <v>0</v>
      </c>
      <c r="BA228" s="422">
        <f t="shared" si="240"/>
        <v>0</v>
      </c>
      <c r="BB228" s="422">
        <f t="shared" si="240"/>
        <v>0</v>
      </c>
      <c r="BC228" s="422">
        <f t="shared" si="240"/>
        <v>0</v>
      </c>
      <c r="BD228" s="422">
        <f t="shared" si="240"/>
        <v>0</v>
      </c>
      <c r="BE228" s="422">
        <f t="shared" si="240"/>
        <v>0</v>
      </c>
      <c r="BF228" s="422">
        <f t="shared" si="240"/>
        <v>0</v>
      </c>
      <c r="BG228" s="422">
        <f t="shared" si="240"/>
        <v>0</v>
      </c>
      <c r="BH228" s="422">
        <f t="shared" si="240"/>
        <v>0</v>
      </c>
      <c r="BI228" s="422">
        <f t="shared" si="240"/>
        <v>0</v>
      </c>
      <c r="BJ228" s="422">
        <f t="shared" si="240"/>
        <v>0</v>
      </c>
      <c r="BK228" s="422">
        <f t="shared" si="240"/>
        <v>0</v>
      </c>
      <c r="BL228" s="422">
        <f t="shared" si="240"/>
        <v>0</v>
      </c>
      <c r="BM228" s="422">
        <f t="shared" si="240"/>
        <v>0</v>
      </c>
      <c r="BN228" s="422">
        <f t="shared" si="240"/>
        <v>0</v>
      </c>
      <c r="BO228" s="422">
        <f t="shared" si="240"/>
        <v>0</v>
      </c>
      <c r="BP228" s="422">
        <f t="shared" si="240"/>
        <v>0</v>
      </c>
      <c r="BQ228" s="422">
        <f t="shared" si="240"/>
        <v>0</v>
      </c>
      <c r="BR228" s="422">
        <f t="shared" si="240"/>
        <v>0</v>
      </c>
      <c r="BS228" s="422">
        <f t="shared" si="240"/>
        <v>0</v>
      </c>
      <c r="BT228" s="422">
        <f t="shared" ref="BT228:DM228" si="241">(BT$54+BS$228)*BT$6</f>
        <v>0</v>
      </c>
      <c r="BU228" s="422">
        <f t="shared" si="241"/>
        <v>0</v>
      </c>
      <c r="BV228" s="422">
        <f t="shared" si="241"/>
        <v>0</v>
      </c>
      <c r="BW228" s="422">
        <f t="shared" si="241"/>
        <v>0</v>
      </c>
      <c r="BX228" s="422">
        <f t="shared" si="241"/>
        <v>0</v>
      </c>
      <c r="BY228" s="422">
        <f t="shared" si="241"/>
        <v>0</v>
      </c>
      <c r="BZ228" s="422">
        <f t="shared" si="241"/>
        <v>0</v>
      </c>
      <c r="CA228" s="422">
        <f t="shared" si="241"/>
        <v>0</v>
      </c>
      <c r="CB228" s="422">
        <f t="shared" si="241"/>
        <v>0</v>
      </c>
      <c r="CC228" s="422">
        <f t="shared" si="241"/>
        <v>0</v>
      </c>
      <c r="CD228" s="422">
        <f t="shared" si="241"/>
        <v>0</v>
      </c>
      <c r="CE228" s="422">
        <f t="shared" si="241"/>
        <v>0</v>
      </c>
      <c r="CF228" s="422">
        <f t="shared" si="241"/>
        <v>0</v>
      </c>
      <c r="CG228" s="422">
        <f t="shared" si="241"/>
        <v>0</v>
      </c>
      <c r="CH228" s="422">
        <f t="shared" si="241"/>
        <v>0</v>
      </c>
      <c r="CI228" s="422">
        <f t="shared" si="241"/>
        <v>0</v>
      </c>
      <c r="CJ228" s="422">
        <f t="shared" si="241"/>
        <v>0</v>
      </c>
      <c r="CK228" s="422">
        <f t="shared" si="241"/>
        <v>0</v>
      </c>
      <c r="CL228" s="422">
        <f t="shared" si="241"/>
        <v>0</v>
      </c>
      <c r="CM228" s="422">
        <f t="shared" si="241"/>
        <v>0</v>
      </c>
      <c r="CN228" s="422">
        <f t="shared" si="241"/>
        <v>0</v>
      </c>
      <c r="CO228" s="422">
        <f t="shared" si="241"/>
        <v>0</v>
      </c>
      <c r="CP228" s="422">
        <f t="shared" si="241"/>
        <v>0</v>
      </c>
      <c r="CQ228" s="422">
        <f t="shared" si="241"/>
        <v>0</v>
      </c>
      <c r="CR228" s="422">
        <f t="shared" si="241"/>
        <v>0</v>
      </c>
      <c r="CS228" s="422">
        <f t="shared" si="241"/>
        <v>0</v>
      </c>
      <c r="CT228" s="422">
        <f t="shared" si="241"/>
        <v>0</v>
      </c>
      <c r="CU228" s="422">
        <f t="shared" si="241"/>
        <v>0</v>
      </c>
      <c r="CV228" s="422">
        <f t="shared" si="241"/>
        <v>0</v>
      </c>
      <c r="CW228" s="422">
        <f t="shared" si="241"/>
        <v>0</v>
      </c>
      <c r="CX228" s="422">
        <f t="shared" si="241"/>
        <v>0</v>
      </c>
      <c r="CY228" s="422">
        <f t="shared" si="241"/>
        <v>0</v>
      </c>
      <c r="CZ228" s="422">
        <f t="shared" si="241"/>
        <v>0</v>
      </c>
      <c r="DA228" s="422">
        <f t="shared" si="241"/>
        <v>0</v>
      </c>
      <c r="DB228" s="422">
        <f t="shared" si="241"/>
        <v>0</v>
      </c>
      <c r="DC228" s="422">
        <f t="shared" si="241"/>
        <v>0</v>
      </c>
      <c r="DD228" s="422">
        <f t="shared" si="241"/>
        <v>0</v>
      </c>
      <c r="DE228" s="422">
        <f t="shared" si="241"/>
        <v>0</v>
      </c>
      <c r="DF228" s="422">
        <f t="shared" si="241"/>
        <v>0</v>
      </c>
      <c r="DG228" s="422">
        <f t="shared" si="241"/>
        <v>0</v>
      </c>
      <c r="DH228" s="422">
        <f t="shared" si="241"/>
        <v>0</v>
      </c>
      <c r="DI228" s="422">
        <f t="shared" si="241"/>
        <v>0</v>
      </c>
      <c r="DJ228" s="422">
        <f t="shared" si="241"/>
        <v>0</v>
      </c>
      <c r="DK228" s="422">
        <f t="shared" si="241"/>
        <v>0</v>
      </c>
      <c r="DL228" s="422">
        <f t="shared" si="241"/>
        <v>0</v>
      </c>
      <c r="DM228" s="422">
        <f t="shared" si="241"/>
        <v>0</v>
      </c>
    </row>
    <row r="230" spans="1:117" s="147" customFormat="1" ht="21" x14ac:dyDescent="0.35">
      <c r="A230" s="69" t="s">
        <v>325</v>
      </c>
      <c r="B230" s="70"/>
      <c r="C230" s="70"/>
      <c r="D230" s="70"/>
      <c r="E230" s="70"/>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c r="DM230" s="71"/>
    </row>
    <row r="231" spans="1:117" x14ac:dyDescent="0.25">
      <c r="A231" s="585">
        <v>1</v>
      </c>
      <c r="B231" s="585">
        <v>1</v>
      </c>
      <c r="C231" s="585">
        <v>1</v>
      </c>
      <c r="D231" s="585">
        <v>1</v>
      </c>
      <c r="E231" s="585">
        <v>1</v>
      </c>
      <c r="F231" s="585">
        <v>1</v>
      </c>
      <c r="G231" s="585">
        <v>1</v>
      </c>
      <c r="H231" s="66">
        <f>IF(SUM(H$6:$DM$6)&gt;0,1,IF(F6=1,1,0))</f>
        <v>1</v>
      </c>
      <c r="I231" s="66">
        <f>IF(SUM(I$6:$DM$6)&gt;0,1,IF(G6=1,1,0))</f>
        <v>1</v>
      </c>
      <c r="J231" s="66">
        <f>IF(SUM(J$6:$DM$6)&gt;0,1,IF(H6=1,1,0))</f>
        <v>1</v>
      </c>
      <c r="K231" s="66">
        <f>IF(SUM(K$6:$DM$6)&gt;0,1,IF(I6=1,1,0))</f>
        <v>1</v>
      </c>
      <c r="L231" s="66">
        <f>IF(SUM(L$6:$DM$6)&gt;0,1,IF(J6=1,1,0))</f>
        <v>1</v>
      </c>
      <c r="M231" s="66">
        <f>IF(SUM(M$6:$DM$6)&gt;0,1,IF(K6=1,1,0))</f>
        <v>1</v>
      </c>
      <c r="N231" s="66">
        <f>IF(SUM(N$6:$DM$6)&gt;0,1,IF(L6=1,1,0))</f>
        <v>1</v>
      </c>
      <c r="O231" s="66">
        <f>IF(SUM(O$6:$DM$6)&gt;0,1,IF(M6=1,1,0))</f>
        <v>1</v>
      </c>
      <c r="P231" s="66">
        <f>IF(SUM(P$6:$DM$6)&gt;0,1,IF(N6=1,1,0))</f>
        <v>1</v>
      </c>
      <c r="Q231" s="66">
        <f>IF(SUM(Q$6:$DM$6)&gt;0,1,IF(O6=1,1,0))</f>
        <v>1</v>
      </c>
      <c r="R231" s="66">
        <f>IF(SUM(R$6:$DM$6)&gt;0,1,IF(P6=1,1,0))</f>
        <v>1</v>
      </c>
      <c r="S231" s="66">
        <f>IF(SUM(S$6:$DM$6)&gt;0,1,IF(Q6=1,1,0))</f>
        <v>1</v>
      </c>
      <c r="T231" s="66">
        <f>IF(SUM(T$6:$DM$6)&gt;0,1,IF(R6=1,1,0))</f>
        <v>1</v>
      </c>
      <c r="U231" s="66">
        <f>IF(SUM(U$6:$DM$6)&gt;0,1,IF(S6=1,1,0))</f>
        <v>1</v>
      </c>
      <c r="V231" s="66">
        <f>IF(SUM(V$6:$DM$6)&gt;0,1,IF(T6=1,1,0))</f>
        <v>1</v>
      </c>
      <c r="W231" s="66">
        <f>IF(SUM(W$6:$DM$6)&gt;0,1,IF(U6=1,1,0))</f>
        <v>1</v>
      </c>
      <c r="X231" s="66">
        <f>IF(SUM(X$6:$DM$6)&gt;0,1,IF(V6=1,1,0))</f>
        <v>1</v>
      </c>
      <c r="Y231" s="66">
        <f>IF(SUM(Y$6:$DM$6)&gt;0,1,IF(W6=1,1,0))</f>
        <v>1</v>
      </c>
      <c r="Z231" s="66">
        <f>IF(SUM(Z$6:$DM$6)&gt;0,1,IF(X6=1,1,0))</f>
        <v>1</v>
      </c>
      <c r="AA231" s="66">
        <f>IF(SUM(AA$6:$DM$6)&gt;0,1,IF(Y6=1,1,0))</f>
        <v>1</v>
      </c>
      <c r="AB231" s="66">
        <f>IF(SUM(AB$6:$DM$6)&gt;0,1,IF(Z6=1,1,0))</f>
        <v>1</v>
      </c>
      <c r="AC231" s="66">
        <f>IF(SUM(AC$6:$DM$6)&gt;0,1,IF(AA6=1,1,0))</f>
        <v>1</v>
      </c>
      <c r="AD231" s="66">
        <f>IF(SUM(AD$6:$DM$6)&gt;0,1,IF(AB6=1,1,0))</f>
        <v>1</v>
      </c>
      <c r="AE231" s="66">
        <f>IF(SUM(AE$6:$DM$6)&gt;0,1,IF(AC6=1,1,0))</f>
        <v>1</v>
      </c>
      <c r="AF231" s="66">
        <f>IF(SUM(AF$6:$DM$6)&gt;0,1,IF(AD6=1,1,0))</f>
        <v>0</v>
      </c>
      <c r="AG231" s="66">
        <f>IF(SUM(AG$6:$DM$6)&gt;0,1,IF(AE6=1,1,0))</f>
        <v>0</v>
      </c>
      <c r="AH231" s="66">
        <f>IF(SUM(AH$6:$DM$6)&gt;0,1,IF(AF6=1,1,0))</f>
        <v>0</v>
      </c>
      <c r="AI231" s="66">
        <f>IF(SUM(AI$6:$DM$6)&gt;0,1,IF(AG6=1,1,0))</f>
        <v>0</v>
      </c>
      <c r="AJ231" s="66">
        <f>IF(SUM(AJ$6:$DM$6)&gt;0,1,IF(AH6=1,1,0))</f>
        <v>0</v>
      </c>
      <c r="AK231" s="66">
        <f>IF(SUM(AK$6:$DM$6)&gt;0,1,IF(AI6=1,1,0))</f>
        <v>0</v>
      </c>
      <c r="AL231" s="66">
        <f>IF(SUM(AL$6:$DM$6)&gt;0,1,IF(AJ6=1,1,0))</f>
        <v>0</v>
      </c>
      <c r="AM231" s="66">
        <f>IF(SUM(AM$6:$DM$6)&gt;0,1,IF(AK6=1,1,0))</f>
        <v>0</v>
      </c>
      <c r="AN231" s="66">
        <f>IF(SUM(AN$6:$DM$6)&gt;0,1,IF(AL6=1,1,0))</f>
        <v>0</v>
      </c>
      <c r="AO231" s="66">
        <f>IF(SUM(AO$6:$DM$6)&gt;0,1,IF(AM6=1,1,0))</f>
        <v>0</v>
      </c>
      <c r="AP231" s="66">
        <f>IF(SUM(AP$6:$DM$6)&gt;0,1,IF(AN6=1,1,0))</f>
        <v>0</v>
      </c>
      <c r="AQ231" s="66">
        <f>IF(SUM(AQ$6:$DM$6)&gt;0,1,IF(AO6=1,1,0))</f>
        <v>0</v>
      </c>
      <c r="AR231" s="66">
        <f>IF(SUM(AR$6:$DM$6)&gt;0,1,IF(AP6=1,1,0))</f>
        <v>0</v>
      </c>
      <c r="AS231" s="66">
        <f>IF(SUM(AS$6:$DM$6)&gt;0,1,IF(AQ6=1,1,0))</f>
        <v>0</v>
      </c>
      <c r="AT231" s="66">
        <f>IF(SUM(AT$6:$DM$6)&gt;0,1,IF(AR6=1,1,0))</f>
        <v>0</v>
      </c>
      <c r="AU231" s="66">
        <f>IF(SUM(AU$6:$DM$6)&gt;0,1,IF(AS6=1,1,0))</f>
        <v>0</v>
      </c>
      <c r="AV231" s="66">
        <f>IF(SUM(AV$6:$DM$6)&gt;0,1,IF(AT6=1,1,0))</f>
        <v>0</v>
      </c>
      <c r="AW231" s="66">
        <f>IF(SUM(AW$6:$DM$6)&gt;0,1,IF(AU6=1,1,0))</f>
        <v>0</v>
      </c>
      <c r="AX231" s="66">
        <f>IF(SUM(AX$6:$DM$6)&gt;0,1,IF(AV6=1,1,0))</f>
        <v>0</v>
      </c>
      <c r="AY231" s="66">
        <f>IF(SUM(AY$6:$DM$6)&gt;0,1,IF(AW6=1,1,0))</f>
        <v>0</v>
      </c>
      <c r="AZ231" s="66">
        <f>IF(SUM(AZ$6:$DM$6)&gt;0,1,IF(AX6=1,1,0))</f>
        <v>0</v>
      </c>
      <c r="BA231" s="66">
        <f>IF(SUM(BA$6:$DM$6)&gt;0,1,IF(AY6=1,1,0))</f>
        <v>0</v>
      </c>
      <c r="BB231" s="66">
        <f>IF(SUM(BB$6:$DM$6)&gt;0,1,IF(AZ6=1,1,0))</f>
        <v>0</v>
      </c>
      <c r="BC231" s="66">
        <f>IF(SUM(BC$6:$DM$6)&gt;0,1,IF(BA6=1,1,0))</f>
        <v>0</v>
      </c>
      <c r="BD231" s="66">
        <f>IF(SUM(BD$6:$DM$6)&gt;0,1,IF(BB6=1,1,0))</f>
        <v>0</v>
      </c>
      <c r="BE231" s="66">
        <f>IF(SUM(BE$6:$DM$6)&gt;0,1,IF(BC6=1,1,0))</f>
        <v>0</v>
      </c>
      <c r="BF231" s="66">
        <f>IF(SUM(BF$6:$DM$6)&gt;0,1,IF(BD6=1,1,0))</f>
        <v>0</v>
      </c>
      <c r="BG231" s="66">
        <f>IF(SUM(BG$6:$DM$6)&gt;0,1,IF(BE6=1,1,0))</f>
        <v>0</v>
      </c>
      <c r="BH231" s="66">
        <f>IF(SUM(BH$6:$DM$6)&gt;0,1,IF(BF6=1,1,0))</f>
        <v>0</v>
      </c>
      <c r="BI231" s="66">
        <f>IF(SUM(BI$6:$DM$6)&gt;0,1,IF(BG6=1,1,0))</f>
        <v>0</v>
      </c>
      <c r="BJ231" s="66">
        <f>IF(SUM(BJ$6:$DM$6)&gt;0,1,IF(BH6=1,1,0))</f>
        <v>0</v>
      </c>
      <c r="BK231" s="66">
        <f>IF(SUM(BK$6:$DM$6)&gt;0,1,IF(BI6=1,1,0))</f>
        <v>0</v>
      </c>
      <c r="BL231" s="66">
        <f>IF(SUM(BL$6:$DM$6)&gt;0,1,IF(BJ6=1,1,0))</f>
        <v>0</v>
      </c>
      <c r="BM231" s="66">
        <f>IF(SUM(BM$6:$DM$6)&gt;0,1,IF(BK6=1,1,0))</f>
        <v>0</v>
      </c>
      <c r="BN231" s="66">
        <f>IF(SUM(BN$6:$DM$6)&gt;0,1,IF(BL6=1,1,0))</f>
        <v>0</v>
      </c>
      <c r="BO231" s="66">
        <f>IF(SUM(BO$6:$DM$6)&gt;0,1,IF(BM6=1,1,0))</f>
        <v>0</v>
      </c>
      <c r="BP231" s="66">
        <f>IF(SUM(BP$6:$DM$6)&gt;0,1,IF(BN6=1,1,0))</f>
        <v>0</v>
      </c>
      <c r="BQ231" s="66">
        <f>IF(SUM(BQ$6:$DM$6)&gt;0,1,IF(BO6=1,1,0))</f>
        <v>0</v>
      </c>
      <c r="BR231" s="66">
        <f>IF(SUM(BR$6:$DM$6)&gt;0,1,IF(BP6=1,1,0))</f>
        <v>0</v>
      </c>
      <c r="BS231" s="66">
        <f>IF(SUM(BS$6:$DM$6)&gt;0,1,IF(BQ6=1,1,0))</f>
        <v>0</v>
      </c>
      <c r="BT231" s="66">
        <f>IF(SUM(BT$6:$DM$6)&gt;0,1,IF(BR6=1,1,0))</f>
        <v>0</v>
      </c>
      <c r="BU231" s="66">
        <f>IF(SUM(BU$6:$DM$6)&gt;0,1,IF(BS6=1,1,0))</f>
        <v>0</v>
      </c>
      <c r="BV231" s="66">
        <f>IF(SUM(BV$6:$DM$6)&gt;0,1,IF(BT6=1,1,0))</f>
        <v>0</v>
      </c>
      <c r="BW231" s="66">
        <f>IF(SUM(BW$6:$DM$6)&gt;0,1,IF(BU6=1,1,0))</f>
        <v>0</v>
      </c>
      <c r="BX231" s="66">
        <f>IF(SUM(BX$6:$DM$6)&gt;0,1,IF(BV6=1,1,0))</f>
        <v>0</v>
      </c>
      <c r="BY231" s="66">
        <f>IF(SUM(BY$6:$DM$6)&gt;0,1,IF(BW6=1,1,0))</f>
        <v>0</v>
      </c>
      <c r="BZ231" s="66">
        <f>IF(SUM(BZ$6:$DM$6)&gt;0,1,IF(BX6=1,1,0))</f>
        <v>0</v>
      </c>
      <c r="CA231" s="66">
        <f>IF(SUM(CA$6:$DM$6)&gt;0,1,IF(BY6=1,1,0))</f>
        <v>0</v>
      </c>
      <c r="CB231" s="66">
        <f>IF(SUM(CB$6:$DM$6)&gt;0,1,IF(BZ6=1,1,0))</f>
        <v>0</v>
      </c>
      <c r="CC231" s="66">
        <f>IF(SUM(CC$6:$DM$6)&gt;0,1,IF(CA6=1,1,0))</f>
        <v>0</v>
      </c>
      <c r="CD231" s="66">
        <f>IF(SUM(CD$6:$DM$6)&gt;0,1,IF(CB6=1,1,0))</f>
        <v>0</v>
      </c>
      <c r="CE231" s="66">
        <f>IF(SUM(CE$6:$DM$6)&gt;0,1,IF(CC6=1,1,0))</f>
        <v>0</v>
      </c>
      <c r="CF231" s="66">
        <f>IF(SUM(CF$6:$DM$6)&gt;0,1,IF(CD6=1,1,0))</f>
        <v>0</v>
      </c>
      <c r="CG231" s="66">
        <f>IF(SUM(CG$6:$DM$6)&gt;0,1,IF(CE6=1,1,0))</f>
        <v>0</v>
      </c>
      <c r="CH231" s="66">
        <f>IF(SUM(CH$6:$DM$6)&gt;0,1,IF(CF6=1,1,0))</f>
        <v>0</v>
      </c>
      <c r="CI231" s="66">
        <f>IF(SUM(CI$6:$DM$6)&gt;0,1,IF(CG6=1,1,0))</f>
        <v>0</v>
      </c>
      <c r="CJ231" s="66">
        <f>IF(SUM(CJ$6:$DM$6)&gt;0,1,IF(CH6=1,1,0))</f>
        <v>0</v>
      </c>
      <c r="CK231" s="66">
        <f>IF(SUM(CK$6:$DM$6)&gt;0,1,IF(CI6=1,1,0))</f>
        <v>0</v>
      </c>
      <c r="CL231" s="66">
        <f>IF(SUM(CL$6:$DM$6)&gt;0,1,IF(CJ6=1,1,0))</f>
        <v>0</v>
      </c>
      <c r="CM231" s="66">
        <f>IF(SUM(CM$6:$DM$6)&gt;0,1,IF(CK6=1,1,0))</f>
        <v>0</v>
      </c>
      <c r="CN231" s="66">
        <f>IF(SUM(CN$6:$DM$6)&gt;0,1,IF(CL6=1,1,0))</f>
        <v>0</v>
      </c>
      <c r="CO231" s="66">
        <f>IF(SUM(CO$6:$DM$6)&gt;0,1,IF(CM6=1,1,0))</f>
        <v>0</v>
      </c>
      <c r="CP231" s="66">
        <f>IF(SUM(CP$6:$DM$6)&gt;0,1,IF(CN6=1,1,0))</f>
        <v>0</v>
      </c>
      <c r="CQ231" s="66">
        <f>IF(SUM(CQ$6:$DM$6)&gt;0,1,IF(CO6=1,1,0))</f>
        <v>0</v>
      </c>
      <c r="CR231" s="66">
        <f>IF(SUM(CR$6:$DM$6)&gt;0,1,IF(CP6=1,1,0))</f>
        <v>0</v>
      </c>
      <c r="CS231" s="66">
        <f>IF(SUM(CS$6:$DM$6)&gt;0,1,IF(CQ6=1,1,0))</f>
        <v>0</v>
      </c>
      <c r="CT231" s="66">
        <f>IF(SUM(CT$6:$DM$6)&gt;0,1,IF(CR6=1,1,0))</f>
        <v>0</v>
      </c>
      <c r="CU231" s="66">
        <f>IF(SUM(CU$6:$DM$6)&gt;0,1,IF(CS6=1,1,0))</f>
        <v>0</v>
      </c>
      <c r="CV231" s="66">
        <f>IF(SUM(CV$6:$DM$6)&gt;0,1,IF(CT6=1,1,0))</f>
        <v>0</v>
      </c>
      <c r="CW231" s="66">
        <f>IF(SUM(CW$6:$DM$6)&gt;0,1,IF(CU6=1,1,0))</f>
        <v>0</v>
      </c>
      <c r="CX231" s="66">
        <f>IF(SUM(CX$6:$DM$6)&gt;0,1,IF(CV6=1,1,0))</f>
        <v>0</v>
      </c>
      <c r="CY231" s="66">
        <f>IF(SUM(CY$6:$DM$6)&gt;0,1,IF(CW6=1,1,0))</f>
        <v>0</v>
      </c>
      <c r="CZ231" s="66">
        <f>IF(SUM(CZ$6:$DM$6)&gt;0,1,IF(CX6=1,1,0))</f>
        <v>0</v>
      </c>
      <c r="DA231" s="66">
        <f>IF(SUM(DA$6:$DM$6)&gt;0,1,IF(CY6=1,1,0))</f>
        <v>0</v>
      </c>
      <c r="DB231" s="66">
        <f>IF(SUM(DB$6:$DM$6)&gt;0,1,IF(CZ6=1,1,0))</f>
        <v>0</v>
      </c>
      <c r="DC231" s="66">
        <f>IF(SUM(DC$6:$DM$6)&gt;0,1,IF(DA6=1,1,0))</f>
        <v>0</v>
      </c>
      <c r="DD231" s="66">
        <f>IF(SUM(DD$6:$DM$6)&gt;0,1,IF(DB6=1,1,0))</f>
        <v>0</v>
      </c>
      <c r="DE231" s="66">
        <f>IF(SUM(DE$6:$DM$6)&gt;0,1,IF(DC6=1,1,0))</f>
        <v>0</v>
      </c>
      <c r="DF231" s="66">
        <f>IF(SUM(DF$6:$DM$6)&gt;0,1,IF(DD6=1,1,0))</f>
        <v>0</v>
      </c>
      <c r="DG231" s="66">
        <f>IF(SUM(DG$6:$DM$6)&gt;0,1,IF(DE6=1,1,0))</f>
        <v>0</v>
      </c>
      <c r="DH231" s="66">
        <f>IF(SUM(DH$6:$DM$6)&gt;0,1,IF(DF6=1,1,0))</f>
        <v>0</v>
      </c>
      <c r="DI231" s="66">
        <f>IF(SUM(DI$6:$DM$6)&gt;0,1,IF(DG6=1,1,0))</f>
        <v>0</v>
      </c>
      <c r="DJ231" s="66">
        <f>IF(SUM(DJ$6:$DM$6)&gt;0,1,IF(DH6=1,1,0))</f>
        <v>0</v>
      </c>
      <c r="DK231" s="66">
        <f>IF(SUM(DK$6:$DM$6)&gt;0,1,IF(DI6=1,1,0))</f>
        <v>0</v>
      </c>
      <c r="DL231" s="66">
        <f>IF(SUM(DL$6:$DM$6)&gt;0,1,IF(DJ6=1,1,0))</f>
        <v>0</v>
      </c>
      <c r="DM231" s="66">
        <f>IF(SUM(DM$6:$DM$6)&gt;0,1,IF(DK6=1,1,0))</f>
        <v>0</v>
      </c>
    </row>
  </sheetData>
  <sheetProtection algorithmName="SHA-512" hashValue="4mIW7/Ux8gFMPzIU/htEh0b/yLnAsY7nl8ijNkVnyKQX2dToy6JIlNxjnB+lkmvoMwGW4LMDr+HeeBZZikzypw==" saltValue="uRMGRlAlTeiIH6RFt9sEXQ==" spinCount="100000" sheet="1" objects="1" scenarios="1"/>
  <customSheetViews>
    <customSheetView guid="{1405E1D2-975B-4B03-A0E7-6F59D2DB7D00}" scale="70" fitToPage="1" hiddenRows="1" topLeftCell="A86">
      <pane xSplit="5" topLeftCell="F1" activePane="topRight" state="frozen"/>
      <selection pane="topRight" activeCell="D20" sqref="D20"/>
      <pageMargins left="0.35433070866141736" right="0.35433070866141736" top="0.35433070866141736" bottom="0.35433070866141736" header="0.31496062992125984" footer="0.31496062992125984"/>
      <pageSetup paperSize="8" scale="33" fitToWidth="2" orientation="landscape" r:id="rId1"/>
    </customSheetView>
    <customSheetView guid="{750EDFD4-2501-4AC0-96DB-9119656394A9}" scale="70" fitToPage="1" printArea="1" hiddenRows="1" topLeftCell="A109">
      <pane xSplit="5" topLeftCell="F1" activePane="topRight" state="frozen"/>
      <selection pane="topRight" activeCell="F151" sqref="F151:Q151"/>
      <pageMargins left="0.35433070866141736" right="0.35433070866141736" top="0.35433070866141736" bottom="0.35433070866141736" header="0.31496062992125984" footer="0.31496062992125984"/>
      <pageSetup paperSize="8" scale="33" fitToWidth="2" orientation="landscape" r:id="rId2"/>
    </customSheetView>
  </customSheetViews>
  <mergeCells count="2">
    <mergeCell ref="B215:C215"/>
    <mergeCell ref="B221:C221"/>
  </mergeCells>
  <pageMargins left="0.35433070866141736" right="0.35433070866141736" top="0.19685039370078741" bottom="0.19685039370078741" header="0.31496062992125984" footer="0.31496062992125984"/>
  <pageSetup paperSize="9" scale="45" fitToWidth="2" fitToHeight="2" orientation="portrait" r:id="rId3"/>
  <rowBreaks count="1" manualBreakCount="1">
    <brk id="145"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R138"/>
  <sheetViews>
    <sheetView topLeftCell="A17" zoomScale="60" zoomScaleNormal="60" workbookViewId="0">
      <pane xSplit="5" ySplit="3" topLeftCell="F66" activePane="bottomRight" state="frozen"/>
      <selection pane="topRight"/>
      <selection pane="bottomLeft"/>
      <selection pane="bottomRight"/>
    </sheetView>
  </sheetViews>
  <sheetFormatPr defaultColWidth="0" defaultRowHeight="15" outlineLevelRow="1" x14ac:dyDescent="0.25"/>
  <cols>
    <col min="1" max="1" width="4.28515625" style="66" customWidth="1"/>
    <col min="2" max="2" width="61.28515625" style="66" customWidth="1"/>
    <col min="3" max="3" width="3.28515625" style="66" customWidth="1"/>
    <col min="4" max="4" width="14.140625" style="66" bestFit="1" customWidth="1"/>
    <col min="5" max="5" width="2.7109375" style="66" bestFit="1" customWidth="1"/>
    <col min="6" max="6" width="14.7109375" style="66" bestFit="1" customWidth="1"/>
    <col min="7" max="9" width="15.5703125" style="66" bestFit="1" customWidth="1"/>
    <col min="10" max="10" width="15.140625" style="66" bestFit="1" customWidth="1"/>
    <col min="11" max="14" width="15.5703125" style="66" bestFit="1" customWidth="1"/>
    <col min="15" max="15" width="15.140625" style="66" bestFit="1" customWidth="1"/>
    <col min="16" max="16" width="14.7109375" style="66" bestFit="1" customWidth="1"/>
    <col min="17" max="18" width="15.140625" style="66" bestFit="1" customWidth="1"/>
    <col min="19" max="19" width="14.7109375" style="66" bestFit="1" customWidth="1"/>
    <col min="20" max="21" width="15.5703125" style="66" bestFit="1" customWidth="1"/>
    <col min="22" max="22" width="14.7109375" style="66" bestFit="1" customWidth="1"/>
    <col min="23" max="23" width="15.5703125" style="66" bestFit="1" customWidth="1"/>
    <col min="24" max="24" width="15.140625" style="66" bestFit="1" customWidth="1"/>
    <col min="25" max="25" width="15.5703125" style="66" bestFit="1" customWidth="1"/>
    <col min="26" max="26" width="14.7109375" style="66" bestFit="1" customWidth="1"/>
    <col min="27" max="29" width="15.140625" style="66" bestFit="1" customWidth="1"/>
    <col min="30" max="30" width="14.7109375" style="66" bestFit="1" customWidth="1"/>
    <col min="31" max="32" width="15.140625" style="66" bestFit="1" customWidth="1"/>
    <col min="33" max="37" width="14.7109375" style="66" bestFit="1" customWidth="1"/>
    <col min="38" max="38" width="15.140625" style="66" bestFit="1" customWidth="1"/>
    <col min="39" max="39" width="13.7109375" style="66" bestFit="1" customWidth="1"/>
    <col min="40" max="40" width="13.28515625" style="66" bestFit="1" customWidth="1"/>
    <col min="41" max="41" width="14.140625" style="66" bestFit="1" customWidth="1"/>
    <col min="42" max="42" width="13.7109375" style="66" bestFit="1" customWidth="1"/>
    <col min="43" max="43" width="14.140625" style="66" bestFit="1" customWidth="1"/>
    <col min="44" max="45" width="13.7109375" style="66" bestFit="1" customWidth="1"/>
    <col min="46" max="46" width="13.28515625" style="66" bestFit="1" customWidth="1"/>
    <col min="47" max="47" width="12" style="66" bestFit="1" customWidth="1"/>
    <col min="48" max="48" width="12.28515625" style="66" bestFit="1" customWidth="1"/>
    <col min="49" max="49" width="11.5703125" style="66" bestFit="1" customWidth="1"/>
    <col min="50" max="50" width="12.5703125" style="66" bestFit="1" customWidth="1"/>
    <col min="51" max="51" width="11.85546875" style="66" bestFit="1" customWidth="1"/>
    <col min="52" max="52" width="12.28515625" style="66" bestFit="1" customWidth="1"/>
    <col min="53" max="53" width="11.5703125" style="66" bestFit="1" customWidth="1"/>
    <col min="54" max="54" width="12.5703125" style="66" bestFit="1" customWidth="1"/>
    <col min="55" max="55" width="11.85546875" style="66" bestFit="1" customWidth="1"/>
    <col min="56" max="56" width="12.5703125" style="66" bestFit="1" customWidth="1"/>
    <col min="57" max="57" width="11.85546875" style="66" bestFit="1" customWidth="1"/>
    <col min="58" max="58" width="12.5703125" style="66" bestFit="1" customWidth="1"/>
    <col min="59" max="59" width="11.85546875" style="66" bestFit="1" customWidth="1"/>
    <col min="60" max="60" width="12" style="66" bestFit="1" customWidth="1"/>
    <col min="61" max="61" width="11.28515625" style="66" bestFit="1" customWidth="1"/>
    <col min="62" max="62" width="12.5703125" style="66" bestFit="1" customWidth="1"/>
    <col min="63" max="63" width="11.85546875" style="66" bestFit="1" customWidth="1"/>
    <col min="64" max="64" width="12.5703125" style="66" bestFit="1" customWidth="1"/>
    <col min="65" max="65" width="11.85546875" style="66" bestFit="1" customWidth="1"/>
    <col min="66" max="66" width="12.5703125" style="66" bestFit="1" customWidth="1"/>
    <col min="67" max="67" width="11.85546875" style="66" bestFit="1" customWidth="1"/>
    <col min="68" max="68" width="12.28515625" style="66" bestFit="1" customWidth="1"/>
    <col min="69" max="69" width="11.5703125" style="66" bestFit="1" customWidth="1"/>
    <col min="70" max="70" width="12.5703125" style="66" bestFit="1" customWidth="1"/>
    <col min="71" max="71" width="11.85546875" style="66" bestFit="1" customWidth="1"/>
    <col min="72" max="72" width="12.28515625" style="66" bestFit="1" customWidth="1"/>
    <col min="73" max="73" width="11.5703125" style="66" bestFit="1" customWidth="1"/>
    <col min="74" max="74" width="12.5703125" style="66" bestFit="1" customWidth="1"/>
    <col min="75" max="75" width="11.85546875" style="66" bestFit="1" customWidth="1"/>
    <col min="76" max="76" width="12.5703125" style="66" bestFit="1" customWidth="1"/>
    <col min="77" max="77" width="11.85546875" style="66" bestFit="1" customWidth="1"/>
    <col min="78" max="78" width="12.28515625" style="66" bestFit="1" customWidth="1"/>
    <col min="79" max="79" width="11.5703125" style="66" bestFit="1" customWidth="1"/>
    <col min="80" max="80" width="11.85546875" style="66" bestFit="1" customWidth="1"/>
    <col min="81" max="81" width="11.140625" style="66" bestFit="1" customWidth="1"/>
    <col min="82" max="82" width="12.28515625" style="66" bestFit="1" customWidth="1"/>
    <col min="83" max="83" width="11.5703125" style="66" bestFit="1" customWidth="1"/>
    <col min="84" max="84" width="12.28515625" style="66" bestFit="1" customWidth="1"/>
    <col min="85" max="85" width="11.5703125" style="66" bestFit="1" customWidth="1"/>
    <col min="86" max="86" width="8.85546875" style="66" customWidth="1"/>
    <col min="87" max="96" width="0" style="66" hidden="1" customWidth="1"/>
    <col min="97" max="16384" width="8.85546875" style="66" hidden="1"/>
  </cols>
  <sheetData>
    <row r="1" spans="2:20" ht="12" hidden="1" customHeight="1" outlineLevel="1" x14ac:dyDescent="0.3"/>
    <row r="2" spans="2:20" ht="12" hidden="1" customHeight="1" outlineLevel="1" x14ac:dyDescent="0.3">
      <c r="B2" s="66" t="s">
        <v>41</v>
      </c>
      <c r="D2" s="79">
        <f>Inputs!$E$203</f>
        <v>42004</v>
      </c>
    </row>
    <row r="3" spans="2:20" ht="12" hidden="1" customHeight="1" outlineLevel="1" x14ac:dyDescent="0.3">
      <c r="B3" s="66" t="s">
        <v>43</v>
      </c>
      <c r="D3" s="79">
        <f>EOMONTH($D$2,-12)+1</f>
        <v>41640</v>
      </c>
    </row>
    <row r="4" spans="2:20" ht="12" hidden="1" customHeight="1" outlineLevel="1" x14ac:dyDescent="0.3">
      <c r="B4" s="66" t="s">
        <v>214</v>
      </c>
      <c r="D4" s="79">
        <f>Inputs!$E$12</f>
        <v>42005</v>
      </c>
    </row>
    <row r="5" spans="2:20" ht="12.95" hidden="1" customHeight="1" outlineLevel="1" x14ac:dyDescent="0.3">
      <c r="B5" s="66" t="s">
        <v>465</v>
      </c>
      <c r="D5" s="79">
        <f>EOMONTH($D$4,(12*Inputs!$E$163)-1)</f>
        <v>42004</v>
      </c>
      <c r="E5" s="79"/>
      <c r="F5" s="82"/>
      <c r="Q5" s="81"/>
      <c r="R5" s="81"/>
      <c r="S5" s="81"/>
      <c r="T5" s="81"/>
    </row>
    <row r="6" spans="2:20" ht="16.7" hidden="1" customHeight="1" outlineLevel="1" x14ac:dyDescent="0.3">
      <c r="B6" s="66" t="s">
        <v>215</v>
      </c>
      <c r="D6" s="79">
        <f>EOMONTH($D$4,(12*Inputs!$E$162)-1)</f>
        <v>47483</v>
      </c>
      <c r="F6" s="79"/>
      <c r="G6" s="79"/>
      <c r="H6" s="112"/>
    </row>
    <row r="7" spans="2:20" ht="16.7" hidden="1" customHeight="1" outlineLevel="1" x14ac:dyDescent="0.3">
      <c r="B7" s="66" t="s">
        <v>233</v>
      </c>
      <c r="D7" s="79">
        <f>Inputs!$E$12</f>
        <v>42005</v>
      </c>
      <c r="Q7" s="81"/>
      <c r="R7" s="81"/>
      <c r="S7" s="81"/>
      <c r="T7" s="81"/>
    </row>
    <row r="8" spans="2:20" ht="12.95" hidden="1" customHeight="1" outlineLevel="1" x14ac:dyDescent="0.3">
      <c r="B8" s="66" t="s">
        <v>246</v>
      </c>
      <c r="D8" s="79">
        <f>EOMONTH($D$7,(12*Inputs!$E$167)-1)</f>
        <v>42004</v>
      </c>
      <c r="E8" s="79"/>
      <c r="F8" s="82"/>
      <c r="Q8" s="81"/>
      <c r="R8" s="81"/>
      <c r="S8" s="81"/>
      <c r="T8" s="81"/>
    </row>
    <row r="9" spans="2:20" ht="12.95" hidden="1" customHeight="1" outlineLevel="1" x14ac:dyDescent="0.3">
      <c r="B9" s="66" t="s">
        <v>234</v>
      </c>
      <c r="D9" s="79">
        <f>EOMONTH($D$7,(12*Inputs!$E$166)-1)</f>
        <v>45657</v>
      </c>
      <c r="E9" s="79"/>
      <c r="Q9" s="216"/>
      <c r="R9" s="81"/>
      <c r="S9" s="81"/>
      <c r="T9" s="81"/>
    </row>
    <row r="10" spans="2:20" ht="12.95" hidden="1" customHeight="1" outlineLevel="1" x14ac:dyDescent="0.3">
      <c r="B10" s="66" t="s">
        <v>247</v>
      </c>
      <c r="D10" s="79">
        <f>Inputs!$E$12</f>
        <v>42005</v>
      </c>
      <c r="E10" s="79"/>
      <c r="Q10" s="216"/>
      <c r="R10" s="81"/>
      <c r="S10" s="81"/>
      <c r="T10" s="81"/>
    </row>
    <row r="11" spans="2:20" ht="12.95" hidden="1" customHeight="1" outlineLevel="1" x14ac:dyDescent="0.3">
      <c r="B11" s="66" t="s">
        <v>248</v>
      </c>
      <c r="D11" s="79">
        <f>EOMONTH($D$10,(12*Inputs!$E$172)-1)</f>
        <v>42004</v>
      </c>
      <c r="E11" s="79"/>
      <c r="Q11" s="216"/>
      <c r="R11" s="81"/>
      <c r="S11" s="81"/>
      <c r="T11" s="81"/>
    </row>
    <row r="12" spans="2:20" ht="12.95" hidden="1" customHeight="1" outlineLevel="1" x14ac:dyDescent="0.3">
      <c r="B12" s="66" t="s">
        <v>216</v>
      </c>
      <c r="D12" s="79">
        <f>Inputs!$E$170</f>
        <v>49309</v>
      </c>
      <c r="E12" s="79"/>
      <c r="Q12" s="216"/>
      <c r="R12" s="81"/>
      <c r="S12" s="81"/>
      <c r="T12" s="81"/>
    </row>
    <row r="13" spans="2:20" ht="12.95" hidden="1" customHeight="1" outlineLevel="1" x14ac:dyDescent="0.3">
      <c r="B13" s="66" t="s">
        <v>225</v>
      </c>
      <c r="D13" s="79">
        <f>EOMONTH(Inputs!$E$12,(12*(Inputs!$E$175-1))-1)+1</f>
        <v>47484</v>
      </c>
      <c r="E13" s="79"/>
      <c r="Q13" s="217"/>
      <c r="R13" s="81"/>
      <c r="S13" s="81"/>
      <c r="T13" s="81"/>
    </row>
    <row r="14" spans="2:20" ht="12.95" hidden="1" customHeight="1" outlineLevel="1" x14ac:dyDescent="0.3">
      <c r="B14" s="66" t="s">
        <v>226</v>
      </c>
      <c r="D14" s="79">
        <f>Inputs!$E$14</f>
        <v>49309</v>
      </c>
      <c r="E14" s="79"/>
      <c r="Q14" s="216"/>
      <c r="R14" s="81"/>
      <c r="S14" s="81"/>
      <c r="T14" s="81"/>
    </row>
    <row r="15" spans="2:20" s="102" customFormat="1" ht="4.1500000000000004" hidden="1" customHeight="1" outlineLevel="1" x14ac:dyDescent="0.15">
      <c r="D15" s="146"/>
      <c r="E15" s="146"/>
      <c r="Q15" s="190"/>
      <c r="R15" s="190"/>
      <c r="S15" s="190"/>
      <c r="T15" s="190"/>
    </row>
    <row r="16" spans="2:20" ht="12.95" hidden="1" customHeight="1" outlineLevel="1" x14ac:dyDescent="0.3">
      <c r="E16" s="79"/>
    </row>
    <row r="17" spans="1:95" ht="15.6" customHeight="1" collapsed="1" x14ac:dyDescent="0.25">
      <c r="A17" s="1173" t="s">
        <v>923</v>
      </c>
      <c r="B17" s="1175"/>
      <c r="F17" s="83">
        <f>$D$3</f>
        <v>41640</v>
      </c>
      <c r="G17" s="83">
        <f>F19+1</f>
        <v>41821</v>
      </c>
      <c r="H17" s="83">
        <f t="shared" ref="H17:BS17" si="0">G19+1</f>
        <v>42005</v>
      </c>
      <c r="I17" s="83">
        <f t="shared" si="0"/>
        <v>42186</v>
      </c>
      <c r="J17" s="83">
        <f t="shared" si="0"/>
        <v>42370</v>
      </c>
      <c r="K17" s="83">
        <f t="shared" si="0"/>
        <v>42552</v>
      </c>
      <c r="L17" s="83">
        <f t="shared" si="0"/>
        <v>42736</v>
      </c>
      <c r="M17" s="83">
        <f t="shared" si="0"/>
        <v>42917</v>
      </c>
      <c r="N17" s="83">
        <f t="shared" si="0"/>
        <v>43101</v>
      </c>
      <c r="O17" s="83">
        <f t="shared" si="0"/>
        <v>43282</v>
      </c>
      <c r="P17" s="83">
        <f t="shared" si="0"/>
        <v>43466</v>
      </c>
      <c r="Q17" s="83">
        <f t="shared" si="0"/>
        <v>43647</v>
      </c>
      <c r="R17" s="83">
        <f t="shared" si="0"/>
        <v>43831</v>
      </c>
      <c r="S17" s="83">
        <f t="shared" si="0"/>
        <v>44013</v>
      </c>
      <c r="T17" s="83">
        <f t="shared" si="0"/>
        <v>44197</v>
      </c>
      <c r="U17" s="83">
        <f t="shared" si="0"/>
        <v>44378</v>
      </c>
      <c r="V17" s="83">
        <f t="shared" si="0"/>
        <v>44562</v>
      </c>
      <c r="W17" s="83">
        <f t="shared" si="0"/>
        <v>44743</v>
      </c>
      <c r="X17" s="83">
        <f t="shared" si="0"/>
        <v>44927</v>
      </c>
      <c r="Y17" s="83">
        <f t="shared" si="0"/>
        <v>45108</v>
      </c>
      <c r="Z17" s="83">
        <f t="shared" si="0"/>
        <v>45292</v>
      </c>
      <c r="AA17" s="83">
        <f t="shared" si="0"/>
        <v>45474</v>
      </c>
      <c r="AB17" s="83">
        <f t="shared" si="0"/>
        <v>45658</v>
      </c>
      <c r="AC17" s="83">
        <f t="shared" si="0"/>
        <v>45839</v>
      </c>
      <c r="AD17" s="83">
        <f t="shared" si="0"/>
        <v>46023</v>
      </c>
      <c r="AE17" s="83">
        <f t="shared" si="0"/>
        <v>46204</v>
      </c>
      <c r="AF17" s="83">
        <f t="shared" si="0"/>
        <v>46388</v>
      </c>
      <c r="AG17" s="83">
        <f t="shared" si="0"/>
        <v>46569</v>
      </c>
      <c r="AH17" s="83">
        <f t="shared" si="0"/>
        <v>46753</v>
      </c>
      <c r="AI17" s="83">
        <f t="shared" si="0"/>
        <v>46935</v>
      </c>
      <c r="AJ17" s="83">
        <f t="shared" si="0"/>
        <v>47119</v>
      </c>
      <c r="AK17" s="83">
        <f t="shared" si="0"/>
        <v>47300</v>
      </c>
      <c r="AL17" s="83">
        <f t="shared" si="0"/>
        <v>47484</v>
      </c>
      <c r="AM17" s="83">
        <f t="shared" si="0"/>
        <v>47665</v>
      </c>
      <c r="AN17" s="83">
        <f t="shared" si="0"/>
        <v>47849</v>
      </c>
      <c r="AO17" s="83">
        <f t="shared" si="0"/>
        <v>48030</v>
      </c>
      <c r="AP17" s="83">
        <f t="shared" si="0"/>
        <v>48214</v>
      </c>
      <c r="AQ17" s="83">
        <f t="shared" si="0"/>
        <v>48396</v>
      </c>
      <c r="AR17" s="83">
        <f t="shared" si="0"/>
        <v>48580</v>
      </c>
      <c r="AS17" s="83">
        <f t="shared" si="0"/>
        <v>48761</v>
      </c>
      <c r="AT17" s="83">
        <f t="shared" si="0"/>
        <v>48945</v>
      </c>
      <c r="AU17" s="83">
        <f t="shared" si="0"/>
        <v>49126</v>
      </c>
      <c r="AV17" s="83">
        <f t="shared" si="0"/>
        <v>49310</v>
      </c>
      <c r="AW17" s="83">
        <f t="shared" si="0"/>
        <v>49491</v>
      </c>
      <c r="AX17" s="83">
        <f t="shared" si="0"/>
        <v>49675</v>
      </c>
      <c r="AY17" s="83">
        <f t="shared" si="0"/>
        <v>49857</v>
      </c>
      <c r="AZ17" s="83">
        <f t="shared" si="0"/>
        <v>50041</v>
      </c>
      <c r="BA17" s="83">
        <f t="shared" si="0"/>
        <v>50222</v>
      </c>
      <c r="BB17" s="83">
        <f t="shared" si="0"/>
        <v>50406</v>
      </c>
      <c r="BC17" s="83">
        <f t="shared" si="0"/>
        <v>50587</v>
      </c>
      <c r="BD17" s="83">
        <f t="shared" si="0"/>
        <v>50771</v>
      </c>
      <c r="BE17" s="83">
        <f t="shared" si="0"/>
        <v>50952</v>
      </c>
      <c r="BF17" s="83">
        <f t="shared" si="0"/>
        <v>51136</v>
      </c>
      <c r="BG17" s="83">
        <f t="shared" si="0"/>
        <v>51318</v>
      </c>
      <c r="BH17" s="83">
        <f t="shared" si="0"/>
        <v>51502</v>
      </c>
      <c r="BI17" s="83">
        <f t="shared" si="0"/>
        <v>51683</v>
      </c>
      <c r="BJ17" s="83">
        <f t="shared" si="0"/>
        <v>51867</v>
      </c>
      <c r="BK17" s="83">
        <f t="shared" si="0"/>
        <v>52048</v>
      </c>
      <c r="BL17" s="83">
        <f t="shared" si="0"/>
        <v>52232</v>
      </c>
      <c r="BM17" s="83">
        <f t="shared" si="0"/>
        <v>52413</v>
      </c>
      <c r="BN17" s="83">
        <f t="shared" si="0"/>
        <v>52597</v>
      </c>
      <c r="BO17" s="83">
        <f t="shared" si="0"/>
        <v>52779</v>
      </c>
      <c r="BP17" s="83">
        <f t="shared" si="0"/>
        <v>52963</v>
      </c>
      <c r="BQ17" s="83">
        <f t="shared" si="0"/>
        <v>53144</v>
      </c>
      <c r="BR17" s="83">
        <f t="shared" si="0"/>
        <v>53328</v>
      </c>
      <c r="BS17" s="83">
        <f t="shared" si="0"/>
        <v>53509</v>
      </c>
      <c r="BT17" s="83">
        <f t="shared" ref="BT17:CG17" si="1">BS19+1</f>
        <v>53693</v>
      </c>
      <c r="BU17" s="83">
        <f t="shared" si="1"/>
        <v>53874</v>
      </c>
      <c r="BV17" s="83">
        <f t="shared" si="1"/>
        <v>54058</v>
      </c>
      <c r="BW17" s="83">
        <f t="shared" si="1"/>
        <v>54240</v>
      </c>
      <c r="BX17" s="83">
        <f t="shared" si="1"/>
        <v>54424</v>
      </c>
      <c r="BY17" s="83">
        <f t="shared" si="1"/>
        <v>54605</v>
      </c>
      <c r="BZ17" s="83">
        <f t="shared" si="1"/>
        <v>54789</v>
      </c>
      <c r="CA17" s="83">
        <f t="shared" si="1"/>
        <v>54970</v>
      </c>
      <c r="CB17" s="83">
        <f t="shared" si="1"/>
        <v>55154</v>
      </c>
      <c r="CC17" s="83">
        <f t="shared" si="1"/>
        <v>55335</v>
      </c>
      <c r="CD17" s="83">
        <f t="shared" si="1"/>
        <v>55519</v>
      </c>
      <c r="CE17" s="83">
        <f t="shared" si="1"/>
        <v>55701</v>
      </c>
      <c r="CF17" s="83">
        <f t="shared" si="1"/>
        <v>55885</v>
      </c>
      <c r="CG17" s="83">
        <f t="shared" si="1"/>
        <v>56066</v>
      </c>
    </row>
    <row r="18" spans="1:95" x14ac:dyDescent="0.25">
      <c r="A18" s="1175"/>
      <c r="B18" s="1175"/>
      <c r="F18" s="83" t="s">
        <v>44</v>
      </c>
      <c r="G18" s="83" t="s">
        <v>44</v>
      </c>
      <c r="H18" s="83" t="s">
        <v>44</v>
      </c>
      <c r="I18" s="83" t="s">
        <v>44</v>
      </c>
      <c r="J18" s="83" t="s">
        <v>44</v>
      </c>
      <c r="K18" s="83" t="s">
        <v>44</v>
      </c>
      <c r="L18" s="83" t="s">
        <v>44</v>
      </c>
      <c r="M18" s="83" t="s">
        <v>44</v>
      </c>
      <c r="N18" s="83" t="s">
        <v>44</v>
      </c>
      <c r="O18" s="83" t="s">
        <v>44</v>
      </c>
      <c r="P18" s="83" t="s">
        <v>44</v>
      </c>
      <c r="Q18" s="83" t="s">
        <v>44</v>
      </c>
      <c r="R18" s="83" t="s">
        <v>44</v>
      </c>
      <c r="S18" s="83" t="s">
        <v>44</v>
      </c>
      <c r="T18" s="83" t="s">
        <v>44</v>
      </c>
      <c r="U18" s="83" t="s">
        <v>44</v>
      </c>
      <c r="V18" s="83" t="s">
        <v>44</v>
      </c>
      <c r="W18" s="83" t="s">
        <v>44</v>
      </c>
      <c r="X18" s="83" t="s">
        <v>44</v>
      </c>
      <c r="Y18" s="83" t="s">
        <v>44</v>
      </c>
      <c r="Z18" s="83" t="s">
        <v>44</v>
      </c>
      <c r="AA18" s="83" t="s">
        <v>44</v>
      </c>
      <c r="AB18" s="83" t="s">
        <v>44</v>
      </c>
      <c r="AC18" s="83" t="s">
        <v>44</v>
      </c>
      <c r="AD18" s="83" t="s">
        <v>44</v>
      </c>
      <c r="AE18" s="83" t="s">
        <v>44</v>
      </c>
      <c r="AF18" s="83" t="s">
        <v>44</v>
      </c>
      <c r="AG18" s="83" t="s">
        <v>44</v>
      </c>
      <c r="AH18" s="83" t="s">
        <v>44</v>
      </c>
      <c r="AI18" s="83" t="s">
        <v>44</v>
      </c>
      <c r="AJ18" s="83" t="s">
        <v>44</v>
      </c>
      <c r="AK18" s="83" t="s">
        <v>44</v>
      </c>
      <c r="AL18" s="83" t="s">
        <v>44</v>
      </c>
      <c r="AM18" s="83" t="s">
        <v>44</v>
      </c>
      <c r="AN18" s="83" t="s">
        <v>44</v>
      </c>
      <c r="AO18" s="83" t="s">
        <v>44</v>
      </c>
      <c r="AP18" s="83" t="s">
        <v>44</v>
      </c>
      <c r="AQ18" s="83" t="s">
        <v>44</v>
      </c>
      <c r="AR18" s="83" t="s">
        <v>44</v>
      </c>
      <c r="AS18" s="83" t="s">
        <v>44</v>
      </c>
      <c r="AT18" s="83" t="s">
        <v>44</v>
      </c>
      <c r="AU18" s="83" t="s">
        <v>44</v>
      </c>
      <c r="AV18" s="83" t="s">
        <v>44</v>
      </c>
      <c r="AW18" s="83" t="s">
        <v>44</v>
      </c>
      <c r="AX18" s="83" t="s">
        <v>44</v>
      </c>
      <c r="AY18" s="83" t="s">
        <v>44</v>
      </c>
      <c r="AZ18" s="83" t="s">
        <v>44</v>
      </c>
      <c r="BA18" s="83" t="s">
        <v>44</v>
      </c>
      <c r="BB18" s="83" t="s">
        <v>44</v>
      </c>
      <c r="BC18" s="83" t="s">
        <v>44</v>
      </c>
      <c r="BD18" s="83" t="s">
        <v>44</v>
      </c>
      <c r="BE18" s="83" t="s">
        <v>44</v>
      </c>
      <c r="BF18" s="83" t="s">
        <v>44</v>
      </c>
      <c r="BG18" s="83" t="s">
        <v>44</v>
      </c>
      <c r="BH18" s="83" t="s">
        <v>44</v>
      </c>
      <c r="BI18" s="83" t="s">
        <v>44</v>
      </c>
      <c r="BJ18" s="83" t="s">
        <v>44</v>
      </c>
      <c r="BK18" s="83" t="s">
        <v>44</v>
      </c>
      <c r="BL18" s="83" t="s">
        <v>44</v>
      </c>
      <c r="BM18" s="83" t="s">
        <v>44</v>
      </c>
      <c r="BN18" s="83" t="s">
        <v>44</v>
      </c>
      <c r="BO18" s="83" t="s">
        <v>44</v>
      </c>
      <c r="BP18" s="83" t="s">
        <v>44</v>
      </c>
      <c r="BQ18" s="83" t="s">
        <v>44</v>
      </c>
      <c r="BR18" s="83" t="s">
        <v>44</v>
      </c>
      <c r="BS18" s="83" t="s">
        <v>44</v>
      </c>
      <c r="BT18" s="83" t="s">
        <v>44</v>
      </c>
      <c r="BU18" s="83" t="s">
        <v>44</v>
      </c>
      <c r="BV18" s="83" t="s">
        <v>44</v>
      </c>
      <c r="BW18" s="83" t="s">
        <v>44</v>
      </c>
      <c r="BX18" s="83" t="s">
        <v>44</v>
      </c>
      <c r="BY18" s="83" t="s">
        <v>44</v>
      </c>
      <c r="BZ18" s="83" t="s">
        <v>44</v>
      </c>
      <c r="CA18" s="83" t="s">
        <v>44</v>
      </c>
      <c r="CB18" s="83" t="s">
        <v>44</v>
      </c>
      <c r="CC18" s="83" t="s">
        <v>44</v>
      </c>
      <c r="CD18" s="83" t="s">
        <v>44</v>
      </c>
      <c r="CE18" s="83" t="s">
        <v>44</v>
      </c>
      <c r="CF18" s="83" t="s">
        <v>44</v>
      </c>
      <c r="CG18" s="83" t="s">
        <v>44</v>
      </c>
    </row>
    <row r="19" spans="1:95" ht="18.600000000000001" customHeight="1" x14ac:dyDescent="0.3">
      <c r="D19" s="39" t="s">
        <v>87</v>
      </c>
      <c r="F19" s="28">
        <f>EOMONTH(F$17,5)</f>
        <v>41820</v>
      </c>
      <c r="G19" s="28">
        <f>EOMONTH(G$17,5)</f>
        <v>42004</v>
      </c>
      <c r="H19" s="28">
        <f t="shared" ref="H19:BS19" si="2">EOMONTH(H$17,5)</f>
        <v>42185</v>
      </c>
      <c r="I19" s="28">
        <f t="shared" si="2"/>
        <v>42369</v>
      </c>
      <c r="J19" s="28">
        <f t="shared" si="2"/>
        <v>42551</v>
      </c>
      <c r="K19" s="28">
        <f t="shared" si="2"/>
        <v>42735</v>
      </c>
      <c r="L19" s="28">
        <f t="shared" si="2"/>
        <v>42916</v>
      </c>
      <c r="M19" s="28">
        <f t="shared" si="2"/>
        <v>43100</v>
      </c>
      <c r="N19" s="28">
        <f t="shared" si="2"/>
        <v>43281</v>
      </c>
      <c r="O19" s="28">
        <f t="shared" si="2"/>
        <v>43465</v>
      </c>
      <c r="P19" s="28">
        <f t="shared" si="2"/>
        <v>43646</v>
      </c>
      <c r="Q19" s="28">
        <f t="shared" si="2"/>
        <v>43830</v>
      </c>
      <c r="R19" s="28">
        <f t="shared" si="2"/>
        <v>44012</v>
      </c>
      <c r="S19" s="28">
        <f t="shared" si="2"/>
        <v>44196</v>
      </c>
      <c r="T19" s="28">
        <f t="shared" si="2"/>
        <v>44377</v>
      </c>
      <c r="U19" s="28">
        <f t="shared" si="2"/>
        <v>44561</v>
      </c>
      <c r="V19" s="28">
        <f t="shared" si="2"/>
        <v>44742</v>
      </c>
      <c r="W19" s="28">
        <f t="shared" si="2"/>
        <v>44926</v>
      </c>
      <c r="X19" s="28">
        <f t="shared" si="2"/>
        <v>45107</v>
      </c>
      <c r="Y19" s="28">
        <f t="shared" si="2"/>
        <v>45291</v>
      </c>
      <c r="Z19" s="28">
        <f t="shared" si="2"/>
        <v>45473</v>
      </c>
      <c r="AA19" s="28">
        <f t="shared" si="2"/>
        <v>45657</v>
      </c>
      <c r="AB19" s="28">
        <f t="shared" si="2"/>
        <v>45838</v>
      </c>
      <c r="AC19" s="28">
        <f t="shared" si="2"/>
        <v>46022</v>
      </c>
      <c r="AD19" s="28">
        <f t="shared" si="2"/>
        <v>46203</v>
      </c>
      <c r="AE19" s="28">
        <f t="shared" si="2"/>
        <v>46387</v>
      </c>
      <c r="AF19" s="28">
        <f t="shared" si="2"/>
        <v>46568</v>
      </c>
      <c r="AG19" s="28">
        <f t="shared" si="2"/>
        <v>46752</v>
      </c>
      <c r="AH19" s="28">
        <f t="shared" si="2"/>
        <v>46934</v>
      </c>
      <c r="AI19" s="28">
        <f t="shared" si="2"/>
        <v>47118</v>
      </c>
      <c r="AJ19" s="28">
        <f t="shared" si="2"/>
        <v>47299</v>
      </c>
      <c r="AK19" s="28">
        <f t="shared" si="2"/>
        <v>47483</v>
      </c>
      <c r="AL19" s="28">
        <f t="shared" si="2"/>
        <v>47664</v>
      </c>
      <c r="AM19" s="28">
        <f t="shared" si="2"/>
        <v>47848</v>
      </c>
      <c r="AN19" s="28">
        <f t="shared" si="2"/>
        <v>48029</v>
      </c>
      <c r="AO19" s="28">
        <f t="shared" si="2"/>
        <v>48213</v>
      </c>
      <c r="AP19" s="28">
        <f t="shared" si="2"/>
        <v>48395</v>
      </c>
      <c r="AQ19" s="28">
        <f t="shared" si="2"/>
        <v>48579</v>
      </c>
      <c r="AR19" s="28">
        <f t="shared" si="2"/>
        <v>48760</v>
      </c>
      <c r="AS19" s="28">
        <f t="shared" si="2"/>
        <v>48944</v>
      </c>
      <c r="AT19" s="28">
        <f t="shared" si="2"/>
        <v>49125</v>
      </c>
      <c r="AU19" s="28">
        <f t="shared" si="2"/>
        <v>49309</v>
      </c>
      <c r="AV19" s="28">
        <f t="shared" si="2"/>
        <v>49490</v>
      </c>
      <c r="AW19" s="28">
        <f t="shared" si="2"/>
        <v>49674</v>
      </c>
      <c r="AX19" s="28">
        <f t="shared" si="2"/>
        <v>49856</v>
      </c>
      <c r="AY19" s="28">
        <f t="shared" si="2"/>
        <v>50040</v>
      </c>
      <c r="AZ19" s="28">
        <f t="shared" si="2"/>
        <v>50221</v>
      </c>
      <c r="BA19" s="28">
        <f t="shared" si="2"/>
        <v>50405</v>
      </c>
      <c r="BB19" s="28">
        <f t="shared" si="2"/>
        <v>50586</v>
      </c>
      <c r="BC19" s="28">
        <f t="shared" si="2"/>
        <v>50770</v>
      </c>
      <c r="BD19" s="28">
        <f t="shared" si="2"/>
        <v>50951</v>
      </c>
      <c r="BE19" s="28">
        <f t="shared" si="2"/>
        <v>51135</v>
      </c>
      <c r="BF19" s="28">
        <f t="shared" si="2"/>
        <v>51317</v>
      </c>
      <c r="BG19" s="28">
        <f t="shared" si="2"/>
        <v>51501</v>
      </c>
      <c r="BH19" s="28">
        <f t="shared" si="2"/>
        <v>51682</v>
      </c>
      <c r="BI19" s="28">
        <f t="shared" si="2"/>
        <v>51866</v>
      </c>
      <c r="BJ19" s="28">
        <f t="shared" si="2"/>
        <v>52047</v>
      </c>
      <c r="BK19" s="28">
        <f t="shared" si="2"/>
        <v>52231</v>
      </c>
      <c r="BL19" s="28">
        <f t="shared" si="2"/>
        <v>52412</v>
      </c>
      <c r="BM19" s="28">
        <f t="shared" si="2"/>
        <v>52596</v>
      </c>
      <c r="BN19" s="28">
        <f t="shared" si="2"/>
        <v>52778</v>
      </c>
      <c r="BO19" s="28">
        <f t="shared" si="2"/>
        <v>52962</v>
      </c>
      <c r="BP19" s="28">
        <f t="shared" si="2"/>
        <v>53143</v>
      </c>
      <c r="BQ19" s="28">
        <f t="shared" si="2"/>
        <v>53327</v>
      </c>
      <c r="BR19" s="28">
        <f t="shared" si="2"/>
        <v>53508</v>
      </c>
      <c r="BS19" s="28">
        <f t="shared" si="2"/>
        <v>53692</v>
      </c>
      <c r="BT19" s="28">
        <f t="shared" ref="BT19:CG19" si="3">EOMONTH(BT$17,5)</f>
        <v>53873</v>
      </c>
      <c r="BU19" s="28">
        <f t="shared" si="3"/>
        <v>54057</v>
      </c>
      <c r="BV19" s="28">
        <f t="shared" si="3"/>
        <v>54239</v>
      </c>
      <c r="BW19" s="28">
        <f t="shared" si="3"/>
        <v>54423</v>
      </c>
      <c r="BX19" s="28">
        <f t="shared" si="3"/>
        <v>54604</v>
      </c>
      <c r="BY19" s="28">
        <f t="shared" si="3"/>
        <v>54788</v>
      </c>
      <c r="BZ19" s="28">
        <f t="shared" si="3"/>
        <v>54969</v>
      </c>
      <c r="CA19" s="28">
        <f t="shared" si="3"/>
        <v>55153</v>
      </c>
      <c r="CB19" s="28">
        <f t="shared" si="3"/>
        <v>55334</v>
      </c>
      <c r="CC19" s="28">
        <f t="shared" si="3"/>
        <v>55518</v>
      </c>
      <c r="CD19" s="28">
        <f t="shared" si="3"/>
        <v>55700</v>
      </c>
      <c r="CE19" s="28">
        <f t="shared" si="3"/>
        <v>55884</v>
      </c>
      <c r="CF19" s="28">
        <f t="shared" si="3"/>
        <v>56065</v>
      </c>
      <c r="CG19" s="28">
        <f t="shared" si="3"/>
        <v>56249</v>
      </c>
      <c r="CH19" s="79"/>
      <c r="CI19" s="79"/>
      <c r="CJ19" s="79"/>
      <c r="CK19" s="79"/>
      <c r="CL19" s="79"/>
      <c r="CM19" s="79"/>
      <c r="CN19" s="79"/>
      <c r="CO19" s="79"/>
      <c r="CP19" s="79"/>
      <c r="CQ19" s="79"/>
    </row>
    <row r="20" spans="1:95" ht="18.600000000000001" customHeight="1" x14ac:dyDescent="0.3">
      <c r="B20" s="66" t="s">
        <v>46</v>
      </c>
      <c r="F20" s="80">
        <f>F$19+1-F$17</f>
        <v>181</v>
      </c>
      <c r="G20" s="80">
        <f t="shared" ref="G20:BR20" si="4">G$19+1-G$17</f>
        <v>184</v>
      </c>
      <c r="H20" s="80">
        <f t="shared" si="4"/>
        <v>181</v>
      </c>
      <c r="I20" s="80">
        <f t="shared" si="4"/>
        <v>184</v>
      </c>
      <c r="J20" s="80">
        <f t="shared" si="4"/>
        <v>182</v>
      </c>
      <c r="K20" s="80">
        <f t="shared" si="4"/>
        <v>184</v>
      </c>
      <c r="L20" s="80">
        <f t="shared" si="4"/>
        <v>181</v>
      </c>
      <c r="M20" s="80">
        <f t="shared" si="4"/>
        <v>184</v>
      </c>
      <c r="N20" s="80">
        <f t="shared" si="4"/>
        <v>181</v>
      </c>
      <c r="O20" s="80">
        <f t="shared" si="4"/>
        <v>184</v>
      </c>
      <c r="P20" s="80">
        <f t="shared" si="4"/>
        <v>181</v>
      </c>
      <c r="Q20" s="80">
        <f t="shared" si="4"/>
        <v>184</v>
      </c>
      <c r="R20" s="80">
        <f t="shared" si="4"/>
        <v>182</v>
      </c>
      <c r="S20" s="80">
        <f t="shared" si="4"/>
        <v>184</v>
      </c>
      <c r="T20" s="80">
        <f t="shared" si="4"/>
        <v>181</v>
      </c>
      <c r="U20" s="80">
        <f t="shared" si="4"/>
        <v>184</v>
      </c>
      <c r="V20" s="80">
        <f t="shared" si="4"/>
        <v>181</v>
      </c>
      <c r="W20" s="80">
        <f t="shared" si="4"/>
        <v>184</v>
      </c>
      <c r="X20" s="80">
        <f t="shared" si="4"/>
        <v>181</v>
      </c>
      <c r="Y20" s="80">
        <f t="shared" si="4"/>
        <v>184</v>
      </c>
      <c r="Z20" s="80">
        <f t="shared" si="4"/>
        <v>182</v>
      </c>
      <c r="AA20" s="80">
        <f t="shared" si="4"/>
        <v>184</v>
      </c>
      <c r="AB20" s="80">
        <f t="shared" si="4"/>
        <v>181</v>
      </c>
      <c r="AC20" s="80">
        <f t="shared" si="4"/>
        <v>184</v>
      </c>
      <c r="AD20" s="80">
        <f t="shared" si="4"/>
        <v>181</v>
      </c>
      <c r="AE20" s="80">
        <f t="shared" si="4"/>
        <v>184</v>
      </c>
      <c r="AF20" s="80">
        <f t="shared" si="4"/>
        <v>181</v>
      </c>
      <c r="AG20" s="80">
        <f t="shared" si="4"/>
        <v>184</v>
      </c>
      <c r="AH20" s="80">
        <f t="shared" si="4"/>
        <v>182</v>
      </c>
      <c r="AI20" s="80">
        <f t="shared" si="4"/>
        <v>184</v>
      </c>
      <c r="AJ20" s="80">
        <f t="shared" si="4"/>
        <v>181</v>
      </c>
      <c r="AK20" s="80">
        <f t="shared" si="4"/>
        <v>184</v>
      </c>
      <c r="AL20" s="80">
        <f t="shared" si="4"/>
        <v>181</v>
      </c>
      <c r="AM20" s="80">
        <f t="shared" si="4"/>
        <v>184</v>
      </c>
      <c r="AN20" s="80">
        <f t="shared" si="4"/>
        <v>181</v>
      </c>
      <c r="AO20" s="80">
        <f t="shared" si="4"/>
        <v>184</v>
      </c>
      <c r="AP20" s="80">
        <f t="shared" si="4"/>
        <v>182</v>
      </c>
      <c r="AQ20" s="80">
        <f t="shared" si="4"/>
        <v>184</v>
      </c>
      <c r="AR20" s="80">
        <f t="shared" si="4"/>
        <v>181</v>
      </c>
      <c r="AS20" s="80">
        <f t="shared" si="4"/>
        <v>184</v>
      </c>
      <c r="AT20" s="80">
        <f t="shared" si="4"/>
        <v>181</v>
      </c>
      <c r="AU20" s="80">
        <f t="shared" si="4"/>
        <v>184</v>
      </c>
      <c r="AV20" s="80">
        <f t="shared" si="4"/>
        <v>181</v>
      </c>
      <c r="AW20" s="80">
        <f t="shared" si="4"/>
        <v>184</v>
      </c>
      <c r="AX20" s="80">
        <f t="shared" si="4"/>
        <v>182</v>
      </c>
      <c r="AY20" s="80">
        <f t="shared" si="4"/>
        <v>184</v>
      </c>
      <c r="AZ20" s="80">
        <f t="shared" si="4"/>
        <v>181</v>
      </c>
      <c r="BA20" s="80">
        <f t="shared" si="4"/>
        <v>184</v>
      </c>
      <c r="BB20" s="80">
        <f t="shared" si="4"/>
        <v>181</v>
      </c>
      <c r="BC20" s="80">
        <f t="shared" si="4"/>
        <v>184</v>
      </c>
      <c r="BD20" s="80">
        <f t="shared" si="4"/>
        <v>181</v>
      </c>
      <c r="BE20" s="80">
        <f t="shared" si="4"/>
        <v>184</v>
      </c>
      <c r="BF20" s="80">
        <f t="shared" si="4"/>
        <v>182</v>
      </c>
      <c r="BG20" s="80">
        <f t="shared" si="4"/>
        <v>184</v>
      </c>
      <c r="BH20" s="80">
        <f t="shared" si="4"/>
        <v>181</v>
      </c>
      <c r="BI20" s="80">
        <f t="shared" si="4"/>
        <v>184</v>
      </c>
      <c r="BJ20" s="80">
        <f t="shared" si="4"/>
        <v>181</v>
      </c>
      <c r="BK20" s="80">
        <f t="shared" si="4"/>
        <v>184</v>
      </c>
      <c r="BL20" s="80">
        <f t="shared" si="4"/>
        <v>181</v>
      </c>
      <c r="BM20" s="80">
        <f t="shared" si="4"/>
        <v>184</v>
      </c>
      <c r="BN20" s="80">
        <f t="shared" si="4"/>
        <v>182</v>
      </c>
      <c r="BO20" s="80">
        <f t="shared" si="4"/>
        <v>184</v>
      </c>
      <c r="BP20" s="80">
        <f t="shared" si="4"/>
        <v>181</v>
      </c>
      <c r="BQ20" s="80">
        <f t="shared" si="4"/>
        <v>184</v>
      </c>
      <c r="BR20" s="80">
        <f t="shared" si="4"/>
        <v>181</v>
      </c>
      <c r="BS20" s="80">
        <f t="shared" ref="BS20:CG20" si="5">BS$19+1-BS$17</f>
        <v>184</v>
      </c>
      <c r="BT20" s="80">
        <f t="shared" si="5"/>
        <v>181</v>
      </c>
      <c r="BU20" s="80">
        <f t="shared" si="5"/>
        <v>184</v>
      </c>
      <c r="BV20" s="80">
        <f t="shared" si="5"/>
        <v>182</v>
      </c>
      <c r="BW20" s="80">
        <f t="shared" si="5"/>
        <v>184</v>
      </c>
      <c r="BX20" s="80">
        <f t="shared" si="5"/>
        <v>181</v>
      </c>
      <c r="BY20" s="80">
        <f t="shared" si="5"/>
        <v>184</v>
      </c>
      <c r="BZ20" s="80">
        <f t="shared" si="5"/>
        <v>181</v>
      </c>
      <c r="CA20" s="80">
        <f t="shared" si="5"/>
        <v>184</v>
      </c>
      <c r="CB20" s="80">
        <f t="shared" si="5"/>
        <v>181</v>
      </c>
      <c r="CC20" s="80">
        <f t="shared" si="5"/>
        <v>184</v>
      </c>
      <c r="CD20" s="80">
        <f t="shared" si="5"/>
        <v>182</v>
      </c>
      <c r="CE20" s="80">
        <f t="shared" si="5"/>
        <v>184</v>
      </c>
      <c r="CF20" s="80">
        <f t="shared" si="5"/>
        <v>181</v>
      </c>
      <c r="CG20" s="80">
        <f t="shared" si="5"/>
        <v>184</v>
      </c>
      <c r="CP20" s="79"/>
      <c r="CQ20" s="79"/>
    </row>
    <row r="21" spans="1:95" s="102" customFormat="1" ht="3" customHeight="1" x14ac:dyDescent="0.15">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P21" s="146"/>
      <c r="CQ21" s="146"/>
    </row>
    <row r="22" spans="1:95" ht="17.100000000000001" hidden="1" customHeight="1" outlineLevel="1" x14ac:dyDescent="0.3">
      <c r="B22" s="74" t="s">
        <v>219</v>
      </c>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P22" s="79"/>
      <c r="CQ22" s="79"/>
    </row>
    <row r="23" spans="1:95" ht="18.600000000000001" hidden="1" customHeight="1" outlineLevel="1" x14ac:dyDescent="0.3">
      <c r="A23" s="81"/>
      <c r="B23" s="84" t="s">
        <v>57</v>
      </c>
      <c r="F23" s="80">
        <f t="shared" ref="F23:AK23" si="6">IF((F$19-$D$4)&lt;0,0,IF((F$19-$D$4)&gt;F$20,F$20,(F$19-$D$4)+1))</f>
        <v>0</v>
      </c>
      <c r="G23" s="80">
        <f t="shared" si="6"/>
        <v>0</v>
      </c>
      <c r="H23" s="80">
        <f t="shared" si="6"/>
        <v>181</v>
      </c>
      <c r="I23" s="80">
        <f t="shared" si="6"/>
        <v>184</v>
      </c>
      <c r="J23" s="80">
        <f t="shared" si="6"/>
        <v>182</v>
      </c>
      <c r="K23" s="80">
        <f t="shared" si="6"/>
        <v>184</v>
      </c>
      <c r="L23" s="80">
        <f t="shared" si="6"/>
        <v>181</v>
      </c>
      <c r="M23" s="80">
        <f t="shared" si="6"/>
        <v>184</v>
      </c>
      <c r="N23" s="80">
        <f t="shared" si="6"/>
        <v>181</v>
      </c>
      <c r="O23" s="80">
        <f t="shared" si="6"/>
        <v>184</v>
      </c>
      <c r="P23" s="80">
        <f t="shared" si="6"/>
        <v>181</v>
      </c>
      <c r="Q23" s="80">
        <f t="shared" si="6"/>
        <v>184</v>
      </c>
      <c r="R23" s="80">
        <f t="shared" si="6"/>
        <v>182</v>
      </c>
      <c r="S23" s="80">
        <f t="shared" si="6"/>
        <v>184</v>
      </c>
      <c r="T23" s="80">
        <f t="shared" si="6"/>
        <v>181</v>
      </c>
      <c r="U23" s="80">
        <f t="shared" si="6"/>
        <v>184</v>
      </c>
      <c r="V23" s="80">
        <f t="shared" si="6"/>
        <v>181</v>
      </c>
      <c r="W23" s="80">
        <f t="shared" si="6"/>
        <v>184</v>
      </c>
      <c r="X23" s="80">
        <f t="shared" si="6"/>
        <v>181</v>
      </c>
      <c r="Y23" s="80">
        <f t="shared" si="6"/>
        <v>184</v>
      </c>
      <c r="Z23" s="80">
        <f t="shared" si="6"/>
        <v>182</v>
      </c>
      <c r="AA23" s="80">
        <f t="shared" si="6"/>
        <v>184</v>
      </c>
      <c r="AB23" s="80">
        <f t="shared" si="6"/>
        <v>181</v>
      </c>
      <c r="AC23" s="80">
        <f t="shared" si="6"/>
        <v>184</v>
      </c>
      <c r="AD23" s="80">
        <f t="shared" si="6"/>
        <v>181</v>
      </c>
      <c r="AE23" s="80">
        <f t="shared" si="6"/>
        <v>184</v>
      </c>
      <c r="AF23" s="80">
        <f t="shared" si="6"/>
        <v>181</v>
      </c>
      <c r="AG23" s="80">
        <f t="shared" si="6"/>
        <v>184</v>
      </c>
      <c r="AH23" s="80">
        <f t="shared" si="6"/>
        <v>182</v>
      </c>
      <c r="AI23" s="80">
        <f t="shared" si="6"/>
        <v>184</v>
      </c>
      <c r="AJ23" s="80">
        <f t="shared" si="6"/>
        <v>181</v>
      </c>
      <c r="AK23" s="80">
        <f t="shared" si="6"/>
        <v>184</v>
      </c>
      <c r="AL23" s="80">
        <f t="shared" ref="AL23:BQ23" si="7">IF((AL$19-$D$4)&lt;0,0,IF((AL$19-$D$4)&gt;AL$20,AL$20,(AL$19-$D$4)+1))</f>
        <v>181</v>
      </c>
      <c r="AM23" s="80">
        <f t="shared" si="7"/>
        <v>184</v>
      </c>
      <c r="AN23" s="80">
        <f t="shared" si="7"/>
        <v>181</v>
      </c>
      <c r="AO23" s="80">
        <f t="shared" si="7"/>
        <v>184</v>
      </c>
      <c r="AP23" s="80">
        <f t="shared" si="7"/>
        <v>182</v>
      </c>
      <c r="AQ23" s="80">
        <f t="shared" si="7"/>
        <v>184</v>
      </c>
      <c r="AR23" s="80">
        <f t="shared" si="7"/>
        <v>181</v>
      </c>
      <c r="AS23" s="80">
        <f t="shared" si="7"/>
        <v>184</v>
      </c>
      <c r="AT23" s="80">
        <f t="shared" si="7"/>
        <v>181</v>
      </c>
      <c r="AU23" s="80">
        <f t="shared" si="7"/>
        <v>184</v>
      </c>
      <c r="AV23" s="80">
        <f t="shared" si="7"/>
        <v>181</v>
      </c>
      <c r="AW23" s="80">
        <f t="shared" si="7"/>
        <v>184</v>
      </c>
      <c r="AX23" s="80">
        <f t="shared" si="7"/>
        <v>182</v>
      </c>
      <c r="AY23" s="80">
        <f t="shared" si="7"/>
        <v>184</v>
      </c>
      <c r="AZ23" s="80">
        <f t="shared" si="7"/>
        <v>181</v>
      </c>
      <c r="BA23" s="80">
        <f t="shared" si="7"/>
        <v>184</v>
      </c>
      <c r="BB23" s="80">
        <f t="shared" si="7"/>
        <v>181</v>
      </c>
      <c r="BC23" s="80">
        <f t="shared" si="7"/>
        <v>184</v>
      </c>
      <c r="BD23" s="80">
        <f t="shared" si="7"/>
        <v>181</v>
      </c>
      <c r="BE23" s="80">
        <f t="shared" si="7"/>
        <v>184</v>
      </c>
      <c r="BF23" s="80">
        <f t="shared" si="7"/>
        <v>182</v>
      </c>
      <c r="BG23" s="80">
        <f t="shared" si="7"/>
        <v>184</v>
      </c>
      <c r="BH23" s="80">
        <f t="shared" si="7"/>
        <v>181</v>
      </c>
      <c r="BI23" s="80">
        <f t="shared" si="7"/>
        <v>184</v>
      </c>
      <c r="BJ23" s="80">
        <f t="shared" si="7"/>
        <v>181</v>
      </c>
      <c r="BK23" s="80">
        <f t="shared" si="7"/>
        <v>184</v>
      </c>
      <c r="BL23" s="80">
        <f t="shared" si="7"/>
        <v>181</v>
      </c>
      <c r="BM23" s="80">
        <f t="shared" si="7"/>
        <v>184</v>
      </c>
      <c r="BN23" s="80">
        <f t="shared" si="7"/>
        <v>182</v>
      </c>
      <c r="BO23" s="80">
        <f t="shared" si="7"/>
        <v>184</v>
      </c>
      <c r="BP23" s="80">
        <f t="shared" si="7"/>
        <v>181</v>
      </c>
      <c r="BQ23" s="80">
        <f t="shared" si="7"/>
        <v>184</v>
      </c>
      <c r="BR23" s="80">
        <f t="shared" ref="BR23:CG23" si="8">IF((BR$19-$D$4)&lt;0,0,IF((BR$19-$D$4)&gt;BR$20,BR$20,(BR$19-$D$4)+1))</f>
        <v>181</v>
      </c>
      <c r="BS23" s="80">
        <f t="shared" si="8"/>
        <v>184</v>
      </c>
      <c r="BT23" s="80">
        <f t="shared" si="8"/>
        <v>181</v>
      </c>
      <c r="BU23" s="80">
        <f t="shared" si="8"/>
        <v>184</v>
      </c>
      <c r="BV23" s="80">
        <f t="shared" si="8"/>
        <v>182</v>
      </c>
      <c r="BW23" s="80">
        <f t="shared" si="8"/>
        <v>184</v>
      </c>
      <c r="BX23" s="80">
        <f t="shared" si="8"/>
        <v>181</v>
      </c>
      <c r="BY23" s="80">
        <f t="shared" si="8"/>
        <v>184</v>
      </c>
      <c r="BZ23" s="80">
        <f t="shared" si="8"/>
        <v>181</v>
      </c>
      <c r="CA23" s="80">
        <f t="shared" si="8"/>
        <v>184</v>
      </c>
      <c r="CB23" s="80">
        <f t="shared" si="8"/>
        <v>181</v>
      </c>
      <c r="CC23" s="80">
        <f t="shared" si="8"/>
        <v>184</v>
      </c>
      <c r="CD23" s="80">
        <f t="shared" si="8"/>
        <v>182</v>
      </c>
      <c r="CE23" s="80">
        <f t="shared" si="8"/>
        <v>184</v>
      </c>
      <c r="CF23" s="80">
        <f t="shared" si="8"/>
        <v>181</v>
      </c>
      <c r="CG23" s="80">
        <f t="shared" si="8"/>
        <v>184</v>
      </c>
      <c r="CP23" s="79"/>
      <c r="CQ23" s="79"/>
    </row>
    <row r="24" spans="1:95" ht="18.600000000000001" hidden="1" customHeight="1" outlineLevel="1" x14ac:dyDescent="0.3">
      <c r="A24" s="81"/>
      <c r="B24" s="84" t="s">
        <v>238</v>
      </c>
      <c r="F24" s="80">
        <f t="shared" ref="F24:AK24" si="9">IF(($D$5-F$17+1)&lt;0,0,IF(($D$5-F$17+1)&gt;F$20,F$20,($D$5-F$17+1)))</f>
        <v>181</v>
      </c>
      <c r="G24" s="80">
        <f t="shared" si="9"/>
        <v>184</v>
      </c>
      <c r="H24" s="80">
        <f t="shared" si="9"/>
        <v>0</v>
      </c>
      <c r="I24" s="80">
        <f t="shared" si="9"/>
        <v>0</v>
      </c>
      <c r="J24" s="80">
        <f t="shared" si="9"/>
        <v>0</v>
      </c>
      <c r="K24" s="80">
        <f t="shared" si="9"/>
        <v>0</v>
      </c>
      <c r="L24" s="80">
        <f t="shared" si="9"/>
        <v>0</v>
      </c>
      <c r="M24" s="80">
        <f t="shared" si="9"/>
        <v>0</v>
      </c>
      <c r="N24" s="80">
        <f t="shared" si="9"/>
        <v>0</v>
      </c>
      <c r="O24" s="80">
        <f t="shared" si="9"/>
        <v>0</v>
      </c>
      <c r="P24" s="80">
        <f t="shared" si="9"/>
        <v>0</v>
      </c>
      <c r="Q24" s="80">
        <f t="shared" si="9"/>
        <v>0</v>
      </c>
      <c r="R24" s="80">
        <f t="shared" si="9"/>
        <v>0</v>
      </c>
      <c r="S24" s="80">
        <f t="shared" si="9"/>
        <v>0</v>
      </c>
      <c r="T24" s="80">
        <f t="shared" si="9"/>
        <v>0</v>
      </c>
      <c r="U24" s="80">
        <f t="shared" si="9"/>
        <v>0</v>
      </c>
      <c r="V24" s="80">
        <f t="shared" si="9"/>
        <v>0</v>
      </c>
      <c r="W24" s="80">
        <f t="shared" si="9"/>
        <v>0</v>
      </c>
      <c r="X24" s="80">
        <f t="shared" si="9"/>
        <v>0</v>
      </c>
      <c r="Y24" s="80">
        <f t="shared" si="9"/>
        <v>0</v>
      </c>
      <c r="Z24" s="80">
        <f t="shared" si="9"/>
        <v>0</v>
      </c>
      <c r="AA24" s="80">
        <f t="shared" si="9"/>
        <v>0</v>
      </c>
      <c r="AB24" s="80">
        <f t="shared" si="9"/>
        <v>0</v>
      </c>
      <c r="AC24" s="80">
        <f t="shared" si="9"/>
        <v>0</v>
      </c>
      <c r="AD24" s="80">
        <f t="shared" si="9"/>
        <v>0</v>
      </c>
      <c r="AE24" s="80">
        <f t="shared" si="9"/>
        <v>0</v>
      </c>
      <c r="AF24" s="80">
        <f t="shared" si="9"/>
        <v>0</v>
      </c>
      <c r="AG24" s="80">
        <f t="shared" si="9"/>
        <v>0</v>
      </c>
      <c r="AH24" s="80">
        <f t="shared" si="9"/>
        <v>0</v>
      </c>
      <c r="AI24" s="80">
        <f t="shared" si="9"/>
        <v>0</v>
      </c>
      <c r="AJ24" s="80">
        <f t="shared" si="9"/>
        <v>0</v>
      </c>
      <c r="AK24" s="80">
        <f t="shared" si="9"/>
        <v>0</v>
      </c>
      <c r="AL24" s="80">
        <f t="shared" ref="AL24:BQ24" si="10">IF(($D$5-AL$17+1)&lt;0,0,IF(($D$5-AL$17+1)&gt;AL$20,AL$20,($D$5-AL$17+1)))</f>
        <v>0</v>
      </c>
      <c r="AM24" s="80">
        <f t="shared" si="10"/>
        <v>0</v>
      </c>
      <c r="AN24" s="80">
        <f t="shared" si="10"/>
        <v>0</v>
      </c>
      <c r="AO24" s="80">
        <f t="shared" si="10"/>
        <v>0</v>
      </c>
      <c r="AP24" s="80">
        <f t="shared" si="10"/>
        <v>0</v>
      </c>
      <c r="AQ24" s="80">
        <f t="shared" si="10"/>
        <v>0</v>
      </c>
      <c r="AR24" s="80">
        <f t="shared" si="10"/>
        <v>0</v>
      </c>
      <c r="AS24" s="80">
        <f t="shared" si="10"/>
        <v>0</v>
      </c>
      <c r="AT24" s="80">
        <f t="shared" si="10"/>
        <v>0</v>
      </c>
      <c r="AU24" s="80">
        <f t="shared" si="10"/>
        <v>0</v>
      </c>
      <c r="AV24" s="80">
        <f t="shared" si="10"/>
        <v>0</v>
      </c>
      <c r="AW24" s="80">
        <f t="shared" si="10"/>
        <v>0</v>
      </c>
      <c r="AX24" s="80">
        <f t="shared" si="10"/>
        <v>0</v>
      </c>
      <c r="AY24" s="80">
        <f t="shared" si="10"/>
        <v>0</v>
      </c>
      <c r="AZ24" s="80">
        <f t="shared" si="10"/>
        <v>0</v>
      </c>
      <c r="BA24" s="80">
        <f t="shared" si="10"/>
        <v>0</v>
      </c>
      <c r="BB24" s="80">
        <f t="shared" si="10"/>
        <v>0</v>
      </c>
      <c r="BC24" s="80">
        <f t="shared" si="10"/>
        <v>0</v>
      </c>
      <c r="BD24" s="80">
        <f t="shared" si="10"/>
        <v>0</v>
      </c>
      <c r="BE24" s="80">
        <f t="shared" si="10"/>
        <v>0</v>
      </c>
      <c r="BF24" s="80">
        <f t="shared" si="10"/>
        <v>0</v>
      </c>
      <c r="BG24" s="80">
        <f t="shared" si="10"/>
        <v>0</v>
      </c>
      <c r="BH24" s="80">
        <f t="shared" si="10"/>
        <v>0</v>
      </c>
      <c r="BI24" s="80">
        <f t="shared" si="10"/>
        <v>0</v>
      </c>
      <c r="BJ24" s="80">
        <f t="shared" si="10"/>
        <v>0</v>
      </c>
      <c r="BK24" s="80">
        <f t="shared" si="10"/>
        <v>0</v>
      </c>
      <c r="BL24" s="80">
        <f t="shared" si="10"/>
        <v>0</v>
      </c>
      <c r="BM24" s="80">
        <f t="shared" si="10"/>
        <v>0</v>
      </c>
      <c r="BN24" s="80">
        <f t="shared" si="10"/>
        <v>0</v>
      </c>
      <c r="BO24" s="80">
        <f t="shared" si="10"/>
        <v>0</v>
      </c>
      <c r="BP24" s="80">
        <f t="shared" si="10"/>
        <v>0</v>
      </c>
      <c r="BQ24" s="80">
        <f t="shared" si="10"/>
        <v>0</v>
      </c>
      <c r="BR24" s="80">
        <f t="shared" ref="BR24:CG24" si="11">IF(($D$5-BR$17+1)&lt;0,0,IF(($D$5-BR$17+1)&gt;BR$20,BR$20,($D$5-BR$17+1)))</f>
        <v>0</v>
      </c>
      <c r="BS24" s="80">
        <f t="shared" si="11"/>
        <v>0</v>
      </c>
      <c r="BT24" s="80">
        <f t="shared" si="11"/>
        <v>0</v>
      </c>
      <c r="BU24" s="80">
        <f t="shared" si="11"/>
        <v>0</v>
      </c>
      <c r="BV24" s="80">
        <f t="shared" si="11"/>
        <v>0</v>
      </c>
      <c r="BW24" s="80">
        <f t="shared" si="11"/>
        <v>0</v>
      </c>
      <c r="BX24" s="80">
        <f t="shared" si="11"/>
        <v>0</v>
      </c>
      <c r="BY24" s="80">
        <f t="shared" si="11"/>
        <v>0</v>
      </c>
      <c r="BZ24" s="80">
        <f t="shared" si="11"/>
        <v>0</v>
      </c>
      <c r="CA24" s="80">
        <f t="shared" si="11"/>
        <v>0</v>
      </c>
      <c r="CB24" s="80">
        <f t="shared" si="11"/>
        <v>0</v>
      </c>
      <c r="CC24" s="80">
        <f t="shared" si="11"/>
        <v>0</v>
      </c>
      <c r="CD24" s="80">
        <f t="shared" si="11"/>
        <v>0</v>
      </c>
      <c r="CE24" s="80">
        <f t="shared" si="11"/>
        <v>0</v>
      </c>
      <c r="CF24" s="80">
        <f t="shared" si="11"/>
        <v>0</v>
      </c>
      <c r="CG24" s="80">
        <f t="shared" si="11"/>
        <v>0</v>
      </c>
      <c r="CP24" s="79"/>
      <c r="CQ24" s="79"/>
    </row>
    <row r="25" spans="1:95" ht="18.600000000000001" hidden="1" customHeight="1" outlineLevel="1" x14ac:dyDescent="0.3">
      <c r="A25" s="81"/>
      <c r="B25" s="85" t="s">
        <v>239</v>
      </c>
      <c r="F25" s="80">
        <f t="shared" ref="F25:AK25" si="12">IF($D$4-$D$5=1,0,MIN(F$23:F$24))</f>
        <v>0</v>
      </c>
      <c r="G25" s="80">
        <f t="shared" si="12"/>
        <v>0</v>
      </c>
      <c r="H25" s="80">
        <f t="shared" si="12"/>
        <v>0</v>
      </c>
      <c r="I25" s="80">
        <f t="shared" si="12"/>
        <v>0</v>
      </c>
      <c r="J25" s="80">
        <f t="shared" si="12"/>
        <v>0</v>
      </c>
      <c r="K25" s="80">
        <f t="shared" si="12"/>
        <v>0</v>
      </c>
      <c r="L25" s="80">
        <f t="shared" si="12"/>
        <v>0</v>
      </c>
      <c r="M25" s="80">
        <f t="shared" si="12"/>
        <v>0</v>
      </c>
      <c r="N25" s="80">
        <f t="shared" si="12"/>
        <v>0</v>
      </c>
      <c r="O25" s="80">
        <f t="shared" si="12"/>
        <v>0</v>
      </c>
      <c r="P25" s="80">
        <f t="shared" si="12"/>
        <v>0</v>
      </c>
      <c r="Q25" s="80">
        <f t="shared" si="12"/>
        <v>0</v>
      </c>
      <c r="R25" s="80">
        <f t="shared" si="12"/>
        <v>0</v>
      </c>
      <c r="S25" s="80">
        <f t="shared" si="12"/>
        <v>0</v>
      </c>
      <c r="T25" s="80">
        <f t="shared" si="12"/>
        <v>0</v>
      </c>
      <c r="U25" s="80">
        <f t="shared" si="12"/>
        <v>0</v>
      </c>
      <c r="V25" s="80">
        <f t="shared" si="12"/>
        <v>0</v>
      </c>
      <c r="W25" s="80">
        <f t="shared" si="12"/>
        <v>0</v>
      </c>
      <c r="X25" s="80">
        <f t="shared" si="12"/>
        <v>0</v>
      </c>
      <c r="Y25" s="80">
        <f t="shared" si="12"/>
        <v>0</v>
      </c>
      <c r="Z25" s="80">
        <f t="shared" si="12"/>
        <v>0</v>
      </c>
      <c r="AA25" s="80">
        <f t="shared" si="12"/>
        <v>0</v>
      </c>
      <c r="AB25" s="80">
        <f t="shared" si="12"/>
        <v>0</v>
      </c>
      <c r="AC25" s="80">
        <f t="shared" si="12"/>
        <v>0</v>
      </c>
      <c r="AD25" s="80">
        <f t="shared" si="12"/>
        <v>0</v>
      </c>
      <c r="AE25" s="80">
        <f t="shared" si="12"/>
        <v>0</v>
      </c>
      <c r="AF25" s="80">
        <f t="shared" si="12"/>
        <v>0</v>
      </c>
      <c r="AG25" s="80">
        <f t="shared" si="12"/>
        <v>0</v>
      </c>
      <c r="AH25" s="80">
        <f t="shared" si="12"/>
        <v>0</v>
      </c>
      <c r="AI25" s="80">
        <f t="shared" si="12"/>
        <v>0</v>
      </c>
      <c r="AJ25" s="80">
        <f t="shared" si="12"/>
        <v>0</v>
      </c>
      <c r="AK25" s="80">
        <f t="shared" si="12"/>
        <v>0</v>
      </c>
      <c r="AL25" s="80">
        <f t="shared" ref="AL25:BQ25" si="13">IF($D$4-$D$5=1,0,MIN(AL$23:AL$24))</f>
        <v>0</v>
      </c>
      <c r="AM25" s="80">
        <f t="shared" si="13"/>
        <v>0</v>
      </c>
      <c r="AN25" s="80">
        <f t="shared" si="13"/>
        <v>0</v>
      </c>
      <c r="AO25" s="80">
        <f t="shared" si="13"/>
        <v>0</v>
      </c>
      <c r="AP25" s="80">
        <f t="shared" si="13"/>
        <v>0</v>
      </c>
      <c r="AQ25" s="80">
        <f t="shared" si="13"/>
        <v>0</v>
      </c>
      <c r="AR25" s="80">
        <f t="shared" si="13"/>
        <v>0</v>
      </c>
      <c r="AS25" s="80">
        <f t="shared" si="13"/>
        <v>0</v>
      </c>
      <c r="AT25" s="80">
        <f t="shared" si="13"/>
        <v>0</v>
      </c>
      <c r="AU25" s="80">
        <f t="shared" si="13"/>
        <v>0</v>
      </c>
      <c r="AV25" s="80">
        <f t="shared" si="13"/>
        <v>0</v>
      </c>
      <c r="AW25" s="80">
        <f t="shared" si="13"/>
        <v>0</v>
      </c>
      <c r="AX25" s="80">
        <f t="shared" si="13"/>
        <v>0</v>
      </c>
      <c r="AY25" s="80">
        <f t="shared" si="13"/>
        <v>0</v>
      </c>
      <c r="AZ25" s="80">
        <f t="shared" si="13"/>
        <v>0</v>
      </c>
      <c r="BA25" s="80">
        <f t="shared" si="13"/>
        <v>0</v>
      </c>
      <c r="BB25" s="80">
        <f t="shared" si="13"/>
        <v>0</v>
      </c>
      <c r="BC25" s="80">
        <f t="shared" si="13"/>
        <v>0</v>
      </c>
      <c r="BD25" s="80">
        <f t="shared" si="13"/>
        <v>0</v>
      </c>
      <c r="BE25" s="80">
        <f t="shared" si="13"/>
        <v>0</v>
      </c>
      <c r="BF25" s="80">
        <f t="shared" si="13"/>
        <v>0</v>
      </c>
      <c r="BG25" s="80">
        <f t="shared" si="13"/>
        <v>0</v>
      </c>
      <c r="BH25" s="80">
        <f t="shared" si="13"/>
        <v>0</v>
      </c>
      <c r="BI25" s="80">
        <f t="shared" si="13"/>
        <v>0</v>
      </c>
      <c r="BJ25" s="80">
        <f t="shared" si="13"/>
        <v>0</v>
      </c>
      <c r="BK25" s="80">
        <f t="shared" si="13"/>
        <v>0</v>
      </c>
      <c r="BL25" s="80">
        <f t="shared" si="13"/>
        <v>0</v>
      </c>
      <c r="BM25" s="80">
        <f t="shared" si="13"/>
        <v>0</v>
      </c>
      <c r="BN25" s="80">
        <f t="shared" si="13"/>
        <v>0</v>
      </c>
      <c r="BO25" s="80">
        <f t="shared" si="13"/>
        <v>0</v>
      </c>
      <c r="BP25" s="80">
        <f t="shared" si="13"/>
        <v>0</v>
      </c>
      <c r="BQ25" s="80">
        <f t="shared" si="13"/>
        <v>0</v>
      </c>
      <c r="BR25" s="80">
        <f t="shared" ref="BR25:CG25" si="14">IF($D$4-$D$5=1,0,MIN(BR$23:BR$24))</f>
        <v>0</v>
      </c>
      <c r="BS25" s="80">
        <f t="shared" si="14"/>
        <v>0</v>
      </c>
      <c r="BT25" s="80">
        <f t="shared" si="14"/>
        <v>0</v>
      </c>
      <c r="BU25" s="80">
        <f t="shared" si="14"/>
        <v>0</v>
      </c>
      <c r="BV25" s="80">
        <f t="shared" si="14"/>
        <v>0</v>
      </c>
      <c r="BW25" s="80">
        <f t="shared" si="14"/>
        <v>0</v>
      </c>
      <c r="BX25" s="80">
        <f t="shared" si="14"/>
        <v>0</v>
      </c>
      <c r="BY25" s="80">
        <f t="shared" si="14"/>
        <v>0</v>
      </c>
      <c r="BZ25" s="80">
        <f t="shared" si="14"/>
        <v>0</v>
      </c>
      <c r="CA25" s="80">
        <f t="shared" si="14"/>
        <v>0</v>
      </c>
      <c r="CB25" s="80">
        <f t="shared" si="14"/>
        <v>0</v>
      </c>
      <c r="CC25" s="80">
        <f t="shared" si="14"/>
        <v>0</v>
      </c>
      <c r="CD25" s="80">
        <f t="shared" si="14"/>
        <v>0</v>
      </c>
      <c r="CE25" s="80">
        <f t="shared" si="14"/>
        <v>0</v>
      </c>
      <c r="CF25" s="80">
        <f t="shared" si="14"/>
        <v>0</v>
      </c>
      <c r="CG25" s="80">
        <f t="shared" si="14"/>
        <v>0</v>
      </c>
      <c r="CP25" s="79"/>
      <c r="CQ25" s="79"/>
    </row>
    <row r="26" spans="1:95" ht="18.600000000000001" hidden="1" customHeight="1" outlineLevel="1" x14ac:dyDescent="0.3">
      <c r="A26" s="81"/>
      <c r="B26" s="84" t="s">
        <v>240</v>
      </c>
      <c r="F26" s="86">
        <f>F$25/F$20</f>
        <v>0</v>
      </c>
      <c r="G26" s="86">
        <f t="shared" ref="G26:BR26" si="15">G$25/G$20</f>
        <v>0</v>
      </c>
      <c r="H26" s="86">
        <f t="shared" si="15"/>
        <v>0</v>
      </c>
      <c r="I26" s="86">
        <f t="shared" si="15"/>
        <v>0</v>
      </c>
      <c r="J26" s="86">
        <f t="shared" si="15"/>
        <v>0</v>
      </c>
      <c r="K26" s="86">
        <f t="shared" si="15"/>
        <v>0</v>
      </c>
      <c r="L26" s="86">
        <f t="shared" si="15"/>
        <v>0</v>
      </c>
      <c r="M26" s="86">
        <f t="shared" si="15"/>
        <v>0</v>
      </c>
      <c r="N26" s="86">
        <f t="shared" si="15"/>
        <v>0</v>
      </c>
      <c r="O26" s="86">
        <f t="shared" si="15"/>
        <v>0</v>
      </c>
      <c r="P26" s="86">
        <f t="shared" si="15"/>
        <v>0</v>
      </c>
      <c r="Q26" s="86">
        <f t="shared" si="15"/>
        <v>0</v>
      </c>
      <c r="R26" s="86">
        <f t="shared" si="15"/>
        <v>0</v>
      </c>
      <c r="S26" s="86">
        <f t="shared" si="15"/>
        <v>0</v>
      </c>
      <c r="T26" s="86">
        <f t="shared" si="15"/>
        <v>0</v>
      </c>
      <c r="U26" s="86">
        <f t="shared" si="15"/>
        <v>0</v>
      </c>
      <c r="V26" s="86">
        <f t="shared" si="15"/>
        <v>0</v>
      </c>
      <c r="W26" s="86">
        <f t="shared" si="15"/>
        <v>0</v>
      </c>
      <c r="X26" s="86">
        <f t="shared" si="15"/>
        <v>0</v>
      </c>
      <c r="Y26" s="86">
        <f t="shared" si="15"/>
        <v>0</v>
      </c>
      <c r="Z26" s="86">
        <f t="shared" si="15"/>
        <v>0</v>
      </c>
      <c r="AA26" s="86">
        <f t="shared" si="15"/>
        <v>0</v>
      </c>
      <c r="AB26" s="86">
        <f t="shared" si="15"/>
        <v>0</v>
      </c>
      <c r="AC26" s="86">
        <f t="shared" si="15"/>
        <v>0</v>
      </c>
      <c r="AD26" s="86">
        <f t="shared" si="15"/>
        <v>0</v>
      </c>
      <c r="AE26" s="86">
        <f t="shared" si="15"/>
        <v>0</v>
      </c>
      <c r="AF26" s="86">
        <f t="shared" si="15"/>
        <v>0</v>
      </c>
      <c r="AG26" s="86">
        <f t="shared" si="15"/>
        <v>0</v>
      </c>
      <c r="AH26" s="86">
        <f t="shared" si="15"/>
        <v>0</v>
      </c>
      <c r="AI26" s="86">
        <f t="shared" si="15"/>
        <v>0</v>
      </c>
      <c r="AJ26" s="86">
        <f t="shared" si="15"/>
        <v>0</v>
      </c>
      <c r="AK26" s="86">
        <f t="shared" si="15"/>
        <v>0</v>
      </c>
      <c r="AL26" s="86">
        <f t="shared" si="15"/>
        <v>0</v>
      </c>
      <c r="AM26" s="86">
        <f t="shared" si="15"/>
        <v>0</v>
      </c>
      <c r="AN26" s="86">
        <f t="shared" si="15"/>
        <v>0</v>
      </c>
      <c r="AO26" s="86">
        <f t="shared" si="15"/>
        <v>0</v>
      </c>
      <c r="AP26" s="86">
        <f t="shared" si="15"/>
        <v>0</v>
      </c>
      <c r="AQ26" s="86">
        <f t="shared" si="15"/>
        <v>0</v>
      </c>
      <c r="AR26" s="86">
        <f t="shared" si="15"/>
        <v>0</v>
      </c>
      <c r="AS26" s="86">
        <f t="shared" si="15"/>
        <v>0</v>
      </c>
      <c r="AT26" s="86">
        <f t="shared" si="15"/>
        <v>0</v>
      </c>
      <c r="AU26" s="86">
        <f t="shared" si="15"/>
        <v>0</v>
      </c>
      <c r="AV26" s="86">
        <f t="shared" si="15"/>
        <v>0</v>
      </c>
      <c r="AW26" s="86">
        <f t="shared" si="15"/>
        <v>0</v>
      </c>
      <c r="AX26" s="86">
        <f t="shared" si="15"/>
        <v>0</v>
      </c>
      <c r="AY26" s="86">
        <f t="shared" si="15"/>
        <v>0</v>
      </c>
      <c r="AZ26" s="86">
        <f t="shared" si="15"/>
        <v>0</v>
      </c>
      <c r="BA26" s="86">
        <f t="shared" si="15"/>
        <v>0</v>
      </c>
      <c r="BB26" s="86">
        <f t="shared" si="15"/>
        <v>0</v>
      </c>
      <c r="BC26" s="86">
        <f t="shared" si="15"/>
        <v>0</v>
      </c>
      <c r="BD26" s="86">
        <f t="shared" si="15"/>
        <v>0</v>
      </c>
      <c r="BE26" s="86">
        <f t="shared" si="15"/>
        <v>0</v>
      </c>
      <c r="BF26" s="86">
        <f t="shared" si="15"/>
        <v>0</v>
      </c>
      <c r="BG26" s="86">
        <f t="shared" si="15"/>
        <v>0</v>
      </c>
      <c r="BH26" s="86">
        <f t="shared" si="15"/>
        <v>0</v>
      </c>
      <c r="BI26" s="86">
        <f t="shared" si="15"/>
        <v>0</v>
      </c>
      <c r="BJ26" s="86">
        <f t="shared" si="15"/>
        <v>0</v>
      </c>
      <c r="BK26" s="86">
        <f t="shared" si="15"/>
        <v>0</v>
      </c>
      <c r="BL26" s="86">
        <f t="shared" si="15"/>
        <v>0</v>
      </c>
      <c r="BM26" s="86">
        <f t="shared" si="15"/>
        <v>0</v>
      </c>
      <c r="BN26" s="86">
        <f t="shared" si="15"/>
        <v>0</v>
      </c>
      <c r="BO26" s="86">
        <f t="shared" si="15"/>
        <v>0</v>
      </c>
      <c r="BP26" s="86">
        <f t="shared" si="15"/>
        <v>0</v>
      </c>
      <c r="BQ26" s="86">
        <f t="shared" si="15"/>
        <v>0</v>
      </c>
      <c r="BR26" s="86">
        <f t="shared" si="15"/>
        <v>0</v>
      </c>
      <c r="BS26" s="86">
        <f t="shared" ref="BS26:CG26" si="16">BS$25/BS$20</f>
        <v>0</v>
      </c>
      <c r="BT26" s="86">
        <f t="shared" si="16"/>
        <v>0</v>
      </c>
      <c r="BU26" s="86">
        <f t="shared" si="16"/>
        <v>0</v>
      </c>
      <c r="BV26" s="86">
        <f t="shared" si="16"/>
        <v>0</v>
      </c>
      <c r="BW26" s="86">
        <f t="shared" si="16"/>
        <v>0</v>
      </c>
      <c r="BX26" s="86">
        <f t="shared" si="16"/>
        <v>0</v>
      </c>
      <c r="BY26" s="86">
        <f t="shared" si="16"/>
        <v>0</v>
      </c>
      <c r="BZ26" s="86">
        <f t="shared" si="16"/>
        <v>0</v>
      </c>
      <c r="CA26" s="86">
        <f t="shared" si="16"/>
        <v>0</v>
      </c>
      <c r="CB26" s="86">
        <f t="shared" si="16"/>
        <v>0</v>
      </c>
      <c r="CC26" s="86">
        <f t="shared" si="16"/>
        <v>0</v>
      </c>
      <c r="CD26" s="86">
        <f t="shared" si="16"/>
        <v>0</v>
      </c>
      <c r="CE26" s="86">
        <f t="shared" si="16"/>
        <v>0</v>
      </c>
      <c r="CF26" s="86">
        <f t="shared" si="16"/>
        <v>0</v>
      </c>
      <c r="CG26" s="86">
        <f t="shared" si="16"/>
        <v>0</v>
      </c>
      <c r="CP26" s="79"/>
      <c r="CQ26" s="79"/>
    </row>
    <row r="27" spans="1:95" s="102" customFormat="1" ht="6.6" hidden="1" customHeight="1" outlineLevel="1" x14ac:dyDescent="0.15">
      <c r="B27" s="189"/>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P27" s="146"/>
      <c r="CQ27" s="146"/>
    </row>
    <row r="28" spans="1:95" ht="18.600000000000001" hidden="1" customHeight="1" outlineLevel="1" x14ac:dyDescent="0.3">
      <c r="B28" s="84" t="s">
        <v>232</v>
      </c>
      <c r="F28" s="82">
        <f t="shared" ref="F28:AK28" si="17">IF((F$19-$D$5-1)&lt;0,0,IF((F$19-$D$5-1)&gt;F$20,F$20,(F$19-$D$5)))</f>
        <v>0</v>
      </c>
      <c r="G28" s="82">
        <f t="shared" si="17"/>
        <v>0</v>
      </c>
      <c r="H28" s="82">
        <f t="shared" si="17"/>
        <v>181</v>
      </c>
      <c r="I28" s="82">
        <f t="shared" si="17"/>
        <v>184</v>
      </c>
      <c r="J28" s="82">
        <f t="shared" si="17"/>
        <v>182</v>
      </c>
      <c r="K28" s="82">
        <f t="shared" si="17"/>
        <v>184</v>
      </c>
      <c r="L28" s="82">
        <f t="shared" si="17"/>
        <v>181</v>
      </c>
      <c r="M28" s="82">
        <f t="shared" si="17"/>
        <v>184</v>
      </c>
      <c r="N28" s="82">
        <f t="shared" si="17"/>
        <v>181</v>
      </c>
      <c r="O28" s="82">
        <f t="shared" si="17"/>
        <v>184</v>
      </c>
      <c r="P28" s="82">
        <f t="shared" si="17"/>
        <v>181</v>
      </c>
      <c r="Q28" s="82">
        <f t="shared" si="17"/>
        <v>184</v>
      </c>
      <c r="R28" s="82">
        <f t="shared" si="17"/>
        <v>182</v>
      </c>
      <c r="S28" s="82">
        <f t="shared" si="17"/>
        <v>184</v>
      </c>
      <c r="T28" s="82">
        <f t="shared" si="17"/>
        <v>181</v>
      </c>
      <c r="U28" s="82">
        <f t="shared" si="17"/>
        <v>184</v>
      </c>
      <c r="V28" s="82">
        <f t="shared" si="17"/>
        <v>181</v>
      </c>
      <c r="W28" s="82">
        <f t="shared" si="17"/>
        <v>184</v>
      </c>
      <c r="X28" s="82">
        <f t="shared" si="17"/>
        <v>181</v>
      </c>
      <c r="Y28" s="82">
        <f t="shared" si="17"/>
        <v>184</v>
      </c>
      <c r="Z28" s="82">
        <f t="shared" si="17"/>
        <v>182</v>
      </c>
      <c r="AA28" s="82">
        <f t="shared" si="17"/>
        <v>184</v>
      </c>
      <c r="AB28" s="82">
        <f t="shared" si="17"/>
        <v>181</v>
      </c>
      <c r="AC28" s="82">
        <f t="shared" si="17"/>
        <v>184</v>
      </c>
      <c r="AD28" s="82">
        <f t="shared" si="17"/>
        <v>181</v>
      </c>
      <c r="AE28" s="82">
        <f t="shared" si="17"/>
        <v>184</v>
      </c>
      <c r="AF28" s="82">
        <f t="shared" si="17"/>
        <v>181</v>
      </c>
      <c r="AG28" s="82">
        <f t="shared" si="17"/>
        <v>184</v>
      </c>
      <c r="AH28" s="82">
        <f t="shared" si="17"/>
        <v>182</v>
      </c>
      <c r="AI28" s="82">
        <f t="shared" si="17"/>
        <v>184</v>
      </c>
      <c r="AJ28" s="82">
        <f t="shared" si="17"/>
        <v>181</v>
      </c>
      <c r="AK28" s="82">
        <f t="shared" si="17"/>
        <v>184</v>
      </c>
      <c r="AL28" s="82">
        <f t="shared" ref="AL28:BQ28" si="18">IF((AL$19-$D$5-1)&lt;0,0,IF((AL$19-$D$5-1)&gt;AL$20,AL$20,(AL$19-$D$5)))</f>
        <v>181</v>
      </c>
      <c r="AM28" s="82">
        <f t="shared" si="18"/>
        <v>184</v>
      </c>
      <c r="AN28" s="82">
        <f t="shared" si="18"/>
        <v>181</v>
      </c>
      <c r="AO28" s="82">
        <f t="shared" si="18"/>
        <v>184</v>
      </c>
      <c r="AP28" s="82">
        <f t="shared" si="18"/>
        <v>182</v>
      </c>
      <c r="AQ28" s="82">
        <f t="shared" si="18"/>
        <v>184</v>
      </c>
      <c r="AR28" s="82">
        <f t="shared" si="18"/>
        <v>181</v>
      </c>
      <c r="AS28" s="82">
        <f t="shared" si="18"/>
        <v>184</v>
      </c>
      <c r="AT28" s="82">
        <f t="shared" si="18"/>
        <v>181</v>
      </c>
      <c r="AU28" s="82">
        <f t="shared" si="18"/>
        <v>184</v>
      </c>
      <c r="AV28" s="82">
        <f t="shared" si="18"/>
        <v>181</v>
      </c>
      <c r="AW28" s="82">
        <f t="shared" si="18"/>
        <v>184</v>
      </c>
      <c r="AX28" s="82">
        <f t="shared" si="18"/>
        <v>182</v>
      </c>
      <c r="AY28" s="82">
        <f t="shared" si="18"/>
        <v>184</v>
      </c>
      <c r="AZ28" s="82">
        <f t="shared" si="18"/>
        <v>181</v>
      </c>
      <c r="BA28" s="82">
        <f t="shared" si="18"/>
        <v>184</v>
      </c>
      <c r="BB28" s="82">
        <f t="shared" si="18"/>
        <v>181</v>
      </c>
      <c r="BC28" s="82">
        <f t="shared" si="18"/>
        <v>184</v>
      </c>
      <c r="BD28" s="82">
        <f t="shared" si="18"/>
        <v>181</v>
      </c>
      <c r="BE28" s="82">
        <f t="shared" si="18"/>
        <v>184</v>
      </c>
      <c r="BF28" s="82">
        <f t="shared" si="18"/>
        <v>182</v>
      </c>
      <c r="BG28" s="82">
        <f t="shared" si="18"/>
        <v>184</v>
      </c>
      <c r="BH28" s="82">
        <f t="shared" si="18"/>
        <v>181</v>
      </c>
      <c r="BI28" s="82">
        <f t="shared" si="18"/>
        <v>184</v>
      </c>
      <c r="BJ28" s="82">
        <f t="shared" si="18"/>
        <v>181</v>
      </c>
      <c r="BK28" s="82">
        <f t="shared" si="18"/>
        <v>184</v>
      </c>
      <c r="BL28" s="82">
        <f t="shared" si="18"/>
        <v>181</v>
      </c>
      <c r="BM28" s="82">
        <f t="shared" si="18"/>
        <v>184</v>
      </c>
      <c r="BN28" s="82">
        <f t="shared" si="18"/>
        <v>182</v>
      </c>
      <c r="BO28" s="82">
        <f t="shared" si="18"/>
        <v>184</v>
      </c>
      <c r="BP28" s="82">
        <f t="shared" si="18"/>
        <v>181</v>
      </c>
      <c r="BQ28" s="82">
        <f t="shared" si="18"/>
        <v>184</v>
      </c>
      <c r="BR28" s="82">
        <f t="shared" ref="BR28:CG28" si="19">IF((BR$19-$D$5-1)&lt;0,0,IF((BR$19-$D$5-1)&gt;BR$20,BR$20,(BR$19-$D$5)))</f>
        <v>181</v>
      </c>
      <c r="BS28" s="82">
        <f t="shared" si="19"/>
        <v>184</v>
      </c>
      <c r="BT28" s="82">
        <f t="shared" si="19"/>
        <v>181</v>
      </c>
      <c r="BU28" s="82">
        <f t="shared" si="19"/>
        <v>184</v>
      </c>
      <c r="BV28" s="82">
        <f t="shared" si="19"/>
        <v>182</v>
      </c>
      <c r="BW28" s="82">
        <f t="shared" si="19"/>
        <v>184</v>
      </c>
      <c r="BX28" s="82">
        <f t="shared" si="19"/>
        <v>181</v>
      </c>
      <c r="BY28" s="82">
        <f t="shared" si="19"/>
        <v>184</v>
      </c>
      <c r="BZ28" s="82">
        <f t="shared" si="19"/>
        <v>181</v>
      </c>
      <c r="CA28" s="82">
        <f t="shared" si="19"/>
        <v>184</v>
      </c>
      <c r="CB28" s="82">
        <f t="shared" si="19"/>
        <v>181</v>
      </c>
      <c r="CC28" s="82">
        <f t="shared" si="19"/>
        <v>184</v>
      </c>
      <c r="CD28" s="82">
        <f t="shared" si="19"/>
        <v>182</v>
      </c>
      <c r="CE28" s="82">
        <f t="shared" si="19"/>
        <v>184</v>
      </c>
      <c r="CF28" s="82">
        <f t="shared" si="19"/>
        <v>181</v>
      </c>
      <c r="CG28" s="82">
        <f t="shared" si="19"/>
        <v>184</v>
      </c>
      <c r="CP28" s="79"/>
      <c r="CQ28" s="79"/>
    </row>
    <row r="29" spans="1:95" ht="18.600000000000001" hidden="1" customHeight="1" outlineLevel="1" x14ac:dyDescent="0.3">
      <c r="B29" s="84" t="s">
        <v>58</v>
      </c>
      <c r="F29" s="80">
        <f t="shared" ref="F29:AK29" si="20">IF(($D$6-F$17+1)&lt;0,0,IF(($D$6-F$17+1)&gt;F$20,F$20,($D$6-F$17+1)))</f>
        <v>181</v>
      </c>
      <c r="G29" s="80">
        <f t="shared" si="20"/>
        <v>184</v>
      </c>
      <c r="H29" s="80">
        <f t="shared" si="20"/>
        <v>181</v>
      </c>
      <c r="I29" s="80">
        <f t="shared" si="20"/>
        <v>184</v>
      </c>
      <c r="J29" s="80">
        <f t="shared" si="20"/>
        <v>182</v>
      </c>
      <c r="K29" s="80">
        <f t="shared" si="20"/>
        <v>184</v>
      </c>
      <c r="L29" s="80">
        <f t="shared" si="20"/>
        <v>181</v>
      </c>
      <c r="M29" s="80">
        <f t="shared" si="20"/>
        <v>184</v>
      </c>
      <c r="N29" s="80">
        <f t="shared" si="20"/>
        <v>181</v>
      </c>
      <c r="O29" s="80">
        <f t="shared" si="20"/>
        <v>184</v>
      </c>
      <c r="P29" s="80">
        <f t="shared" si="20"/>
        <v>181</v>
      </c>
      <c r="Q29" s="80">
        <f t="shared" si="20"/>
        <v>184</v>
      </c>
      <c r="R29" s="80">
        <f t="shared" si="20"/>
        <v>182</v>
      </c>
      <c r="S29" s="80">
        <f t="shared" si="20"/>
        <v>184</v>
      </c>
      <c r="T29" s="80">
        <f t="shared" si="20"/>
        <v>181</v>
      </c>
      <c r="U29" s="80">
        <f t="shared" si="20"/>
        <v>184</v>
      </c>
      <c r="V29" s="80">
        <f t="shared" si="20"/>
        <v>181</v>
      </c>
      <c r="W29" s="80">
        <f t="shared" si="20"/>
        <v>184</v>
      </c>
      <c r="X29" s="80">
        <f t="shared" si="20"/>
        <v>181</v>
      </c>
      <c r="Y29" s="80">
        <f t="shared" si="20"/>
        <v>184</v>
      </c>
      <c r="Z29" s="80">
        <f t="shared" si="20"/>
        <v>182</v>
      </c>
      <c r="AA29" s="80">
        <f t="shared" si="20"/>
        <v>184</v>
      </c>
      <c r="AB29" s="80">
        <f t="shared" si="20"/>
        <v>181</v>
      </c>
      <c r="AC29" s="80">
        <f t="shared" si="20"/>
        <v>184</v>
      </c>
      <c r="AD29" s="80">
        <f t="shared" si="20"/>
        <v>181</v>
      </c>
      <c r="AE29" s="80">
        <f t="shared" si="20"/>
        <v>184</v>
      </c>
      <c r="AF29" s="80">
        <f t="shared" si="20"/>
        <v>181</v>
      </c>
      <c r="AG29" s="80">
        <f t="shared" si="20"/>
        <v>184</v>
      </c>
      <c r="AH29" s="80">
        <f t="shared" si="20"/>
        <v>182</v>
      </c>
      <c r="AI29" s="80">
        <f t="shared" si="20"/>
        <v>184</v>
      </c>
      <c r="AJ29" s="80">
        <f t="shared" si="20"/>
        <v>181</v>
      </c>
      <c r="AK29" s="80">
        <f t="shared" si="20"/>
        <v>184</v>
      </c>
      <c r="AL29" s="80">
        <f t="shared" ref="AL29:BQ29" si="21">IF(($D$6-AL$17+1)&lt;0,0,IF(($D$6-AL$17+1)&gt;AL$20,AL$20,($D$6-AL$17+1)))</f>
        <v>0</v>
      </c>
      <c r="AM29" s="80">
        <f t="shared" si="21"/>
        <v>0</v>
      </c>
      <c r="AN29" s="80">
        <f t="shared" si="21"/>
        <v>0</v>
      </c>
      <c r="AO29" s="80">
        <f t="shared" si="21"/>
        <v>0</v>
      </c>
      <c r="AP29" s="80">
        <f t="shared" si="21"/>
        <v>0</v>
      </c>
      <c r="AQ29" s="80">
        <f t="shared" si="21"/>
        <v>0</v>
      </c>
      <c r="AR29" s="80">
        <f t="shared" si="21"/>
        <v>0</v>
      </c>
      <c r="AS29" s="80">
        <f t="shared" si="21"/>
        <v>0</v>
      </c>
      <c r="AT29" s="80">
        <f t="shared" si="21"/>
        <v>0</v>
      </c>
      <c r="AU29" s="80">
        <f t="shared" si="21"/>
        <v>0</v>
      </c>
      <c r="AV29" s="80">
        <f t="shared" si="21"/>
        <v>0</v>
      </c>
      <c r="AW29" s="80">
        <f t="shared" si="21"/>
        <v>0</v>
      </c>
      <c r="AX29" s="80">
        <f t="shared" si="21"/>
        <v>0</v>
      </c>
      <c r="AY29" s="80">
        <f t="shared" si="21"/>
        <v>0</v>
      </c>
      <c r="AZ29" s="80">
        <f t="shared" si="21"/>
        <v>0</v>
      </c>
      <c r="BA29" s="80">
        <f t="shared" si="21"/>
        <v>0</v>
      </c>
      <c r="BB29" s="80">
        <f t="shared" si="21"/>
        <v>0</v>
      </c>
      <c r="BC29" s="80">
        <f t="shared" si="21"/>
        <v>0</v>
      </c>
      <c r="BD29" s="80">
        <f t="shared" si="21"/>
        <v>0</v>
      </c>
      <c r="BE29" s="80">
        <f t="shared" si="21"/>
        <v>0</v>
      </c>
      <c r="BF29" s="80">
        <f t="shared" si="21"/>
        <v>0</v>
      </c>
      <c r="BG29" s="80">
        <f t="shared" si="21"/>
        <v>0</v>
      </c>
      <c r="BH29" s="80">
        <f t="shared" si="21"/>
        <v>0</v>
      </c>
      <c r="BI29" s="80">
        <f t="shared" si="21"/>
        <v>0</v>
      </c>
      <c r="BJ29" s="80">
        <f t="shared" si="21"/>
        <v>0</v>
      </c>
      <c r="BK29" s="80">
        <f t="shared" si="21"/>
        <v>0</v>
      </c>
      <c r="BL29" s="80">
        <f t="shared" si="21"/>
        <v>0</v>
      </c>
      <c r="BM29" s="80">
        <f t="shared" si="21"/>
        <v>0</v>
      </c>
      <c r="BN29" s="80">
        <f t="shared" si="21"/>
        <v>0</v>
      </c>
      <c r="BO29" s="80">
        <f t="shared" si="21"/>
        <v>0</v>
      </c>
      <c r="BP29" s="80">
        <f t="shared" si="21"/>
        <v>0</v>
      </c>
      <c r="BQ29" s="80">
        <f t="shared" si="21"/>
        <v>0</v>
      </c>
      <c r="BR29" s="80">
        <f t="shared" ref="BR29:CG29" si="22">IF(($D$6-BR$17+1)&lt;0,0,IF(($D$6-BR$17+1)&gt;BR$20,BR$20,($D$6-BR$17+1)))</f>
        <v>0</v>
      </c>
      <c r="BS29" s="80">
        <f t="shared" si="22"/>
        <v>0</v>
      </c>
      <c r="BT29" s="80">
        <f t="shared" si="22"/>
        <v>0</v>
      </c>
      <c r="BU29" s="80">
        <f t="shared" si="22"/>
        <v>0</v>
      </c>
      <c r="BV29" s="80">
        <f t="shared" si="22"/>
        <v>0</v>
      </c>
      <c r="BW29" s="80">
        <f t="shared" si="22"/>
        <v>0</v>
      </c>
      <c r="BX29" s="80">
        <f t="shared" si="22"/>
        <v>0</v>
      </c>
      <c r="BY29" s="80">
        <f t="shared" si="22"/>
        <v>0</v>
      </c>
      <c r="BZ29" s="80">
        <f t="shared" si="22"/>
        <v>0</v>
      </c>
      <c r="CA29" s="80">
        <f t="shared" si="22"/>
        <v>0</v>
      </c>
      <c r="CB29" s="80">
        <f t="shared" si="22"/>
        <v>0</v>
      </c>
      <c r="CC29" s="80">
        <f t="shared" si="22"/>
        <v>0</v>
      </c>
      <c r="CD29" s="80">
        <f t="shared" si="22"/>
        <v>0</v>
      </c>
      <c r="CE29" s="80">
        <f t="shared" si="22"/>
        <v>0</v>
      </c>
      <c r="CF29" s="80">
        <f t="shared" si="22"/>
        <v>0</v>
      </c>
      <c r="CG29" s="80">
        <f t="shared" si="22"/>
        <v>0</v>
      </c>
      <c r="CP29" s="79"/>
      <c r="CQ29" s="79"/>
    </row>
    <row r="30" spans="1:95" ht="18.600000000000001" hidden="1" customHeight="1" outlineLevel="1" x14ac:dyDescent="0.3">
      <c r="B30" s="84" t="s">
        <v>241</v>
      </c>
      <c r="F30" s="106">
        <f>MIN(F$28:F$29)</f>
        <v>0</v>
      </c>
      <c r="G30" s="106">
        <f t="shared" ref="G30:BR30" si="23">MIN(G$28:G$29)</f>
        <v>0</v>
      </c>
      <c r="H30" s="106">
        <f t="shared" si="23"/>
        <v>181</v>
      </c>
      <c r="I30" s="106">
        <f t="shared" si="23"/>
        <v>184</v>
      </c>
      <c r="J30" s="106">
        <f t="shared" si="23"/>
        <v>182</v>
      </c>
      <c r="K30" s="106">
        <f t="shared" si="23"/>
        <v>184</v>
      </c>
      <c r="L30" s="106">
        <f t="shared" si="23"/>
        <v>181</v>
      </c>
      <c r="M30" s="106">
        <f t="shared" si="23"/>
        <v>184</v>
      </c>
      <c r="N30" s="106">
        <f t="shared" si="23"/>
        <v>181</v>
      </c>
      <c r="O30" s="106">
        <f t="shared" si="23"/>
        <v>184</v>
      </c>
      <c r="P30" s="106">
        <f t="shared" si="23"/>
        <v>181</v>
      </c>
      <c r="Q30" s="106">
        <f t="shared" si="23"/>
        <v>184</v>
      </c>
      <c r="R30" s="106">
        <f t="shared" si="23"/>
        <v>182</v>
      </c>
      <c r="S30" s="106">
        <f t="shared" si="23"/>
        <v>184</v>
      </c>
      <c r="T30" s="106">
        <f t="shared" si="23"/>
        <v>181</v>
      </c>
      <c r="U30" s="106">
        <f t="shared" si="23"/>
        <v>184</v>
      </c>
      <c r="V30" s="106">
        <f t="shared" si="23"/>
        <v>181</v>
      </c>
      <c r="W30" s="106">
        <f t="shared" si="23"/>
        <v>184</v>
      </c>
      <c r="X30" s="106">
        <f t="shared" si="23"/>
        <v>181</v>
      </c>
      <c r="Y30" s="106">
        <f t="shared" si="23"/>
        <v>184</v>
      </c>
      <c r="Z30" s="106">
        <f t="shared" si="23"/>
        <v>182</v>
      </c>
      <c r="AA30" s="106">
        <f t="shared" si="23"/>
        <v>184</v>
      </c>
      <c r="AB30" s="106">
        <f t="shared" si="23"/>
        <v>181</v>
      </c>
      <c r="AC30" s="106">
        <f t="shared" si="23"/>
        <v>184</v>
      </c>
      <c r="AD30" s="106">
        <f t="shared" si="23"/>
        <v>181</v>
      </c>
      <c r="AE30" s="106">
        <f t="shared" si="23"/>
        <v>184</v>
      </c>
      <c r="AF30" s="106">
        <f t="shared" si="23"/>
        <v>181</v>
      </c>
      <c r="AG30" s="106">
        <f t="shared" si="23"/>
        <v>184</v>
      </c>
      <c r="AH30" s="106">
        <f t="shared" si="23"/>
        <v>182</v>
      </c>
      <c r="AI30" s="106">
        <f t="shared" si="23"/>
        <v>184</v>
      </c>
      <c r="AJ30" s="106">
        <f t="shared" si="23"/>
        <v>181</v>
      </c>
      <c r="AK30" s="106">
        <f t="shared" si="23"/>
        <v>184</v>
      </c>
      <c r="AL30" s="106">
        <f t="shared" si="23"/>
        <v>0</v>
      </c>
      <c r="AM30" s="106">
        <f t="shared" si="23"/>
        <v>0</v>
      </c>
      <c r="AN30" s="106">
        <f t="shared" si="23"/>
        <v>0</v>
      </c>
      <c r="AO30" s="106">
        <f t="shared" si="23"/>
        <v>0</v>
      </c>
      <c r="AP30" s="106">
        <f t="shared" si="23"/>
        <v>0</v>
      </c>
      <c r="AQ30" s="106">
        <f t="shared" si="23"/>
        <v>0</v>
      </c>
      <c r="AR30" s="106">
        <f t="shared" si="23"/>
        <v>0</v>
      </c>
      <c r="AS30" s="106">
        <f t="shared" si="23"/>
        <v>0</v>
      </c>
      <c r="AT30" s="106">
        <f t="shared" si="23"/>
        <v>0</v>
      </c>
      <c r="AU30" s="106">
        <f t="shared" si="23"/>
        <v>0</v>
      </c>
      <c r="AV30" s="106">
        <f t="shared" si="23"/>
        <v>0</v>
      </c>
      <c r="AW30" s="106">
        <f t="shared" si="23"/>
        <v>0</v>
      </c>
      <c r="AX30" s="106">
        <f t="shared" si="23"/>
        <v>0</v>
      </c>
      <c r="AY30" s="106">
        <f t="shared" si="23"/>
        <v>0</v>
      </c>
      <c r="AZ30" s="106">
        <f t="shared" si="23"/>
        <v>0</v>
      </c>
      <c r="BA30" s="106">
        <f t="shared" si="23"/>
        <v>0</v>
      </c>
      <c r="BB30" s="106">
        <f t="shared" si="23"/>
        <v>0</v>
      </c>
      <c r="BC30" s="106">
        <f t="shared" si="23"/>
        <v>0</v>
      </c>
      <c r="BD30" s="106">
        <f t="shared" si="23"/>
        <v>0</v>
      </c>
      <c r="BE30" s="106">
        <f t="shared" si="23"/>
        <v>0</v>
      </c>
      <c r="BF30" s="106">
        <f t="shared" si="23"/>
        <v>0</v>
      </c>
      <c r="BG30" s="106">
        <f t="shared" si="23"/>
        <v>0</v>
      </c>
      <c r="BH30" s="106">
        <f t="shared" si="23"/>
        <v>0</v>
      </c>
      <c r="BI30" s="106">
        <f t="shared" si="23"/>
        <v>0</v>
      </c>
      <c r="BJ30" s="106">
        <f t="shared" si="23"/>
        <v>0</v>
      </c>
      <c r="BK30" s="106">
        <f t="shared" si="23"/>
        <v>0</v>
      </c>
      <c r="BL30" s="106">
        <f t="shared" si="23"/>
        <v>0</v>
      </c>
      <c r="BM30" s="106">
        <f t="shared" si="23"/>
        <v>0</v>
      </c>
      <c r="BN30" s="106">
        <f t="shared" si="23"/>
        <v>0</v>
      </c>
      <c r="BO30" s="106">
        <f t="shared" si="23"/>
        <v>0</v>
      </c>
      <c r="BP30" s="106">
        <f t="shared" si="23"/>
        <v>0</v>
      </c>
      <c r="BQ30" s="106">
        <f t="shared" si="23"/>
        <v>0</v>
      </c>
      <c r="BR30" s="106">
        <f t="shared" si="23"/>
        <v>0</v>
      </c>
      <c r="BS30" s="106">
        <f t="shared" ref="BS30:CG30" si="24">MIN(BS$28:BS$29)</f>
        <v>0</v>
      </c>
      <c r="BT30" s="106">
        <f t="shared" si="24"/>
        <v>0</v>
      </c>
      <c r="BU30" s="106">
        <f t="shared" si="24"/>
        <v>0</v>
      </c>
      <c r="BV30" s="106">
        <f t="shared" si="24"/>
        <v>0</v>
      </c>
      <c r="BW30" s="106">
        <f t="shared" si="24"/>
        <v>0</v>
      </c>
      <c r="BX30" s="106">
        <f t="shared" si="24"/>
        <v>0</v>
      </c>
      <c r="BY30" s="106">
        <f t="shared" si="24"/>
        <v>0</v>
      </c>
      <c r="BZ30" s="106">
        <f t="shared" si="24"/>
        <v>0</v>
      </c>
      <c r="CA30" s="106">
        <f t="shared" si="24"/>
        <v>0</v>
      </c>
      <c r="CB30" s="106">
        <f t="shared" si="24"/>
        <v>0</v>
      </c>
      <c r="CC30" s="106">
        <f t="shared" si="24"/>
        <v>0</v>
      </c>
      <c r="CD30" s="106">
        <f t="shared" si="24"/>
        <v>0</v>
      </c>
      <c r="CE30" s="106">
        <f t="shared" si="24"/>
        <v>0</v>
      </c>
      <c r="CF30" s="106">
        <f t="shared" si="24"/>
        <v>0</v>
      </c>
      <c r="CG30" s="106">
        <f t="shared" si="24"/>
        <v>0</v>
      </c>
      <c r="CP30" s="79"/>
      <c r="CQ30" s="79"/>
    </row>
    <row r="31" spans="1:95" ht="18.600000000000001" hidden="1" customHeight="1" outlineLevel="1" x14ac:dyDescent="0.3">
      <c r="B31" s="84" t="s">
        <v>223</v>
      </c>
      <c r="F31" s="86">
        <f t="shared" ref="F31:AK31" si="25">F$30/F$20</f>
        <v>0</v>
      </c>
      <c r="G31" s="86">
        <f t="shared" si="25"/>
        <v>0</v>
      </c>
      <c r="H31" s="86">
        <f t="shared" si="25"/>
        <v>1</v>
      </c>
      <c r="I31" s="86">
        <f t="shared" si="25"/>
        <v>1</v>
      </c>
      <c r="J31" s="86">
        <f t="shared" si="25"/>
        <v>1</v>
      </c>
      <c r="K31" s="86">
        <f t="shared" si="25"/>
        <v>1</v>
      </c>
      <c r="L31" s="86">
        <f t="shared" si="25"/>
        <v>1</v>
      </c>
      <c r="M31" s="86">
        <f t="shared" si="25"/>
        <v>1</v>
      </c>
      <c r="N31" s="86">
        <f t="shared" si="25"/>
        <v>1</v>
      </c>
      <c r="O31" s="86">
        <f t="shared" si="25"/>
        <v>1</v>
      </c>
      <c r="P31" s="86">
        <f t="shared" si="25"/>
        <v>1</v>
      </c>
      <c r="Q31" s="86">
        <f t="shared" si="25"/>
        <v>1</v>
      </c>
      <c r="R31" s="86">
        <f t="shared" si="25"/>
        <v>1</v>
      </c>
      <c r="S31" s="86">
        <f t="shared" si="25"/>
        <v>1</v>
      </c>
      <c r="T31" s="86">
        <f t="shared" si="25"/>
        <v>1</v>
      </c>
      <c r="U31" s="86">
        <f t="shared" si="25"/>
        <v>1</v>
      </c>
      <c r="V31" s="86">
        <f t="shared" si="25"/>
        <v>1</v>
      </c>
      <c r="W31" s="86">
        <f t="shared" si="25"/>
        <v>1</v>
      </c>
      <c r="X31" s="86">
        <f t="shared" si="25"/>
        <v>1</v>
      </c>
      <c r="Y31" s="86">
        <f t="shared" si="25"/>
        <v>1</v>
      </c>
      <c r="Z31" s="86">
        <f t="shared" si="25"/>
        <v>1</v>
      </c>
      <c r="AA31" s="86">
        <f t="shared" si="25"/>
        <v>1</v>
      </c>
      <c r="AB31" s="86">
        <f t="shared" si="25"/>
        <v>1</v>
      </c>
      <c r="AC31" s="86">
        <f t="shared" si="25"/>
        <v>1</v>
      </c>
      <c r="AD31" s="86">
        <f t="shared" si="25"/>
        <v>1</v>
      </c>
      <c r="AE31" s="86">
        <f t="shared" si="25"/>
        <v>1</v>
      </c>
      <c r="AF31" s="86">
        <f t="shared" si="25"/>
        <v>1</v>
      </c>
      <c r="AG31" s="86">
        <f t="shared" si="25"/>
        <v>1</v>
      </c>
      <c r="AH31" s="86">
        <f t="shared" si="25"/>
        <v>1</v>
      </c>
      <c r="AI31" s="86">
        <f t="shared" si="25"/>
        <v>1</v>
      </c>
      <c r="AJ31" s="86">
        <f t="shared" si="25"/>
        <v>1</v>
      </c>
      <c r="AK31" s="86">
        <f t="shared" si="25"/>
        <v>1</v>
      </c>
      <c r="AL31" s="86">
        <f t="shared" ref="AL31:BQ31" si="26">AL$30/AL$20</f>
        <v>0</v>
      </c>
      <c r="AM31" s="86">
        <f t="shared" si="26"/>
        <v>0</v>
      </c>
      <c r="AN31" s="86">
        <f t="shared" si="26"/>
        <v>0</v>
      </c>
      <c r="AO31" s="86">
        <f t="shared" si="26"/>
        <v>0</v>
      </c>
      <c r="AP31" s="86">
        <f t="shared" si="26"/>
        <v>0</v>
      </c>
      <c r="AQ31" s="86">
        <f t="shared" si="26"/>
        <v>0</v>
      </c>
      <c r="AR31" s="86">
        <f t="shared" si="26"/>
        <v>0</v>
      </c>
      <c r="AS31" s="86">
        <f t="shared" si="26"/>
        <v>0</v>
      </c>
      <c r="AT31" s="86">
        <f t="shared" si="26"/>
        <v>0</v>
      </c>
      <c r="AU31" s="86">
        <f t="shared" si="26"/>
        <v>0</v>
      </c>
      <c r="AV31" s="86">
        <f t="shared" si="26"/>
        <v>0</v>
      </c>
      <c r="AW31" s="86">
        <f t="shared" si="26"/>
        <v>0</v>
      </c>
      <c r="AX31" s="86">
        <f t="shared" si="26"/>
        <v>0</v>
      </c>
      <c r="AY31" s="86">
        <f t="shared" si="26"/>
        <v>0</v>
      </c>
      <c r="AZ31" s="86">
        <f t="shared" si="26"/>
        <v>0</v>
      </c>
      <c r="BA31" s="86">
        <f t="shared" si="26"/>
        <v>0</v>
      </c>
      <c r="BB31" s="86">
        <f t="shared" si="26"/>
        <v>0</v>
      </c>
      <c r="BC31" s="86">
        <f t="shared" si="26"/>
        <v>0</v>
      </c>
      <c r="BD31" s="86">
        <f t="shared" si="26"/>
        <v>0</v>
      </c>
      <c r="BE31" s="86">
        <f t="shared" si="26"/>
        <v>0</v>
      </c>
      <c r="BF31" s="86">
        <f t="shared" si="26"/>
        <v>0</v>
      </c>
      <c r="BG31" s="86">
        <f t="shared" si="26"/>
        <v>0</v>
      </c>
      <c r="BH31" s="86">
        <f t="shared" si="26"/>
        <v>0</v>
      </c>
      <c r="BI31" s="86">
        <f t="shared" si="26"/>
        <v>0</v>
      </c>
      <c r="BJ31" s="86">
        <f t="shared" si="26"/>
        <v>0</v>
      </c>
      <c r="BK31" s="86">
        <f t="shared" si="26"/>
        <v>0</v>
      </c>
      <c r="BL31" s="86">
        <f t="shared" si="26"/>
        <v>0</v>
      </c>
      <c r="BM31" s="86">
        <f t="shared" si="26"/>
        <v>0</v>
      </c>
      <c r="BN31" s="86">
        <f t="shared" si="26"/>
        <v>0</v>
      </c>
      <c r="BO31" s="86">
        <f t="shared" si="26"/>
        <v>0</v>
      </c>
      <c r="BP31" s="86">
        <f t="shared" si="26"/>
        <v>0</v>
      </c>
      <c r="BQ31" s="86">
        <f t="shared" si="26"/>
        <v>0</v>
      </c>
      <c r="BR31" s="86">
        <f t="shared" ref="BR31:CG31" si="27">BR$30/BR$20</f>
        <v>0</v>
      </c>
      <c r="BS31" s="86">
        <f t="shared" si="27"/>
        <v>0</v>
      </c>
      <c r="BT31" s="86">
        <f t="shared" si="27"/>
        <v>0</v>
      </c>
      <c r="BU31" s="86">
        <f t="shared" si="27"/>
        <v>0</v>
      </c>
      <c r="BV31" s="86">
        <f t="shared" si="27"/>
        <v>0</v>
      </c>
      <c r="BW31" s="86">
        <f t="shared" si="27"/>
        <v>0</v>
      </c>
      <c r="BX31" s="86">
        <f t="shared" si="27"/>
        <v>0</v>
      </c>
      <c r="BY31" s="86">
        <f t="shared" si="27"/>
        <v>0</v>
      </c>
      <c r="BZ31" s="86">
        <f t="shared" si="27"/>
        <v>0</v>
      </c>
      <c r="CA31" s="86">
        <f t="shared" si="27"/>
        <v>0</v>
      </c>
      <c r="CB31" s="86">
        <f t="shared" si="27"/>
        <v>0</v>
      </c>
      <c r="CC31" s="86">
        <f t="shared" si="27"/>
        <v>0</v>
      </c>
      <c r="CD31" s="86">
        <f t="shared" si="27"/>
        <v>0</v>
      </c>
      <c r="CE31" s="86">
        <f t="shared" si="27"/>
        <v>0</v>
      </c>
      <c r="CF31" s="86">
        <f t="shared" si="27"/>
        <v>0</v>
      </c>
      <c r="CG31" s="86">
        <f t="shared" si="27"/>
        <v>0</v>
      </c>
      <c r="CP31" s="79"/>
      <c r="CQ31" s="79"/>
    </row>
    <row r="32" spans="1:95" ht="18.600000000000001" customHeight="1" collapsed="1" x14ac:dyDescent="0.3">
      <c r="B32" s="87" t="s">
        <v>466</v>
      </c>
      <c r="F32" s="88">
        <f>IF(F$31=0,0,SUM(F$31:$CG$31))</f>
        <v>0</v>
      </c>
      <c r="G32" s="88">
        <f>IF(G$31=0,0,SUM(G$31:$CG$31))</f>
        <v>0</v>
      </c>
      <c r="H32" s="88">
        <f>IF(H$31=0,0,SUM(H$31:$CG$31))</f>
        <v>30</v>
      </c>
      <c r="I32" s="88">
        <f>IF(I$31=0,0,SUM(I$31:$CG$31))</f>
        <v>29</v>
      </c>
      <c r="J32" s="88">
        <f>IF(J$31=0,0,SUM(J$31:$CG$31))</f>
        <v>28</v>
      </c>
      <c r="K32" s="88">
        <f>IF(K$31=0,0,SUM(K$31:$CG$31))</f>
        <v>27</v>
      </c>
      <c r="L32" s="88">
        <f>IF(L$31=0,0,SUM(L$31:$CG$31))</f>
        <v>26</v>
      </c>
      <c r="M32" s="88">
        <f>IF(M$31=0,0,SUM(M$31:$CG$31))</f>
        <v>25</v>
      </c>
      <c r="N32" s="88">
        <f>IF(N$31=0,0,SUM(N$31:$CG$31))</f>
        <v>24</v>
      </c>
      <c r="O32" s="88">
        <f>IF(O$31=0,0,SUM(O$31:$CG$31))</f>
        <v>23</v>
      </c>
      <c r="P32" s="88">
        <f>IF(P$31=0,0,SUM(P$31:$CG$31))</f>
        <v>22</v>
      </c>
      <c r="Q32" s="88">
        <f>IF(Q$31=0,0,SUM(Q$31:$CG$31))</f>
        <v>21</v>
      </c>
      <c r="R32" s="88">
        <f>IF(R$31=0,0,SUM(R$31:$CG$31))</f>
        <v>20</v>
      </c>
      <c r="S32" s="88">
        <f>IF(S$31=0,0,SUM(S$31:$CG$31))</f>
        <v>19</v>
      </c>
      <c r="T32" s="88">
        <f>IF(T$31=0,0,SUM(T$31:$CG$31))</f>
        <v>18</v>
      </c>
      <c r="U32" s="88">
        <f>IF(U$31=0,0,SUM(U$31:$CG$31))</f>
        <v>17</v>
      </c>
      <c r="V32" s="88">
        <f>IF(V$31=0,0,SUM(V$31:$CG$31))</f>
        <v>16</v>
      </c>
      <c r="W32" s="88">
        <f>IF(W$31=0,0,SUM(W$31:$CG$31))</f>
        <v>15</v>
      </c>
      <c r="X32" s="88">
        <f>IF(X$31=0,0,SUM(X$31:$CG$31))</f>
        <v>14</v>
      </c>
      <c r="Y32" s="88">
        <f>IF(Y$31=0,0,SUM(Y$31:$CG$31))</f>
        <v>13</v>
      </c>
      <c r="Z32" s="88">
        <f>IF(Z$31=0,0,SUM(Z$31:$CG$31))</f>
        <v>12</v>
      </c>
      <c r="AA32" s="88">
        <f>IF(AA$31=0,0,SUM(AA$31:$CG$31))</f>
        <v>11</v>
      </c>
      <c r="AB32" s="88">
        <f>IF(AB$31=0,0,SUM(AB$31:$CG$31))</f>
        <v>10</v>
      </c>
      <c r="AC32" s="88">
        <f>IF(AC$31=0,0,SUM(AC$31:$CG$31))</f>
        <v>9</v>
      </c>
      <c r="AD32" s="88">
        <f>IF(AD$31=0,0,SUM(AD$31:$CG$31))</f>
        <v>8</v>
      </c>
      <c r="AE32" s="88">
        <f>IF(AE$31=0,0,SUM(AE$31:$CG$31))</f>
        <v>7</v>
      </c>
      <c r="AF32" s="88">
        <f>IF(AF$31=0,0,SUM(AF$31:$CG$31))</f>
        <v>6</v>
      </c>
      <c r="AG32" s="88">
        <f>IF(AG$31=0,0,SUM(AG$31:$CG$31))</f>
        <v>5</v>
      </c>
      <c r="AH32" s="88">
        <f>IF(AH$31=0,0,SUM(AH$31:$CG$31))</f>
        <v>4</v>
      </c>
      <c r="AI32" s="88">
        <f>IF(AI$31=0,0,SUM(AI$31:$CG$31))</f>
        <v>3</v>
      </c>
      <c r="AJ32" s="88">
        <f>IF(AJ$31=0,0,SUM(AJ$31:$CG$31))</f>
        <v>2</v>
      </c>
      <c r="AK32" s="88">
        <f>IF(AK$31=0,0,SUM(AK$31:$CG$31))</f>
        <v>1</v>
      </c>
      <c r="AL32" s="88">
        <f>IF(AL$31=0,0,SUM(AL$31:$CG$31))</f>
        <v>0</v>
      </c>
      <c r="AM32" s="88">
        <f>IF(AM$31=0,0,SUM(AM$31:$CG$31))</f>
        <v>0</v>
      </c>
      <c r="AN32" s="88">
        <f>IF(AN$31=0,0,SUM(AN$31:$CG$31))</f>
        <v>0</v>
      </c>
      <c r="AO32" s="88">
        <f>IF(AO$31=0,0,SUM(AO$31:$CG$31))</f>
        <v>0</v>
      </c>
      <c r="AP32" s="88">
        <f>IF(AP$31=0,0,SUM(AP$31:$CG$31))</f>
        <v>0</v>
      </c>
      <c r="AQ32" s="88">
        <f>IF(AQ$31=0,0,SUM(AQ$31:$CG$31))</f>
        <v>0</v>
      </c>
      <c r="AR32" s="88">
        <f>IF(AR$31=0,0,SUM(AR$31:$CG$31))</f>
        <v>0</v>
      </c>
      <c r="AS32" s="88">
        <f>IF(AS$31=0,0,SUM(AS$31:$CG$31))</f>
        <v>0</v>
      </c>
      <c r="AT32" s="88">
        <f>IF(AT$31=0,0,SUM(AT$31:$CG$31))</f>
        <v>0</v>
      </c>
      <c r="AU32" s="88">
        <f>IF(AU$31=0,0,SUM(AU$31:$CG$31))</f>
        <v>0</v>
      </c>
      <c r="AV32" s="88">
        <f>IF(AV$31=0,0,SUM(AV$31:$CG$31))</f>
        <v>0</v>
      </c>
      <c r="AW32" s="88">
        <f>IF(AW$31=0,0,SUM(AW$31:$CG$31))</f>
        <v>0</v>
      </c>
      <c r="AX32" s="88">
        <f>IF(AX$31=0,0,SUM(AX$31:$CG$31))</f>
        <v>0</v>
      </c>
      <c r="AY32" s="88">
        <f>IF(AY$31=0,0,SUM(AY$31:$CG$31))</f>
        <v>0</v>
      </c>
      <c r="AZ32" s="88">
        <f>IF(AZ$31=0,0,SUM(AZ$31:$CG$31))</f>
        <v>0</v>
      </c>
      <c r="BA32" s="88">
        <f>IF(BA$31=0,0,SUM(BA$31:$CG$31))</f>
        <v>0</v>
      </c>
      <c r="BB32" s="88">
        <f>IF(BB$31=0,0,SUM(BB$31:$CG$31))</f>
        <v>0</v>
      </c>
      <c r="BC32" s="88">
        <f>IF(BC$31=0,0,SUM(BC$31:$CG$31))</f>
        <v>0</v>
      </c>
      <c r="BD32" s="88">
        <f>IF(BD$31=0,0,SUM(BD$31:$CG$31))</f>
        <v>0</v>
      </c>
      <c r="BE32" s="88">
        <f>IF(BE$31=0,0,SUM(BE$31:$CG$31))</f>
        <v>0</v>
      </c>
      <c r="BF32" s="88">
        <f>IF(BF$31=0,0,SUM(BF$31:$CG$31))</f>
        <v>0</v>
      </c>
      <c r="BG32" s="88">
        <f>IF(BG$31=0,0,SUM(BG$31:$CG$31))</f>
        <v>0</v>
      </c>
      <c r="BH32" s="88">
        <f>IF(BH$31=0,0,SUM(BH$31:$CG$31))</f>
        <v>0</v>
      </c>
      <c r="BI32" s="88">
        <f>IF(BI$31=0,0,SUM(BI$31:$CG$31))</f>
        <v>0</v>
      </c>
      <c r="BJ32" s="88">
        <f>IF(BJ$31=0,0,SUM(BJ$31:$CG$31))</f>
        <v>0</v>
      </c>
      <c r="BK32" s="88">
        <f>IF(BK$31=0,0,SUM(BK$31:$CG$31))</f>
        <v>0</v>
      </c>
      <c r="BL32" s="88">
        <f>IF(BL$31=0,0,SUM(BL$31:$CG$31))</f>
        <v>0</v>
      </c>
      <c r="BM32" s="88">
        <f>IF(BM$31=0,0,SUM(BM$31:$CG$31))</f>
        <v>0</v>
      </c>
      <c r="BN32" s="88">
        <f>IF(BN$31=0,0,SUM(BN$31:$CG$31))</f>
        <v>0</v>
      </c>
      <c r="BO32" s="88">
        <f>IF(BO$31=0,0,SUM(BO$31:$CG$31))</f>
        <v>0</v>
      </c>
      <c r="BP32" s="88">
        <f>IF(BP$31=0,0,SUM(BP$31:$CG$31))</f>
        <v>0</v>
      </c>
      <c r="BQ32" s="88">
        <f>IF(BQ$31=0,0,SUM(BQ$31:$CG$31))</f>
        <v>0</v>
      </c>
      <c r="BR32" s="88">
        <f>IF(BR$31=0,0,SUM(BR$31:$CG$31))</f>
        <v>0</v>
      </c>
      <c r="BS32" s="88">
        <f>IF(BS$31=0,0,SUM(BS$31:$CG$31))</f>
        <v>0</v>
      </c>
      <c r="BT32" s="88">
        <f>IF(BT$31=0,0,SUM(BT$31:$CG$31))</f>
        <v>0</v>
      </c>
      <c r="BU32" s="88">
        <f>IF(BU$31=0,0,SUM(BU$31:$CG$31))</f>
        <v>0</v>
      </c>
      <c r="BV32" s="88">
        <f>IF(BV$31=0,0,SUM(BV$31:$CG$31))</f>
        <v>0</v>
      </c>
      <c r="BW32" s="88">
        <f>IF(BW$31=0,0,SUM(BW$31:$CG$31))</f>
        <v>0</v>
      </c>
      <c r="BX32" s="88">
        <f>IF(BX$31=0,0,SUM(BX$31:$CG$31))</f>
        <v>0</v>
      </c>
      <c r="BY32" s="88">
        <f>IF(BY$31=0,0,SUM(BY$31:$CG$31))</f>
        <v>0</v>
      </c>
      <c r="BZ32" s="88">
        <f>IF(BZ$31=0,0,SUM(BZ$31:$CG$31))</f>
        <v>0</v>
      </c>
      <c r="CA32" s="88">
        <f>IF(CA$31=0,0,SUM(CA$31:$CG$31))</f>
        <v>0</v>
      </c>
      <c r="CB32" s="88">
        <f>IF(CB$31=0,0,SUM(CB$31:$CG$31))</f>
        <v>0</v>
      </c>
      <c r="CC32" s="88">
        <f>IF(CC$31=0,0,SUM(CC$31:$CG$31))</f>
        <v>0</v>
      </c>
      <c r="CD32" s="88">
        <f>IF(CD$31=0,0,SUM(CD$31:$CG$31))</f>
        <v>0</v>
      </c>
      <c r="CE32" s="88">
        <f>IF(CE$31=0,0,SUM(CE$31:$CG$31))</f>
        <v>0</v>
      </c>
      <c r="CF32" s="88">
        <f>IF(CF$31=0,0,SUM(CF$31:$CG$31))</f>
        <v>0</v>
      </c>
      <c r="CG32" s="88">
        <f>IF(CG$31=0,0,SUM(CG$31:$CG$31))</f>
        <v>0</v>
      </c>
      <c r="CP32" s="79"/>
      <c r="CQ32" s="79"/>
    </row>
    <row r="33" spans="1:95" s="102" customFormat="1" ht="5.45" customHeight="1" x14ac:dyDescent="0.15">
      <c r="B33" s="192"/>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P33" s="146"/>
      <c r="CQ33" s="146"/>
    </row>
    <row r="34" spans="1:95" ht="18.600000000000001" hidden="1" customHeight="1" outlineLevel="1" x14ac:dyDescent="0.3">
      <c r="A34" s="81"/>
      <c r="B34" s="74" t="s">
        <v>236</v>
      </c>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P34" s="79"/>
      <c r="CQ34" s="79"/>
    </row>
    <row r="35" spans="1:95" ht="18.600000000000001" hidden="1" customHeight="1" outlineLevel="1" x14ac:dyDescent="0.3">
      <c r="A35" s="81"/>
      <c r="B35" s="84" t="s">
        <v>57</v>
      </c>
      <c r="F35" s="80">
        <f t="shared" ref="F35:AK35" si="28">IF((F$19-$D$7)&lt;0,0,IF((F$19-$D$7)&gt;F$20,F$20,(F$19-$D$7)+1))</f>
        <v>0</v>
      </c>
      <c r="G35" s="80">
        <f t="shared" si="28"/>
        <v>0</v>
      </c>
      <c r="H35" s="80">
        <f t="shared" si="28"/>
        <v>181</v>
      </c>
      <c r="I35" s="80">
        <f t="shared" si="28"/>
        <v>184</v>
      </c>
      <c r="J35" s="80">
        <f t="shared" si="28"/>
        <v>182</v>
      </c>
      <c r="K35" s="80">
        <f t="shared" si="28"/>
        <v>184</v>
      </c>
      <c r="L35" s="80">
        <f t="shared" si="28"/>
        <v>181</v>
      </c>
      <c r="M35" s="80">
        <f t="shared" si="28"/>
        <v>184</v>
      </c>
      <c r="N35" s="80">
        <f t="shared" si="28"/>
        <v>181</v>
      </c>
      <c r="O35" s="80">
        <f t="shared" si="28"/>
        <v>184</v>
      </c>
      <c r="P35" s="80">
        <f t="shared" si="28"/>
        <v>181</v>
      </c>
      <c r="Q35" s="80">
        <f t="shared" si="28"/>
        <v>184</v>
      </c>
      <c r="R35" s="80">
        <f t="shared" si="28"/>
        <v>182</v>
      </c>
      <c r="S35" s="80">
        <f t="shared" si="28"/>
        <v>184</v>
      </c>
      <c r="T35" s="80">
        <f t="shared" si="28"/>
        <v>181</v>
      </c>
      <c r="U35" s="80">
        <f t="shared" si="28"/>
        <v>184</v>
      </c>
      <c r="V35" s="80">
        <f t="shared" si="28"/>
        <v>181</v>
      </c>
      <c r="W35" s="80">
        <f t="shared" si="28"/>
        <v>184</v>
      </c>
      <c r="X35" s="80">
        <f t="shared" si="28"/>
        <v>181</v>
      </c>
      <c r="Y35" s="80">
        <f t="shared" si="28"/>
        <v>184</v>
      </c>
      <c r="Z35" s="80">
        <f t="shared" si="28"/>
        <v>182</v>
      </c>
      <c r="AA35" s="80">
        <f t="shared" si="28"/>
        <v>184</v>
      </c>
      <c r="AB35" s="80">
        <f t="shared" si="28"/>
        <v>181</v>
      </c>
      <c r="AC35" s="80">
        <f t="shared" si="28"/>
        <v>184</v>
      </c>
      <c r="AD35" s="80">
        <f t="shared" si="28"/>
        <v>181</v>
      </c>
      <c r="AE35" s="80">
        <f t="shared" si="28"/>
        <v>184</v>
      </c>
      <c r="AF35" s="80">
        <f t="shared" si="28"/>
        <v>181</v>
      </c>
      <c r="AG35" s="80">
        <f t="shared" si="28"/>
        <v>184</v>
      </c>
      <c r="AH35" s="80">
        <f t="shared" si="28"/>
        <v>182</v>
      </c>
      <c r="AI35" s="80">
        <f t="shared" si="28"/>
        <v>184</v>
      </c>
      <c r="AJ35" s="80">
        <f t="shared" si="28"/>
        <v>181</v>
      </c>
      <c r="AK35" s="80">
        <f t="shared" si="28"/>
        <v>184</v>
      </c>
      <c r="AL35" s="80">
        <f t="shared" ref="AL35:BQ35" si="29">IF((AL$19-$D$7)&lt;0,0,IF((AL$19-$D$7)&gt;AL$20,AL$20,(AL$19-$D$7)+1))</f>
        <v>181</v>
      </c>
      <c r="AM35" s="80">
        <f t="shared" si="29"/>
        <v>184</v>
      </c>
      <c r="AN35" s="80">
        <f t="shared" si="29"/>
        <v>181</v>
      </c>
      <c r="AO35" s="80">
        <f t="shared" si="29"/>
        <v>184</v>
      </c>
      <c r="AP35" s="80">
        <f t="shared" si="29"/>
        <v>182</v>
      </c>
      <c r="AQ35" s="80">
        <f t="shared" si="29"/>
        <v>184</v>
      </c>
      <c r="AR35" s="80">
        <f t="shared" si="29"/>
        <v>181</v>
      </c>
      <c r="AS35" s="80">
        <f t="shared" si="29"/>
        <v>184</v>
      </c>
      <c r="AT35" s="80">
        <f t="shared" si="29"/>
        <v>181</v>
      </c>
      <c r="AU35" s="80">
        <f t="shared" si="29"/>
        <v>184</v>
      </c>
      <c r="AV35" s="80">
        <f t="shared" si="29"/>
        <v>181</v>
      </c>
      <c r="AW35" s="80">
        <f t="shared" si="29"/>
        <v>184</v>
      </c>
      <c r="AX35" s="80">
        <f t="shared" si="29"/>
        <v>182</v>
      </c>
      <c r="AY35" s="80">
        <f t="shared" si="29"/>
        <v>184</v>
      </c>
      <c r="AZ35" s="80">
        <f t="shared" si="29"/>
        <v>181</v>
      </c>
      <c r="BA35" s="80">
        <f t="shared" si="29"/>
        <v>184</v>
      </c>
      <c r="BB35" s="80">
        <f t="shared" si="29"/>
        <v>181</v>
      </c>
      <c r="BC35" s="80">
        <f t="shared" si="29"/>
        <v>184</v>
      </c>
      <c r="BD35" s="80">
        <f t="shared" si="29"/>
        <v>181</v>
      </c>
      <c r="BE35" s="80">
        <f t="shared" si="29"/>
        <v>184</v>
      </c>
      <c r="BF35" s="80">
        <f t="shared" si="29"/>
        <v>182</v>
      </c>
      <c r="BG35" s="80">
        <f t="shared" si="29"/>
        <v>184</v>
      </c>
      <c r="BH35" s="80">
        <f t="shared" si="29"/>
        <v>181</v>
      </c>
      <c r="BI35" s="80">
        <f t="shared" si="29"/>
        <v>184</v>
      </c>
      <c r="BJ35" s="80">
        <f t="shared" si="29"/>
        <v>181</v>
      </c>
      <c r="BK35" s="80">
        <f t="shared" si="29"/>
        <v>184</v>
      </c>
      <c r="BL35" s="80">
        <f t="shared" si="29"/>
        <v>181</v>
      </c>
      <c r="BM35" s="80">
        <f t="shared" si="29"/>
        <v>184</v>
      </c>
      <c r="BN35" s="80">
        <f t="shared" si="29"/>
        <v>182</v>
      </c>
      <c r="BO35" s="80">
        <f t="shared" si="29"/>
        <v>184</v>
      </c>
      <c r="BP35" s="80">
        <f t="shared" si="29"/>
        <v>181</v>
      </c>
      <c r="BQ35" s="80">
        <f t="shared" si="29"/>
        <v>184</v>
      </c>
      <c r="BR35" s="80">
        <f t="shared" ref="BR35:CG35" si="30">IF((BR$19-$D$7)&lt;0,0,IF((BR$19-$D$7)&gt;BR$20,BR$20,(BR$19-$D$7)+1))</f>
        <v>181</v>
      </c>
      <c r="BS35" s="80">
        <f t="shared" si="30"/>
        <v>184</v>
      </c>
      <c r="BT35" s="80">
        <f t="shared" si="30"/>
        <v>181</v>
      </c>
      <c r="BU35" s="80">
        <f t="shared" si="30"/>
        <v>184</v>
      </c>
      <c r="BV35" s="80">
        <f t="shared" si="30"/>
        <v>182</v>
      </c>
      <c r="BW35" s="80">
        <f t="shared" si="30"/>
        <v>184</v>
      </c>
      <c r="BX35" s="80">
        <f t="shared" si="30"/>
        <v>181</v>
      </c>
      <c r="BY35" s="80">
        <f t="shared" si="30"/>
        <v>184</v>
      </c>
      <c r="BZ35" s="80">
        <f t="shared" si="30"/>
        <v>181</v>
      </c>
      <c r="CA35" s="80">
        <f t="shared" si="30"/>
        <v>184</v>
      </c>
      <c r="CB35" s="80">
        <f t="shared" si="30"/>
        <v>181</v>
      </c>
      <c r="CC35" s="80">
        <f t="shared" si="30"/>
        <v>184</v>
      </c>
      <c r="CD35" s="80">
        <f t="shared" si="30"/>
        <v>182</v>
      </c>
      <c r="CE35" s="80">
        <f t="shared" si="30"/>
        <v>184</v>
      </c>
      <c r="CF35" s="80">
        <f t="shared" si="30"/>
        <v>181</v>
      </c>
      <c r="CG35" s="80">
        <f t="shared" si="30"/>
        <v>184</v>
      </c>
      <c r="CP35" s="79"/>
      <c r="CQ35" s="79"/>
    </row>
    <row r="36" spans="1:95" ht="18.600000000000001" hidden="1" customHeight="1" outlineLevel="1" x14ac:dyDescent="0.3">
      <c r="A36" s="81"/>
      <c r="B36" s="84" t="s">
        <v>238</v>
      </c>
      <c r="F36" s="80">
        <f t="shared" ref="F36:AK36" si="31">IF(($D$8-F$17+1)&lt;0,0,IF(($D$8-F$17+1)&gt;F$20,F$20,($D$8-F$17+1)))</f>
        <v>181</v>
      </c>
      <c r="G36" s="80">
        <f t="shared" si="31"/>
        <v>184</v>
      </c>
      <c r="H36" s="80">
        <f t="shared" si="31"/>
        <v>0</v>
      </c>
      <c r="I36" s="80">
        <f t="shared" si="31"/>
        <v>0</v>
      </c>
      <c r="J36" s="80">
        <f t="shared" si="31"/>
        <v>0</v>
      </c>
      <c r="K36" s="80">
        <f t="shared" si="31"/>
        <v>0</v>
      </c>
      <c r="L36" s="80">
        <f t="shared" si="31"/>
        <v>0</v>
      </c>
      <c r="M36" s="80">
        <f t="shared" si="31"/>
        <v>0</v>
      </c>
      <c r="N36" s="80">
        <f t="shared" si="31"/>
        <v>0</v>
      </c>
      <c r="O36" s="80">
        <f t="shared" si="31"/>
        <v>0</v>
      </c>
      <c r="P36" s="80">
        <f t="shared" si="31"/>
        <v>0</v>
      </c>
      <c r="Q36" s="80">
        <f t="shared" si="31"/>
        <v>0</v>
      </c>
      <c r="R36" s="80">
        <f t="shared" si="31"/>
        <v>0</v>
      </c>
      <c r="S36" s="80">
        <f t="shared" si="31"/>
        <v>0</v>
      </c>
      <c r="T36" s="80">
        <f t="shared" si="31"/>
        <v>0</v>
      </c>
      <c r="U36" s="80">
        <f t="shared" si="31"/>
        <v>0</v>
      </c>
      <c r="V36" s="80">
        <f t="shared" si="31"/>
        <v>0</v>
      </c>
      <c r="W36" s="80">
        <f t="shared" si="31"/>
        <v>0</v>
      </c>
      <c r="X36" s="80">
        <f t="shared" si="31"/>
        <v>0</v>
      </c>
      <c r="Y36" s="80">
        <f t="shared" si="31"/>
        <v>0</v>
      </c>
      <c r="Z36" s="80">
        <f t="shared" si="31"/>
        <v>0</v>
      </c>
      <c r="AA36" s="80">
        <f t="shared" si="31"/>
        <v>0</v>
      </c>
      <c r="AB36" s="80">
        <f t="shared" si="31"/>
        <v>0</v>
      </c>
      <c r="AC36" s="80">
        <f t="shared" si="31"/>
        <v>0</v>
      </c>
      <c r="AD36" s="80">
        <f t="shared" si="31"/>
        <v>0</v>
      </c>
      <c r="AE36" s="80">
        <f t="shared" si="31"/>
        <v>0</v>
      </c>
      <c r="AF36" s="80">
        <f t="shared" si="31"/>
        <v>0</v>
      </c>
      <c r="AG36" s="80">
        <f t="shared" si="31"/>
        <v>0</v>
      </c>
      <c r="AH36" s="80">
        <f t="shared" si="31"/>
        <v>0</v>
      </c>
      <c r="AI36" s="80">
        <f t="shared" si="31"/>
        <v>0</v>
      </c>
      <c r="AJ36" s="80">
        <f t="shared" si="31"/>
        <v>0</v>
      </c>
      <c r="AK36" s="80">
        <f t="shared" si="31"/>
        <v>0</v>
      </c>
      <c r="AL36" s="80">
        <f t="shared" ref="AL36:BQ36" si="32">IF(($D$8-AL$17+1)&lt;0,0,IF(($D$8-AL$17+1)&gt;AL$20,AL$20,($D$8-AL$17+1)))</f>
        <v>0</v>
      </c>
      <c r="AM36" s="80">
        <f t="shared" si="32"/>
        <v>0</v>
      </c>
      <c r="AN36" s="80">
        <f t="shared" si="32"/>
        <v>0</v>
      </c>
      <c r="AO36" s="80">
        <f t="shared" si="32"/>
        <v>0</v>
      </c>
      <c r="AP36" s="80">
        <f t="shared" si="32"/>
        <v>0</v>
      </c>
      <c r="AQ36" s="80">
        <f t="shared" si="32"/>
        <v>0</v>
      </c>
      <c r="AR36" s="80">
        <f t="shared" si="32"/>
        <v>0</v>
      </c>
      <c r="AS36" s="80">
        <f t="shared" si="32"/>
        <v>0</v>
      </c>
      <c r="AT36" s="80">
        <f t="shared" si="32"/>
        <v>0</v>
      </c>
      <c r="AU36" s="80">
        <f t="shared" si="32"/>
        <v>0</v>
      </c>
      <c r="AV36" s="80">
        <f t="shared" si="32"/>
        <v>0</v>
      </c>
      <c r="AW36" s="80">
        <f t="shared" si="32"/>
        <v>0</v>
      </c>
      <c r="AX36" s="80">
        <f t="shared" si="32"/>
        <v>0</v>
      </c>
      <c r="AY36" s="80">
        <f t="shared" si="32"/>
        <v>0</v>
      </c>
      <c r="AZ36" s="80">
        <f t="shared" si="32"/>
        <v>0</v>
      </c>
      <c r="BA36" s="80">
        <f t="shared" si="32"/>
        <v>0</v>
      </c>
      <c r="BB36" s="80">
        <f t="shared" si="32"/>
        <v>0</v>
      </c>
      <c r="BC36" s="80">
        <f t="shared" si="32"/>
        <v>0</v>
      </c>
      <c r="BD36" s="80">
        <f t="shared" si="32"/>
        <v>0</v>
      </c>
      <c r="BE36" s="80">
        <f t="shared" si="32"/>
        <v>0</v>
      </c>
      <c r="BF36" s="80">
        <f t="shared" si="32"/>
        <v>0</v>
      </c>
      <c r="BG36" s="80">
        <f t="shared" si="32"/>
        <v>0</v>
      </c>
      <c r="BH36" s="80">
        <f t="shared" si="32"/>
        <v>0</v>
      </c>
      <c r="BI36" s="80">
        <f t="shared" si="32"/>
        <v>0</v>
      </c>
      <c r="BJ36" s="80">
        <f t="shared" si="32"/>
        <v>0</v>
      </c>
      <c r="BK36" s="80">
        <f t="shared" si="32"/>
        <v>0</v>
      </c>
      <c r="BL36" s="80">
        <f t="shared" si="32"/>
        <v>0</v>
      </c>
      <c r="BM36" s="80">
        <f t="shared" si="32"/>
        <v>0</v>
      </c>
      <c r="BN36" s="80">
        <f t="shared" si="32"/>
        <v>0</v>
      </c>
      <c r="BO36" s="80">
        <f t="shared" si="32"/>
        <v>0</v>
      </c>
      <c r="BP36" s="80">
        <f t="shared" si="32"/>
        <v>0</v>
      </c>
      <c r="BQ36" s="80">
        <f t="shared" si="32"/>
        <v>0</v>
      </c>
      <c r="BR36" s="80">
        <f t="shared" ref="BR36:CG36" si="33">IF(($D$8-BR$17+1)&lt;0,0,IF(($D$8-BR$17+1)&gt;BR$20,BR$20,($D$8-BR$17+1)))</f>
        <v>0</v>
      </c>
      <c r="BS36" s="80">
        <f t="shared" si="33"/>
        <v>0</v>
      </c>
      <c r="BT36" s="80">
        <f t="shared" si="33"/>
        <v>0</v>
      </c>
      <c r="BU36" s="80">
        <f t="shared" si="33"/>
        <v>0</v>
      </c>
      <c r="BV36" s="80">
        <f t="shared" si="33"/>
        <v>0</v>
      </c>
      <c r="BW36" s="80">
        <f t="shared" si="33"/>
        <v>0</v>
      </c>
      <c r="BX36" s="80">
        <f t="shared" si="33"/>
        <v>0</v>
      </c>
      <c r="BY36" s="80">
        <f t="shared" si="33"/>
        <v>0</v>
      </c>
      <c r="BZ36" s="80">
        <f t="shared" si="33"/>
        <v>0</v>
      </c>
      <c r="CA36" s="80">
        <f t="shared" si="33"/>
        <v>0</v>
      </c>
      <c r="CB36" s="80">
        <f t="shared" si="33"/>
        <v>0</v>
      </c>
      <c r="CC36" s="80">
        <f t="shared" si="33"/>
        <v>0</v>
      </c>
      <c r="CD36" s="80">
        <f t="shared" si="33"/>
        <v>0</v>
      </c>
      <c r="CE36" s="80">
        <f t="shared" si="33"/>
        <v>0</v>
      </c>
      <c r="CF36" s="80">
        <f t="shared" si="33"/>
        <v>0</v>
      </c>
      <c r="CG36" s="80">
        <f t="shared" si="33"/>
        <v>0</v>
      </c>
      <c r="CP36" s="79"/>
      <c r="CQ36" s="79"/>
    </row>
    <row r="37" spans="1:95" ht="18.600000000000001" hidden="1" customHeight="1" outlineLevel="1" x14ac:dyDescent="0.3">
      <c r="A37" s="81"/>
      <c r="B37" s="85" t="s">
        <v>239</v>
      </c>
      <c r="F37" s="80">
        <f t="shared" ref="F37:AK37" si="34">IF($D$7-$D$8=1,0,MIN(F$35:F$36))</f>
        <v>0</v>
      </c>
      <c r="G37" s="80">
        <f t="shared" si="34"/>
        <v>0</v>
      </c>
      <c r="H37" s="80">
        <f t="shared" si="34"/>
        <v>0</v>
      </c>
      <c r="I37" s="80">
        <f t="shared" si="34"/>
        <v>0</v>
      </c>
      <c r="J37" s="80">
        <f t="shared" si="34"/>
        <v>0</v>
      </c>
      <c r="K37" s="80">
        <f t="shared" si="34"/>
        <v>0</v>
      </c>
      <c r="L37" s="80">
        <f t="shared" si="34"/>
        <v>0</v>
      </c>
      <c r="M37" s="80">
        <f t="shared" si="34"/>
        <v>0</v>
      </c>
      <c r="N37" s="80">
        <f t="shared" si="34"/>
        <v>0</v>
      </c>
      <c r="O37" s="80">
        <f t="shared" si="34"/>
        <v>0</v>
      </c>
      <c r="P37" s="80">
        <f t="shared" si="34"/>
        <v>0</v>
      </c>
      <c r="Q37" s="80">
        <f t="shared" si="34"/>
        <v>0</v>
      </c>
      <c r="R37" s="80">
        <f t="shared" si="34"/>
        <v>0</v>
      </c>
      <c r="S37" s="80">
        <f t="shared" si="34"/>
        <v>0</v>
      </c>
      <c r="T37" s="80">
        <f t="shared" si="34"/>
        <v>0</v>
      </c>
      <c r="U37" s="80">
        <f t="shared" si="34"/>
        <v>0</v>
      </c>
      <c r="V37" s="80">
        <f t="shared" si="34"/>
        <v>0</v>
      </c>
      <c r="W37" s="80">
        <f t="shared" si="34"/>
        <v>0</v>
      </c>
      <c r="X37" s="80">
        <f t="shared" si="34"/>
        <v>0</v>
      </c>
      <c r="Y37" s="80">
        <f t="shared" si="34"/>
        <v>0</v>
      </c>
      <c r="Z37" s="80">
        <f t="shared" si="34"/>
        <v>0</v>
      </c>
      <c r="AA37" s="80">
        <f t="shared" si="34"/>
        <v>0</v>
      </c>
      <c r="AB37" s="80">
        <f t="shared" si="34"/>
        <v>0</v>
      </c>
      <c r="AC37" s="80">
        <f t="shared" si="34"/>
        <v>0</v>
      </c>
      <c r="AD37" s="80">
        <f t="shared" si="34"/>
        <v>0</v>
      </c>
      <c r="AE37" s="80">
        <f t="shared" si="34"/>
        <v>0</v>
      </c>
      <c r="AF37" s="80">
        <f t="shared" si="34"/>
        <v>0</v>
      </c>
      <c r="AG37" s="80">
        <f t="shared" si="34"/>
        <v>0</v>
      </c>
      <c r="AH37" s="80">
        <f t="shared" si="34"/>
        <v>0</v>
      </c>
      <c r="AI37" s="80">
        <f t="shared" si="34"/>
        <v>0</v>
      </c>
      <c r="AJ37" s="80">
        <f t="shared" si="34"/>
        <v>0</v>
      </c>
      <c r="AK37" s="80">
        <f t="shared" si="34"/>
        <v>0</v>
      </c>
      <c r="AL37" s="80">
        <f t="shared" ref="AL37:BQ37" si="35">IF($D$7-$D$8=1,0,MIN(AL$35:AL$36))</f>
        <v>0</v>
      </c>
      <c r="AM37" s="80">
        <f t="shared" si="35"/>
        <v>0</v>
      </c>
      <c r="AN37" s="80">
        <f t="shared" si="35"/>
        <v>0</v>
      </c>
      <c r="AO37" s="80">
        <f t="shared" si="35"/>
        <v>0</v>
      </c>
      <c r="AP37" s="80">
        <f t="shared" si="35"/>
        <v>0</v>
      </c>
      <c r="AQ37" s="80">
        <f t="shared" si="35"/>
        <v>0</v>
      </c>
      <c r="AR37" s="80">
        <f t="shared" si="35"/>
        <v>0</v>
      </c>
      <c r="AS37" s="80">
        <f t="shared" si="35"/>
        <v>0</v>
      </c>
      <c r="AT37" s="80">
        <f t="shared" si="35"/>
        <v>0</v>
      </c>
      <c r="AU37" s="80">
        <f t="shared" si="35"/>
        <v>0</v>
      </c>
      <c r="AV37" s="80">
        <f t="shared" si="35"/>
        <v>0</v>
      </c>
      <c r="AW37" s="80">
        <f t="shared" si="35"/>
        <v>0</v>
      </c>
      <c r="AX37" s="80">
        <f t="shared" si="35"/>
        <v>0</v>
      </c>
      <c r="AY37" s="80">
        <f t="shared" si="35"/>
        <v>0</v>
      </c>
      <c r="AZ37" s="80">
        <f t="shared" si="35"/>
        <v>0</v>
      </c>
      <c r="BA37" s="80">
        <f t="shared" si="35"/>
        <v>0</v>
      </c>
      <c r="BB37" s="80">
        <f t="shared" si="35"/>
        <v>0</v>
      </c>
      <c r="BC37" s="80">
        <f t="shared" si="35"/>
        <v>0</v>
      </c>
      <c r="BD37" s="80">
        <f t="shared" si="35"/>
        <v>0</v>
      </c>
      <c r="BE37" s="80">
        <f t="shared" si="35"/>
        <v>0</v>
      </c>
      <c r="BF37" s="80">
        <f t="shared" si="35"/>
        <v>0</v>
      </c>
      <c r="BG37" s="80">
        <f t="shared" si="35"/>
        <v>0</v>
      </c>
      <c r="BH37" s="80">
        <f t="shared" si="35"/>
        <v>0</v>
      </c>
      <c r="BI37" s="80">
        <f t="shared" si="35"/>
        <v>0</v>
      </c>
      <c r="BJ37" s="80">
        <f t="shared" si="35"/>
        <v>0</v>
      </c>
      <c r="BK37" s="80">
        <f t="shared" si="35"/>
        <v>0</v>
      </c>
      <c r="BL37" s="80">
        <f t="shared" si="35"/>
        <v>0</v>
      </c>
      <c r="BM37" s="80">
        <f t="shared" si="35"/>
        <v>0</v>
      </c>
      <c r="BN37" s="80">
        <f t="shared" si="35"/>
        <v>0</v>
      </c>
      <c r="BO37" s="80">
        <f t="shared" si="35"/>
        <v>0</v>
      </c>
      <c r="BP37" s="80">
        <f t="shared" si="35"/>
        <v>0</v>
      </c>
      <c r="BQ37" s="80">
        <f t="shared" si="35"/>
        <v>0</v>
      </c>
      <c r="BR37" s="80">
        <f t="shared" ref="BR37:CG37" si="36">IF($D$7-$D$8=1,0,MIN(BR$35:BR$36))</f>
        <v>0</v>
      </c>
      <c r="BS37" s="80">
        <f t="shared" si="36"/>
        <v>0</v>
      </c>
      <c r="BT37" s="80">
        <f t="shared" si="36"/>
        <v>0</v>
      </c>
      <c r="BU37" s="80">
        <f t="shared" si="36"/>
        <v>0</v>
      </c>
      <c r="BV37" s="80">
        <f t="shared" si="36"/>
        <v>0</v>
      </c>
      <c r="BW37" s="80">
        <f t="shared" si="36"/>
        <v>0</v>
      </c>
      <c r="BX37" s="80">
        <f t="shared" si="36"/>
        <v>0</v>
      </c>
      <c r="BY37" s="80">
        <f t="shared" si="36"/>
        <v>0</v>
      </c>
      <c r="BZ37" s="80">
        <f t="shared" si="36"/>
        <v>0</v>
      </c>
      <c r="CA37" s="80">
        <f t="shared" si="36"/>
        <v>0</v>
      </c>
      <c r="CB37" s="80">
        <f t="shared" si="36"/>
        <v>0</v>
      </c>
      <c r="CC37" s="80">
        <f t="shared" si="36"/>
        <v>0</v>
      </c>
      <c r="CD37" s="80">
        <f t="shared" si="36"/>
        <v>0</v>
      </c>
      <c r="CE37" s="80">
        <f t="shared" si="36"/>
        <v>0</v>
      </c>
      <c r="CF37" s="80">
        <f t="shared" si="36"/>
        <v>0</v>
      </c>
      <c r="CG37" s="80">
        <f t="shared" si="36"/>
        <v>0</v>
      </c>
      <c r="CP37" s="79"/>
      <c r="CQ37" s="79"/>
    </row>
    <row r="38" spans="1:95" ht="18.600000000000001" hidden="1" customHeight="1" outlineLevel="1" x14ac:dyDescent="0.3">
      <c r="A38" s="81"/>
      <c r="B38" s="84" t="s">
        <v>240</v>
      </c>
      <c r="F38" s="86">
        <f t="shared" ref="F38:AK38" si="37">F$37/F$20</f>
        <v>0</v>
      </c>
      <c r="G38" s="86">
        <f t="shared" si="37"/>
        <v>0</v>
      </c>
      <c r="H38" s="86">
        <f t="shared" si="37"/>
        <v>0</v>
      </c>
      <c r="I38" s="86">
        <f t="shared" si="37"/>
        <v>0</v>
      </c>
      <c r="J38" s="86">
        <f t="shared" si="37"/>
        <v>0</v>
      </c>
      <c r="K38" s="86">
        <f t="shared" si="37"/>
        <v>0</v>
      </c>
      <c r="L38" s="86">
        <f t="shared" si="37"/>
        <v>0</v>
      </c>
      <c r="M38" s="86">
        <f t="shared" si="37"/>
        <v>0</v>
      </c>
      <c r="N38" s="86">
        <f t="shared" si="37"/>
        <v>0</v>
      </c>
      <c r="O38" s="86">
        <f t="shared" si="37"/>
        <v>0</v>
      </c>
      <c r="P38" s="86">
        <f t="shared" si="37"/>
        <v>0</v>
      </c>
      <c r="Q38" s="86">
        <f t="shared" si="37"/>
        <v>0</v>
      </c>
      <c r="R38" s="86">
        <f t="shared" si="37"/>
        <v>0</v>
      </c>
      <c r="S38" s="86">
        <f t="shared" si="37"/>
        <v>0</v>
      </c>
      <c r="T38" s="86">
        <f t="shared" si="37"/>
        <v>0</v>
      </c>
      <c r="U38" s="86">
        <f t="shared" si="37"/>
        <v>0</v>
      </c>
      <c r="V38" s="86">
        <f t="shared" si="37"/>
        <v>0</v>
      </c>
      <c r="W38" s="86">
        <f t="shared" si="37"/>
        <v>0</v>
      </c>
      <c r="X38" s="86">
        <f t="shared" si="37"/>
        <v>0</v>
      </c>
      <c r="Y38" s="86">
        <f t="shared" si="37"/>
        <v>0</v>
      </c>
      <c r="Z38" s="86">
        <f t="shared" si="37"/>
        <v>0</v>
      </c>
      <c r="AA38" s="86">
        <f t="shared" si="37"/>
        <v>0</v>
      </c>
      <c r="AB38" s="86">
        <f t="shared" si="37"/>
        <v>0</v>
      </c>
      <c r="AC38" s="86">
        <f t="shared" si="37"/>
        <v>0</v>
      </c>
      <c r="AD38" s="86">
        <f t="shared" si="37"/>
        <v>0</v>
      </c>
      <c r="AE38" s="86">
        <f t="shared" si="37"/>
        <v>0</v>
      </c>
      <c r="AF38" s="86">
        <f t="shared" si="37"/>
        <v>0</v>
      </c>
      <c r="AG38" s="86">
        <f t="shared" si="37"/>
        <v>0</v>
      </c>
      <c r="AH38" s="86">
        <f t="shared" si="37"/>
        <v>0</v>
      </c>
      <c r="AI38" s="86">
        <f t="shared" si="37"/>
        <v>0</v>
      </c>
      <c r="AJ38" s="86">
        <f t="shared" si="37"/>
        <v>0</v>
      </c>
      <c r="AK38" s="86">
        <f t="shared" si="37"/>
        <v>0</v>
      </c>
      <c r="AL38" s="86">
        <f t="shared" ref="AL38:BQ38" si="38">AL$37/AL$20</f>
        <v>0</v>
      </c>
      <c r="AM38" s="86">
        <f t="shared" si="38"/>
        <v>0</v>
      </c>
      <c r="AN38" s="86">
        <f t="shared" si="38"/>
        <v>0</v>
      </c>
      <c r="AO38" s="86">
        <f t="shared" si="38"/>
        <v>0</v>
      </c>
      <c r="AP38" s="86">
        <f t="shared" si="38"/>
        <v>0</v>
      </c>
      <c r="AQ38" s="86">
        <f t="shared" si="38"/>
        <v>0</v>
      </c>
      <c r="AR38" s="86">
        <f t="shared" si="38"/>
        <v>0</v>
      </c>
      <c r="AS38" s="86">
        <f t="shared" si="38"/>
        <v>0</v>
      </c>
      <c r="AT38" s="86">
        <f t="shared" si="38"/>
        <v>0</v>
      </c>
      <c r="AU38" s="86">
        <f t="shared" si="38"/>
        <v>0</v>
      </c>
      <c r="AV38" s="86">
        <f t="shared" si="38"/>
        <v>0</v>
      </c>
      <c r="AW38" s="86">
        <f t="shared" si="38"/>
        <v>0</v>
      </c>
      <c r="AX38" s="86">
        <f t="shared" si="38"/>
        <v>0</v>
      </c>
      <c r="AY38" s="86">
        <f t="shared" si="38"/>
        <v>0</v>
      </c>
      <c r="AZ38" s="86">
        <f t="shared" si="38"/>
        <v>0</v>
      </c>
      <c r="BA38" s="86">
        <f t="shared" si="38"/>
        <v>0</v>
      </c>
      <c r="BB38" s="86">
        <f t="shared" si="38"/>
        <v>0</v>
      </c>
      <c r="BC38" s="86">
        <f t="shared" si="38"/>
        <v>0</v>
      </c>
      <c r="BD38" s="86">
        <f t="shared" si="38"/>
        <v>0</v>
      </c>
      <c r="BE38" s="86">
        <f t="shared" si="38"/>
        <v>0</v>
      </c>
      <c r="BF38" s="86">
        <f t="shared" si="38"/>
        <v>0</v>
      </c>
      <c r="BG38" s="86">
        <f t="shared" si="38"/>
        <v>0</v>
      </c>
      <c r="BH38" s="86">
        <f t="shared" si="38"/>
        <v>0</v>
      </c>
      <c r="BI38" s="86">
        <f t="shared" si="38"/>
        <v>0</v>
      </c>
      <c r="BJ38" s="86">
        <f t="shared" si="38"/>
        <v>0</v>
      </c>
      <c r="BK38" s="86">
        <f t="shared" si="38"/>
        <v>0</v>
      </c>
      <c r="BL38" s="86">
        <f t="shared" si="38"/>
        <v>0</v>
      </c>
      <c r="BM38" s="86">
        <f t="shared" si="38"/>
        <v>0</v>
      </c>
      <c r="BN38" s="86">
        <f t="shared" si="38"/>
        <v>0</v>
      </c>
      <c r="BO38" s="86">
        <f t="shared" si="38"/>
        <v>0</v>
      </c>
      <c r="BP38" s="86">
        <f t="shared" si="38"/>
        <v>0</v>
      </c>
      <c r="BQ38" s="86">
        <f t="shared" si="38"/>
        <v>0</v>
      </c>
      <c r="BR38" s="86">
        <f t="shared" ref="BR38:CG38" si="39">BR$37/BR$20</f>
        <v>0</v>
      </c>
      <c r="BS38" s="86">
        <f t="shared" si="39"/>
        <v>0</v>
      </c>
      <c r="BT38" s="86">
        <f t="shared" si="39"/>
        <v>0</v>
      </c>
      <c r="BU38" s="86">
        <f t="shared" si="39"/>
        <v>0</v>
      </c>
      <c r="BV38" s="86">
        <f t="shared" si="39"/>
        <v>0</v>
      </c>
      <c r="BW38" s="86">
        <f t="shared" si="39"/>
        <v>0</v>
      </c>
      <c r="BX38" s="86">
        <f t="shared" si="39"/>
        <v>0</v>
      </c>
      <c r="BY38" s="86">
        <f t="shared" si="39"/>
        <v>0</v>
      </c>
      <c r="BZ38" s="86">
        <f t="shared" si="39"/>
        <v>0</v>
      </c>
      <c r="CA38" s="86">
        <f t="shared" si="39"/>
        <v>0</v>
      </c>
      <c r="CB38" s="86">
        <f t="shared" si="39"/>
        <v>0</v>
      </c>
      <c r="CC38" s="86">
        <f t="shared" si="39"/>
        <v>0</v>
      </c>
      <c r="CD38" s="86">
        <f t="shared" si="39"/>
        <v>0</v>
      </c>
      <c r="CE38" s="86">
        <f t="shared" si="39"/>
        <v>0</v>
      </c>
      <c r="CF38" s="86">
        <f t="shared" si="39"/>
        <v>0</v>
      </c>
      <c r="CG38" s="86">
        <f t="shared" si="39"/>
        <v>0</v>
      </c>
      <c r="CP38" s="79"/>
      <c r="CQ38" s="79"/>
    </row>
    <row r="39" spans="1:95" s="102" customFormat="1" ht="6.6" hidden="1" customHeight="1" outlineLevel="1" x14ac:dyDescent="0.15">
      <c r="A39" s="190"/>
      <c r="B39" s="200"/>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P39" s="146"/>
      <c r="CQ39" s="146"/>
    </row>
    <row r="40" spans="1:95" ht="18.600000000000001" hidden="1" customHeight="1" outlineLevel="1" x14ac:dyDescent="0.3">
      <c r="A40" s="81"/>
      <c r="B40" s="84" t="s">
        <v>232</v>
      </c>
      <c r="F40" s="82">
        <f t="shared" ref="F40:AK40" si="40">IF((F$19-$D$8-1)&lt;0,0,IF((F$19-$D$8-1)&gt;F$20,F$20,(F$19-$D$8)))</f>
        <v>0</v>
      </c>
      <c r="G40" s="82">
        <f t="shared" si="40"/>
        <v>0</v>
      </c>
      <c r="H40" s="82">
        <f t="shared" si="40"/>
        <v>181</v>
      </c>
      <c r="I40" s="82">
        <f t="shared" si="40"/>
        <v>184</v>
      </c>
      <c r="J40" s="82">
        <f t="shared" si="40"/>
        <v>182</v>
      </c>
      <c r="K40" s="82">
        <f t="shared" si="40"/>
        <v>184</v>
      </c>
      <c r="L40" s="82">
        <f t="shared" si="40"/>
        <v>181</v>
      </c>
      <c r="M40" s="82">
        <f t="shared" si="40"/>
        <v>184</v>
      </c>
      <c r="N40" s="82">
        <f t="shared" si="40"/>
        <v>181</v>
      </c>
      <c r="O40" s="82">
        <f t="shared" si="40"/>
        <v>184</v>
      </c>
      <c r="P40" s="82">
        <f t="shared" si="40"/>
        <v>181</v>
      </c>
      <c r="Q40" s="82">
        <f t="shared" si="40"/>
        <v>184</v>
      </c>
      <c r="R40" s="82">
        <f t="shared" si="40"/>
        <v>182</v>
      </c>
      <c r="S40" s="82">
        <f t="shared" si="40"/>
        <v>184</v>
      </c>
      <c r="T40" s="82">
        <f t="shared" si="40"/>
        <v>181</v>
      </c>
      <c r="U40" s="82">
        <f t="shared" si="40"/>
        <v>184</v>
      </c>
      <c r="V40" s="82">
        <f t="shared" si="40"/>
        <v>181</v>
      </c>
      <c r="W40" s="82">
        <f t="shared" si="40"/>
        <v>184</v>
      </c>
      <c r="X40" s="82">
        <f t="shared" si="40"/>
        <v>181</v>
      </c>
      <c r="Y40" s="82">
        <f t="shared" si="40"/>
        <v>184</v>
      </c>
      <c r="Z40" s="82">
        <f t="shared" si="40"/>
        <v>182</v>
      </c>
      <c r="AA40" s="82">
        <f t="shared" si="40"/>
        <v>184</v>
      </c>
      <c r="AB40" s="82">
        <f t="shared" si="40"/>
        <v>181</v>
      </c>
      <c r="AC40" s="82">
        <f t="shared" si="40"/>
        <v>184</v>
      </c>
      <c r="AD40" s="82">
        <f t="shared" si="40"/>
        <v>181</v>
      </c>
      <c r="AE40" s="82">
        <f t="shared" si="40"/>
        <v>184</v>
      </c>
      <c r="AF40" s="82">
        <f t="shared" si="40"/>
        <v>181</v>
      </c>
      <c r="AG40" s="82">
        <f t="shared" si="40"/>
        <v>184</v>
      </c>
      <c r="AH40" s="82">
        <f t="shared" si="40"/>
        <v>182</v>
      </c>
      <c r="AI40" s="82">
        <f t="shared" si="40"/>
        <v>184</v>
      </c>
      <c r="AJ40" s="82">
        <f t="shared" si="40"/>
        <v>181</v>
      </c>
      <c r="AK40" s="82">
        <f t="shared" si="40"/>
        <v>184</v>
      </c>
      <c r="AL40" s="82">
        <f t="shared" ref="AL40:BQ40" si="41">IF((AL$19-$D$8-1)&lt;0,0,IF((AL$19-$D$8-1)&gt;AL$20,AL$20,(AL$19-$D$8)))</f>
        <v>181</v>
      </c>
      <c r="AM40" s="82">
        <f t="shared" si="41"/>
        <v>184</v>
      </c>
      <c r="AN40" s="82">
        <f t="shared" si="41"/>
        <v>181</v>
      </c>
      <c r="AO40" s="82">
        <f t="shared" si="41"/>
        <v>184</v>
      </c>
      <c r="AP40" s="82">
        <f t="shared" si="41"/>
        <v>182</v>
      </c>
      <c r="AQ40" s="82">
        <f t="shared" si="41"/>
        <v>184</v>
      </c>
      <c r="AR40" s="82">
        <f t="shared" si="41"/>
        <v>181</v>
      </c>
      <c r="AS40" s="82">
        <f t="shared" si="41"/>
        <v>184</v>
      </c>
      <c r="AT40" s="82">
        <f t="shared" si="41"/>
        <v>181</v>
      </c>
      <c r="AU40" s="82">
        <f t="shared" si="41"/>
        <v>184</v>
      </c>
      <c r="AV40" s="82">
        <f t="shared" si="41"/>
        <v>181</v>
      </c>
      <c r="AW40" s="82">
        <f t="shared" si="41"/>
        <v>184</v>
      </c>
      <c r="AX40" s="82">
        <f t="shared" si="41"/>
        <v>182</v>
      </c>
      <c r="AY40" s="82">
        <f t="shared" si="41"/>
        <v>184</v>
      </c>
      <c r="AZ40" s="82">
        <f t="shared" si="41"/>
        <v>181</v>
      </c>
      <c r="BA40" s="82">
        <f t="shared" si="41"/>
        <v>184</v>
      </c>
      <c r="BB40" s="82">
        <f t="shared" si="41"/>
        <v>181</v>
      </c>
      <c r="BC40" s="82">
        <f t="shared" si="41"/>
        <v>184</v>
      </c>
      <c r="BD40" s="82">
        <f t="shared" si="41"/>
        <v>181</v>
      </c>
      <c r="BE40" s="82">
        <f t="shared" si="41"/>
        <v>184</v>
      </c>
      <c r="BF40" s="82">
        <f t="shared" si="41"/>
        <v>182</v>
      </c>
      <c r="BG40" s="82">
        <f t="shared" si="41"/>
        <v>184</v>
      </c>
      <c r="BH40" s="82">
        <f t="shared" si="41"/>
        <v>181</v>
      </c>
      <c r="BI40" s="82">
        <f t="shared" si="41"/>
        <v>184</v>
      </c>
      <c r="BJ40" s="82">
        <f t="shared" si="41"/>
        <v>181</v>
      </c>
      <c r="BK40" s="82">
        <f t="shared" si="41"/>
        <v>184</v>
      </c>
      <c r="BL40" s="82">
        <f t="shared" si="41"/>
        <v>181</v>
      </c>
      <c r="BM40" s="82">
        <f t="shared" si="41"/>
        <v>184</v>
      </c>
      <c r="BN40" s="82">
        <f t="shared" si="41"/>
        <v>182</v>
      </c>
      <c r="BO40" s="82">
        <f t="shared" si="41"/>
        <v>184</v>
      </c>
      <c r="BP40" s="82">
        <f t="shared" si="41"/>
        <v>181</v>
      </c>
      <c r="BQ40" s="82">
        <f t="shared" si="41"/>
        <v>184</v>
      </c>
      <c r="BR40" s="82">
        <f t="shared" ref="BR40:CG40" si="42">IF((BR$19-$D$8-1)&lt;0,0,IF((BR$19-$D$8-1)&gt;BR$20,BR$20,(BR$19-$D$8)))</f>
        <v>181</v>
      </c>
      <c r="BS40" s="82">
        <f t="shared" si="42"/>
        <v>184</v>
      </c>
      <c r="BT40" s="82">
        <f t="shared" si="42"/>
        <v>181</v>
      </c>
      <c r="BU40" s="82">
        <f t="shared" si="42"/>
        <v>184</v>
      </c>
      <c r="BV40" s="82">
        <f t="shared" si="42"/>
        <v>182</v>
      </c>
      <c r="BW40" s="82">
        <f t="shared" si="42"/>
        <v>184</v>
      </c>
      <c r="BX40" s="82">
        <f t="shared" si="42"/>
        <v>181</v>
      </c>
      <c r="BY40" s="82">
        <f t="shared" si="42"/>
        <v>184</v>
      </c>
      <c r="BZ40" s="82">
        <f t="shared" si="42"/>
        <v>181</v>
      </c>
      <c r="CA40" s="82">
        <f t="shared" si="42"/>
        <v>184</v>
      </c>
      <c r="CB40" s="82">
        <f t="shared" si="42"/>
        <v>181</v>
      </c>
      <c r="CC40" s="82">
        <f t="shared" si="42"/>
        <v>184</v>
      </c>
      <c r="CD40" s="82">
        <f t="shared" si="42"/>
        <v>182</v>
      </c>
      <c r="CE40" s="82">
        <f t="shared" si="42"/>
        <v>184</v>
      </c>
      <c r="CF40" s="82">
        <f t="shared" si="42"/>
        <v>181</v>
      </c>
      <c r="CG40" s="82">
        <f t="shared" si="42"/>
        <v>184</v>
      </c>
      <c r="CP40" s="79"/>
      <c r="CQ40" s="79"/>
    </row>
    <row r="41" spans="1:95" ht="18.600000000000001" hidden="1" customHeight="1" outlineLevel="1" x14ac:dyDescent="0.3">
      <c r="A41" s="81"/>
      <c r="B41" s="84" t="s">
        <v>58</v>
      </c>
      <c r="F41" s="80">
        <f t="shared" ref="F41:AK41" si="43">IF(($D$9-F$17+1)&lt;0,0,IF(($D$9-F$17+1)&gt;F$20,F$20,($D$9-F$17+1)))</f>
        <v>181</v>
      </c>
      <c r="G41" s="80">
        <f t="shared" si="43"/>
        <v>184</v>
      </c>
      <c r="H41" s="80">
        <f t="shared" si="43"/>
        <v>181</v>
      </c>
      <c r="I41" s="80">
        <f t="shared" si="43"/>
        <v>184</v>
      </c>
      <c r="J41" s="80">
        <f t="shared" si="43"/>
        <v>182</v>
      </c>
      <c r="K41" s="80">
        <f t="shared" si="43"/>
        <v>184</v>
      </c>
      <c r="L41" s="80">
        <f t="shared" si="43"/>
        <v>181</v>
      </c>
      <c r="M41" s="80">
        <f t="shared" si="43"/>
        <v>184</v>
      </c>
      <c r="N41" s="80">
        <f t="shared" si="43"/>
        <v>181</v>
      </c>
      <c r="O41" s="80">
        <f t="shared" si="43"/>
        <v>184</v>
      </c>
      <c r="P41" s="80">
        <f t="shared" si="43"/>
        <v>181</v>
      </c>
      <c r="Q41" s="80">
        <f t="shared" si="43"/>
        <v>184</v>
      </c>
      <c r="R41" s="80">
        <f t="shared" si="43"/>
        <v>182</v>
      </c>
      <c r="S41" s="80">
        <f t="shared" si="43"/>
        <v>184</v>
      </c>
      <c r="T41" s="80">
        <f t="shared" si="43"/>
        <v>181</v>
      </c>
      <c r="U41" s="80">
        <f t="shared" si="43"/>
        <v>184</v>
      </c>
      <c r="V41" s="80">
        <f t="shared" si="43"/>
        <v>181</v>
      </c>
      <c r="W41" s="80">
        <f t="shared" si="43"/>
        <v>184</v>
      </c>
      <c r="X41" s="80">
        <f t="shared" si="43"/>
        <v>181</v>
      </c>
      <c r="Y41" s="80">
        <f t="shared" si="43"/>
        <v>184</v>
      </c>
      <c r="Z41" s="80">
        <f t="shared" si="43"/>
        <v>182</v>
      </c>
      <c r="AA41" s="80">
        <f t="shared" si="43"/>
        <v>184</v>
      </c>
      <c r="AB41" s="80">
        <f t="shared" si="43"/>
        <v>0</v>
      </c>
      <c r="AC41" s="80">
        <f t="shared" si="43"/>
        <v>0</v>
      </c>
      <c r="AD41" s="80">
        <f t="shared" si="43"/>
        <v>0</v>
      </c>
      <c r="AE41" s="80">
        <f t="shared" si="43"/>
        <v>0</v>
      </c>
      <c r="AF41" s="80">
        <f t="shared" si="43"/>
        <v>0</v>
      </c>
      <c r="AG41" s="80">
        <f t="shared" si="43"/>
        <v>0</v>
      </c>
      <c r="AH41" s="80">
        <f t="shared" si="43"/>
        <v>0</v>
      </c>
      <c r="AI41" s="80">
        <f t="shared" si="43"/>
        <v>0</v>
      </c>
      <c r="AJ41" s="80">
        <f t="shared" si="43"/>
        <v>0</v>
      </c>
      <c r="AK41" s="80">
        <f t="shared" si="43"/>
        <v>0</v>
      </c>
      <c r="AL41" s="80">
        <f t="shared" ref="AL41:BQ41" si="44">IF(($D$9-AL$17+1)&lt;0,0,IF(($D$9-AL$17+1)&gt;AL$20,AL$20,($D$9-AL$17+1)))</f>
        <v>0</v>
      </c>
      <c r="AM41" s="80">
        <f t="shared" si="44"/>
        <v>0</v>
      </c>
      <c r="AN41" s="80">
        <f t="shared" si="44"/>
        <v>0</v>
      </c>
      <c r="AO41" s="80">
        <f t="shared" si="44"/>
        <v>0</v>
      </c>
      <c r="AP41" s="80">
        <f t="shared" si="44"/>
        <v>0</v>
      </c>
      <c r="AQ41" s="80">
        <f t="shared" si="44"/>
        <v>0</v>
      </c>
      <c r="AR41" s="80">
        <f t="shared" si="44"/>
        <v>0</v>
      </c>
      <c r="AS41" s="80">
        <f t="shared" si="44"/>
        <v>0</v>
      </c>
      <c r="AT41" s="80">
        <f t="shared" si="44"/>
        <v>0</v>
      </c>
      <c r="AU41" s="80">
        <f t="shared" si="44"/>
        <v>0</v>
      </c>
      <c r="AV41" s="80">
        <f t="shared" si="44"/>
        <v>0</v>
      </c>
      <c r="AW41" s="80">
        <f t="shared" si="44"/>
        <v>0</v>
      </c>
      <c r="AX41" s="80">
        <f t="shared" si="44"/>
        <v>0</v>
      </c>
      <c r="AY41" s="80">
        <f t="shared" si="44"/>
        <v>0</v>
      </c>
      <c r="AZ41" s="80">
        <f t="shared" si="44"/>
        <v>0</v>
      </c>
      <c r="BA41" s="80">
        <f t="shared" si="44"/>
        <v>0</v>
      </c>
      <c r="BB41" s="80">
        <f t="shared" si="44"/>
        <v>0</v>
      </c>
      <c r="BC41" s="80">
        <f t="shared" si="44"/>
        <v>0</v>
      </c>
      <c r="BD41" s="80">
        <f t="shared" si="44"/>
        <v>0</v>
      </c>
      <c r="BE41" s="80">
        <f t="shared" si="44"/>
        <v>0</v>
      </c>
      <c r="BF41" s="80">
        <f t="shared" si="44"/>
        <v>0</v>
      </c>
      <c r="BG41" s="80">
        <f t="shared" si="44"/>
        <v>0</v>
      </c>
      <c r="BH41" s="80">
        <f t="shared" si="44"/>
        <v>0</v>
      </c>
      <c r="BI41" s="80">
        <f t="shared" si="44"/>
        <v>0</v>
      </c>
      <c r="BJ41" s="80">
        <f t="shared" si="44"/>
        <v>0</v>
      </c>
      <c r="BK41" s="80">
        <f t="shared" si="44"/>
        <v>0</v>
      </c>
      <c r="BL41" s="80">
        <f t="shared" si="44"/>
        <v>0</v>
      </c>
      <c r="BM41" s="80">
        <f t="shared" si="44"/>
        <v>0</v>
      </c>
      <c r="BN41" s="80">
        <f t="shared" si="44"/>
        <v>0</v>
      </c>
      <c r="BO41" s="80">
        <f t="shared" si="44"/>
        <v>0</v>
      </c>
      <c r="BP41" s="80">
        <f t="shared" si="44"/>
        <v>0</v>
      </c>
      <c r="BQ41" s="80">
        <f t="shared" si="44"/>
        <v>0</v>
      </c>
      <c r="BR41" s="80">
        <f t="shared" ref="BR41:CG41" si="45">IF(($D$9-BR$17+1)&lt;0,0,IF(($D$9-BR$17+1)&gt;BR$20,BR$20,($D$9-BR$17+1)))</f>
        <v>0</v>
      </c>
      <c r="BS41" s="80">
        <f t="shared" si="45"/>
        <v>0</v>
      </c>
      <c r="BT41" s="80">
        <f t="shared" si="45"/>
        <v>0</v>
      </c>
      <c r="BU41" s="80">
        <f t="shared" si="45"/>
        <v>0</v>
      </c>
      <c r="BV41" s="80">
        <f t="shared" si="45"/>
        <v>0</v>
      </c>
      <c r="BW41" s="80">
        <f t="shared" si="45"/>
        <v>0</v>
      </c>
      <c r="BX41" s="80">
        <f t="shared" si="45"/>
        <v>0</v>
      </c>
      <c r="BY41" s="80">
        <f t="shared" si="45"/>
        <v>0</v>
      </c>
      <c r="BZ41" s="80">
        <f t="shared" si="45"/>
        <v>0</v>
      </c>
      <c r="CA41" s="80">
        <f t="shared" si="45"/>
        <v>0</v>
      </c>
      <c r="CB41" s="80">
        <f t="shared" si="45"/>
        <v>0</v>
      </c>
      <c r="CC41" s="80">
        <f t="shared" si="45"/>
        <v>0</v>
      </c>
      <c r="CD41" s="80">
        <f t="shared" si="45"/>
        <v>0</v>
      </c>
      <c r="CE41" s="80">
        <f t="shared" si="45"/>
        <v>0</v>
      </c>
      <c r="CF41" s="80">
        <f t="shared" si="45"/>
        <v>0</v>
      </c>
      <c r="CG41" s="80">
        <f t="shared" si="45"/>
        <v>0</v>
      </c>
      <c r="CP41" s="79"/>
      <c r="CQ41" s="79"/>
    </row>
    <row r="42" spans="1:95" ht="18.600000000000001" hidden="1" customHeight="1" outlineLevel="1" x14ac:dyDescent="0.3">
      <c r="A42" s="81"/>
      <c r="B42" s="84" t="s">
        <v>241</v>
      </c>
      <c r="F42" s="106">
        <f>MIN(F$40:F$41)</f>
        <v>0</v>
      </c>
      <c r="G42" s="106">
        <f t="shared" ref="G42:BR42" si="46">MIN(G$40:G$41)</f>
        <v>0</v>
      </c>
      <c r="H42" s="106">
        <f t="shared" si="46"/>
        <v>181</v>
      </c>
      <c r="I42" s="106">
        <f t="shared" si="46"/>
        <v>184</v>
      </c>
      <c r="J42" s="106">
        <f t="shared" si="46"/>
        <v>182</v>
      </c>
      <c r="K42" s="106">
        <f t="shared" si="46"/>
        <v>184</v>
      </c>
      <c r="L42" s="106">
        <f t="shared" si="46"/>
        <v>181</v>
      </c>
      <c r="M42" s="106">
        <f t="shared" si="46"/>
        <v>184</v>
      </c>
      <c r="N42" s="106">
        <f t="shared" si="46"/>
        <v>181</v>
      </c>
      <c r="O42" s="106">
        <f t="shared" si="46"/>
        <v>184</v>
      </c>
      <c r="P42" s="106">
        <f t="shared" si="46"/>
        <v>181</v>
      </c>
      <c r="Q42" s="106">
        <f t="shared" si="46"/>
        <v>184</v>
      </c>
      <c r="R42" s="106">
        <f t="shared" si="46"/>
        <v>182</v>
      </c>
      <c r="S42" s="106">
        <f t="shared" si="46"/>
        <v>184</v>
      </c>
      <c r="T42" s="106">
        <f t="shared" si="46"/>
        <v>181</v>
      </c>
      <c r="U42" s="106">
        <f t="shared" si="46"/>
        <v>184</v>
      </c>
      <c r="V42" s="106">
        <f t="shared" si="46"/>
        <v>181</v>
      </c>
      <c r="W42" s="106">
        <f t="shared" si="46"/>
        <v>184</v>
      </c>
      <c r="X42" s="106">
        <f t="shared" si="46"/>
        <v>181</v>
      </c>
      <c r="Y42" s="106">
        <f t="shared" si="46"/>
        <v>184</v>
      </c>
      <c r="Z42" s="106">
        <f t="shared" si="46"/>
        <v>182</v>
      </c>
      <c r="AA42" s="106">
        <f t="shared" si="46"/>
        <v>184</v>
      </c>
      <c r="AB42" s="106">
        <f t="shared" si="46"/>
        <v>0</v>
      </c>
      <c r="AC42" s="106">
        <f t="shared" si="46"/>
        <v>0</v>
      </c>
      <c r="AD42" s="106">
        <f t="shared" si="46"/>
        <v>0</v>
      </c>
      <c r="AE42" s="106">
        <f t="shared" si="46"/>
        <v>0</v>
      </c>
      <c r="AF42" s="106">
        <f t="shared" si="46"/>
        <v>0</v>
      </c>
      <c r="AG42" s="106">
        <f t="shared" si="46"/>
        <v>0</v>
      </c>
      <c r="AH42" s="106">
        <f t="shared" si="46"/>
        <v>0</v>
      </c>
      <c r="AI42" s="106">
        <f t="shared" si="46"/>
        <v>0</v>
      </c>
      <c r="AJ42" s="106">
        <f t="shared" si="46"/>
        <v>0</v>
      </c>
      <c r="AK42" s="106">
        <f t="shared" si="46"/>
        <v>0</v>
      </c>
      <c r="AL42" s="106">
        <f t="shared" si="46"/>
        <v>0</v>
      </c>
      <c r="AM42" s="106">
        <f t="shared" si="46"/>
        <v>0</v>
      </c>
      <c r="AN42" s="106">
        <f t="shared" si="46"/>
        <v>0</v>
      </c>
      <c r="AO42" s="106">
        <f t="shared" si="46"/>
        <v>0</v>
      </c>
      <c r="AP42" s="106">
        <f t="shared" si="46"/>
        <v>0</v>
      </c>
      <c r="AQ42" s="106">
        <f t="shared" si="46"/>
        <v>0</v>
      </c>
      <c r="AR42" s="106">
        <f t="shared" si="46"/>
        <v>0</v>
      </c>
      <c r="AS42" s="106">
        <f t="shared" si="46"/>
        <v>0</v>
      </c>
      <c r="AT42" s="106">
        <f t="shared" si="46"/>
        <v>0</v>
      </c>
      <c r="AU42" s="106">
        <f t="shared" si="46"/>
        <v>0</v>
      </c>
      <c r="AV42" s="106">
        <f t="shared" si="46"/>
        <v>0</v>
      </c>
      <c r="AW42" s="106">
        <f t="shared" si="46"/>
        <v>0</v>
      </c>
      <c r="AX42" s="106">
        <f t="shared" si="46"/>
        <v>0</v>
      </c>
      <c r="AY42" s="106">
        <f t="shared" si="46"/>
        <v>0</v>
      </c>
      <c r="AZ42" s="106">
        <f t="shared" si="46"/>
        <v>0</v>
      </c>
      <c r="BA42" s="106">
        <f t="shared" si="46"/>
        <v>0</v>
      </c>
      <c r="BB42" s="106">
        <f t="shared" si="46"/>
        <v>0</v>
      </c>
      <c r="BC42" s="106">
        <f t="shared" si="46"/>
        <v>0</v>
      </c>
      <c r="BD42" s="106">
        <f t="shared" si="46"/>
        <v>0</v>
      </c>
      <c r="BE42" s="106">
        <f t="shared" si="46"/>
        <v>0</v>
      </c>
      <c r="BF42" s="106">
        <f t="shared" si="46"/>
        <v>0</v>
      </c>
      <c r="BG42" s="106">
        <f t="shared" si="46"/>
        <v>0</v>
      </c>
      <c r="BH42" s="106">
        <f t="shared" si="46"/>
        <v>0</v>
      </c>
      <c r="BI42" s="106">
        <f t="shared" si="46"/>
        <v>0</v>
      </c>
      <c r="BJ42" s="106">
        <f t="shared" si="46"/>
        <v>0</v>
      </c>
      <c r="BK42" s="106">
        <f t="shared" si="46"/>
        <v>0</v>
      </c>
      <c r="BL42" s="106">
        <f t="shared" si="46"/>
        <v>0</v>
      </c>
      <c r="BM42" s="106">
        <f t="shared" si="46"/>
        <v>0</v>
      </c>
      <c r="BN42" s="106">
        <f t="shared" si="46"/>
        <v>0</v>
      </c>
      <c r="BO42" s="106">
        <f t="shared" si="46"/>
        <v>0</v>
      </c>
      <c r="BP42" s="106">
        <f t="shared" si="46"/>
        <v>0</v>
      </c>
      <c r="BQ42" s="106">
        <f t="shared" si="46"/>
        <v>0</v>
      </c>
      <c r="BR42" s="106">
        <f t="shared" si="46"/>
        <v>0</v>
      </c>
      <c r="BS42" s="106">
        <f t="shared" ref="BS42:CG42" si="47">MIN(BS$40:BS$41)</f>
        <v>0</v>
      </c>
      <c r="BT42" s="106">
        <f t="shared" si="47"/>
        <v>0</v>
      </c>
      <c r="BU42" s="106">
        <f t="shared" si="47"/>
        <v>0</v>
      </c>
      <c r="BV42" s="106">
        <f t="shared" si="47"/>
        <v>0</v>
      </c>
      <c r="BW42" s="106">
        <f t="shared" si="47"/>
        <v>0</v>
      </c>
      <c r="BX42" s="106">
        <f t="shared" si="47"/>
        <v>0</v>
      </c>
      <c r="BY42" s="106">
        <f t="shared" si="47"/>
        <v>0</v>
      </c>
      <c r="BZ42" s="106">
        <f t="shared" si="47"/>
        <v>0</v>
      </c>
      <c r="CA42" s="106">
        <f t="shared" si="47"/>
        <v>0</v>
      </c>
      <c r="CB42" s="106">
        <f t="shared" si="47"/>
        <v>0</v>
      </c>
      <c r="CC42" s="106">
        <f t="shared" si="47"/>
        <v>0</v>
      </c>
      <c r="CD42" s="106">
        <f t="shared" si="47"/>
        <v>0</v>
      </c>
      <c r="CE42" s="106">
        <f t="shared" si="47"/>
        <v>0</v>
      </c>
      <c r="CF42" s="106">
        <f t="shared" si="47"/>
        <v>0</v>
      </c>
      <c r="CG42" s="106">
        <f t="shared" si="47"/>
        <v>0</v>
      </c>
      <c r="CP42" s="79"/>
      <c r="CQ42" s="79"/>
    </row>
    <row r="43" spans="1:95" ht="18.600000000000001" hidden="1" customHeight="1" outlineLevel="1" x14ac:dyDescent="0.3">
      <c r="A43" s="81"/>
      <c r="B43" s="84" t="s">
        <v>223</v>
      </c>
      <c r="F43" s="86">
        <f t="shared" ref="F43:AK43" si="48">F$42/F$20</f>
        <v>0</v>
      </c>
      <c r="G43" s="86">
        <f t="shared" si="48"/>
        <v>0</v>
      </c>
      <c r="H43" s="86">
        <f t="shared" si="48"/>
        <v>1</v>
      </c>
      <c r="I43" s="86">
        <f t="shared" si="48"/>
        <v>1</v>
      </c>
      <c r="J43" s="86">
        <f t="shared" si="48"/>
        <v>1</v>
      </c>
      <c r="K43" s="86">
        <f t="shared" si="48"/>
        <v>1</v>
      </c>
      <c r="L43" s="86">
        <f t="shared" si="48"/>
        <v>1</v>
      </c>
      <c r="M43" s="86">
        <f t="shared" si="48"/>
        <v>1</v>
      </c>
      <c r="N43" s="86">
        <f t="shared" si="48"/>
        <v>1</v>
      </c>
      <c r="O43" s="86">
        <f t="shared" si="48"/>
        <v>1</v>
      </c>
      <c r="P43" s="86">
        <f t="shared" si="48"/>
        <v>1</v>
      </c>
      <c r="Q43" s="86">
        <f t="shared" si="48"/>
        <v>1</v>
      </c>
      <c r="R43" s="86">
        <f t="shared" si="48"/>
        <v>1</v>
      </c>
      <c r="S43" s="86">
        <f t="shared" si="48"/>
        <v>1</v>
      </c>
      <c r="T43" s="86">
        <f t="shared" si="48"/>
        <v>1</v>
      </c>
      <c r="U43" s="86">
        <f t="shared" si="48"/>
        <v>1</v>
      </c>
      <c r="V43" s="86">
        <f t="shared" si="48"/>
        <v>1</v>
      </c>
      <c r="W43" s="86">
        <f t="shared" si="48"/>
        <v>1</v>
      </c>
      <c r="X43" s="86">
        <f t="shared" si="48"/>
        <v>1</v>
      </c>
      <c r="Y43" s="86">
        <f t="shared" si="48"/>
        <v>1</v>
      </c>
      <c r="Z43" s="86">
        <f t="shared" si="48"/>
        <v>1</v>
      </c>
      <c r="AA43" s="86">
        <f t="shared" si="48"/>
        <v>1</v>
      </c>
      <c r="AB43" s="86">
        <f t="shared" si="48"/>
        <v>0</v>
      </c>
      <c r="AC43" s="86">
        <f t="shared" si="48"/>
        <v>0</v>
      </c>
      <c r="AD43" s="86">
        <f t="shared" si="48"/>
        <v>0</v>
      </c>
      <c r="AE43" s="86">
        <f t="shared" si="48"/>
        <v>0</v>
      </c>
      <c r="AF43" s="86">
        <f t="shared" si="48"/>
        <v>0</v>
      </c>
      <c r="AG43" s="86">
        <f t="shared" si="48"/>
        <v>0</v>
      </c>
      <c r="AH43" s="86">
        <f t="shared" si="48"/>
        <v>0</v>
      </c>
      <c r="AI43" s="86">
        <f t="shared" si="48"/>
        <v>0</v>
      </c>
      <c r="AJ43" s="86">
        <f t="shared" si="48"/>
        <v>0</v>
      </c>
      <c r="AK43" s="86">
        <f t="shared" si="48"/>
        <v>0</v>
      </c>
      <c r="AL43" s="86">
        <f t="shared" ref="AL43:BQ43" si="49">AL$42/AL$20</f>
        <v>0</v>
      </c>
      <c r="AM43" s="86">
        <f t="shared" si="49"/>
        <v>0</v>
      </c>
      <c r="AN43" s="86">
        <f t="shared" si="49"/>
        <v>0</v>
      </c>
      <c r="AO43" s="86">
        <f t="shared" si="49"/>
        <v>0</v>
      </c>
      <c r="AP43" s="86">
        <f t="shared" si="49"/>
        <v>0</v>
      </c>
      <c r="AQ43" s="86">
        <f t="shared" si="49"/>
        <v>0</v>
      </c>
      <c r="AR43" s="86">
        <f t="shared" si="49"/>
        <v>0</v>
      </c>
      <c r="AS43" s="86">
        <f t="shared" si="49"/>
        <v>0</v>
      </c>
      <c r="AT43" s="86">
        <f t="shared" si="49"/>
        <v>0</v>
      </c>
      <c r="AU43" s="86">
        <f t="shared" si="49"/>
        <v>0</v>
      </c>
      <c r="AV43" s="86">
        <f t="shared" si="49"/>
        <v>0</v>
      </c>
      <c r="AW43" s="86">
        <f t="shared" si="49"/>
        <v>0</v>
      </c>
      <c r="AX43" s="86">
        <f t="shared" si="49"/>
        <v>0</v>
      </c>
      <c r="AY43" s="86">
        <f t="shared" si="49"/>
        <v>0</v>
      </c>
      <c r="AZ43" s="86">
        <f t="shared" si="49"/>
        <v>0</v>
      </c>
      <c r="BA43" s="86">
        <f t="shared" si="49"/>
        <v>0</v>
      </c>
      <c r="BB43" s="86">
        <f t="shared" si="49"/>
        <v>0</v>
      </c>
      <c r="BC43" s="86">
        <f t="shared" si="49"/>
        <v>0</v>
      </c>
      <c r="BD43" s="86">
        <f t="shared" si="49"/>
        <v>0</v>
      </c>
      <c r="BE43" s="86">
        <f t="shared" si="49"/>
        <v>0</v>
      </c>
      <c r="BF43" s="86">
        <f t="shared" si="49"/>
        <v>0</v>
      </c>
      <c r="BG43" s="86">
        <f t="shared" si="49"/>
        <v>0</v>
      </c>
      <c r="BH43" s="86">
        <f t="shared" si="49"/>
        <v>0</v>
      </c>
      <c r="BI43" s="86">
        <f t="shared" si="49"/>
        <v>0</v>
      </c>
      <c r="BJ43" s="86">
        <f t="shared" si="49"/>
        <v>0</v>
      </c>
      <c r="BK43" s="86">
        <f t="shared" si="49"/>
        <v>0</v>
      </c>
      <c r="BL43" s="86">
        <f t="shared" si="49"/>
        <v>0</v>
      </c>
      <c r="BM43" s="86">
        <f t="shared" si="49"/>
        <v>0</v>
      </c>
      <c r="BN43" s="86">
        <f t="shared" si="49"/>
        <v>0</v>
      </c>
      <c r="BO43" s="86">
        <f t="shared" si="49"/>
        <v>0</v>
      </c>
      <c r="BP43" s="86">
        <f t="shared" si="49"/>
        <v>0</v>
      </c>
      <c r="BQ43" s="86">
        <f t="shared" si="49"/>
        <v>0</v>
      </c>
      <c r="BR43" s="86">
        <f t="shared" ref="BR43:CG43" si="50">BR$42/BR$20</f>
        <v>0</v>
      </c>
      <c r="BS43" s="86">
        <f t="shared" si="50"/>
        <v>0</v>
      </c>
      <c r="BT43" s="86">
        <f t="shared" si="50"/>
        <v>0</v>
      </c>
      <c r="BU43" s="86">
        <f t="shared" si="50"/>
        <v>0</v>
      </c>
      <c r="BV43" s="86">
        <f t="shared" si="50"/>
        <v>0</v>
      </c>
      <c r="BW43" s="86">
        <f t="shared" si="50"/>
        <v>0</v>
      </c>
      <c r="BX43" s="86">
        <f t="shared" si="50"/>
        <v>0</v>
      </c>
      <c r="BY43" s="86">
        <f t="shared" si="50"/>
        <v>0</v>
      </c>
      <c r="BZ43" s="86">
        <f t="shared" si="50"/>
        <v>0</v>
      </c>
      <c r="CA43" s="86">
        <f t="shared" si="50"/>
        <v>0</v>
      </c>
      <c r="CB43" s="86">
        <f t="shared" si="50"/>
        <v>0</v>
      </c>
      <c r="CC43" s="86">
        <f t="shared" si="50"/>
        <v>0</v>
      </c>
      <c r="CD43" s="86">
        <f t="shared" si="50"/>
        <v>0</v>
      </c>
      <c r="CE43" s="86">
        <f t="shared" si="50"/>
        <v>0</v>
      </c>
      <c r="CF43" s="86">
        <f t="shared" si="50"/>
        <v>0</v>
      </c>
      <c r="CG43" s="86">
        <f t="shared" si="50"/>
        <v>0</v>
      </c>
      <c r="CP43" s="79"/>
      <c r="CQ43" s="79"/>
    </row>
    <row r="44" spans="1:95" ht="18.600000000000001" customHeight="1" collapsed="1" x14ac:dyDescent="0.3">
      <c r="A44" s="81"/>
      <c r="B44" s="87" t="s">
        <v>380</v>
      </c>
      <c r="F44" s="88">
        <f>IF(F$43=0,0,SUM(F$43:$CG$43))</f>
        <v>0</v>
      </c>
      <c r="G44" s="88">
        <f>IF(G$43=0,0,SUM(G$43:$CG$43))</f>
        <v>0</v>
      </c>
      <c r="H44" s="88">
        <f>IF(H$43=0,0,SUM(H$43:$CG$43))</f>
        <v>20</v>
      </c>
      <c r="I44" s="88">
        <f>IF(I$43=0,0,SUM(I$43:$CG$43))</f>
        <v>19</v>
      </c>
      <c r="J44" s="88">
        <f>IF(J$43=0,0,SUM(J$43:$CG$43))</f>
        <v>18</v>
      </c>
      <c r="K44" s="88">
        <f>IF(K$43=0,0,SUM(K$43:$CG$43))</f>
        <v>17</v>
      </c>
      <c r="L44" s="88">
        <f>IF(L$43=0,0,SUM(L$43:$CG$43))</f>
        <v>16</v>
      </c>
      <c r="M44" s="88">
        <f>IF(M$43=0,0,SUM(M$43:$CG$43))</f>
        <v>15</v>
      </c>
      <c r="N44" s="88">
        <f>IF(N$43=0,0,SUM(N$43:$CG$43))</f>
        <v>14</v>
      </c>
      <c r="O44" s="88">
        <f>IF(O$43=0,0,SUM(O$43:$CG$43))</f>
        <v>13</v>
      </c>
      <c r="P44" s="88">
        <f>IF(P$43=0,0,SUM(P$43:$CG$43))</f>
        <v>12</v>
      </c>
      <c r="Q44" s="88">
        <f>IF(Q$43=0,0,SUM(Q$43:$CG$43))</f>
        <v>11</v>
      </c>
      <c r="R44" s="88">
        <f>IF(R$43=0,0,SUM(R$43:$CG$43))</f>
        <v>10</v>
      </c>
      <c r="S44" s="88">
        <f>IF(S$43=0,0,SUM(S$43:$CG$43))</f>
        <v>9</v>
      </c>
      <c r="T44" s="88">
        <f>IF(T$43=0,0,SUM(T$43:$CG$43))</f>
        <v>8</v>
      </c>
      <c r="U44" s="88">
        <f>IF(U$43=0,0,SUM(U$43:$CG$43))</f>
        <v>7</v>
      </c>
      <c r="V44" s="88">
        <f>IF(V$43=0,0,SUM(V$43:$CG$43))</f>
        <v>6</v>
      </c>
      <c r="W44" s="88">
        <f>IF(W$43=0,0,SUM(W$43:$CG$43))</f>
        <v>5</v>
      </c>
      <c r="X44" s="88">
        <f>IF(X$43=0,0,SUM(X$43:$CG$43))</f>
        <v>4</v>
      </c>
      <c r="Y44" s="88">
        <f>IF(Y$43=0,0,SUM(Y$43:$CG$43))</f>
        <v>3</v>
      </c>
      <c r="Z44" s="88">
        <f>IF(Z$43=0,0,SUM(Z$43:$CG$43))</f>
        <v>2</v>
      </c>
      <c r="AA44" s="88">
        <f>IF(AA$43=0,0,SUM(AA$43:$CG$43))</f>
        <v>1</v>
      </c>
      <c r="AB44" s="88">
        <f>IF(AB$43=0,0,SUM(AB$43:$CG$43))</f>
        <v>0</v>
      </c>
      <c r="AC44" s="88">
        <f>IF(AC$43=0,0,SUM(AC$43:$CG$43))</f>
        <v>0</v>
      </c>
      <c r="AD44" s="88">
        <f>IF(AD$43=0,0,SUM(AD$43:$CG$43))</f>
        <v>0</v>
      </c>
      <c r="AE44" s="88">
        <f>IF(AE$43=0,0,SUM(AE$43:$CG$43))</f>
        <v>0</v>
      </c>
      <c r="AF44" s="88">
        <f>IF(AF$43=0,0,SUM(AF$43:$CG$43))</f>
        <v>0</v>
      </c>
      <c r="AG44" s="88">
        <f>IF(AG$43=0,0,SUM(AG$43:$CG$43))</f>
        <v>0</v>
      </c>
      <c r="AH44" s="88">
        <f>IF(AH$43=0,0,SUM(AH$43:$CG$43))</f>
        <v>0</v>
      </c>
      <c r="AI44" s="88">
        <f>IF(AI$43=0,0,SUM(AI$43:$CG$43))</f>
        <v>0</v>
      </c>
      <c r="AJ44" s="88">
        <f>IF(AJ$43=0,0,SUM(AJ$43:$CG$43))</f>
        <v>0</v>
      </c>
      <c r="AK44" s="88">
        <f>IF(AK$43=0,0,SUM(AK$43:$CG$43))</f>
        <v>0</v>
      </c>
      <c r="AL44" s="88">
        <f>IF(AL$43=0,0,SUM(AL$43:$CG$43))</f>
        <v>0</v>
      </c>
      <c r="AM44" s="88">
        <f>IF(AM$43=0,0,SUM(AM$43:$CG$43))</f>
        <v>0</v>
      </c>
      <c r="AN44" s="88">
        <f>IF(AN$43=0,0,SUM(AN$43:$CG$43))</f>
        <v>0</v>
      </c>
      <c r="AO44" s="88">
        <f>IF(AO$43=0,0,SUM(AO$43:$CG$43))</f>
        <v>0</v>
      </c>
      <c r="AP44" s="88">
        <f>IF(AP$43=0,0,SUM(AP$43:$CG$43))</f>
        <v>0</v>
      </c>
      <c r="AQ44" s="88">
        <f>IF(AQ$43=0,0,SUM(AQ$43:$CG$43))</f>
        <v>0</v>
      </c>
      <c r="AR44" s="88">
        <f>IF(AR$43=0,0,SUM(AR$43:$CG$43))</f>
        <v>0</v>
      </c>
      <c r="AS44" s="88">
        <f>IF(AS$43=0,0,SUM(AS$43:$CG$43))</f>
        <v>0</v>
      </c>
      <c r="AT44" s="88">
        <f>IF(AT$43=0,0,SUM(AT$43:$CG$43))</f>
        <v>0</v>
      </c>
      <c r="AU44" s="88">
        <f>IF(AU$43=0,0,SUM(AU$43:$CG$43))</f>
        <v>0</v>
      </c>
      <c r="AV44" s="88">
        <f>IF(AV$43=0,0,SUM(AV$43:$CG$43))</f>
        <v>0</v>
      </c>
      <c r="AW44" s="88">
        <f>IF(AW$43=0,0,SUM(AW$43:$CG$43))</f>
        <v>0</v>
      </c>
      <c r="AX44" s="88">
        <f>IF(AX$43=0,0,SUM(AX$43:$CG$43))</f>
        <v>0</v>
      </c>
      <c r="AY44" s="88">
        <f>IF(AY$43=0,0,SUM(AY$43:$CG$43))</f>
        <v>0</v>
      </c>
      <c r="AZ44" s="88">
        <f>IF(AZ$43=0,0,SUM(AZ$43:$CG$43))</f>
        <v>0</v>
      </c>
      <c r="BA44" s="88">
        <f>IF(BA$43=0,0,SUM(BA$43:$CG$43))</f>
        <v>0</v>
      </c>
      <c r="BB44" s="88">
        <f>IF(BB$43=0,0,SUM(BB$43:$CG$43))</f>
        <v>0</v>
      </c>
      <c r="BC44" s="88">
        <f>IF(BC$43=0,0,SUM(BC$43:$CG$43))</f>
        <v>0</v>
      </c>
      <c r="BD44" s="88">
        <f>IF(BD$43=0,0,SUM(BD$43:$CG$43))</f>
        <v>0</v>
      </c>
      <c r="BE44" s="88">
        <f>IF(BE$43=0,0,SUM(BE$43:$CG$43))</f>
        <v>0</v>
      </c>
      <c r="BF44" s="88">
        <f>IF(BF$43=0,0,SUM(BF$43:$CG$43))</f>
        <v>0</v>
      </c>
      <c r="BG44" s="88">
        <f>IF(BG$43=0,0,SUM(BG$43:$CG$43))</f>
        <v>0</v>
      </c>
      <c r="BH44" s="88">
        <f>IF(BH$43=0,0,SUM(BH$43:$CG$43))</f>
        <v>0</v>
      </c>
      <c r="BI44" s="88">
        <f>IF(BI$43=0,0,SUM(BI$43:$CG$43))</f>
        <v>0</v>
      </c>
      <c r="BJ44" s="88">
        <f>IF(BJ$43=0,0,SUM(BJ$43:$CG$43))</f>
        <v>0</v>
      </c>
      <c r="BK44" s="88">
        <f>IF(BK$43=0,0,SUM(BK$43:$CG$43))</f>
        <v>0</v>
      </c>
      <c r="BL44" s="88">
        <f>IF(BL$43=0,0,SUM(BL$43:$CG$43))</f>
        <v>0</v>
      </c>
      <c r="BM44" s="88">
        <f>IF(BM$43=0,0,SUM(BM$43:$CG$43))</f>
        <v>0</v>
      </c>
      <c r="BN44" s="88">
        <f>IF(BN$43=0,0,SUM(BN$43:$CG$43))</f>
        <v>0</v>
      </c>
      <c r="BO44" s="88">
        <f>IF(BO$43=0,0,SUM(BO$43:$CG$43))</f>
        <v>0</v>
      </c>
      <c r="BP44" s="88">
        <f>IF(BP$43=0,0,SUM(BP$43:$CG$43))</f>
        <v>0</v>
      </c>
      <c r="BQ44" s="88">
        <f>IF(BQ$43=0,0,SUM(BQ$43:$CG$43))</f>
        <v>0</v>
      </c>
      <c r="BR44" s="88">
        <f>IF(BR$43=0,0,SUM(BR$43:$CG$43))</f>
        <v>0</v>
      </c>
      <c r="BS44" s="88">
        <f>IF(BS$43=0,0,SUM(BS$43:$CG$43))</f>
        <v>0</v>
      </c>
      <c r="BT44" s="88">
        <f>IF(BT$43=0,0,SUM(BT$43:$CG$43))</f>
        <v>0</v>
      </c>
      <c r="BU44" s="88">
        <f>IF(BU$43=0,0,SUM(BU$43:$CG$43))</f>
        <v>0</v>
      </c>
      <c r="BV44" s="88">
        <f>IF(BV$43=0,0,SUM(BV$43:$CG$43))</f>
        <v>0</v>
      </c>
      <c r="BW44" s="88">
        <f>IF(BW$43=0,0,SUM(BW$43:$CG$43))</f>
        <v>0</v>
      </c>
      <c r="BX44" s="88">
        <f>IF(BX$43=0,0,SUM(BX$43:$CG$43))</f>
        <v>0</v>
      </c>
      <c r="BY44" s="88">
        <f>IF(BY$43=0,0,SUM(BY$43:$CG$43))</f>
        <v>0</v>
      </c>
      <c r="BZ44" s="88">
        <f>IF(BZ$43=0,0,SUM(BZ$43:$CG$43))</f>
        <v>0</v>
      </c>
      <c r="CA44" s="88">
        <f>IF(CA$43=0,0,SUM(CA$43:$CG$43))</f>
        <v>0</v>
      </c>
      <c r="CB44" s="88">
        <f>IF(CB$43=0,0,SUM(CB$43:$CG$43))</f>
        <v>0</v>
      </c>
      <c r="CC44" s="88">
        <f>IF(CC$43=0,0,SUM(CC$43:$CG$43))</f>
        <v>0</v>
      </c>
      <c r="CD44" s="88">
        <f>IF(CD$43=0,0,SUM(CD$43:$CG$43))</f>
        <v>0</v>
      </c>
      <c r="CE44" s="88">
        <f>IF(CE$43=0,0,SUM(CE$43:$CG$43))</f>
        <v>0</v>
      </c>
      <c r="CF44" s="88">
        <f>IF(CF$43=0,0,SUM(CF$43:$CG$43))</f>
        <v>0</v>
      </c>
      <c r="CG44" s="88">
        <f>IF(CG$43=0,0,SUM(CG$43:$CG$43))</f>
        <v>0</v>
      </c>
      <c r="CP44" s="79"/>
      <c r="CQ44" s="79"/>
    </row>
    <row r="45" spans="1:95" s="102" customFormat="1" ht="6.6" customHeight="1" x14ac:dyDescent="0.15">
      <c r="A45" s="190"/>
      <c r="B45" s="192"/>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P45" s="146"/>
      <c r="CQ45" s="146"/>
    </row>
    <row r="46" spans="1:95" s="77" customFormat="1" ht="15.6" hidden="1" customHeight="1" outlineLevel="1" x14ac:dyDescent="0.3">
      <c r="A46" s="116"/>
      <c r="B46" s="74" t="s">
        <v>244</v>
      </c>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P46" s="221"/>
      <c r="CQ46" s="221"/>
    </row>
    <row r="47" spans="1:95" s="77" customFormat="1" ht="15.6" hidden="1" customHeight="1" outlineLevel="1" x14ac:dyDescent="0.3">
      <c r="A47" s="116"/>
      <c r="B47" s="84" t="s">
        <v>57</v>
      </c>
      <c r="F47" s="80">
        <f t="shared" ref="F47:AK47" si="51">IF((F$19-$D$10)&lt;0,0,IF((F$19-$D$10)&gt;F$20,F$20,(F$19-$D$10)+1))</f>
        <v>0</v>
      </c>
      <c r="G47" s="80">
        <f t="shared" si="51"/>
        <v>0</v>
      </c>
      <c r="H47" s="80">
        <f t="shared" si="51"/>
        <v>181</v>
      </c>
      <c r="I47" s="80">
        <f t="shared" si="51"/>
        <v>184</v>
      </c>
      <c r="J47" s="80">
        <f t="shared" si="51"/>
        <v>182</v>
      </c>
      <c r="K47" s="80">
        <f t="shared" si="51"/>
        <v>184</v>
      </c>
      <c r="L47" s="80">
        <f t="shared" si="51"/>
        <v>181</v>
      </c>
      <c r="M47" s="80">
        <f t="shared" si="51"/>
        <v>184</v>
      </c>
      <c r="N47" s="80">
        <f t="shared" si="51"/>
        <v>181</v>
      </c>
      <c r="O47" s="80">
        <f t="shared" si="51"/>
        <v>184</v>
      </c>
      <c r="P47" s="80">
        <f t="shared" si="51"/>
        <v>181</v>
      </c>
      <c r="Q47" s="80">
        <f t="shared" si="51"/>
        <v>184</v>
      </c>
      <c r="R47" s="80">
        <f t="shared" si="51"/>
        <v>182</v>
      </c>
      <c r="S47" s="80">
        <f t="shared" si="51"/>
        <v>184</v>
      </c>
      <c r="T47" s="80">
        <f t="shared" si="51"/>
        <v>181</v>
      </c>
      <c r="U47" s="80">
        <f t="shared" si="51"/>
        <v>184</v>
      </c>
      <c r="V47" s="80">
        <f t="shared" si="51"/>
        <v>181</v>
      </c>
      <c r="W47" s="80">
        <f t="shared" si="51"/>
        <v>184</v>
      </c>
      <c r="X47" s="80">
        <f t="shared" si="51"/>
        <v>181</v>
      </c>
      <c r="Y47" s="80">
        <f t="shared" si="51"/>
        <v>184</v>
      </c>
      <c r="Z47" s="80">
        <f t="shared" si="51"/>
        <v>182</v>
      </c>
      <c r="AA47" s="80">
        <f t="shared" si="51"/>
        <v>184</v>
      </c>
      <c r="AB47" s="80">
        <f t="shared" si="51"/>
        <v>181</v>
      </c>
      <c r="AC47" s="80">
        <f t="shared" si="51"/>
        <v>184</v>
      </c>
      <c r="AD47" s="80">
        <f t="shared" si="51"/>
        <v>181</v>
      </c>
      <c r="AE47" s="80">
        <f t="shared" si="51"/>
        <v>184</v>
      </c>
      <c r="AF47" s="80">
        <f t="shared" si="51"/>
        <v>181</v>
      </c>
      <c r="AG47" s="80">
        <f t="shared" si="51"/>
        <v>184</v>
      </c>
      <c r="AH47" s="80">
        <f t="shared" si="51"/>
        <v>182</v>
      </c>
      <c r="AI47" s="80">
        <f t="shared" si="51"/>
        <v>184</v>
      </c>
      <c r="AJ47" s="80">
        <f t="shared" si="51"/>
        <v>181</v>
      </c>
      <c r="AK47" s="80">
        <f t="shared" si="51"/>
        <v>184</v>
      </c>
      <c r="AL47" s="80">
        <f t="shared" ref="AL47:BQ47" si="52">IF((AL$19-$D$10)&lt;0,0,IF((AL$19-$D$10)&gt;AL$20,AL$20,(AL$19-$D$10)+1))</f>
        <v>181</v>
      </c>
      <c r="AM47" s="80">
        <f t="shared" si="52"/>
        <v>184</v>
      </c>
      <c r="AN47" s="80">
        <f t="shared" si="52"/>
        <v>181</v>
      </c>
      <c r="AO47" s="80">
        <f t="shared" si="52"/>
        <v>184</v>
      </c>
      <c r="AP47" s="80">
        <f t="shared" si="52"/>
        <v>182</v>
      </c>
      <c r="AQ47" s="80">
        <f t="shared" si="52"/>
        <v>184</v>
      </c>
      <c r="AR47" s="80">
        <f t="shared" si="52"/>
        <v>181</v>
      </c>
      <c r="AS47" s="80">
        <f t="shared" si="52"/>
        <v>184</v>
      </c>
      <c r="AT47" s="80">
        <f t="shared" si="52"/>
        <v>181</v>
      </c>
      <c r="AU47" s="80">
        <f t="shared" si="52"/>
        <v>184</v>
      </c>
      <c r="AV47" s="80">
        <f t="shared" si="52"/>
        <v>181</v>
      </c>
      <c r="AW47" s="80">
        <f t="shared" si="52"/>
        <v>184</v>
      </c>
      <c r="AX47" s="80">
        <f t="shared" si="52"/>
        <v>182</v>
      </c>
      <c r="AY47" s="80">
        <f t="shared" si="52"/>
        <v>184</v>
      </c>
      <c r="AZ47" s="80">
        <f t="shared" si="52"/>
        <v>181</v>
      </c>
      <c r="BA47" s="80">
        <f t="shared" si="52"/>
        <v>184</v>
      </c>
      <c r="BB47" s="80">
        <f t="shared" si="52"/>
        <v>181</v>
      </c>
      <c r="BC47" s="80">
        <f t="shared" si="52"/>
        <v>184</v>
      </c>
      <c r="BD47" s="80">
        <f t="shared" si="52"/>
        <v>181</v>
      </c>
      <c r="BE47" s="80">
        <f t="shared" si="52"/>
        <v>184</v>
      </c>
      <c r="BF47" s="80">
        <f t="shared" si="52"/>
        <v>182</v>
      </c>
      <c r="BG47" s="80">
        <f t="shared" si="52"/>
        <v>184</v>
      </c>
      <c r="BH47" s="80">
        <f t="shared" si="52"/>
        <v>181</v>
      </c>
      <c r="BI47" s="80">
        <f t="shared" si="52"/>
        <v>184</v>
      </c>
      <c r="BJ47" s="80">
        <f t="shared" si="52"/>
        <v>181</v>
      </c>
      <c r="BK47" s="80">
        <f t="shared" si="52"/>
        <v>184</v>
      </c>
      <c r="BL47" s="80">
        <f t="shared" si="52"/>
        <v>181</v>
      </c>
      <c r="BM47" s="80">
        <f t="shared" si="52"/>
        <v>184</v>
      </c>
      <c r="BN47" s="80">
        <f t="shared" si="52"/>
        <v>182</v>
      </c>
      <c r="BO47" s="80">
        <f t="shared" si="52"/>
        <v>184</v>
      </c>
      <c r="BP47" s="80">
        <f t="shared" si="52"/>
        <v>181</v>
      </c>
      <c r="BQ47" s="80">
        <f t="shared" si="52"/>
        <v>184</v>
      </c>
      <c r="BR47" s="80">
        <f t="shared" ref="BR47:CG47" si="53">IF((BR$19-$D$10)&lt;0,0,IF((BR$19-$D$10)&gt;BR$20,BR$20,(BR$19-$D$10)+1))</f>
        <v>181</v>
      </c>
      <c r="BS47" s="80">
        <f t="shared" si="53"/>
        <v>184</v>
      </c>
      <c r="BT47" s="80">
        <f t="shared" si="53"/>
        <v>181</v>
      </c>
      <c r="BU47" s="80">
        <f t="shared" si="53"/>
        <v>184</v>
      </c>
      <c r="BV47" s="80">
        <f t="shared" si="53"/>
        <v>182</v>
      </c>
      <c r="BW47" s="80">
        <f t="shared" si="53"/>
        <v>184</v>
      </c>
      <c r="BX47" s="80">
        <f t="shared" si="53"/>
        <v>181</v>
      </c>
      <c r="BY47" s="80">
        <f t="shared" si="53"/>
        <v>184</v>
      </c>
      <c r="BZ47" s="80">
        <f t="shared" si="53"/>
        <v>181</v>
      </c>
      <c r="CA47" s="80">
        <f t="shared" si="53"/>
        <v>184</v>
      </c>
      <c r="CB47" s="80">
        <f t="shared" si="53"/>
        <v>181</v>
      </c>
      <c r="CC47" s="80">
        <f t="shared" si="53"/>
        <v>184</v>
      </c>
      <c r="CD47" s="80">
        <f t="shared" si="53"/>
        <v>182</v>
      </c>
      <c r="CE47" s="80">
        <f t="shared" si="53"/>
        <v>184</v>
      </c>
      <c r="CF47" s="80">
        <f t="shared" si="53"/>
        <v>181</v>
      </c>
      <c r="CG47" s="80">
        <f t="shared" si="53"/>
        <v>184</v>
      </c>
      <c r="CP47" s="221"/>
      <c r="CQ47" s="221"/>
    </row>
    <row r="48" spans="1:95" s="77" customFormat="1" ht="15.6" hidden="1" customHeight="1" outlineLevel="1" x14ac:dyDescent="0.3">
      <c r="A48" s="116"/>
      <c r="B48" s="84" t="s">
        <v>238</v>
      </c>
      <c r="F48" s="80">
        <f t="shared" ref="F48:AK48" si="54">IF(($D$11-F$17+1)&lt;0,0,IF(($D$11-F$17+1)&gt;F$20,F$20,($D$11-F$17+1)))</f>
        <v>181</v>
      </c>
      <c r="G48" s="80">
        <f t="shared" si="54"/>
        <v>184</v>
      </c>
      <c r="H48" s="80">
        <f t="shared" si="54"/>
        <v>0</v>
      </c>
      <c r="I48" s="80">
        <f t="shared" si="54"/>
        <v>0</v>
      </c>
      <c r="J48" s="80">
        <f t="shared" si="54"/>
        <v>0</v>
      </c>
      <c r="K48" s="80">
        <f t="shared" si="54"/>
        <v>0</v>
      </c>
      <c r="L48" s="80">
        <f t="shared" si="54"/>
        <v>0</v>
      </c>
      <c r="M48" s="80">
        <f t="shared" si="54"/>
        <v>0</v>
      </c>
      <c r="N48" s="80">
        <f t="shared" si="54"/>
        <v>0</v>
      </c>
      <c r="O48" s="80">
        <f t="shared" si="54"/>
        <v>0</v>
      </c>
      <c r="P48" s="80">
        <f t="shared" si="54"/>
        <v>0</v>
      </c>
      <c r="Q48" s="80">
        <f t="shared" si="54"/>
        <v>0</v>
      </c>
      <c r="R48" s="80">
        <f t="shared" si="54"/>
        <v>0</v>
      </c>
      <c r="S48" s="80">
        <f t="shared" si="54"/>
        <v>0</v>
      </c>
      <c r="T48" s="80">
        <f t="shared" si="54"/>
        <v>0</v>
      </c>
      <c r="U48" s="80">
        <f t="shared" si="54"/>
        <v>0</v>
      </c>
      <c r="V48" s="80">
        <f t="shared" si="54"/>
        <v>0</v>
      </c>
      <c r="W48" s="80">
        <f t="shared" si="54"/>
        <v>0</v>
      </c>
      <c r="X48" s="80">
        <f t="shared" si="54"/>
        <v>0</v>
      </c>
      <c r="Y48" s="80">
        <f t="shared" si="54"/>
        <v>0</v>
      </c>
      <c r="Z48" s="80">
        <f t="shared" si="54"/>
        <v>0</v>
      </c>
      <c r="AA48" s="80">
        <f t="shared" si="54"/>
        <v>0</v>
      </c>
      <c r="AB48" s="80">
        <f t="shared" si="54"/>
        <v>0</v>
      </c>
      <c r="AC48" s="80">
        <f t="shared" si="54"/>
        <v>0</v>
      </c>
      <c r="AD48" s="80">
        <f t="shared" si="54"/>
        <v>0</v>
      </c>
      <c r="AE48" s="80">
        <f t="shared" si="54"/>
        <v>0</v>
      </c>
      <c r="AF48" s="80">
        <f t="shared" si="54"/>
        <v>0</v>
      </c>
      <c r="AG48" s="80">
        <f t="shared" si="54"/>
        <v>0</v>
      </c>
      <c r="AH48" s="80">
        <f t="shared" si="54"/>
        <v>0</v>
      </c>
      <c r="AI48" s="80">
        <f t="shared" si="54"/>
        <v>0</v>
      </c>
      <c r="AJ48" s="80">
        <f t="shared" si="54"/>
        <v>0</v>
      </c>
      <c r="AK48" s="80">
        <f t="shared" si="54"/>
        <v>0</v>
      </c>
      <c r="AL48" s="80">
        <f t="shared" ref="AL48:BQ48" si="55">IF(($D$11-AL$17+1)&lt;0,0,IF(($D$11-AL$17+1)&gt;AL$20,AL$20,($D$11-AL$17+1)))</f>
        <v>0</v>
      </c>
      <c r="AM48" s="80">
        <f t="shared" si="55"/>
        <v>0</v>
      </c>
      <c r="AN48" s="80">
        <f t="shared" si="55"/>
        <v>0</v>
      </c>
      <c r="AO48" s="80">
        <f t="shared" si="55"/>
        <v>0</v>
      </c>
      <c r="AP48" s="80">
        <f t="shared" si="55"/>
        <v>0</v>
      </c>
      <c r="AQ48" s="80">
        <f t="shared" si="55"/>
        <v>0</v>
      </c>
      <c r="AR48" s="80">
        <f t="shared" si="55"/>
        <v>0</v>
      </c>
      <c r="AS48" s="80">
        <f t="shared" si="55"/>
        <v>0</v>
      </c>
      <c r="AT48" s="80">
        <f t="shared" si="55"/>
        <v>0</v>
      </c>
      <c r="AU48" s="80">
        <f t="shared" si="55"/>
        <v>0</v>
      </c>
      <c r="AV48" s="80">
        <f t="shared" si="55"/>
        <v>0</v>
      </c>
      <c r="AW48" s="80">
        <f t="shared" si="55"/>
        <v>0</v>
      </c>
      <c r="AX48" s="80">
        <f t="shared" si="55"/>
        <v>0</v>
      </c>
      <c r="AY48" s="80">
        <f t="shared" si="55"/>
        <v>0</v>
      </c>
      <c r="AZ48" s="80">
        <f t="shared" si="55"/>
        <v>0</v>
      </c>
      <c r="BA48" s="80">
        <f t="shared" si="55"/>
        <v>0</v>
      </c>
      <c r="BB48" s="80">
        <f t="shared" si="55"/>
        <v>0</v>
      </c>
      <c r="BC48" s="80">
        <f t="shared" si="55"/>
        <v>0</v>
      </c>
      <c r="BD48" s="80">
        <f t="shared" si="55"/>
        <v>0</v>
      </c>
      <c r="BE48" s="80">
        <f t="shared" si="55"/>
        <v>0</v>
      </c>
      <c r="BF48" s="80">
        <f t="shared" si="55"/>
        <v>0</v>
      </c>
      <c r="BG48" s="80">
        <f t="shared" si="55"/>
        <v>0</v>
      </c>
      <c r="BH48" s="80">
        <f t="shared" si="55"/>
        <v>0</v>
      </c>
      <c r="BI48" s="80">
        <f t="shared" si="55"/>
        <v>0</v>
      </c>
      <c r="BJ48" s="80">
        <f t="shared" si="55"/>
        <v>0</v>
      </c>
      <c r="BK48" s="80">
        <f t="shared" si="55"/>
        <v>0</v>
      </c>
      <c r="BL48" s="80">
        <f t="shared" si="55"/>
        <v>0</v>
      </c>
      <c r="BM48" s="80">
        <f t="shared" si="55"/>
        <v>0</v>
      </c>
      <c r="BN48" s="80">
        <f t="shared" si="55"/>
        <v>0</v>
      </c>
      <c r="BO48" s="80">
        <f t="shared" si="55"/>
        <v>0</v>
      </c>
      <c r="BP48" s="80">
        <f t="shared" si="55"/>
        <v>0</v>
      </c>
      <c r="BQ48" s="80">
        <f t="shared" si="55"/>
        <v>0</v>
      </c>
      <c r="BR48" s="80">
        <f t="shared" ref="BR48:CG48" si="56">IF(($D$11-BR$17+1)&lt;0,0,IF(($D$11-BR$17+1)&gt;BR$20,BR$20,($D$11-BR$17+1)))</f>
        <v>0</v>
      </c>
      <c r="BS48" s="80">
        <f t="shared" si="56"/>
        <v>0</v>
      </c>
      <c r="BT48" s="80">
        <f t="shared" si="56"/>
        <v>0</v>
      </c>
      <c r="BU48" s="80">
        <f t="shared" si="56"/>
        <v>0</v>
      </c>
      <c r="BV48" s="80">
        <f t="shared" si="56"/>
        <v>0</v>
      </c>
      <c r="BW48" s="80">
        <f t="shared" si="56"/>
        <v>0</v>
      </c>
      <c r="BX48" s="80">
        <f t="shared" si="56"/>
        <v>0</v>
      </c>
      <c r="BY48" s="80">
        <f t="shared" si="56"/>
        <v>0</v>
      </c>
      <c r="BZ48" s="80">
        <f t="shared" si="56"/>
        <v>0</v>
      </c>
      <c r="CA48" s="80">
        <f t="shared" si="56"/>
        <v>0</v>
      </c>
      <c r="CB48" s="80">
        <f t="shared" si="56"/>
        <v>0</v>
      </c>
      <c r="CC48" s="80">
        <f t="shared" si="56"/>
        <v>0</v>
      </c>
      <c r="CD48" s="80">
        <f t="shared" si="56"/>
        <v>0</v>
      </c>
      <c r="CE48" s="80">
        <f t="shared" si="56"/>
        <v>0</v>
      </c>
      <c r="CF48" s="80">
        <f t="shared" si="56"/>
        <v>0</v>
      </c>
      <c r="CG48" s="80">
        <f t="shared" si="56"/>
        <v>0</v>
      </c>
      <c r="CP48" s="221"/>
      <c r="CQ48" s="221"/>
    </row>
    <row r="49" spans="1:95" s="77" customFormat="1" ht="15.6" hidden="1" customHeight="1" outlineLevel="1" x14ac:dyDescent="0.3">
      <c r="A49" s="116"/>
      <c r="B49" s="85" t="s">
        <v>239</v>
      </c>
      <c r="F49" s="80">
        <f t="shared" ref="F49:AK49" si="57">IF($D$10-$D$11=1,0,MIN(F$47:F$48))</f>
        <v>0</v>
      </c>
      <c r="G49" s="80">
        <f t="shared" si="57"/>
        <v>0</v>
      </c>
      <c r="H49" s="80">
        <f t="shared" si="57"/>
        <v>0</v>
      </c>
      <c r="I49" s="80">
        <f t="shared" si="57"/>
        <v>0</v>
      </c>
      <c r="J49" s="80">
        <f t="shared" si="57"/>
        <v>0</v>
      </c>
      <c r="K49" s="80">
        <f t="shared" si="57"/>
        <v>0</v>
      </c>
      <c r="L49" s="80">
        <f t="shared" si="57"/>
        <v>0</v>
      </c>
      <c r="M49" s="80">
        <f t="shared" si="57"/>
        <v>0</v>
      </c>
      <c r="N49" s="80">
        <f t="shared" si="57"/>
        <v>0</v>
      </c>
      <c r="O49" s="80">
        <f t="shared" si="57"/>
        <v>0</v>
      </c>
      <c r="P49" s="80">
        <f t="shared" si="57"/>
        <v>0</v>
      </c>
      <c r="Q49" s="80">
        <f t="shared" si="57"/>
        <v>0</v>
      </c>
      <c r="R49" s="80">
        <f t="shared" si="57"/>
        <v>0</v>
      </c>
      <c r="S49" s="80">
        <f t="shared" si="57"/>
        <v>0</v>
      </c>
      <c r="T49" s="80">
        <f t="shared" si="57"/>
        <v>0</v>
      </c>
      <c r="U49" s="80">
        <f t="shared" si="57"/>
        <v>0</v>
      </c>
      <c r="V49" s="80">
        <f t="shared" si="57"/>
        <v>0</v>
      </c>
      <c r="W49" s="80">
        <f t="shared" si="57"/>
        <v>0</v>
      </c>
      <c r="X49" s="80">
        <f t="shared" si="57"/>
        <v>0</v>
      </c>
      <c r="Y49" s="80">
        <f t="shared" si="57"/>
        <v>0</v>
      </c>
      <c r="Z49" s="80">
        <f t="shared" si="57"/>
        <v>0</v>
      </c>
      <c r="AA49" s="80">
        <f t="shared" si="57"/>
        <v>0</v>
      </c>
      <c r="AB49" s="80">
        <f t="shared" si="57"/>
        <v>0</v>
      </c>
      <c r="AC49" s="80">
        <f t="shared" si="57"/>
        <v>0</v>
      </c>
      <c r="AD49" s="80">
        <f t="shared" si="57"/>
        <v>0</v>
      </c>
      <c r="AE49" s="80">
        <f t="shared" si="57"/>
        <v>0</v>
      </c>
      <c r="AF49" s="80">
        <f t="shared" si="57"/>
        <v>0</v>
      </c>
      <c r="AG49" s="80">
        <f t="shared" si="57"/>
        <v>0</v>
      </c>
      <c r="AH49" s="80">
        <f t="shared" si="57"/>
        <v>0</v>
      </c>
      <c r="AI49" s="80">
        <f t="shared" si="57"/>
        <v>0</v>
      </c>
      <c r="AJ49" s="80">
        <f t="shared" si="57"/>
        <v>0</v>
      </c>
      <c r="AK49" s="80">
        <f t="shared" si="57"/>
        <v>0</v>
      </c>
      <c r="AL49" s="80">
        <f t="shared" ref="AL49:BQ49" si="58">IF($D$10-$D$11=1,0,MIN(AL$47:AL$48))</f>
        <v>0</v>
      </c>
      <c r="AM49" s="80">
        <f t="shared" si="58"/>
        <v>0</v>
      </c>
      <c r="AN49" s="80">
        <f t="shared" si="58"/>
        <v>0</v>
      </c>
      <c r="AO49" s="80">
        <f t="shared" si="58"/>
        <v>0</v>
      </c>
      <c r="AP49" s="80">
        <f t="shared" si="58"/>
        <v>0</v>
      </c>
      <c r="AQ49" s="80">
        <f t="shared" si="58"/>
        <v>0</v>
      </c>
      <c r="AR49" s="80">
        <f t="shared" si="58"/>
        <v>0</v>
      </c>
      <c r="AS49" s="80">
        <f t="shared" si="58"/>
        <v>0</v>
      </c>
      <c r="AT49" s="80">
        <f t="shared" si="58"/>
        <v>0</v>
      </c>
      <c r="AU49" s="80">
        <f t="shared" si="58"/>
        <v>0</v>
      </c>
      <c r="AV49" s="80">
        <f t="shared" si="58"/>
        <v>0</v>
      </c>
      <c r="AW49" s="80">
        <f t="shared" si="58"/>
        <v>0</v>
      </c>
      <c r="AX49" s="80">
        <f t="shared" si="58"/>
        <v>0</v>
      </c>
      <c r="AY49" s="80">
        <f t="shared" si="58"/>
        <v>0</v>
      </c>
      <c r="AZ49" s="80">
        <f t="shared" si="58"/>
        <v>0</v>
      </c>
      <c r="BA49" s="80">
        <f t="shared" si="58"/>
        <v>0</v>
      </c>
      <c r="BB49" s="80">
        <f t="shared" si="58"/>
        <v>0</v>
      </c>
      <c r="BC49" s="80">
        <f t="shared" si="58"/>
        <v>0</v>
      </c>
      <c r="BD49" s="80">
        <f t="shared" si="58"/>
        <v>0</v>
      </c>
      <c r="BE49" s="80">
        <f t="shared" si="58"/>
        <v>0</v>
      </c>
      <c r="BF49" s="80">
        <f t="shared" si="58"/>
        <v>0</v>
      </c>
      <c r="BG49" s="80">
        <f t="shared" si="58"/>
        <v>0</v>
      </c>
      <c r="BH49" s="80">
        <f t="shared" si="58"/>
        <v>0</v>
      </c>
      <c r="BI49" s="80">
        <f t="shared" si="58"/>
        <v>0</v>
      </c>
      <c r="BJ49" s="80">
        <f t="shared" si="58"/>
        <v>0</v>
      </c>
      <c r="BK49" s="80">
        <f t="shared" si="58"/>
        <v>0</v>
      </c>
      <c r="BL49" s="80">
        <f t="shared" si="58"/>
        <v>0</v>
      </c>
      <c r="BM49" s="80">
        <f t="shared" si="58"/>
        <v>0</v>
      </c>
      <c r="BN49" s="80">
        <f t="shared" si="58"/>
        <v>0</v>
      </c>
      <c r="BO49" s="80">
        <f t="shared" si="58"/>
        <v>0</v>
      </c>
      <c r="BP49" s="80">
        <f t="shared" si="58"/>
        <v>0</v>
      </c>
      <c r="BQ49" s="80">
        <f t="shared" si="58"/>
        <v>0</v>
      </c>
      <c r="BR49" s="80">
        <f t="shared" ref="BR49:CG49" si="59">IF($D$10-$D$11=1,0,MIN(BR$47:BR$48))</f>
        <v>0</v>
      </c>
      <c r="BS49" s="80">
        <f t="shared" si="59"/>
        <v>0</v>
      </c>
      <c r="BT49" s="80">
        <f t="shared" si="59"/>
        <v>0</v>
      </c>
      <c r="BU49" s="80">
        <f t="shared" si="59"/>
        <v>0</v>
      </c>
      <c r="BV49" s="80">
        <f t="shared" si="59"/>
        <v>0</v>
      </c>
      <c r="BW49" s="80">
        <f t="shared" si="59"/>
        <v>0</v>
      </c>
      <c r="BX49" s="80">
        <f t="shared" si="59"/>
        <v>0</v>
      </c>
      <c r="BY49" s="80">
        <f t="shared" si="59"/>
        <v>0</v>
      </c>
      <c r="BZ49" s="80">
        <f t="shared" si="59"/>
        <v>0</v>
      </c>
      <c r="CA49" s="80">
        <f t="shared" si="59"/>
        <v>0</v>
      </c>
      <c r="CB49" s="80">
        <f t="shared" si="59"/>
        <v>0</v>
      </c>
      <c r="CC49" s="80">
        <f t="shared" si="59"/>
        <v>0</v>
      </c>
      <c r="CD49" s="80">
        <f t="shared" si="59"/>
        <v>0</v>
      </c>
      <c r="CE49" s="80">
        <f t="shared" si="59"/>
        <v>0</v>
      </c>
      <c r="CF49" s="80">
        <f t="shared" si="59"/>
        <v>0</v>
      </c>
      <c r="CG49" s="80">
        <f t="shared" si="59"/>
        <v>0</v>
      </c>
      <c r="CP49" s="221"/>
      <c r="CQ49" s="221"/>
    </row>
    <row r="50" spans="1:95" s="77" customFormat="1" ht="15.6" hidden="1" customHeight="1" outlineLevel="1" x14ac:dyDescent="0.3">
      <c r="A50" s="116"/>
      <c r="B50" s="84" t="s">
        <v>240</v>
      </c>
      <c r="F50" s="86">
        <f t="shared" ref="F50:AK50" si="60">F$49/F$20</f>
        <v>0</v>
      </c>
      <c r="G50" s="86">
        <f t="shared" si="60"/>
        <v>0</v>
      </c>
      <c r="H50" s="86">
        <f t="shared" si="60"/>
        <v>0</v>
      </c>
      <c r="I50" s="86">
        <f t="shared" si="60"/>
        <v>0</v>
      </c>
      <c r="J50" s="86">
        <f t="shared" si="60"/>
        <v>0</v>
      </c>
      <c r="K50" s="86">
        <f t="shared" si="60"/>
        <v>0</v>
      </c>
      <c r="L50" s="86">
        <f t="shared" si="60"/>
        <v>0</v>
      </c>
      <c r="M50" s="86">
        <f t="shared" si="60"/>
        <v>0</v>
      </c>
      <c r="N50" s="86">
        <f t="shared" si="60"/>
        <v>0</v>
      </c>
      <c r="O50" s="86">
        <f t="shared" si="60"/>
        <v>0</v>
      </c>
      <c r="P50" s="86">
        <f t="shared" si="60"/>
        <v>0</v>
      </c>
      <c r="Q50" s="86">
        <f t="shared" si="60"/>
        <v>0</v>
      </c>
      <c r="R50" s="86">
        <f t="shared" si="60"/>
        <v>0</v>
      </c>
      <c r="S50" s="86">
        <f t="shared" si="60"/>
        <v>0</v>
      </c>
      <c r="T50" s="86">
        <f t="shared" si="60"/>
        <v>0</v>
      </c>
      <c r="U50" s="86">
        <f t="shared" si="60"/>
        <v>0</v>
      </c>
      <c r="V50" s="86">
        <f t="shared" si="60"/>
        <v>0</v>
      </c>
      <c r="W50" s="86">
        <f t="shared" si="60"/>
        <v>0</v>
      </c>
      <c r="X50" s="86">
        <f t="shared" si="60"/>
        <v>0</v>
      </c>
      <c r="Y50" s="86">
        <f t="shared" si="60"/>
        <v>0</v>
      </c>
      <c r="Z50" s="86">
        <f t="shared" si="60"/>
        <v>0</v>
      </c>
      <c r="AA50" s="86">
        <f t="shared" si="60"/>
        <v>0</v>
      </c>
      <c r="AB50" s="86">
        <f t="shared" si="60"/>
        <v>0</v>
      </c>
      <c r="AC50" s="86">
        <f t="shared" si="60"/>
        <v>0</v>
      </c>
      <c r="AD50" s="86">
        <f t="shared" si="60"/>
        <v>0</v>
      </c>
      <c r="AE50" s="86">
        <f t="shared" si="60"/>
        <v>0</v>
      </c>
      <c r="AF50" s="86">
        <f t="shared" si="60"/>
        <v>0</v>
      </c>
      <c r="AG50" s="86">
        <f t="shared" si="60"/>
        <v>0</v>
      </c>
      <c r="AH50" s="86">
        <f t="shared" si="60"/>
        <v>0</v>
      </c>
      <c r="AI50" s="86">
        <f t="shared" si="60"/>
        <v>0</v>
      </c>
      <c r="AJ50" s="86">
        <f t="shared" si="60"/>
        <v>0</v>
      </c>
      <c r="AK50" s="86">
        <f t="shared" si="60"/>
        <v>0</v>
      </c>
      <c r="AL50" s="86">
        <f t="shared" ref="AL50:BQ50" si="61">AL$49/AL$20</f>
        <v>0</v>
      </c>
      <c r="AM50" s="86">
        <f t="shared" si="61"/>
        <v>0</v>
      </c>
      <c r="AN50" s="86">
        <f t="shared" si="61"/>
        <v>0</v>
      </c>
      <c r="AO50" s="86">
        <f t="shared" si="61"/>
        <v>0</v>
      </c>
      <c r="AP50" s="86">
        <f t="shared" si="61"/>
        <v>0</v>
      </c>
      <c r="AQ50" s="86">
        <f t="shared" si="61"/>
        <v>0</v>
      </c>
      <c r="AR50" s="86">
        <f t="shared" si="61"/>
        <v>0</v>
      </c>
      <c r="AS50" s="86">
        <f t="shared" si="61"/>
        <v>0</v>
      </c>
      <c r="AT50" s="86">
        <f t="shared" si="61"/>
        <v>0</v>
      </c>
      <c r="AU50" s="86">
        <f t="shared" si="61"/>
        <v>0</v>
      </c>
      <c r="AV50" s="86">
        <f t="shared" si="61"/>
        <v>0</v>
      </c>
      <c r="AW50" s="86">
        <f t="shared" si="61"/>
        <v>0</v>
      </c>
      <c r="AX50" s="86">
        <f t="shared" si="61"/>
        <v>0</v>
      </c>
      <c r="AY50" s="86">
        <f t="shared" si="61"/>
        <v>0</v>
      </c>
      <c r="AZ50" s="86">
        <f t="shared" si="61"/>
        <v>0</v>
      </c>
      <c r="BA50" s="86">
        <f t="shared" si="61"/>
        <v>0</v>
      </c>
      <c r="BB50" s="86">
        <f t="shared" si="61"/>
        <v>0</v>
      </c>
      <c r="BC50" s="86">
        <f t="shared" si="61"/>
        <v>0</v>
      </c>
      <c r="BD50" s="86">
        <f t="shared" si="61"/>
        <v>0</v>
      </c>
      <c r="BE50" s="86">
        <f t="shared" si="61"/>
        <v>0</v>
      </c>
      <c r="BF50" s="86">
        <f t="shared" si="61"/>
        <v>0</v>
      </c>
      <c r="BG50" s="86">
        <f t="shared" si="61"/>
        <v>0</v>
      </c>
      <c r="BH50" s="86">
        <f t="shared" si="61"/>
        <v>0</v>
      </c>
      <c r="BI50" s="86">
        <f t="shared" si="61"/>
        <v>0</v>
      </c>
      <c r="BJ50" s="86">
        <f t="shared" si="61"/>
        <v>0</v>
      </c>
      <c r="BK50" s="86">
        <f t="shared" si="61"/>
        <v>0</v>
      </c>
      <c r="BL50" s="86">
        <f t="shared" si="61"/>
        <v>0</v>
      </c>
      <c r="BM50" s="86">
        <f t="shared" si="61"/>
        <v>0</v>
      </c>
      <c r="BN50" s="86">
        <f t="shared" si="61"/>
        <v>0</v>
      </c>
      <c r="BO50" s="86">
        <f t="shared" si="61"/>
        <v>0</v>
      </c>
      <c r="BP50" s="86">
        <f t="shared" si="61"/>
        <v>0</v>
      </c>
      <c r="BQ50" s="86">
        <f t="shared" si="61"/>
        <v>0</v>
      </c>
      <c r="BR50" s="86">
        <f t="shared" ref="BR50:CG50" si="62">BR$49/BR$20</f>
        <v>0</v>
      </c>
      <c r="BS50" s="86">
        <f t="shared" si="62"/>
        <v>0</v>
      </c>
      <c r="BT50" s="86">
        <f t="shared" si="62"/>
        <v>0</v>
      </c>
      <c r="BU50" s="86">
        <f t="shared" si="62"/>
        <v>0</v>
      </c>
      <c r="BV50" s="86">
        <f t="shared" si="62"/>
        <v>0</v>
      </c>
      <c r="BW50" s="86">
        <f t="shared" si="62"/>
        <v>0</v>
      </c>
      <c r="BX50" s="86">
        <f t="shared" si="62"/>
        <v>0</v>
      </c>
      <c r="BY50" s="86">
        <f t="shared" si="62"/>
        <v>0</v>
      </c>
      <c r="BZ50" s="86">
        <f t="shared" si="62"/>
        <v>0</v>
      </c>
      <c r="CA50" s="86">
        <f t="shared" si="62"/>
        <v>0</v>
      </c>
      <c r="CB50" s="86">
        <f t="shared" si="62"/>
        <v>0</v>
      </c>
      <c r="CC50" s="86">
        <f t="shared" si="62"/>
        <v>0</v>
      </c>
      <c r="CD50" s="86">
        <f t="shared" si="62"/>
        <v>0</v>
      </c>
      <c r="CE50" s="86">
        <f t="shared" si="62"/>
        <v>0</v>
      </c>
      <c r="CF50" s="86">
        <f t="shared" si="62"/>
        <v>0</v>
      </c>
      <c r="CG50" s="86">
        <f t="shared" si="62"/>
        <v>0</v>
      </c>
      <c r="CP50" s="221"/>
      <c r="CQ50" s="221"/>
    </row>
    <row r="51" spans="1:95" s="102" customFormat="1" ht="4.9000000000000004" hidden="1" customHeight="1" outlineLevel="1" x14ac:dyDescent="0.15">
      <c r="A51" s="190"/>
      <c r="B51" s="200"/>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P51" s="146"/>
      <c r="CQ51" s="146"/>
    </row>
    <row r="52" spans="1:95" s="77" customFormat="1" ht="15.6" hidden="1" customHeight="1" outlineLevel="1" x14ac:dyDescent="0.3">
      <c r="A52" s="116"/>
      <c r="B52" s="84" t="s">
        <v>232</v>
      </c>
      <c r="F52" s="82">
        <f t="shared" ref="F52:AK52" si="63">IF((F$19-$D$11-1)&lt;0,0,IF((F$19-$D$11-1)&gt;F$20,F$20,(F$19-$D$11)))</f>
        <v>0</v>
      </c>
      <c r="G52" s="82">
        <f t="shared" si="63"/>
        <v>0</v>
      </c>
      <c r="H52" s="82">
        <f t="shared" si="63"/>
        <v>181</v>
      </c>
      <c r="I52" s="82">
        <f t="shared" si="63"/>
        <v>184</v>
      </c>
      <c r="J52" s="82">
        <f t="shared" si="63"/>
        <v>182</v>
      </c>
      <c r="K52" s="82">
        <f t="shared" si="63"/>
        <v>184</v>
      </c>
      <c r="L52" s="82">
        <f t="shared" si="63"/>
        <v>181</v>
      </c>
      <c r="M52" s="82">
        <f t="shared" si="63"/>
        <v>184</v>
      </c>
      <c r="N52" s="82">
        <f t="shared" si="63"/>
        <v>181</v>
      </c>
      <c r="O52" s="82">
        <f t="shared" si="63"/>
        <v>184</v>
      </c>
      <c r="P52" s="82">
        <f t="shared" si="63"/>
        <v>181</v>
      </c>
      <c r="Q52" s="82">
        <f t="shared" si="63"/>
        <v>184</v>
      </c>
      <c r="R52" s="82">
        <f t="shared" si="63"/>
        <v>182</v>
      </c>
      <c r="S52" s="82">
        <f t="shared" si="63"/>
        <v>184</v>
      </c>
      <c r="T52" s="82">
        <f t="shared" si="63"/>
        <v>181</v>
      </c>
      <c r="U52" s="82">
        <f t="shared" si="63"/>
        <v>184</v>
      </c>
      <c r="V52" s="82">
        <f t="shared" si="63"/>
        <v>181</v>
      </c>
      <c r="W52" s="82">
        <f t="shared" si="63"/>
        <v>184</v>
      </c>
      <c r="X52" s="82">
        <f t="shared" si="63"/>
        <v>181</v>
      </c>
      <c r="Y52" s="82">
        <f t="shared" si="63"/>
        <v>184</v>
      </c>
      <c r="Z52" s="82">
        <f t="shared" si="63"/>
        <v>182</v>
      </c>
      <c r="AA52" s="82">
        <f t="shared" si="63"/>
        <v>184</v>
      </c>
      <c r="AB52" s="82">
        <f t="shared" si="63"/>
        <v>181</v>
      </c>
      <c r="AC52" s="82">
        <f t="shared" si="63"/>
        <v>184</v>
      </c>
      <c r="AD52" s="82">
        <f t="shared" si="63"/>
        <v>181</v>
      </c>
      <c r="AE52" s="82">
        <f t="shared" si="63"/>
        <v>184</v>
      </c>
      <c r="AF52" s="82">
        <f t="shared" si="63"/>
        <v>181</v>
      </c>
      <c r="AG52" s="82">
        <f t="shared" si="63"/>
        <v>184</v>
      </c>
      <c r="AH52" s="82">
        <f t="shared" si="63"/>
        <v>182</v>
      </c>
      <c r="AI52" s="82">
        <f t="shared" si="63"/>
        <v>184</v>
      </c>
      <c r="AJ52" s="82">
        <f t="shared" si="63"/>
        <v>181</v>
      </c>
      <c r="AK52" s="82">
        <f t="shared" si="63"/>
        <v>184</v>
      </c>
      <c r="AL52" s="82">
        <f t="shared" ref="AL52:BQ52" si="64">IF((AL$19-$D$11-1)&lt;0,0,IF((AL$19-$D$11-1)&gt;AL$20,AL$20,(AL$19-$D$11)))</f>
        <v>181</v>
      </c>
      <c r="AM52" s="82">
        <f t="shared" si="64"/>
        <v>184</v>
      </c>
      <c r="AN52" s="82">
        <f t="shared" si="64"/>
        <v>181</v>
      </c>
      <c r="AO52" s="82">
        <f t="shared" si="64"/>
        <v>184</v>
      </c>
      <c r="AP52" s="82">
        <f t="shared" si="64"/>
        <v>182</v>
      </c>
      <c r="AQ52" s="82">
        <f t="shared" si="64"/>
        <v>184</v>
      </c>
      <c r="AR52" s="82">
        <f t="shared" si="64"/>
        <v>181</v>
      </c>
      <c r="AS52" s="82">
        <f t="shared" si="64"/>
        <v>184</v>
      </c>
      <c r="AT52" s="82">
        <f t="shared" si="64"/>
        <v>181</v>
      </c>
      <c r="AU52" s="82">
        <f t="shared" si="64"/>
        <v>184</v>
      </c>
      <c r="AV52" s="82">
        <f t="shared" si="64"/>
        <v>181</v>
      </c>
      <c r="AW52" s="82">
        <f t="shared" si="64"/>
        <v>184</v>
      </c>
      <c r="AX52" s="82">
        <f t="shared" si="64"/>
        <v>182</v>
      </c>
      <c r="AY52" s="82">
        <f t="shared" si="64"/>
        <v>184</v>
      </c>
      <c r="AZ52" s="82">
        <f t="shared" si="64"/>
        <v>181</v>
      </c>
      <c r="BA52" s="82">
        <f t="shared" si="64"/>
        <v>184</v>
      </c>
      <c r="BB52" s="82">
        <f t="shared" si="64"/>
        <v>181</v>
      </c>
      <c r="BC52" s="82">
        <f t="shared" si="64"/>
        <v>184</v>
      </c>
      <c r="BD52" s="82">
        <f t="shared" si="64"/>
        <v>181</v>
      </c>
      <c r="BE52" s="82">
        <f t="shared" si="64"/>
        <v>184</v>
      </c>
      <c r="BF52" s="82">
        <f t="shared" si="64"/>
        <v>182</v>
      </c>
      <c r="BG52" s="82">
        <f t="shared" si="64"/>
        <v>184</v>
      </c>
      <c r="BH52" s="82">
        <f t="shared" si="64"/>
        <v>181</v>
      </c>
      <c r="BI52" s="82">
        <f t="shared" si="64"/>
        <v>184</v>
      </c>
      <c r="BJ52" s="82">
        <f t="shared" si="64"/>
        <v>181</v>
      </c>
      <c r="BK52" s="82">
        <f t="shared" si="64"/>
        <v>184</v>
      </c>
      <c r="BL52" s="82">
        <f t="shared" si="64"/>
        <v>181</v>
      </c>
      <c r="BM52" s="82">
        <f t="shared" si="64"/>
        <v>184</v>
      </c>
      <c r="BN52" s="82">
        <f t="shared" si="64"/>
        <v>182</v>
      </c>
      <c r="BO52" s="82">
        <f t="shared" si="64"/>
        <v>184</v>
      </c>
      <c r="BP52" s="82">
        <f t="shared" si="64"/>
        <v>181</v>
      </c>
      <c r="BQ52" s="82">
        <f t="shared" si="64"/>
        <v>184</v>
      </c>
      <c r="BR52" s="82">
        <f t="shared" ref="BR52:CG52" si="65">IF((BR$19-$D$11-1)&lt;0,0,IF((BR$19-$D$11-1)&gt;BR$20,BR$20,(BR$19-$D$11)))</f>
        <v>181</v>
      </c>
      <c r="BS52" s="82">
        <f t="shared" si="65"/>
        <v>184</v>
      </c>
      <c r="BT52" s="82">
        <f t="shared" si="65"/>
        <v>181</v>
      </c>
      <c r="BU52" s="82">
        <f t="shared" si="65"/>
        <v>184</v>
      </c>
      <c r="BV52" s="82">
        <f t="shared" si="65"/>
        <v>182</v>
      </c>
      <c r="BW52" s="82">
        <f t="shared" si="65"/>
        <v>184</v>
      </c>
      <c r="BX52" s="82">
        <f t="shared" si="65"/>
        <v>181</v>
      </c>
      <c r="BY52" s="82">
        <f t="shared" si="65"/>
        <v>184</v>
      </c>
      <c r="BZ52" s="82">
        <f t="shared" si="65"/>
        <v>181</v>
      </c>
      <c r="CA52" s="82">
        <f t="shared" si="65"/>
        <v>184</v>
      </c>
      <c r="CB52" s="82">
        <f t="shared" si="65"/>
        <v>181</v>
      </c>
      <c r="CC52" s="82">
        <f t="shared" si="65"/>
        <v>184</v>
      </c>
      <c r="CD52" s="82">
        <f t="shared" si="65"/>
        <v>182</v>
      </c>
      <c r="CE52" s="82">
        <f t="shared" si="65"/>
        <v>184</v>
      </c>
      <c r="CF52" s="82">
        <f t="shared" si="65"/>
        <v>181</v>
      </c>
      <c r="CG52" s="82">
        <f t="shared" si="65"/>
        <v>184</v>
      </c>
      <c r="CP52" s="221"/>
      <c r="CQ52" s="221"/>
    </row>
    <row r="53" spans="1:95" s="77" customFormat="1" ht="15.6" hidden="1" customHeight="1" outlineLevel="1" x14ac:dyDescent="0.3">
      <c r="A53" s="116"/>
      <c r="B53" s="84" t="s">
        <v>58</v>
      </c>
      <c r="F53" s="80">
        <f t="shared" ref="F53:AK53" si="66">IF(($D$12-F$17+1)&lt;0,0,IF(($D$12-F$17+1)&gt;F$20,F$20,($D$12-F$17+1)))</f>
        <v>181</v>
      </c>
      <c r="G53" s="80">
        <f t="shared" si="66"/>
        <v>184</v>
      </c>
      <c r="H53" s="80">
        <f t="shared" si="66"/>
        <v>181</v>
      </c>
      <c r="I53" s="80">
        <f t="shared" si="66"/>
        <v>184</v>
      </c>
      <c r="J53" s="80">
        <f t="shared" si="66"/>
        <v>182</v>
      </c>
      <c r="K53" s="80">
        <f t="shared" si="66"/>
        <v>184</v>
      </c>
      <c r="L53" s="80">
        <f t="shared" si="66"/>
        <v>181</v>
      </c>
      <c r="M53" s="80">
        <f t="shared" si="66"/>
        <v>184</v>
      </c>
      <c r="N53" s="80">
        <f t="shared" si="66"/>
        <v>181</v>
      </c>
      <c r="O53" s="80">
        <f t="shared" si="66"/>
        <v>184</v>
      </c>
      <c r="P53" s="80">
        <f t="shared" si="66"/>
        <v>181</v>
      </c>
      <c r="Q53" s="80">
        <f t="shared" si="66"/>
        <v>184</v>
      </c>
      <c r="R53" s="80">
        <f t="shared" si="66"/>
        <v>182</v>
      </c>
      <c r="S53" s="80">
        <f t="shared" si="66"/>
        <v>184</v>
      </c>
      <c r="T53" s="80">
        <f t="shared" si="66"/>
        <v>181</v>
      </c>
      <c r="U53" s="80">
        <f t="shared" si="66"/>
        <v>184</v>
      </c>
      <c r="V53" s="80">
        <f t="shared" si="66"/>
        <v>181</v>
      </c>
      <c r="W53" s="80">
        <f t="shared" si="66"/>
        <v>184</v>
      </c>
      <c r="X53" s="80">
        <f t="shared" si="66"/>
        <v>181</v>
      </c>
      <c r="Y53" s="80">
        <f t="shared" si="66"/>
        <v>184</v>
      </c>
      <c r="Z53" s="80">
        <f t="shared" si="66"/>
        <v>182</v>
      </c>
      <c r="AA53" s="80">
        <f t="shared" si="66"/>
        <v>184</v>
      </c>
      <c r="AB53" s="80">
        <f t="shared" si="66"/>
        <v>181</v>
      </c>
      <c r="AC53" s="80">
        <f t="shared" si="66"/>
        <v>184</v>
      </c>
      <c r="AD53" s="80">
        <f t="shared" si="66"/>
        <v>181</v>
      </c>
      <c r="AE53" s="80">
        <f t="shared" si="66"/>
        <v>184</v>
      </c>
      <c r="AF53" s="80">
        <f t="shared" si="66"/>
        <v>181</v>
      </c>
      <c r="AG53" s="80">
        <f t="shared" si="66"/>
        <v>184</v>
      </c>
      <c r="AH53" s="80">
        <f t="shared" si="66"/>
        <v>182</v>
      </c>
      <c r="AI53" s="80">
        <f t="shared" si="66"/>
        <v>184</v>
      </c>
      <c r="AJ53" s="80">
        <f t="shared" si="66"/>
        <v>181</v>
      </c>
      <c r="AK53" s="80">
        <f t="shared" si="66"/>
        <v>184</v>
      </c>
      <c r="AL53" s="80">
        <f t="shared" ref="AL53:BQ53" si="67">IF(($D$12-AL$17+1)&lt;0,0,IF(($D$12-AL$17+1)&gt;AL$20,AL$20,($D$12-AL$17+1)))</f>
        <v>181</v>
      </c>
      <c r="AM53" s="80">
        <f t="shared" si="67"/>
        <v>184</v>
      </c>
      <c r="AN53" s="80">
        <f t="shared" si="67"/>
        <v>181</v>
      </c>
      <c r="AO53" s="80">
        <f t="shared" si="67"/>
        <v>184</v>
      </c>
      <c r="AP53" s="80">
        <f t="shared" si="67"/>
        <v>182</v>
      </c>
      <c r="AQ53" s="80">
        <f t="shared" si="67"/>
        <v>184</v>
      </c>
      <c r="AR53" s="80">
        <f t="shared" si="67"/>
        <v>181</v>
      </c>
      <c r="AS53" s="80">
        <f t="shared" si="67"/>
        <v>184</v>
      </c>
      <c r="AT53" s="80">
        <f t="shared" si="67"/>
        <v>181</v>
      </c>
      <c r="AU53" s="80">
        <f t="shared" si="67"/>
        <v>184</v>
      </c>
      <c r="AV53" s="80">
        <f t="shared" si="67"/>
        <v>0</v>
      </c>
      <c r="AW53" s="80">
        <f t="shared" si="67"/>
        <v>0</v>
      </c>
      <c r="AX53" s="80">
        <f t="shared" si="67"/>
        <v>0</v>
      </c>
      <c r="AY53" s="80">
        <f t="shared" si="67"/>
        <v>0</v>
      </c>
      <c r="AZ53" s="80">
        <f t="shared" si="67"/>
        <v>0</v>
      </c>
      <c r="BA53" s="80">
        <f t="shared" si="67"/>
        <v>0</v>
      </c>
      <c r="BB53" s="80">
        <f t="shared" si="67"/>
        <v>0</v>
      </c>
      <c r="BC53" s="80">
        <f t="shared" si="67"/>
        <v>0</v>
      </c>
      <c r="BD53" s="80">
        <f t="shared" si="67"/>
        <v>0</v>
      </c>
      <c r="BE53" s="80">
        <f t="shared" si="67"/>
        <v>0</v>
      </c>
      <c r="BF53" s="80">
        <f t="shared" si="67"/>
        <v>0</v>
      </c>
      <c r="BG53" s="80">
        <f t="shared" si="67"/>
        <v>0</v>
      </c>
      <c r="BH53" s="80">
        <f t="shared" si="67"/>
        <v>0</v>
      </c>
      <c r="BI53" s="80">
        <f t="shared" si="67"/>
        <v>0</v>
      </c>
      <c r="BJ53" s="80">
        <f t="shared" si="67"/>
        <v>0</v>
      </c>
      <c r="BK53" s="80">
        <f t="shared" si="67"/>
        <v>0</v>
      </c>
      <c r="BL53" s="80">
        <f t="shared" si="67"/>
        <v>0</v>
      </c>
      <c r="BM53" s="80">
        <f t="shared" si="67"/>
        <v>0</v>
      </c>
      <c r="BN53" s="80">
        <f t="shared" si="67"/>
        <v>0</v>
      </c>
      <c r="BO53" s="80">
        <f t="shared" si="67"/>
        <v>0</v>
      </c>
      <c r="BP53" s="80">
        <f t="shared" si="67"/>
        <v>0</v>
      </c>
      <c r="BQ53" s="80">
        <f t="shared" si="67"/>
        <v>0</v>
      </c>
      <c r="BR53" s="80">
        <f t="shared" ref="BR53:CG53" si="68">IF(($D$12-BR$17+1)&lt;0,0,IF(($D$12-BR$17+1)&gt;BR$20,BR$20,($D$12-BR$17+1)))</f>
        <v>0</v>
      </c>
      <c r="BS53" s="80">
        <f t="shared" si="68"/>
        <v>0</v>
      </c>
      <c r="BT53" s="80">
        <f t="shared" si="68"/>
        <v>0</v>
      </c>
      <c r="BU53" s="80">
        <f t="shared" si="68"/>
        <v>0</v>
      </c>
      <c r="BV53" s="80">
        <f t="shared" si="68"/>
        <v>0</v>
      </c>
      <c r="BW53" s="80">
        <f t="shared" si="68"/>
        <v>0</v>
      </c>
      <c r="BX53" s="80">
        <f t="shared" si="68"/>
        <v>0</v>
      </c>
      <c r="BY53" s="80">
        <f t="shared" si="68"/>
        <v>0</v>
      </c>
      <c r="BZ53" s="80">
        <f t="shared" si="68"/>
        <v>0</v>
      </c>
      <c r="CA53" s="80">
        <f t="shared" si="68"/>
        <v>0</v>
      </c>
      <c r="CB53" s="80">
        <f t="shared" si="68"/>
        <v>0</v>
      </c>
      <c r="CC53" s="80">
        <f t="shared" si="68"/>
        <v>0</v>
      </c>
      <c r="CD53" s="80">
        <f t="shared" si="68"/>
        <v>0</v>
      </c>
      <c r="CE53" s="80">
        <f t="shared" si="68"/>
        <v>0</v>
      </c>
      <c r="CF53" s="80">
        <f t="shared" si="68"/>
        <v>0</v>
      </c>
      <c r="CG53" s="80">
        <f t="shared" si="68"/>
        <v>0</v>
      </c>
      <c r="CP53" s="221"/>
      <c r="CQ53" s="221"/>
    </row>
    <row r="54" spans="1:95" s="77" customFormat="1" ht="15.6" hidden="1" customHeight="1" outlineLevel="1" x14ac:dyDescent="0.3">
      <c r="A54" s="116"/>
      <c r="B54" s="84" t="s">
        <v>241</v>
      </c>
      <c r="F54" s="106">
        <f>MIN(F$52:F$53)</f>
        <v>0</v>
      </c>
      <c r="G54" s="106">
        <f t="shared" ref="G54:BR54" si="69">MIN(G$52:G$53)</f>
        <v>0</v>
      </c>
      <c r="H54" s="106">
        <f t="shared" si="69"/>
        <v>181</v>
      </c>
      <c r="I54" s="106">
        <f t="shared" si="69"/>
        <v>184</v>
      </c>
      <c r="J54" s="106">
        <f t="shared" si="69"/>
        <v>182</v>
      </c>
      <c r="K54" s="106">
        <f t="shared" si="69"/>
        <v>184</v>
      </c>
      <c r="L54" s="106">
        <f t="shared" si="69"/>
        <v>181</v>
      </c>
      <c r="M54" s="106">
        <f t="shared" si="69"/>
        <v>184</v>
      </c>
      <c r="N54" s="106">
        <f t="shared" si="69"/>
        <v>181</v>
      </c>
      <c r="O54" s="106">
        <f t="shared" si="69"/>
        <v>184</v>
      </c>
      <c r="P54" s="106">
        <f t="shared" si="69"/>
        <v>181</v>
      </c>
      <c r="Q54" s="106">
        <f t="shared" si="69"/>
        <v>184</v>
      </c>
      <c r="R54" s="106">
        <f t="shared" si="69"/>
        <v>182</v>
      </c>
      <c r="S54" s="106">
        <f t="shared" si="69"/>
        <v>184</v>
      </c>
      <c r="T54" s="106">
        <f t="shared" si="69"/>
        <v>181</v>
      </c>
      <c r="U54" s="106">
        <f t="shared" si="69"/>
        <v>184</v>
      </c>
      <c r="V54" s="106">
        <f t="shared" si="69"/>
        <v>181</v>
      </c>
      <c r="W54" s="106">
        <f t="shared" si="69"/>
        <v>184</v>
      </c>
      <c r="X54" s="106">
        <f t="shared" si="69"/>
        <v>181</v>
      </c>
      <c r="Y54" s="106">
        <f t="shared" si="69"/>
        <v>184</v>
      </c>
      <c r="Z54" s="106">
        <f t="shared" si="69"/>
        <v>182</v>
      </c>
      <c r="AA54" s="106">
        <f t="shared" si="69"/>
        <v>184</v>
      </c>
      <c r="AB54" s="106">
        <f t="shared" si="69"/>
        <v>181</v>
      </c>
      <c r="AC54" s="106">
        <f t="shared" si="69"/>
        <v>184</v>
      </c>
      <c r="AD54" s="106">
        <f t="shared" si="69"/>
        <v>181</v>
      </c>
      <c r="AE54" s="106">
        <f t="shared" si="69"/>
        <v>184</v>
      </c>
      <c r="AF54" s="106">
        <f t="shared" si="69"/>
        <v>181</v>
      </c>
      <c r="AG54" s="106">
        <f t="shared" si="69"/>
        <v>184</v>
      </c>
      <c r="AH54" s="106">
        <f t="shared" si="69"/>
        <v>182</v>
      </c>
      <c r="AI54" s="106">
        <f t="shared" si="69"/>
        <v>184</v>
      </c>
      <c r="AJ54" s="106">
        <f t="shared" si="69"/>
        <v>181</v>
      </c>
      <c r="AK54" s="106">
        <f t="shared" si="69"/>
        <v>184</v>
      </c>
      <c r="AL54" s="106">
        <f t="shared" si="69"/>
        <v>181</v>
      </c>
      <c r="AM54" s="106">
        <f t="shared" si="69"/>
        <v>184</v>
      </c>
      <c r="AN54" s="106">
        <f t="shared" si="69"/>
        <v>181</v>
      </c>
      <c r="AO54" s="106">
        <f t="shared" si="69"/>
        <v>184</v>
      </c>
      <c r="AP54" s="106">
        <f t="shared" si="69"/>
        <v>182</v>
      </c>
      <c r="AQ54" s="106">
        <f t="shared" si="69"/>
        <v>184</v>
      </c>
      <c r="AR54" s="106">
        <f t="shared" si="69"/>
        <v>181</v>
      </c>
      <c r="AS54" s="106">
        <f t="shared" si="69"/>
        <v>184</v>
      </c>
      <c r="AT54" s="106">
        <f t="shared" si="69"/>
        <v>181</v>
      </c>
      <c r="AU54" s="106">
        <f t="shared" si="69"/>
        <v>184</v>
      </c>
      <c r="AV54" s="106">
        <f t="shared" si="69"/>
        <v>0</v>
      </c>
      <c r="AW54" s="106">
        <f t="shared" si="69"/>
        <v>0</v>
      </c>
      <c r="AX54" s="106">
        <f t="shared" si="69"/>
        <v>0</v>
      </c>
      <c r="AY54" s="106">
        <f t="shared" si="69"/>
        <v>0</v>
      </c>
      <c r="AZ54" s="106">
        <f t="shared" si="69"/>
        <v>0</v>
      </c>
      <c r="BA54" s="106">
        <f t="shared" si="69"/>
        <v>0</v>
      </c>
      <c r="BB54" s="106">
        <f t="shared" si="69"/>
        <v>0</v>
      </c>
      <c r="BC54" s="106">
        <f t="shared" si="69"/>
        <v>0</v>
      </c>
      <c r="BD54" s="106">
        <f t="shared" si="69"/>
        <v>0</v>
      </c>
      <c r="BE54" s="106">
        <f t="shared" si="69"/>
        <v>0</v>
      </c>
      <c r="BF54" s="106">
        <f t="shared" si="69"/>
        <v>0</v>
      </c>
      <c r="BG54" s="106">
        <f t="shared" si="69"/>
        <v>0</v>
      </c>
      <c r="BH54" s="106">
        <f t="shared" si="69"/>
        <v>0</v>
      </c>
      <c r="BI54" s="106">
        <f t="shared" si="69"/>
        <v>0</v>
      </c>
      <c r="BJ54" s="106">
        <f t="shared" si="69"/>
        <v>0</v>
      </c>
      <c r="BK54" s="106">
        <f t="shared" si="69"/>
        <v>0</v>
      </c>
      <c r="BL54" s="106">
        <f t="shared" si="69"/>
        <v>0</v>
      </c>
      <c r="BM54" s="106">
        <f t="shared" si="69"/>
        <v>0</v>
      </c>
      <c r="BN54" s="106">
        <f t="shared" si="69"/>
        <v>0</v>
      </c>
      <c r="BO54" s="106">
        <f t="shared" si="69"/>
        <v>0</v>
      </c>
      <c r="BP54" s="106">
        <f t="shared" si="69"/>
        <v>0</v>
      </c>
      <c r="BQ54" s="106">
        <f t="shared" si="69"/>
        <v>0</v>
      </c>
      <c r="BR54" s="106">
        <f t="shared" si="69"/>
        <v>0</v>
      </c>
      <c r="BS54" s="106">
        <f t="shared" ref="BS54:CG54" si="70">MIN(BS$52:BS$53)</f>
        <v>0</v>
      </c>
      <c r="BT54" s="106">
        <f t="shared" si="70"/>
        <v>0</v>
      </c>
      <c r="BU54" s="106">
        <f t="shared" si="70"/>
        <v>0</v>
      </c>
      <c r="BV54" s="106">
        <f t="shared" si="70"/>
        <v>0</v>
      </c>
      <c r="BW54" s="106">
        <f t="shared" si="70"/>
        <v>0</v>
      </c>
      <c r="BX54" s="106">
        <f t="shared" si="70"/>
        <v>0</v>
      </c>
      <c r="BY54" s="106">
        <f t="shared" si="70"/>
        <v>0</v>
      </c>
      <c r="BZ54" s="106">
        <f t="shared" si="70"/>
        <v>0</v>
      </c>
      <c r="CA54" s="106">
        <f t="shared" si="70"/>
        <v>0</v>
      </c>
      <c r="CB54" s="106">
        <f t="shared" si="70"/>
        <v>0</v>
      </c>
      <c r="CC54" s="106">
        <f t="shared" si="70"/>
        <v>0</v>
      </c>
      <c r="CD54" s="106">
        <f t="shared" si="70"/>
        <v>0</v>
      </c>
      <c r="CE54" s="106">
        <f t="shared" si="70"/>
        <v>0</v>
      </c>
      <c r="CF54" s="106">
        <f t="shared" si="70"/>
        <v>0</v>
      </c>
      <c r="CG54" s="106">
        <f t="shared" si="70"/>
        <v>0</v>
      </c>
      <c r="CP54" s="221"/>
      <c r="CQ54" s="221"/>
    </row>
    <row r="55" spans="1:95" s="77" customFormat="1" ht="15.6" hidden="1" customHeight="1" outlineLevel="1" x14ac:dyDescent="0.3">
      <c r="A55" s="116"/>
      <c r="B55" s="84" t="s">
        <v>223</v>
      </c>
      <c r="F55" s="86">
        <f t="shared" ref="F55:AK55" si="71">F$54/F$20</f>
        <v>0</v>
      </c>
      <c r="G55" s="86">
        <f t="shared" si="71"/>
        <v>0</v>
      </c>
      <c r="H55" s="86">
        <f t="shared" si="71"/>
        <v>1</v>
      </c>
      <c r="I55" s="86">
        <f t="shared" si="71"/>
        <v>1</v>
      </c>
      <c r="J55" s="86">
        <f t="shared" si="71"/>
        <v>1</v>
      </c>
      <c r="K55" s="86">
        <f t="shared" si="71"/>
        <v>1</v>
      </c>
      <c r="L55" s="86">
        <f t="shared" si="71"/>
        <v>1</v>
      </c>
      <c r="M55" s="86">
        <f t="shared" si="71"/>
        <v>1</v>
      </c>
      <c r="N55" s="86">
        <f t="shared" si="71"/>
        <v>1</v>
      </c>
      <c r="O55" s="86">
        <f t="shared" si="71"/>
        <v>1</v>
      </c>
      <c r="P55" s="86">
        <f t="shared" si="71"/>
        <v>1</v>
      </c>
      <c r="Q55" s="86">
        <f t="shared" si="71"/>
        <v>1</v>
      </c>
      <c r="R55" s="86">
        <f t="shared" si="71"/>
        <v>1</v>
      </c>
      <c r="S55" s="86">
        <f t="shared" si="71"/>
        <v>1</v>
      </c>
      <c r="T55" s="86">
        <f t="shared" si="71"/>
        <v>1</v>
      </c>
      <c r="U55" s="86">
        <f t="shared" si="71"/>
        <v>1</v>
      </c>
      <c r="V55" s="86">
        <f t="shared" si="71"/>
        <v>1</v>
      </c>
      <c r="W55" s="86">
        <f t="shared" si="71"/>
        <v>1</v>
      </c>
      <c r="X55" s="86">
        <f t="shared" si="71"/>
        <v>1</v>
      </c>
      <c r="Y55" s="86">
        <f t="shared" si="71"/>
        <v>1</v>
      </c>
      <c r="Z55" s="86">
        <f t="shared" si="71"/>
        <v>1</v>
      </c>
      <c r="AA55" s="86">
        <f t="shared" si="71"/>
        <v>1</v>
      </c>
      <c r="AB55" s="86">
        <f t="shared" si="71"/>
        <v>1</v>
      </c>
      <c r="AC55" s="86">
        <f t="shared" si="71"/>
        <v>1</v>
      </c>
      <c r="AD55" s="86">
        <f t="shared" si="71"/>
        <v>1</v>
      </c>
      <c r="AE55" s="86">
        <f t="shared" si="71"/>
        <v>1</v>
      </c>
      <c r="AF55" s="86">
        <f t="shared" si="71"/>
        <v>1</v>
      </c>
      <c r="AG55" s="86">
        <f t="shared" si="71"/>
        <v>1</v>
      </c>
      <c r="AH55" s="86">
        <f t="shared" si="71"/>
        <v>1</v>
      </c>
      <c r="AI55" s="86">
        <f t="shared" si="71"/>
        <v>1</v>
      </c>
      <c r="AJ55" s="86">
        <f t="shared" si="71"/>
        <v>1</v>
      </c>
      <c r="AK55" s="86">
        <f t="shared" si="71"/>
        <v>1</v>
      </c>
      <c r="AL55" s="86">
        <f t="shared" ref="AL55:BQ55" si="72">AL$54/AL$20</f>
        <v>1</v>
      </c>
      <c r="AM55" s="86">
        <f t="shared" si="72"/>
        <v>1</v>
      </c>
      <c r="AN55" s="86">
        <f t="shared" si="72"/>
        <v>1</v>
      </c>
      <c r="AO55" s="86">
        <f t="shared" si="72"/>
        <v>1</v>
      </c>
      <c r="AP55" s="86">
        <f t="shared" si="72"/>
        <v>1</v>
      </c>
      <c r="AQ55" s="86">
        <f t="shared" si="72"/>
        <v>1</v>
      </c>
      <c r="AR55" s="86">
        <f t="shared" si="72"/>
        <v>1</v>
      </c>
      <c r="AS55" s="86">
        <f t="shared" si="72"/>
        <v>1</v>
      </c>
      <c r="AT55" s="86">
        <f t="shared" si="72"/>
        <v>1</v>
      </c>
      <c r="AU55" s="86">
        <f t="shared" si="72"/>
        <v>1</v>
      </c>
      <c r="AV55" s="86">
        <f t="shared" si="72"/>
        <v>0</v>
      </c>
      <c r="AW55" s="86">
        <f t="shared" si="72"/>
        <v>0</v>
      </c>
      <c r="AX55" s="86">
        <f t="shared" si="72"/>
        <v>0</v>
      </c>
      <c r="AY55" s="86">
        <f t="shared" si="72"/>
        <v>0</v>
      </c>
      <c r="AZ55" s="86">
        <f t="shared" si="72"/>
        <v>0</v>
      </c>
      <c r="BA55" s="86">
        <f t="shared" si="72"/>
        <v>0</v>
      </c>
      <c r="BB55" s="86">
        <f t="shared" si="72"/>
        <v>0</v>
      </c>
      <c r="BC55" s="86">
        <f t="shared" si="72"/>
        <v>0</v>
      </c>
      <c r="BD55" s="86">
        <f t="shared" si="72"/>
        <v>0</v>
      </c>
      <c r="BE55" s="86">
        <f t="shared" si="72"/>
        <v>0</v>
      </c>
      <c r="BF55" s="86">
        <f t="shared" si="72"/>
        <v>0</v>
      </c>
      <c r="BG55" s="86">
        <f t="shared" si="72"/>
        <v>0</v>
      </c>
      <c r="BH55" s="86">
        <f t="shared" si="72"/>
        <v>0</v>
      </c>
      <c r="BI55" s="86">
        <f t="shared" si="72"/>
        <v>0</v>
      </c>
      <c r="BJ55" s="86">
        <f t="shared" si="72"/>
        <v>0</v>
      </c>
      <c r="BK55" s="86">
        <f t="shared" si="72"/>
        <v>0</v>
      </c>
      <c r="BL55" s="86">
        <f t="shared" si="72"/>
        <v>0</v>
      </c>
      <c r="BM55" s="86">
        <f t="shared" si="72"/>
        <v>0</v>
      </c>
      <c r="BN55" s="86">
        <f t="shared" si="72"/>
        <v>0</v>
      </c>
      <c r="BO55" s="86">
        <f t="shared" si="72"/>
        <v>0</v>
      </c>
      <c r="BP55" s="86">
        <f t="shared" si="72"/>
        <v>0</v>
      </c>
      <c r="BQ55" s="86">
        <f t="shared" si="72"/>
        <v>0</v>
      </c>
      <c r="BR55" s="86">
        <f t="shared" ref="BR55:CG55" si="73">BR$54/BR$20</f>
        <v>0</v>
      </c>
      <c r="BS55" s="86">
        <f t="shared" si="73"/>
        <v>0</v>
      </c>
      <c r="BT55" s="86">
        <f t="shared" si="73"/>
        <v>0</v>
      </c>
      <c r="BU55" s="86">
        <f t="shared" si="73"/>
        <v>0</v>
      </c>
      <c r="BV55" s="86">
        <f t="shared" si="73"/>
        <v>0</v>
      </c>
      <c r="BW55" s="86">
        <f t="shared" si="73"/>
        <v>0</v>
      </c>
      <c r="BX55" s="86">
        <f t="shared" si="73"/>
        <v>0</v>
      </c>
      <c r="BY55" s="86">
        <f t="shared" si="73"/>
        <v>0</v>
      </c>
      <c r="BZ55" s="86">
        <f t="shared" si="73"/>
        <v>0</v>
      </c>
      <c r="CA55" s="86">
        <f t="shared" si="73"/>
        <v>0</v>
      </c>
      <c r="CB55" s="86">
        <f t="shared" si="73"/>
        <v>0</v>
      </c>
      <c r="CC55" s="86">
        <f t="shared" si="73"/>
        <v>0</v>
      </c>
      <c r="CD55" s="86">
        <f t="shared" si="73"/>
        <v>0</v>
      </c>
      <c r="CE55" s="86">
        <f t="shared" si="73"/>
        <v>0</v>
      </c>
      <c r="CF55" s="86">
        <f t="shared" si="73"/>
        <v>0</v>
      </c>
      <c r="CG55" s="86">
        <f t="shared" si="73"/>
        <v>0</v>
      </c>
      <c r="CP55" s="221"/>
      <c r="CQ55" s="221"/>
    </row>
    <row r="56" spans="1:95" s="77" customFormat="1" ht="15.6" customHeight="1" collapsed="1" x14ac:dyDescent="0.3">
      <c r="A56" s="116"/>
      <c r="B56" s="87" t="s">
        <v>245</v>
      </c>
      <c r="F56" s="88">
        <f>IF(F$55=0,0,SUM(F$55:$CG$55))</f>
        <v>0</v>
      </c>
      <c r="G56" s="88">
        <f>IF(G$55=0,0,SUM(G$55:$CG$55))</f>
        <v>0</v>
      </c>
      <c r="H56" s="88">
        <f>IF(H$55=0,0,SUM(H$55:$CG$55))</f>
        <v>40</v>
      </c>
      <c r="I56" s="88">
        <f>IF(I$55=0,0,SUM(I$55:$CG$55))</f>
        <v>39</v>
      </c>
      <c r="J56" s="88">
        <f>IF(J$55=0,0,SUM(J$55:$CG$55))</f>
        <v>38</v>
      </c>
      <c r="K56" s="88">
        <f>IF(K$55=0,0,SUM(K$55:$CG$55))</f>
        <v>37</v>
      </c>
      <c r="L56" s="88">
        <f>IF(L$55=0,0,SUM(L$55:$CG$55))</f>
        <v>36</v>
      </c>
      <c r="M56" s="88">
        <f>IF(M$55=0,0,SUM(M$55:$CG$55))</f>
        <v>35</v>
      </c>
      <c r="N56" s="88">
        <f>IF(N$55=0,0,SUM(N$55:$CG$55))</f>
        <v>34</v>
      </c>
      <c r="O56" s="88">
        <f>IF(O$55=0,0,SUM(O$55:$CG$55))</f>
        <v>33</v>
      </c>
      <c r="P56" s="88">
        <f>IF(P$55=0,0,SUM(P$55:$CG$55))</f>
        <v>32</v>
      </c>
      <c r="Q56" s="88">
        <f>IF(Q$55=0,0,SUM(Q$55:$CG$55))</f>
        <v>31</v>
      </c>
      <c r="R56" s="88">
        <f>IF(R$55=0,0,SUM(R$55:$CG$55))</f>
        <v>30</v>
      </c>
      <c r="S56" s="88">
        <f>IF(S$55=0,0,SUM(S$55:$CG$55))</f>
        <v>29</v>
      </c>
      <c r="T56" s="88">
        <f>IF(T$55=0,0,SUM(T$55:$CG$55))</f>
        <v>28</v>
      </c>
      <c r="U56" s="88">
        <f>IF(U$55=0,0,SUM(U$55:$CG$55))</f>
        <v>27</v>
      </c>
      <c r="V56" s="88">
        <f>IF(V$55=0,0,SUM(V$55:$CG$55))</f>
        <v>26</v>
      </c>
      <c r="W56" s="88">
        <f>IF(W$55=0,0,SUM(W$55:$CG$55))</f>
        <v>25</v>
      </c>
      <c r="X56" s="88">
        <f>IF(X$55=0,0,SUM(X$55:$CG$55))</f>
        <v>24</v>
      </c>
      <c r="Y56" s="88">
        <f>IF(Y$55=0,0,SUM(Y$55:$CG$55))</f>
        <v>23</v>
      </c>
      <c r="Z56" s="88">
        <f>IF(Z$55=0,0,SUM(Z$55:$CG$55))</f>
        <v>22</v>
      </c>
      <c r="AA56" s="88">
        <f>IF(AA$55=0,0,SUM(AA$55:$CG$55))</f>
        <v>21</v>
      </c>
      <c r="AB56" s="88">
        <f>IF(AB$55=0,0,SUM(AB$55:$CG$55))</f>
        <v>20</v>
      </c>
      <c r="AC56" s="88">
        <f>IF(AC$55=0,0,SUM(AC$55:$CG$55))</f>
        <v>19</v>
      </c>
      <c r="AD56" s="88">
        <f>IF(AD$55=0,0,SUM(AD$55:$CG$55))</f>
        <v>18</v>
      </c>
      <c r="AE56" s="88">
        <f>IF(AE$55=0,0,SUM(AE$55:$CG$55))</f>
        <v>17</v>
      </c>
      <c r="AF56" s="88">
        <f>IF(AF$55=0,0,SUM(AF$55:$CG$55))</f>
        <v>16</v>
      </c>
      <c r="AG56" s="88">
        <f>IF(AG$55=0,0,SUM(AG$55:$CG$55))</f>
        <v>15</v>
      </c>
      <c r="AH56" s="88">
        <f>IF(AH$55=0,0,SUM(AH$55:$CG$55))</f>
        <v>14</v>
      </c>
      <c r="AI56" s="88">
        <f>IF(AI$55=0,0,SUM(AI$55:$CG$55))</f>
        <v>13</v>
      </c>
      <c r="AJ56" s="88">
        <f>IF(AJ$55=0,0,SUM(AJ$55:$CG$55))</f>
        <v>12</v>
      </c>
      <c r="AK56" s="88">
        <f>IF(AK$55=0,0,SUM(AK$55:$CG$55))</f>
        <v>11</v>
      </c>
      <c r="AL56" s="88">
        <f>IF(AL$55=0,0,SUM(AL$55:$CG$55))</f>
        <v>10</v>
      </c>
      <c r="AM56" s="88">
        <f>IF(AM$55=0,0,SUM(AM$55:$CG$55))</f>
        <v>9</v>
      </c>
      <c r="AN56" s="88">
        <f>IF(AN$55=0,0,SUM(AN$55:$CG$55))</f>
        <v>8</v>
      </c>
      <c r="AO56" s="88">
        <f>IF(AO$55=0,0,SUM(AO$55:$CG$55))</f>
        <v>7</v>
      </c>
      <c r="AP56" s="88">
        <f>IF(AP$55=0,0,SUM(AP$55:$CG$55))</f>
        <v>6</v>
      </c>
      <c r="AQ56" s="88">
        <f>IF(AQ$55=0,0,SUM(AQ$55:$CG$55))</f>
        <v>5</v>
      </c>
      <c r="AR56" s="88">
        <f>IF(AR$55=0,0,SUM(AR$55:$CG$55))</f>
        <v>4</v>
      </c>
      <c r="AS56" s="88">
        <f>IF(AS$55=0,0,SUM(AS$55:$CG$55))</f>
        <v>3</v>
      </c>
      <c r="AT56" s="88">
        <f>IF(AT$55=0,0,SUM(AT$55:$CG$55))</f>
        <v>2</v>
      </c>
      <c r="AU56" s="88">
        <f>IF(AU$55=0,0,SUM(AU$55:$CG$55))</f>
        <v>1</v>
      </c>
      <c r="AV56" s="88">
        <f>IF(AV$55=0,0,SUM(AV$55:$CG$55))</f>
        <v>0</v>
      </c>
      <c r="AW56" s="88">
        <f>IF(AW$55=0,0,SUM(AW$55:$CG$55))</f>
        <v>0</v>
      </c>
      <c r="AX56" s="88">
        <f>IF(AX$55=0,0,SUM(AX$55:$CG$55))</f>
        <v>0</v>
      </c>
      <c r="AY56" s="88">
        <f>IF(AY$55=0,0,SUM(AY$55:$CG$55))</f>
        <v>0</v>
      </c>
      <c r="AZ56" s="88">
        <f>IF(AZ$55=0,0,SUM(AZ$55:$CG$55))</f>
        <v>0</v>
      </c>
      <c r="BA56" s="88">
        <f>IF(BA$55=0,0,SUM(BA$55:$CG$55))</f>
        <v>0</v>
      </c>
      <c r="BB56" s="88">
        <f>IF(BB$55=0,0,SUM(BB$55:$CG$55))</f>
        <v>0</v>
      </c>
      <c r="BC56" s="88">
        <f>IF(BC$55=0,0,SUM(BC$55:$CG$55))</f>
        <v>0</v>
      </c>
      <c r="BD56" s="88">
        <f>IF(BD$55=0,0,SUM(BD$55:$CG$55))</f>
        <v>0</v>
      </c>
      <c r="BE56" s="88">
        <f>IF(BE$55=0,0,SUM(BE$55:$CG$55))</f>
        <v>0</v>
      </c>
      <c r="BF56" s="88">
        <f>IF(BF$55=0,0,SUM(BF$55:$CG$55))</f>
        <v>0</v>
      </c>
      <c r="BG56" s="88">
        <f>IF(BG$55=0,0,SUM(BG$55:$CG$55))</f>
        <v>0</v>
      </c>
      <c r="BH56" s="88">
        <f>IF(BH$55=0,0,SUM(BH$55:$CG$55))</f>
        <v>0</v>
      </c>
      <c r="BI56" s="88">
        <f>IF(BI$55=0,0,SUM(BI$55:$CG$55))</f>
        <v>0</v>
      </c>
      <c r="BJ56" s="88">
        <f>IF(BJ$55=0,0,SUM(BJ$55:$CG$55))</f>
        <v>0</v>
      </c>
      <c r="BK56" s="88">
        <f>IF(BK$55=0,0,SUM(BK$55:$CG$55))</f>
        <v>0</v>
      </c>
      <c r="BL56" s="88">
        <f>IF(BL$55=0,0,SUM(BL$55:$CG$55))</f>
        <v>0</v>
      </c>
      <c r="BM56" s="88">
        <f>IF(BM$55=0,0,SUM(BM$55:$CG$55))</f>
        <v>0</v>
      </c>
      <c r="BN56" s="88">
        <f>IF(BN$55=0,0,SUM(BN$55:$CG$55))</f>
        <v>0</v>
      </c>
      <c r="BO56" s="88">
        <f>IF(BO$55=0,0,SUM(BO$55:$CG$55))</f>
        <v>0</v>
      </c>
      <c r="BP56" s="88">
        <f>IF(BP$55=0,0,SUM(BP$55:$CG$55))</f>
        <v>0</v>
      </c>
      <c r="BQ56" s="88">
        <f>IF(BQ$55=0,0,SUM(BQ$55:$CG$55))</f>
        <v>0</v>
      </c>
      <c r="BR56" s="88">
        <f>IF(BR$55=0,0,SUM(BR$55:$CG$55))</f>
        <v>0</v>
      </c>
      <c r="BS56" s="88">
        <f>IF(BS$55=0,0,SUM(BS$55:$CG$55))</f>
        <v>0</v>
      </c>
      <c r="BT56" s="88">
        <f>IF(BT$55=0,0,SUM(BT$55:$CG$55))</f>
        <v>0</v>
      </c>
      <c r="BU56" s="88">
        <f>IF(BU$55=0,0,SUM(BU$55:$CG$55))</f>
        <v>0</v>
      </c>
      <c r="BV56" s="88">
        <f>IF(BV$55=0,0,SUM(BV$55:$CG$55))</f>
        <v>0</v>
      </c>
      <c r="BW56" s="88">
        <f>IF(BW$55=0,0,SUM(BW$55:$CG$55))</f>
        <v>0</v>
      </c>
      <c r="BX56" s="88">
        <f>IF(BX$55=0,0,SUM(BX$55:$CG$55))</f>
        <v>0</v>
      </c>
      <c r="BY56" s="88">
        <f>IF(BY$55=0,0,SUM(BY$55:$CG$55))</f>
        <v>0</v>
      </c>
      <c r="BZ56" s="88">
        <f>IF(BZ$55=0,0,SUM(BZ$55:$CG$55))</f>
        <v>0</v>
      </c>
      <c r="CA56" s="88">
        <f>IF(CA$55=0,0,SUM(CA$55:$CG$55))</f>
        <v>0</v>
      </c>
      <c r="CB56" s="88">
        <f>IF(CB$55=0,0,SUM(CB$55:$CG$55))</f>
        <v>0</v>
      </c>
      <c r="CC56" s="88">
        <f>IF(CC$55=0,0,SUM(CC$55:$CG$55))</f>
        <v>0</v>
      </c>
      <c r="CD56" s="88">
        <f>IF(CD$55=0,0,SUM(CD$55:$CG$55))</f>
        <v>0</v>
      </c>
      <c r="CE56" s="88">
        <f>IF(CE$55=0,0,SUM(CE$55:$CG$55))</f>
        <v>0</v>
      </c>
      <c r="CF56" s="88">
        <f>IF(CF$55=0,0,SUM(CF$55:$CG$55))</f>
        <v>0</v>
      </c>
      <c r="CG56" s="88">
        <f>IF(CG$55=0,0,SUM(CG$55:$CG$55))</f>
        <v>0</v>
      </c>
      <c r="CP56" s="221"/>
      <c r="CQ56" s="221"/>
    </row>
    <row r="57" spans="1:95" s="102" customFormat="1" ht="6.6" customHeight="1" x14ac:dyDescent="0.15">
      <c r="A57" s="190"/>
      <c r="B57" s="192"/>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P57" s="146"/>
      <c r="CQ57" s="146"/>
    </row>
    <row r="58" spans="1:95" ht="18.600000000000001" hidden="1" customHeight="1" outlineLevel="1" x14ac:dyDescent="0.3">
      <c r="A58" s="81"/>
      <c r="B58" s="74" t="s">
        <v>61</v>
      </c>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P58" s="79"/>
      <c r="CQ58" s="79"/>
    </row>
    <row r="59" spans="1:95" ht="18.600000000000001" hidden="1" customHeight="1" outlineLevel="1" x14ac:dyDescent="0.3">
      <c r="A59" s="81"/>
      <c r="B59" s="84" t="s">
        <v>227</v>
      </c>
      <c r="F59" s="88">
        <f t="shared" ref="F59:AK59" si="74">IF((F$19-$D$13)&lt;0,0,IF((F$19-$D$13)&gt;F$20,F$20,(F$19-$D$13)+1))</f>
        <v>0</v>
      </c>
      <c r="G59" s="88">
        <f t="shared" si="74"/>
        <v>0</v>
      </c>
      <c r="H59" s="88">
        <f t="shared" si="74"/>
        <v>0</v>
      </c>
      <c r="I59" s="88">
        <f t="shared" si="74"/>
        <v>0</v>
      </c>
      <c r="J59" s="88">
        <f t="shared" si="74"/>
        <v>0</v>
      </c>
      <c r="K59" s="88">
        <f t="shared" si="74"/>
        <v>0</v>
      </c>
      <c r="L59" s="88">
        <f t="shared" si="74"/>
        <v>0</v>
      </c>
      <c r="M59" s="88">
        <f t="shared" si="74"/>
        <v>0</v>
      </c>
      <c r="N59" s="88">
        <f t="shared" si="74"/>
        <v>0</v>
      </c>
      <c r="O59" s="88">
        <f t="shared" si="74"/>
        <v>0</v>
      </c>
      <c r="P59" s="88">
        <f t="shared" si="74"/>
        <v>0</v>
      </c>
      <c r="Q59" s="88">
        <f t="shared" si="74"/>
        <v>0</v>
      </c>
      <c r="R59" s="88">
        <f t="shared" si="74"/>
        <v>0</v>
      </c>
      <c r="S59" s="88">
        <f t="shared" si="74"/>
        <v>0</v>
      </c>
      <c r="T59" s="88">
        <f t="shared" si="74"/>
        <v>0</v>
      </c>
      <c r="U59" s="88">
        <f t="shared" si="74"/>
        <v>0</v>
      </c>
      <c r="V59" s="88">
        <f t="shared" si="74"/>
        <v>0</v>
      </c>
      <c r="W59" s="88">
        <f t="shared" si="74"/>
        <v>0</v>
      </c>
      <c r="X59" s="88">
        <f t="shared" si="74"/>
        <v>0</v>
      </c>
      <c r="Y59" s="88">
        <f t="shared" si="74"/>
        <v>0</v>
      </c>
      <c r="Z59" s="88">
        <f t="shared" si="74"/>
        <v>0</v>
      </c>
      <c r="AA59" s="88">
        <f t="shared" si="74"/>
        <v>0</v>
      </c>
      <c r="AB59" s="88">
        <f t="shared" si="74"/>
        <v>0</v>
      </c>
      <c r="AC59" s="88">
        <f t="shared" si="74"/>
        <v>0</v>
      </c>
      <c r="AD59" s="88">
        <f t="shared" si="74"/>
        <v>0</v>
      </c>
      <c r="AE59" s="88">
        <f t="shared" si="74"/>
        <v>0</v>
      </c>
      <c r="AF59" s="88">
        <f t="shared" si="74"/>
        <v>0</v>
      </c>
      <c r="AG59" s="88">
        <f t="shared" si="74"/>
        <v>0</v>
      </c>
      <c r="AH59" s="88">
        <f t="shared" si="74"/>
        <v>0</v>
      </c>
      <c r="AI59" s="88">
        <f t="shared" si="74"/>
        <v>0</v>
      </c>
      <c r="AJ59" s="88">
        <f t="shared" si="74"/>
        <v>0</v>
      </c>
      <c r="AK59" s="88">
        <f t="shared" si="74"/>
        <v>0</v>
      </c>
      <c r="AL59" s="88">
        <f t="shared" ref="AL59:BQ59" si="75">IF((AL$19-$D$13)&lt;0,0,IF((AL$19-$D$13)&gt;AL$20,AL$20,(AL$19-$D$13)+1))</f>
        <v>181</v>
      </c>
      <c r="AM59" s="88">
        <f t="shared" si="75"/>
        <v>184</v>
      </c>
      <c r="AN59" s="88">
        <f t="shared" si="75"/>
        <v>181</v>
      </c>
      <c r="AO59" s="88">
        <f t="shared" si="75"/>
        <v>184</v>
      </c>
      <c r="AP59" s="88">
        <f t="shared" si="75"/>
        <v>182</v>
      </c>
      <c r="AQ59" s="88">
        <f t="shared" si="75"/>
        <v>184</v>
      </c>
      <c r="AR59" s="88">
        <f t="shared" si="75"/>
        <v>181</v>
      </c>
      <c r="AS59" s="88">
        <f t="shared" si="75"/>
        <v>184</v>
      </c>
      <c r="AT59" s="88">
        <f t="shared" si="75"/>
        <v>181</v>
      </c>
      <c r="AU59" s="88">
        <f t="shared" si="75"/>
        <v>184</v>
      </c>
      <c r="AV59" s="88">
        <f t="shared" si="75"/>
        <v>181</v>
      </c>
      <c r="AW59" s="88">
        <f t="shared" si="75"/>
        <v>184</v>
      </c>
      <c r="AX59" s="88">
        <f t="shared" si="75"/>
        <v>182</v>
      </c>
      <c r="AY59" s="88">
        <f t="shared" si="75"/>
        <v>184</v>
      </c>
      <c r="AZ59" s="88">
        <f t="shared" si="75"/>
        <v>181</v>
      </c>
      <c r="BA59" s="88">
        <f t="shared" si="75"/>
        <v>184</v>
      </c>
      <c r="BB59" s="88">
        <f t="shared" si="75"/>
        <v>181</v>
      </c>
      <c r="BC59" s="88">
        <f t="shared" si="75"/>
        <v>184</v>
      </c>
      <c r="BD59" s="88">
        <f t="shared" si="75"/>
        <v>181</v>
      </c>
      <c r="BE59" s="88">
        <f t="shared" si="75"/>
        <v>184</v>
      </c>
      <c r="BF59" s="88">
        <f t="shared" si="75"/>
        <v>182</v>
      </c>
      <c r="BG59" s="88">
        <f t="shared" si="75"/>
        <v>184</v>
      </c>
      <c r="BH59" s="88">
        <f t="shared" si="75"/>
        <v>181</v>
      </c>
      <c r="BI59" s="88">
        <f t="shared" si="75"/>
        <v>184</v>
      </c>
      <c r="BJ59" s="88">
        <f t="shared" si="75"/>
        <v>181</v>
      </c>
      <c r="BK59" s="88">
        <f t="shared" si="75"/>
        <v>184</v>
      </c>
      <c r="BL59" s="88">
        <f t="shared" si="75"/>
        <v>181</v>
      </c>
      <c r="BM59" s="88">
        <f t="shared" si="75"/>
        <v>184</v>
      </c>
      <c r="BN59" s="88">
        <f t="shared" si="75"/>
        <v>182</v>
      </c>
      <c r="BO59" s="88">
        <f t="shared" si="75"/>
        <v>184</v>
      </c>
      <c r="BP59" s="88">
        <f t="shared" si="75"/>
        <v>181</v>
      </c>
      <c r="BQ59" s="88">
        <f t="shared" si="75"/>
        <v>184</v>
      </c>
      <c r="BR59" s="88">
        <f t="shared" ref="BR59:CG59" si="76">IF((BR$19-$D$13)&lt;0,0,IF((BR$19-$D$13)&gt;BR$20,BR$20,(BR$19-$D$13)+1))</f>
        <v>181</v>
      </c>
      <c r="BS59" s="88">
        <f t="shared" si="76"/>
        <v>184</v>
      </c>
      <c r="BT59" s="88">
        <f t="shared" si="76"/>
        <v>181</v>
      </c>
      <c r="BU59" s="88">
        <f t="shared" si="76"/>
        <v>184</v>
      </c>
      <c r="BV59" s="88">
        <f t="shared" si="76"/>
        <v>182</v>
      </c>
      <c r="BW59" s="88">
        <f t="shared" si="76"/>
        <v>184</v>
      </c>
      <c r="BX59" s="88">
        <f t="shared" si="76"/>
        <v>181</v>
      </c>
      <c r="BY59" s="88">
        <f t="shared" si="76"/>
        <v>184</v>
      </c>
      <c r="BZ59" s="88">
        <f t="shared" si="76"/>
        <v>181</v>
      </c>
      <c r="CA59" s="88">
        <f t="shared" si="76"/>
        <v>184</v>
      </c>
      <c r="CB59" s="88">
        <f t="shared" si="76"/>
        <v>181</v>
      </c>
      <c r="CC59" s="88">
        <f t="shared" si="76"/>
        <v>184</v>
      </c>
      <c r="CD59" s="88">
        <f t="shared" si="76"/>
        <v>182</v>
      </c>
      <c r="CE59" s="88">
        <f t="shared" si="76"/>
        <v>184</v>
      </c>
      <c r="CF59" s="88">
        <f t="shared" si="76"/>
        <v>181</v>
      </c>
      <c r="CG59" s="88">
        <f t="shared" si="76"/>
        <v>184</v>
      </c>
      <c r="CP59" s="79"/>
      <c r="CQ59" s="79"/>
    </row>
    <row r="60" spans="1:95" ht="18.600000000000001" hidden="1" customHeight="1" outlineLevel="1" x14ac:dyDescent="0.3">
      <c r="A60" s="81"/>
      <c r="B60" s="84" t="s">
        <v>228</v>
      </c>
      <c r="F60" s="88">
        <f t="shared" ref="F60:AK60" si="77">IF(($D$14-F$17+1)&lt;0,0,IF(($D$14-F$17+1)&gt;F$20,F$20,($D$14-F$17+1)))</f>
        <v>181</v>
      </c>
      <c r="G60" s="88">
        <f t="shared" si="77"/>
        <v>184</v>
      </c>
      <c r="H60" s="88">
        <f t="shared" si="77"/>
        <v>181</v>
      </c>
      <c r="I60" s="88">
        <f t="shared" si="77"/>
        <v>184</v>
      </c>
      <c r="J60" s="88">
        <f t="shared" si="77"/>
        <v>182</v>
      </c>
      <c r="K60" s="88">
        <f t="shared" si="77"/>
        <v>184</v>
      </c>
      <c r="L60" s="88">
        <f t="shared" si="77"/>
        <v>181</v>
      </c>
      <c r="M60" s="88">
        <f t="shared" si="77"/>
        <v>184</v>
      </c>
      <c r="N60" s="88">
        <f t="shared" si="77"/>
        <v>181</v>
      </c>
      <c r="O60" s="88">
        <f t="shared" si="77"/>
        <v>184</v>
      </c>
      <c r="P60" s="88">
        <f t="shared" si="77"/>
        <v>181</v>
      </c>
      <c r="Q60" s="88">
        <f t="shared" si="77"/>
        <v>184</v>
      </c>
      <c r="R60" s="88">
        <f t="shared" si="77"/>
        <v>182</v>
      </c>
      <c r="S60" s="88">
        <f t="shared" si="77"/>
        <v>184</v>
      </c>
      <c r="T60" s="88">
        <f t="shared" si="77"/>
        <v>181</v>
      </c>
      <c r="U60" s="88">
        <f t="shared" si="77"/>
        <v>184</v>
      </c>
      <c r="V60" s="88">
        <f t="shared" si="77"/>
        <v>181</v>
      </c>
      <c r="W60" s="88">
        <f t="shared" si="77"/>
        <v>184</v>
      </c>
      <c r="X60" s="88">
        <f t="shared" si="77"/>
        <v>181</v>
      </c>
      <c r="Y60" s="88">
        <f t="shared" si="77"/>
        <v>184</v>
      </c>
      <c r="Z60" s="88">
        <f t="shared" si="77"/>
        <v>182</v>
      </c>
      <c r="AA60" s="88">
        <f t="shared" si="77"/>
        <v>184</v>
      </c>
      <c r="AB60" s="88">
        <f t="shared" si="77"/>
        <v>181</v>
      </c>
      <c r="AC60" s="88">
        <f t="shared" si="77"/>
        <v>184</v>
      </c>
      <c r="AD60" s="88">
        <f t="shared" si="77"/>
        <v>181</v>
      </c>
      <c r="AE60" s="88">
        <f t="shared" si="77"/>
        <v>184</v>
      </c>
      <c r="AF60" s="88">
        <f t="shared" si="77"/>
        <v>181</v>
      </c>
      <c r="AG60" s="88">
        <f t="shared" si="77"/>
        <v>184</v>
      </c>
      <c r="AH60" s="88">
        <f t="shared" si="77"/>
        <v>182</v>
      </c>
      <c r="AI60" s="88">
        <f t="shared" si="77"/>
        <v>184</v>
      </c>
      <c r="AJ60" s="88">
        <f t="shared" si="77"/>
        <v>181</v>
      </c>
      <c r="AK60" s="88">
        <f t="shared" si="77"/>
        <v>184</v>
      </c>
      <c r="AL60" s="88">
        <f t="shared" ref="AL60:BQ60" si="78">IF(($D$14-AL$17+1)&lt;0,0,IF(($D$14-AL$17+1)&gt;AL$20,AL$20,($D$14-AL$17+1)))</f>
        <v>181</v>
      </c>
      <c r="AM60" s="88">
        <f t="shared" si="78"/>
        <v>184</v>
      </c>
      <c r="AN60" s="88">
        <f t="shared" si="78"/>
        <v>181</v>
      </c>
      <c r="AO60" s="88">
        <f t="shared" si="78"/>
        <v>184</v>
      </c>
      <c r="AP60" s="88">
        <f t="shared" si="78"/>
        <v>182</v>
      </c>
      <c r="AQ60" s="88">
        <f t="shared" si="78"/>
        <v>184</v>
      </c>
      <c r="AR60" s="88">
        <f t="shared" si="78"/>
        <v>181</v>
      </c>
      <c r="AS60" s="88">
        <f t="shared" si="78"/>
        <v>184</v>
      </c>
      <c r="AT60" s="88">
        <f t="shared" si="78"/>
        <v>181</v>
      </c>
      <c r="AU60" s="88">
        <f t="shared" si="78"/>
        <v>184</v>
      </c>
      <c r="AV60" s="88">
        <f t="shared" si="78"/>
        <v>0</v>
      </c>
      <c r="AW60" s="88">
        <f t="shared" si="78"/>
        <v>0</v>
      </c>
      <c r="AX60" s="88">
        <f t="shared" si="78"/>
        <v>0</v>
      </c>
      <c r="AY60" s="88">
        <f t="shared" si="78"/>
        <v>0</v>
      </c>
      <c r="AZ60" s="88">
        <f t="shared" si="78"/>
        <v>0</v>
      </c>
      <c r="BA60" s="88">
        <f t="shared" si="78"/>
        <v>0</v>
      </c>
      <c r="BB60" s="88">
        <f t="shared" si="78"/>
        <v>0</v>
      </c>
      <c r="BC60" s="88">
        <f t="shared" si="78"/>
        <v>0</v>
      </c>
      <c r="BD60" s="88">
        <f t="shared" si="78"/>
        <v>0</v>
      </c>
      <c r="BE60" s="88">
        <f t="shared" si="78"/>
        <v>0</v>
      </c>
      <c r="BF60" s="88">
        <f t="shared" si="78"/>
        <v>0</v>
      </c>
      <c r="BG60" s="88">
        <f t="shared" si="78"/>
        <v>0</v>
      </c>
      <c r="BH60" s="88">
        <f t="shared" si="78"/>
        <v>0</v>
      </c>
      <c r="BI60" s="88">
        <f t="shared" si="78"/>
        <v>0</v>
      </c>
      <c r="BJ60" s="88">
        <f t="shared" si="78"/>
        <v>0</v>
      </c>
      <c r="BK60" s="88">
        <f t="shared" si="78"/>
        <v>0</v>
      </c>
      <c r="BL60" s="88">
        <f t="shared" si="78"/>
        <v>0</v>
      </c>
      <c r="BM60" s="88">
        <f t="shared" si="78"/>
        <v>0</v>
      </c>
      <c r="BN60" s="88">
        <f t="shared" si="78"/>
        <v>0</v>
      </c>
      <c r="BO60" s="88">
        <f t="shared" si="78"/>
        <v>0</v>
      </c>
      <c r="BP60" s="88">
        <f t="shared" si="78"/>
        <v>0</v>
      </c>
      <c r="BQ60" s="88">
        <f t="shared" si="78"/>
        <v>0</v>
      </c>
      <c r="BR60" s="88">
        <f t="shared" ref="BR60:CG60" si="79">IF(($D$14-BR$17+1)&lt;0,0,IF(($D$14-BR$17+1)&gt;BR$20,BR$20,($D$14-BR$17+1)))</f>
        <v>0</v>
      </c>
      <c r="BS60" s="88">
        <f t="shared" si="79"/>
        <v>0</v>
      </c>
      <c r="BT60" s="88">
        <f t="shared" si="79"/>
        <v>0</v>
      </c>
      <c r="BU60" s="88">
        <f t="shared" si="79"/>
        <v>0</v>
      </c>
      <c r="BV60" s="88">
        <f t="shared" si="79"/>
        <v>0</v>
      </c>
      <c r="BW60" s="88">
        <f t="shared" si="79"/>
        <v>0</v>
      </c>
      <c r="BX60" s="88">
        <f t="shared" si="79"/>
        <v>0</v>
      </c>
      <c r="BY60" s="88">
        <f t="shared" si="79"/>
        <v>0</v>
      </c>
      <c r="BZ60" s="88">
        <f t="shared" si="79"/>
        <v>0</v>
      </c>
      <c r="CA60" s="88">
        <f t="shared" si="79"/>
        <v>0</v>
      </c>
      <c r="CB60" s="88">
        <f t="shared" si="79"/>
        <v>0</v>
      </c>
      <c r="CC60" s="88">
        <f t="shared" si="79"/>
        <v>0</v>
      </c>
      <c r="CD60" s="88">
        <f t="shared" si="79"/>
        <v>0</v>
      </c>
      <c r="CE60" s="88">
        <f t="shared" si="79"/>
        <v>0</v>
      </c>
      <c r="CF60" s="88">
        <f t="shared" si="79"/>
        <v>0</v>
      </c>
      <c r="CG60" s="88">
        <f t="shared" si="79"/>
        <v>0</v>
      </c>
      <c r="CP60" s="79"/>
      <c r="CQ60" s="79"/>
    </row>
    <row r="61" spans="1:95" ht="18.600000000000001" hidden="1" customHeight="1" outlineLevel="1" x14ac:dyDescent="0.3">
      <c r="A61" s="81"/>
      <c r="B61" s="85" t="s">
        <v>326</v>
      </c>
      <c r="F61" s="88">
        <f>MIN(F$59:F$60)</f>
        <v>0</v>
      </c>
      <c r="G61" s="88">
        <f t="shared" ref="G61:BR61" si="80">MIN(G$59:G$60)</f>
        <v>0</v>
      </c>
      <c r="H61" s="88">
        <f t="shared" si="80"/>
        <v>0</v>
      </c>
      <c r="I61" s="88">
        <f t="shared" si="80"/>
        <v>0</v>
      </c>
      <c r="J61" s="88">
        <f t="shared" si="80"/>
        <v>0</v>
      </c>
      <c r="K61" s="88">
        <f t="shared" si="80"/>
        <v>0</v>
      </c>
      <c r="L61" s="88">
        <f t="shared" si="80"/>
        <v>0</v>
      </c>
      <c r="M61" s="88">
        <f t="shared" si="80"/>
        <v>0</v>
      </c>
      <c r="N61" s="88">
        <f t="shared" si="80"/>
        <v>0</v>
      </c>
      <c r="O61" s="88">
        <f t="shared" si="80"/>
        <v>0</v>
      </c>
      <c r="P61" s="88">
        <f t="shared" si="80"/>
        <v>0</v>
      </c>
      <c r="Q61" s="88">
        <f t="shared" si="80"/>
        <v>0</v>
      </c>
      <c r="R61" s="88">
        <f t="shared" si="80"/>
        <v>0</v>
      </c>
      <c r="S61" s="88">
        <f t="shared" si="80"/>
        <v>0</v>
      </c>
      <c r="T61" s="88">
        <f t="shared" si="80"/>
        <v>0</v>
      </c>
      <c r="U61" s="88">
        <f t="shared" si="80"/>
        <v>0</v>
      </c>
      <c r="V61" s="88">
        <f t="shared" si="80"/>
        <v>0</v>
      </c>
      <c r="W61" s="88">
        <f t="shared" si="80"/>
        <v>0</v>
      </c>
      <c r="X61" s="88">
        <f t="shared" si="80"/>
        <v>0</v>
      </c>
      <c r="Y61" s="88">
        <f t="shared" si="80"/>
        <v>0</v>
      </c>
      <c r="Z61" s="88">
        <f t="shared" si="80"/>
        <v>0</v>
      </c>
      <c r="AA61" s="88">
        <f t="shared" si="80"/>
        <v>0</v>
      </c>
      <c r="AB61" s="88">
        <f t="shared" si="80"/>
        <v>0</v>
      </c>
      <c r="AC61" s="88">
        <f t="shared" si="80"/>
        <v>0</v>
      </c>
      <c r="AD61" s="88">
        <f t="shared" si="80"/>
        <v>0</v>
      </c>
      <c r="AE61" s="88">
        <f t="shared" si="80"/>
        <v>0</v>
      </c>
      <c r="AF61" s="88">
        <f t="shared" si="80"/>
        <v>0</v>
      </c>
      <c r="AG61" s="88">
        <f t="shared" si="80"/>
        <v>0</v>
      </c>
      <c r="AH61" s="88">
        <f t="shared" si="80"/>
        <v>0</v>
      </c>
      <c r="AI61" s="88">
        <f t="shared" si="80"/>
        <v>0</v>
      </c>
      <c r="AJ61" s="88">
        <f t="shared" si="80"/>
        <v>0</v>
      </c>
      <c r="AK61" s="88">
        <f t="shared" si="80"/>
        <v>0</v>
      </c>
      <c r="AL61" s="88">
        <f t="shared" si="80"/>
        <v>181</v>
      </c>
      <c r="AM61" s="88">
        <f t="shared" si="80"/>
        <v>184</v>
      </c>
      <c r="AN61" s="88">
        <f t="shared" si="80"/>
        <v>181</v>
      </c>
      <c r="AO61" s="88">
        <f t="shared" si="80"/>
        <v>184</v>
      </c>
      <c r="AP61" s="88">
        <f t="shared" si="80"/>
        <v>182</v>
      </c>
      <c r="AQ61" s="88">
        <f t="shared" si="80"/>
        <v>184</v>
      </c>
      <c r="AR61" s="88">
        <f t="shared" si="80"/>
        <v>181</v>
      </c>
      <c r="AS61" s="88">
        <f t="shared" si="80"/>
        <v>184</v>
      </c>
      <c r="AT61" s="88">
        <f t="shared" si="80"/>
        <v>181</v>
      </c>
      <c r="AU61" s="88">
        <f t="shared" si="80"/>
        <v>184</v>
      </c>
      <c r="AV61" s="88">
        <f t="shared" si="80"/>
        <v>0</v>
      </c>
      <c r="AW61" s="88">
        <f t="shared" si="80"/>
        <v>0</v>
      </c>
      <c r="AX61" s="88">
        <f t="shared" si="80"/>
        <v>0</v>
      </c>
      <c r="AY61" s="88">
        <f t="shared" si="80"/>
        <v>0</v>
      </c>
      <c r="AZ61" s="88">
        <f t="shared" si="80"/>
        <v>0</v>
      </c>
      <c r="BA61" s="88">
        <f t="shared" si="80"/>
        <v>0</v>
      </c>
      <c r="BB61" s="88">
        <f t="shared" si="80"/>
        <v>0</v>
      </c>
      <c r="BC61" s="88">
        <f t="shared" si="80"/>
        <v>0</v>
      </c>
      <c r="BD61" s="88">
        <f t="shared" si="80"/>
        <v>0</v>
      </c>
      <c r="BE61" s="88">
        <f t="shared" si="80"/>
        <v>0</v>
      </c>
      <c r="BF61" s="88">
        <f t="shared" si="80"/>
        <v>0</v>
      </c>
      <c r="BG61" s="88">
        <f t="shared" si="80"/>
        <v>0</v>
      </c>
      <c r="BH61" s="88">
        <f t="shared" si="80"/>
        <v>0</v>
      </c>
      <c r="BI61" s="88">
        <f t="shared" si="80"/>
        <v>0</v>
      </c>
      <c r="BJ61" s="88">
        <f t="shared" si="80"/>
        <v>0</v>
      </c>
      <c r="BK61" s="88">
        <f t="shared" si="80"/>
        <v>0</v>
      </c>
      <c r="BL61" s="88">
        <f t="shared" si="80"/>
        <v>0</v>
      </c>
      <c r="BM61" s="88">
        <f t="shared" si="80"/>
        <v>0</v>
      </c>
      <c r="BN61" s="88">
        <f t="shared" si="80"/>
        <v>0</v>
      </c>
      <c r="BO61" s="88">
        <f t="shared" si="80"/>
        <v>0</v>
      </c>
      <c r="BP61" s="88">
        <f t="shared" si="80"/>
        <v>0</v>
      </c>
      <c r="BQ61" s="88">
        <f t="shared" si="80"/>
        <v>0</v>
      </c>
      <c r="BR61" s="88">
        <f t="shared" si="80"/>
        <v>0</v>
      </c>
      <c r="BS61" s="88">
        <f t="shared" ref="BS61:CG61" si="81">MIN(BS$59:BS$60)</f>
        <v>0</v>
      </c>
      <c r="BT61" s="88">
        <f t="shared" si="81"/>
        <v>0</v>
      </c>
      <c r="BU61" s="88">
        <f t="shared" si="81"/>
        <v>0</v>
      </c>
      <c r="BV61" s="88">
        <f t="shared" si="81"/>
        <v>0</v>
      </c>
      <c r="BW61" s="88">
        <f t="shared" si="81"/>
        <v>0</v>
      </c>
      <c r="BX61" s="88">
        <f t="shared" si="81"/>
        <v>0</v>
      </c>
      <c r="BY61" s="88">
        <f t="shared" si="81"/>
        <v>0</v>
      </c>
      <c r="BZ61" s="88">
        <f t="shared" si="81"/>
        <v>0</v>
      </c>
      <c r="CA61" s="88">
        <f t="shared" si="81"/>
        <v>0</v>
      </c>
      <c r="CB61" s="88">
        <f t="shared" si="81"/>
        <v>0</v>
      </c>
      <c r="CC61" s="88">
        <f t="shared" si="81"/>
        <v>0</v>
      </c>
      <c r="CD61" s="88">
        <f t="shared" si="81"/>
        <v>0</v>
      </c>
      <c r="CE61" s="88">
        <f t="shared" si="81"/>
        <v>0</v>
      </c>
      <c r="CF61" s="88">
        <f t="shared" si="81"/>
        <v>0</v>
      </c>
      <c r="CG61" s="88">
        <f t="shared" si="81"/>
        <v>0</v>
      </c>
      <c r="CP61" s="79"/>
      <c r="CQ61" s="79"/>
    </row>
    <row r="62" spans="1:95" ht="18.600000000000001" customHeight="1" collapsed="1" x14ac:dyDescent="0.3">
      <c r="A62" s="81"/>
      <c r="B62" s="84" t="s">
        <v>254</v>
      </c>
      <c r="D62" s="204">
        <f>SUM(F62:CG62)</f>
        <v>10</v>
      </c>
      <c r="F62" s="88">
        <f t="shared" ref="F62:AK62" si="82">F$61/F$20</f>
        <v>0</v>
      </c>
      <c r="G62" s="88">
        <f t="shared" si="82"/>
        <v>0</v>
      </c>
      <c r="H62" s="88">
        <f t="shared" si="82"/>
        <v>0</v>
      </c>
      <c r="I62" s="88">
        <f t="shared" si="82"/>
        <v>0</v>
      </c>
      <c r="J62" s="88">
        <f t="shared" si="82"/>
        <v>0</v>
      </c>
      <c r="K62" s="88">
        <f t="shared" si="82"/>
        <v>0</v>
      </c>
      <c r="L62" s="88">
        <f t="shared" si="82"/>
        <v>0</v>
      </c>
      <c r="M62" s="88">
        <f t="shared" si="82"/>
        <v>0</v>
      </c>
      <c r="N62" s="88">
        <f t="shared" si="82"/>
        <v>0</v>
      </c>
      <c r="O62" s="88">
        <f t="shared" si="82"/>
        <v>0</v>
      </c>
      <c r="P62" s="88">
        <f t="shared" si="82"/>
        <v>0</v>
      </c>
      <c r="Q62" s="88">
        <f t="shared" si="82"/>
        <v>0</v>
      </c>
      <c r="R62" s="88">
        <f t="shared" si="82"/>
        <v>0</v>
      </c>
      <c r="S62" s="88">
        <f t="shared" si="82"/>
        <v>0</v>
      </c>
      <c r="T62" s="88">
        <f t="shared" si="82"/>
        <v>0</v>
      </c>
      <c r="U62" s="88">
        <f t="shared" si="82"/>
        <v>0</v>
      </c>
      <c r="V62" s="88">
        <f t="shared" si="82"/>
        <v>0</v>
      </c>
      <c r="W62" s="88">
        <f t="shared" si="82"/>
        <v>0</v>
      </c>
      <c r="X62" s="88">
        <f t="shared" si="82"/>
        <v>0</v>
      </c>
      <c r="Y62" s="88">
        <f t="shared" si="82"/>
        <v>0</v>
      </c>
      <c r="Z62" s="88">
        <f t="shared" si="82"/>
        <v>0</v>
      </c>
      <c r="AA62" s="88">
        <f t="shared" si="82"/>
        <v>0</v>
      </c>
      <c r="AB62" s="88">
        <f t="shared" si="82"/>
        <v>0</v>
      </c>
      <c r="AC62" s="88">
        <f t="shared" si="82"/>
        <v>0</v>
      </c>
      <c r="AD62" s="88">
        <f t="shared" si="82"/>
        <v>0</v>
      </c>
      <c r="AE62" s="88">
        <f t="shared" si="82"/>
        <v>0</v>
      </c>
      <c r="AF62" s="88">
        <f t="shared" si="82"/>
        <v>0</v>
      </c>
      <c r="AG62" s="88">
        <f t="shared" si="82"/>
        <v>0</v>
      </c>
      <c r="AH62" s="88">
        <f t="shared" si="82"/>
        <v>0</v>
      </c>
      <c r="AI62" s="88">
        <f t="shared" si="82"/>
        <v>0</v>
      </c>
      <c r="AJ62" s="88">
        <f t="shared" si="82"/>
        <v>0</v>
      </c>
      <c r="AK62" s="88">
        <f t="shared" si="82"/>
        <v>0</v>
      </c>
      <c r="AL62" s="88">
        <f t="shared" ref="AL62:BQ62" si="83">AL$61/AL$20</f>
        <v>1</v>
      </c>
      <c r="AM62" s="88">
        <f t="shared" si="83"/>
        <v>1</v>
      </c>
      <c r="AN62" s="88">
        <f t="shared" si="83"/>
        <v>1</v>
      </c>
      <c r="AO62" s="88">
        <f t="shared" si="83"/>
        <v>1</v>
      </c>
      <c r="AP62" s="88">
        <f t="shared" si="83"/>
        <v>1</v>
      </c>
      <c r="AQ62" s="88">
        <f t="shared" si="83"/>
        <v>1</v>
      </c>
      <c r="AR62" s="88">
        <f t="shared" si="83"/>
        <v>1</v>
      </c>
      <c r="AS62" s="88">
        <f t="shared" si="83"/>
        <v>1</v>
      </c>
      <c r="AT62" s="88">
        <f t="shared" si="83"/>
        <v>1</v>
      </c>
      <c r="AU62" s="88">
        <f t="shared" si="83"/>
        <v>1</v>
      </c>
      <c r="AV62" s="88">
        <f t="shared" si="83"/>
        <v>0</v>
      </c>
      <c r="AW62" s="88">
        <f t="shared" si="83"/>
        <v>0</v>
      </c>
      <c r="AX62" s="88">
        <f t="shared" si="83"/>
        <v>0</v>
      </c>
      <c r="AY62" s="88">
        <f t="shared" si="83"/>
        <v>0</v>
      </c>
      <c r="AZ62" s="88">
        <f t="shared" si="83"/>
        <v>0</v>
      </c>
      <c r="BA62" s="88">
        <f t="shared" si="83"/>
        <v>0</v>
      </c>
      <c r="BB62" s="88">
        <f t="shared" si="83"/>
        <v>0</v>
      </c>
      <c r="BC62" s="88">
        <f t="shared" si="83"/>
        <v>0</v>
      </c>
      <c r="BD62" s="88">
        <f t="shared" si="83"/>
        <v>0</v>
      </c>
      <c r="BE62" s="88">
        <f t="shared" si="83"/>
        <v>0</v>
      </c>
      <c r="BF62" s="88">
        <f t="shared" si="83"/>
        <v>0</v>
      </c>
      <c r="BG62" s="88">
        <f t="shared" si="83"/>
        <v>0</v>
      </c>
      <c r="BH62" s="88">
        <f t="shared" si="83"/>
        <v>0</v>
      </c>
      <c r="BI62" s="88">
        <f t="shared" si="83"/>
        <v>0</v>
      </c>
      <c r="BJ62" s="88">
        <f t="shared" si="83"/>
        <v>0</v>
      </c>
      <c r="BK62" s="88">
        <f t="shared" si="83"/>
        <v>0</v>
      </c>
      <c r="BL62" s="88">
        <f t="shared" si="83"/>
        <v>0</v>
      </c>
      <c r="BM62" s="88">
        <f t="shared" si="83"/>
        <v>0</v>
      </c>
      <c r="BN62" s="88">
        <f t="shared" si="83"/>
        <v>0</v>
      </c>
      <c r="BO62" s="88">
        <f t="shared" si="83"/>
        <v>0</v>
      </c>
      <c r="BP62" s="88">
        <f t="shared" si="83"/>
        <v>0</v>
      </c>
      <c r="BQ62" s="88">
        <f t="shared" si="83"/>
        <v>0</v>
      </c>
      <c r="BR62" s="88">
        <f t="shared" ref="BR62:CG62" si="84">BR$61/BR$20</f>
        <v>0</v>
      </c>
      <c r="BS62" s="88">
        <f t="shared" si="84"/>
        <v>0</v>
      </c>
      <c r="BT62" s="88">
        <f t="shared" si="84"/>
        <v>0</v>
      </c>
      <c r="BU62" s="88">
        <f t="shared" si="84"/>
        <v>0</v>
      </c>
      <c r="BV62" s="88">
        <f t="shared" si="84"/>
        <v>0</v>
      </c>
      <c r="BW62" s="88">
        <f t="shared" si="84"/>
        <v>0</v>
      </c>
      <c r="BX62" s="88">
        <f t="shared" si="84"/>
        <v>0</v>
      </c>
      <c r="BY62" s="88">
        <f t="shared" si="84"/>
        <v>0</v>
      </c>
      <c r="BZ62" s="88">
        <f t="shared" si="84"/>
        <v>0</v>
      </c>
      <c r="CA62" s="88">
        <f t="shared" si="84"/>
        <v>0</v>
      </c>
      <c r="CB62" s="88">
        <f t="shared" si="84"/>
        <v>0</v>
      </c>
      <c r="CC62" s="88">
        <f t="shared" si="84"/>
        <v>0</v>
      </c>
      <c r="CD62" s="88">
        <f t="shared" si="84"/>
        <v>0</v>
      </c>
      <c r="CE62" s="88">
        <f t="shared" si="84"/>
        <v>0</v>
      </c>
      <c r="CF62" s="88">
        <f t="shared" si="84"/>
        <v>0</v>
      </c>
      <c r="CG62" s="88">
        <f t="shared" si="84"/>
        <v>0</v>
      </c>
      <c r="CP62" s="79"/>
      <c r="CQ62" s="79"/>
    </row>
    <row r="63" spans="1:95" s="102" customFormat="1" ht="2.4500000000000002" customHeight="1" x14ac:dyDescent="0.15">
      <c r="B63" s="192"/>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P63" s="146"/>
      <c r="CQ63" s="146"/>
    </row>
    <row r="64" spans="1:95" s="81" customFormat="1" ht="16.149999999999999" hidden="1" customHeight="1" outlineLevel="1" x14ac:dyDescent="0.3">
      <c r="B64" s="985" t="s">
        <v>816</v>
      </c>
      <c r="F64" s="114">
        <f>IF(AND(Inputs!$E$179="Yes",'Debt and equity calcs'!F$19=Inputs!$E$185),1,0)</f>
        <v>0</v>
      </c>
      <c r="G64" s="114">
        <f>IF(AND(Inputs!$E$179="Yes",'Debt and equity calcs'!G$19=Inputs!$E$185),1,0)</f>
        <v>0</v>
      </c>
      <c r="H64" s="114">
        <f>IF(AND(Inputs!$E$179="Yes",'Debt and equity calcs'!H$19=Inputs!$E$185),1,0)</f>
        <v>0</v>
      </c>
      <c r="I64" s="114">
        <f>IF(AND(Inputs!$E$179="Yes",'Debt and equity calcs'!I$19=Inputs!$E$185),1,0)</f>
        <v>0</v>
      </c>
      <c r="J64" s="114">
        <f>IF(AND(Inputs!$E$179="Yes",'Debt and equity calcs'!J$19=Inputs!$E$185),1,0)</f>
        <v>0</v>
      </c>
      <c r="K64" s="114">
        <f>IF(AND(Inputs!$E$179="Yes",'Debt and equity calcs'!K$19=Inputs!$E$185),1,0)</f>
        <v>0</v>
      </c>
      <c r="L64" s="114">
        <f>IF(AND(Inputs!$E$179="Yes",'Debt and equity calcs'!L$19=Inputs!$E$185),1,0)</f>
        <v>0</v>
      </c>
      <c r="M64" s="114">
        <f>IF(AND(Inputs!$E$179="Yes",'Debt and equity calcs'!M$19=Inputs!$E$185),1,0)</f>
        <v>0</v>
      </c>
      <c r="N64" s="114">
        <f>IF(AND(Inputs!$E$179="Yes",'Debt and equity calcs'!N$19=Inputs!$E$185),1,0)</f>
        <v>0</v>
      </c>
      <c r="O64" s="114">
        <f>IF(AND(Inputs!$E$179="Yes",'Debt and equity calcs'!O$19=Inputs!$E$185),1,0)</f>
        <v>0</v>
      </c>
      <c r="P64" s="114">
        <f>IF(AND(Inputs!$E$179="Yes",'Debt and equity calcs'!P$19=Inputs!$E$185),1,0)</f>
        <v>0</v>
      </c>
      <c r="Q64" s="114">
        <f>IF(AND(Inputs!$E$179="Yes",'Debt and equity calcs'!Q$19=Inputs!$E$185),1,0)</f>
        <v>0</v>
      </c>
      <c r="R64" s="114">
        <f>IF(AND(Inputs!$E$179="Yes",'Debt and equity calcs'!R$19=Inputs!$E$185),1,0)</f>
        <v>0</v>
      </c>
      <c r="S64" s="114">
        <f>IF(AND(Inputs!$E$179="Yes",'Debt and equity calcs'!S$19=Inputs!$E$185),1,0)</f>
        <v>0</v>
      </c>
      <c r="T64" s="114">
        <f>IF(AND(Inputs!$E$179="Yes",'Debt and equity calcs'!T$19=Inputs!$E$185),1,0)</f>
        <v>0</v>
      </c>
      <c r="U64" s="114">
        <f>IF(AND(Inputs!$E$179="Yes",'Debt and equity calcs'!U$19=Inputs!$E$185),1,0)</f>
        <v>0</v>
      </c>
      <c r="V64" s="114">
        <f>IF(AND(Inputs!$E$179="Yes",'Debt and equity calcs'!V$19=Inputs!$E$185),1,0)</f>
        <v>0</v>
      </c>
      <c r="W64" s="114">
        <f>IF(AND(Inputs!$E$179="Yes",'Debt and equity calcs'!W$19=Inputs!$E$185),1,0)</f>
        <v>0</v>
      </c>
      <c r="X64" s="114">
        <f>IF(AND(Inputs!$E$179="Yes",'Debt and equity calcs'!X$19=Inputs!$E$185),1,0)</f>
        <v>0</v>
      </c>
      <c r="Y64" s="114">
        <f>IF(AND(Inputs!$E$179="Yes",'Debt and equity calcs'!Y$19=Inputs!$E$185),1,0)</f>
        <v>0</v>
      </c>
      <c r="Z64" s="114">
        <f>IF(AND(Inputs!$E$179="Yes",'Debt and equity calcs'!Z$19=Inputs!$E$185),1,0)</f>
        <v>0</v>
      </c>
      <c r="AA64" s="114">
        <f>IF(AND(Inputs!$E$179="Yes",'Debt and equity calcs'!AA$19=Inputs!$E$185),1,0)</f>
        <v>0</v>
      </c>
      <c r="AB64" s="114">
        <f>IF(AND(Inputs!$E$179="Yes",'Debt and equity calcs'!AB$19=Inputs!$E$185),1,0)</f>
        <v>0</v>
      </c>
      <c r="AC64" s="114">
        <f>IF(AND(Inputs!$E$179="Yes",'Debt and equity calcs'!AC$19=Inputs!$E$185),1,0)</f>
        <v>0</v>
      </c>
      <c r="AD64" s="114">
        <f>IF(AND(Inputs!$E$179="Yes",'Debt and equity calcs'!AD$19=Inputs!$E$185),1,0)</f>
        <v>0</v>
      </c>
      <c r="AE64" s="114">
        <f>IF(AND(Inputs!$E$179="Yes",'Debt and equity calcs'!AE$19=Inputs!$E$185),1,0)</f>
        <v>0</v>
      </c>
      <c r="AF64" s="114">
        <f>IF(AND(Inputs!$E$179="Yes",'Debt and equity calcs'!AF$19=Inputs!$E$185),1,0)</f>
        <v>0</v>
      </c>
      <c r="AG64" s="114">
        <f>IF(AND(Inputs!$E$179="Yes",'Debt and equity calcs'!AG$19=Inputs!$E$185),1,0)</f>
        <v>0</v>
      </c>
      <c r="AH64" s="114">
        <f>IF(AND(Inputs!$E$179="Yes",'Debt and equity calcs'!AH$19=Inputs!$E$185),1,0)</f>
        <v>0</v>
      </c>
      <c r="AI64" s="114">
        <f>IF(AND(Inputs!$E$179="Yes",'Debt and equity calcs'!AI$19=Inputs!$E$185),1,0)</f>
        <v>0</v>
      </c>
      <c r="AJ64" s="114">
        <f>IF(AND(Inputs!$E$179="Yes",'Debt and equity calcs'!AJ$19=Inputs!$E$185),1,0)</f>
        <v>0</v>
      </c>
      <c r="AK64" s="114">
        <f>IF(AND(Inputs!$E$179="Yes",'Debt and equity calcs'!AK$19=Inputs!$E$185),1,0)</f>
        <v>0</v>
      </c>
      <c r="AL64" s="114">
        <f>IF(AND(Inputs!$E$179="Yes",'Debt and equity calcs'!AL$19=Inputs!$E$185),1,0)</f>
        <v>0</v>
      </c>
      <c r="AM64" s="114">
        <f>IF(AND(Inputs!$E$179="Yes",'Debt and equity calcs'!AM$19=Inputs!$E$185),1,0)</f>
        <v>0</v>
      </c>
      <c r="AN64" s="114">
        <f>IF(AND(Inputs!$E$179="Yes",'Debt and equity calcs'!AN$19=Inputs!$E$185),1,0)</f>
        <v>0</v>
      </c>
      <c r="AO64" s="114">
        <f>IF(AND(Inputs!$E$179="Yes",'Debt and equity calcs'!AO$19=Inputs!$E$185),1,0)</f>
        <v>0</v>
      </c>
      <c r="AP64" s="114">
        <f>IF(AND(Inputs!$E$179="Yes",'Debt and equity calcs'!AP$19=Inputs!$E$185),1,0)</f>
        <v>0</v>
      </c>
      <c r="AQ64" s="114">
        <f>IF(AND(Inputs!$E$179="Yes",'Debt and equity calcs'!AQ$19=Inputs!$E$185),1,0)</f>
        <v>0</v>
      </c>
      <c r="AR64" s="114">
        <f>IF(AND(Inputs!$E$179="Yes",'Debt and equity calcs'!AR$19=Inputs!$E$185),1,0)</f>
        <v>0</v>
      </c>
      <c r="AS64" s="114">
        <f>IF(AND(Inputs!$E$179="Yes",'Debt and equity calcs'!AS$19=Inputs!$E$185),1,0)</f>
        <v>0</v>
      </c>
      <c r="AT64" s="114">
        <f>IF(AND(Inputs!$E$179="Yes",'Debt and equity calcs'!AT$19=Inputs!$E$185),1,0)</f>
        <v>0</v>
      </c>
      <c r="AU64" s="114">
        <f>IF(AND(Inputs!$E$179="Yes",'Debt and equity calcs'!AU$19=Inputs!$E$185),1,0)</f>
        <v>0</v>
      </c>
      <c r="AV64" s="114">
        <f>IF(AND(Inputs!$E$179="Yes",'Debt and equity calcs'!AV$19=Inputs!$E$185),1,0)</f>
        <v>0</v>
      </c>
      <c r="AW64" s="114">
        <f>IF(AND(Inputs!$E$179="Yes",'Debt and equity calcs'!AW$19=Inputs!$E$185),1,0)</f>
        <v>0</v>
      </c>
      <c r="AX64" s="114">
        <f>IF(AND(Inputs!$E$179="Yes",'Debt and equity calcs'!AX$19=Inputs!$E$185),1,0)</f>
        <v>0</v>
      </c>
      <c r="AY64" s="114">
        <f>IF(AND(Inputs!$E$179="Yes",'Debt and equity calcs'!AY$19=Inputs!$E$185),1,0)</f>
        <v>0</v>
      </c>
      <c r="AZ64" s="114">
        <f>IF(AND(Inputs!$E$179="Yes",'Debt and equity calcs'!AZ$19=Inputs!$E$185),1,0)</f>
        <v>0</v>
      </c>
      <c r="BA64" s="114">
        <f>IF(AND(Inputs!$E$179="Yes",'Debt and equity calcs'!BA$19=Inputs!$E$185),1,0)</f>
        <v>0</v>
      </c>
      <c r="BB64" s="114">
        <f>IF(AND(Inputs!$E$179="Yes",'Debt and equity calcs'!BB$19=Inputs!$E$185),1,0)</f>
        <v>0</v>
      </c>
      <c r="BC64" s="114">
        <f>IF(AND(Inputs!$E$179="Yes",'Debt and equity calcs'!BC$19=Inputs!$E$185),1,0)</f>
        <v>0</v>
      </c>
      <c r="BD64" s="114">
        <f>IF(AND(Inputs!$E$179="Yes",'Debt and equity calcs'!BD$19=Inputs!$E$185),1,0)</f>
        <v>0</v>
      </c>
      <c r="BE64" s="114">
        <f>IF(AND(Inputs!$E$179="Yes",'Debt and equity calcs'!BE$19=Inputs!$E$185),1,0)</f>
        <v>0</v>
      </c>
      <c r="BF64" s="114">
        <f>IF(AND(Inputs!$E$179="Yes",'Debt and equity calcs'!BF$19=Inputs!$E$185),1,0)</f>
        <v>0</v>
      </c>
      <c r="BG64" s="114">
        <f>IF(AND(Inputs!$E$179="Yes",'Debt and equity calcs'!BG$19=Inputs!$E$185),1,0)</f>
        <v>0</v>
      </c>
      <c r="BH64" s="114">
        <f>IF(AND(Inputs!$E$179="Yes",'Debt and equity calcs'!BH$19=Inputs!$E$185),1,0)</f>
        <v>0</v>
      </c>
      <c r="BI64" s="114">
        <f>IF(AND(Inputs!$E$179="Yes",'Debt and equity calcs'!BI$19=Inputs!$E$185),1,0)</f>
        <v>0</v>
      </c>
      <c r="BJ64" s="114">
        <f>IF(AND(Inputs!$E$179="Yes",'Debt and equity calcs'!BJ$19=Inputs!$E$185),1,0)</f>
        <v>0</v>
      </c>
      <c r="BK64" s="114">
        <f>IF(AND(Inputs!$E$179="Yes",'Debt and equity calcs'!BK$19=Inputs!$E$185),1,0)</f>
        <v>0</v>
      </c>
      <c r="BL64" s="114">
        <f>IF(AND(Inputs!$E$179="Yes",'Debt and equity calcs'!BL$19=Inputs!$E$185),1,0)</f>
        <v>0</v>
      </c>
      <c r="BM64" s="114">
        <f>IF(AND(Inputs!$E$179="Yes",'Debt and equity calcs'!BM$19=Inputs!$E$185),1,0)</f>
        <v>0</v>
      </c>
      <c r="BN64" s="114">
        <f>IF(AND(Inputs!$E$179="Yes",'Debt and equity calcs'!BN$19=Inputs!$E$185),1,0)</f>
        <v>0</v>
      </c>
      <c r="BO64" s="114">
        <f>IF(AND(Inputs!$E$179="Yes",'Debt and equity calcs'!BO$19=Inputs!$E$185),1,0)</f>
        <v>0</v>
      </c>
      <c r="BP64" s="114">
        <f>IF(AND(Inputs!$E$179="Yes",'Debt and equity calcs'!BP$19=Inputs!$E$185),1,0)</f>
        <v>0</v>
      </c>
      <c r="BQ64" s="114">
        <f>IF(AND(Inputs!$E$179="Yes",'Debt and equity calcs'!BQ$19=Inputs!$E$185),1,0)</f>
        <v>0</v>
      </c>
      <c r="BR64" s="114">
        <f>IF(AND(Inputs!$E$179="Yes",'Debt and equity calcs'!BR$19=Inputs!$E$185),1,0)</f>
        <v>0</v>
      </c>
      <c r="BS64" s="114">
        <f>IF(AND(Inputs!$E$179="Yes",'Debt and equity calcs'!BS$19=Inputs!$E$185),1,0)</f>
        <v>0</v>
      </c>
      <c r="BT64" s="114">
        <f>IF(AND(Inputs!$E$179="Yes",'Debt and equity calcs'!BT$19=Inputs!$E$185),1,0)</f>
        <v>0</v>
      </c>
      <c r="BU64" s="114">
        <f>IF(AND(Inputs!$E$179="Yes",'Debt and equity calcs'!BU$19=Inputs!$E$185),1,0)</f>
        <v>0</v>
      </c>
      <c r="BV64" s="114">
        <f>IF(AND(Inputs!$E$179="Yes",'Debt and equity calcs'!BV$19=Inputs!$E$185),1,0)</f>
        <v>0</v>
      </c>
      <c r="BW64" s="114">
        <f>IF(AND(Inputs!$E$179="Yes",'Debt and equity calcs'!BW$19=Inputs!$E$185),1,0)</f>
        <v>0</v>
      </c>
      <c r="BX64" s="114">
        <f>IF(AND(Inputs!$E$179="Yes",'Debt and equity calcs'!BX$19=Inputs!$E$185),1,0)</f>
        <v>0</v>
      </c>
      <c r="BY64" s="114">
        <f>IF(AND(Inputs!$E$179="Yes",'Debt and equity calcs'!BY$19=Inputs!$E$185),1,0)</f>
        <v>0</v>
      </c>
      <c r="BZ64" s="114">
        <f>IF(AND(Inputs!$E$179="Yes",'Debt and equity calcs'!BZ$19=Inputs!$E$185),1,0)</f>
        <v>0</v>
      </c>
      <c r="CA64" s="114">
        <f>IF(AND(Inputs!$E$179="Yes",'Debt and equity calcs'!CA$19=Inputs!$E$185),1,0)</f>
        <v>0</v>
      </c>
      <c r="CB64" s="114">
        <f>IF(AND(Inputs!$E$179="Yes",'Debt and equity calcs'!CB$19=Inputs!$E$185),1,0)</f>
        <v>0</v>
      </c>
      <c r="CC64" s="114">
        <f>IF(AND(Inputs!$E$179="Yes",'Debt and equity calcs'!CC$19=Inputs!$E$185),1,0)</f>
        <v>0</v>
      </c>
      <c r="CD64" s="114">
        <f>IF(AND(Inputs!$E$179="Yes",'Debt and equity calcs'!CD$19=Inputs!$E$185),1,0)</f>
        <v>0</v>
      </c>
      <c r="CE64" s="114">
        <f>IF(AND(Inputs!$E$179="Yes",'Debt and equity calcs'!CE$19=Inputs!$E$185),1,0)</f>
        <v>0</v>
      </c>
      <c r="CF64" s="114">
        <f>IF(AND(Inputs!$E$179="Yes",'Debt and equity calcs'!CF$19=Inputs!$E$185),1,0)</f>
        <v>0</v>
      </c>
      <c r="CG64" s="114">
        <f>IF(AND(Inputs!$E$179="Yes",'Debt and equity calcs'!CG$19=Inputs!$E$185),1,0)</f>
        <v>0</v>
      </c>
      <c r="CP64" s="216"/>
      <c r="CQ64" s="216"/>
    </row>
    <row r="65" spans="1:96" ht="5.45" customHeight="1" collapsed="1" x14ac:dyDescent="0.3">
      <c r="B65" s="87"/>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P65" s="79"/>
      <c r="CQ65" s="79"/>
    </row>
    <row r="66" spans="1:96" ht="15.6" x14ac:dyDescent="0.3">
      <c r="A66" s="72" t="s">
        <v>219</v>
      </c>
      <c r="B66" s="7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row>
    <row r="67" spans="1:96" ht="6" customHeight="1" x14ac:dyDescent="0.3"/>
    <row r="68" spans="1:96" ht="19.149999999999999" customHeight="1" x14ac:dyDescent="0.3">
      <c r="B68" s="77" t="s">
        <v>815</v>
      </c>
      <c r="F68" s="782">
        <f>IF(AND(Inputs!$E$179="Yes",Inputs!$E$186="Lower interest rate",'Debt and equity calcs'!F$19&gt;Inputs!$E$185),Inputs!$E$188,Inputs!$E$154)</f>
        <v>2.9563014098699991E-2</v>
      </c>
      <c r="G68" s="782">
        <f>IF(AND(Inputs!$E$179="Yes",Inputs!$E$186="Lower interest rate",'Debt and equity calcs'!G$19&gt;Inputs!$E$185),Inputs!$E$188,Inputs!$E$154)</f>
        <v>2.9563014098699991E-2</v>
      </c>
      <c r="H68" s="782">
        <f>IF(AND(Inputs!$E$179="Yes",Inputs!$E$186="Lower interest rate",'Debt and equity calcs'!H$19&gt;Inputs!$E$185),Inputs!$E$188,Inputs!$E$154)</f>
        <v>2.9563014098699991E-2</v>
      </c>
      <c r="I68" s="782">
        <f>IF(AND(Inputs!$E$179="Yes",Inputs!$E$186="Lower interest rate",'Debt and equity calcs'!I$19&gt;Inputs!$E$185),Inputs!$E$188,Inputs!$E$154)</f>
        <v>2.9563014098699991E-2</v>
      </c>
      <c r="J68" s="782">
        <f>IF(AND(Inputs!$E$179="Yes",Inputs!$E$186="Lower interest rate",'Debt and equity calcs'!J$19&gt;Inputs!$E$185),Inputs!$E$188,Inputs!$E$154)</f>
        <v>2.9563014098699991E-2</v>
      </c>
      <c r="K68" s="782">
        <f>IF(AND(Inputs!$E$179="Yes",Inputs!$E$186="Lower interest rate",'Debt and equity calcs'!K$19&gt;Inputs!$E$185),Inputs!$E$188,Inputs!$E$154)</f>
        <v>2.9563014098699991E-2</v>
      </c>
      <c r="L68" s="782">
        <f>IF(AND(Inputs!$E$179="Yes",Inputs!$E$186="Lower interest rate",'Debt and equity calcs'!L$19&gt;Inputs!$E$185),Inputs!$E$188,Inputs!$E$154)</f>
        <v>2.9563014098699991E-2</v>
      </c>
      <c r="M68" s="782">
        <f>IF(AND(Inputs!$E$179="Yes",Inputs!$E$186="Lower interest rate",'Debt and equity calcs'!M$19&gt;Inputs!$E$185),Inputs!$E$188,Inputs!$E$154)</f>
        <v>2.9563014098699991E-2</v>
      </c>
      <c r="N68" s="782">
        <f>IF(AND(Inputs!$E$179="Yes",Inputs!$E$186="Lower interest rate",'Debt and equity calcs'!N$19&gt;Inputs!$E$185),Inputs!$E$188,Inputs!$E$154)</f>
        <v>2.9563014098699991E-2</v>
      </c>
      <c r="O68" s="782">
        <f>IF(AND(Inputs!$E$179="Yes",Inputs!$E$186="Lower interest rate",'Debt and equity calcs'!O$19&gt;Inputs!$E$185),Inputs!$E$188,Inputs!$E$154)</f>
        <v>2.9563014098699991E-2</v>
      </c>
      <c r="P68" s="782">
        <f>IF(AND(Inputs!$E$179="Yes",Inputs!$E$186="Lower interest rate",'Debt and equity calcs'!P$19&gt;Inputs!$E$185),Inputs!$E$188,Inputs!$E$154)</f>
        <v>2.9563014098699991E-2</v>
      </c>
      <c r="Q68" s="782">
        <f>IF(AND(Inputs!$E$179="Yes",Inputs!$E$186="Lower interest rate",'Debt and equity calcs'!Q$19&gt;Inputs!$E$185),Inputs!$E$188,Inputs!$E$154)</f>
        <v>2.9563014098699991E-2</v>
      </c>
      <c r="R68" s="782">
        <f>IF(AND(Inputs!$E$179="Yes",Inputs!$E$186="Lower interest rate",'Debt and equity calcs'!R$19&gt;Inputs!$E$185),Inputs!$E$188,Inputs!$E$154)</f>
        <v>2.9563014098699991E-2</v>
      </c>
      <c r="S68" s="782">
        <f>IF(AND(Inputs!$E$179="Yes",Inputs!$E$186="Lower interest rate",'Debt and equity calcs'!S$19&gt;Inputs!$E$185),Inputs!$E$188,Inputs!$E$154)</f>
        <v>2.9563014098699991E-2</v>
      </c>
      <c r="T68" s="782">
        <f>IF(AND(Inputs!$E$179="Yes",Inputs!$E$186="Lower interest rate",'Debt and equity calcs'!T$19&gt;Inputs!$E$185),Inputs!$E$188,Inputs!$E$154)</f>
        <v>2.9563014098699991E-2</v>
      </c>
      <c r="U68" s="782">
        <f>IF(AND(Inputs!$E$179="Yes",Inputs!$E$186="Lower interest rate",'Debt and equity calcs'!U$19&gt;Inputs!$E$185),Inputs!$E$188,Inputs!$E$154)</f>
        <v>2.9563014098699991E-2</v>
      </c>
      <c r="V68" s="782">
        <f>IF(AND(Inputs!$E$179="Yes",Inputs!$E$186="Lower interest rate",'Debt and equity calcs'!V$19&gt;Inputs!$E$185),Inputs!$E$188,Inputs!$E$154)</f>
        <v>2.9563014098699991E-2</v>
      </c>
      <c r="W68" s="782">
        <f>IF(AND(Inputs!$E$179="Yes",Inputs!$E$186="Lower interest rate",'Debt and equity calcs'!W$19&gt;Inputs!$E$185),Inputs!$E$188,Inputs!$E$154)</f>
        <v>2.9563014098699991E-2</v>
      </c>
      <c r="X68" s="782">
        <f>IF(AND(Inputs!$E$179="Yes",Inputs!$E$186="Lower interest rate",'Debt and equity calcs'!X$19&gt;Inputs!$E$185),Inputs!$E$188,Inputs!$E$154)</f>
        <v>2.9563014098699991E-2</v>
      </c>
      <c r="Y68" s="782">
        <f>IF(AND(Inputs!$E$179="Yes",Inputs!$E$186="Lower interest rate",'Debt and equity calcs'!Y$19&gt;Inputs!$E$185),Inputs!$E$188,Inputs!$E$154)</f>
        <v>2.9563014098699991E-2</v>
      </c>
      <c r="Z68" s="782">
        <f>IF(AND(Inputs!$E$179="Yes",Inputs!$E$186="Lower interest rate",'Debt and equity calcs'!Z$19&gt;Inputs!$E$185),Inputs!$E$188,Inputs!$E$154)</f>
        <v>2.9563014098699991E-2</v>
      </c>
      <c r="AA68" s="782">
        <f>IF(AND(Inputs!$E$179="Yes",Inputs!$E$186="Lower interest rate",'Debt and equity calcs'!AA$19&gt;Inputs!$E$185),Inputs!$E$188,Inputs!$E$154)</f>
        <v>2.9563014098699991E-2</v>
      </c>
      <c r="AB68" s="782">
        <f>IF(AND(Inputs!$E$179="Yes",Inputs!$E$186="Lower interest rate",'Debt and equity calcs'!AB$19&gt;Inputs!$E$185),Inputs!$E$188,Inputs!$E$154)</f>
        <v>2.9563014098699991E-2</v>
      </c>
      <c r="AC68" s="782">
        <f>IF(AND(Inputs!$E$179="Yes",Inputs!$E$186="Lower interest rate",'Debt and equity calcs'!AC$19&gt;Inputs!$E$185),Inputs!$E$188,Inputs!$E$154)</f>
        <v>2.9563014098699991E-2</v>
      </c>
      <c r="AD68" s="782">
        <f>IF(AND(Inputs!$E$179="Yes",Inputs!$E$186="Lower interest rate",'Debt and equity calcs'!AD$19&gt;Inputs!$E$185),Inputs!$E$188,Inputs!$E$154)</f>
        <v>2.9563014098699991E-2</v>
      </c>
      <c r="AE68" s="782">
        <f>IF(AND(Inputs!$E$179="Yes",Inputs!$E$186="Lower interest rate",'Debt and equity calcs'!AE$19&gt;Inputs!$E$185),Inputs!$E$188,Inputs!$E$154)</f>
        <v>2.9563014098699991E-2</v>
      </c>
      <c r="AF68" s="782">
        <f>IF(AND(Inputs!$E$179="Yes",Inputs!$E$186="Lower interest rate",'Debt and equity calcs'!AF$19&gt;Inputs!$E$185),Inputs!$E$188,Inputs!$E$154)</f>
        <v>2.9563014098699991E-2</v>
      </c>
      <c r="AG68" s="782">
        <f>IF(AND(Inputs!$E$179="Yes",Inputs!$E$186="Lower interest rate",'Debt and equity calcs'!AG$19&gt;Inputs!$E$185),Inputs!$E$188,Inputs!$E$154)</f>
        <v>2.9563014098699991E-2</v>
      </c>
      <c r="AH68" s="782">
        <f>IF(AND(Inputs!$E$179="Yes",Inputs!$E$186="Lower interest rate",'Debt and equity calcs'!AH$19&gt;Inputs!$E$185),Inputs!$E$188,Inputs!$E$154)</f>
        <v>2.9563014098699991E-2</v>
      </c>
      <c r="AI68" s="782">
        <f>IF(AND(Inputs!$E$179="Yes",Inputs!$E$186="Lower interest rate",'Debt and equity calcs'!AI$19&gt;Inputs!$E$185),Inputs!$E$188,Inputs!$E$154)</f>
        <v>2.9563014098699991E-2</v>
      </c>
      <c r="AJ68" s="782">
        <f>IF(AND(Inputs!$E$179="Yes",Inputs!$E$186="Lower interest rate",'Debt and equity calcs'!AJ$19&gt;Inputs!$E$185),Inputs!$E$188,Inputs!$E$154)</f>
        <v>2.9563014098699991E-2</v>
      </c>
      <c r="AK68" s="782">
        <f>IF(AND(Inputs!$E$179="Yes",Inputs!$E$186="Lower interest rate",'Debt and equity calcs'!AK$19&gt;Inputs!$E$185),Inputs!$E$188,Inputs!$E$154)</f>
        <v>2.9563014098699991E-2</v>
      </c>
      <c r="AL68" s="782">
        <f>IF(AND(Inputs!$E$179="Yes",Inputs!$E$186="Lower interest rate",'Debt and equity calcs'!AL$19&gt;Inputs!$E$185),Inputs!$E$188,Inputs!$E$154)</f>
        <v>2.9563014098699991E-2</v>
      </c>
      <c r="AM68" s="782">
        <f>IF(AND(Inputs!$E$179="Yes",Inputs!$E$186="Lower interest rate",'Debt and equity calcs'!AM$19&gt;Inputs!$E$185),Inputs!$E$188,Inputs!$E$154)</f>
        <v>2.9563014098699991E-2</v>
      </c>
      <c r="AN68" s="782">
        <f>IF(AND(Inputs!$E$179="Yes",Inputs!$E$186="Lower interest rate",'Debt and equity calcs'!AN$19&gt;Inputs!$E$185),Inputs!$E$188,Inputs!$E$154)</f>
        <v>2.9563014098699991E-2</v>
      </c>
      <c r="AO68" s="782">
        <f>IF(AND(Inputs!$E$179="Yes",Inputs!$E$186="Lower interest rate",'Debt and equity calcs'!AO$19&gt;Inputs!$E$185),Inputs!$E$188,Inputs!$E$154)</f>
        <v>2.9563014098699991E-2</v>
      </c>
      <c r="AP68" s="782">
        <f>IF(AND(Inputs!$E$179="Yes",Inputs!$E$186="Lower interest rate",'Debt and equity calcs'!AP$19&gt;Inputs!$E$185),Inputs!$E$188,Inputs!$E$154)</f>
        <v>2.9563014098699991E-2</v>
      </c>
      <c r="AQ68" s="782">
        <f>IF(AND(Inputs!$E$179="Yes",Inputs!$E$186="Lower interest rate",'Debt and equity calcs'!AQ$19&gt;Inputs!$E$185),Inputs!$E$188,Inputs!$E$154)</f>
        <v>2.9563014098699991E-2</v>
      </c>
      <c r="AR68" s="782">
        <f>IF(AND(Inputs!$E$179="Yes",Inputs!$E$186="Lower interest rate",'Debt and equity calcs'!AR$19&gt;Inputs!$E$185),Inputs!$E$188,Inputs!$E$154)</f>
        <v>2.9563014098699991E-2</v>
      </c>
      <c r="AS68" s="782">
        <f>IF(AND(Inputs!$E$179="Yes",Inputs!$E$186="Lower interest rate",'Debt and equity calcs'!AS$19&gt;Inputs!$E$185),Inputs!$E$188,Inputs!$E$154)</f>
        <v>2.9563014098699991E-2</v>
      </c>
      <c r="AT68" s="782">
        <f>IF(AND(Inputs!$E$179="Yes",Inputs!$E$186="Lower interest rate",'Debt and equity calcs'!AT$19&gt;Inputs!$E$185),Inputs!$E$188,Inputs!$E$154)</f>
        <v>2.9563014098699991E-2</v>
      </c>
      <c r="AU68" s="782">
        <f>IF(AND(Inputs!$E$179="Yes",Inputs!$E$186="Lower interest rate",'Debt and equity calcs'!AU$19&gt;Inputs!$E$185),Inputs!$E$188,Inputs!$E$154)</f>
        <v>2.9563014098699991E-2</v>
      </c>
      <c r="AV68" s="782">
        <f>IF(AND(Inputs!$E$179="Yes",Inputs!$E$186="Lower interest rate",'Debt and equity calcs'!AV$19&gt;Inputs!$E$185),Inputs!$E$188,Inputs!$E$154)</f>
        <v>2.9563014098699991E-2</v>
      </c>
      <c r="AW68" s="782">
        <f>IF(AND(Inputs!$E$179="Yes",Inputs!$E$186="Lower interest rate",'Debt and equity calcs'!AW$19&gt;Inputs!$E$185),Inputs!$E$188,Inputs!$E$154)</f>
        <v>2.9563014098699991E-2</v>
      </c>
      <c r="AX68" s="782">
        <f>IF(AND(Inputs!$E$179="Yes",Inputs!$E$186="Lower interest rate",'Debt and equity calcs'!AX$19&gt;Inputs!$E$185),Inputs!$E$188,Inputs!$E$154)</f>
        <v>2.9563014098699991E-2</v>
      </c>
      <c r="AY68" s="782">
        <f>IF(AND(Inputs!$E$179="Yes",Inputs!$E$186="Lower interest rate",'Debt and equity calcs'!AY$19&gt;Inputs!$E$185),Inputs!$E$188,Inputs!$E$154)</f>
        <v>2.9563014098699991E-2</v>
      </c>
      <c r="AZ68" s="782">
        <f>IF(AND(Inputs!$E$179="Yes",Inputs!$E$186="Lower interest rate",'Debt and equity calcs'!AZ$19&gt;Inputs!$E$185),Inputs!$E$188,Inputs!$E$154)</f>
        <v>2.9563014098699991E-2</v>
      </c>
      <c r="BA68" s="782">
        <f>IF(AND(Inputs!$E$179="Yes",Inputs!$E$186="Lower interest rate",'Debt and equity calcs'!BA$19&gt;Inputs!$E$185),Inputs!$E$188,Inputs!$E$154)</f>
        <v>2.9563014098699991E-2</v>
      </c>
      <c r="BB68" s="782">
        <f>IF(AND(Inputs!$E$179="Yes",Inputs!$E$186="Lower interest rate",'Debt and equity calcs'!BB$19&gt;Inputs!$E$185),Inputs!$E$188,Inputs!$E$154)</f>
        <v>2.9563014098699991E-2</v>
      </c>
      <c r="BC68" s="782">
        <f>IF(AND(Inputs!$E$179="Yes",Inputs!$E$186="Lower interest rate",'Debt and equity calcs'!BC$19&gt;Inputs!$E$185),Inputs!$E$188,Inputs!$E$154)</f>
        <v>2.9563014098699991E-2</v>
      </c>
      <c r="BD68" s="782">
        <f>IF(AND(Inputs!$E$179="Yes",Inputs!$E$186="Lower interest rate",'Debt and equity calcs'!BD$19&gt;Inputs!$E$185),Inputs!$E$188,Inputs!$E$154)</f>
        <v>2.9563014098699991E-2</v>
      </c>
      <c r="BE68" s="782">
        <f>IF(AND(Inputs!$E$179="Yes",Inputs!$E$186="Lower interest rate",'Debt and equity calcs'!BE$19&gt;Inputs!$E$185),Inputs!$E$188,Inputs!$E$154)</f>
        <v>2.9563014098699991E-2</v>
      </c>
      <c r="BF68" s="782">
        <f>IF(AND(Inputs!$E$179="Yes",Inputs!$E$186="Lower interest rate",'Debt and equity calcs'!BF$19&gt;Inputs!$E$185),Inputs!$E$188,Inputs!$E$154)</f>
        <v>2.9563014098699991E-2</v>
      </c>
      <c r="BG68" s="782">
        <f>IF(AND(Inputs!$E$179="Yes",Inputs!$E$186="Lower interest rate",'Debt and equity calcs'!BG$19&gt;Inputs!$E$185),Inputs!$E$188,Inputs!$E$154)</f>
        <v>2.9563014098699991E-2</v>
      </c>
      <c r="BH68" s="782">
        <f>IF(AND(Inputs!$E$179="Yes",Inputs!$E$186="Lower interest rate",'Debt and equity calcs'!BH$19&gt;Inputs!$E$185),Inputs!$E$188,Inputs!$E$154)</f>
        <v>2.9563014098699991E-2</v>
      </c>
      <c r="BI68" s="782">
        <f>IF(AND(Inputs!$E$179="Yes",Inputs!$E$186="Lower interest rate",'Debt and equity calcs'!BI$19&gt;Inputs!$E$185),Inputs!$E$188,Inputs!$E$154)</f>
        <v>2.9563014098699991E-2</v>
      </c>
      <c r="BJ68" s="782">
        <f>IF(AND(Inputs!$E$179="Yes",Inputs!$E$186="Lower interest rate",'Debt and equity calcs'!BJ$19&gt;Inputs!$E$185),Inputs!$E$188,Inputs!$E$154)</f>
        <v>2.9563014098699991E-2</v>
      </c>
      <c r="BK68" s="782">
        <f>IF(AND(Inputs!$E$179="Yes",Inputs!$E$186="Lower interest rate",'Debt and equity calcs'!BK$19&gt;Inputs!$E$185),Inputs!$E$188,Inputs!$E$154)</f>
        <v>2.9563014098699991E-2</v>
      </c>
      <c r="BL68" s="782">
        <f>IF(AND(Inputs!$E$179="Yes",Inputs!$E$186="Lower interest rate",'Debt and equity calcs'!BL$19&gt;Inputs!$E$185),Inputs!$E$188,Inputs!$E$154)</f>
        <v>2.9563014098699991E-2</v>
      </c>
      <c r="BM68" s="782">
        <f>IF(AND(Inputs!$E$179="Yes",Inputs!$E$186="Lower interest rate",'Debt and equity calcs'!BM$19&gt;Inputs!$E$185),Inputs!$E$188,Inputs!$E$154)</f>
        <v>2.9563014098699991E-2</v>
      </c>
      <c r="BN68" s="782">
        <f>IF(AND(Inputs!$E$179="Yes",Inputs!$E$186="Lower interest rate",'Debt and equity calcs'!BN$19&gt;Inputs!$E$185),Inputs!$E$188,Inputs!$E$154)</f>
        <v>2.9563014098699991E-2</v>
      </c>
      <c r="BO68" s="782">
        <f>IF(AND(Inputs!$E$179="Yes",Inputs!$E$186="Lower interest rate",'Debt and equity calcs'!BO$19&gt;Inputs!$E$185),Inputs!$E$188,Inputs!$E$154)</f>
        <v>2.9563014098699991E-2</v>
      </c>
      <c r="BP68" s="782">
        <f>IF(AND(Inputs!$E$179="Yes",Inputs!$E$186="Lower interest rate",'Debt and equity calcs'!BP$19&gt;Inputs!$E$185),Inputs!$E$188,Inputs!$E$154)</f>
        <v>2.9563014098699991E-2</v>
      </c>
      <c r="BQ68" s="782">
        <f>IF(AND(Inputs!$E$179="Yes",Inputs!$E$186="Lower interest rate",'Debt and equity calcs'!BQ$19&gt;Inputs!$E$185),Inputs!$E$188,Inputs!$E$154)</f>
        <v>2.9563014098699991E-2</v>
      </c>
      <c r="BR68" s="782">
        <f>IF(AND(Inputs!$E$179="Yes",Inputs!$E$186="Lower interest rate",'Debt and equity calcs'!BR$19&gt;Inputs!$E$185),Inputs!$E$188,Inputs!$E$154)</f>
        <v>2.9563014098699991E-2</v>
      </c>
      <c r="BS68" s="782">
        <f>IF(AND(Inputs!$E$179="Yes",Inputs!$E$186="Lower interest rate",'Debt and equity calcs'!BS$19&gt;Inputs!$E$185),Inputs!$E$188,Inputs!$E$154)</f>
        <v>2.9563014098699991E-2</v>
      </c>
      <c r="BT68" s="782">
        <f>IF(AND(Inputs!$E$179="Yes",Inputs!$E$186="Lower interest rate",'Debt and equity calcs'!BT$19&gt;Inputs!$E$185),Inputs!$E$188,Inputs!$E$154)</f>
        <v>2.9563014098699991E-2</v>
      </c>
      <c r="BU68" s="782">
        <f>IF(AND(Inputs!$E$179="Yes",Inputs!$E$186="Lower interest rate",'Debt and equity calcs'!BU$19&gt;Inputs!$E$185),Inputs!$E$188,Inputs!$E$154)</f>
        <v>2.9563014098699991E-2</v>
      </c>
      <c r="BV68" s="782">
        <f>IF(AND(Inputs!$E$179="Yes",Inputs!$E$186="Lower interest rate",'Debt and equity calcs'!BV$19&gt;Inputs!$E$185),Inputs!$E$188,Inputs!$E$154)</f>
        <v>2.9563014098699991E-2</v>
      </c>
      <c r="BW68" s="782">
        <f>IF(AND(Inputs!$E$179="Yes",Inputs!$E$186="Lower interest rate",'Debt and equity calcs'!BW$19&gt;Inputs!$E$185),Inputs!$E$188,Inputs!$E$154)</f>
        <v>2.9563014098699991E-2</v>
      </c>
      <c r="BX68" s="782">
        <f>IF(AND(Inputs!$E$179="Yes",Inputs!$E$186="Lower interest rate",'Debt and equity calcs'!BX$19&gt;Inputs!$E$185),Inputs!$E$188,Inputs!$E$154)</f>
        <v>2.9563014098699991E-2</v>
      </c>
      <c r="BY68" s="782">
        <f>IF(AND(Inputs!$E$179="Yes",Inputs!$E$186="Lower interest rate",'Debt and equity calcs'!BY$19&gt;Inputs!$E$185),Inputs!$E$188,Inputs!$E$154)</f>
        <v>2.9563014098699991E-2</v>
      </c>
      <c r="BZ68" s="782">
        <f>IF(AND(Inputs!$E$179="Yes",Inputs!$E$186="Lower interest rate",'Debt and equity calcs'!BZ$19&gt;Inputs!$E$185),Inputs!$E$188,Inputs!$E$154)</f>
        <v>2.9563014098699991E-2</v>
      </c>
      <c r="CA68" s="782">
        <f>IF(AND(Inputs!$E$179="Yes",Inputs!$E$186="Lower interest rate",'Debt and equity calcs'!CA$19&gt;Inputs!$E$185),Inputs!$E$188,Inputs!$E$154)</f>
        <v>2.9563014098699991E-2</v>
      </c>
      <c r="CB68" s="782">
        <f>IF(AND(Inputs!$E$179="Yes",Inputs!$E$186="Lower interest rate",'Debt and equity calcs'!CB$19&gt;Inputs!$E$185),Inputs!$E$188,Inputs!$E$154)</f>
        <v>2.9563014098699991E-2</v>
      </c>
      <c r="CC68" s="782">
        <f>IF(AND(Inputs!$E$179="Yes",Inputs!$E$186="Lower interest rate",'Debt and equity calcs'!CC$19&gt;Inputs!$E$185),Inputs!$E$188,Inputs!$E$154)</f>
        <v>2.9563014098699991E-2</v>
      </c>
      <c r="CD68" s="782">
        <f>IF(AND(Inputs!$E$179="Yes",Inputs!$E$186="Lower interest rate",'Debt and equity calcs'!CD$19&gt;Inputs!$E$185),Inputs!$E$188,Inputs!$E$154)</f>
        <v>2.9563014098699991E-2</v>
      </c>
      <c r="CE68" s="782">
        <f>IF(AND(Inputs!$E$179="Yes",Inputs!$E$186="Lower interest rate",'Debt and equity calcs'!CE$19&gt;Inputs!$E$185),Inputs!$E$188,Inputs!$E$154)</f>
        <v>2.9563014098699991E-2</v>
      </c>
      <c r="CF68" s="782">
        <f>IF(AND(Inputs!$E$179="Yes",Inputs!$E$186="Lower interest rate",'Debt and equity calcs'!CF$19&gt;Inputs!$E$185),Inputs!$E$188,Inputs!$E$154)</f>
        <v>2.9563014098699991E-2</v>
      </c>
      <c r="CG68" s="782">
        <f>IF(AND(Inputs!$E$179="Yes",Inputs!$E$186="Lower interest rate",'Debt and equity calcs'!CG$19&gt;Inputs!$E$185),Inputs!$E$188,Inputs!$E$154)</f>
        <v>2.9563014098699991E-2</v>
      </c>
    </row>
    <row r="69" spans="1:96" ht="6" customHeight="1" x14ac:dyDescent="0.3"/>
    <row r="70" spans="1:96" ht="14.45" x14ac:dyDescent="0.3">
      <c r="B70" s="74" t="s">
        <v>32</v>
      </c>
      <c r="F70" s="89">
        <f>IF(LOOKUP(F$19,'Calculations - pre operations'!$F$155:$X$155,'Calculations - pre operations'!$F$190:$X$190)&gt;0,LOOKUP(F$19,'Calculations - pre operations'!$F$155:$X$155,'Calculations - pre operations'!$F$190:$X$190),E$74)</f>
        <v>0</v>
      </c>
      <c r="G70" s="89">
        <f>IF(LOOKUP(G$19,'Calculations - pre operations'!$F$155:$X$155,'Calculations - pre operations'!$F$190:$X$190)&gt;0,LOOKUP(G$19,'Calculations - pre operations'!$F$155:$X$155,'Calculations - pre operations'!$F$190:$X$190),F$74)</f>
        <v>282008.18482516293</v>
      </c>
      <c r="H70" s="89">
        <f>IF(LOOKUP(H$19,'Calculations - pre operations'!$F$155:$X$155,'Calculations - pre operations'!$F$190:$X$190)&gt;0,LOOKUP(H$19,'Calculations - pre operations'!$F$155:$X$155,'Calculations - pre operations'!$F$190:$X$190),G$74)</f>
        <v>707037.86337190028</v>
      </c>
      <c r="I70" s="89">
        <f>IF(LOOKUP(I$19,'Calculations - pre operations'!$F$155:$X$155,'Calculations - pre operations'!$F$190:$X$190)&gt;0,LOOKUP(I$19,'Calculations - pre operations'!$F$155:$X$155,'Calculations - pre operations'!$F$190:$X$190),H$74)</f>
        <v>692070.94654275943</v>
      </c>
      <c r="J70" s="89">
        <f>IF(LOOKUP(J$19,'Calculations - pre operations'!$F$155:$X$155,'Calculations - pre operations'!$F$190:$X$190)&gt;0,LOOKUP(J$19,'Calculations - pre operations'!$F$155:$X$155,'Calculations - pre operations'!$F$190:$X$190),I$74)</f>
        <v>676661.56254038459</v>
      </c>
      <c r="K70" s="89">
        <f>IF(LOOKUP(K$19,'Calculations - pre operations'!$F$155:$X$155,'Calculations - pre operations'!$F$190:$X$190)&gt;0,LOOKUP(K$19,'Calculations - pre operations'!$F$155:$X$155,'Calculations - pre operations'!$F$190:$X$190),J$74)</f>
        <v>660796.63070149533</v>
      </c>
      <c r="L70" s="89">
        <f>IF(LOOKUP(L$19,'Calculations - pre operations'!$F$155:$X$155,'Calculations - pre operations'!$F$190:$X$190)&gt;0,LOOKUP(L$19,'Calculations - pre operations'!$F$155:$X$155,'Calculations - pre operations'!$F$190:$X$190),K$74)</f>
        <v>644462.68365897809</v>
      </c>
      <c r="M70" s="89">
        <f>IF(LOOKUP(M$19,'Calculations - pre operations'!$F$155:$X$155,'Calculations - pre operations'!$F$190:$X$190)&gt;0,LOOKUP(M$19,'Calculations - pre operations'!$F$155:$X$155,'Calculations - pre operations'!$F$190:$X$190),L$74)</f>
        <v>627645.85590975545</v>
      </c>
      <c r="N70" s="89">
        <f>IF(LOOKUP(N$19,'Calculations - pre operations'!$F$155:$X$155,'Calculations - pre operations'!$F$190:$X$190)&gt;0,LOOKUP(N$19,'Calculations - pre operations'!$F$155:$X$155,'Calculations - pre operations'!$F$190:$X$190),M$74)</f>
        <v>610331.87204468716</v>
      </c>
      <c r="O70" s="89">
        <f>IF(LOOKUP(O$19,'Calculations - pre operations'!$F$155:$X$155,'Calculations - pre operations'!$F$190:$X$190)&gt;0,LOOKUP(O$19,'Calculations - pre operations'!$F$155:$X$155,'Calculations - pre operations'!$F$190:$X$190),N$74)</f>
        <v>592506.03463051119</v>
      </c>
      <c r="P70" s="89">
        <f>IF(LOOKUP(P$19,'Calculations - pre operations'!$F$155:$X$155,'Calculations - pre operations'!$F$190:$X$190)&gt;0,LOOKUP(P$19,'Calculations - pre operations'!$F$155:$X$155,'Calculations - pre operations'!$F$190:$X$190),O$74)</f>
        <v>574153.21173353877</v>
      </c>
      <c r="Q70" s="89">
        <f>IF(LOOKUP(Q$19,'Calculations - pre operations'!$F$155:$X$155,'Calculations - pre operations'!$F$190:$X$190)&gt;0,LOOKUP(Q$19,'Calculations - pre operations'!$F$155:$X$155,'Calculations - pre operations'!$F$190:$X$190),P$74)</f>
        <v>555257.82407451223</v>
      </c>
      <c r="R70" s="89">
        <f>IF(LOOKUP(R$19,'Calculations - pre operations'!$F$155:$X$155,'Calculations - pre operations'!$F$190:$X$190)&gt;0,LOOKUP(R$19,'Calculations - pre operations'!$F$155:$X$155,'Calculations - pre operations'!$F$190:$X$190),Q$74)</f>
        <v>535803.83180372149</v>
      </c>
      <c r="S70" s="89">
        <f>IF(LOOKUP(S$19,'Calculations - pre operations'!$F$155:$X$155,'Calculations - pre operations'!$F$190:$X$190)&gt;0,LOOKUP(S$19,'Calculations - pre operations'!$F$155:$X$155,'Calculations - pre operations'!$F$190:$X$190),R$74)</f>
        <v>515774.72088515334</v>
      </c>
      <c r="T70" s="89">
        <f>IF(LOOKUP(T$19,'Calculations - pre operations'!$F$155:$X$155,'Calculations - pre operations'!$F$190:$X$190)&gt;0,LOOKUP(T$19,'Calculations - pre operations'!$F$155:$X$155,'Calculations - pre operations'!$F$190:$X$190),S$74)</f>
        <v>495153.48907811515</v>
      </c>
      <c r="U70" s="89">
        <f>IF(LOOKUP(U$19,'Calculations - pre operations'!$F$155:$X$155,'Calculations - pre operations'!$F$190:$X$190)&gt;0,LOOKUP(U$19,'Calculations - pre operations'!$F$155:$X$155,'Calculations - pre operations'!$F$190:$X$190),T$74)</f>
        <v>473922.63150443288</v>
      </c>
      <c r="V70" s="89">
        <f>IF(LOOKUP(V$19,'Calculations - pre operations'!$F$155:$X$155,'Calculations - pre operations'!$F$190:$X$190)&gt;0,LOOKUP(V$19,'Calculations - pre operations'!$F$155:$X$155,'Calculations - pre operations'!$F$190:$X$190),U$74)</f>
        <v>452064.12578897236</v>
      </c>
      <c r="W70" s="89">
        <f>IF(LOOKUP(W$19,'Calculations - pre operations'!$F$155:$X$155,'Calculations - pre operations'!$F$190:$X$190)&gt;0,LOOKUP(W$19,'Calculations - pre operations'!$F$155:$X$155,'Calculations - pre operations'!$F$190:$X$190),V$74)</f>
        <v>429559.41676086921</v>
      </c>
      <c r="X70" s="89">
        <f>IF(LOOKUP(X$19,'Calculations - pre operations'!$F$155:$X$155,'Calculations - pre operations'!$F$190:$X$190)&gt;0,LOOKUP(X$19,'Calculations - pre operations'!$F$155:$X$155,'Calculations - pre operations'!$F$190:$X$190),W$74)</f>
        <v>406389.4007024811</v>
      </c>
      <c r="Y70" s="89">
        <f>IF(LOOKUP(Y$19,'Calculations - pre operations'!$F$155:$X$155,'Calculations - pre operations'!$F$190:$X$190)&gt;0,LOOKUP(Y$19,'Calculations - pre operations'!$F$155:$X$155,'Calculations - pre operations'!$F$190:$X$190),X$74)</f>
        <v>382534.40913269174</v>
      </c>
      <c r="Z70" s="89">
        <f>IF(LOOKUP(Z$19,'Calculations - pre operations'!$F$155:$X$155,'Calculations - pre operations'!$F$190:$X$190)&gt;0,LOOKUP(Z$19,'Calculations - pre operations'!$F$155:$X$155,'Calculations - pre operations'!$F$190:$X$190),Y$74)</f>
        <v>357974.19211080036</v>
      </c>
      <c r="AA70" s="89">
        <f>IF(LOOKUP(AA$19,'Calculations - pre operations'!$F$155:$X$155,'Calculations - pre operations'!$F$190:$X$190)&gt;0,LOOKUP(AA$19,'Calculations - pre operations'!$F$155:$X$155,'Calculations - pre operations'!$F$190:$X$190),Z$74)</f>
        <v>332687.90104682365</v>
      </c>
      <c r="AB70" s="89">
        <f>IF(LOOKUP(AB$19,'Calculations - pre operations'!$F$155:$X$155,'Calculations - pre operations'!$F$190:$X$190)&gt;0,LOOKUP(AB$19,'Calculations - pre operations'!$F$155:$X$155,'Calculations - pre operations'!$F$190:$X$190),AA$74)</f>
        <v>306654.07100361877</v>
      </c>
      <c r="AC70" s="89">
        <f>IF(LOOKUP(AC$19,'Calculations - pre operations'!$F$155:$X$155,'Calculations - pre operations'!$F$190:$X$190)&gt;0,LOOKUP(AC$19,'Calculations - pre operations'!$F$155:$X$155,'Calculations - pre operations'!$F$190:$X$190),AB$74)</f>
        <v>279850.60247580346</v>
      </c>
      <c r="AD70" s="89">
        <f>IF(LOOKUP(AD$19,'Calculations - pre operations'!$F$155:$X$155,'Calculations - pre operations'!$F$190:$X$190)&gt;0,LOOKUP(AD$19,'Calculations - pre operations'!$F$155:$X$155,'Calculations - pre operations'!$F$190:$X$190),AC$74)</f>
        <v>252254.74263000631</v>
      </c>
      <c r="AE70" s="89">
        <f>IF(LOOKUP(AE$19,'Calculations - pre operations'!$F$155:$X$155,'Calculations - pre operations'!$F$190:$X$190)&gt;0,LOOKUP(AE$19,'Calculations - pre operations'!$F$155:$X$155,'Calculations - pre operations'!$F$190:$X$190),AD$74)</f>
        <v>223843.0659905221</v>
      </c>
      <c r="AF70" s="89">
        <f>IF(LOOKUP(AF$19,'Calculations - pre operations'!$F$155:$X$155,'Calculations - pre operations'!$F$190:$X$190)&gt;0,LOOKUP(AF$19,'Calculations - pre operations'!$F$155:$X$155,'Calculations - pre operations'!$F$190:$X$190),AE$74)</f>
        <v>194591.45455397712</v>
      </c>
      <c r="AG70" s="89">
        <f>IF(LOOKUP(AG$19,'Calculations - pre operations'!$F$155:$X$155,'Calculations - pre operations'!$F$190:$X$190)&gt;0,LOOKUP(AG$19,'Calculations - pre operations'!$F$155:$X$155,'Calculations - pre operations'!$F$190:$X$190),AF$74)</f>
        <v>164475.07731612385</v>
      </c>
      <c r="AH70" s="89">
        <f>IF(LOOKUP(AH$19,'Calculations - pre operations'!$F$155:$X$155,'Calculations - pre operations'!$F$190:$X$190)&gt;0,LOOKUP(AH$19,'Calculations - pre operations'!$F$155:$X$155,'Calculations - pre operations'!$F$190:$X$190),AG$74)</f>
        <v>133468.36919338617</v>
      </c>
      <c r="AI70" s="89">
        <f>IF(LOOKUP(AI$19,'Calculations - pre operations'!$F$155:$X$155,'Calculations - pre operations'!$F$190:$X$190)&gt;0,LOOKUP(AI$19,'Calculations - pre operations'!$F$155:$X$155,'Calculations - pre operations'!$F$190:$X$190),AH$74)</f>
        <v>101545.00932126174</v>
      </c>
      <c r="AJ70" s="89">
        <f>IF(LOOKUP(AJ$19,'Calculations - pre operations'!$F$155:$X$155,'Calculations - pre operations'!$F$190:$X$190)&gt;0,LOOKUP(AJ$19,'Calculations - pre operations'!$F$155:$X$155,'Calculations - pre operations'!$F$190:$X$190),AI$74)</f>
        <v>68677.898711159796</v>
      </c>
      <c r="AK70" s="89">
        <f>IF(LOOKUP(AK$19,'Calculations - pre operations'!$F$155:$X$155,'Calculations - pre operations'!$F$190:$X$190)&gt;0,LOOKUP(AK$19,'Calculations - pre operations'!$F$155:$X$155,'Calculations - pre operations'!$F$190:$X$190),AJ$74)</f>
        <v>34839.137246707935</v>
      </c>
      <c r="AL70" s="89">
        <f>IF(LOOKUP(AL$19,'Calculations - pre operations'!$F$155:$X$155,'Calculations - pre operations'!$F$190:$X$190)&gt;0,LOOKUP(AL$19,'Calculations - pre operations'!$F$155:$X$155,'Calculations - pre operations'!$F$190:$X$190),AK$74)</f>
        <v>0</v>
      </c>
      <c r="AM70" s="89">
        <f>IF(LOOKUP(AM$19,'Calculations - pre operations'!$F$155:$X$155,'Calculations - pre operations'!$F$190:$X$190)&gt;0,LOOKUP(AM$19,'Calculations - pre operations'!$F$155:$X$155,'Calculations - pre operations'!$F$190:$X$190),AL$74)</f>
        <v>0</v>
      </c>
      <c r="AN70" s="89">
        <f>IF(LOOKUP(AN$19,'Calculations - pre operations'!$F$155:$X$155,'Calculations - pre operations'!$F$190:$X$190)&gt;0,LOOKUP(AN$19,'Calculations - pre operations'!$F$155:$X$155,'Calculations - pre operations'!$F$190:$X$190),AM$74)</f>
        <v>0</v>
      </c>
      <c r="AO70" s="89">
        <f>IF(LOOKUP(AO$19,'Calculations - pre operations'!$F$155:$X$155,'Calculations - pre operations'!$F$190:$X$190)&gt;0,LOOKUP(AO$19,'Calculations - pre operations'!$F$155:$X$155,'Calculations - pre operations'!$F$190:$X$190),AN$74)</f>
        <v>0</v>
      </c>
      <c r="AP70" s="89">
        <f>IF(LOOKUP(AP$19,'Calculations - pre operations'!$F$155:$X$155,'Calculations - pre operations'!$F$190:$X$190)&gt;0,LOOKUP(AP$19,'Calculations - pre operations'!$F$155:$X$155,'Calculations - pre operations'!$F$190:$X$190),AO$74)</f>
        <v>0</v>
      </c>
      <c r="AQ70" s="89">
        <f>IF(LOOKUP(AQ$19,'Calculations - pre operations'!$F$155:$X$155,'Calculations - pre operations'!$F$190:$X$190)&gt;0,LOOKUP(AQ$19,'Calculations - pre operations'!$F$155:$X$155,'Calculations - pre operations'!$F$190:$X$190),AP$74)</f>
        <v>0</v>
      </c>
      <c r="AR70" s="89">
        <f>IF(LOOKUP(AR$19,'Calculations - pre operations'!$F$155:$X$155,'Calculations - pre operations'!$F$190:$X$190)&gt;0,LOOKUP(AR$19,'Calculations - pre operations'!$F$155:$X$155,'Calculations - pre operations'!$F$190:$X$190),AQ$74)</f>
        <v>0</v>
      </c>
      <c r="AS70" s="89">
        <f>IF(LOOKUP(AS$19,'Calculations - pre operations'!$F$155:$X$155,'Calculations - pre operations'!$F$190:$X$190)&gt;0,LOOKUP(AS$19,'Calculations - pre operations'!$F$155:$X$155,'Calculations - pre operations'!$F$190:$X$190),AR$74)</f>
        <v>0</v>
      </c>
      <c r="AT70" s="89">
        <f>IF(LOOKUP(AT$19,'Calculations - pre operations'!$F$155:$X$155,'Calculations - pre operations'!$F$190:$X$190)&gt;0,LOOKUP(AT$19,'Calculations - pre operations'!$F$155:$X$155,'Calculations - pre operations'!$F$190:$X$190),AS$74)</f>
        <v>0</v>
      </c>
      <c r="AU70" s="89">
        <f>IF(LOOKUP(AU$19,'Calculations - pre operations'!$F$155:$X$155,'Calculations - pre operations'!$F$190:$X$190)&gt;0,LOOKUP(AU$19,'Calculations - pre operations'!$F$155:$X$155,'Calculations - pre operations'!$F$190:$X$190),AT$74)</f>
        <v>0</v>
      </c>
      <c r="AV70" s="89">
        <f>IF(LOOKUP(AV$19,'Calculations - pre operations'!$F$155:$X$155,'Calculations - pre operations'!$F$190:$X$190)&gt;0,LOOKUP(AV$19,'Calculations - pre operations'!$F$155:$X$155,'Calculations - pre operations'!$F$190:$X$190),AU$74)</f>
        <v>0</v>
      </c>
      <c r="AW70" s="89">
        <f>IF(LOOKUP(AW$19,'Calculations - pre operations'!$F$155:$X$155,'Calculations - pre operations'!$F$190:$X$190)&gt;0,LOOKUP(AW$19,'Calculations - pre operations'!$F$155:$X$155,'Calculations - pre operations'!$F$190:$X$190),AV$74)</f>
        <v>0</v>
      </c>
      <c r="AX70" s="89">
        <f>IF(LOOKUP(AX$19,'Calculations - pre operations'!$F$155:$X$155,'Calculations - pre operations'!$F$190:$X$190)&gt;0,LOOKUP(AX$19,'Calculations - pre operations'!$F$155:$X$155,'Calculations - pre operations'!$F$190:$X$190),AW$74)</f>
        <v>0</v>
      </c>
      <c r="AY70" s="89">
        <f>IF(LOOKUP(AY$19,'Calculations - pre operations'!$F$155:$X$155,'Calculations - pre operations'!$F$190:$X$190)&gt;0,LOOKUP(AY$19,'Calculations - pre operations'!$F$155:$X$155,'Calculations - pre operations'!$F$190:$X$190),AX$74)</f>
        <v>0</v>
      </c>
      <c r="AZ70" s="89">
        <f>IF(LOOKUP(AZ$19,'Calculations - pre operations'!$F$155:$X$155,'Calculations - pre operations'!$F$190:$X$190)&gt;0,LOOKUP(AZ$19,'Calculations - pre operations'!$F$155:$X$155,'Calculations - pre operations'!$F$190:$X$190),AY$74)</f>
        <v>0</v>
      </c>
      <c r="BA70" s="89">
        <f>IF(LOOKUP(BA$19,'Calculations - pre operations'!$F$155:$X$155,'Calculations - pre operations'!$F$190:$X$190)&gt;0,LOOKUP(BA$19,'Calculations - pre operations'!$F$155:$X$155,'Calculations - pre operations'!$F$190:$X$190),AZ$74)</f>
        <v>0</v>
      </c>
      <c r="BB70" s="89">
        <f>IF(LOOKUP(BB$19,'Calculations - pre operations'!$F$155:$X$155,'Calculations - pre operations'!$F$190:$X$190)&gt;0,LOOKUP(BB$19,'Calculations - pre operations'!$F$155:$X$155,'Calculations - pre operations'!$F$190:$X$190),BA$74)</f>
        <v>0</v>
      </c>
      <c r="BC70" s="89">
        <f>IF(LOOKUP(BC$19,'Calculations - pre operations'!$F$155:$X$155,'Calculations - pre operations'!$F$190:$X$190)&gt;0,LOOKUP(BC$19,'Calculations - pre operations'!$F$155:$X$155,'Calculations - pre operations'!$F$190:$X$190),BB$74)</f>
        <v>0</v>
      </c>
      <c r="BD70" s="89">
        <f>IF(LOOKUP(BD$19,'Calculations - pre operations'!$F$155:$X$155,'Calculations - pre operations'!$F$190:$X$190)&gt;0,LOOKUP(BD$19,'Calculations - pre operations'!$F$155:$X$155,'Calculations - pre operations'!$F$190:$X$190),BC$74)</f>
        <v>0</v>
      </c>
      <c r="BE70" s="89">
        <f>IF(LOOKUP(BE$19,'Calculations - pre operations'!$F$155:$X$155,'Calculations - pre operations'!$F$190:$X$190)&gt;0,LOOKUP(BE$19,'Calculations - pre operations'!$F$155:$X$155,'Calculations - pre operations'!$F$190:$X$190),BD$74)</f>
        <v>0</v>
      </c>
      <c r="BF70" s="89">
        <f>IF(LOOKUP(BF$19,'Calculations - pre operations'!$F$155:$X$155,'Calculations - pre operations'!$F$190:$X$190)&gt;0,LOOKUP(BF$19,'Calculations - pre operations'!$F$155:$X$155,'Calculations - pre operations'!$F$190:$X$190),BE$74)</f>
        <v>0</v>
      </c>
      <c r="BG70" s="89">
        <f>IF(LOOKUP(BG$19,'Calculations - pre operations'!$F$155:$X$155,'Calculations - pre operations'!$F$190:$X$190)&gt;0,LOOKUP(BG$19,'Calculations - pre operations'!$F$155:$X$155,'Calculations - pre operations'!$F$190:$X$190),BF$74)</f>
        <v>0</v>
      </c>
      <c r="BH70" s="89">
        <f>IF(LOOKUP(BH$19,'Calculations - pre operations'!$F$155:$X$155,'Calculations - pre operations'!$F$190:$X$190)&gt;0,LOOKUP(BH$19,'Calculations - pre operations'!$F$155:$X$155,'Calculations - pre operations'!$F$190:$X$190),BG$74)</f>
        <v>0</v>
      </c>
      <c r="BI70" s="89">
        <f>IF(LOOKUP(BI$19,'Calculations - pre operations'!$F$155:$X$155,'Calculations - pre operations'!$F$190:$X$190)&gt;0,LOOKUP(BI$19,'Calculations - pre operations'!$F$155:$X$155,'Calculations - pre operations'!$F$190:$X$190),BH$74)</f>
        <v>0</v>
      </c>
      <c r="BJ70" s="89">
        <f>IF(LOOKUP(BJ$19,'Calculations - pre operations'!$F$155:$X$155,'Calculations - pre operations'!$F$190:$X$190)&gt;0,LOOKUP(BJ$19,'Calculations - pre operations'!$F$155:$X$155,'Calculations - pre operations'!$F$190:$X$190),BI$74)</f>
        <v>0</v>
      </c>
      <c r="BK70" s="89">
        <f>IF(LOOKUP(BK$19,'Calculations - pre operations'!$F$155:$X$155,'Calculations - pre operations'!$F$190:$X$190)&gt;0,LOOKUP(BK$19,'Calculations - pre operations'!$F$155:$X$155,'Calculations - pre operations'!$F$190:$X$190),BJ$74)</f>
        <v>0</v>
      </c>
      <c r="BL70" s="89">
        <f>IF(LOOKUP(BL$19,'Calculations - pre operations'!$F$155:$X$155,'Calculations - pre operations'!$F$190:$X$190)&gt;0,LOOKUP(BL$19,'Calculations - pre operations'!$F$155:$X$155,'Calculations - pre operations'!$F$190:$X$190),BK$74)</f>
        <v>0</v>
      </c>
      <c r="BM70" s="89">
        <f>IF(LOOKUP(BM$19,'Calculations - pre operations'!$F$155:$X$155,'Calculations - pre operations'!$F$190:$X$190)&gt;0,LOOKUP(BM$19,'Calculations - pre operations'!$F$155:$X$155,'Calculations - pre operations'!$F$190:$X$190),BL$74)</f>
        <v>0</v>
      </c>
      <c r="BN70" s="89">
        <f>IF(LOOKUP(BN$19,'Calculations - pre operations'!$F$155:$X$155,'Calculations - pre operations'!$F$190:$X$190)&gt;0,LOOKUP(BN$19,'Calculations - pre operations'!$F$155:$X$155,'Calculations - pre operations'!$F$190:$X$190),BM$74)</f>
        <v>0</v>
      </c>
      <c r="BO70" s="89">
        <f>IF(LOOKUP(BO$19,'Calculations - pre operations'!$F$155:$X$155,'Calculations - pre operations'!$F$190:$X$190)&gt;0,LOOKUP(BO$19,'Calculations - pre operations'!$F$155:$X$155,'Calculations - pre operations'!$F$190:$X$190),BN$74)</f>
        <v>0</v>
      </c>
      <c r="BP70" s="89">
        <f>IF(LOOKUP(BP$19,'Calculations - pre operations'!$F$155:$X$155,'Calculations - pre operations'!$F$190:$X$190)&gt;0,LOOKUP(BP$19,'Calculations - pre operations'!$F$155:$X$155,'Calculations - pre operations'!$F$190:$X$190),BO$74)</f>
        <v>0</v>
      </c>
      <c r="BQ70" s="89">
        <f>IF(LOOKUP(BQ$19,'Calculations - pre operations'!$F$155:$X$155,'Calculations - pre operations'!$F$190:$X$190)&gt;0,LOOKUP(BQ$19,'Calculations - pre operations'!$F$155:$X$155,'Calculations - pre operations'!$F$190:$X$190),BP$74)</f>
        <v>0</v>
      </c>
      <c r="BR70" s="89">
        <f>IF(LOOKUP(BR$19,'Calculations - pre operations'!$F$155:$X$155,'Calculations - pre operations'!$F$190:$X$190)&gt;0,LOOKUP(BR$19,'Calculations - pre operations'!$F$155:$X$155,'Calculations - pre operations'!$F$190:$X$190),BQ$74)</f>
        <v>0</v>
      </c>
      <c r="BS70" s="89">
        <f>IF(LOOKUP(BS$19,'Calculations - pre operations'!$F$155:$X$155,'Calculations - pre operations'!$F$190:$X$190)&gt;0,LOOKUP(BS$19,'Calculations - pre operations'!$F$155:$X$155,'Calculations - pre operations'!$F$190:$X$190),BR$74)</f>
        <v>0</v>
      </c>
      <c r="BT70" s="89">
        <f>IF(LOOKUP(BT$19,'Calculations - pre operations'!$F$155:$X$155,'Calculations - pre operations'!$F$190:$X$190)&gt;0,LOOKUP(BT$19,'Calculations - pre operations'!$F$155:$X$155,'Calculations - pre operations'!$F$190:$X$190),BS$74)</f>
        <v>0</v>
      </c>
      <c r="BU70" s="89">
        <f>IF(LOOKUP(BU$19,'Calculations - pre operations'!$F$155:$X$155,'Calculations - pre operations'!$F$190:$X$190)&gt;0,LOOKUP(BU$19,'Calculations - pre operations'!$F$155:$X$155,'Calculations - pre operations'!$F$190:$X$190),BT$74)</f>
        <v>0</v>
      </c>
      <c r="BV70" s="89">
        <f>IF(LOOKUP(BV$19,'Calculations - pre operations'!$F$155:$X$155,'Calculations - pre operations'!$F$190:$X$190)&gt;0,LOOKUP(BV$19,'Calculations - pre operations'!$F$155:$X$155,'Calculations - pre operations'!$F$190:$X$190),BU$74)</f>
        <v>0</v>
      </c>
      <c r="BW70" s="89">
        <f>IF(LOOKUP(BW$19,'Calculations - pre operations'!$F$155:$X$155,'Calculations - pre operations'!$F$190:$X$190)&gt;0,LOOKUP(BW$19,'Calculations - pre operations'!$F$155:$X$155,'Calculations - pre operations'!$F$190:$X$190),BV$74)</f>
        <v>0</v>
      </c>
      <c r="BX70" s="89">
        <f>IF(LOOKUP(BX$19,'Calculations - pre operations'!$F$155:$X$155,'Calculations - pre operations'!$F$190:$X$190)&gt;0,LOOKUP(BX$19,'Calculations - pre operations'!$F$155:$X$155,'Calculations - pre operations'!$F$190:$X$190),BW$74)</f>
        <v>0</v>
      </c>
      <c r="BY70" s="89">
        <f>IF(LOOKUP(BY$19,'Calculations - pre operations'!$F$155:$X$155,'Calculations - pre operations'!$F$190:$X$190)&gt;0,LOOKUP(BY$19,'Calculations - pre operations'!$F$155:$X$155,'Calculations - pre operations'!$F$190:$X$190),BX$74)</f>
        <v>0</v>
      </c>
      <c r="BZ70" s="89">
        <f>IF(LOOKUP(BZ$19,'Calculations - pre operations'!$F$155:$X$155,'Calculations - pre operations'!$F$190:$X$190)&gt;0,LOOKUP(BZ$19,'Calculations - pre operations'!$F$155:$X$155,'Calculations - pre operations'!$F$190:$X$190),BY$74)</f>
        <v>0</v>
      </c>
      <c r="CA70" s="89">
        <f>IF(LOOKUP(CA$19,'Calculations - pre operations'!$F$155:$X$155,'Calculations - pre operations'!$F$190:$X$190)&gt;0,LOOKUP(CA$19,'Calculations - pre operations'!$F$155:$X$155,'Calculations - pre operations'!$F$190:$X$190),BZ$74)</f>
        <v>0</v>
      </c>
      <c r="CB70" s="89">
        <f>IF(LOOKUP(CB$19,'Calculations - pre operations'!$F$155:$X$155,'Calculations - pre operations'!$F$190:$X$190)&gt;0,LOOKUP(CB$19,'Calculations - pre operations'!$F$155:$X$155,'Calculations - pre operations'!$F$190:$X$190),CA$74)</f>
        <v>0</v>
      </c>
      <c r="CC70" s="89">
        <f>IF(LOOKUP(CC$19,'Calculations - pre operations'!$F$155:$X$155,'Calculations - pre operations'!$F$190:$X$190)&gt;0,LOOKUP(CC$19,'Calculations - pre operations'!$F$155:$X$155,'Calculations - pre operations'!$F$190:$X$190),CB$74)</f>
        <v>0</v>
      </c>
      <c r="CD70" s="89">
        <f>IF(LOOKUP(CD$19,'Calculations - pre operations'!$F$155:$X$155,'Calculations - pre operations'!$F$190:$X$190)&gt;0,LOOKUP(CD$19,'Calculations - pre operations'!$F$155:$X$155,'Calculations - pre operations'!$F$190:$X$190),CC$74)</f>
        <v>0</v>
      </c>
      <c r="CE70" s="89">
        <f>IF(LOOKUP(CE$19,'Calculations - pre operations'!$F$155:$X$155,'Calculations - pre operations'!$F$190:$X$190)&gt;0,LOOKUP(CE$19,'Calculations - pre operations'!$F$155:$X$155,'Calculations - pre operations'!$F$190:$X$190),CD$74)</f>
        <v>0</v>
      </c>
      <c r="CF70" s="89">
        <f>IF(LOOKUP(CF$19,'Calculations - pre operations'!$F$155:$X$155,'Calculations - pre operations'!$F$190:$X$190)&gt;0,LOOKUP(CF$19,'Calculations - pre operations'!$F$155:$X$155,'Calculations - pre operations'!$F$190:$X$190),CE$74)</f>
        <v>0</v>
      </c>
      <c r="CG70" s="89">
        <f>IF(LOOKUP(CG$19,'Calculations - pre operations'!$F$155:$X$155,'Calculations - pre operations'!$F$190:$X$190)&gt;0,LOOKUP(CG$19,'Calculations - pre operations'!$F$155:$X$155,'Calculations - pre operations'!$F$190:$X$190),CF$74)</f>
        <v>0</v>
      </c>
      <c r="CH70" s="89"/>
      <c r="CI70" s="89"/>
      <c r="CJ70" s="89"/>
      <c r="CK70" s="89"/>
      <c r="CL70" s="89"/>
      <c r="CM70" s="89"/>
      <c r="CN70" s="89"/>
      <c r="CO70" s="89"/>
      <c r="CP70" s="89"/>
      <c r="CQ70" s="89"/>
      <c r="CR70" s="89"/>
    </row>
    <row r="71" spans="1:96" ht="14.45" x14ac:dyDescent="0.3">
      <c r="B71" s="66" t="s">
        <v>49</v>
      </c>
      <c r="D71" s="90">
        <f>SUM(F71:CG71)</f>
        <v>707037.86337190028</v>
      </c>
      <c r="F71" s="89">
        <f>LOOKUP(F$19,'Calculations - pre operations'!$F$155:$X$155,'Calculations - pre operations'!$F$191:$X$191)</f>
        <v>282008.18482516287</v>
      </c>
      <c r="G71" s="89">
        <f>LOOKUP(G$19,'Calculations - pre operations'!$F$155:$X$155,'Calculations - pre operations'!$F$191:$X$191)</f>
        <v>425029.67854673736</v>
      </c>
      <c r="H71" s="89">
        <f>LOOKUP(H$19,'Calculations - pre operations'!$F$155:$X$155,'Calculations - pre operations'!$F$191:$X$191)</f>
        <v>0</v>
      </c>
      <c r="I71" s="89">
        <f>LOOKUP(I$19,'Calculations - pre operations'!$F$155:$X$155,'Calculations - pre operations'!$F$191:$X$191)</f>
        <v>0</v>
      </c>
      <c r="J71" s="89">
        <f>LOOKUP(J$19,'Calculations - pre operations'!$F$155:$X$155,'Calculations - pre operations'!$F$191:$X$191)</f>
        <v>0</v>
      </c>
      <c r="K71" s="89">
        <f>LOOKUP(K$19,'Calculations - pre operations'!$F$155:$X$155,'Calculations - pre operations'!$F$191:$X$191)</f>
        <v>0</v>
      </c>
      <c r="L71" s="89">
        <f>LOOKUP(L$19,'Calculations - pre operations'!$F$155:$X$155,'Calculations - pre operations'!$F$191:$X$191)</f>
        <v>0</v>
      </c>
      <c r="M71" s="89">
        <f>LOOKUP(M$19,'Calculations - pre operations'!$F$155:$X$155,'Calculations - pre operations'!$F$191:$X$191)</f>
        <v>0</v>
      </c>
      <c r="N71" s="89">
        <f>LOOKUP(N$19,'Calculations - pre operations'!$F$155:$X$155,'Calculations - pre operations'!$F$191:$X$191)</f>
        <v>0</v>
      </c>
      <c r="O71" s="89">
        <f>LOOKUP(O$19,'Calculations - pre operations'!$F$155:$X$155,'Calculations - pre operations'!$F$191:$X$191)</f>
        <v>0</v>
      </c>
      <c r="P71" s="89">
        <f>LOOKUP(P$19,'Calculations - pre operations'!$F$155:$X$155,'Calculations - pre operations'!$F$191:$X$191)</f>
        <v>0</v>
      </c>
      <c r="Q71" s="89">
        <f>LOOKUP(Q$19,'Calculations - pre operations'!$F$155:$X$155,'Calculations - pre operations'!$F$191:$X$191)</f>
        <v>0</v>
      </c>
      <c r="R71" s="89">
        <f>LOOKUP(R$19,'Calculations - pre operations'!$F$155:$X$155,'Calculations - pre operations'!$F$191:$X$191)</f>
        <v>0</v>
      </c>
      <c r="S71" s="89">
        <f>LOOKUP(S$19,'Calculations - pre operations'!$F$155:$X$155,'Calculations - pre operations'!$F$191:$X$191)</f>
        <v>0</v>
      </c>
      <c r="T71" s="89">
        <f>LOOKUP(T$19,'Calculations - pre operations'!$F$155:$X$155,'Calculations - pre operations'!$F$191:$X$191)</f>
        <v>0</v>
      </c>
      <c r="U71" s="89">
        <f>LOOKUP(U$19,'Calculations - pre operations'!$F$155:$X$155,'Calculations - pre operations'!$F$191:$X$191)</f>
        <v>0</v>
      </c>
      <c r="V71" s="89">
        <f>LOOKUP(V$19,'Calculations - pre operations'!$F$155:$X$155,'Calculations - pre operations'!$F$191:$X$191)</f>
        <v>0</v>
      </c>
      <c r="W71" s="89">
        <f>LOOKUP(W$19,'Calculations - pre operations'!$F$155:$X$155,'Calculations - pre operations'!$F$191:$X$191)</f>
        <v>0</v>
      </c>
      <c r="X71" s="89">
        <f>LOOKUP(X$19,'Calculations - pre operations'!$F$155:$X$155,'Calculations - pre operations'!$F$191:$X$191)</f>
        <v>0</v>
      </c>
      <c r="Y71" s="89">
        <f>LOOKUP(Y$19,'Calculations - pre operations'!$F$155:$X$155,'Calculations - pre operations'!$F$191:$X$191)</f>
        <v>0</v>
      </c>
      <c r="Z71" s="89">
        <f>LOOKUP(Z$19,'Calculations - pre operations'!$F$155:$X$155,'Calculations - pre operations'!$F$191:$X$191)</f>
        <v>0</v>
      </c>
      <c r="AA71" s="89">
        <f>LOOKUP(AA$19,'Calculations - pre operations'!$F$155:$X$155,'Calculations - pre operations'!$F$191:$X$191)</f>
        <v>0</v>
      </c>
      <c r="AB71" s="89">
        <f>LOOKUP(AB$19,'Calculations - pre operations'!$F$155:$X$155,'Calculations - pre operations'!$F$191:$X$191)</f>
        <v>0</v>
      </c>
      <c r="AC71" s="89">
        <f>LOOKUP(AC$19,'Calculations - pre operations'!$F$155:$X$155,'Calculations - pre operations'!$F$191:$X$191)</f>
        <v>0</v>
      </c>
      <c r="AD71" s="89">
        <f>LOOKUP(AD$19,'Calculations - pre operations'!$F$155:$X$155,'Calculations - pre operations'!$F$191:$X$191)</f>
        <v>0</v>
      </c>
      <c r="AE71" s="89">
        <f>LOOKUP(AE$19,'Calculations - pre operations'!$F$155:$X$155,'Calculations - pre operations'!$F$191:$X$191)</f>
        <v>0</v>
      </c>
      <c r="AF71" s="89">
        <f>LOOKUP(AF$19,'Calculations - pre operations'!$F$155:$X$155,'Calculations - pre operations'!$F$191:$X$191)</f>
        <v>0</v>
      </c>
      <c r="AG71" s="89">
        <f>LOOKUP(AG$19,'Calculations - pre operations'!$F$155:$X$155,'Calculations - pre operations'!$F$191:$X$191)</f>
        <v>0</v>
      </c>
      <c r="AH71" s="89">
        <f>LOOKUP(AH$19,'Calculations - pre operations'!$F$155:$X$155,'Calculations - pre operations'!$F$191:$X$191)</f>
        <v>0</v>
      </c>
      <c r="AI71" s="89">
        <f>LOOKUP(AI$19,'Calculations - pre operations'!$F$155:$X$155,'Calculations - pre operations'!$F$191:$X$191)</f>
        <v>0</v>
      </c>
      <c r="AJ71" s="89">
        <f>LOOKUP(AJ$19,'Calculations - pre operations'!$F$155:$X$155,'Calculations - pre operations'!$F$191:$X$191)</f>
        <v>0</v>
      </c>
      <c r="AK71" s="89">
        <f>LOOKUP(AK$19,'Calculations - pre operations'!$F$155:$X$155,'Calculations - pre operations'!$F$191:$X$191)</f>
        <v>0</v>
      </c>
      <c r="AL71" s="89">
        <f>LOOKUP(AL$19,'Calculations - pre operations'!$F$155:$X$155,'Calculations - pre operations'!$F$191:$X$191)</f>
        <v>0</v>
      </c>
      <c r="AM71" s="89">
        <f>LOOKUP(AM$19,'Calculations - pre operations'!$F$155:$X$155,'Calculations - pre operations'!$F$191:$X$191)</f>
        <v>0</v>
      </c>
      <c r="AN71" s="89">
        <f>LOOKUP(AN$19,'Calculations - pre operations'!$F$155:$X$155,'Calculations - pre operations'!$F$191:$X$191)</f>
        <v>0</v>
      </c>
      <c r="AO71" s="89">
        <f>LOOKUP(AO$19,'Calculations - pre operations'!$F$155:$X$155,'Calculations - pre operations'!$F$191:$X$191)</f>
        <v>0</v>
      </c>
      <c r="AP71" s="89">
        <f>LOOKUP(AP$19,'Calculations - pre operations'!$F$155:$X$155,'Calculations - pre operations'!$F$191:$X$191)</f>
        <v>0</v>
      </c>
      <c r="AQ71" s="89">
        <f>LOOKUP(AQ$19,'Calculations - pre operations'!$F$155:$X$155,'Calculations - pre operations'!$F$191:$X$191)</f>
        <v>0</v>
      </c>
      <c r="AR71" s="89">
        <f>LOOKUP(AR$19,'Calculations - pre operations'!$F$155:$X$155,'Calculations - pre operations'!$F$191:$X$191)</f>
        <v>0</v>
      </c>
      <c r="AS71" s="89">
        <f>LOOKUP(AS$19,'Calculations - pre operations'!$F$155:$X$155,'Calculations - pre operations'!$F$191:$X$191)</f>
        <v>0</v>
      </c>
      <c r="AT71" s="89">
        <f>LOOKUP(AT$19,'Calculations - pre operations'!$F$155:$X$155,'Calculations - pre operations'!$F$191:$X$191)</f>
        <v>0</v>
      </c>
      <c r="AU71" s="89">
        <f>LOOKUP(AU$19,'Calculations - pre operations'!$F$155:$X$155,'Calculations - pre operations'!$F$191:$X$191)</f>
        <v>0</v>
      </c>
      <c r="AV71" s="89">
        <f>LOOKUP(AV$19,'Calculations - pre operations'!$F$155:$X$155,'Calculations - pre operations'!$F$191:$X$191)</f>
        <v>0</v>
      </c>
      <c r="AW71" s="89">
        <f>LOOKUP(AW$19,'Calculations - pre operations'!$F$155:$X$155,'Calculations - pre operations'!$F$191:$X$191)</f>
        <v>0</v>
      </c>
      <c r="AX71" s="89">
        <f>LOOKUP(AX$19,'Calculations - pre operations'!$F$155:$X$155,'Calculations - pre operations'!$F$191:$X$191)</f>
        <v>0</v>
      </c>
      <c r="AY71" s="89">
        <f>LOOKUP(AY$19,'Calculations - pre operations'!$F$155:$X$155,'Calculations - pre operations'!$F$191:$X$191)</f>
        <v>0</v>
      </c>
      <c r="AZ71" s="89">
        <f>LOOKUP(AZ$19,'Calculations - pre operations'!$F$155:$X$155,'Calculations - pre operations'!$F$191:$X$191)</f>
        <v>0</v>
      </c>
      <c r="BA71" s="89">
        <f>LOOKUP(BA$19,'Calculations - pre operations'!$F$155:$X$155,'Calculations - pre operations'!$F$191:$X$191)</f>
        <v>0</v>
      </c>
      <c r="BB71" s="89">
        <f>LOOKUP(BB$19,'Calculations - pre operations'!$F$155:$X$155,'Calculations - pre operations'!$F$191:$X$191)</f>
        <v>0</v>
      </c>
      <c r="BC71" s="89">
        <f>LOOKUP(BC$19,'Calculations - pre operations'!$F$155:$X$155,'Calculations - pre operations'!$F$191:$X$191)</f>
        <v>0</v>
      </c>
      <c r="BD71" s="89">
        <f>LOOKUP(BD$19,'Calculations - pre operations'!$F$155:$X$155,'Calculations - pre operations'!$F$191:$X$191)</f>
        <v>0</v>
      </c>
      <c r="BE71" s="89">
        <f>LOOKUP(BE$19,'Calculations - pre operations'!$F$155:$X$155,'Calculations - pre operations'!$F$191:$X$191)</f>
        <v>0</v>
      </c>
      <c r="BF71" s="89">
        <f>LOOKUP(BF$19,'Calculations - pre operations'!$F$155:$X$155,'Calculations - pre operations'!$F$191:$X$191)</f>
        <v>0</v>
      </c>
      <c r="BG71" s="89">
        <f>LOOKUP(BG$19,'Calculations - pre operations'!$F$155:$X$155,'Calculations - pre operations'!$F$191:$X$191)</f>
        <v>0</v>
      </c>
      <c r="BH71" s="89">
        <f>LOOKUP(BH$19,'Calculations - pre operations'!$F$155:$X$155,'Calculations - pre operations'!$F$191:$X$191)</f>
        <v>0</v>
      </c>
      <c r="BI71" s="89">
        <f>LOOKUP(BI$19,'Calculations - pre operations'!$F$155:$X$155,'Calculations - pre operations'!$F$191:$X$191)</f>
        <v>0</v>
      </c>
      <c r="BJ71" s="89">
        <f>LOOKUP(BJ$19,'Calculations - pre operations'!$F$155:$X$155,'Calculations - pre operations'!$F$191:$X$191)</f>
        <v>0</v>
      </c>
      <c r="BK71" s="89">
        <f>LOOKUP(BK$19,'Calculations - pre operations'!$F$155:$X$155,'Calculations - pre operations'!$F$191:$X$191)</f>
        <v>0</v>
      </c>
      <c r="BL71" s="89">
        <f>LOOKUP(BL$19,'Calculations - pre operations'!$F$155:$X$155,'Calculations - pre operations'!$F$191:$X$191)</f>
        <v>0</v>
      </c>
      <c r="BM71" s="89">
        <f>LOOKUP(BM$19,'Calculations - pre operations'!$F$155:$X$155,'Calculations - pre operations'!$F$191:$X$191)</f>
        <v>0</v>
      </c>
      <c r="BN71" s="89">
        <f>LOOKUP(BN$19,'Calculations - pre operations'!$F$155:$X$155,'Calculations - pre operations'!$F$191:$X$191)</f>
        <v>0</v>
      </c>
      <c r="BO71" s="89">
        <f>LOOKUP(BO$19,'Calculations - pre operations'!$F$155:$X$155,'Calculations - pre operations'!$F$191:$X$191)</f>
        <v>0</v>
      </c>
      <c r="BP71" s="89">
        <f>LOOKUP(BP$19,'Calculations - pre operations'!$F$155:$X$155,'Calculations - pre operations'!$F$191:$X$191)</f>
        <v>0</v>
      </c>
      <c r="BQ71" s="89">
        <f>LOOKUP(BQ$19,'Calculations - pre operations'!$F$155:$X$155,'Calculations - pre operations'!$F$191:$X$191)</f>
        <v>0</v>
      </c>
      <c r="BR71" s="89">
        <f>LOOKUP(BR$19,'Calculations - pre operations'!$F$155:$X$155,'Calculations - pre operations'!$F$191:$X$191)</f>
        <v>0</v>
      </c>
      <c r="BS71" s="89">
        <f>LOOKUP(BS$19,'Calculations - pre operations'!$F$155:$X$155,'Calculations - pre operations'!$F$191:$X$191)</f>
        <v>0</v>
      </c>
      <c r="BT71" s="89">
        <f>LOOKUP(BT$19,'Calculations - pre operations'!$F$155:$X$155,'Calculations - pre operations'!$F$191:$X$191)</f>
        <v>0</v>
      </c>
      <c r="BU71" s="89">
        <f>LOOKUP(BU$19,'Calculations - pre operations'!$F$155:$X$155,'Calculations - pre operations'!$F$191:$X$191)</f>
        <v>0</v>
      </c>
      <c r="BV71" s="89">
        <f>LOOKUP(BV$19,'Calculations - pre operations'!$F$155:$X$155,'Calculations - pre operations'!$F$191:$X$191)</f>
        <v>0</v>
      </c>
      <c r="BW71" s="89">
        <f>LOOKUP(BW$19,'Calculations - pre operations'!$F$155:$X$155,'Calculations - pre operations'!$F$191:$X$191)</f>
        <v>0</v>
      </c>
      <c r="BX71" s="89">
        <f>LOOKUP(BX$19,'Calculations - pre operations'!$F$155:$X$155,'Calculations - pre operations'!$F$191:$X$191)</f>
        <v>0</v>
      </c>
      <c r="BY71" s="89">
        <f>LOOKUP(BY$19,'Calculations - pre operations'!$F$155:$X$155,'Calculations - pre operations'!$F$191:$X$191)</f>
        <v>0</v>
      </c>
      <c r="BZ71" s="89">
        <f>LOOKUP(BZ$19,'Calculations - pre operations'!$F$155:$X$155,'Calculations - pre operations'!$F$191:$X$191)</f>
        <v>0</v>
      </c>
      <c r="CA71" s="89">
        <f>LOOKUP(CA$19,'Calculations - pre operations'!$F$155:$X$155,'Calculations - pre operations'!$F$191:$X$191)</f>
        <v>0</v>
      </c>
      <c r="CB71" s="89">
        <f>LOOKUP(CB$19,'Calculations - pre operations'!$F$155:$X$155,'Calculations - pre operations'!$F$191:$X$191)</f>
        <v>0</v>
      </c>
      <c r="CC71" s="89">
        <f>LOOKUP(CC$19,'Calculations - pre operations'!$F$155:$X$155,'Calculations - pre operations'!$F$191:$X$191)</f>
        <v>0</v>
      </c>
      <c r="CD71" s="89">
        <f>LOOKUP(CD$19,'Calculations - pre operations'!$F$155:$X$155,'Calculations - pre operations'!$F$191:$X$191)</f>
        <v>0</v>
      </c>
      <c r="CE71" s="89">
        <f>LOOKUP(CE$19,'Calculations - pre operations'!$F$155:$X$155,'Calculations - pre operations'!$F$191:$X$191)</f>
        <v>0</v>
      </c>
      <c r="CF71" s="89">
        <f>LOOKUP(CF$19,'Calculations - pre operations'!$F$155:$X$155,'Calculations - pre operations'!$F$191:$X$191)</f>
        <v>0</v>
      </c>
      <c r="CG71" s="89">
        <f>LOOKUP(CG$19,'Calculations - pre operations'!$F$155:$X$155,'Calculations - pre operations'!$F$191:$X$191)</f>
        <v>0</v>
      </c>
    </row>
    <row r="72" spans="1:96" ht="14.45" x14ac:dyDescent="0.3">
      <c r="B72" s="66" t="s">
        <v>52</v>
      </c>
      <c r="D72" s="90">
        <f>SUM(F72:CG72)</f>
        <v>-707037.8633719004</v>
      </c>
      <c r="F72" s="89">
        <f t="shared" ref="F72:BQ72" si="85">-MIN(-F$82,SUM(F$70:F$71))</f>
        <v>0</v>
      </c>
      <c r="G72" s="89">
        <f t="shared" si="85"/>
        <v>0</v>
      </c>
      <c r="H72" s="89">
        <f t="shared" si="85"/>
        <v>-14966.916829140839</v>
      </c>
      <c r="I72" s="89">
        <f t="shared" si="85"/>
        <v>-15409.384002374798</v>
      </c>
      <c r="J72" s="89">
        <f t="shared" si="85"/>
        <v>-15864.931838889283</v>
      </c>
      <c r="K72" s="89">
        <f t="shared" si="85"/>
        <v>-16333.947042517291</v>
      </c>
      <c r="L72" s="89">
        <f t="shared" si="85"/>
        <v>-16816.827749222648</v>
      </c>
      <c r="M72" s="89">
        <f t="shared" si="85"/>
        <v>-17313.983865068312</v>
      </c>
      <c r="N72" s="89">
        <f t="shared" si="85"/>
        <v>-17825.837414176</v>
      </c>
      <c r="O72" s="89">
        <f t="shared" si="85"/>
        <v>-18352.822896972422</v>
      </c>
      <c r="P72" s="89">
        <f t="shared" si="85"/>
        <v>-18895.387659026557</v>
      </c>
      <c r="Q72" s="89">
        <f t="shared" si="85"/>
        <v>-19453.992270790761</v>
      </c>
      <c r="R72" s="89">
        <f t="shared" si="85"/>
        <v>-20029.110918568149</v>
      </c>
      <c r="S72" s="89">
        <f t="shared" si="85"/>
        <v>-20621.231807038203</v>
      </c>
      <c r="T72" s="89">
        <f t="shared" si="85"/>
        <v>-21230.857573682239</v>
      </c>
      <c r="U72" s="89">
        <f t="shared" si="85"/>
        <v>-21858.505715460495</v>
      </c>
      <c r="V72" s="89">
        <f t="shared" si="85"/>
        <v>-22504.70902810316</v>
      </c>
      <c r="W72" s="89">
        <f t="shared" si="85"/>
        <v>-23170.016058388115</v>
      </c>
      <c r="X72" s="89">
        <f t="shared" si="85"/>
        <v>-23854.991569789352</v>
      </c>
      <c r="Y72" s="89">
        <f t="shared" si="85"/>
        <v>-24560.217021891393</v>
      </c>
      <c r="Z72" s="89">
        <f t="shared" si="85"/>
        <v>-25286.2910639767</v>
      </c>
      <c r="AA72" s="89">
        <f t="shared" si="85"/>
        <v>-26033.830043204875</v>
      </c>
      <c r="AB72" s="89">
        <f t="shared" si="85"/>
        <v>-26803.468527815305</v>
      </c>
      <c r="AC72" s="89">
        <f t="shared" si="85"/>
        <v>-27595.859845797149</v>
      </c>
      <c r="AD72" s="89">
        <f t="shared" si="85"/>
        <v>-28411.676639484213</v>
      </c>
      <c r="AE72" s="89">
        <f t="shared" si="85"/>
        <v>-29251.611436544976</v>
      </c>
      <c r="AF72" s="89">
        <f t="shared" si="85"/>
        <v>-30116.377237853281</v>
      </c>
      <c r="AG72" s="89">
        <f t="shared" si="85"/>
        <v>-31006.70812273768</v>
      </c>
      <c r="AH72" s="89">
        <f t="shared" si="85"/>
        <v>-31923.359872124434</v>
      </c>
      <c r="AI72" s="89">
        <f t="shared" si="85"/>
        <v>-32867.11061010194</v>
      </c>
      <c r="AJ72" s="89">
        <f t="shared" si="85"/>
        <v>-33838.761464451862</v>
      </c>
      <c r="AK72" s="89">
        <f t="shared" si="85"/>
        <v>-34839.137246707935</v>
      </c>
      <c r="AL72" s="89">
        <f t="shared" si="85"/>
        <v>0</v>
      </c>
      <c r="AM72" s="89">
        <f t="shared" si="85"/>
        <v>0</v>
      </c>
      <c r="AN72" s="89">
        <f t="shared" si="85"/>
        <v>0</v>
      </c>
      <c r="AO72" s="89">
        <f t="shared" si="85"/>
        <v>0</v>
      </c>
      <c r="AP72" s="89">
        <f t="shared" si="85"/>
        <v>0</v>
      </c>
      <c r="AQ72" s="89">
        <f t="shared" si="85"/>
        <v>0</v>
      </c>
      <c r="AR72" s="89">
        <f t="shared" si="85"/>
        <v>0</v>
      </c>
      <c r="AS72" s="89">
        <f t="shared" si="85"/>
        <v>0</v>
      </c>
      <c r="AT72" s="89">
        <f t="shared" si="85"/>
        <v>0</v>
      </c>
      <c r="AU72" s="89">
        <f t="shared" si="85"/>
        <v>0</v>
      </c>
      <c r="AV72" s="89">
        <f t="shared" si="85"/>
        <v>0</v>
      </c>
      <c r="AW72" s="89">
        <f t="shared" si="85"/>
        <v>0</v>
      </c>
      <c r="AX72" s="89">
        <f t="shared" si="85"/>
        <v>0</v>
      </c>
      <c r="AY72" s="89">
        <f t="shared" si="85"/>
        <v>0</v>
      </c>
      <c r="AZ72" s="89">
        <f t="shared" si="85"/>
        <v>0</v>
      </c>
      <c r="BA72" s="89">
        <f t="shared" si="85"/>
        <v>0</v>
      </c>
      <c r="BB72" s="89">
        <f t="shared" si="85"/>
        <v>0</v>
      </c>
      <c r="BC72" s="89">
        <f t="shared" si="85"/>
        <v>0</v>
      </c>
      <c r="BD72" s="89">
        <f t="shared" si="85"/>
        <v>0</v>
      </c>
      <c r="BE72" s="89">
        <f t="shared" si="85"/>
        <v>0</v>
      </c>
      <c r="BF72" s="89">
        <f t="shared" si="85"/>
        <v>0</v>
      </c>
      <c r="BG72" s="89">
        <f t="shared" si="85"/>
        <v>0</v>
      </c>
      <c r="BH72" s="89">
        <f t="shared" si="85"/>
        <v>0</v>
      </c>
      <c r="BI72" s="89">
        <f t="shared" si="85"/>
        <v>0</v>
      </c>
      <c r="BJ72" s="89">
        <f t="shared" si="85"/>
        <v>0</v>
      </c>
      <c r="BK72" s="89">
        <f t="shared" si="85"/>
        <v>0</v>
      </c>
      <c r="BL72" s="89">
        <f t="shared" si="85"/>
        <v>0</v>
      </c>
      <c r="BM72" s="89">
        <f t="shared" si="85"/>
        <v>0</v>
      </c>
      <c r="BN72" s="89">
        <f t="shared" si="85"/>
        <v>0</v>
      </c>
      <c r="BO72" s="89">
        <f t="shared" si="85"/>
        <v>0</v>
      </c>
      <c r="BP72" s="89">
        <f t="shared" si="85"/>
        <v>0</v>
      </c>
      <c r="BQ72" s="89">
        <f t="shared" si="85"/>
        <v>0</v>
      </c>
      <c r="BR72" s="89">
        <f t="shared" ref="BR72:CG72" si="86">-MIN(-BR$82,SUM(BR$70:BR$71))</f>
        <v>0</v>
      </c>
      <c r="BS72" s="89">
        <f t="shared" si="86"/>
        <v>0</v>
      </c>
      <c r="BT72" s="89">
        <f t="shared" si="86"/>
        <v>0</v>
      </c>
      <c r="BU72" s="89">
        <f t="shared" si="86"/>
        <v>0</v>
      </c>
      <c r="BV72" s="89">
        <f t="shared" si="86"/>
        <v>0</v>
      </c>
      <c r="BW72" s="89">
        <f t="shared" si="86"/>
        <v>0</v>
      </c>
      <c r="BX72" s="89">
        <f t="shared" si="86"/>
        <v>0</v>
      </c>
      <c r="BY72" s="89">
        <f t="shared" si="86"/>
        <v>0</v>
      </c>
      <c r="BZ72" s="89">
        <f t="shared" si="86"/>
        <v>0</v>
      </c>
      <c r="CA72" s="89">
        <f t="shared" si="86"/>
        <v>0</v>
      </c>
      <c r="CB72" s="89">
        <f t="shared" si="86"/>
        <v>0</v>
      </c>
      <c r="CC72" s="89">
        <f t="shared" si="86"/>
        <v>0</v>
      </c>
      <c r="CD72" s="89">
        <f t="shared" si="86"/>
        <v>0</v>
      </c>
      <c r="CE72" s="89">
        <f t="shared" si="86"/>
        <v>0</v>
      </c>
      <c r="CF72" s="89">
        <f t="shared" si="86"/>
        <v>0</v>
      </c>
      <c r="CG72" s="89">
        <f t="shared" si="86"/>
        <v>0</v>
      </c>
    </row>
    <row r="73" spans="1:96" s="81" customFormat="1" ht="14.45" hidden="1" outlineLevel="1" x14ac:dyDescent="0.3">
      <c r="B73" s="81" t="s">
        <v>817</v>
      </c>
      <c r="D73" s="113">
        <f>SUM(F73:CG73)</f>
        <v>0</v>
      </c>
      <c r="F73" s="114">
        <f>IF(AND(F$64=1,Inputs!$E$186="Additional sub-debt"),-Inputs!$E$189*SUM('Debt and equity calcs'!F$70:F$72),0)</f>
        <v>0</v>
      </c>
      <c r="G73" s="114">
        <f>IF(AND(G$64=1,Inputs!$E$186="Additional sub-debt"),-Inputs!$E$189*SUM('Debt and equity calcs'!G$70:G$72),0)</f>
        <v>0</v>
      </c>
      <c r="H73" s="114">
        <f>IF(AND(H$64=1,Inputs!$E$186="Additional sub-debt"),-Inputs!$E$189*SUM('Debt and equity calcs'!H$70:H$72),0)</f>
        <v>0</v>
      </c>
      <c r="I73" s="114">
        <f>IF(AND(I$64=1,Inputs!$E$186="Additional sub-debt"),-Inputs!$E$189*SUM('Debt and equity calcs'!I$70:I$72),0)</f>
        <v>0</v>
      </c>
      <c r="J73" s="114">
        <f>IF(AND(J$64=1,Inputs!$E$186="Additional sub-debt"),-Inputs!$E$189*SUM('Debt and equity calcs'!J$70:J$72),0)</f>
        <v>0</v>
      </c>
      <c r="K73" s="114">
        <f>IF(AND(K$64=1,Inputs!$E$186="Additional sub-debt"),-Inputs!$E$189*SUM('Debt and equity calcs'!K$70:K$72),0)</f>
        <v>0</v>
      </c>
      <c r="L73" s="114">
        <f>IF(AND(L$64=1,Inputs!$E$186="Additional sub-debt"),-Inputs!$E$189*SUM('Debt and equity calcs'!L$70:L$72),0)</f>
        <v>0</v>
      </c>
      <c r="M73" s="114">
        <f>IF(AND(M$64=1,Inputs!$E$186="Additional sub-debt"),-Inputs!$E$189*SUM('Debt and equity calcs'!M$70:M$72),0)</f>
        <v>0</v>
      </c>
      <c r="N73" s="114">
        <f>IF(AND(N$64=1,Inputs!$E$186="Additional sub-debt"),-Inputs!$E$189*SUM('Debt and equity calcs'!N$70:N$72),0)</f>
        <v>0</v>
      </c>
      <c r="O73" s="114">
        <f>IF(AND(O$64=1,Inputs!$E$186="Additional sub-debt"),-Inputs!$E$189*SUM('Debt and equity calcs'!O$70:O$72),0)</f>
        <v>0</v>
      </c>
      <c r="P73" s="114">
        <f>IF(AND(P$64=1,Inputs!$E$186="Additional sub-debt"),-Inputs!$E$189*SUM('Debt and equity calcs'!P$70:P$72),0)</f>
        <v>0</v>
      </c>
      <c r="Q73" s="114">
        <f>IF(AND(Q$64=1,Inputs!$E$186="Additional sub-debt"),-Inputs!$E$189*SUM('Debt and equity calcs'!Q$70:Q$72),0)</f>
        <v>0</v>
      </c>
      <c r="R73" s="114">
        <f>IF(AND(R$64=1,Inputs!$E$186="Additional sub-debt"),-Inputs!$E$189*SUM('Debt and equity calcs'!R$70:R$72),0)</f>
        <v>0</v>
      </c>
      <c r="S73" s="114">
        <f>IF(AND(S$64=1,Inputs!$E$186="Additional sub-debt"),-Inputs!$E$189*SUM('Debt and equity calcs'!S$70:S$72),0)</f>
        <v>0</v>
      </c>
      <c r="T73" s="114">
        <f>IF(AND(T$64=1,Inputs!$E$186="Additional sub-debt"),-Inputs!$E$189*SUM('Debt and equity calcs'!T$70:T$72),0)</f>
        <v>0</v>
      </c>
      <c r="U73" s="114">
        <f>IF(AND(U$64=1,Inputs!$E$186="Additional sub-debt"),-Inputs!$E$189*SUM('Debt and equity calcs'!U$70:U$72),0)</f>
        <v>0</v>
      </c>
      <c r="V73" s="114">
        <f>IF(AND(V$64=1,Inputs!$E$186="Additional sub-debt"),-Inputs!$E$189*SUM('Debt and equity calcs'!V$70:V$72),0)</f>
        <v>0</v>
      </c>
      <c r="W73" s="114">
        <f>IF(AND(W$64=1,Inputs!$E$186="Additional sub-debt"),-Inputs!$E$189*SUM('Debt and equity calcs'!W$70:W$72),0)</f>
        <v>0</v>
      </c>
      <c r="X73" s="114">
        <f>IF(AND(X$64=1,Inputs!$E$186="Additional sub-debt"),-Inputs!$E$189*SUM('Debt and equity calcs'!X$70:X$72),0)</f>
        <v>0</v>
      </c>
      <c r="Y73" s="114">
        <f>IF(AND(Y$64=1,Inputs!$E$186="Additional sub-debt"),-Inputs!$E$189*SUM('Debt and equity calcs'!Y$70:Y$72),0)</f>
        <v>0</v>
      </c>
      <c r="Z73" s="114">
        <f>IF(AND(Z$64=1,Inputs!$E$186="Additional sub-debt"),-Inputs!$E$189*SUM('Debt and equity calcs'!Z$70:Z$72),0)</f>
        <v>0</v>
      </c>
      <c r="AA73" s="114">
        <f>IF(AND(AA$64=1,Inputs!$E$186="Additional sub-debt"),-Inputs!$E$189*SUM('Debt and equity calcs'!AA$70:AA$72),0)</f>
        <v>0</v>
      </c>
      <c r="AB73" s="114">
        <f>IF(AND(AB$64=1,Inputs!$E$186="Additional sub-debt"),-Inputs!$E$189*SUM('Debt and equity calcs'!AB$70:AB$72),0)</f>
        <v>0</v>
      </c>
      <c r="AC73" s="114">
        <f>IF(AND(AC$64=1,Inputs!$E$186="Additional sub-debt"),-Inputs!$E$189*SUM('Debt and equity calcs'!AC$70:AC$72),0)</f>
        <v>0</v>
      </c>
      <c r="AD73" s="114">
        <f>IF(AND(AD$64=1,Inputs!$E$186="Additional sub-debt"),-Inputs!$E$189*SUM('Debt and equity calcs'!AD$70:AD$72),0)</f>
        <v>0</v>
      </c>
      <c r="AE73" s="114">
        <f>IF(AND(AE$64=1,Inputs!$E$186="Additional sub-debt"),-Inputs!$E$189*SUM('Debt and equity calcs'!AE$70:AE$72),0)</f>
        <v>0</v>
      </c>
      <c r="AF73" s="114">
        <f>IF(AND(AF$64=1,Inputs!$E$186="Additional sub-debt"),-Inputs!$E$189*SUM('Debt and equity calcs'!AF$70:AF$72),0)</f>
        <v>0</v>
      </c>
      <c r="AG73" s="114">
        <f>IF(AND(AG$64=1,Inputs!$E$186="Additional sub-debt"),-Inputs!$E$189*SUM('Debt and equity calcs'!AG$70:AG$72),0)</f>
        <v>0</v>
      </c>
      <c r="AH73" s="114">
        <f>IF(AND(AH$64=1,Inputs!$E$186="Additional sub-debt"),-Inputs!$E$189*SUM('Debt and equity calcs'!AH$70:AH$72),0)</f>
        <v>0</v>
      </c>
      <c r="AI73" s="114">
        <f>IF(AND(AI$64=1,Inputs!$E$186="Additional sub-debt"),-Inputs!$E$189*SUM('Debt and equity calcs'!AI$70:AI$72),0)</f>
        <v>0</v>
      </c>
      <c r="AJ73" s="114">
        <f>IF(AND(AJ$64=1,Inputs!$E$186="Additional sub-debt"),-Inputs!$E$189*SUM('Debt and equity calcs'!AJ$70:AJ$72),0)</f>
        <v>0</v>
      </c>
      <c r="AK73" s="114">
        <f>IF(AND(AK$64=1,Inputs!$E$186="Additional sub-debt"),-Inputs!$E$189*SUM('Debt and equity calcs'!AK$70:AK$72),0)</f>
        <v>0</v>
      </c>
      <c r="AL73" s="114">
        <f>IF(AND(AL$64=1,Inputs!$E$186="Additional sub-debt"),-Inputs!$E$189*SUM('Debt and equity calcs'!AL$70:AL$72),0)</f>
        <v>0</v>
      </c>
      <c r="AM73" s="114">
        <f>IF(AND(AM$64=1,Inputs!$E$186="Additional sub-debt"),-Inputs!$E$189*SUM('Debt and equity calcs'!AM$70:AM$72),0)</f>
        <v>0</v>
      </c>
      <c r="AN73" s="114">
        <f>IF(AND(AN$64=1,Inputs!$E$186="Additional sub-debt"),-Inputs!$E$189*SUM('Debt and equity calcs'!AN$70:AN$72),0)</f>
        <v>0</v>
      </c>
      <c r="AO73" s="114">
        <f>IF(AND(AO$64=1,Inputs!$E$186="Additional sub-debt"),-Inputs!$E$189*SUM('Debt and equity calcs'!AO$70:AO$72),0)</f>
        <v>0</v>
      </c>
      <c r="AP73" s="114">
        <f>IF(AND(AP$64=1,Inputs!$E$186="Additional sub-debt"),-Inputs!$E$189*SUM('Debt and equity calcs'!AP$70:AP$72),0)</f>
        <v>0</v>
      </c>
      <c r="AQ73" s="114">
        <f>IF(AND(AQ$64=1,Inputs!$E$186="Additional sub-debt"),-Inputs!$E$189*SUM('Debt and equity calcs'!AQ$70:AQ$72),0)</f>
        <v>0</v>
      </c>
      <c r="AR73" s="114">
        <f>IF(AND(AR$64=1,Inputs!$E$186="Additional sub-debt"),-Inputs!$E$189*SUM('Debt and equity calcs'!AR$70:AR$72),0)</f>
        <v>0</v>
      </c>
      <c r="AS73" s="114">
        <f>IF(AND(AS$64=1,Inputs!$E$186="Additional sub-debt"),-Inputs!$E$189*SUM('Debt and equity calcs'!AS$70:AS$72),0)</f>
        <v>0</v>
      </c>
      <c r="AT73" s="114">
        <f>IF(AND(AT$64=1,Inputs!$E$186="Additional sub-debt"),-Inputs!$E$189*SUM('Debt and equity calcs'!AT$70:AT$72),0)</f>
        <v>0</v>
      </c>
      <c r="AU73" s="114">
        <f>IF(AND(AU$64=1,Inputs!$E$186="Additional sub-debt"),-Inputs!$E$189*SUM('Debt and equity calcs'!AU$70:AU$72),0)</f>
        <v>0</v>
      </c>
      <c r="AV73" s="114">
        <f>IF(AND(AV$64=1,Inputs!$E$186="Additional sub-debt"),-Inputs!$E$189*SUM('Debt and equity calcs'!AV$70:AV$72),0)</f>
        <v>0</v>
      </c>
      <c r="AW73" s="114">
        <f>IF(AND(AW$64=1,Inputs!$E$186="Additional sub-debt"),-Inputs!$E$189*SUM('Debt and equity calcs'!AW$70:AW$72),0)</f>
        <v>0</v>
      </c>
      <c r="AX73" s="114">
        <f>IF(AND(AX$64=1,Inputs!$E$186="Additional sub-debt"),-Inputs!$E$189*SUM('Debt and equity calcs'!AX$70:AX$72),0)</f>
        <v>0</v>
      </c>
      <c r="AY73" s="114">
        <f>IF(AND(AY$64=1,Inputs!$E$186="Additional sub-debt"),-Inputs!$E$189*SUM('Debt and equity calcs'!AY$70:AY$72),0)</f>
        <v>0</v>
      </c>
      <c r="AZ73" s="114">
        <f>IF(AND(AZ$64=1,Inputs!$E$186="Additional sub-debt"),-Inputs!$E$189*SUM('Debt and equity calcs'!AZ$70:AZ$72),0)</f>
        <v>0</v>
      </c>
      <c r="BA73" s="114">
        <f>IF(AND(BA$64=1,Inputs!$E$186="Additional sub-debt"),-Inputs!$E$189*SUM('Debt and equity calcs'!BA$70:BA$72),0)</f>
        <v>0</v>
      </c>
      <c r="BB73" s="114">
        <f>IF(AND(BB$64=1,Inputs!$E$186="Additional sub-debt"),-Inputs!$E$189*SUM('Debt and equity calcs'!BB$70:BB$72),0)</f>
        <v>0</v>
      </c>
      <c r="BC73" s="114">
        <f>IF(AND(BC$64=1,Inputs!$E$186="Additional sub-debt"),-Inputs!$E$189*SUM('Debt and equity calcs'!BC$70:BC$72),0)</f>
        <v>0</v>
      </c>
      <c r="BD73" s="114">
        <f>IF(AND(BD$64=1,Inputs!$E$186="Additional sub-debt"),-Inputs!$E$189*SUM('Debt and equity calcs'!BD$70:BD$72),0)</f>
        <v>0</v>
      </c>
      <c r="BE73" s="114">
        <f>IF(AND(BE$64=1,Inputs!$E$186="Additional sub-debt"),-Inputs!$E$189*SUM('Debt and equity calcs'!BE$70:BE$72),0)</f>
        <v>0</v>
      </c>
      <c r="BF73" s="114">
        <f>IF(AND(BF$64=1,Inputs!$E$186="Additional sub-debt"),-Inputs!$E$189*SUM('Debt and equity calcs'!BF$70:BF$72),0)</f>
        <v>0</v>
      </c>
      <c r="BG73" s="114">
        <f>IF(AND(BG$64=1,Inputs!$E$186="Additional sub-debt"),-Inputs!$E$189*SUM('Debt and equity calcs'!BG$70:BG$72),0)</f>
        <v>0</v>
      </c>
      <c r="BH73" s="114">
        <f>IF(AND(BH$64=1,Inputs!$E$186="Additional sub-debt"),-Inputs!$E$189*SUM('Debt and equity calcs'!BH$70:BH$72),0)</f>
        <v>0</v>
      </c>
      <c r="BI73" s="114">
        <f>IF(AND(BI$64=1,Inputs!$E$186="Additional sub-debt"),-Inputs!$E$189*SUM('Debt and equity calcs'!BI$70:BI$72),0)</f>
        <v>0</v>
      </c>
      <c r="BJ73" s="114">
        <f>IF(AND(BJ$64=1,Inputs!$E$186="Additional sub-debt"),-Inputs!$E$189*SUM('Debt and equity calcs'!BJ$70:BJ$72),0)</f>
        <v>0</v>
      </c>
      <c r="BK73" s="114">
        <f>IF(AND(BK$64=1,Inputs!$E$186="Additional sub-debt"),-Inputs!$E$189*SUM('Debt and equity calcs'!BK$70:BK$72),0)</f>
        <v>0</v>
      </c>
      <c r="BL73" s="114">
        <f>IF(AND(BL$64=1,Inputs!$E$186="Additional sub-debt"),-Inputs!$E$189*SUM('Debt and equity calcs'!BL$70:BL$72),0)</f>
        <v>0</v>
      </c>
      <c r="BM73" s="114">
        <f>IF(AND(BM$64=1,Inputs!$E$186="Additional sub-debt"),-Inputs!$E$189*SUM('Debt and equity calcs'!BM$70:BM$72),0)</f>
        <v>0</v>
      </c>
      <c r="BN73" s="114">
        <f>IF(AND(BN$64=1,Inputs!$E$186="Additional sub-debt"),-Inputs!$E$189*SUM('Debt and equity calcs'!BN$70:BN$72),0)</f>
        <v>0</v>
      </c>
      <c r="BO73" s="114">
        <f>IF(AND(BO$64=1,Inputs!$E$186="Additional sub-debt"),-Inputs!$E$189*SUM('Debt and equity calcs'!BO$70:BO$72),0)</f>
        <v>0</v>
      </c>
      <c r="BP73" s="114">
        <f>IF(AND(BP$64=1,Inputs!$E$186="Additional sub-debt"),-Inputs!$E$189*SUM('Debt and equity calcs'!BP$70:BP$72),0)</f>
        <v>0</v>
      </c>
      <c r="BQ73" s="114">
        <f>IF(AND(BQ$64=1,Inputs!$E$186="Additional sub-debt"),-Inputs!$E$189*SUM('Debt and equity calcs'!BQ$70:BQ$72),0)</f>
        <v>0</v>
      </c>
      <c r="BR73" s="114">
        <f>IF(AND(BR$64=1,Inputs!$E$186="Additional sub-debt"),-Inputs!$E$189*SUM('Debt and equity calcs'!BR$70:BR$72),0)</f>
        <v>0</v>
      </c>
      <c r="BS73" s="114">
        <f>IF(AND(BS$64=1,Inputs!$E$186="Additional sub-debt"),-Inputs!$E$189*SUM('Debt and equity calcs'!BS$70:BS$72),0)</f>
        <v>0</v>
      </c>
      <c r="BT73" s="114">
        <f>IF(AND(BT$64=1,Inputs!$E$186="Additional sub-debt"),-Inputs!$E$189*SUM('Debt and equity calcs'!BT$70:BT$72),0)</f>
        <v>0</v>
      </c>
      <c r="BU73" s="114">
        <f>IF(AND(BU$64=1,Inputs!$E$186="Additional sub-debt"),-Inputs!$E$189*SUM('Debt and equity calcs'!BU$70:BU$72),0)</f>
        <v>0</v>
      </c>
      <c r="BV73" s="114">
        <f>IF(AND(BV$64=1,Inputs!$E$186="Additional sub-debt"),-Inputs!$E$189*SUM('Debt and equity calcs'!BV$70:BV$72),0)</f>
        <v>0</v>
      </c>
      <c r="BW73" s="114">
        <f>IF(AND(BW$64=1,Inputs!$E$186="Additional sub-debt"),-Inputs!$E$189*SUM('Debt and equity calcs'!BW$70:BW$72),0)</f>
        <v>0</v>
      </c>
      <c r="BX73" s="114">
        <f>IF(AND(BX$64=1,Inputs!$E$186="Additional sub-debt"),-Inputs!$E$189*SUM('Debt and equity calcs'!BX$70:BX$72),0)</f>
        <v>0</v>
      </c>
      <c r="BY73" s="114">
        <f>IF(AND(BY$64=1,Inputs!$E$186="Additional sub-debt"),-Inputs!$E$189*SUM('Debt and equity calcs'!BY$70:BY$72),0)</f>
        <v>0</v>
      </c>
      <c r="BZ73" s="114">
        <f>IF(AND(BZ$64=1,Inputs!$E$186="Additional sub-debt"),-Inputs!$E$189*SUM('Debt and equity calcs'!BZ$70:BZ$72),0)</f>
        <v>0</v>
      </c>
      <c r="CA73" s="114">
        <f>IF(AND(CA$64=1,Inputs!$E$186="Additional sub-debt"),-Inputs!$E$189*SUM('Debt and equity calcs'!CA$70:CA$72),0)</f>
        <v>0</v>
      </c>
      <c r="CB73" s="114">
        <f>IF(AND(CB$64=1,Inputs!$E$186="Additional sub-debt"),-Inputs!$E$189*SUM('Debt and equity calcs'!CB$70:CB$72),0)</f>
        <v>0</v>
      </c>
      <c r="CC73" s="114">
        <f>IF(AND(CC$64=1,Inputs!$E$186="Additional sub-debt"),-Inputs!$E$189*SUM('Debt and equity calcs'!CC$70:CC$72),0)</f>
        <v>0</v>
      </c>
      <c r="CD73" s="114">
        <f>IF(AND(CD$64=1,Inputs!$E$186="Additional sub-debt"),-Inputs!$E$189*SUM('Debt and equity calcs'!CD$70:CD$72),0)</f>
        <v>0</v>
      </c>
      <c r="CE73" s="114">
        <f>IF(AND(CE$64=1,Inputs!$E$186="Additional sub-debt"),-Inputs!$E$189*SUM('Debt and equity calcs'!CE$70:CE$72),0)</f>
        <v>0</v>
      </c>
      <c r="CF73" s="114">
        <f>IF(AND(CF$64=1,Inputs!$E$186="Additional sub-debt"),-Inputs!$E$189*SUM('Debt and equity calcs'!CF$70:CF$72),0)</f>
        <v>0</v>
      </c>
      <c r="CG73" s="114">
        <f>IF(AND(CG$64=1,Inputs!$E$186="Additional sub-debt"),-Inputs!$E$189*SUM('Debt and equity calcs'!CG$70:CG$72),0)</f>
        <v>0</v>
      </c>
    </row>
    <row r="74" spans="1:96" s="74" customFormat="1" collapsed="1" thickBot="1" x14ac:dyDescent="0.35">
      <c r="B74" s="74" t="s">
        <v>33</v>
      </c>
      <c r="F74" s="91">
        <f>SUM(F70:F73)</f>
        <v>282008.18482516287</v>
      </c>
      <c r="G74" s="91">
        <f t="shared" ref="G74:BR74" si="87">SUM(G70:G73)</f>
        <v>707037.86337190028</v>
      </c>
      <c r="H74" s="91">
        <f t="shared" si="87"/>
        <v>692070.94654275943</v>
      </c>
      <c r="I74" s="91">
        <f t="shared" si="87"/>
        <v>676661.56254038459</v>
      </c>
      <c r="J74" s="91">
        <f t="shared" si="87"/>
        <v>660796.63070149533</v>
      </c>
      <c r="K74" s="91">
        <f t="shared" si="87"/>
        <v>644462.68365897809</v>
      </c>
      <c r="L74" s="91">
        <f t="shared" si="87"/>
        <v>627645.85590975545</v>
      </c>
      <c r="M74" s="91">
        <f t="shared" si="87"/>
        <v>610331.87204468716</v>
      </c>
      <c r="N74" s="91">
        <f t="shared" si="87"/>
        <v>592506.03463051119</v>
      </c>
      <c r="O74" s="91">
        <f t="shared" si="87"/>
        <v>574153.21173353877</v>
      </c>
      <c r="P74" s="91">
        <f t="shared" si="87"/>
        <v>555257.82407451223</v>
      </c>
      <c r="Q74" s="91">
        <f t="shared" si="87"/>
        <v>535803.83180372149</v>
      </c>
      <c r="R74" s="91">
        <f t="shared" si="87"/>
        <v>515774.72088515334</v>
      </c>
      <c r="S74" s="91">
        <f t="shared" si="87"/>
        <v>495153.48907811515</v>
      </c>
      <c r="T74" s="91">
        <f t="shared" si="87"/>
        <v>473922.63150443288</v>
      </c>
      <c r="U74" s="91">
        <f t="shared" si="87"/>
        <v>452064.12578897236</v>
      </c>
      <c r="V74" s="91">
        <f t="shared" si="87"/>
        <v>429559.41676086921</v>
      </c>
      <c r="W74" s="91">
        <f t="shared" si="87"/>
        <v>406389.4007024811</v>
      </c>
      <c r="X74" s="91">
        <f t="shared" si="87"/>
        <v>382534.40913269174</v>
      </c>
      <c r="Y74" s="91">
        <f t="shared" si="87"/>
        <v>357974.19211080036</v>
      </c>
      <c r="Z74" s="91">
        <f t="shared" si="87"/>
        <v>332687.90104682365</v>
      </c>
      <c r="AA74" s="91">
        <f t="shared" si="87"/>
        <v>306654.07100361877</v>
      </c>
      <c r="AB74" s="91">
        <f t="shared" si="87"/>
        <v>279850.60247580346</v>
      </c>
      <c r="AC74" s="91">
        <f t="shared" si="87"/>
        <v>252254.74263000631</v>
      </c>
      <c r="AD74" s="91">
        <f t="shared" si="87"/>
        <v>223843.0659905221</v>
      </c>
      <c r="AE74" s="91">
        <f t="shared" si="87"/>
        <v>194591.45455397712</v>
      </c>
      <c r="AF74" s="91">
        <f t="shared" si="87"/>
        <v>164475.07731612385</v>
      </c>
      <c r="AG74" s="91">
        <f t="shared" si="87"/>
        <v>133468.36919338617</v>
      </c>
      <c r="AH74" s="91">
        <f t="shared" si="87"/>
        <v>101545.00932126174</v>
      </c>
      <c r="AI74" s="91">
        <f t="shared" si="87"/>
        <v>68677.898711159796</v>
      </c>
      <c r="AJ74" s="91">
        <f t="shared" si="87"/>
        <v>34839.137246707935</v>
      </c>
      <c r="AK74" s="91">
        <f t="shared" si="87"/>
        <v>0</v>
      </c>
      <c r="AL74" s="91">
        <f t="shared" si="87"/>
        <v>0</v>
      </c>
      <c r="AM74" s="91">
        <f t="shared" si="87"/>
        <v>0</v>
      </c>
      <c r="AN74" s="91">
        <f t="shared" si="87"/>
        <v>0</v>
      </c>
      <c r="AO74" s="91">
        <f t="shared" si="87"/>
        <v>0</v>
      </c>
      <c r="AP74" s="91">
        <f t="shared" si="87"/>
        <v>0</v>
      </c>
      <c r="AQ74" s="91">
        <f t="shared" si="87"/>
        <v>0</v>
      </c>
      <c r="AR74" s="91">
        <f t="shared" si="87"/>
        <v>0</v>
      </c>
      <c r="AS74" s="91">
        <f t="shared" si="87"/>
        <v>0</v>
      </c>
      <c r="AT74" s="91">
        <f t="shared" si="87"/>
        <v>0</v>
      </c>
      <c r="AU74" s="91">
        <f t="shared" si="87"/>
        <v>0</v>
      </c>
      <c r="AV74" s="91">
        <f t="shared" si="87"/>
        <v>0</v>
      </c>
      <c r="AW74" s="91">
        <f t="shared" si="87"/>
        <v>0</v>
      </c>
      <c r="AX74" s="91">
        <f t="shared" si="87"/>
        <v>0</v>
      </c>
      <c r="AY74" s="91">
        <f t="shared" si="87"/>
        <v>0</v>
      </c>
      <c r="AZ74" s="91">
        <f t="shared" si="87"/>
        <v>0</v>
      </c>
      <c r="BA74" s="91">
        <f t="shared" si="87"/>
        <v>0</v>
      </c>
      <c r="BB74" s="91">
        <f t="shared" si="87"/>
        <v>0</v>
      </c>
      <c r="BC74" s="91">
        <f t="shared" si="87"/>
        <v>0</v>
      </c>
      <c r="BD74" s="91">
        <f t="shared" si="87"/>
        <v>0</v>
      </c>
      <c r="BE74" s="91">
        <f t="shared" si="87"/>
        <v>0</v>
      </c>
      <c r="BF74" s="91">
        <f t="shared" si="87"/>
        <v>0</v>
      </c>
      <c r="BG74" s="91">
        <f t="shared" si="87"/>
        <v>0</v>
      </c>
      <c r="BH74" s="91">
        <f t="shared" si="87"/>
        <v>0</v>
      </c>
      <c r="BI74" s="91">
        <f t="shared" si="87"/>
        <v>0</v>
      </c>
      <c r="BJ74" s="91">
        <f t="shared" si="87"/>
        <v>0</v>
      </c>
      <c r="BK74" s="91">
        <f t="shared" si="87"/>
        <v>0</v>
      </c>
      <c r="BL74" s="91">
        <f t="shared" si="87"/>
        <v>0</v>
      </c>
      <c r="BM74" s="91">
        <f t="shared" si="87"/>
        <v>0</v>
      </c>
      <c r="BN74" s="91">
        <f t="shared" si="87"/>
        <v>0</v>
      </c>
      <c r="BO74" s="91">
        <f t="shared" si="87"/>
        <v>0</v>
      </c>
      <c r="BP74" s="91">
        <f t="shared" si="87"/>
        <v>0</v>
      </c>
      <c r="BQ74" s="91">
        <f t="shared" si="87"/>
        <v>0</v>
      </c>
      <c r="BR74" s="91">
        <f t="shared" si="87"/>
        <v>0</v>
      </c>
      <c r="BS74" s="91">
        <f t="shared" ref="BS74:CG74" si="88">SUM(BS70:BS73)</f>
        <v>0</v>
      </c>
      <c r="BT74" s="91">
        <f t="shared" si="88"/>
        <v>0</v>
      </c>
      <c r="BU74" s="91">
        <f t="shared" si="88"/>
        <v>0</v>
      </c>
      <c r="BV74" s="91">
        <f t="shared" si="88"/>
        <v>0</v>
      </c>
      <c r="BW74" s="91">
        <f t="shared" si="88"/>
        <v>0</v>
      </c>
      <c r="BX74" s="91">
        <f t="shared" si="88"/>
        <v>0</v>
      </c>
      <c r="BY74" s="91">
        <f t="shared" si="88"/>
        <v>0</v>
      </c>
      <c r="BZ74" s="91">
        <f t="shared" si="88"/>
        <v>0</v>
      </c>
      <c r="CA74" s="91">
        <f t="shared" si="88"/>
        <v>0</v>
      </c>
      <c r="CB74" s="91">
        <f t="shared" si="88"/>
        <v>0</v>
      </c>
      <c r="CC74" s="91">
        <f t="shared" si="88"/>
        <v>0</v>
      </c>
      <c r="CD74" s="91">
        <f t="shared" si="88"/>
        <v>0</v>
      </c>
      <c r="CE74" s="91">
        <f t="shared" si="88"/>
        <v>0</v>
      </c>
      <c r="CF74" s="91">
        <f t="shared" si="88"/>
        <v>0</v>
      </c>
      <c r="CG74" s="91">
        <f t="shared" si="88"/>
        <v>0</v>
      </c>
    </row>
    <row r="75" spans="1:96" ht="7.9" customHeight="1" thickTop="1" x14ac:dyDescent="0.3">
      <c r="B75" s="74"/>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row>
    <row r="76" spans="1:96" ht="13.9" customHeight="1" x14ac:dyDescent="0.3">
      <c r="B76" s="77" t="s">
        <v>242</v>
      </c>
      <c r="D76" s="90">
        <f>SUM(F76:CG76)</f>
        <v>0</v>
      </c>
      <c r="F76" s="114">
        <f t="shared" ref="F76:G76" si="89">IF(F$26&gt;0%,(F$70+F$71)*F$26*F$68,0)</f>
        <v>0</v>
      </c>
      <c r="G76" s="114">
        <f t="shared" si="89"/>
        <v>0</v>
      </c>
      <c r="H76" s="114">
        <f>IF(H$26&gt;0%,(H$70+H$71)*H$26*H$68,0)</f>
        <v>0</v>
      </c>
      <c r="I76" s="114">
        <f t="shared" ref="I76:BT76" si="90">IF(I$26&gt;0%,(I$70+I$71)*I$26*I$68,0)</f>
        <v>0</v>
      </c>
      <c r="J76" s="114">
        <f t="shared" si="90"/>
        <v>0</v>
      </c>
      <c r="K76" s="114">
        <f t="shared" si="90"/>
        <v>0</v>
      </c>
      <c r="L76" s="114">
        <f t="shared" si="90"/>
        <v>0</v>
      </c>
      <c r="M76" s="114">
        <f t="shared" si="90"/>
        <v>0</v>
      </c>
      <c r="N76" s="114">
        <f t="shared" si="90"/>
        <v>0</v>
      </c>
      <c r="O76" s="114">
        <f t="shared" si="90"/>
        <v>0</v>
      </c>
      <c r="P76" s="114">
        <f t="shared" si="90"/>
        <v>0</v>
      </c>
      <c r="Q76" s="114">
        <f t="shared" si="90"/>
        <v>0</v>
      </c>
      <c r="R76" s="114">
        <f t="shared" si="90"/>
        <v>0</v>
      </c>
      <c r="S76" s="114">
        <f t="shared" si="90"/>
        <v>0</v>
      </c>
      <c r="T76" s="114">
        <f t="shared" si="90"/>
        <v>0</v>
      </c>
      <c r="U76" s="114">
        <f t="shared" si="90"/>
        <v>0</v>
      </c>
      <c r="V76" s="114">
        <f t="shared" si="90"/>
        <v>0</v>
      </c>
      <c r="W76" s="114">
        <f t="shared" si="90"/>
        <v>0</v>
      </c>
      <c r="X76" s="114">
        <f t="shared" si="90"/>
        <v>0</v>
      </c>
      <c r="Y76" s="114">
        <f t="shared" si="90"/>
        <v>0</v>
      </c>
      <c r="Z76" s="114">
        <f t="shared" si="90"/>
        <v>0</v>
      </c>
      <c r="AA76" s="114">
        <f t="shared" si="90"/>
        <v>0</v>
      </c>
      <c r="AB76" s="114">
        <f t="shared" si="90"/>
        <v>0</v>
      </c>
      <c r="AC76" s="114">
        <f t="shared" si="90"/>
        <v>0</v>
      </c>
      <c r="AD76" s="114">
        <f t="shared" si="90"/>
        <v>0</v>
      </c>
      <c r="AE76" s="114">
        <f t="shared" si="90"/>
        <v>0</v>
      </c>
      <c r="AF76" s="114">
        <f t="shared" si="90"/>
        <v>0</v>
      </c>
      <c r="AG76" s="114">
        <f t="shared" si="90"/>
        <v>0</v>
      </c>
      <c r="AH76" s="114">
        <f t="shared" si="90"/>
        <v>0</v>
      </c>
      <c r="AI76" s="114">
        <f t="shared" si="90"/>
        <v>0</v>
      </c>
      <c r="AJ76" s="114">
        <f t="shared" si="90"/>
        <v>0</v>
      </c>
      <c r="AK76" s="114">
        <f t="shared" si="90"/>
        <v>0</v>
      </c>
      <c r="AL76" s="114">
        <f t="shared" si="90"/>
        <v>0</v>
      </c>
      <c r="AM76" s="114">
        <f t="shared" si="90"/>
        <v>0</v>
      </c>
      <c r="AN76" s="114">
        <f t="shared" si="90"/>
        <v>0</v>
      </c>
      <c r="AO76" s="114">
        <f t="shared" si="90"/>
        <v>0</v>
      </c>
      <c r="AP76" s="114">
        <f t="shared" si="90"/>
        <v>0</v>
      </c>
      <c r="AQ76" s="114">
        <f t="shared" si="90"/>
        <v>0</v>
      </c>
      <c r="AR76" s="114">
        <f t="shared" si="90"/>
        <v>0</v>
      </c>
      <c r="AS76" s="114">
        <f t="shared" si="90"/>
        <v>0</v>
      </c>
      <c r="AT76" s="114">
        <f t="shared" si="90"/>
        <v>0</v>
      </c>
      <c r="AU76" s="114">
        <f t="shared" si="90"/>
        <v>0</v>
      </c>
      <c r="AV76" s="114">
        <f t="shared" si="90"/>
        <v>0</v>
      </c>
      <c r="AW76" s="114">
        <f t="shared" si="90"/>
        <v>0</v>
      </c>
      <c r="AX76" s="114">
        <f t="shared" si="90"/>
        <v>0</v>
      </c>
      <c r="AY76" s="114">
        <f t="shared" si="90"/>
        <v>0</v>
      </c>
      <c r="AZ76" s="114">
        <f t="shared" si="90"/>
        <v>0</v>
      </c>
      <c r="BA76" s="114">
        <f t="shared" si="90"/>
        <v>0</v>
      </c>
      <c r="BB76" s="114">
        <f t="shared" si="90"/>
        <v>0</v>
      </c>
      <c r="BC76" s="114">
        <f t="shared" si="90"/>
        <v>0</v>
      </c>
      <c r="BD76" s="114">
        <f t="shared" si="90"/>
        <v>0</v>
      </c>
      <c r="BE76" s="114">
        <f t="shared" si="90"/>
        <v>0</v>
      </c>
      <c r="BF76" s="114">
        <f t="shared" si="90"/>
        <v>0</v>
      </c>
      <c r="BG76" s="114">
        <f t="shared" si="90"/>
        <v>0</v>
      </c>
      <c r="BH76" s="114">
        <f t="shared" si="90"/>
        <v>0</v>
      </c>
      <c r="BI76" s="114">
        <f t="shared" si="90"/>
        <v>0</v>
      </c>
      <c r="BJ76" s="114">
        <f t="shared" si="90"/>
        <v>0</v>
      </c>
      <c r="BK76" s="114">
        <f t="shared" si="90"/>
        <v>0</v>
      </c>
      <c r="BL76" s="114">
        <f t="shared" si="90"/>
        <v>0</v>
      </c>
      <c r="BM76" s="114">
        <f t="shared" si="90"/>
        <v>0</v>
      </c>
      <c r="BN76" s="114">
        <f t="shared" si="90"/>
        <v>0</v>
      </c>
      <c r="BO76" s="114">
        <f t="shared" si="90"/>
        <v>0</v>
      </c>
      <c r="BP76" s="114">
        <f t="shared" si="90"/>
        <v>0</v>
      </c>
      <c r="BQ76" s="114">
        <f t="shared" si="90"/>
        <v>0</v>
      </c>
      <c r="BR76" s="114">
        <f t="shared" si="90"/>
        <v>0</v>
      </c>
      <c r="BS76" s="114">
        <f t="shared" si="90"/>
        <v>0</v>
      </c>
      <c r="BT76" s="114">
        <f t="shared" si="90"/>
        <v>0</v>
      </c>
      <c r="BU76" s="114">
        <f t="shared" ref="BU76:CG76" si="91">IF(BU$26&gt;0%,(BU$70+BU$71)*BU$26*BU$68,0)</f>
        <v>0</v>
      </c>
      <c r="BV76" s="114">
        <f t="shared" si="91"/>
        <v>0</v>
      </c>
      <c r="BW76" s="114">
        <f t="shared" si="91"/>
        <v>0</v>
      </c>
      <c r="BX76" s="114">
        <f t="shared" si="91"/>
        <v>0</v>
      </c>
      <c r="BY76" s="114">
        <f t="shared" si="91"/>
        <v>0</v>
      </c>
      <c r="BZ76" s="114">
        <f t="shared" si="91"/>
        <v>0</v>
      </c>
      <c r="CA76" s="114">
        <f t="shared" si="91"/>
        <v>0</v>
      </c>
      <c r="CB76" s="114">
        <f t="shared" si="91"/>
        <v>0</v>
      </c>
      <c r="CC76" s="114">
        <f t="shared" si="91"/>
        <v>0</v>
      </c>
      <c r="CD76" s="114">
        <f t="shared" si="91"/>
        <v>0</v>
      </c>
      <c r="CE76" s="114">
        <f t="shared" si="91"/>
        <v>0</v>
      </c>
      <c r="CF76" s="114">
        <f t="shared" si="91"/>
        <v>0</v>
      </c>
      <c r="CG76" s="114">
        <f t="shared" si="91"/>
        <v>0</v>
      </c>
    </row>
    <row r="77" spans="1:96" ht="14.45" x14ac:dyDescent="0.3">
      <c r="B77" s="77" t="s">
        <v>256</v>
      </c>
      <c r="D77" s="90">
        <f>SUM(F77:CG77)</f>
        <v>369034.75119767053</v>
      </c>
      <c r="F77" s="114">
        <f t="shared" ref="F77:G77" si="92">IF(F$31&gt;0%,(F$70+F$71)*F$31*F$68,0)</f>
        <v>0</v>
      </c>
      <c r="G77" s="114">
        <f t="shared" si="92"/>
        <v>0</v>
      </c>
      <c r="H77" s="114">
        <f>IF(H$31&gt;0%,(H$70+H$71)*H$31*H$68,0)</f>
        <v>20902.170323178205</v>
      </c>
      <c r="I77" s="114">
        <f t="shared" ref="I77:BT77" si="93">IF(I$31&gt;0%,(I$70+I$71)*I$31*I$68,0)</f>
        <v>20459.703149944246</v>
      </c>
      <c r="J77" s="114">
        <f t="shared" si="93"/>
        <v>20004.155313429754</v>
      </c>
      <c r="K77" s="114">
        <f t="shared" si="93"/>
        <v>19535.14010980176</v>
      </c>
      <c r="L77" s="114">
        <f t="shared" si="93"/>
        <v>19052.259403096403</v>
      </c>
      <c r="M77" s="114">
        <f t="shared" si="93"/>
        <v>18555.103287250724</v>
      </c>
      <c r="N77" s="114">
        <f t="shared" si="93"/>
        <v>18043.249738143044</v>
      </c>
      <c r="O77" s="114">
        <f t="shared" si="93"/>
        <v>17516.264255346628</v>
      </c>
      <c r="P77" s="114">
        <f t="shared" si="93"/>
        <v>16973.699493292486</v>
      </c>
      <c r="Q77" s="114">
        <f t="shared" si="93"/>
        <v>16415.094881528283</v>
      </c>
      <c r="R77" s="114">
        <f t="shared" si="93"/>
        <v>15839.976233750896</v>
      </c>
      <c r="S77" s="114">
        <f t="shared" si="93"/>
        <v>15247.855345280841</v>
      </c>
      <c r="T77" s="114">
        <f t="shared" si="93"/>
        <v>14638.22957863681</v>
      </c>
      <c r="U77" s="114">
        <f t="shared" si="93"/>
        <v>14010.581436858551</v>
      </c>
      <c r="V77" s="114">
        <f t="shared" si="93"/>
        <v>13364.378124215877</v>
      </c>
      <c r="W77" s="114">
        <f t="shared" si="93"/>
        <v>12699.071093930921</v>
      </c>
      <c r="X77" s="114">
        <f t="shared" si="93"/>
        <v>12014.09558252969</v>
      </c>
      <c r="Y77" s="114">
        <f t="shared" si="93"/>
        <v>11308.870130427636</v>
      </c>
      <c r="Z77" s="114">
        <f t="shared" si="93"/>
        <v>10582.796088342329</v>
      </c>
      <c r="AA77" s="114">
        <f t="shared" si="93"/>
        <v>9835.2571091141544</v>
      </c>
      <c r="AB77" s="114">
        <f t="shared" si="93"/>
        <v>9065.6186245037297</v>
      </c>
      <c r="AC77" s="114">
        <f t="shared" si="93"/>
        <v>8273.2273065218651</v>
      </c>
      <c r="AD77" s="114">
        <f t="shared" si="93"/>
        <v>7457.4105128348147</v>
      </c>
      <c r="AE77" s="114">
        <f t="shared" si="93"/>
        <v>6617.4757157740369</v>
      </c>
      <c r="AF77" s="114">
        <f t="shared" si="93"/>
        <v>5752.7099144657641</v>
      </c>
      <c r="AG77" s="114">
        <f t="shared" si="93"/>
        <v>4862.3790295813405</v>
      </c>
      <c r="AH77" s="114">
        <f t="shared" si="93"/>
        <v>3945.727280194571</v>
      </c>
      <c r="AI77" s="114">
        <f t="shared" si="93"/>
        <v>3001.9765422170826</v>
      </c>
      <c r="AJ77" s="114">
        <f t="shared" si="93"/>
        <v>2030.325687867107</v>
      </c>
      <c r="AK77" s="114">
        <f t="shared" si="93"/>
        <v>1029.9499056109707</v>
      </c>
      <c r="AL77" s="114">
        <f t="shared" si="93"/>
        <v>0</v>
      </c>
      <c r="AM77" s="114">
        <f t="shared" si="93"/>
        <v>0</v>
      </c>
      <c r="AN77" s="114">
        <f t="shared" si="93"/>
        <v>0</v>
      </c>
      <c r="AO77" s="114">
        <f t="shared" si="93"/>
        <v>0</v>
      </c>
      <c r="AP77" s="114">
        <f t="shared" si="93"/>
        <v>0</v>
      </c>
      <c r="AQ77" s="114">
        <f t="shared" si="93"/>
        <v>0</v>
      </c>
      <c r="AR77" s="114">
        <f t="shared" si="93"/>
        <v>0</v>
      </c>
      <c r="AS77" s="114">
        <f t="shared" si="93"/>
        <v>0</v>
      </c>
      <c r="AT77" s="114">
        <f t="shared" si="93"/>
        <v>0</v>
      </c>
      <c r="AU77" s="114">
        <f t="shared" si="93"/>
        <v>0</v>
      </c>
      <c r="AV77" s="114">
        <f t="shared" si="93"/>
        <v>0</v>
      </c>
      <c r="AW77" s="114">
        <f t="shared" si="93"/>
        <v>0</v>
      </c>
      <c r="AX77" s="114">
        <f t="shared" si="93"/>
        <v>0</v>
      </c>
      <c r="AY77" s="114">
        <f t="shared" si="93"/>
        <v>0</v>
      </c>
      <c r="AZ77" s="114">
        <f t="shared" si="93"/>
        <v>0</v>
      </c>
      <c r="BA77" s="114">
        <f t="shared" si="93"/>
        <v>0</v>
      </c>
      <c r="BB77" s="114">
        <f t="shared" si="93"/>
        <v>0</v>
      </c>
      <c r="BC77" s="114">
        <f t="shared" si="93"/>
        <v>0</v>
      </c>
      <c r="BD77" s="114">
        <f t="shared" si="93"/>
        <v>0</v>
      </c>
      <c r="BE77" s="114">
        <f t="shared" si="93"/>
        <v>0</v>
      </c>
      <c r="BF77" s="114">
        <f t="shared" si="93"/>
        <v>0</v>
      </c>
      <c r="BG77" s="114">
        <f t="shared" si="93"/>
        <v>0</v>
      </c>
      <c r="BH77" s="114">
        <f t="shared" si="93"/>
        <v>0</v>
      </c>
      <c r="BI77" s="114">
        <f t="shared" si="93"/>
        <v>0</v>
      </c>
      <c r="BJ77" s="114">
        <f t="shared" si="93"/>
        <v>0</v>
      </c>
      <c r="BK77" s="114">
        <f t="shared" si="93"/>
        <v>0</v>
      </c>
      <c r="BL77" s="114">
        <f t="shared" si="93"/>
        <v>0</v>
      </c>
      <c r="BM77" s="114">
        <f t="shared" si="93"/>
        <v>0</v>
      </c>
      <c r="BN77" s="114">
        <f t="shared" si="93"/>
        <v>0</v>
      </c>
      <c r="BO77" s="114">
        <f t="shared" si="93"/>
        <v>0</v>
      </c>
      <c r="BP77" s="114">
        <f t="shared" si="93"/>
        <v>0</v>
      </c>
      <c r="BQ77" s="114">
        <f t="shared" si="93"/>
        <v>0</v>
      </c>
      <c r="BR77" s="114">
        <f t="shared" si="93"/>
        <v>0</v>
      </c>
      <c r="BS77" s="114">
        <f t="shared" si="93"/>
        <v>0</v>
      </c>
      <c r="BT77" s="114">
        <f t="shared" si="93"/>
        <v>0</v>
      </c>
      <c r="BU77" s="114">
        <f t="shared" ref="BU77:CG77" si="94">IF(BU$31&gt;0%,(BU$70+BU$71)*BU$31*BU$68,0)</f>
        <v>0</v>
      </c>
      <c r="BV77" s="114">
        <f t="shared" si="94"/>
        <v>0</v>
      </c>
      <c r="BW77" s="114">
        <f t="shared" si="94"/>
        <v>0</v>
      </c>
      <c r="BX77" s="114">
        <f t="shared" si="94"/>
        <v>0</v>
      </c>
      <c r="BY77" s="114">
        <f t="shared" si="94"/>
        <v>0</v>
      </c>
      <c r="BZ77" s="114">
        <f t="shared" si="94"/>
        <v>0</v>
      </c>
      <c r="CA77" s="114">
        <f t="shared" si="94"/>
        <v>0</v>
      </c>
      <c r="CB77" s="114">
        <f t="shared" si="94"/>
        <v>0</v>
      </c>
      <c r="CC77" s="114">
        <f t="shared" si="94"/>
        <v>0</v>
      </c>
      <c r="CD77" s="114">
        <f t="shared" si="94"/>
        <v>0</v>
      </c>
      <c r="CE77" s="114">
        <f t="shared" si="94"/>
        <v>0</v>
      </c>
      <c r="CF77" s="114">
        <f t="shared" si="94"/>
        <v>0</v>
      </c>
      <c r="CG77" s="114">
        <f t="shared" si="94"/>
        <v>0</v>
      </c>
      <c r="CH77" s="89"/>
    </row>
    <row r="78" spans="1:96" ht="7.15" customHeight="1" x14ac:dyDescent="0.3">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row>
    <row r="79" spans="1:96" ht="14.45" x14ac:dyDescent="0.3">
      <c r="B79" s="74" t="s">
        <v>59</v>
      </c>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row>
    <row r="80" spans="1:96" ht="14.45" x14ac:dyDescent="0.3">
      <c r="B80" s="84" t="s">
        <v>286</v>
      </c>
      <c r="D80" s="90">
        <f>SUM(F80:CG80)</f>
        <v>1076072.6145695706</v>
      </c>
      <c r="F80" s="292">
        <f>IF(F$32&gt;0,IF(F$68=0,'Debt and equity calcs'!$D$71*'Debt and equity calcs'!F$31/MAX('Debt and equity calcs'!$F$32:$CG$32),(F$77/(1-(1+F$68)^-F$32))),0)</f>
        <v>0</v>
      </c>
      <c r="G80" s="292">
        <f>IF(G$32&gt;0,IF(G$68=0,'Debt and equity calcs'!$D$71*'Debt and equity calcs'!G$31/MAX('Debt and equity calcs'!$F$32:$CG$32),(G$77/(1-(1+G$68)^-G$32))),0)</f>
        <v>0</v>
      </c>
      <c r="H80" s="292">
        <f>IF(H$32&gt;0,IF(H$68=0,'Debt and equity calcs'!$D$71*'Debt and equity calcs'!H$31/MAX('Debt and equity calcs'!$F$32:$CG$32),(H$77/(1-(1+H$68)^-H$32))),0)</f>
        <v>35869.087152319044</v>
      </c>
      <c r="I80" s="292">
        <f>IF(I$32&gt;0,IF(I$68=0,'Debt and equity calcs'!$D$71*'Debt and equity calcs'!I$31/MAX('Debt and equity calcs'!$F$32:$CG$32),(I$77/(1-(1+I$68)^-I$32))),0)</f>
        <v>35869.087152319044</v>
      </c>
      <c r="J80" s="292">
        <f>IF(J$32&gt;0,IF(J$68=0,'Debt and equity calcs'!$D$71*'Debt and equity calcs'!J$31/MAX('Debt and equity calcs'!$F$32:$CG$32),(J$77/(1-(1+J$68)^-J$32))),0)</f>
        <v>35869.087152319036</v>
      </c>
      <c r="K80" s="292">
        <f>IF(K$32&gt;0,IF(K$68=0,'Debt and equity calcs'!$D$71*'Debt and equity calcs'!K$31/MAX('Debt and equity calcs'!$F$32:$CG$32),(K$77/(1-(1+K$68)^-K$32))),0)</f>
        <v>35869.087152319051</v>
      </c>
      <c r="L80" s="292">
        <f>IF(L$32&gt;0,IF(L$68=0,'Debt and equity calcs'!$D$71*'Debt and equity calcs'!L$31/MAX('Debt and equity calcs'!$F$32:$CG$32),(L$77/(1-(1+L$68)^-L$32))),0)</f>
        <v>35869.087152319051</v>
      </c>
      <c r="M80" s="292">
        <f>IF(M$32&gt;0,IF(M$68=0,'Debt and equity calcs'!$D$71*'Debt and equity calcs'!M$31/MAX('Debt and equity calcs'!$F$32:$CG$32),(M$77/(1-(1+M$68)^-M$32))),0)</f>
        <v>35869.087152319036</v>
      </c>
      <c r="N80" s="292">
        <f>IF(N$32&gt;0,IF(N$68=0,'Debt and equity calcs'!$D$71*'Debt and equity calcs'!N$31/MAX('Debt and equity calcs'!$F$32:$CG$32),(N$77/(1-(1+N$68)^-N$32))),0)</f>
        <v>35869.087152319044</v>
      </c>
      <c r="O80" s="292">
        <f>IF(O$32&gt;0,IF(O$68=0,'Debt and equity calcs'!$D$71*'Debt and equity calcs'!O$31/MAX('Debt and equity calcs'!$F$32:$CG$32),(O$77/(1-(1+O$68)^-O$32))),0)</f>
        <v>35869.087152319051</v>
      </c>
      <c r="P80" s="292">
        <f>IF(P$32&gt;0,IF(P$68=0,'Debt and equity calcs'!$D$71*'Debt and equity calcs'!P$31/MAX('Debt and equity calcs'!$F$32:$CG$32),(P$77/(1-(1+P$68)^-P$32))),0)</f>
        <v>35869.087152319044</v>
      </c>
      <c r="Q80" s="292">
        <f>IF(Q$32&gt;0,IF(Q$68=0,'Debt and equity calcs'!$D$71*'Debt and equity calcs'!Q$31/MAX('Debt and equity calcs'!$F$32:$CG$32),(Q$77/(1-(1+Q$68)^-Q$32))),0)</f>
        <v>35869.087152319044</v>
      </c>
      <c r="R80" s="292">
        <f>IF(R$32&gt;0,IF(R$68=0,'Debt and equity calcs'!$D$71*'Debt and equity calcs'!R$31/MAX('Debt and equity calcs'!$F$32:$CG$32),(R$77/(1-(1+R$68)^-R$32))),0)</f>
        <v>35869.087152319044</v>
      </c>
      <c r="S80" s="292">
        <f>IF(S$32&gt;0,IF(S$68=0,'Debt and equity calcs'!$D$71*'Debt and equity calcs'!S$31/MAX('Debt and equity calcs'!$F$32:$CG$32),(S$77/(1-(1+S$68)^-S$32))),0)</f>
        <v>35869.087152319044</v>
      </c>
      <c r="T80" s="292">
        <f>IF(T$32&gt;0,IF(T$68=0,'Debt and equity calcs'!$D$71*'Debt and equity calcs'!T$31/MAX('Debt and equity calcs'!$F$32:$CG$32),(T$77/(1-(1+T$68)^-T$32))),0)</f>
        <v>35869.087152319051</v>
      </c>
      <c r="U80" s="292">
        <f>IF(U$32&gt;0,IF(U$68=0,'Debt and equity calcs'!$D$71*'Debt and equity calcs'!U$31/MAX('Debt and equity calcs'!$F$32:$CG$32),(U$77/(1-(1+U$68)^-U$32))),0)</f>
        <v>35869.087152319044</v>
      </c>
      <c r="V80" s="292">
        <f>IF(V$32&gt;0,IF(V$68=0,'Debt and equity calcs'!$D$71*'Debt and equity calcs'!V$31/MAX('Debt and equity calcs'!$F$32:$CG$32),(V$77/(1-(1+V$68)^-V$32))),0)</f>
        <v>35869.087152319036</v>
      </c>
      <c r="W80" s="292">
        <f>IF(W$32&gt;0,IF(W$68=0,'Debt and equity calcs'!$D$71*'Debt and equity calcs'!W$31/MAX('Debt and equity calcs'!$F$32:$CG$32),(W$77/(1-(1+W$68)^-W$32))),0)</f>
        <v>35869.087152319036</v>
      </c>
      <c r="X80" s="292">
        <f>IF(X$32&gt;0,IF(X$68=0,'Debt and equity calcs'!$D$71*'Debt and equity calcs'!X$31/MAX('Debt and equity calcs'!$F$32:$CG$32),(X$77/(1-(1+X$68)^-X$32))),0)</f>
        <v>35869.087152319044</v>
      </c>
      <c r="Y80" s="292">
        <f>IF(Y$32&gt;0,IF(Y$68=0,'Debt and equity calcs'!$D$71*'Debt and equity calcs'!Y$31/MAX('Debt and equity calcs'!$F$32:$CG$32),(Y$77/(1-(1+Y$68)^-Y$32))),0)</f>
        <v>35869.087152319029</v>
      </c>
      <c r="Z80" s="292">
        <f>IF(Z$32&gt;0,IF(Z$68=0,'Debt and equity calcs'!$D$71*'Debt and equity calcs'!Z$31/MAX('Debt and equity calcs'!$F$32:$CG$32),(Z$77/(1-(1+Z$68)^-Z$32))),0)</f>
        <v>35869.087152319029</v>
      </c>
      <c r="AA80" s="292">
        <f>IF(AA$32&gt;0,IF(AA$68=0,'Debt and equity calcs'!$D$71*'Debt and equity calcs'!AA$31/MAX('Debt and equity calcs'!$F$32:$CG$32),(AA$77/(1-(1+AA$68)^-AA$32))),0)</f>
        <v>35869.087152319029</v>
      </c>
      <c r="AB80" s="292">
        <f>IF(AB$32&gt;0,IF(AB$68=0,'Debt and equity calcs'!$D$71*'Debt and equity calcs'!AB$31/MAX('Debt and equity calcs'!$F$32:$CG$32),(AB$77/(1-(1+AB$68)^-AB$32))),0)</f>
        <v>35869.087152319036</v>
      </c>
      <c r="AC80" s="292">
        <f>IF(AC$32&gt;0,IF(AC$68=0,'Debt and equity calcs'!$D$71*'Debt and equity calcs'!AC$31/MAX('Debt and equity calcs'!$F$32:$CG$32),(AC$77/(1-(1+AC$68)^-AC$32))),0)</f>
        <v>35869.087152319014</v>
      </c>
      <c r="AD80" s="292">
        <f>IF(AD$32&gt;0,IF(AD$68=0,'Debt and equity calcs'!$D$71*'Debt and equity calcs'!AD$31/MAX('Debt and equity calcs'!$F$32:$CG$32),(AD$77/(1-(1+AD$68)^-AD$32))),0)</f>
        <v>35869.087152319029</v>
      </c>
      <c r="AE80" s="292">
        <f>IF(AE$32&gt;0,IF(AE$68=0,'Debt and equity calcs'!$D$71*'Debt and equity calcs'!AE$31/MAX('Debt and equity calcs'!$F$32:$CG$32),(AE$77/(1-(1+AE$68)^-AE$32))),0)</f>
        <v>35869.087152319014</v>
      </c>
      <c r="AF80" s="292">
        <f>IF(AF$32&gt;0,IF(AF$68=0,'Debt and equity calcs'!$D$71*'Debt and equity calcs'!AF$31/MAX('Debt and equity calcs'!$F$32:$CG$32),(AF$77/(1-(1+AF$68)^-AF$32))),0)</f>
        <v>35869.087152319044</v>
      </c>
      <c r="AG80" s="292">
        <f>IF(AG$32&gt;0,IF(AG$68=0,'Debt and equity calcs'!$D$71*'Debt and equity calcs'!AG$31/MAX('Debt and equity calcs'!$F$32:$CG$32),(AG$77/(1-(1+AG$68)^-AG$32))),0)</f>
        <v>35869.087152319022</v>
      </c>
      <c r="AH80" s="292">
        <f>IF(AH$32&gt;0,IF(AH$68=0,'Debt and equity calcs'!$D$71*'Debt and equity calcs'!AH$31/MAX('Debt and equity calcs'!$F$32:$CG$32),(AH$77/(1-(1+AH$68)^-AH$32))),0)</f>
        <v>35869.087152319007</v>
      </c>
      <c r="AI80" s="292">
        <f>IF(AI$32&gt;0,IF(AI$68=0,'Debt and equity calcs'!$D$71*'Debt and equity calcs'!AI$31/MAX('Debt and equity calcs'!$F$32:$CG$32),(AI$77/(1-(1+AI$68)^-AI$32))),0)</f>
        <v>35869.087152319022</v>
      </c>
      <c r="AJ80" s="292">
        <f>IF(AJ$32&gt;0,IF(AJ$68=0,'Debt and equity calcs'!$D$71*'Debt and equity calcs'!AJ$31/MAX('Debt and equity calcs'!$F$32:$CG$32),(AJ$77/(1-(1+AJ$68)^-AJ$32))),0)</f>
        <v>35869.087152318971</v>
      </c>
      <c r="AK80" s="292">
        <f>IF(AK$32&gt;0,IF(AK$68=0,'Debt and equity calcs'!$D$71*'Debt and equity calcs'!AK$31/MAX('Debt and equity calcs'!$F$32:$CG$32),(AK$77/(1-(1+AK$68)^-AK$32))),0)</f>
        <v>35869.087152318905</v>
      </c>
      <c r="AL80" s="292">
        <f>IF(AL$32&gt;0,IF(AL$68=0,'Debt and equity calcs'!$D$71*'Debt and equity calcs'!AL$31/MAX('Debt and equity calcs'!$F$32:$CG$32),(AL$77/(1-(1+AL$68)^-AL$32))),0)</f>
        <v>0</v>
      </c>
      <c r="AM80" s="292">
        <f>IF(AM$32&gt;0,IF(AM$68=0,'Debt and equity calcs'!$D$71*'Debt and equity calcs'!AM$31/MAX('Debt and equity calcs'!$F$32:$CG$32),(AM$77/(1-(1+AM$68)^-AM$32))),0)</f>
        <v>0</v>
      </c>
      <c r="AN80" s="292">
        <f>IF(AN$32&gt;0,IF(AN$68=0,'Debt and equity calcs'!$D$71*'Debt and equity calcs'!AN$31/MAX('Debt and equity calcs'!$F$32:$CG$32),(AN$77/(1-(1+AN$68)^-AN$32))),0)</f>
        <v>0</v>
      </c>
      <c r="AO80" s="292">
        <f>IF(AO$32&gt;0,IF(AO$68=0,'Debt and equity calcs'!$D$71*'Debt and equity calcs'!AO$31/MAX('Debt and equity calcs'!$F$32:$CG$32),(AO$77/(1-(1+AO$68)^-AO$32))),0)</f>
        <v>0</v>
      </c>
      <c r="AP80" s="292">
        <f>IF(AP$32&gt;0,IF(AP$68=0,'Debt and equity calcs'!$D$71*'Debt and equity calcs'!AP$31/MAX('Debt and equity calcs'!$F$32:$CG$32),(AP$77/(1-(1+AP$68)^-AP$32))),0)</f>
        <v>0</v>
      </c>
      <c r="AQ80" s="292">
        <f>IF(AQ$32&gt;0,IF(AQ$68=0,'Debt and equity calcs'!$D$71*'Debt and equity calcs'!AQ$31/MAX('Debt and equity calcs'!$F$32:$CG$32),(AQ$77/(1-(1+AQ$68)^-AQ$32))),0)</f>
        <v>0</v>
      </c>
      <c r="AR80" s="292">
        <f>IF(AR$32&gt;0,IF(AR$68=0,'Debt and equity calcs'!$D$71*'Debt and equity calcs'!AR$31/MAX('Debt and equity calcs'!$F$32:$CG$32),(AR$77/(1-(1+AR$68)^-AR$32))),0)</f>
        <v>0</v>
      </c>
      <c r="AS80" s="292">
        <f>IF(AS$32&gt;0,IF(AS$68=0,'Debt and equity calcs'!$D$71*'Debt and equity calcs'!AS$31/MAX('Debt and equity calcs'!$F$32:$CG$32),(AS$77/(1-(1+AS$68)^-AS$32))),0)</f>
        <v>0</v>
      </c>
      <c r="AT80" s="292">
        <f>IF(AT$32&gt;0,IF(AT$68=0,'Debt and equity calcs'!$D$71*'Debt and equity calcs'!AT$31/MAX('Debt and equity calcs'!$F$32:$CG$32),(AT$77/(1-(1+AT$68)^-AT$32))),0)</f>
        <v>0</v>
      </c>
      <c r="AU80" s="292">
        <f>IF(AU$32&gt;0,IF(AU$68=0,'Debt and equity calcs'!$D$71*'Debt and equity calcs'!AU$31/MAX('Debt and equity calcs'!$F$32:$CG$32),(AU$77/(1-(1+AU$68)^-AU$32))),0)</f>
        <v>0</v>
      </c>
      <c r="AV80" s="292">
        <f>IF(AV$32&gt;0,IF(AV$68=0,'Debt and equity calcs'!$D$71*'Debt and equity calcs'!AV$31/MAX('Debt and equity calcs'!$F$32:$CG$32),(AV$77/(1-(1+AV$68)^-AV$32))),0)</f>
        <v>0</v>
      </c>
      <c r="AW80" s="292">
        <f>IF(AW$32&gt;0,IF(AW$68=0,'Debt and equity calcs'!$D$71*'Debt and equity calcs'!AW$31/MAX('Debt and equity calcs'!$F$32:$CG$32),(AW$77/(1-(1+AW$68)^-AW$32))),0)</f>
        <v>0</v>
      </c>
      <c r="AX80" s="292">
        <f>IF(AX$32&gt;0,IF(AX$68=0,'Debt and equity calcs'!$D$71*'Debt and equity calcs'!AX$31/MAX('Debt and equity calcs'!$F$32:$CG$32),(AX$77/(1-(1+AX$68)^-AX$32))),0)</f>
        <v>0</v>
      </c>
      <c r="AY80" s="292">
        <f>IF(AY$32&gt;0,IF(AY$68=0,'Debt and equity calcs'!$D$71*'Debt and equity calcs'!AY$31/MAX('Debt and equity calcs'!$F$32:$CG$32),(AY$77/(1-(1+AY$68)^-AY$32))),0)</f>
        <v>0</v>
      </c>
      <c r="AZ80" s="292">
        <f>IF(AZ$32&gt;0,IF(AZ$68=0,'Debt and equity calcs'!$D$71*'Debt and equity calcs'!AZ$31/MAX('Debt and equity calcs'!$F$32:$CG$32),(AZ$77/(1-(1+AZ$68)^-AZ$32))),0)</f>
        <v>0</v>
      </c>
      <c r="BA80" s="292">
        <f>IF(BA$32&gt;0,IF(BA$68=0,'Debt and equity calcs'!$D$71*'Debt and equity calcs'!BA$31/MAX('Debt and equity calcs'!$F$32:$CG$32),(BA$77/(1-(1+BA$68)^-BA$32))),0)</f>
        <v>0</v>
      </c>
      <c r="BB80" s="292">
        <f>IF(BB$32&gt;0,IF(BB$68=0,'Debt and equity calcs'!$D$71*'Debt and equity calcs'!BB$31/MAX('Debt and equity calcs'!$F$32:$CG$32),(BB$77/(1-(1+BB$68)^-BB$32))),0)</f>
        <v>0</v>
      </c>
      <c r="BC80" s="292">
        <f>IF(BC$32&gt;0,IF(BC$68=0,'Debt and equity calcs'!$D$71*'Debt and equity calcs'!BC$31/MAX('Debt and equity calcs'!$F$32:$CG$32),(BC$77/(1-(1+BC$68)^-BC$32))),0)</f>
        <v>0</v>
      </c>
      <c r="BD80" s="292">
        <f>IF(BD$32&gt;0,IF(BD$68=0,'Debt and equity calcs'!$D$71*'Debt and equity calcs'!BD$31/MAX('Debt and equity calcs'!$F$32:$CG$32),(BD$77/(1-(1+BD$68)^-BD$32))),0)</f>
        <v>0</v>
      </c>
      <c r="BE80" s="292">
        <f>IF(BE$32&gt;0,IF(BE$68=0,'Debt and equity calcs'!$D$71*'Debt and equity calcs'!BE$31/MAX('Debt and equity calcs'!$F$32:$CG$32),(BE$77/(1-(1+BE$68)^-BE$32))),0)</f>
        <v>0</v>
      </c>
      <c r="BF80" s="292">
        <f>IF(BF$32&gt;0,IF(BF$68=0,'Debt and equity calcs'!$D$71*'Debt and equity calcs'!BF$31/MAX('Debt and equity calcs'!$F$32:$CG$32),(BF$77/(1-(1+BF$68)^-BF$32))),0)</f>
        <v>0</v>
      </c>
      <c r="BG80" s="292">
        <f>IF(BG$32&gt;0,IF(BG$68=0,'Debt and equity calcs'!$D$71*'Debt and equity calcs'!BG$31/MAX('Debt and equity calcs'!$F$32:$CG$32),(BG$77/(1-(1+BG$68)^-BG$32))),0)</f>
        <v>0</v>
      </c>
      <c r="BH80" s="292">
        <f>IF(BH$32&gt;0,IF(BH$68=0,'Debt and equity calcs'!$D$71*'Debt and equity calcs'!BH$31/MAX('Debt and equity calcs'!$F$32:$CG$32),(BH$77/(1-(1+BH$68)^-BH$32))),0)</f>
        <v>0</v>
      </c>
      <c r="BI80" s="292">
        <f>IF(BI$32&gt;0,IF(BI$68=0,'Debt and equity calcs'!$D$71*'Debt and equity calcs'!BI$31/MAX('Debt and equity calcs'!$F$32:$CG$32),(BI$77/(1-(1+BI$68)^-BI$32))),0)</f>
        <v>0</v>
      </c>
      <c r="BJ80" s="292">
        <f>IF(BJ$32&gt;0,IF(BJ$68=0,'Debt and equity calcs'!$D$71*'Debt and equity calcs'!BJ$31/MAX('Debt and equity calcs'!$F$32:$CG$32),(BJ$77/(1-(1+BJ$68)^-BJ$32))),0)</f>
        <v>0</v>
      </c>
      <c r="BK80" s="292">
        <f>IF(BK$32&gt;0,IF(BK$68=0,'Debt and equity calcs'!$D$71*'Debt and equity calcs'!BK$31/MAX('Debt and equity calcs'!$F$32:$CG$32),(BK$77/(1-(1+BK$68)^-BK$32))),0)</f>
        <v>0</v>
      </c>
      <c r="BL80" s="292">
        <f>IF(BL$32&gt;0,IF(BL$68=0,'Debt and equity calcs'!$D$71*'Debt and equity calcs'!BL$31/MAX('Debt and equity calcs'!$F$32:$CG$32),(BL$77/(1-(1+BL$68)^-BL$32))),0)</f>
        <v>0</v>
      </c>
      <c r="BM80" s="292">
        <f>IF(BM$32&gt;0,IF(BM$68=0,'Debt and equity calcs'!$D$71*'Debt and equity calcs'!BM$31/MAX('Debt and equity calcs'!$F$32:$CG$32),(BM$77/(1-(1+BM$68)^-BM$32))),0)</f>
        <v>0</v>
      </c>
      <c r="BN80" s="292">
        <f>IF(BN$32&gt;0,IF(BN$68=0,'Debt and equity calcs'!$D$71*'Debt and equity calcs'!BN$31/MAX('Debt and equity calcs'!$F$32:$CG$32),(BN$77/(1-(1+BN$68)^-BN$32))),0)</f>
        <v>0</v>
      </c>
      <c r="BO80" s="292">
        <f>IF(BO$32&gt;0,IF(BO$68=0,'Debt and equity calcs'!$D$71*'Debt and equity calcs'!BO$31/MAX('Debt and equity calcs'!$F$32:$CG$32),(BO$77/(1-(1+BO$68)^-BO$32))),0)</f>
        <v>0</v>
      </c>
      <c r="BP80" s="292">
        <f>IF(BP$32&gt;0,IF(BP$68=0,'Debt and equity calcs'!$D$71*'Debt and equity calcs'!BP$31/MAX('Debt and equity calcs'!$F$32:$CG$32),(BP$77/(1-(1+BP$68)^-BP$32))),0)</f>
        <v>0</v>
      </c>
      <c r="BQ80" s="292">
        <f>IF(BQ$32&gt;0,IF(BQ$68=0,'Debt and equity calcs'!$D$71*'Debt and equity calcs'!BQ$31/MAX('Debt and equity calcs'!$F$32:$CG$32),(BQ$77/(1-(1+BQ$68)^-BQ$32))),0)</f>
        <v>0</v>
      </c>
      <c r="BR80" s="292">
        <f>IF(BR$32&gt;0,IF(BR$68=0,'Debt and equity calcs'!$D$71*'Debt and equity calcs'!BR$31/MAX('Debt and equity calcs'!$F$32:$CG$32),(BR$77/(1-(1+BR$68)^-BR$32))),0)</f>
        <v>0</v>
      </c>
      <c r="BS80" s="292">
        <f>IF(BS$32&gt;0,IF(BS$68=0,'Debt and equity calcs'!$D$71*'Debt and equity calcs'!BS$31/MAX('Debt and equity calcs'!$F$32:$CG$32),(BS$77/(1-(1+BS$68)^-BS$32))),0)</f>
        <v>0</v>
      </c>
      <c r="BT80" s="292">
        <f>IF(BT$32&gt;0,IF(BT$68=0,'Debt and equity calcs'!$D$71*'Debt and equity calcs'!BT$31/MAX('Debt and equity calcs'!$F$32:$CG$32),(BT$77/(1-(1+BT$68)^-BT$32))),0)</f>
        <v>0</v>
      </c>
      <c r="BU80" s="292">
        <f>IF(BU$32&gt;0,IF(BU$68=0,'Debt and equity calcs'!$D$71*'Debt and equity calcs'!BU$31/MAX('Debt and equity calcs'!$F$32:$CG$32),(BU$77/(1-(1+BU$68)^-BU$32))),0)</f>
        <v>0</v>
      </c>
      <c r="BV80" s="292">
        <f>IF(BV$32&gt;0,IF(BV$68=0,'Debt and equity calcs'!$D$71*'Debt and equity calcs'!BV$31/MAX('Debt and equity calcs'!$F$32:$CG$32),(BV$77/(1-(1+BV$68)^-BV$32))),0)</f>
        <v>0</v>
      </c>
      <c r="BW80" s="292">
        <f>IF(BW$32&gt;0,IF(BW$68=0,'Debt and equity calcs'!$D$71*'Debt and equity calcs'!BW$31/MAX('Debt and equity calcs'!$F$32:$CG$32),(BW$77/(1-(1+BW$68)^-BW$32))),0)</f>
        <v>0</v>
      </c>
      <c r="BX80" s="292">
        <f>IF(BX$32&gt;0,IF(BX$68=0,'Debt and equity calcs'!$D$71*'Debt and equity calcs'!BX$31/MAX('Debt and equity calcs'!$F$32:$CG$32),(BX$77/(1-(1+BX$68)^-BX$32))),0)</f>
        <v>0</v>
      </c>
      <c r="BY80" s="292">
        <f>IF(BY$32&gt;0,IF(BY$68=0,'Debt and equity calcs'!$D$71*'Debt and equity calcs'!BY$31/MAX('Debt and equity calcs'!$F$32:$CG$32),(BY$77/(1-(1+BY$68)^-BY$32))),0)</f>
        <v>0</v>
      </c>
      <c r="BZ80" s="292">
        <f>IF(BZ$32&gt;0,IF(BZ$68=0,'Debt and equity calcs'!$D$71*'Debt and equity calcs'!BZ$31/MAX('Debt and equity calcs'!$F$32:$CG$32),(BZ$77/(1-(1+BZ$68)^-BZ$32))),0)</f>
        <v>0</v>
      </c>
      <c r="CA80" s="292">
        <f>IF(CA$32&gt;0,IF(CA$68=0,'Debt and equity calcs'!$D$71*'Debt and equity calcs'!CA$31/MAX('Debt and equity calcs'!$F$32:$CG$32),(CA$77/(1-(1+CA$68)^-CA$32))),0)</f>
        <v>0</v>
      </c>
      <c r="CB80" s="292">
        <f>IF(CB$32&gt;0,IF(CB$68=0,'Debt and equity calcs'!$D$71*'Debt and equity calcs'!CB$31/MAX('Debt and equity calcs'!$F$32:$CG$32),(CB$77/(1-(1+CB$68)^-CB$32))),0)</f>
        <v>0</v>
      </c>
      <c r="CC80" s="292">
        <f>IF(CC$32&gt;0,IF(CC$68=0,'Debt and equity calcs'!$D$71*'Debt and equity calcs'!CC$31/MAX('Debt and equity calcs'!$F$32:$CG$32),(CC$77/(1-(1+CC$68)^-CC$32))),0)</f>
        <v>0</v>
      </c>
      <c r="CD80" s="292">
        <f>IF(CD$32&gt;0,IF(CD$68=0,'Debt and equity calcs'!$D$71*'Debt and equity calcs'!CD$31/MAX('Debt and equity calcs'!$F$32:$CG$32),(CD$77/(1-(1+CD$68)^-CD$32))),0)</f>
        <v>0</v>
      </c>
      <c r="CE80" s="292">
        <f>IF(CE$32&gt;0,IF(CE$68=0,'Debt and equity calcs'!$D$71*'Debt and equity calcs'!CE$31/MAX('Debt and equity calcs'!$F$32:$CG$32),(CE$77/(1-(1+CE$68)^-CE$32))),0)</f>
        <v>0</v>
      </c>
      <c r="CF80" s="292">
        <f>IF(CF$32&gt;0,IF(CF$68=0,'Debt and equity calcs'!$D$71*'Debt and equity calcs'!CF$31/MAX('Debt and equity calcs'!$F$32:$CG$32),(CF$77/(1-(1+CF$68)^-CF$32))),0)</f>
        <v>0</v>
      </c>
      <c r="CG80" s="292">
        <f>IF(CG$32&gt;0,IF(CG$68=0,'Debt and equity calcs'!$D$71*'Debt and equity calcs'!CG$31/MAX('Debt and equity calcs'!$F$32:$CG$32),(CG$77/(1-(1+CG$68)^-CG$32))),0)</f>
        <v>0</v>
      </c>
      <c r="CH80" s="89"/>
    </row>
    <row r="81" spans="1:86" ht="14.45" x14ac:dyDescent="0.3">
      <c r="B81" s="84" t="s">
        <v>925</v>
      </c>
      <c r="D81" s="90">
        <f>SUM(F81:CG81)</f>
        <v>-369034.75119767053</v>
      </c>
      <c r="F81" s="89">
        <f>-F$77</f>
        <v>0</v>
      </c>
      <c r="G81" s="89">
        <f t="shared" ref="G81:BR81" si="95">-G$77</f>
        <v>0</v>
      </c>
      <c r="H81" s="89">
        <f t="shared" si="95"/>
        <v>-20902.170323178205</v>
      </c>
      <c r="I81" s="89">
        <f t="shared" si="95"/>
        <v>-20459.703149944246</v>
      </c>
      <c r="J81" s="89">
        <f t="shared" si="95"/>
        <v>-20004.155313429754</v>
      </c>
      <c r="K81" s="89">
        <f t="shared" si="95"/>
        <v>-19535.14010980176</v>
      </c>
      <c r="L81" s="89">
        <f t="shared" si="95"/>
        <v>-19052.259403096403</v>
      </c>
      <c r="M81" s="89">
        <f t="shared" si="95"/>
        <v>-18555.103287250724</v>
      </c>
      <c r="N81" s="89">
        <f t="shared" si="95"/>
        <v>-18043.249738143044</v>
      </c>
      <c r="O81" s="89">
        <f t="shared" si="95"/>
        <v>-17516.264255346628</v>
      </c>
      <c r="P81" s="89">
        <f t="shared" si="95"/>
        <v>-16973.699493292486</v>
      </c>
      <c r="Q81" s="89">
        <f t="shared" si="95"/>
        <v>-16415.094881528283</v>
      </c>
      <c r="R81" s="89">
        <f t="shared" si="95"/>
        <v>-15839.976233750896</v>
      </c>
      <c r="S81" s="89">
        <f t="shared" si="95"/>
        <v>-15247.855345280841</v>
      </c>
      <c r="T81" s="89">
        <f t="shared" si="95"/>
        <v>-14638.22957863681</v>
      </c>
      <c r="U81" s="89">
        <f t="shared" si="95"/>
        <v>-14010.581436858551</v>
      </c>
      <c r="V81" s="89">
        <f t="shared" si="95"/>
        <v>-13364.378124215877</v>
      </c>
      <c r="W81" s="89">
        <f t="shared" si="95"/>
        <v>-12699.071093930921</v>
      </c>
      <c r="X81" s="89">
        <f t="shared" si="95"/>
        <v>-12014.09558252969</v>
      </c>
      <c r="Y81" s="89">
        <f t="shared" si="95"/>
        <v>-11308.870130427636</v>
      </c>
      <c r="Z81" s="89">
        <f t="shared" si="95"/>
        <v>-10582.796088342329</v>
      </c>
      <c r="AA81" s="89">
        <f t="shared" si="95"/>
        <v>-9835.2571091141544</v>
      </c>
      <c r="AB81" s="89">
        <f t="shared" si="95"/>
        <v>-9065.6186245037297</v>
      </c>
      <c r="AC81" s="89">
        <f t="shared" si="95"/>
        <v>-8273.2273065218651</v>
      </c>
      <c r="AD81" s="89">
        <f t="shared" si="95"/>
        <v>-7457.4105128348147</v>
      </c>
      <c r="AE81" s="89">
        <f t="shared" si="95"/>
        <v>-6617.4757157740369</v>
      </c>
      <c r="AF81" s="89">
        <f t="shared" si="95"/>
        <v>-5752.7099144657641</v>
      </c>
      <c r="AG81" s="89">
        <f t="shared" si="95"/>
        <v>-4862.3790295813405</v>
      </c>
      <c r="AH81" s="89">
        <f t="shared" si="95"/>
        <v>-3945.727280194571</v>
      </c>
      <c r="AI81" s="89">
        <f t="shared" si="95"/>
        <v>-3001.9765422170826</v>
      </c>
      <c r="AJ81" s="89">
        <f t="shared" si="95"/>
        <v>-2030.325687867107</v>
      </c>
      <c r="AK81" s="89">
        <f t="shared" si="95"/>
        <v>-1029.9499056109707</v>
      </c>
      <c r="AL81" s="89">
        <f t="shared" si="95"/>
        <v>0</v>
      </c>
      <c r="AM81" s="89">
        <f t="shared" si="95"/>
        <v>0</v>
      </c>
      <c r="AN81" s="89">
        <f t="shared" si="95"/>
        <v>0</v>
      </c>
      <c r="AO81" s="89">
        <f t="shared" si="95"/>
        <v>0</v>
      </c>
      <c r="AP81" s="89">
        <f t="shared" si="95"/>
        <v>0</v>
      </c>
      <c r="AQ81" s="89">
        <f t="shared" si="95"/>
        <v>0</v>
      </c>
      <c r="AR81" s="89">
        <f t="shared" si="95"/>
        <v>0</v>
      </c>
      <c r="AS81" s="89">
        <f t="shared" si="95"/>
        <v>0</v>
      </c>
      <c r="AT81" s="89">
        <f t="shared" si="95"/>
        <v>0</v>
      </c>
      <c r="AU81" s="89">
        <f t="shared" si="95"/>
        <v>0</v>
      </c>
      <c r="AV81" s="89">
        <f t="shared" si="95"/>
        <v>0</v>
      </c>
      <c r="AW81" s="89">
        <f t="shared" si="95"/>
        <v>0</v>
      </c>
      <c r="AX81" s="89">
        <f t="shared" si="95"/>
        <v>0</v>
      </c>
      <c r="AY81" s="89">
        <f t="shared" si="95"/>
        <v>0</v>
      </c>
      <c r="AZ81" s="89">
        <f t="shared" si="95"/>
        <v>0</v>
      </c>
      <c r="BA81" s="89">
        <f t="shared" si="95"/>
        <v>0</v>
      </c>
      <c r="BB81" s="89">
        <f t="shared" si="95"/>
        <v>0</v>
      </c>
      <c r="BC81" s="89">
        <f t="shared" si="95"/>
        <v>0</v>
      </c>
      <c r="BD81" s="89">
        <f t="shared" si="95"/>
        <v>0</v>
      </c>
      <c r="BE81" s="89">
        <f t="shared" si="95"/>
        <v>0</v>
      </c>
      <c r="BF81" s="89">
        <f t="shared" si="95"/>
        <v>0</v>
      </c>
      <c r="BG81" s="89">
        <f t="shared" si="95"/>
        <v>0</v>
      </c>
      <c r="BH81" s="89">
        <f t="shared" si="95"/>
        <v>0</v>
      </c>
      <c r="BI81" s="89">
        <f t="shared" si="95"/>
        <v>0</v>
      </c>
      <c r="BJ81" s="89">
        <f t="shared" si="95"/>
        <v>0</v>
      </c>
      <c r="BK81" s="89">
        <f t="shared" si="95"/>
        <v>0</v>
      </c>
      <c r="BL81" s="89">
        <f t="shared" si="95"/>
        <v>0</v>
      </c>
      <c r="BM81" s="89">
        <f t="shared" si="95"/>
        <v>0</v>
      </c>
      <c r="BN81" s="89">
        <f t="shared" si="95"/>
        <v>0</v>
      </c>
      <c r="BO81" s="89">
        <f t="shared" si="95"/>
        <v>0</v>
      </c>
      <c r="BP81" s="89">
        <f t="shared" si="95"/>
        <v>0</v>
      </c>
      <c r="BQ81" s="89">
        <f t="shared" si="95"/>
        <v>0</v>
      </c>
      <c r="BR81" s="89">
        <f t="shared" si="95"/>
        <v>0</v>
      </c>
      <c r="BS81" s="89">
        <f t="shared" ref="BS81:CG81" si="96">-BS$77</f>
        <v>0</v>
      </c>
      <c r="BT81" s="89">
        <f t="shared" si="96"/>
        <v>0</v>
      </c>
      <c r="BU81" s="89">
        <f t="shared" si="96"/>
        <v>0</v>
      </c>
      <c r="BV81" s="89">
        <f t="shared" si="96"/>
        <v>0</v>
      </c>
      <c r="BW81" s="89">
        <f t="shared" si="96"/>
        <v>0</v>
      </c>
      <c r="BX81" s="89">
        <f t="shared" si="96"/>
        <v>0</v>
      </c>
      <c r="BY81" s="89">
        <f t="shared" si="96"/>
        <v>0</v>
      </c>
      <c r="BZ81" s="89">
        <f t="shared" si="96"/>
        <v>0</v>
      </c>
      <c r="CA81" s="89">
        <f t="shared" si="96"/>
        <v>0</v>
      </c>
      <c r="CB81" s="89">
        <f t="shared" si="96"/>
        <v>0</v>
      </c>
      <c r="CC81" s="89">
        <f t="shared" si="96"/>
        <v>0</v>
      </c>
      <c r="CD81" s="89">
        <f t="shared" si="96"/>
        <v>0</v>
      </c>
      <c r="CE81" s="89">
        <f t="shared" si="96"/>
        <v>0</v>
      </c>
      <c r="CF81" s="89">
        <f t="shared" si="96"/>
        <v>0</v>
      </c>
      <c r="CG81" s="89">
        <f t="shared" si="96"/>
        <v>0</v>
      </c>
      <c r="CH81" s="89"/>
    </row>
    <row r="82" spans="1:86" ht="14.45" x14ac:dyDescent="0.3">
      <c r="B82" s="84" t="s">
        <v>924</v>
      </c>
      <c r="D82" s="90">
        <f>SUM(F82:CG82)</f>
        <v>-707037.8633719004</v>
      </c>
      <c r="F82" s="89">
        <f>-F80-F81</f>
        <v>0</v>
      </c>
      <c r="G82" s="89">
        <f t="shared" ref="G82:BR82" si="97">-G80-G81</f>
        <v>0</v>
      </c>
      <c r="H82" s="89">
        <f t="shared" si="97"/>
        <v>-14966.916829140839</v>
      </c>
      <c r="I82" s="89">
        <f t="shared" si="97"/>
        <v>-15409.384002374798</v>
      </c>
      <c r="J82" s="89">
        <f t="shared" si="97"/>
        <v>-15864.931838889283</v>
      </c>
      <c r="K82" s="89">
        <f t="shared" si="97"/>
        <v>-16333.947042517291</v>
      </c>
      <c r="L82" s="89">
        <f t="shared" si="97"/>
        <v>-16816.827749222648</v>
      </c>
      <c r="M82" s="89">
        <f t="shared" si="97"/>
        <v>-17313.983865068312</v>
      </c>
      <c r="N82" s="89">
        <f t="shared" si="97"/>
        <v>-17825.837414176</v>
      </c>
      <c r="O82" s="89">
        <f t="shared" si="97"/>
        <v>-18352.822896972422</v>
      </c>
      <c r="P82" s="89">
        <f t="shared" si="97"/>
        <v>-18895.387659026557</v>
      </c>
      <c r="Q82" s="89">
        <f t="shared" si="97"/>
        <v>-19453.992270790761</v>
      </c>
      <c r="R82" s="89">
        <f t="shared" si="97"/>
        <v>-20029.110918568149</v>
      </c>
      <c r="S82" s="89">
        <f t="shared" si="97"/>
        <v>-20621.231807038203</v>
      </c>
      <c r="T82" s="89">
        <f t="shared" si="97"/>
        <v>-21230.857573682239</v>
      </c>
      <c r="U82" s="89">
        <f t="shared" si="97"/>
        <v>-21858.505715460495</v>
      </c>
      <c r="V82" s="89">
        <f t="shared" si="97"/>
        <v>-22504.70902810316</v>
      </c>
      <c r="W82" s="89">
        <f t="shared" si="97"/>
        <v>-23170.016058388115</v>
      </c>
      <c r="X82" s="89">
        <f t="shared" si="97"/>
        <v>-23854.991569789352</v>
      </c>
      <c r="Y82" s="89">
        <f t="shared" si="97"/>
        <v>-24560.217021891393</v>
      </c>
      <c r="Z82" s="89">
        <f t="shared" si="97"/>
        <v>-25286.2910639767</v>
      </c>
      <c r="AA82" s="89">
        <f t="shared" si="97"/>
        <v>-26033.830043204875</v>
      </c>
      <c r="AB82" s="89">
        <f t="shared" si="97"/>
        <v>-26803.468527815305</v>
      </c>
      <c r="AC82" s="89">
        <f t="shared" si="97"/>
        <v>-27595.859845797149</v>
      </c>
      <c r="AD82" s="89">
        <f t="shared" si="97"/>
        <v>-28411.676639484213</v>
      </c>
      <c r="AE82" s="89">
        <f t="shared" si="97"/>
        <v>-29251.611436544976</v>
      </c>
      <c r="AF82" s="89">
        <f t="shared" si="97"/>
        <v>-30116.377237853281</v>
      </c>
      <c r="AG82" s="89">
        <f t="shared" si="97"/>
        <v>-31006.70812273768</v>
      </c>
      <c r="AH82" s="89">
        <f t="shared" si="97"/>
        <v>-31923.359872124434</v>
      </c>
      <c r="AI82" s="89">
        <f t="shared" si="97"/>
        <v>-32867.11061010194</v>
      </c>
      <c r="AJ82" s="89">
        <f t="shared" si="97"/>
        <v>-33838.761464451862</v>
      </c>
      <c r="AK82" s="89">
        <f t="shared" si="97"/>
        <v>-34839.137246707935</v>
      </c>
      <c r="AL82" s="89">
        <f t="shared" si="97"/>
        <v>0</v>
      </c>
      <c r="AM82" s="89">
        <f t="shared" si="97"/>
        <v>0</v>
      </c>
      <c r="AN82" s="89">
        <f t="shared" si="97"/>
        <v>0</v>
      </c>
      <c r="AO82" s="89">
        <f t="shared" si="97"/>
        <v>0</v>
      </c>
      <c r="AP82" s="89">
        <f t="shared" si="97"/>
        <v>0</v>
      </c>
      <c r="AQ82" s="89">
        <f t="shared" si="97"/>
        <v>0</v>
      </c>
      <c r="AR82" s="89">
        <f t="shared" si="97"/>
        <v>0</v>
      </c>
      <c r="AS82" s="89">
        <f t="shared" si="97"/>
        <v>0</v>
      </c>
      <c r="AT82" s="89">
        <f t="shared" si="97"/>
        <v>0</v>
      </c>
      <c r="AU82" s="89">
        <f t="shared" si="97"/>
        <v>0</v>
      </c>
      <c r="AV82" s="89">
        <f t="shared" si="97"/>
        <v>0</v>
      </c>
      <c r="AW82" s="89">
        <f t="shared" si="97"/>
        <v>0</v>
      </c>
      <c r="AX82" s="89">
        <f t="shared" si="97"/>
        <v>0</v>
      </c>
      <c r="AY82" s="89">
        <f t="shared" si="97"/>
        <v>0</v>
      </c>
      <c r="AZ82" s="89">
        <f t="shared" si="97"/>
        <v>0</v>
      </c>
      <c r="BA82" s="89">
        <f t="shared" si="97"/>
        <v>0</v>
      </c>
      <c r="BB82" s="89">
        <f t="shared" si="97"/>
        <v>0</v>
      </c>
      <c r="BC82" s="89">
        <f t="shared" si="97"/>
        <v>0</v>
      </c>
      <c r="BD82" s="89">
        <f t="shared" si="97"/>
        <v>0</v>
      </c>
      <c r="BE82" s="89">
        <f t="shared" si="97"/>
        <v>0</v>
      </c>
      <c r="BF82" s="89">
        <f t="shared" si="97"/>
        <v>0</v>
      </c>
      <c r="BG82" s="89">
        <f t="shared" si="97"/>
        <v>0</v>
      </c>
      <c r="BH82" s="89">
        <f t="shared" si="97"/>
        <v>0</v>
      </c>
      <c r="BI82" s="89">
        <f t="shared" si="97"/>
        <v>0</v>
      </c>
      <c r="BJ82" s="89">
        <f t="shared" si="97"/>
        <v>0</v>
      </c>
      <c r="BK82" s="89">
        <f t="shared" si="97"/>
        <v>0</v>
      </c>
      <c r="BL82" s="89">
        <f t="shared" si="97"/>
        <v>0</v>
      </c>
      <c r="BM82" s="89">
        <f t="shared" si="97"/>
        <v>0</v>
      </c>
      <c r="BN82" s="89">
        <f t="shared" si="97"/>
        <v>0</v>
      </c>
      <c r="BO82" s="89">
        <f t="shared" si="97"/>
        <v>0</v>
      </c>
      <c r="BP82" s="89">
        <f t="shared" si="97"/>
        <v>0</v>
      </c>
      <c r="BQ82" s="89">
        <f t="shared" si="97"/>
        <v>0</v>
      </c>
      <c r="BR82" s="89">
        <f t="shared" si="97"/>
        <v>0</v>
      </c>
      <c r="BS82" s="89">
        <f t="shared" ref="BS82:CG82" si="98">-BS80-BS81</f>
        <v>0</v>
      </c>
      <c r="BT82" s="89">
        <f t="shared" si="98"/>
        <v>0</v>
      </c>
      <c r="BU82" s="89">
        <f t="shared" si="98"/>
        <v>0</v>
      </c>
      <c r="BV82" s="89">
        <f t="shared" si="98"/>
        <v>0</v>
      </c>
      <c r="BW82" s="89">
        <f t="shared" si="98"/>
        <v>0</v>
      </c>
      <c r="BX82" s="89">
        <f t="shared" si="98"/>
        <v>0</v>
      </c>
      <c r="BY82" s="89">
        <f t="shared" si="98"/>
        <v>0</v>
      </c>
      <c r="BZ82" s="89">
        <f t="shared" si="98"/>
        <v>0</v>
      </c>
      <c r="CA82" s="89">
        <f t="shared" si="98"/>
        <v>0</v>
      </c>
      <c r="CB82" s="89">
        <f t="shared" si="98"/>
        <v>0</v>
      </c>
      <c r="CC82" s="89">
        <f t="shared" si="98"/>
        <v>0</v>
      </c>
      <c r="CD82" s="89">
        <f t="shared" si="98"/>
        <v>0</v>
      </c>
      <c r="CE82" s="89">
        <f t="shared" si="98"/>
        <v>0</v>
      </c>
      <c r="CF82" s="89">
        <f t="shared" si="98"/>
        <v>0</v>
      </c>
      <c r="CG82" s="89">
        <f t="shared" si="98"/>
        <v>0</v>
      </c>
      <c r="CH82" s="89"/>
    </row>
    <row r="83" spans="1:86" s="102" customFormat="1" ht="5.45" x14ac:dyDescent="0.15">
      <c r="D83" s="195"/>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row>
    <row r="84" spans="1:86" ht="15.6" x14ac:dyDescent="0.3">
      <c r="A84" s="72" t="s">
        <v>1088</v>
      </c>
      <c r="B84" s="72"/>
      <c r="C84" s="73"/>
      <c r="D84" s="602"/>
      <c r="E84" s="850" t="str">
        <f>Inputs!$E$195</f>
        <v>Yes</v>
      </c>
      <c r="F84" s="602"/>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row>
    <row r="85" spans="1:86" s="102" customFormat="1" ht="5.45" x14ac:dyDescent="0.15">
      <c r="D85" s="195"/>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row>
    <row r="86" spans="1:86" ht="14.45" x14ac:dyDescent="0.3">
      <c r="B86" s="74" t="s">
        <v>32</v>
      </c>
      <c r="D86" s="90"/>
      <c r="F86" s="114">
        <f>IF(LOOKUP(F$19,'Calculations - pre operations'!$F$155:$X$155,'Calculations - pre operations'!$F$178:$X$178)&gt;0,LOOKUP(F$19,'Calculations - pre operations'!$F$155:$X$155,'Calculations - pre operations'!$F$178:$X$178),E$91)</f>
        <v>0</v>
      </c>
      <c r="G86" s="114">
        <f ca="1">IF(LOOKUP(G$19,'Calculations - pre operations'!$F$155:$X$155,'Calculations - pre operations'!$F$178:$X$178)&gt;0,LOOKUP(G$19,'Calculations - pre operations'!$F$155:$X$155,'Calculations - pre operations'!$F$178:$X$178),F$91)</f>
        <v>0</v>
      </c>
      <c r="H86" s="114">
        <f ca="1">IF(LOOKUP(H$19,'Calculations - pre operations'!$F$155:$X$155,'Calculations - pre operations'!$F$178:$X$178)&gt;0,LOOKUP(H$19,'Calculations - pre operations'!$F$155:$X$155,'Calculations - pre operations'!$F$178:$X$178),G$91)</f>
        <v>35869.087152319044</v>
      </c>
      <c r="I86" s="114">
        <f ca="1">IF(LOOKUP(I$19,'Calculations - pre operations'!$F$155:$X$155,'Calculations - pre operations'!$F$178:$X$178)&gt;0,LOOKUP(I$19,'Calculations - pre operations'!$F$155:$X$155,'Calculations - pre operations'!$F$178:$X$178),H$91)</f>
        <v>35869.087152319044</v>
      </c>
      <c r="J86" s="114">
        <f ca="1">IF(LOOKUP(J$19,'Calculations - pre operations'!$F$155:$X$155,'Calculations - pre operations'!$F$178:$X$178)&gt;0,LOOKUP(J$19,'Calculations - pre operations'!$F$155:$X$155,'Calculations - pre operations'!$F$178:$X$178),I$91)</f>
        <v>35869.087152319036</v>
      </c>
      <c r="K86" s="114">
        <f ca="1">IF(LOOKUP(K$19,'Calculations - pre operations'!$F$155:$X$155,'Calculations - pre operations'!$F$178:$X$178)&gt;0,LOOKUP(K$19,'Calculations - pre operations'!$F$155:$X$155,'Calculations - pre operations'!$F$178:$X$178),J$91)</f>
        <v>35869.087152319051</v>
      </c>
      <c r="L86" s="114">
        <f ca="1">IF(LOOKUP(L$19,'Calculations - pre operations'!$F$155:$X$155,'Calculations - pre operations'!$F$178:$X$178)&gt;0,LOOKUP(L$19,'Calculations - pre operations'!$F$155:$X$155,'Calculations - pre operations'!$F$178:$X$178),K$91)</f>
        <v>35869.087152319051</v>
      </c>
      <c r="M86" s="114">
        <f ca="1">IF(LOOKUP(M$19,'Calculations - pre operations'!$F$155:$X$155,'Calculations - pre operations'!$F$178:$X$178)&gt;0,LOOKUP(M$19,'Calculations - pre operations'!$F$155:$X$155,'Calculations - pre operations'!$F$178:$X$178),L$91)</f>
        <v>35869.087152319036</v>
      </c>
      <c r="N86" s="114">
        <f ca="1">IF(LOOKUP(N$19,'Calculations - pre operations'!$F$155:$X$155,'Calculations - pre operations'!$F$178:$X$178)&gt;0,LOOKUP(N$19,'Calculations - pre operations'!$F$155:$X$155,'Calculations - pre operations'!$F$178:$X$178),M$91)</f>
        <v>35869.087152319044</v>
      </c>
      <c r="O86" s="114">
        <f ca="1">IF(LOOKUP(O$19,'Calculations - pre operations'!$F$155:$X$155,'Calculations - pre operations'!$F$178:$X$178)&gt;0,LOOKUP(O$19,'Calculations - pre operations'!$F$155:$X$155,'Calculations - pre operations'!$F$178:$X$178),N$91)</f>
        <v>35869.087152319051</v>
      </c>
      <c r="P86" s="114">
        <f ca="1">IF(LOOKUP(P$19,'Calculations - pre operations'!$F$155:$X$155,'Calculations - pre operations'!$F$178:$X$178)&gt;0,LOOKUP(P$19,'Calculations - pre operations'!$F$155:$X$155,'Calculations - pre operations'!$F$178:$X$178),O$91)</f>
        <v>35869.087152319044</v>
      </c>
      <c r="Q86" s="114">
        <f ca="1">IF(LOOKUP(Q$19,'Calculations - pre operations'!$F$155:$X$155,'Calculations - pre operations'!$F$178:$X$178)&gt;0,LOOKUP(Q$19,'Calculations - pre operations'!$F$155:$X$155,'Calculations - pre operations'!$F$178:$X$178),P$91)</f>
        <v>35869.087152319044</v>
      </c>
      <c r="R86" s="114">
        <f ca="1">IF(LOOKUP(R$19,'Calculations - pre operations'!$F$155:$X$155,'Calculations - pre operations'!$F$178:$X$178)&gt;0,LOOKUP(R$19,'Calculations - pre operations'!$F$155:$X$155,'Calculations - pre operations'!$F$178:$X$178),Q$91)</f>
        <v>35869.087152319044</v>
      </c>
      <c r="S86" s="114">
        <f ca="1">IF(LOOKUP(S$19,'Calculations - pre operations'!$F$155:$X$155,'Calculations - pre operations'!$F$178:$X$178)&gt;0,LOOKUP(S$19,'Calculations - pre operations'!$F$155:$X$155,'Calculations - pre operations'!$F$178:$X$178),R$91)</f>
        <v>35869.087152319044</v>
      </c>
      <c r="T86" s="114">
        <f ca="1">IF(LOOKUP(T$19,'Calculations - pre operations'!$F$155:$X$155,'Calculations - pre operations'!$F$178:$X$178)&gt;0,LOOKUP(T$19,'Calculations - pre operations'!$F$155:$X$155,'Calculations - pre operations'!$F$178:$X$178),S$91)</f>
        <v>35869.087152319051</v>
      </c>
      <c r="U86" s="114">
        <f ca="1">IF(LOOKUP(U$19,'Calculations - pre operations'!$F$155:$X$155,'Calculations - pre operations'!$F$178:$X$178)&gt;0,LOOKUP(U$19,'Calculations - pre operations'!$F$155:$X$155,'Calculations - pre operations'!$F$178:$X$178),T$91)</f>
        <v>35869.087152319044</v>
      </c>
      <c r="V86" s="114">
        <f ca="1">IF(LOOKUP(V$19,'Calculations - pre operations'!$F$155:$X$155,'Calculations - pre operations'!$F$178:$X$178)&gt;0,LOOKUP(V$19,'Calculations - pre operations'!$F$155:$X$155,'Calculations - pre operations'!$F$178:$X$178),U$91)</f>
        <v>35869.087152319036</v>
      </c>
      <c r="W86" s="114">
        <f ca="1">IF(LOOKUP(W$19,'Calculations - pre operations'!$F$155:$X$155,'Calculations - pre operations'!$F$178:$X$178)&gt;0,LOOKUP(W$19,'Calculations - pre operations'!$F$155:$X$155,'Calculations - pre operations'!$F$178:$X$178),V$91)</f>
        <v>35869.087152319036</v>
      </c>
      <c r="X86" s="114">
        <f ca="1">IF(LOOKUP(X$19,'Calculations - pre operations'!$F$155:$X$155,'Calculations - pre operations'!$F$178:$X$178)&gt;0,LOOKUP(X$19,'Calculations - pre operations'!$F$155:$X$155,'Calculations - pre operations'!$F$178:$X$178),W$91)</f>
        <v>35869.087152319044</v>
      </c>
      <c r="Y86" s="114">
        <f ca="1">IF(LOOKUP(Y$19,'Calculations - pre operations'!$F$155:$X$155,'Calculations - pre operations'!$F$178:$X$178)&gt;0,LOOKUP(Y$19,'Calculations - pre operations'!$F$155:$X$155,'Calculations - pre operations'!$F$178:$X$178),X$91)</f>
        <v>35869.087152319029</v>
      </c>
      <c r="Z86" s="114">
        <f ca="1">IF(LOOKUP(Z$19,'Calculations - pre operations'!$F$155:$X$155,'Calculations - pre operations'!$F$178:$X$178)&gt;0,LOOKUP(Z$19,'Calculations - pre operations'!$F$155:$X$155,'Calculations - pre operations'!$F$178:$X$178),Y$91)</f>
        <v>35869.087152319029</v>
      </c>
      <c r="AA86" s="114">
        <f ca="1">IF(LOOKUP(AA$19,'Calculations - pre operations'!$F$155:$X$155,'Calculations - pre operations'!$F$178:$X$178)&gt;0,LOOKUP(AA$19,'Calculations - pre operations'!$F$155:$X$155,'Calculations - pre operations'!$F$178:$X$178),Z$91)</f>
        <v>35869.087152319029</v>
      </c>
      <c r="AB86" s="114">
        <f ca="1">IF(LOOKUP(AB$19,'Calculations - pre operations'!$F$155:$X$155,'Calculations - pre operations'!$F$178:$X$178)&gt;0,LOOKUP(AB$19,'Calculations - pre operations'!$F$155:$X$155,'Calculations - pre operations'!$F$178:$X$178),AA$91)</f>
        <v>35869.087152319036</v>
      </c>
      <c r="AC86" s="114">
        <f ca="1">IF(LOOKUP(AC$19,'Calculations - pre operations'!$F$155:$X$155,'Calculations - pre operations'!$F$178:$X$178)&gt;0,LOOKUP(AC$19,'Calculations - pre operations'!$F$155:$X$155,'Calculations - pre operations'!$F$178:$X$178),AB$91)</f>
        <v>35869.087152319014</v>
      </c>
      <c r="AD86" s="114">
        <f ca="1">IF(LOOKUP(AD$19,'Calculations - pre operations'!$F$155:$X$155,'Calculations - pre operations'!$F$178:$X$178)&gt;0,LOOKUP(AD$19,'Calculations - pre operations'!$F$155:$X$155,'Calculations - pre operations'!$F$178:$X$178),AC$91)</f>
        <v>35869.087152319029</v>
      </c>
      <c r="AE86" s="114">
        <f ca="1">IF(LOOKUP(AE$19,'Calculations - pre operations'!$F$155:$X$155,'Calculations - pre operations'!$F$178:$X$178)&gt;0,LOOKUP(AE$19,'Calculations - pre operations'!$F$155:$X$155,'Calculations - pre operations'!$F$178:$X$178),AD$91)</f>
        <v>35869.087152319014</v>
      </c>
      <c r="AF86" s="114">
        <f ca="1">IF(LOOKUP(AF$19,'Calculations - pre operations'!$F$155:$X$155,'Calculations - pre operations'!$F$178:$X$178)&gt;0,LOOKUP(AF$19,'Calculations - pre operations'!$F$155:$X$155,'Calculations - pre operations'!$F$178:$X$178),AE$91)</f>
        <v>35869.087152319044</v>
      </c>
      <c r="AG86" s="114">
        <f ca="1">IF(LOOKUP(AG$19,'Calculations - pre operations'!$F$155:$X$155,'Calculations - pre operations'!$F$178:$X$178)&gt;0,LOOKUP(AG$19,'Calculations - pre operations'!$F$155:$X$155,'Calculations - pre operations'!$F$178:$X$178),AF$91)</f>
        <v>35869.087152319022</v>
      </c>
      <c r="AH86" s="114">
        <f ca="1">IF(LOOKUP(AH$19,'Calculations - pre operations'!$F$155:$X$155,'Calculations - pre operations'!$F$178:$X$178)&gt;0,LOOKUP(AH$19,'Calculations - pre operations'!$F$155:$X$155,'Calculations - pre operations'!$F$178:$X$178),AG$91)</f>
        <v>35869.087152319007</v>
      </c>
      <c r="AI86" s="114">
        <f ca="1">IF(LOOKUP(AI$19,'Calculations - pre operations'!$F$155:$X$155,'Calculations - pre operations'!$F$178:$X$178)&gt;0,LOOKUP(AI$19,'Calculations - pre operations'!$F$155:$X$155,'Calculations - pre operations'!$F$178:$X$178),AH$91)</f>
        <v>35869.087152319022</v>
      </c>
      <c r="AJ86" s="114">
        <f ca="1">IF(LOOKUP(AJ$19,'Calculations - pre operations'!$F$155:$X$155,'Calculations - pre operations'!$F$178:$X$178)&gt;0,LOOKUP(AJ$19,'Calculations - pre operations'!$F$155:$X$155,'Calculations - pre operations'!$F$178:$X$178),AI$91)</f>
        <v>35869.087152318971</v>
      </c>
      <c r="AK86" s="114">
        <f ca="1">IF(LOOKUP(AK$19,'Calculations - pre operations'!$F$155:$X$155,'Calculations - pre operations'!$F$178:$X$178)&gt;0,LOOKUP(AK$19,'Calculations - pre operations'!$F$155:$X$155,'Calculations - pre operations'!$F$178:$X$178),AJ$91)</f>
        <v>35869.087152318905</v>
      </c>
      <c r="AL86" s="114">
        <f ca="1">IF(LOOKUP(AL$19,'Calculations - pre operations'!$F$155:$X$155,'Calculations - pre operations'!$F$178:$X$178)&gt;0,LOOKUP(AL$19,'Calculations - pre operations'!$F$155:$X$155,'Calculations - pre operations'!$F$178:$X$178),AK$91)</f>
        <v>0</v>
      </c>
      <c r="AM86" s="114">
        <f ca="1">IF(LOOKUP(AM$19,'Calculations - pre operations'!$F$155:$X$155,'Calculations - pre operations'!$F$178:$X$178)&gt;0,LOOKUP(AM$19,'Calculations - pre operations'!$F$155:$X$155,'Calculations - pre operations'!$F$178:$X$178),AL$91)</f>
        <v>0</v>
      </c>
      <c r="AN86" s="114">
        <f ca="1">IF(LOOKUP(AN$19,'Calculations - pre operations'!$F$155:$X$155,'Calculations - pre operations'!$F$178:$X$178)&gt;0,LOOKUP(AN$19,'Calculations - pre operations'!$F$155:$X$155,'Calculations - pre operations'!$F$178:$X$178),AM$91)</f>
        <v>0</v>
      </c>
      <c r="AO86" s="114">
        <f ca="1">IF(LOOKUP(AO$19,'Calculations - pre operations'!$F$155:$X$155,'Calculations - pre operations'!$F$178:$X$178)&gt;0,LOOKUP(AO$19,'Calculations - pre operations'!$F$155:$X$155,'Calculations - pre operations'!$F$178:$X$178),AN$91)</f>
        <v>0</v>
      </c>
      <c r="AP86" s="114">
        <f ca="1">IF(LOOKUP(AP$19,'Calculations - pre operations'!$F$155:$X$155,'Calculations - pre operations'!$F$178:$X$178)&gt;0,LOOKUP(AP$19,'Calculations - pre operations'!$F$155:$X$155,'Calculations - pre operations'!$F$178:$X$178),AO$91)</f>
        <v>0</v>
      </c>
      <c r="AQ86" s="114">
        <f ca="1">IF(LOOKUP(AQ$19,'Calculations - pre operations'!$F$155:$X$155,'Calculations - pre operations'!$F$178:$X$178)&gt;0,LOOKUP(AQ$19,'Calculations - pre operations'!$F$155:$X$155,'Calculations - pre operations'!$F$178:$X$178),AP$91)</f>
        <v>0</v>
      </c>
      <c r="AR86" s="114">
        <f ca="1">IF(LOOKUP(AR$19,'Calculations - pre operations'!$F$155:$X$155,'Calculations - pre operations'!$F$178:$X$178)&gt;0,LOOKUP(AR$19,'Calculations - pre operations'!$F$155:$X$155,'Calculations - pre operations'!$F$178:$X$178),AQ$91)</f>
        <v>0</v>
      </c>
      <c r="AS86" s="114">
        <f ca="1">IF(LOOKUP(AS$19,'Calculations - pre operations'!$F$155:$X$155,'Calculations - pre operations'!$F$178:$X$178)&gt;0,LOOKUP(AS$19,'Calculations - pre operations'!$F$155:$X$155,'Calculations - pre operations'!$F$178:$X$178),AR$91)</f>
        <v>0</v>
      </c>
      <c r="AT86" s="114">
        <f ca="1">IF(LOOKUP(AT$19,'Calculations - pre operations'!$F$155:$X$155,'Calculations - pre operations'!$F$178:$X$178)&gt;0,LOOKUP(AT$19,'Calculations - pre operations'!$F$155:$X$155,'Calculations - pre operations'!$F$178:$X$178),AS$91)</f>
        <v>0</v>
      </c>
      <c r="AU86" s="114">
        <f ca="1">IF(LOOKUP(AU$19,'Calculations - pre operations'!$F$155:$X$155,'Calculations - pre operations'!$F$178:$X$178)&gt;0,LOOKUP(AU$19,'Calculations - pre operations'!$F$155:$X$155,'Calculations - pre operations'!$F$178:$X$178),AT$91)</f>
        <v>0</v>
      </c>
      <c r="AV86" s="114">
        <f ca="1">IF(LOOKUP(AV$19,'Calculations - pre operations'!$F$155:$X$155,'Calculations - pre operations'!$F$178:$X$178)&gt;0,LOOKUP(AV$19,'Calculations - pre operations'!$F$155:$X$155,'Calculations - pre operations'!$F$178:$X$178),AU$91)</f>
        <v>0</v>
      </c>
      <c r="AW86" s="114">
        <f ca="1">IF(LOOKUP(AW$19,'Calculations - pre operations'!$F$155:$X$155,'Calculations - pre operations'!$F$178:$X$178)&gt;0,LOOKUP(AW$19,'Calculations - pre operations'!$F$155:$X$155,'Calculations - pre operations'!$F$178:$X$178),AV$91)</f>
        <v>0</v>
      </c>
      <c r="AX86" s="114">
        <f ca="1">IF(LOOKUP(AX$19,'Calculations - pre operations'!$F$155:$X$155,'Calculations - pre operations'!$F$178:$X$178)&gt;0,LOOKUP(AX$19,'Calculations - pre operations'!$F$155:$X$155,'Calculations - pre operations'!$F$178:$X$178),AW$91)</f>
        <v>0</v>
      </c>
      <c r="AY86" s="114">
        <f ca="1">IF(LOOKUP(AY$19,'Calculations - pre operations'!$F$155:$X$155,'Calculations - pre operations'!$F$178:$X$178)&gt;0,LOOKUP(AY$19,'Calculations - pre operations'!$F$155:$X$155,'Calculations - pre operations'!$F$178:$X$178),AX$91)</f>
        <v>0</v>
      </c>
      <c r="AZ86" s="114">
        <f ca="1">IF(LOOKUP(AZ$19,'Calculations - pre operations'!$F$155:$X$155,'Calculations - pre operations'!$F$178:$X$178)&gt;0,LOOKUP(AZ$19,'Calculations - pre operations'!$F$155:$X$155,'Calculations - pre operations'!$F$178:$X$178),AY$91)</f>
        <v>0</v>
      </c>
      <c r="BA86" s="114">
        <f ca="1">IF(LOOKUP(BA$19,'Calculations - pre operations'!$F$155:$X$155,'Calculations - pre operations'!$F$178:$X$178)&gt;0,LOOKUP(BA$19,'Calculations - pre operations'!$F$155:$X$155,'Calculations - pre operations'!$F$178:$X$178),AZ$91)</f>
        <v>0</v>
      </c>
      <c r="BB86" s="114">
        <f ca="1">IF(LOOKUP(BB$19,'Calculations - pre operations'!$F$155:$X$155,'Calculations - pre operations'!$F$178:$X$178)&gt;0,LOOKUP(BB$19,'Calculations - pre operations'!$F$155:$X$155,'Calculations - pre operations'!$F$178:$X$178),BA$91)</f>
        <v>0</v>
      </c>
      <c r="BC86" s="114">
        <f ca="1">IF(LOOKUP(BC$19,'Calculations - pre operations'!$F$155:$X$155,'Calculations - pre operations'!$F$178:$X$178)&gt;0,LOOKUP(BC$19,'Calculations - pre operations'!$F$155:$X$155,'Calculations - pre operations'!$F$178:$X$178),BB$91)</f>
        <v>0</v>
      </c>
      <c r="BD86" s="114">
        <f ca="1">IF(LOOKUP(BD$19,'Calculations - pre operations'!$F$155:$X$155,'Calculations - pre operations'!$F$178:$X$178)&gt;0,LOOKUP(BD$19,'Calculations - pre operations'!$F$155:$X$155,'Calculations - pre operations'!$F$178:$X$178),BC$91)</f>
        <v>0</v>
      </c>
      <c r="BE86" s="114">
        <f ca="1">IF(LOOKUP(BE$19,'Calculations - pre operations'!$F$155:$X$155,'Calculations - pre operations'!$F$178:$X$178)&gt;0,LOOKUP(BE$19,'Calculations - pre operations'!$F$155:$X$155,'Calculations - pre operations'!$F$178:$X$178),BD$91)</f>
        <v>0</v>
      </c>
      <c r="BF86" s="114">
        <f ca="1">IF(LOOKUP(BF$19,'Calculations - pre operations'!$F$155:$X$155,'Calculations - pre operations'!$F$178:$X$178)&gt;0,LOOKUP(BF$19,'Calculations - pre operations'!$F$155:$X$155,'Calculations - pre operations'!$F$178:$X$178),BE$91)</f>
        <v>0</v>
      </c>
      <c r="BG86" s="114">
        <f ca="1">IF(LOOKUP(BG$19,'Calculations - pre operations'!$F$155:$X$155,'Calculations - pre operations'!$F$178:$X$178)&gt;0,LOOKUP(BG$19,'Calculations - pre operations'!$F$155:$X$155,'Calculations - pre operations'!$F$178:$X$178),BF$91)</f>
        <v>0</v>
      </c>
      <c r="BH86" s="114">
        <f ca="1">IF(LOOKUP(BH$19,'Calculations - pre operations'!$F$155:$X$155,'Calculations - pre operations'!$F$178:$X$178)&gt;0,LOOKUP(BH$19,'Calculations - pre operations'!$F$155:$X$155,'Calculations - pre operations'!$F$178:$X$178),BG$91)</f>
        <v>0</v>
      </c>
      <c r="BI86" s="114">
        <f ca="1">IF(LOOKUP(BI$19,'Calculations - pre operations'!$F$155:$X$155,'Calculations - pre operations'!$F$178:$X$178)&gt;0,LOOKUP(BI$19,'Calculations - pre operations'!$F$155:$X$155,'Calculations - pre operations'!$F$178:$X$178),BH$91)</f>
        <v>0</v>
      </c>
      <c r="BJ86" s="114">
        <f ca="1">IF(LOOKUP(BJ$19,'Calculations - pre operations'!$F$155:$X$155,'Calculations - pre operations'!$F$178:$X$178)&gt;0,LOOKUP(BJ$19,'Calculations - pre operations'!$F$155:$X$155,'Calculations - pre operations'!$F$178:$X$178),BI$91)</f>
        <v>0</v>
      </c>
      <c r="BK86" s="114">
        <f ca="1">IF(LOOKUP(BK$19,'Calculations - pre operations'!$F$155:$X$155,'Calculations - pre operations'!$F$178:$X$178)&gt;0,LOOKUP(BK$19,'Calculations - pre operations'!$F$155:$X$155,'Calculations - pre operations'!$F$178:$X$178),BJ$91)</f>
        <v>0</v>
      </c>
      <c r="BL86" s="114">
        <f ca="1">IF(LOOKUP(BL$19,'Calculations - pre operations'!$F$155:$X$155,'Calculations - pre operations'!$F$178:$X$178)&gt;0,LOOKUP(BL$19,'Calculations - pre operations'!$F$155:$X$155,'Calculations - pre operations'!$F$178:$X$178),BK$91)</f>
        <v>0</v>
      </c>
      <c r="BM86" s="114">
        <f ca="1">IF(LOOKUP(BM$19,'Calculations - pre operations'!$F$155:$X$155,'Calculations - pre operations'!$F$178:$X$178)&gt;0,LOOKUP(BM$19,'Calculations - pre operations'!$F$155:$X$155,'Calculations - pre operations'!$F$178:$X$178),BL$91)</f>
        <v>0</v>
      </c>
      <c r="BN86" s="114">
        <f ca="1">IF(LOOKUP(BN$19,'Calculations - pre operations'!$F$155:$X$155,'Calculations - pre operations'!$F$178:$X$178)&gt;0,LOOKUP(BN$19,'Calculations - pre operations'!$F$155:$X$155,'Calculations - pre operations'!$F$178:$X$178),BM$91)</f>
        <v>0</v>
      </c>
      <c r="BO86" s="114">
        <f ca="1">IF(LOOKUP(BO$19,'Calculations - pre operations'!$F$155:$X$155,'Calculations - pre operations'!$F$178:$X$178)&gt;0,LOOKUP(BO$19,'Calculations - pre operations'!$F$155:$X$155,'Calculations - pre operations'!$F$178:$X$178),BN$91)</f>
        <v>0</v>
      </c>
      <c r="BP86" s="114">
        <f ca="1">IF(LOOKUP(BP$19,'Calculations - pre operations'!$F$155:$X$155,'Calculations - pre operations'!$F$178:$X$178)&gt;0,LOOKUP(BP$19,'Calculations - pre operations'!$F$155:$X$155,'Calculations - pre operations'!$F$178:$X$178),BO$91)</f>
        <v>0</v>
      </c>
      <c r="BQ86" s="114">
        <f ca="1">IF(LOOKUP(BQ$19,'Calculations - pre operations'!$F$155:$X$155,'Calculations - pre operations'!$F$178:$X$178)&gt;0,LOOKUP(BQ$19,'Calculations - pre operations'!$F$155:$X$155,'Calculations - pre operations'!$F$178:$X$178),BP$91)</f>
        <v>0</v>
      </c>
      <c r="BR86" s="114">
        <f ca="1">IF(LOOKUP(BR$19,'Calculations - pre operations'!$F$155:$X$155,'Calculations - pre operations'!$F$178:$X$178)&gt;0,LOOKUP(BR$19,'Calculations - pre operations'!$F$155:$X$155,'Calculations - pre operations'!$F$178:$X$178),BQ$91)</f>
        <v>0</v>
      </c>
      <c r="BS86" s="114">
        <f ca="1">IF(LOOKUP(BS$19,'Calculations - pre operations'!$F$155:$X$155,'Calculations - pre operations'!$F$178:$X$178)&gt;0,LOOKUP(BS$19,'Calculations - pre operations'!$F$155:$X$155,'Calculations - pre operations'!$F$178:$X$178),BR$91)</f>
        <v>0</v>
      </c>
      <c r="BT86" s="114">
        <f ca="1">IF(LOOKUP(BT$19,'Calculations - pre operations'!$F$155:$X$155,'Calculations - pre operations'!$F$178:$X$178)&gt;0,LOOKUP(BT$19,'Calculations - pre operations'!$F$155:$X$155,'Calculations - pre operations'!$F$178:$X$178),BS$91)</f>
        <v>0</v>
      </c>
      <c r="BU86" s="114">
        <f ca="1">IF(LOOKUP(BU$19,'Calculations - pre operations'!$F$155:$X$155,'Calculations - pre operations'!$F$178:$X$178)&gt;0,LOOKUP(BU$19,'Calculations - pre operations'!$F$155:$X$155,'Calculations - pre operations'!$F$178:$X$178),BT$91)</f>
        <v>0</v>
      </c>
      <c r="BV86" s="114">
        <f ca="1">IF(LOOKUP(BV$19,'Calculations - pre operations'!$F$155:$X$155,'Calculations - pre operations'!$F$178:$X$178)&gt;0,LOOKUP(BV$19,'Calculations - pre operations'!$F$155:$X$155,'Calculations - pre operations'!$F$178:$X$178),BU$91)</f>
        <v>0</v>
      </c>
      <c r="BW86" s="114">
        <f ca="1">IF(LOOKUP(BW$19,'Calculations - pre operations'!$F$155:$X$155,'Calculations - pre operations'!$F$178:$X$178)&gt;0,LOOKUP(BW$19,'Calculations - pre operations'!$F$155:$X$155,'Calculations - pre operations'!$F$178:$X$178),BV$91)</f>
        <v>0</v>
      </c>
      <c r="BX86" s="114">
        <f ca="1">IF(LOOKUP(BX$19,'Calculations - pre operations'!$F$155:$X$155,'Calculations - pre operations'!$F$178:$X$178)&gt;0,LOOKUP(BX$19,'Calculations - pre operations'!$F$155:$X$155,'Calculations - pre operations'!$F$178:$X$178),BW$91)</f>
        <v>0</v>
      </c>
      <c r="BY86" s="114">
        <f ca="1">IF(LOOKUP(BY$19,'Calculations - pre operations'!$F$155:$X$155,'Calculations - pre operations'!$F$178:$X$178)&gt;0,LOOKUP(BY$19,'Calculations - pre operations'!$F$155:$X$155,'Calculations - pre operations'!$F$178:$X$178),BX$91)</f>
        <v>0</v>
      </c>
      <c r="BZ86" s="114">
        <f ca="1">IF(LOOKUP(BZ$19,'Calculations - pre operations'!$F$155:$X$155,'Calculations - pre operations'!$F$178:$X$178)&gt;0,LOOKUP(BZ$19,'Calculations - pre operations'!$F$155:$X$155,'Calculations - pre operations'!$F$178:$X$178),BY$91)</f>
        <v>0</v>
      </c>
      <c r="CA86" s="114">
        <f ca="1">IF(LOOKUP(CA$19,'Calculations - pre operations'!$F$155:$X$155,'Calculations - pre operations'!$F$178:$X$178)&gt;0,LOOKUP(CA$19,'Calculations - pre operations'!$F$155:$X$155,'Calculations - pre operations'!$F$178:$X$178),BZ$91)</f>
        <v>0</v>
      </c>
      <c r="CB86" s="114">
        <f ca="1">IF(LOOKUP(CB$19,'Calculations - pre operations'!$F$155:$X$155,'Calculations - pre operations'!$F$178:$X$178)&gt;0,LOOKUP(CB$19,'Calculations - pre operations'!$F$155:$X$155,'Calculations - pre operations'!$F$178:$X$178),CA$91)</f>
        <v>0</v>
      </c>
      <c r="CC86" s="114">
        <f ca="1">IF(LOOKUP(CC$19,'Calculations - pre operations'!$F$155:$X$155,'Calculations - pre operations'!$F$178:$X$178)&gt;0,LOOKUP(CC$19,'Calculations - pre operations'!$F$155:$X$155,'Calculations - pre operations'!$F$178:$X$178),CB$91)</f>
        <v>0</v>
      </c>
      <c r="CD86" s="114">
        <f ca="1">IF(LOOKUP(CD$19,'Calculations - pre operations'!$F$155:$X$155,'Calculations - pre operations'!$F$178:$X$178)&gt;0,LOOKUP(CD$19,'Calculations - pre operations'!$F$155:$X$155,'Calculations - pre operations'!$F$178:$X$178),CC$91)</f>
        <v>0</v>
      </c>
      <c r="CE86" s="114">
        <f ca="1">IF(LOOKUP(CE$19,'Calculations - pre operations'!$F$155:$X$155,'Calculations - pre operations'!$F$178:$X$178)&gt;0,LOOKUP(CE$19,'Calculations - pre operations'!$F$155:$X$155,'Calculations - pre operations'!$F$178:$X$178),CD$91)</f>
        <v>0</v>
      </c>
      <c r="CF86" s="114">
        <f ca="1">IF(LOOKUP(CF$19,'Calculations - pre operations'!$F$155:$X$155,'Calculations - pre operations'!$F$178:$X$178)&gt;0,LOOKUP(CF$19,'Calculations - pre operations'!$F$155:$X$155,'Calculations - pre operations'!$F$178:$X$178),CE$91)</f>
        <v>0</v>
      </c>
      <c r="CG86" s="114">
        <f ca="1">IF(LOOKUP(CG$19,'Calculations - pre operations'!$F$155:$X$155,'Calculations - pre operations'!$F$178:$X$178)&gt;0,LOOKUP(CG$19,'Calculations - pre operations'!$F$155:$X$155,'Calculations - pre operations'!$F$178:$X$178),CF$91)</f>
        <v>0</v>
      </c>
      <c r="CH86" s="89"/>
    </row>
    <row r="87" spans="1:86" ht="14.45" x14ac:dyDescent="0.3">
      <c r="B87" s="66" t="s">
        <v>283</v>
      </c>
      <c r="D87" s="90">
        <f>SUM(F87:CG87)</f>
        <v>39452.883750000001</v>
      </c>
      <c r="F87" s="89">
        <f>LOOKUP(F$19,'Calculations - pre operations'!$F$155:$X$155,'Calculations - pre operations'!$F$179:$X$179)</f>
        <v>0</v>
      </c>
      <c r="G87" s="89">
        <f>LOOKUP(G$19,'Calculations - pre operations'!$F$155:$X$155,'Calculations - pre operations'!$F$179:$X$179)</f>
        <v>39452.883750000001</v>
      </c>
      <c r="H87" s="89">
        <f>LOOKUP(H$19,'Calculations - pre operations'!$F$155:$X$155,'Calculations - pre operations'!$F$179:$X$179)</f>
        <v>0</v>
      </c>
      <c r="I87" s="89">
        <f>LOOKUP(I$19,'Calculations - pre operations'!$F$155:$X$155,'Calculations - pre operations'!$F$179:$X$179)</f>
        <v>0</v>
      </c>
      <c r="J87" s="89">
        <f>LOOKUP(J$19,'Calculations - pre operations'!$F$155:$X$155,'Calculations - pre operations'!$F$179:$X$179)</f>
        <v>0</v>
      </c>
      <c r="K87" s="89">
        <f>LOOKUP(K$19,'Calculations - pre operations'!$F$155:$X$155,'Calculations - pre operations'!$F$179:$X$179)</f>
        <v>0</v>
      </c>
      <c r="L87" s="89">
        <f>LOOKUP(L$19,'Calculations - pre operations'!$F$155:$X$155,'Calculations - pre operations'!$F$179:$X$179)</f>
        <v>0</v>
      </c>
      <c r="M87" s="89">
        <f>LOOKUP(M$19,'Calculations - pre operations'!$F$155:$X$155,'Calculations - pre operations'!$F$179:$X$179)</f>
        <v>0</v>
      </c>
      <c r="N87" s="89">
        <f>LOOKUP(N$19,'Calculations - pre operations'!$F$155:$X$155,'Calculations - pre operations'!$F$179:$X$179)</f>
        <v>0</v>
      </c>
      <c r="O87" s="89">
        <f>LOOKUP(O$19,'Calculations - pre operations'!$F$155:$X$155,'Calculations - pre operations'!$F$179:$X$179)</f>
        <v>0</v>
      </c>
      <c r="P87" s="89">
        <f>LOOKUP(P$19,'Calculations - pre operations'!$F$155:$X$155,'Calculations - pre operations'!$F$179:$X$179)</f>
        <v>0</v>
      </c>
      <c r="Q87" s="89">
        <f>LOOKUP(Q$19,'Calculations - pre operations'!$F$155:$X$155,'Calculations - pre operations'!$F$179:$X$179)</f>
        <v>0</v>
      </c>
      <c r="R87" s="89">
        <f>LOOKUP(R$19,'Calculations - pre operations'!$F$155:$X$155,'Calculations - pre operations'!$F$179:$X$179)</f>
        <v>0</v>
      </c>
      <c r="S87" s="89">
        <f>LOOKUP(S$19,'Calculations - pre operations'!$F$155:$X$155,'Calculations - pre operations'!$F$179:$X$179)</f>
        <v>0</v>
      </c>
      <c r="T87" s="89">
        <f>LOOKUP(T$19,'Calculations - pre operations'!$F$155:$X$155,'Calculations - pre operations'!$F$179:$X$179)</f>
        <v>0</v>
      </c>
      <c r="U87" s="89">
        <f>LOOKUP(U$19,'Calculations - pre operations'!$F$155:$X$155,'Calculations - pre operations'!$F$179:$X$179)</f>
        <v>0</v>
      </c>
      <c r="V87" s="89">
        <f>LOOKUP(V$19,'Calculations - pre operations'!$F$155:$X$155,'Calculations - pre operations'!$F$179:$X$179)</f>
        <v>0</v>
      </c>
      <c r="W87" s="89">
        <f>LOOKUP(W$19,'Calculations - pre operations'!$F$155:$X$155,'Calculations - pre operations'!$F$179:$X$179)</f>
        <v>0</v>
      </c>
      <c r="X87" s="89">
        <f>LOOKUP(X$19,'Calculations - pre operations'!$F$155:$X$155,'Calculations - pre operations'!$F$179:$X$179)</f>
        <v>0</v>
      </c>
      <c r="Y87" s="89">
        <f>LOOKUP(Y$19,'Calculations - pre operations'!$F$155:$X$155,'Calculations - pre operations'!$F$179:$X$179)</f>
        <v>0</v>
      </c>
      <c r="Z87" s="89">
        <f>LOOKUP(Z$19,'Calculations - pre operations'!$F$155:$X$155,'Calculations - pre operations'!$F$179:$X$179)</f>
        <v>0</v>
      </c>
      <c r="AA87" s="89">
        <f>LOOKUP(AA$19,'Calculations - pre operations'!$F$155:$X$155,'Calculations - pre operations'!$F$179:$X$179)</f>
        <v>0</v>
      </c>
      <c r="AB87" s="89">
        <f>LOOKUP(AB$19,'Calculations - pre operations'!$F$155:$X$155,'Calculations - pre operations'!$F$179:$X$179)</f>
        <v>0</v>
      </c>
      <c r="AC87" s="89">
        <f>LOOKUP(AC$19,'Calculations - pre operations'!$F$155:$X$155,'Calculations - pre operations'!$F$179:$X$179)</f>
        <v>0</v>
      </c>
      <c r="AD87" s="89">
        <f>LOOKUP(AD$19,'Calculations - pre operations'!$F$155:$X$155,'Calculations - pre operations'!$F$179:$X$179)</f>
        <v>0</v>
      </c>
      <c r="AE87" s="89">
        <f>LOOKUP(AE$19,'Calculations - pre operations'!$F$155:$X$155,'Calculations - pre operations'!$F$179:$X$179)</f>
        <v>0</v>
      </c>
      <c r="AF87" s="89">
        <f>LOOKUP(AF$19,'Calculations - pre operations'!$F$155:$X$155,'Calculations - pre operations'!$F$179:$X$179)</f>
        <v>0</v>
      </c>
      <c r="AG87" s="89">
        <f>LOOKUP(AG$19,'Calculations - pre operations'!$F$155:$X$155,'Calculations - pre operations'!$F$179:$X$179)</f>
        <v>0</v>
      </c>
      <c r="AH87" s="89">
        <f>LOOKUP(AH$19,'Calculations - pre operations'!$F$155:$X$155,'Calculations - pre operations'!$F$179:$X$179)</f>
        <v>0</v>
      </c>
      <c r="AI87" s="89">
        <f>LOOKUP(AI$19,'Calculations - pre operations'!$F$155:$X$155,'Calculations - pre operations'!$F$179:$X$179)</f>
        <v>0</v>
      </c>
      <c r="AJ87" s="89">
        <f>LOOKUP(AJ$19,'Calculations - pre operations'!$F$155:$X$155,'Calculations - pre operations'!$F$179:$X$179)</f>
        <v>0</v>
      </c>
      <c r="AK87" s="89">
        <f>LOOKUP(AK$19,'Calculations - pre operations'!$F$155:$X$155,'Calculations - pre operations'!$F$179:$X$179)</f>
        <v>0</v>
      </c>
      <c r="AL87" s="89">
        <f>LOOKUP(AL$19,'Calculations - pre operations'!$F$155:$X$155,'Calculations - pre operations'!$F$179:$X$179)</f>
        <v>0</v>
      </c>
      <c r="AM87" s="89">
        <f>LOOKUP(AM$19,'Calculations - pre operations'!$F$155:$X$155,'Calculations - pre operations'!$F$179:$X$179)</f>
        <v>0</v>
      </c>
      <c r="AN87" s="89">
        <f>LOOKUP(AN$19,'Calculations - pre operations'!$F$155:$X$155,'Calculations - pre operations'!$F$179:$X$179)</f>
        <v>0</v>
      </c>
      <c r="AO87" s="89">
        <f>LOOKUP(AO$19,'Calculations - pre operations'!$F$155:$X$155,'Calculations - pre operations'!$F$179:$X$179)</f>
        <v>0</v>
      </c>
      <c r="AP87" s="89">
        <f>LOOKUP(AP$19,'Calculations - pre operations'!$F$155:$X$155,'Calculations - pre operations'!$F$179:$X$179)</f>
        <v>0</v>
      </c>
      <c r="AQ87" s="89">
        <f>LOOKUP(AQ$19,'Calculations - pre operations'!$F$155:$X$155,'Calculations - pre operations'!$F$179:$X$179)</f>
        <v>0</v>
      </c>
      <c r="AR87" s="89">
        <f>LOOKUP(AR$19,'Calculations - pre operations'!$F$155:$X$155,'Calculations - pre operations'!$F$179:$X$179)</f>
        <v>0</v>
      </c>
      <c r="AS87" s="89">
        <f>LOOKUP(AS$19,'Calculations - pre operations'!$F$155:$X$155,'Calculations - pre operations'!$F$179:$X$179)</f>
        <v>0</v>
      </c>
      <c r="AT87" s="89">
        <f>LOOKUP(AT$19,'Calculations - pre operations'!$F$155:$X$155,'Calculations - pre operations'!$F$179:$X$179)</f>
        <v>0</v>
      </c>
      <c r="AU87" s="89">
        <f>LOOKUP(AU$19,'Calculations - pre operations'!$F$155:$X$155,'Calculations - pre operations'!$F$179:$X$179)</f>
        <v>0</v>
      </c>
      <c r="AV87" s="89">
        <f>LOOKUP(AV$19,'Calculations - pre operations'!$F$155:$X$155,'Calculations - pre operations'!$F$179:$X$179)</f>
        <v>0</v>
      </c>
      <c r="AW87" s="89">
        <f>LOOKUP(AW$19,'Calculations - pre operations'!$F$155:$X$155,'Calculations - pre operations'!$F$179:$X$179)</f>
        <v>0</v>
      </c>
      <c r="AX87" s="89">
        <f>LOOKUP(AX$19,'Calculations - pre operations'!$F$155:$X$155,'Calculations - pre operations'!$F$179:$X$179)</f>
        <v>0</v>
      </c>
      <c r="AY87" s="89">
        <f>LOOKUP(AY$19,'Calculations - pre operations'!$F$155:$X$155,'Calculations - pre operations'!$F$179:$X$179)</f>
        <v>0</v>
      </c>
      <c r="AZ87" s="89">
        <f>LOOKUP(AZ$19,'Calculations - pre operations'!$F$155:$X$155,'Calculations - pre operations'!$F$179:$X$179)</f>
        <v>0</v>
      </c>
      <c r="BA87" s="89">
        <f>LOOKUP(BA$19,'Calculations - pre operations'!$F$155:$X$155,'Calculations - pre operations'!$F$179:$X$179)</f>
        <v>0</v>
      </c>
      <c r="BB87" s="89">
        <f>LOOKUP(BB$19,'Calculations - pre operations'!$F$155:$X$155,'Calculations - pre operations'!$F$179:$X$179)</f>
        <v>0</v>
      </c>
      <c r="BC87" s="89">
        <f>LOOKUP(BC$19,'Calculations - pre operations'!$F$155:$X$155,'Calculations - pre operations'!$F$179:$X$179)</f>
        <v>0</v>
      </c>
      <c r="BD87" s="89">
        <f>LOOKUP(BD$19,'Calculations - pre operations'!$F$155:$X$155,'Calculations - pre operations'!$F$179:$X$179)</f>
        <v>0</v>
      </c>
      <c r="BE87" s="89">
        <f>LOOKUP(BE$19,'Calculations - pre operations'!$F$155:$X$155,'Calculations - pre operations'!$F$179:$X$179)</f>
        <v>0</v>
      </c>
      <c r="BF87" s="89">
        <f>LOOKUP(BF$19,'Calculations - pre operations'!$F$155:$X$155,'Calculations - pre operations'!$F$179:$X$179)</f>
        <v>0</v>
      </c>
      <c r="BG87" s="89">
        <f>LOOKUP(BG$19,'Calculations - pre operations'!$F$155:$X$155,'Calculations - pre operations'!$F$179:$X$179)</f>
        <v>0</v>
      </c>
      <c r="BH87" s="89">
        <f>LOOKUP(BH$19,'Calculations - pre operations'!$F$155:$X$155,'Calculations - pre operations'!$F$179:$X$179)</f>
        <v>0</v>
      </c>
      <c r="BI87" s="89">
        <f>LOOKUP(BI$19,'Calculations - pre operations'!$F$155:$X$155,'Calculations - pre operations'!$F$179:$X$179)</f>
        <v>0</v>
      </c>
      <c r="BJ87" s="89">
        <f>LOOKUP(BJ$19,'Calculations - pre operations'!$F$155:$X$155,'Calculations - pre operations'!$F$179:$X$179)</f>
        <v>0</v>
      </c>
      <c r="BK87" s="89">
        <f>LOOKUP(BK$19,'Calculations - pre operations'!$F$155:$X$155,'Calculations - pre operations'!$F$179:$X$179)</f>
        <v>0</v>
      </c>
      <c r="BL87" s="89">
        <f>LOOKUP(BL$19,'Calculations - pre operations'!$F$155:$X$155,'Calculations - pre operations'!$F$179:$X$179)</f>
        <v>0</v>
      </c>
      <c r="BM87" s="89">
        <f>LOOKUP(BM$19,'Calculations - pre operations'!$F$155:$X$155,'Calculations - pre operations'!$F$179:$X$179)</f>
        <v>0</v>
      </c>
      <c r="BN87" s="89">
        <f>LOOKUP(BN$19,'Calculations - pre operations'!$F$155:$X$155,'Calculations - pre operations'!$F$179:$X$179)</f>
        <v>0</v>
      </c>
      <c r="BO87" s="89">
        <f>LOOKUP(BO$19,'Calculations - pre operations'!$F$155:$X$155,'Calculations - pre operations'!$F$179:$X$179)</f>
        <v>0</v>
      </c>
      <c r="BP87" s="89">
        <f>LOOKUP(BP$19,'Calculations - pre operations'!$F$155:$X$155,'Calculations - pre operations'!$F$179:$X$179)</f>
        <v>0</v>
      </c>
      <c r="BQ87" s="89">
        <f>LOOKUP(BQ$19,'Calculations - pre operations'!$F$155:$X$155,'Calculations - pre operations'!$F$179:$X$179)</f>
        <v>0</v>
      </c>
      <c r="BR87" s="89">
        <f>LOOKUP(BR$19,'Calculations - pre operations'!$F$155:$X$155,'Calculations - pre operations'!$F$179:$X$179)</f>
        <v>0</v>
      </c>
      <c r="BS87" s="89">
        <f>LOOKUP(BS$19,'Calculations - pre operations'!$F$155:$X$155,'Calculations - pre operations'!$F$179:$X$179)</f>
        <v>0</v>
      </c>
      <c r="BT87" s="89">
        <f>LOOKUP(BT$19,'Calculations - pre operations'!$F$155:$X$155,'Calculations - pre operations'!$F$179:$X$179)</f>
        <v>0</v>
      </c>
      <c r="BU87" s="89">
        <f>LOOKUP(BU$19,'Calculations - pre operations'!$F$155:$X$155,'Calculations - pre operations'!$F$179:$X$179)</f>
        <v>0</v>
      </c>
      <c r="BV87" s="89">
        <f>LOOKUP(BV$19,'Calculations - pre operations'!$F$155:$X$155,'Calculations - pre operations'!$F$179:$X$179)</f>
        <v>0</v>
      </c>
      <c r="BW87" s="89">
        <f>LOOKUP(BW$19,'Calculations - pre operations'!$F$155:$X$155,'Calculations - pre operations'!$F$179:$X$179)</f>
        <v>0</v>
      </c>
      <c r="BX87" s="89">
        <f>LOOKUP(BX$19,'Calculations - pre operations'!$F$155:$X$155,'Calculations - pre operations'!$F$179:$X$179)</f>
        <v>0</v>
      </c>
      <c r="BY87" s="89">
        <f>LOOKUP(BY$19,'Calculations - pre operations'!$F$155:$X$155,'Calculations - pre operations'!$F$179:$X$179)</f>
        <v>0</v>
      </c>
      <c r="BZ87" s="89">
        <f>LOOKUP(BZ$19,'Calculations - pre operations'!$F$155:$X$155,'Calculations - pre operations'!$F$179:$X$179)</f>
        <v>0</v>
      </c>
      <c r="CA87" s="89">
        <f>LOOKUP(CA$19,'Calculations - pre operations'!$F$155:$X$155,'Calculations - pre operations'!$F$179:$X$179)</f>
        <v>0</v>
      </c>
      <c r="CB87" s="89">
        <f>LOOKUP(CB$19,'Calculations - pre operations'!$F$155:$X$155,'Calculations - pre operations'!$F$179:$X$179)</f>
        <v>0</v>
      </c>
      <c r="CC87" s="89">
        <f>LOOKUP(CC$19,'Calculations - pre operations'!$F$155:$X$155,'Calculations - pre operations'!$F$179:$X$179)</f>
        <v>0</v>
      </c>
      <c r="CD87" s="89">
        <f>LOOKUP(CD$19,'Calculations - pre operations'!$F$155:$X$155,'Calculations - pre operations'!$F$179:$X$179)</f>
        <v>0</v>
      </c>
      <c r="CE87" s="89">
        <f>LOOKUP(CE$19,'Calculations - pre operations'!$F$155:$X$155,'Calculations - pre operations'!$F$179:$X$179)</f>
        <v>0</v>
      </c>
      <c r="CF87" s="89">
        <f>LOOKUP(CF$19,'Calculations - pre operations'!$F$155:$X$155,'Calculations - pre operations'!$F$179:$X$179)</f>
        <v>0</v>
      </c>
      <c r="CG87" s="89">
        <f>LOOKUP(CG$19,'Calculations - pre operations'!$F$155:$X$155,'Calculations - pre operations'!$F$179:$X$179)</f>
        <v>0</v>
      </c>
      <c r="CH87" s="89"/>
    </row>
    <row r="88" spans="1:86" ht="14.45" x14ac:dyDescent="0.3">
      <c r="B88" s="81" t="s">
        <v>784</v>
      </c>
      <c r="D88" s="90">
        <f ca="1">SUM(F88:CG88)</f>
        <v>0</v>
      </c>
      <c r="F88" s="89">
        <f ca="1">IF(F$96&lt;0,-MIN(F$86,-F$96),0)</f>
        <v>0</v>
      </c>
      <c r="G88" s="89">
        <f t="shared" ref="G88:BR88" ca="1" si="99">IF(G$96&lt;0,-MIN(G$86,-G$96),0)</f>
        <v>0</v>
      </c>
      <c r="H88" s="89">
        <f t="shared" ca="1" si="99"/>
        <v>0</v>
      </c>
      <c r="I88" s="89">
        <f t="shared" ca="1" si="99"/>
        <v>0</v>
      </c>
      <c r="J88" s="89">
        <f t="shared" ca="1" si="99"/>
        <v>0</v>
      </c>
      <c r="K88" s="89">
        <f t="shared" ca="1" si="99"/>
        <v>0</v>
      </c>
      <c r="L88" s="89">
        <f t="shared" ca="1" si="99"/>
        <v>0</v>
      </c>
      <c r="M88" s="89">
        <f t="shared" ca="1" si="99"/>
        <v>0</v>
      </c>
      <c r="N88" s="89">
        <f t="shared" ca="1" si="99"/>
        <v>0</v>
      </c>
      <c r="O88" s="89">
        <f t="shared" ca="1" si="99"/>
        <v>0</v>
      </c>
      <c r="P88" s="89">
        <f t="shared" ca="1" si="99"/>
        <v>0</v>
      </c>
      <c r="Q88" s="89">
        <f t="shared" ca="1" si="99"/>
        <v>0</v>
      </c>
      <c r="R88" s="89">
        <f t="shared" ca="1" si="99"/>
        <v>0</v>
      </c>
      <c r="S88" s="89">
        <f t="shared" ca="1" si="99"/>
        <v>0</v>
      </c>
      <c r="T88" s="89">
        <f t="shared" ca="1" si="99"/>
        <v>0</v>
      </c>
      <c r="U88" s="89">
        <f t="shared" ca="1" si="99"/>
        <v>0</v>
      </c>
      <c r="V88" s="89">
        <f t="shared" ca="1" si="99"/>
        <v>0</v>
      </c>
      <c r="W88" s="89">
        <f t="shared" ca="1" si="99"/>
        <v>0</v>
      </c>
      <c r="X88" s="89">
        <f t="shared" ca="1" si="99"/>
        <v>0</v>
      </c>
      <c r="Y88" s="89">
        <f t="shared" ca="1" si="99"/>
        <v>0</v>
      </c>
      <c r="Z88" s="89">
        <f t="shared" ca="1" si="99"/>
        <v>0</v>
      </c>
      <c r="AA88" s="89">
        <f t="shared" ca="1" si="99"/>
        <v>0</v>
      </c>
      <c r="AB88" s="89">
        <f t="shared" ca="1" si="99"/>
        <v>0</v>
      </c>
      <c r="AC88" s="89">
        <f t="shared" ca="1" si="99"/>
        <v>0</v>
      </c>
      <c r="AD88" s="89">
        <f t="shared" ca="1" si="99"/>
        <v>0</v>
      </c>
      <c r="AE88" s="89">
        <f t="shared" ca="1" si="99"/>
        <v>0</v>
      </c>
      <c r="AF88" s="89">
        <f t="shared" ca="1" si="99"/>
        <v>0</v>
      </c>
      <c r="AG88" s="89">
        <f t="shared" ca="1" si="99"/>
        <v>0</v>
      </c>
      <c r="AH88" s="89">
        <f t="shared" ca="1" si="99"/>
        <v>0</v>
      </c>
      <c r="AI88" s="89">
        <f t="shared" ca="1" si="99"/>
        <v>0</v>
      </c>
      <c r="AJ88" s="89">
        <f t="shared" ca="1" si="99"/>
        <v>0</v>
      </c>
      <c r="AK88" s="89">
        <f t="shared" ca="1" si="99"/>
        <v>0</v>
      </c>
      <c r="AL88" s="89">
        <f t="shared" ca="1" si="99"/>
        <v>0</v>
      </c>
      <c r="AM88" s="89">
        <f t="shared" ca="1" si="99"/>
        <v>0</v>
      </c>
      <c r="AN88" s="89">
        <f t="shared" ca="1" si="99"/>
        <v>0</v>
      </c>
      <c r="AO88" s="89">
        <f t="shared" ca="1" si="99"/>
        <v>0</v>
      </c>
      <c r="AP88" s="89">
        <f t="shared" ca="1" si="99"/>
        <v>0</v>
      </c>
      <c r="AQ88" s="89">
        <f t="shared" ca="1" si="99"/>
        <v>0</v>
      </c>
      <c r="AR88" s="89">
        <f t="shared" ca="1" si="99"/>
        <v>0</v>
      </c>
      <c r="AS88" s="89">
        <f t="shared" ca="1" si="99"/>
        <v>0</v>
      </c>
      <c r="AT88" s="89">
        <f t="shared" ca="1" si="99"/>
        <v>0</v>
      </c>
      <c r="AU88" s="89">
        <f t="shared" ca="1" si="99"/>
        <v>0</v>
      </c>
      <c r="AV88" s="89">
        <f t="shared" ca="1" si="99"/>
        <v>0</v>
      </c>
      <c r="AW88" s="89">
        <f t="shared" ca="1" si="99"/>
        <v>0</v>
      </c>
      <c r="AX88" s="89">
        <f t="shared" ca="1" si="99"/>
        <v>0</v>
      </c>
      <c r="AY88" s="89">
        <f t="shared" ca="1" si="99"/>
        <v>0</v>
      </c>
      <c r="AZ88" s="89">
        <f t="shared" ca="1" si="99"/>
        <v>0</v>
      </c>
      <c r="BA88" s="89">
        <f t="shared" ca="1" si="99"/>
        <v>0</v>
      </c>
      <c r="BB88" s="89">
        <f t="shared" ca="1" si="99"/>
        <v>0</v>
      </c>
      <c r="BC88" s="89">
        <f t="shared" ca="1" si="99"/>
        <v>0</v>
      </c>
      <c r="BD88" s="89">
        <f t="shared" ca="1" si="99"/>
        <v>0</v>
      </c>
      <c r="BE88" s="89">
        <f t="shared" ca="1" si="99"/>
        <v>0</v>
      </c>
      <c r="BF88" s="89">
        <f t="shared" ca="1" si="99"/>
        <v>0</v>
      </c>
      <c r="BG88" s="89">
        <f t="shared" ca="1" si="99"/>
        <v>0</v>
      </c>
      <c r="BH88" s="89">
        <f t="shared" ca="1" si="99"/>
        <v>0</v>
      </c>
      <c r="BI88" s="89">
        <f t="shared" ca="1" si="99"/>
        <v>0</v>
      </c>
      <c r="BJ88" s="89">
        <f t="shared" ca="1" si="99"/>
        <v>0</v>
      </c>
      <c r="BK88" s="89">
        <f t="shared" ca="1" si="99"/>
        <v>0</v>
      </c>
      <c r="BL88" s="89">
        <f t="shared" ca="1" si="99"/>
        <v>0</v>
      </c>
      <c r="BM88" s="89">
        <f t="shared" ca="1" si="99"/>
        <v>0</v>
      </c>
      <c r="BN88" s="89">
        <f t="shared" ca="1" si="99"/>
        <v>0</v>
      </c>
      <c r="BO88" s="89">
        <f t="shared" ca="1" si="99"/>
        <v>0</v>
      </c>
      <c r="BP88" s="89">
        <f t="shared" ca="1" si="99"/>
        <v>0</v>
      </c>
      <c r="BQ88" s="89">
        <f t="shared" ca="1" si="99"/>
        <v>0</v>
      </c>
      <c r="BR88" s="89">
        <f t="shared" ca="1" si="99"/>
        <v>0</v>
      </c>
      <c r="BS88" s="89">
        <f t="shared" ref="BS88:CG88" ca="1" si="100">IF(BS$96&lt;0,-MIN(BS$86,-BS$96),0)</f>
        <v>0</v>
      </c>
      <c r="BT88" s="89">
        <f t="shared" ca="1" si="100"/>
        <v>0</v>
      </c>
      <c r="BU88" s="89">
        <f t="shared" ca="1" si="100"/>
        <v>0</v>
      </c>
      <c r="BV88" s="89">
        <f t="shared" ca="1" si="100"/>
        <v>0</v>
      </c>
      <c r="BW88" s="89">
        <f t="shared" ca="1" si="100"/>
        <v>0</v>
      </c>
      <c r="BX88" s="89">
        <f t="shared" ca="1" si="100"/>
        <v>0</v>
      </c>
      <c r="BY88" s="89">
        <f t="shared" ca="1" si="100"/>
        <v>0</v>
      </c>
      <c r="BZ88" s="89">
        <f t="shared" ca="1" si="100"/>
        <v>0</v>
      </c>
      <c r="CA88" s="89">
        <f t="shared" ca="1" si="100"/>
        <v>0</v>
      </c>
      <c r="CB88" s="89">
        <f t="shared" ca="1" si="100"/>
        <v>0</v>
      </c>
      <c r="CC88" s="89">
        <f t="shared" ca="1" si="100"/>
        <v>0</v>
      </c>
      <c r="CD88" s="89">
        <f t="shared" ca="1" si="100"/>
        <v>0</v>
      </c>
      <c r="CE88" s="89">
        <f t="shared" ca="1" si="100"/>
        <v>0</v>
      </c>
      <c r="CF88" s="89">
        <f t="shared" ca="1" si="100"/>
        <v>0</v>
      </c>
      <c r="CG88" s="89">
        <f t="shared" ca="1" si="100"/>
        <v>0</v>
      </c>
      <c r="CH88" s="89"/>
    </row>
    <row r="89" spans="1:86" ht="14.45" x14ac:dyDescent="0.3">
      <c r="B89" s="77" t="s">
        <v>785</v>
      </c>
      <c r="D89" s="90">
        <f ca="1">SUM(F89:CG89)</f>
        <v>-39452.883750000001</v>
      </c>
      <c r="F89" s="89">
        <f ca="1">IF(F$96&gt;=0,MIN(F$96,F$93-F$86-F$87-F$88),0)</f>
        <v>0</v>
      </c>
      <c r="G89" s="89">
        <f t="shared" ref="G89:BR89" ca="1" si="101">IF(G$96&gt;=0,MIN(G$96,G$93-G$86-G$87-G$88),0)</f>
        <v>-3583.7965976809573</v>
      </c>
      <c r="H89" s="89">
        <f t="shared" ca="1" si="101"/>
        <v>0</v>
      </c>
      <c r="I89" s="89">
        <f t="shared" ca="1" si="101"/>
        <v>-7.2759576141834259E-12</v>
      </c>
      <c r="J89" s="89">
        <f t="shared" ca="1" si="101"/>
        <v>1.4551915228366852E-11</v>
      </c>
      <c r="K89" s="89">
        <f t="shared" ca="1" si="101"/>
        <v>0</v>
      </c>
      <c r="L89" s="89">
        <f t="shared" ca="1" si="101"/>
        <v>-1.4551915228366852E-11</v>
      </c>
      <c r="M89" s="89">
        <f t="shared" ca="1" si="101"/>
        <v>7.2759576141834259E-12</v>
      </c>
      <c r="N89" s="89">
        <f t="shared" ca="1" si="101"/>
        <v>7.2759576141834259E-12</v>
      </c>
      <c r="O89" s="89">
        <f t="shared" ca="1" si="101"/>
        <v>-7.2759576141834259E-12</v>
      </c>
      <c r="P89" s="89">
        <f t="shared" ca="1" si="101"/>
        <v>0</v>
      </c>
      <c r="Q89" s="89">
        <f t="shared" ca="1" si="101"/>
        <v>0</v>
      </c>
      <c r="R89" s="89">
        <f t="shared" ca="1" si="101"/>
        <v>0</v>
      </c>
      <c r="S89" s="89">
        <f t="shared" ca="1" si="101"/>
        <v>7.2759576141834259E-12</v>
      </c>
      <c r="T89" s="89">
        <f t="shared" ca="1" si="101"/>
        <v>-7.2759576141834259E-12</v>
      </c>
      <c r="U89" s="89">
        <f t="shared" ca="1" si="101"/>
        <v>-7.2759576141834259E-12</v>
      </c>
      <c r="V89" s="89">
        <f t="shared" ca="1" si="101"/>
        <v>0</v>
      </c>
      <c r="W89" s="89">
        <f t="shared" ca="1" si="101"/>
        <v>7.2759576141834259E-12</v>
      </c>
      <c r="X89" s="89">
        <f t="shared" ca="1" si="101"/>
        <v>-1.4551915228366852E-11</v>
      </c>
      <c r="Y89" s="89">
        <f t="shared" ca="1" si="101"/>
        <v>0</v>
      </c>
      <c r="Z89" s="89">
        <f t="shared" ca="1" si="101"/>
        <v>0</v>
      </c>
      <c r="AA89" s="89">
        <f t="shared" ca="1" si="101"/>
        <v>7.2759576141834259E-12</v>
      </c>
      <c r="AB89" s="89">
        <f t="shared" ca="1" si="101"/>
        <v>-2.1827872842550278E-11</v>
      </c>
      <c r="AC89" s="89">
        <f t="shared" ca="1" si="101"/>
        <v>1.4551915228366852E-11</v>
      </c>
      <c r="AD89" s="89">
        <f t="shared" ca="1" si="101"/>
        <v>-1.4551915228366852E-11</v>
      </c>
      <c r="AE89" s="89">
        <f t="shared" ca="1" si="101"/>
        <v>2.9103830456733704E-11</v>
      </c>
      <c r="AF89" s="89">
        <f t="shared" ca="1" si="101"/>
        <v>-2.1827872842550278E-11</v>
      </c>
      <c r="AG89" s="89">
        <f t="shared" ca="1" si="101"/>
        <v>-1.4551915228366852E-11</v>
      </c>
      <c r="AH89" s="89">
        <f t="shared" ca="1" si="101"/>
        <v>1.4551915228366852E-11</v>
      </c>
      <c r="AI89" s="89">
        <f t="shared" ca="1" si="101"/>
        <v>-5.0931703299283981E-11</v>
      </c>
      <c r="AJ89" s="89">
        <f t="shared" ca="1" si="101"/>
        <v>-6.5483618527650833E-11</v>
      </c>
      <c r="AK89" s="89">
        <f t="shared" ca="1" si="101"/>
        <v>-35869.087152318905</v>
      </c>
      <c r="AL89" s="89">
        <f t="shared" ca="1" si="101"/>
        <v>0</v>
      </c>
      <c r="AM89" s="89">
        <f t="shared" ca="1" si="101"/>
        <v>0</v>
      </c>
      <c r="AN89" s="89">
        <f t="shared" ca="1" si="101"/>
        <v>0</v>
      </c>
      <c r="AO89" s="89">
        <f t="shared" ca="1" si="101"/>
        <v>0</v>
      </c>
      <c r="AP89" s="89">
        <f t="shared" ca="1" si="101"/>
        <v>0</v>
      </c>
      <c r="AQ89" s="89">
        <f t="shared" ca="1" si="101"/>
        <v>0</v>
      </c>
      <c r="AR89" s="89">
        <f t="shared" ca="1" si="101"/>
        <v>0</v>
      </c>
      <c r="AS89" s="89">
        <f t="shared" ca="1" si="101"/>
        <v>0</v>
      </c>
      <c r="AT89" s="89">
        <f t="shared" ca="1" si="101"/>
        <v>0</v>
      </c>
      <c r="AU89" s="89">
        <f t="shared" ca="1" si="101"/>
        <v>0</v>
      </c>
      <c r="AV89" s="89">
        <f t="shared" ca="1" si="101"/>
        <v>0</v>
      </c>
      <c r="AW89" s="89">
        <f t="shared" ca="1" si="101"/>
        <v>0</v>
      </c>
      <c r="AX89" s="89">
        <f t="shared" ca="1" si="101"/>
        <v>0</v>
      </c>
      <c r="AY89" s="89">
        <f t="shared" ca="1" si="101"/>
        <v>0</v>
      </c>
      <c r="AZ89" s="89">
        <f t="shared" ca="1" si="101"/>
        <v>0</v>
      </c>
      <c r="BA89" s="89">
        <f t="shared" ca="1" si="101"/>
        <v>0</v>
      </c>
      <c r="BB89" s="89">
        <f t="shared" ca="1" si="101"/>
        <v>0</v>
      </c>
      <c r="BC89" s="89">
        <f t="shared" ca="1" si="101"/>
        <v>0</v>
      </c>
      <c r="BD89" s="89">
        <f t="shared" ca="1" si="101"/>
        <v>0</v>
      </c>
      <c r="BE89" s="89">
        <f t="shared" ca="1" si="101"/>
        <v>0</v>
      </c>
      <c r="BF89" s="89">
        <f t="shared" ca="1" si="101"/>
        <v>0</v>
      </c>
      <c r="BG89" s="89">
        <f t="shared" ca="1" si="101"/>
        <v>0</v>
      </c>
      <c r="BH89" s="89">
        <f t="shared" ca="1" si="101"/>
        <v>0</v>
      </c>
      <c r="BI89" s="89">
        <f t="shared" ca="1" si="101"/>
        <v>0</v>
      </c>
      <c r="BJ89" s="89">
        <f t="shared" ca="1" si="101"/>
        <v>0</v>
      </c>
      <c r="BK89" s="89">
        <f t="shared" ca="1" si="101"/>
        <v>0</v>
      </c>
      <c r="BL89" s="89">
        <f t="shared" ca="1" si="101"/>
        <v>0</v>
      </c>
      <c r="BM89" s="89">
        <f t="shared" ca="1" si="101"/>
        <v>0</v>
      </c>
      <c r="BN89" s="89">
        <f t="shared" ca="1" si="101"/>
        <v>0</v>
      </c>
      <c r="BO89" s="89">
        <f t="shared" ca="1" si="101"/>
        <v>0</v>
      </c>
      <c r="BP89" s="89">
        <f t="shared" ca="1" si="101"/>
        <v>0</v>
      </c>
      <c r="BQ89" s="89">
        <f t="shared" ca="1" si="101"/>
        <v>0</v>
      </c>
      <c r="BR89" s="89">
        <f t="shared" ca="1" si="101"/>
        <v>0</v>
      </c>
      <c r="BS89" s="89">
        <f t="shared" ref="BS89:CG89" ca="1" si="102">IF(BS$96&gt;=0,MIN(BS$96,BS$93-BS$86-BS$87-BS$88),0)</f>
        <v>0</v>
      </c>
      <c r="BT89" s="89">
        <f t="shared" ca="1" si="102"/>
        <v>0</v>
      </c>
      <c r="BU89" s="89">
        <f t="shared" ca="1" si="102"/>
        <v>0</v>
      </c>
      <c r="BV89" s="89">
        <f t="shared" ca="1" si="102"/>
        <v>0</v>
      </c>
      <c r="BW89" s="89">
        <f t="shared" ca="1" si="102"/>
        <v>0</v>
      </c>
      <c r="BX89" s="89">
        <f t="shared" ca="1" si="102"/>
        <v>0</v>
      </c>
      <c r="BY89" s="89">
        <f t="shared" ca="1" si="102"/>
        <v>0</v>
      </c>
      <c r="BZ89" s="89">
        <f t="shared" ca="1" si="102"/>
        <v>0</v>
      </c>
      <c r="CA89" s="89">
        <f t="shared" ca="1" si="102"/>
        <v>0</v>
      </c>
      <c r="CB89" s="89">
        <f t="shared" ca="1" si="102"/>
        <v>0</v>
      </c>
      <c r="CC89" s="89">
        <f t="shared" ca="1" si="102"/>
        <v>0</v>
      </c>
      <c r="CD89" s="89">
        <f t="shared" ca="1" si="102"/>
        <v>0</v>
      </c>
      <c r="CE89" s="89">
        <f t="shared" ca="1" si="102"/>
        <v>0</v>
      </c>
      <c r="CF89" s="89">
        <f t="shared" ca="1" si="102"/>
        <v>0</v>
      </c>
      <c r="CG89" s="89">
        <f t="shared" ca="1" si="102"/>
        <v>0</v>
      </c>
    </row>
    <row r="90" spans="1:86" ht="14.45" x14ac:dyDescent="0.3">
      <c r="B90" s="81" t="s">
        <v>786</v>
      </c>
      <c r="D90" s="90">
        <f ca="1">SUM(F90:CG90)</f>
        <v>0</v>
      </c>
      <c r="F90" s="89">
        <f t="shared" ref="F90:AK90" si="103">IF(AND(F32&gt;0,F32&lt;=1),-SUM(F86:F89),0)</f>
        <v>0</v>
      </c>
      <c r="G90" s="89">
        <f t="shared" si="103"/>
        <v>0</v>
      </c>
      <c r="H90" s="89">
        <f t="shared" si="103"/>
        <v>0</v>
      </c>
      <c r="I90" s="89">
        <f t="shared" si="103"/>
        <v>0</v>
      </c>
      <c r="J90" s="89">
        <f t="shared" si="103"/>
        <v>0</v>
      </c>
      <c r="K90" s="89">
        <f t="shared" si="103"/>
        <v>0</v>
      </c>
      <c r="L90" s="89">
        <f t="shared" si="103"/>
        <v>0</v>
      </c>
      <c r="M90" s="89">
        <f t="shared" si="103"/>
        <v>0</v>
      </c>
      <c r="N90" s="89">
        <f t="shared" si="103"/>
        <v>0</v>
      </c>
      <c r="O90" s="89">
        <f t="shared" si="103"/>
        <v>0</v>
      </c>
      <c r="P90" s="89">
        <f t="shared" si="103"/>
        <v>0</v>
      </c>
      <c r="Q90" s="89">
        <f t="shared" si="103"/>
        <v>0</v>
      </c>
      <c r="R90" s="89">
        <f t="shared" si="103"/>
        <v>0</v>
      </c>
      <c r="S90" s="89">
        <f t="shared" si="103"/>
        <v>0</v>
      </c>
      <c r="T90" s="89">
        <f t="shared" si="103"/>
        <v>0</v>
      </c>
      <c r="U90" s="89">
        <f t="shared" si="103"/>
        <v>0</v>
      </c>
      <c r="V90" s="89">
        <f t="shared" si="103"/>
        <v>0</v>
      </c>
      <c r="W90" s="89">
        <f t="shared" si="103"/>
        <v>0</v>
      </c>
      <c r="X90" s="89">
        <f t="shared" si="103"/>
        <v>0</v>
      </c>
      <c r="Y90" s="89">
        <f t="shared" si="103"/>
        <v>0</v>
      </c>
      <c r="Z90" s="89">
        <f t="shared" si="103"/>
        <v>0</v>
      </c>
      <c r="AA90" s="89">
        <f t="shared" si="103"/>
        <v>0</v>
      </c>
      <c r="AB90" s="89">
        <f t="shared" si="103"/>
        <v>0</v>
      </c>
      <c r="AC90" s="89">
        <f t="shared" si="103"/>
        <v>0</v>
      </c>
      <c r="AD90" s="89">
        <f t="shared" si="103"/>
        <v>0</v>
      </c>
      <c r="AE90" s="89">
        <f t="shared" si="103"/>
        <v>0</v>
      </c>
      <c r="AF90" s="89">
        <f t="shared" si="103"/>
        <v>0</v>
      </c>
      <c r="AG90" s="89">
        <f t="shared" si="103"/>
        <v>0</v>
      </c>
      <c r="AH90" s="89">
        <f t="shared" si="103"/>
        <v>0</v>
      </c>
      <c r="AI90" s="89">
        <f t="shared" si="103"/>
        <v>0</v>
      </c>
      <c r="AJ90" s="89">
        <f t="shared" si="103"/>
        <v>0</v>
      </c>
      <c r="AK90" s="89">
        <f t="shared" ca="1" si="103"/>
        <v>0</v>
      </c>
      <c r="AL90" s="89">
        <f t="shared" ref="AL90:BQ90" si="104">IF(AND(AL32&gt;0,AL32&lt;=1),-SUM(AL86:AL89),0)</f>
        <v>0</v>
      </c>
      <c r="AM90" s="89">
        <f t="shared" si="104"/>
        <v>0</v>
      </c>
      <c r="AN90" s="89">
        <f t="shared" si="104"/>
        <v>0</v>
      </c>
      <c r="AO90" s="89">
        <f t="shared" si="104"/>
        <v>0</v>
      </c>
      <c r="AP90" s="89">
        <f t="shared" si="104"/>
        <v>0</v>
      </c>
      <c r="AQ90" s="89">
        <f t="shared" si="104"/>
        <v>0</v>
      </c>
      <c r="AR90" s="89">
        <f t="shared" si="104"/>
        <v>0</v>
      </c>
      <c r="AS90" s="89">
        <f t="shared" si="104"/>
        <v>0</v>
      </c>
      <c r="AT90" s="89">
        <f t="shared" si="104"/>
        <v>0</v>
      </c>
      <c r="AU90" s="89">
        <f t="shared" si="104"/>
        <v>0</v>
      </c>
      <c r="AV90" s="89">
        <f t="shared" si="104"/>
        <v>0</v>
      </c>
      <c r="AW90" s="89">
        <f t="shared" si="104"/>
        <v>0</v>
      </c>
      <c r="AX90" s="89">
        <f t="shared" si="104"/>
        <v>0</v>
      </c>
      <c r="AY90" s="89">
        <f t="shared" si="104"/>
        <v>0</v>
      </c>
      <c r="AZ90" s="89">
        <f t="shared" si="104"/>
        <v>0</v>
      </c>
      <c r="BA90" s="89">
        <f t="shared" si="104"/>
        <v>0</v>
      </c>
      <c r="BB90" s="89">
        <f t="shared" si="104"/>
        <v>0</v>
      </c>
      <c r="BC90" s="89">
        <f t="shared" si="104"/>
        <v>0</v>
      </c>
      <c r="BD90" s="89">
        <f t="shared" si="104"/>
        <v>0</v>
      </c>
      <c r="BE90" s="89">
        <f t="shared" si="104"/>
        <v>0</v>
      </c>
      <c r="BF90" s="89">
        <f t="shared" si="104"/>
        <v>0</v>
      </c>
      <c r="BG90" s="89">
        <f t="shared" si="104"/>
        <v>0</v>
      </c>
      <c r="BH90" s="89">
        <f t="shared" si="104"/>
        <v>0</v>
      </c>
      <c r="BI90" s="89">
        <f t="shared" si="104"/>
        <v>0</v>
      </c>
      <c r="BJ90" s="89">
        <f t="shared" si="104"/>
        <v>0</v>
      </c>
      <c r="BK90" s="89">
        <f t="shared" si="104"/>
        <v>0</v>
      </c>
      <c r="BL90" s="89">
        <f t="shared" si="104"/>
        <v>0</v>
      </c>
      <c r="BM90" s="89">
        <f t="shared" si="104"/>
        <v>0</v>
      </c>
      <c r="BN90" s="89">
        <f t="shared" si="104"/>
        <v>0</v>
      </c>
      <c r="BO90" s="89">
        <f t="shared" si="104"/>
        <v>0</v>
      </c>
      <c r="BP90" s="89">
        <f t="shared" si="104"/>
        <v>0</v>
      </c>
      <c r="BQ90" s="89">
        <f t="shared" si="104"/>
        <v>0</v>
      </c>
      <c r="BR90" s="89">
        <f t="shared" ref="BR90:CG90" si="105">IF(AND(BR32&gt;0,BR32&lt;=1),-SUM(BR86:BR89),0)</f>
        <v>0</v>
      </c>
      <c r="BS90" s="89">
        <f t="shared" si="105"/>
        <v>0</v>
      </c>
      <c r="BT90" s="89">
        <f t="shared" si="105"/>
        <v>0</v>
      </c>
      <c r="BU90" s="89">
        <f t="shared" si="105"/>
        <v>0</v>
      </c>
      <c r="BV90" s="89">
        <f t="shared" si="105"/>
        <v>0</v>
      </c>
      <c r="BW90" s="89">
        <f t="shared" si="105"/>
        <v>0</v>
      </c>
      <c r="BX90" s="89">
        <f t="shared" si="105"/>
        <v>0</v>
      </c>
      <c r="BY90" s="89">
        <f t="shared" si="105"/>
        <v>0</v>
      </c>
      <c r="BZ90" s="89">
        <f t="shared" si="105"/>
        <v>0</v>
      </c>
      <c r="CA90" s="89">
        <f t="shared" si="105"/>
        <v>0</v>
      </c>
      <c r="CB90" s="89">
        <f t="shared" si="105"/>
        <v>0</v>
      </c>
      <c r="CC90" s="89">
        <f t="shared" si="105"/>
        <v>0</v>
      </c>
      <c r="CD90" s="89">
        <f t="shared" si="105"/>
        <v>0</v>
      </c>
      <c r="CE90" s="89">
        <f t="shared" si="105"/>
        <v>0</v>
      </c>
      <c r="CF90" s="89">
        <f t="shared" si="105"/>
        <v>0</v>
      </c>
      <c r="CG90" s="89">
        <f t="shared" si="105"/>
        <v>0</v>
      </c>
      <c r="CH90" s="89"/>
    </row>
    <row r="91" spans="1:86" thickBot="1" x14ac:dyDescent="0.35">
      <c r="B91" s="74" t="s">
        <v>33</v>
      </c>
      <c r="D91" s="90"/>
      <c r="F91" s="91">
        <f ca="1">SUM(F86:F90)</f>
        <v>0</v>
      </c>
      <c r="G91" s="91">
        <f t="shared" ref="G91:BR91" ca="1" si="106">SUM(G86:G90)</f>
        <v>35869.087152319044</v>
      </c>
      <c r="H91" s="91">
        <f t="shared" ca="1" si="106"/>
        <v>35869.087152319044</v>
      </c>
      <c r="I91" s="91">
        <f t="shared" ca="1" si="106"/>
        <v>35869.087152319036</v>
      </c>
      <c r="J91" s="91">
        <f t="shared" ca="1" si="106"/>
        <v>35869.087152319051</v>
      </c>
      <c r="K91" s="91">
        <f t="shared" ca="1" si="106"/>
        <v>35869.087152319051</v>
      </c>
      <c r="L91" s="91">
        <f t="shared" ca="1" si="106"/>
        <v>35869.087152319036</v>
      </c>
      <c r="M91" s="91">
        <f t="shared" ca="1" si="106"/>
        <v>35869.087152319044</v>
      </c>
      <c r="N91" s="91">
        <f t="shared" ca="1" si="106"/>
        <v>35869.087152319051</v>
      </c>
      <c r="O91" s="91">
        <f t="shared" ca="1" si="106"/>
        <v>35869.087152319044</v>
      </c>
      <c r="P91" s="91">
        <f t="shared" ca="1" si="106"/>
        <v>35869.087152319044</v>
      </c>
      <c r="Q91" s="91">
        <f t="shared" ca="1" si="106"/>
        <v>35869.087152319044</v>
      </c>
      <c r="R91" s="91">
        <f t="shared" ca="1" si="106"/>
        <v>35869.087152319044</v>
      </c>
      <c r="S91" s="91">
        <f t="shared" ca="1" si="106"/>
        <v>35869.087152319051</v>
      </c>
      <c r="T91" s="91">
        <f t="shared" ca="1" si="106"/>
        <v>35869.087152319044</v>
      </c>
      <c r="U91" s="91">
        <f t="shared" ca="1" si="106"/>
        <v>35869.087152319036</v>
      </c>
      <c r="V91" s="91">
        <f t="shared" ca="1" si="106"/>
        <v>35869.087152319036</v>
      </c>
      <c r="W91" s="91">
        <f t="shared" ca="1" si="106"/>
        <v>35869.087152319044</v>
      </c>
      <c r="X91" s="91">
        <f t="shared" ca="1" si="106"/>
        <v>35869.087152319029</v>
      </c>
      <c r="Y91" s="91">
        <f t="shared" ca="1" si="106"/>
        <v>35869.087152319029</v>
      </c>
      <c r="Z91" s="91">
        <f t="shared" ca="1" si="106"/>
        <v>35869.087152319029</v>
      </c>
      <c r="AA91" s="91">
        <f t="shared" ca="1" si="106"/>
        <v>35869.087152319036</v>
      </c>
      <c r="AB91" s="91">
        <f t="shared" ca="1" si="106"/>
        <v>35869.087152319014</v>
      </c>
      <c r="AC91" s="91">
        <f t="shared" ca="1" si="106"/>
        <v>35869.087152319029</v>
      </c>
      <c r="AD91" s="91">
        <f t="shared" ca="1" si="106"/>
        <v>35869.087152319014</v>
      </c>
      <c r="AE91" s="91">
        <f t="shared" ca="1" si="106"/>
        <v>35869.087152319044</v>
      </c>
      <c r="AF91" s="91">
        <f t="shared" ca="1" si="106"/>
        <v>35869.087152319022</v>
      </c>
      <c r="AG91" s="91">
        <f t="shared" ca="1" si="106"/>
        <v>35869.087152319007</v>
      </c>
      <c r="AH91" s="91">
        <f t="shared" ca="1" si="106"/>
        <v>35869.087152319022</v>
      </c>
      <c r="AI91" s="91">
        <f t="shared" ca="1" si="106"/>
        <v>35869.087152318971</v>
      </c>
      <c r="AJ91" s="91">
        <f t="shared" ca="1" si="106"/>
        <v>35869.087152318905</v>
      </c>
      <c r="AK91" s="91">
        <f t="shared" ca="1" si="106"/>
        <v>0</v>
      </c>
      <c r="AL91" s="91">
        <f t="shared" ca="1" si="106"/>
        <v>0</v>
      </c>
      <c r="AM91" s="91">
        <f t="shared" ca="1" si="106"/>
        <v>0</v>
      </c>
      <c r="AN91" s="91">
        <f t="shared" ca="1" si="106"/>
        <v>0</v>
      </c>
      <c r="AO91" s="91">
        <f t="shared" ca="1" si="106"/>
        <v>0</v>
      </c>
      <c r="AP91" s="91">
        <f t="shared" ca="1" si="106"/>
        <v>0</v>
      </c>
      <c r="AQ91" s="91">
        <f t="shared" ca="1" si="106"/>
        <v>0</v>
      </c>
      <c r="AR91" s="91">
        <f t="shared" ca="1" si="106"/>
        <v>0</v>
      </c>
      <c r="AS91" s="91">
        <f t="shared" ca="1" si="106"/>
        <v>0</v>
      </c>
      <c r="AT91" s="91">
        <f t="shared" ca="1" si="106"/>
        <v>0</v>
      </c>
      <c r="AU91" s="91">
        <f t="shared" ca="1" si="106"/>
        <v>0</v>
      </c>
      <c r="AV91" s="91">
        <f t="shared" ca="1" si="106"/>
        <v>0</v>
      </c>
      <c r="AW91" s="91">
        <f t="shared" ca="1" si="106"/>
        <v>0</v>
      </c>
      <c r="AX91" s="91">
        <f t="shared" ca="1" si="106"/>
        <v>0</v>
      </c>
      <c r="AY91" s="91">
        <f t="shared" ca="1" si="106"/>
        <v>0</v>
      </c>
      <c r="AZ91" s="91">
        <f t="shared" ca="1" si="106"/>
        <v>0</v>
      </c>
      <c r="BA91" s="91">
        <f t="shared" ca="1" si="106"/>
        <v>0</v>
      </c>
      <c r="BB91" s="91">
        <f t="shared" ca="1" si="106"/>
        <v>0</v>
      </c>
      <c r="BC91" s="91">
        <f t="shared" ca="1" si="106"/>
        <v>0</v>
      </c>
      <c r="BD91" s="91">
        <f t="shared" ca="1" si="106"/>
        <v>0</v>
      </c>
      <c r="BE91" s="91">
        <f t="shared" ca="1" si="106"/>
        <v>0</v>
      </c>
      <c r="BF91" s="91">
        <f t="shared" ca="1" si="106"/>
        <v>0</v>
      </c>
      <c r="BG91" s="91">
        <f t="shared" ca="1" si="106"/>
        <v>0</v>
      </c>
      <c r="BH91" s="91">
        <f t="shared" ca="1" si="106"/>
        <v>0</v>
      </c>
      <c r="BI91" s="91">
        <f t="shared" ca="1" si="106"/>
        <v>0</v>
      </c>
      <c r="BJ91" s="91">
        <f t="shared" ca="1" si="106"/>
        <v>0</v>
      </c>
      <c r="BK91" s="91">
        <f t="shared" ca="1" si="106"/>
        <v>0</v>
      </c>
      <c r="BL91" s="91">
        <f t="shared" ca="1" si="106"/>
        <v>0</v>
      </c>
      <c r="BM91" s="91">
        <f t="shared" ca="1" si="106"/>
        <v>0</v>
      </c>
      <c r="BN91" s="91">
        <f t="shared" ca="1" si="106"/>
        <v>0</v>
      </c>
      <c r="BO91" s="91">
        <f t="shared" ca="1" si="106"/>
        <v>0</v>
      </c>
      <c r="BP91" s="91">
        <f t="shared" ca="1" si="106"/>
        <v>0</v>
      </c>
      <c r="BQ91" s="91">
        <f t="shared" ca="1" si="106"/>
        <v>0</v>
      </c>
      <c r="BR91" s="91">
        <f t="shared" ca="1" si="106"/>
        <v>0</v>
      </c>
      <c r="BS91" s="91">
        <f t="shared" ref="BS91:CG91" ca="1" si="107">SUM(BS86:BS90)</f>
        <v>0</v>
      </c>
      <c r="BT91" s="91">
        <f t="shared" ca="1" si="107"/>
        <v>0</v>
      </c>
      <c r="BU91" s="91">
        <f t="shared" ca="1" si="107"/>
        <v>0</v>
      </c>
      <c r="BV91" s="91">
        <f t="shared" ca="1" si="107"/>
        <v>0</v>
      </c>
      <c r="BW91" s="91">
        <f t="shared" ca="1" si="107"/>
        <v>0</v>
      </c>
      <c r="BX91" s="91">
        <f t="shared" ca="1" si="107"/>
        <v>0</v>
      </c>
      <c r="BY91" s="91">
        <f t="shared" ca="1" si="107"/>
        <v>0</v>
      </c>
      <c r="BZ91" s="91">
        <f t="shared" ca="1" si="107"/>
        <v>0</v>
      </c>
      <c r="CA91" s="91">
        <f t="shared" ca="1" si="107"/>
        <v>0</v>
      </c>
      <c r="CB91" s="91">
        <f t="shared" ca="1" si="107"/>
        <v>0</v>
      </c>
      <c r="CC91" s="91">
        <f t="shared" ca="1" si="107"/>
        <v>0</v>
      </c>
      <c r="CD91" s="91">
        <f t="shared" ca="1" si="107"/>
        <v>0</v>
      </c>
      <c r="CE91" s="91">
        <f t="shared" ca="1" si="107"/>
        <v>0</v>
      </c>
      <c r="CF91" s="91">
        <f t="shared" ca="1" si="107"/>
        <v>0</v>
      </c>
      <c r="CG91" s="91">
        <f t="shared" ca="1" si="107"/>
        <v>0</v>
      </c>
      <c r="CH91" s="89"/>
    </row>
    <row r="92" spans="1:86" s="102" customFormat="1" ht="6" thickTop="1" x14ac:dyDescent="0.15">
      <c r="B92" s="189"/>
      <c r="D92" s="195"/>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196"/>
    </row>
    <row r="93" spans="1:86" ht="14.45" x14ac:dyDescent="0.3">
      <c r="B93" s="66" t="s">
        <v>280</v>
      </c>
      <c r="D93" s="90"/>
      <c r="F93" s="89">
        <f ca="1">IF(Inputs!$E$195="Yes",OFFSET(F$93,-13,1)+OFFSET(F$93,-17,1),0)</f>
        <v>0</v>
      </c>
      <c r="G93" s="89">
        <f ca="1">IF(Inputs!$E$195="Yes",OFFSET(G$93,-13,1)+OFFSET(G$93,-17,1),0)</f>
        <v>35869.087152319044</v>
      </c>
      <c r="H93" s="89">
        <f ca="1">IF(Inputs!$E$195="Yes",OFFSET(H$93,-13,1)+OFFSET(H$93,-17,1),0)</f>
        <v>35869.087152319044</v>
      </c>
      <c r="I93" s="89">
        <f ca="1">IF(Inputs!$E$195="Yes",OFFSET(I$93,-13,1)+OFFSET(I$93,-17,1),0)</f>
        <v>35869.087152319036</v>
      </c>
      <c r="J93" s="89">
        <f ca="1">IF(Inputs!$E$195="Yes",OFFSET(J$93,-13,1)+OFFSET(J$93,-17,1),0)</f>
        <v>35869.087152319051</v>
      </c>
      <c r="K93" s="89">
        <f ca="1">IF(Inputs!$E$195="Yes",OFFSET(K$93,-13,1)+OFFSET(K$93,-17,1),0)</f>
        <v>35869.087152319051</v>
      </c>
      <c r="L93" s="89">
        <f ca="1">IF(Inputs!$E$195="Yes",OFFSET(L$93,-13,1)+OFFSET(L$93,-17,1),0)</f>
        <v>35869.087152319036</v>
      </c>
      <c r="M93" s="89">
        <f ca="1">IF(Inputs!$E$195="Yes",OFFSET(M$93,-13,1)+OFFSET(M$93,-17,1),0)</f>
        <v>35869.087152319044</v>
      </c>
      <c r="N93" s="89">
        <f ca="1">IF(Inputs!$E$195="Yes",OFFSET(N$93,-13,1)+OFFSET(N$93,-17,1),0)</f>
        <v>35869.087152319051</v>
      </c>
      <c r="O93" s="89">
        <f ca="1">IF(Inputs!$E$195="Yes",OFFSET(O$93,-13,1)+OFFSET(O$93,-17,1),0)</f>
        <v>35869.087152319044</v>
      </c>
      <c r="P93" s="89">
        <f ca="1">IF(Inputs!$E$195="Yes",OFFSET(P$93,-13,1)+OFFSET(P$93,-17,1),0)</f>
        <v>35869.087152319044</v>
      </c>
      <c r="Q93" s="89">
        <f ca="1">IF(Inputs!$E$195="Yes",OFFSET(Q$93,-13,1)+OFFSET(Q$93,-17,1),0)</f>
        <v>35869.087152319044</v>
      </c>
      <c r="R93" s="89">
        <f ca="1">IF(Inputs!$E$195="Yes",OFFSET(R$93,-13,1)+OFFSET(R$93,-17,1),0)</f>
        <v>35869.087152319044</v>
      </c>
      <c r="S93" s="89">
        <f ca="1">IF(Inputs!$E$195="Yes",OFFSET(S$93,-13,1)+OFFSET(S$93,-17,1),0)</f>
        <v>35869.087152319051</v>
      </c>
      <c r="T93" s="89">
        <f ca="1">IF(Inputs!$E$195="Yes",OFFSET(T$93,-13,1)+OFFSET(T$93,-17,1),0)</f>
        <v>35869.087152319044</v>
      </c>
      <c r="U93" s="89">
        <f ca="1">IF(Inputs!$E$195="Yes",OFFSET(U$93,-13,1)+OFFSET(U$93,-17,1),0)</f>
        <v>35869.087152319036</v>
      </c>
      <c r="V93" s="89">
        <f ca="1">IF(Inputs!$E$195="Yes",OFFSET(V$93,-13,1)+OFFSET(V$93,-17,1),0)</f>
        <v>35869.087152319036</v>
      </c>
      <c r="W93" s="89">
        <f ca="1">IF(Inputs!$E$195="Yes",OFFSET(W$93,-13,1)+OFFSET(W$93,-17,1),0)</f>
        <v>35869.087152319044</v>
      </c>
      <c r="X93" s="89">
        <f ca="1">IF(Inputs!$E$195="Yes",OFFSET(X$93,-13,1)+OFFSET(X$93,-17,1),0)</f>
        <v>35869.087152319029</v>
      </c>
      <c r="Y93" s="89">
        <f ca="1">IF(Inputs!$E$195="Yes",OFFSET(Y$93,-13,1)+OFFSET(Y$93,-17,1),0)</f>
        <v>35869.087152319029</v>
      </c>
      <c r="Z93" s="89">
        <f ca="1">IF(Inputs!$E$195="Yes",OFFSET(Z$93,-13,1)+OFFSET(Z$93,-17,1),0)</f>
        <v>35869.087152319029</v>
      </c>
      <c r="AA93" s="89">
        <f ca="1">IF(Inputs!$E$195="Yes",OFFSET(AA$93,-13,1)+OFFSET(AA$93,-17,1),0)</f>
        <v>35869.087152319036</v>
      </c>
      <c r="AB93" s="89">
        <f ca="1">IF(Inputs!$E$195="Yes",OFFSET(AB$93,-13,1)+OFFSET(AB$93,-17,1),0)</f>
        <v>35869.087152319014</v>
      </c>
      <c r="AC93" s="89">
        <f ca="1">IF(Inputs!$E$195="Yes",OFFSET(AC$93,-13,1)+OFFSET(AC$93,-17,1),0)</f>
        <v>35869.087152319029</v>
      </c>
      <c r="AD93" s="89">
        <f ca="1">IF(Inputs!$E$195="Yes",OFFSET(AD$93,-13,1)+OFFSET(AD$93,-17,1),0)</f>
        <v>35869.087152319014</v>
      </c>
      <c r="AE93" s="89">
        <f ca="1">IF(Inputs!$E$195="Yes",OFFSET(AE$93,-13,1)+OFFSET(AE$93,-17,1),0)</f>
        <v>35869.087152319044</v>
      </c>
      <c r="AF93" s="89">
        <f ca="1">IF(Inputs!$E$195="Yes",OFFSET(AF$93,-13,1)+OFFSET(AF$93,-17,1),0)</f>
        <v>35869.087152319022</v>
      </c>
      <c r="AG93" s="89">
        <f ca="1">IF(Inputs!$E$195="Yes",OFFSET(AG$93,-13,1)+OFFSET(AG$93,-17,1),0)</f>
        <v>35869.087152319007</v>
      </c>
      <c r="AH93" s="89">
        <f ca="1">IF(Inputs!$E$195="Yes",OFFSET(AH$93,-13,1)+OFFSET(AH$93,-17,1),0)</f>
        <v>35869.087152319022</v>
      </c>
      <c r="AI93" s="89">
        <f ca="1">IF(Inputs!$E$195="Yes",OFFSET(AI$93,-13,1)+OFFSET(AI$93,-17,1),0)</f>
        <v>35869.087152318971</v>
      </c>
      <c r="AJ93" s="89">
        <f ca="1">IF(Inputs!$E$195="Yes",OFFSET(AJ$93,-13,1)+OFFSET(AJ$93,-17,1),0)</f>
        <v>35869.087152318905</v>
      </c>
      <c r="AK93" s="89">
        <f ca="1">IF(Inputs!$E$195="Yes",OFFSET(AK$93,-13,1)+OFFSET(AK$93,-17,1),0)</f>
        <v>0</v>
      </c>
      <c r="AL93" s="89">
        <f ca="1">IF(Inputs!$E$195="Yes",OFFSET(AL$93,-13,1)+OFFSET(AL$93,-17,1),0)</f>
        <v>0</v>
      </c>
      <c r="AM93" s="89">
        <f ca="1">IF(Inputs!$E$195="Yes",OFFSET(AM$93,-13,1)+OFFSET(AM$93,-17,1),0)</f>
        <v>0</v>
      </c>
      <c r="AN93" s="89">
        <f ca="1">IF(Inputs!$E$195="Yes",OFFSET(AN$93,-13,1)+OFFSET(AN$93,-17,1),0)</f>
        <v>0</v>
      </c>
      <c r="AO93" s="89">
        <f ca="1">IF(Inputs!$E$195="Yes",OFFSET(AO$93,-13,1)+OFFSET(AO$93,-17,1),0)</f>
        <v>0</v>
      </c>
      <c r="AP93" s="89">
        <f ca="1">IF(Inputs!$E$195="Yes",OFFSET(AP$93,-13,1)+OFFSET(AP$93,-17,1),0)</f>
        <v>0</v>
      </c>
      <c r="AQ93" s="89">
        <f ca="1">IF(Inputs!$E$195="Yes",OFFSET(AQ$93,-13,1)+OFFSET(AQ$93,-17,1),0)</f>
        <v>0</v>
      </c>
      <c r="AR93" s="89">
        <f ca="1">IF(Inputs!$E$195="Yes",OFFSET(AR$93,-13,1)+OFFSET(AR$93,-17,1),0)</f>
        <v>0</v>
      </c>
      <c r="AS93" s="89">
        <f ca="1">IF(Inputs!$E$195="Yes",OFFSET(AS$93,-13,1)+OFFSET(AS$93,-17,1),0)</f>
        <v>0</v>
      </c>
      <c r="AT93" s="89">
        <f ca="1">IF(Inputs!$E$195="Yes",OFFSET(AT$93,-13,1)+OFFSET(AT$93,-17,1),0)</f>
        <v>0</v>
      </c>
      <c r="AU93" s="89">
        <f ca="1">IF(Inputs!$E$195="Yes",OFFSET(AU$93,-13,1)+OFFSET(AU$93,-17,1),0)</f>
        <v>0</v>
      </c>
      <c r="AV93" s="89">
        <f ca="1">IF(Inputs!$E$195="Yes",OFFSET(AV$93,-13,1)+OFFSET(AV$93,-17,1),0)</f>
        <v>0</v>
      </c>
      <c r="AW93" s="89">
        <f ca="1">IF(Inputs!$E$195="Yes",OFFSET(AW$93,-13,1)+OFFSET(AW$93,-17,1),0)</f>
        <v>0</v>
      </c>
      <c r="AX93" s="89">
        <f ca="1">IF(Inputs!$E$195="Yes",OFFSET(AX$93,-13,1)+OFFSET(AX$93,-17,1),0)</f>
        <v>0</v>
      </c>
      <c r="AY93" s="89">
        <f ca="1">IF(Inputs!$E$195="Yes",OFFSET(AY$93,-13,1)+OFFSET(AY$93,-17,1),0)</f>
        <v>0</v>
      </c>
      <c r="AZ93" s="89">
        <f ca="1">IF(Inputs!$E$195="Yes",OFFSET(AZ$93,-13,1)+OFFSET(AZ$93,-17,1),0)</f>
        <v>0</v>
      </c>
      <c r="BA93" s="89">
        <f ca="1">IF(Inputs!$E$195="Yes",OFFSET(BA$93,-13,1)+OFFSET(BA$93,-17,1),0)</f>
        <v>0</v>
      </c>
      <c r="BB93" s="89">
        <f ca="1">IF(Inputs!$E$195="Yes",OFFSET(BB$93,-13,1)+OFFSET(BB$93,-17,1),0)</f>
        <v>0</v>
      </c>
      <c r="BC93" s="89">
        <f ca="1">IF(Inputs!$E$195="Yes",OFFSET(BC$93,-13,1)+OFFSET(BC$93,-17,1),0)</f>
        <v>0</v>
      </c>
      <c r="BD93" s="89">
        <f ca="1">IF(Inputs!$E$195="Yes",OFFSET(BD$93,-13,1)+OFFSET(BD$93,-17,1),0)</f>
        <v>0</v>
      </c>
      <c r="BE93" s="89">
        <f ca="1">IF(Inputs!$E$195="Yes",OFFSET(BE$93,-13,1)+OFFSET(BE$93,-17,1),0)</f>
        <v>0</v>
      </c>
      <c r="BF93" s="89">
        <f ca="1">IF(Inputs!$E$195="Yes",OFFSET(BF$93,-13,1)+OFFSET(BF$93,-17,1),0)</f>
        <v>0</v>
      </c>
      <c r="BG93" s="89">
        <f ca="1">IF(Inputs!$E$195="Yes",OFFSET(BG$93,-13,1)+OFFSET(BG$93,-17,1),0)</f>
        <v>0</v>
      </c>
      <c r="BH93" s="89">
        <f ca="1">IF(Inputs!$E$195="Yes",OFFSET(BH$93,-13,1)+OFFSET(BH$93,-17,1),0)</f>
        <v>0</v>
      </c>
      <c r="BI93" s="89">
        <f ca="1">IF(Inputs!$E$195="Yes",OFFSET(BI$93,-13,1)+OFFSET(BI$93,-17,1),0)</f>
        <v>0</v>
      </c>
      <c r="BJ93" s="89">
        <f ca="1">IF(Inputs!$E$195="Yes",OFFSET(BJ$93,-13,1)+OFFSET(BJ$93,-17,1),0)</f>
        <v>0</v>
      </c>
      <c r="BK93" s="89">
        <f ca="1">IF(Inputs!$E$195="Yes",OFFSET(BK$93,-13,1)+OFFSET(BK$93,-17,1),0)</f>
        <v>0</v>
      </c>
      <c r="BL93" s="89">
        <f ca="1">IF(Inputs!$E$195="Yes",OFFSET(BL$93,-13,1)+OFFSET(BL$93,-17,1),0)</f>
        <v>0</v>
      </c>
      <c r="BM93" s="89">
        <f ca="1">IF(Inputs!$E$195="Yes",OFFSET(BM$93,-13,1)+OFFSET(BM$93,-17,1),0)</f>
        <v>0</v>
      </c>
      <c r="BN93" s="89">
        <f ca="1">IF(Inputs!$E$195="Yes",OFFSET(BN$93,-13,1)+OFFSET(BN$93,-17,1),0)</f>
        <v>0</v>
      </c>
      <c r="BO93" s="89">
        <f ca="1">IF(Inputs!$E$195="Yes",OFFSET(BO$93,-13,1)+OFFSET(BO$93,-17,1),0)</f>
        <v>0</v>
      </c>
      <c r="BP93" s="89">
        <f ca="1">IF(Inputs!$E$195="Yes",OFFSET(BP$93,-13,1)+OFFSET(BP$93,-17,1),0)</f>
        <v>0</v>
      </c>
      <c r="BQ93" s="89">
        <f ca="1">IF(Inputs!$E$195="Yes",OFFSET(BQ$93,-13,1)+OFFSET(BQ$93,-17,1),0)</f>
        <v>0</v>
      </c>
      <c r="BR93" s="89">
        <f ca="1">IF(Inputs!$E$195="Yes",OFFSET(BR$93,-13,1)+OFFSET(BR$93,-17,1),0)</f>
        <v>0</v>
      </c>
      <c r="BS93" s="89">
        <f ca="1">IF(Inputs!$E$195="Yes",OFFSET(BS$93,-13,1)+OFFSET(BS$93,-17,1),0)</f>
        <v>0</v>
      </c>
      <c r="BT93" s="89">
        <f ca="1">IF(Inputs!$E$195="Yes",OFFSET(BT$93,-13,1)+OFFSET(BT$93,-17,1),0)</f>
        <v>0</v>
      </c>
      <c r="BU93" s="89">
        <f ca="1">IF(Inputs!$E$195="Yes",OFFSET(BU$93,-13,1)+OFFSET(BU$93,-17,1),0)</f>
        <v>0</v>
      </c>
      <c r="BV93" s="89">
        <f ca="1">IF(Inputs!$E$195="Yes",OFFSET(BV$93,-13,1)+OFFSET(BV$93,-17,1),0)</f>
        <v>0</v>
      </c>
      <c r="BW93" s="89">
        <f ca="1">IF(Inputs!$E$195="Yes",OFFSET(BW$93,-13,1)+OFFSET(BW$93,-17,1),0)</f>
        <v>0</v>
      </c>
      <c r="BX93" s="89">
        <f ca="1">IF(Inputs!$E$195="Yes",OFFSET(BX$93,-13,1)+OFFSET(BX$93,-17,1),0)</f>
        <v>0</v>
      </c>
      <c r="BY93" s="89">
        <f ca="1">IF(Inputs!$E$195="Yes",OFFSET(BY$93,-13,1)+OFFSET(BY$93,-17,1),0)</f>
        <v>0</v>
      </c>
      <c r="BZ93" s="89">
        <f ca="1">IF(Inputs!$E$195="Yes",OFFSET(BZ$93,-13,1)+OFFSET(BZ$93,-17,1),0)</f>
        <v>0</v>
      </c>
      <c r="CA93" s="89">
        <f ca="1">IF(Inputs!$E$195="Yes",OFFSET(CA$93,-13,1)+OFFSET(CA$93,-17,1),0)</f>
        <v>0</v>
      </c>
      <c r="CB93" s="89">
        <f ca="1">IF(Inputs!$E$195="Yes",OFFSET(CB$93,-13,1)+OFFSET(CB$93,-17,1),0)</f>
        <v>0</v>
      </c>
      <c r="CC93" s="89">
        <f ca="1">IF(Inputs!$E$195="Yes",OFFSET(CC$93,-13,1)+OFFSET(CC$93,-17,1),0)</f>
        <v>0</v>
      </c>
      <c r="CD93" s="89">
        <f ca="1">IF(Inputs!$E$195="Yes",OFFSET(CD$93,-13,1)+OFFSET(CD$93,-17,1),0)</f>
        <v>0</v>
      </c>
      <c r="CE93" s="89">
        <f ca="1">IF(Inputs!$E$195="Yes",OFFSET(CE$93,-13,1)+OFFSET(CE$93,-17,1),0)</f>
        <v>0</v>
      </c>
      <c r="CF93" s="89">
        <f ca="1">IF(Inputs!$E$195="Yes",OFFSET(CF$93,-13,1)+OFFSET(CF$93,-17,1),0)</f>
        <v>0</v>
      </c>
      <c r="CG93" s="89">
        <f ca="1">IF(Inputs!$E$195="Yes",OFFSET(CG$93,-13,1)+OFFSET(CG$93,-17,1),0)</f>
        <v>0</v>
      </c>
      <c r="CH93" s="89"/>
    </row>
    <row r="94" spans="1:86" s="77" customFormat="1" ht="14.45" x14ac:dyDescent="0.3">
      <c r="B94" s="116" t="s">
        <v>787</v>
      </c>
      <c r="D94" s="90">
        <f ca="1">SUM(F94:CG94)</f>
        <v>-39452.883750000001</v>
      </c>
      <c r="F94" s="236">
        <f ca="1">SUM(F88:F90)</f>
        <v>0</v>
      </c>
      <c r="G94" s="236">
        <f t="shared" ref="G94:BR94" ca="1" si="108">SUM(G88:G90)</f>
        <v>-3583.7965976809573</v>
      </c>
      <c r="H94" s="236">
        <f t="shared" ca="1" si="108"/>
        <v>0</v>
      </c>
      <c r="I94" s="236">
        <f t="shared" ca="1" si="108"/>
        <v>-7.2759576141834259E-12</v>
      </c>
      <c r="J94" s="236">
        <f t="shared" ca="1" si="108"/>
        <v>1.4551915228366852E-11</v>
      </c>
      <c r="K94" s="236">
        <f t="shared" ca="1" si="108"/>
        <v>0</v>
      </c>
      <c r="L94" s="236">
        <f t="shared" ca="1" si="108"/>
        <v>-1.4551915228366852E-11</v>
      </c>
      <c r="M94" s="236">
        <f t="shared" ca="1" si="108"/>
        <v>7.2759576141834259E-12</v>
      </c>
      <c r="N94" s="236">
        <f t="shared" ca="1" si="108"/>
        <v>7.2759576141834259E-12</v>
      </c>
      <c r="O94" s="236">
        <f t="shared" ca="1" si="108"/>
        <v>-7.2759576141834259E-12</v>
      </c>
      <c r="P94" s="236">
        <f t="shared" ca="1" si="108"/>
        <v>0</v>
      </c>
      <c r="Q94" s="236">
        <f t="shared" ca="1" si="108"/>
        <v>0</v>
      </c>
      <c r="R94" s="236">
        <f t="shared" ca="1" si="108"/>
        <v>0</v>
      </c>
      <c r="S94" s="236">
        <f t="shared" ca="1" si="108"/>
        <v>7.2759576141834259E-12</v>
      </c>
      <c r="T94" s="236">
        <f t="shared" ca="1" si="108"/>
        <v>-7.2759576141834259E-12</v>
      </c>
      <c r="U94" s="236">
        <f t="shared" ca="1" si="108"/>
        <v>-7.2759576141834259E-12</v>
      </c>
      <c r="V94" s="236">
        <f t="shared" ca="1" si="108"/>
        <v>0</v>
      </c>
      <c r="W94" s="236">
        <f t="shared" ca="1" si="108"/>
        <v>7.2759576141834259E-12</v>
      </c>
      <c r="X94" s="236">
        <f t="shared" ca="1" si="108"/>
        <v>-1.4551915228366852E-11</v>
      </c>
      <c r="Y94" s="236">
        <f t="shared" ca="1" si="108"/>
        <v>0</v>
      </c>
      <c r="Z94" s="236">
        <f t="shared" ca="1" si="108"/>
        <v>0</v>
      </c>
      <c r="AA94" s="236">
        <f t="shared" ca="1" si="108"/>
        <v>7.2759576141834259E-12</v>
      </c>
      <c r="AB94" s="236">
        <f t="shared" ca="1" si="108"/>
        <v>-2.1827872842550278E-11</v>
      </c>
      <c r="AC94" s="236">
        <f t="shared" ca="1" si="108"/>
        <v>1.4551915228366852E-11</v>
      </c>
      <c r="AD94" s="236">
        <f t="shared" ca="1" si="108"/>
        <v>-1.4551915228366852E-11</v>
      </c>
      <c r="AE94" s="236">
        <f t="shared" ca="1" si="108"/>
        <v>2.9103830456733704E-11</v>
      </c>
      <c r="AF94" s="236">
        <f t="shared" ca="1" si="108"/>
        <v>-2.1827872842550278E-11</v>
      </c>
      <c r="AG94" s="236">
        <f t="shared" ca="1" si="108"/>
        <v>-1.4551915228366852E-11</v>
      </c>
      <c r="AH94" s="236">
        <f t="shared" ca="1" si="108"/>
        <v>1.4551915228366852E-11</v>
      </c>
      <c r="AI94" s="236">
        <f t="shared" ca="1" si="108"/>
        <v>-5.0931703299283981E-11</v>
      </c>
      <c r="AJ94" s="236">
        <f t="shared" ca="1" si="108"/>
        <v>-6.5483618527650833E-11</v>
      </c>
      <c r="AK94" s="236">
        <f t="shared" ca="1" si="108"/>
        <v>-35869.087152318905</v>
      </c>
      <c r="AL94" s="236">
        <f t="shared" ca="1" si="108"/>
        <v>0</v>
      </c>
      <c r="AM94" s="236">
        <f t="shared" ca="1" si="108"/>
        <v>0</v>
      </c>
      <c r="AN94" s="236">
        <f t="shared" ca="1" si="108"/>
        <v>0</v>
      </c>
      <c r="AO94" s="236">
        <f t="shared" ca="1" si="108"/>
        <v>0</v>
      </c>
      <c r="AP94" s="236">
        <f t="shared" ca="1" si="108"/>
        <v>0</v>
      </c>
      <c r="AQ94" s="236">
        <f t="shared" ca="1" si="108"/>
        <v>0</v>
      </c>
      <c r="AR94" s="236">
        <f t="shared" ca="1" si="108"/>
        <v>0</v>
      </c>
      <c r="AS94" s="236">
        <f t="shared" ca="1" si="108"/>
        <v>0</v>
      </c>
      <c r="AT94" s="236">
        <f t="shared" ca="1" si="108"/>
        <v>0</v>
      </c>
      <c r="AU94" s="236">
        <f t="shared" ca="1" si="108"/>
        <v>0</v>
      </c>
      <c r="AV94" s="236">
        <f t="shared" ca="1" si="108"/>
        <v>0</v>
      </c>
      <c r="AW94" s="236">
        <f t="shared" ca="1" si="108"/>
        <v>0</v>
      </c>
      <c r="AX94" s="236">
        <f t="shared" ca="1" si="108"/>
        <v>0</v>
      </c>
      <c r="AY94" s="236">
        <f t="shared" ca="1" si="108"/>
        <v>0</v>
      </c>
      <c r="AZ94" s="236">
        <f t="shared" ca="1" si="108"/>
        <v>0</v>
      </c>
      <c r="BA94" s="236">
        <f t="shared" ca="1" si="108"/>
        <v>0</v>
      </c>
      <c r="BB94" s="236">
        <f t="shared" ca="1" si="108"/>
        <v>0</v>
      </c>
      <c r="BC94" s="236">
        <f t="shared" ca="1" si="108"/>
        <v>0</v>
      </c>
      <c r="BD94" s="236">
        <f t="shared" ca="1" si="108"/>
        <v>0</v>
      </c>
      <c r="BE94" s="236">
        <f t="shared" ca="1" si="108"/>
        <v>0</v>
      </c>
      <c r="BF94" s="236">
        <f t="shared" ca="1" si="108"/>
        <v>0</v>
      </c>
      <c r="BG94" s="236">
        <f t="shared" ca="1" si="108"/>
        <v>0</v>
      </c>
      <c r="BH94" s="236">
        <f t="shared" ca="1" si="108"/>
        <v>0</v>
      </c>
      <c r="BI94" s="236">
        <f t="shared" ca="1" si="108"/>
        <v>0</v>
      </c>
      <c r="BJ94" s="236">
        <f t="shared" ca="1" si="108"/>
        <v>0</v>
      </c>
      <c r="BK94" s="236">
        <f t="shared" ca="1" si="108"/>
        <v>0</v>
      </c>
      <c r="BL94" s="236">
        <f t="shared" ca="1" si="108"/>
        <v>0</v>
      </c>
      <c r="BM94" s="236">
        <f t="shared" ca="1" si="108"/>
        <v>0</v>
      </c>
      <c r="BN94" s="236">
        <f t="shared" ca="1" si="108"/>
        <v>0</v>
      </c>
      <c r="BO94" s="236">
        <f t="shared" ca="1" si="108"/>
        <v>0</v>
      </c>
      <c r="BP94" s="236">
        <f t="shared" ca="1" si="108"/>
        <v>0</v>
      </c>
      <c r="BQ94" s="236">
        <f t="shared" ca="1" si="108"/>
        <v>0</v>
      </c>
      <c r="BR94" s="236">
        <f t="shared" ca="1" si="108"/>
        <v>0</v>
      </c>
      <c r="BS94" s="236">
        <f t="shared" ref="BS94:CG94" ca="1" si="109">SUM(BS88:BS90)</f>
        <v>0</v>
      </c>
      <c r="BT94" s="236">
        <f t="shared" ca="1" si="109"/>
        <v>0</v>
      </c>
      <c r="BU94" s="236">
        <f t="shared" ca="1" si="109"/>
        <v>0</v>
      </c>
      <c r="BV94" s="236">
        <f t="shared" ca="1" si="109"/>
        <v>0</v>
      </c>
      <c r="BW94" s="236">
        <f t="shared" ca="1" si="109"/>
        <v>0</v>
      </c>
      <c r="BX94" s="236">
        <f t="shared" ca="1" si="109"/>
        <v>0</v>
      </c>
      <c r="BY94" s="236">
        <f t="shared" ca="1" si="109"/>
        <v>0</v>
      </c>
      <c r="BZ94" s="236">
        <f t="shared" ca="1" si="109"/>
        <v>0</v>
      </c>
      <c r="CA94" s="236">
        <f t="shared" ca="1" si="109"/>
        <v>0</v>
      </c>
      <c r="CB94" s="236">
        <f t="shared" ca="1" si="109"/>
        <v>0</v>
      </c>
      <c r="CC94" s="236">
        <f t="shared" ca="1" si="109"/>
        <v>0</v>
      </c>
      <c r="CD94" s="236">
        <f t="shared" ca="1" si="109"/>
        <v>0</v>
      </c>
      <c r="CE94" s="236">
        <f t="shared" ca="1" si="109"/>
        <v>0</v>
      </c>
      <c r="CF94" s="236">
        <f t="shared" ca="1" si="109"/>
        <v>0</v>
      </c>
      <c r="CG94" s="236">
        <f t="shared" ca="1" si="109"/>
        <v>0</v>
      </c>
      <c r="CH94" s="237"/>
    </row>
    <row r="95" spans="1:86" s="77" customFormat="1" ht="14.45" x14ac:dyDescent="0.3">
      <c r="D95" s="235"/>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7"/>
    </row>
    <row r="96" spans="1:86" s="988" customFormat="1" ht="28.9" x14ac:dyDescent="0.3">
      <c r="B96" s="753" t="s">
        <v>1218</v>
      </c>
      <c r="D96" s="1088">
        <f ca="1">SUM(F96:CG96)</f>
        <v>2168391.8827486169</v>
      </c>
      <c r="F96" s="1089">
        <f ca="1">LOOKUP(F$19,'Financial calcs'!$F$16:$CG$16,'Financial calcs'!$F$212:$CG$212)+LOOKUP(F$19,'Financial calcs'!$F$16:$CG$16,'Financial calcs'!$F$222:$CG$222)</f>
        <v>-2.7284841053187847E-11</v>
      </c>
      <c r="G96" s="1089">
        <f ca="1">LOOKUP(G$19,'Financial calcs'!$F$16:$CG$16,'Financial calcs'!$F$212:$CG$212)+LOOKUP(G$19,'Financial calcs'!$F$16:$CG$16,'Financial calcs'!$F$222:$CG$222)</f>
        <v>1.0186340659856796E-10</v>
      </c>
      <c r="H96" s="1089">
        <f ca="1">LOOKUP(H$19,'Financial calcs'!$F$16:$CG$16,'Financial calcs'!$F$212:$CG$212)+LOOKUP(H$19,'Financial calcs'!$F$16:$CG$16,'Financial calcs'!$F$222:$CG$222)</f>
        <v>8615.5063947834424</v>
      </c>
      <c r="I96" s="1089">
        <f ca="1">LOOKUP(I$19,'Financial calcs'!$F$16:$CG$16,'Financial calcs'!$F$212:$CG$212)+LOOKUP(I$19,'Financial calcs'!$F$16:$CG$16,'Financial calcs'!$F$222:$CG$222)</f>
        <v>9645.0815385563983</v>
      </c>
      <c r="J96" s="1089">
        <f ca="1">LOOKUP(J$19,'Financial calcs'!$F$16:$CG$16,'Financial calcs'!$F$212:$CG$212)+LOOKUP(J$19,'Financial calcs'!$F$16:$CG$16,'Financial calcs'!$F$222:$CG$222)</f>
        <v>9562.5321067685218</v>
      </c>
      <c r="K96" s="1089">
        <f ca="1">LOOKUP(K$19,'Financial calcs'!$F$16:$CG$16,'Financial calcs'!$F$212:$CG$212)+LOOKUP(K$19,'Financial calcs'!$F$16:$CG$16,'Financial calcs'!$F$222:$CG$222)</f>
        <v>10382.758793541594</v>
      </c>
      <c r="L96" s="1089">
        <f ca="1">LOOKUP(L$19,'Financial calcs'!$F$16:$CG$16,'Financial calcs'!$F$212:$CG$212)+LOOKUP(L$19,'Financial calcs'!$F$16:$CG$16,'Financial calcs'!$F$222:$CG$222)</f>
        <v>10063.465889705425</v>
      </c>
      <c r="M96" s="1089">
        <f ca="1">LOOKUP(M$19,'Financial calcs'!$F$16:$CG$16,'Financial calcs'!$F$212:$CG$212)+LOOKUP(M$19,'Financial calcs'!$F$16:$CG$16,'Financial calcs'!$F$222:$CG$222)</f>
        <v>11132.406038620436</v>
      </c>
      <c r="N96" s="1089">
        <f ca="1">LOOKUP(N$19,'Financial calcs'!$F$16:$CG$16,'Financial calcs'!$F$212:$CG$212)+LOOKUP(N$19,'Financial calcs'!$F$16:$CG$16,'Financial calcs'!$F$222:$CG$222)</f>
        <v>37507.013599722413</v>
      </c>
      <c r="O96" s="1089">
        <f ca="1">LOOKUP(O$19,'Financial calcs'!$F$16:$CG$16,'Financial calcs'!$F$212:$CG$212)+LOOKUP(O$19,'Financial calcs'!$F$16:$CG$16,'Financial calcs'!$F$222:$CG$222)</f>
        <v>39373.215194025142</v>
      </c>
      <c r="P96" s="1089">
        <f ca="1">LOOKUP(P$19,'Financial calcs'!$F$16:$CG$16,'Financial calcs'!$F$212:$CG$212)+LOOKUP(P$19,'Financial calcs'!$F$16:$CG$16,'Financial calcs'!$F$222:$CG$222)</f>
        <v>38926.165816677647</v>
      </c>
      <c r="Q96" s="1089">
        <f ca="1">LOOKUP(Q$19,'Financial calcs'!$F$16:$CG$16,'Financial calcs'!$F$212:$CG$212)+LOOKUP(Q$19,'Financial calcs'!$F$16:$CG$16,'Financial calcs'!$F$222:$CG$222)</f>
        <v>40833.491718134872</v>
      </c>
      <c r="R96" s="1089">
        <f ca="1">LOOKUP(R$19,'Financial calcs'!$F$16:$CG$16,'Financial calcs'!$F$212:$CG$212)+LOOKUP(R$19,'Financial calcs'!$F$16:$CG$16,'Financial calcs'!$F$222:$CG$222)</f>
        <v>40777.035964651732</v>
      </c>
      <c r="S96" s="1089">
        <f ca="1">LOOKUP(S$19,'Financial calcs'!$F$16:$CG$16,'Financial calcs'!$F$212:$CG$212)+LOOKUP(S$19,'Financial calcs'!$F$16:$CG$16,'Financial calcs'!$F$222:$CG$222)</f>
        <v>42322.566969730629</v>
      </c>
      <c r="T96" s="1089">
        <f ca="1">LOOKUP(T$19,'Financial calcs'!$F$16:$CG$16,'Financial calcs'!$F$212:$CG$212)+LOOKUP(T$19,'Financial calcs'!$F$16:$CG$16,'Financial calcs'!$F$222:$CG$222)</f>
        <v>41848.696699457832</v>
      </c>
      <c r="U96" s="1089">
        <f ca="1">LOOKUP(U$19,'Financial calcs'!$F$16:$CG$16,'Financial calcs'!$F$212:$CG$212)+LOOKUP(U$19,'Financial calcs'!$F$16:$CG$16,'Financial calcs'!$F$222:$CG$222)</f>
        <v>43840.698425862516</v>
      </c>
      <c r="V96" s="1089">
        <f ca="1">LOOKUP(V$19,'Financial calcs'!$F$16:$CG$16,'Financial calcs'!$F$212:$CG$212)+LOOKUP(V$19,'Financial calcs'!$F$16:$CG$16,'Financial calcs'!$F$222:$CG$222)</f>
        <v>43352.555852789948</v>
      </c>
      <c r="W96" s="1089">
        <f ca="1">LOOKUP(W$19,'Financial calcs'!$F$16:$CG$16,'Financial calcs'!$F$212:$CG$212)+LOOKUP(W$19,'Financial calcs'!$F$16:$CG$16,'Financial calcs'!$F$222:$CG$222)</f>
        <v>45388.122251038752</v>
      </c>
      <c r="X96" s="1089">
        <f ca="1">LOOKUP(X$19,'Financial calcs'!$F$16:$CG$16,'Financial calcs'!$F$212:$CG$212)+LOOKUP(X$19,'Financial calcs'!$F$16:$CG$16,'Financial calcs'!$F$222:$CG$222)</f>
        <v>44885.094524774366</v>
      </c>
      <c r="Y96" s="1089">
        <f ca="1">LOOKUP(Y$19,'Financial calcs'!$F$16:$CG$16,'Financial calcs'!$F$212:$CG$212)+LOOKUP(Y$19,'Financial calcs'!$F$16:$CG$16,'Financial calcs'!$F$222:$CG$222)</f>
        <v>46965.051099443925</v>
      </c>
      <c r="Z96" s="1089">
        <f ca="1">LOOKUP(Z$19,'Financial calcs'!$F$16:$CG$16,'Financial calcs'!$F$212:$CG$212)+LOOKUP(Z$19,'Financial calcs'!$F$16:$CG$16,'Financial calcs'!$F$222:$CG$222)</f>
        <v>46889.583208531389</v>
      </c>
      <c r="AA96" s="1089">
        <f ca="1">LOOKUP(AA$19,'Financial calcs'!$F$16:$CG$16,'Financial calcs'!$F$212:$CG$212)+LOOKUP(AA$19,'Financial calcs'!$F$16:$CG$16,'Financial calcs'!$F$222:$CG$222)</f>
        <v>48571.671762314683</v>
      </c>
      <c r="AB96" s="1089">
        <f ca="1">LOOKUP(AB$19,'Financial calcs'!$F$16:$CG$16,'Financial calcs'!$F$212:$CG$212)+LOOKUP(AB$19,'Financial calcs'!$F$16:$CG$16,'Financial calcs'!$F$222:$CG$222)</f>
        <v>48036.910754324366</v>
      </c>
      <c r="AC96" s="1089">
        <f ca="1">LOOKUP(AC$19,'Financial calcs'!$F$16:$CG$16,'Financial calcs'!$F$212:$CG$212)+LOOKUP(AC$19,'Financial calcs'!$F$16:$CG$16,'Financial calcs'!$F$222:$CG$222)</f>
        <v>50208.142650608046</v>
      </c>
      <c r="AD96" s="1089">
        <f ca="1">LOOKUP(AD$19,'Financial calcs'!$F$16:$CG$16,'Financial calcs'!$F$212:$CG$212)+LOOKUP(AD$19,'Financial calcs'!$F$16:$CG$16,'Financial calcs'!$F$222:$CG$222)</f>
        <v>49656.4669823492</v>
      </c>
      <c r="AE96" s="1089">
        <f ca="1">LOOKUP(AE$19,'Financial calcs'!$F$16:$CG$16,'Financial calcs'!$F$212:$CG$212)+LOOKUP(AE$19,'Financial calcs'!$F$16:$CG$16,'Financial calcs'!$F$222:$CG$222)</f>
        <v>51874.59110249058</v>
      </c>
      <c r="AF96" s="1089">
        <f ca="1">LOOKUP(AF$19,'Financial calcs'!$F$16:$CG$16,'Financial calcs'!$F$212:$CG$212)+LOOKUP(AF$19,'Financial calcs'!$F$16:$CG$16,'Financial calcs'!$F$222:$CG$222)</f>
        <v>51305.254659292943</v>
      </c>
      <c r="AG96" s="1089">
        <f ca="1">LOOKUP(AG$19,'Financial calcs'!$F$16:$CG$16,'Financial calcs'!$F$212:$CG$212)+LOOKUP(AG$19,'Financial calcs'!$F$16:$CG$16,'Financial calcs'!$F$222:$CG$222)</f>
        <v>53571.110504534918</v>
      </c>
      <c r="AH96" s="1089">
        <f ca="1">LOOKUP(AH$19,'Financial calcs'!$F$16:$CG$16,'Financial calcs'!$F$212:$CG$212)+LOOKUP(AH$19,'Financial calcs'!$F$16:$CG$16,'Financial calcs'!$F$222:$CG$222)</f>
        <v>53469.866531818443</v>
      </c>
      <c r="AI96" s="1089">
        <f ca="1">LOOKUP(AI$19,'Financial calcs'!$F$16:$CG$16,'Financial calcs'!$F$212:$CG$212)+LOOKUP(AI$19,'Financial calcs'!$F$16:$CG$16,'Financial calcs'!$F$222:$CG$222)</f>
        <v>55297.757214827048</v>
      </c>
      <c r="AJ96" s="1089">
        <f ca="1">LOOKUP(AJ$19,'Financial calcs'!$F$16:$CG$16,'Financial calcs'!$F$212:$CG$212)+LOOKUP(AJ$19,'Financial calcs'!$F$16:$CG$16,'Financial calcs'!$F$222:$CG$222)</f>
        <v>54690.706571827614</v>
      </c>
      <c r="AK96" s="1089">
        <f ca="1">LOOKUP(AK$19,'Financial calcs'!$F$16:$CG$16,'Financial calcs'!$F$212:$CG$212)+LOOKUP(AK$19,'Financial calcs'!$F$16:$CG$16,'Financial calcs'!$F$222:$CG$222)</f>
        <v>57054.547275465047</v>
      </c>
      <c r="AL96" s="1089">
        <f ca="1">LOOKUP(AL$19,'Financial calcs'!$F$16:$CG$16,'Financial calcs'!$F$212:$CG$212)+LOOKUP(AL$19,'Financial calcs'!$F$16:$CG$16,'Financial calcs'!$F$222:$CG$222)</f>
        <v>92296.447797052533</v>
      </c>
      <c r="AM96" s="1089">
        <f ca="1">LOOKUP(AM$19,'Financial calcs'!$F$16:$CG$16,'Financial calcs'!$F$212:$CG$212)+LOOKUP(AM$19,'Financial calcs'!$F$16:$CG$16,'Financial calcs'!$F$222:$CG$222)</f>
        <v>94922.619719319831</v>
      </c>
      <c r="AN96" s="1089">
        <f ca="1">LOOKUP(AN$19,'Financial calcs'!$F$16:$CG$16,'Financial calcs'!$F$212:$CG$212)+LOOKUP(AN$19,'Financial calcs'!$F$16:$CG$16,'Financial calcs'!$F$222:$CG$222)</f>
        <v>94492.734987793883</v>
      </c>
      <c r="AO96" s="1089">
        <f ca="1">LOOKUP(AO$19,'Financial calcs'!$F$16:$CG$16,'Financial calcs'!$F$212:$CG$212)+LOOKUP(AO$19,'Financial calcs'!$F$16:$CG$16,'Financial calcs'!$F$222:$CG$222)</f>
        <v>97182.719373794331</v>
      </c>
      <c r="AP96" s="1089">
        <f ca="1">LOOKUP(AP$19,'Financial calcs'!$F$16:$CG$16,'Financial calcs'!$F$212:$CG$212)+LOOKUP(AP$19,'Financial calcs'!$F$16:$CG$16,'Financial calcs'!$F$222:$CG$222)</f>
        <v>97278.426205587195</v>
      </c>
      <c r="AQ96" s="1089">
        <f ca="1">LOOKUP(AQ$19,'Financial calcs'!$F$16:$CG$16,'Financial calcs'!$F$212:$CG$212)+LOOKUP(AQ$19,'Financial calcs'!$F$16:$CG$16,'Financial calcs'!$F$222:$CG$222)</f>
        <v>99499.321519630714</v>
      </c>
      <c r="AR96" s="1089">
        <f ca="1">LOOKUP(AR$19,'Financial calcs'!$F$16:$CG$16,'Financial calcs'!$F$212:$CG$212)+LOOKUP(AR$19,'Financial calcs'!$F$16:$CG$16,'Financial calcs'!$F$222:$CG$222)</f>
        <v>99051.403588076384</v>
      </c>
      <c r="AS96" s="1089">
        <f ca="1">LOOKUP(AS$19,'Financial calcs'!$F$16:$CG$16,'Financial calcs'!$F$212:$CG$212)+LOOKUP(AS$19,'Financial calcs'!$F$16:$CG$16,'Financial calcs'!$F$222:$CG$222)</f>
        <v>101873.83871911299</v>
      </c>
      <c r="AT96" s="1089">
        <f ca="1">LOOKUP(AT$19,'Financial calcs'!$F$16:$CG$16,'Financial calcs'!$F$212:$CG$212)+LOOKUP(AT$19,'Financial calcs'!$F$16:$CG$16,'Financial calcs'!$F$222:$CG$222)</f>
        <v>101416.56467359333</v>
      </c>
      <c r="AU96" s="1089">
        <f ca="1">LOOKUP(AU$19,'Financial calcs'!$F$16:$CG$16,'Financial calcs'!$F$212:$CG$212)+LOOKUP(AU$19,'Financial calcs'!$F$16:$CG$16,'Financial calcs'!$F$222:$CG$222)</f>
        <v>104329.73806798575</v>
      </c>
      <c r="AV96" s="1089">
        <f ca="1">LOOKUP(AV$19,'Financial calcs'!$F$16:$CG$16,'Financial calcs'!$F$212:$CG$212)+LOOKUP(AV$19,'Financial calcs'!$F$16:$CG$16,'Financial calcs'!$F$222:$CG$222)</f>
        <v>0</v>
      </c>
      <c r="AW96" s="1089">
        <f ca="1">LOOKUP(AW$19,'Financial calcs'!$F$16:$CG$16,'Financial calcs'!$F$212:$CG$212)+LOOKUP(AW$19,'Financial calcs'!$F$16:$CG$16,'Financial calcs'!$F$222:$CG$222)</f>
        <v>0</v>
      </c>
      <c r="AX96" s="1089">
        <f ca="1">LOOKUP(AX$19,'Financial calcs'!$F$16:$CG$16,'Financial calcs'!$F$212:$CG$212)+LOOKUP(AX$19,'Financial calcs'!$F$16:$CG$16,'Financial calcs'!$F$222:$CG$222)</f>
        <v>0</v>
      </c>
      <c r="AY96" s="1089">
        <f ca="1">LOOKUP(AY$19,'Financial calcs'!$F$16:$CG$16,'Financial calcs'!$F$212:$CG$212)+LOOKUP(AY$19,'Financial calcs'!$F$16:$CG$16,'Financial calcs'!$F$222:$CG$222)</f>
        <v>0</v>
      </c>
      <c r="AZ96" s="1089">
        <f ca="1">LOOKUP(AZ$19,'Financial calcs'!$F$16:$CG$16,'Financial calcs'!$F$212:$CG$212)+LOOKUP(AZ$19,'Financial calcs'!$F$16:$CG$16,'Financial calcs'!$F$222:$CG$222)</f>
        <v>0</v>
      </c>
      <c r="BA96" s="1089">
        <f ca="1">LOOKUP(BA$19,'Financial calcs'!$F$16:$CG$16,'Financial calcs'!$F$212:$CG$212)+LOOKUP(BA$19,'Financial calcs'!$F$16:$CG$16,'Financial calcs'!$F$222:$CG$222)</f>
        <v>0</v>
      </c>
      <c r="BB96" s="1089">
        <f ca="1">LOOKUP(BB$19,'Financial calcs'!$F$16:$CG$16,'Financial calcs'!$F$212:$CG$212)+LOOKUP(BB$19,'Financial calcs'!$F$16:$CG$16,'Financial calcs'!$F$222:$CG$222)</f>
        <v>0</v>
      </c>
      <c r="BC96" s="1089">
        <f ca="1">LOOKUP(BC$19,'Financial calcs'!$F$16:$CG$16,'Financial calcs'!$F$212:$CG$212)+LOOKUP(BC$19,'Financial calcs'!$F$16:$CG$16,'Financial calcs'!$F$222:$CG$222)</f>
        <v>0</v>
      </c>
      <c r="BD96" s="1089">
        <f ca="1">LOOKUP(BD$19,'Financial calcs'!$F$16:$CG$16,'Financial calcs'!$F$212:$CG$212)+LOOKUP(BD$19,'Financial calcs'!$F$16:$CG$16,'Financial calcs'!$F$222:$CG$222)</f>
        <v>0</v>
      </c>
      <c r="BE96" s="1089">
        <f ca="1">LOOKUP(BE$19,'Financial calcs'!$F$16:$CG$16,'Financial calcs'!$F$212:$CG$212)+LOOKUP(BE$19,'Financial calcs'!$F$16:$CG$16,'Financial calcs'!$F$222:$CG$222)</f>
        <v>0</v>
      </c>
      <c r="BF96" s="1089">
        <f ca="1">LOOKUP(BF$19,'Financial calcs'!$F$16:$CG$16,'Financial calcs'!$F$212:$CG$212)+LOOKUP(BF$19,'Financial calcs'!$F$16:$CG$16,'Financial calcs'!$F$222:$CG$222)</f>
        <v>0</v>
      </c>
      <c r="BG96" s="1089">
        <f ca="1">LOOKUP(BG$19,'Financial calcs'!$F$16:$CG$16,'Financial calcs'!$F$212:$CG$212)+LOOKUP(BG$19,'Financial calcs'!$F$16:$CG$16,'Financial calcs'!$F$222:$CG$222)</f>
        <v>0</v>
      </c>
      <c r="BH96" s="1089">
        <f ca="1">LOOKUP(BH$19,'Financial calcs'!$F$16:$CG$16,'Financial calcs'!$F$212:$CG$212)+LOOKUP(BH$19,'Financial calcs'!$F$16:$CG$16,'Financial calcs'!$F$222:$CG$222)</f>
        <v>0</v>
      </c>
      <c r="BI96" s="1089">
        <f ca="1">LOOKUP(BI$19,'Financial calcs'!$F$16:$CG$16,'Financial calcs'!$F$212:$CG$212)+LOOKUP(BI$19,'Financial calcs'!$F$16:$CG$16,'Financial calcs'!$F$222:$CG$222)</f>
        <v>0</v>
      </c>
      <c r="BJ96" s="1089">
        <f ca="1">LOOKUP(BJ$19,'Financial calcs'!$F$16:$CG$16,'Financial calcs'!$F$212:$CG$212)+LOOKUP(BJ$19,'Financial calcs'!$F$16:$CG$16,'Financial calcs'!$F$222:$CG$222)</f>
        <v>0</v>
      </c>
      <c r="BK96" s="1089">
        <f ca="1">LOOKUP(BK$19,'Financial calcs'!$F$16:$CG$16,'Financial calcs'!$F$212:$CG$212)+LOOKUP(BK$19,'Financial calcs'!$F$16:$CG$16,'Financial calcs'!$F$222:$CG$222)</f>
        <v>0</v>
      </c>
      <c r="BL96" s="1089">
        <f ca="1">LOOKUP(BL$19,'Financial calcs'!$F$16:$CG$16,'Financial calcs'!$F$212:$CG$212)+LOOKUP(BL$19,'Financial calcs'!$F$16:$CG$16,'Financial calcs'!$F$222:$CG$222)</f>
        <v>0</v>
      </c>
      <c r="BM96" s="1089">
        <f ca="1">LOOKUP(BM$19,'Financial calcs'!$F$16:$CG$16,'Financial calcs'!$F$212:$CG$212)+LOOKUP(BM$19,'Financial calcs'!$F$16:$CG$16,'Financial calcs'!$F$222:$CG$222)</f>
        <v>0</v>
      </c>
      <c r="BN96" s="1089">
        <f ca="1">LOOKUP(BN$19,'Financial calcs'!$F$16:$CG$16,'Financial calcs'!$F$212:$CG$212)+LOOKUP(BN$19,'Financial calcs'!$F$16:$CG$16,'Financial calcs'!$F$222:$CG$222)</f>
        <v>0</v>
      </c>
      <c r="BO96" s="1089">
        <f ca="1">LOOKUP(BO$19,'Financial calcs'!$F$16:$CG$16,'Financial calcs'!$F$212:$CG$212)+LOOKUP(BO$19,'Financial calcs'!$F$16:$CG$16,'Financial calcs'!$F$222:$CG$222)</f>
        <v>0</v>
      </c>
      <c r="BP96" s="1089">
        <f ca="1">LOOKUP(BP$19,'Financial calcs'!$F$16:$CG$16,'Financial calcs'!$F$212:$CG$212)+LOOKUP(BP$19,'Financial calcs'!$F$16:$CG$16,'Financial calcs'!$F$222:$CG$222)</f>
        <v>0</v>
      </c>
      <c r="BQ96" s="1089">
        <f ca="1">LOOKUP(BQ$19,'Financial calcs'!$F$16:$CG$16,'Financial calcs'!$F$212:$CG$212)+LOOKUP(BQ$19,'Financial calcs'!$F$16:$CG$16,'Financial calcs'!$F$222:$CG$222)</f>
        <v>0</v>
      </c>
      <c r="BR96" s="1089">
        <f ca="1">LOOKUP(BR$19,'Financial calcs'!$F$16:$CG$16,'Financial calcs'!$F$212:$CG$212)+LOOKUP(BR$19,'Financial calcs'!$F$16:$CG$16,'Financial calcs'!$F$222:$CG$222)</f>
        <v>0</v>
      </c>
      <c r="BS96" s="1089">
        <f ca="1">LOOKUP(BS$19,'Financial calcs'!$F$16:$CG$16,'Financial calcs'!$F$212:$CG$212)+LOOKUP(BS$19,'Financial calcs'!$F$16:$CG$16,'Financial calcs'!$F$222:$CG$222)</f>
        <v>0</v>
      </c>
      <c r="BT96" s="1089">
        <f ca="1">LOOKUP(BT$19,'Financial calcs'!$F$16:$CG$16,'Financial calcs'!$F$212:$CG$212)+LOOKUP(BT$19,'Financial calcs'!$F$16:$CG$16,'Financial calcs'!$F$222:$CG$222)</f>
        <v>0</v>
      </c>
      <c r="BU96" s="1089">
        <f ca="1">LOOKUP(BU$19,'Financial calcs'!$F$16:$CG$16,'Financial calcs'!$F$212:$CG$212)+LOOKUP(BU$19,'Financial calcs'!$F$16:$CG$16,'Financial calcs'!$F$222:$CG$222)</f>
        <v>0</v>
      </c>
      <c r="BV96" s="1089">
        <f ca="1">LOOKUP(BV$19,'Financial calcs'!$F$16:$CG$16,'Financial calcs'!$F$212:$CG$212)+LOOKUP(BV$19,'Financial calcs'!$F$16:$CG$16,'Financial calcs'!$F$222:$CG$222)</f>
        <v>0</v>
      </c>
      <c r="BW96" s="1089">
        <f ca="1">LOOKUP(BW$19,'Financial calcs'!$F$16:$CG$16,'Financial calcs'!$F$212:$CG$212)+LOOKUP(BW$19,'Financial calcs'!$F$16:$CG$16,'Financial calcs'!$F$222:$CG$222)</f>
        <v>0</v>
      </c>
      <c r="BX96" s="1089">
        <f ca="1">LOOKUP(BX$19,'Financial calcs'!$F$16:$CG$16,'Financial calcs'!$F$212:$CG$212)+LOOKUP(BX$19,'Financial calcs'!$F$16:$CG$16,'Financial calcs'!$F$222:$CG$222)</f>
        <v>0</v>
      </c>
      <c r="BY96" s="1089">
        <f ca="1">LOOKUP(BY$19,'Financial calcs'!$F$16:$CG$16,'Financial calcs'!$F$212:$CG$212)+LOOKUP(BY$19,'Financial calcs'!$F$16:$CG$16,'Financial calcs'!$F$222:$CG$222)</f>
        <v>0</v>
      </c>
      <c r="BZ96" s="1089">
        <f ca="1">LOOKUP(BZ$19,'Financial calcs'!$F$16:$CG$16,'Financial calcs'!$F$212:$CG$212)+LOOKUP(BZ$19,'Financial calcs'!$F$16:$CG$16,'Financial calcs'!$F$222:$CG$222)</f>
        <v>0</v>
      </c>
      <c r="CA96" s="1089">
        <f ca="1">LOOKUP(CA$19,'Financial calcs'!$F$16:$CG$16,'Financial calcs'!$F$212:$CG$212)+LOOKUP(CA$19,'Financial calcs'!$F$16:$CG$16,'Financial calcs'!$F$222:$CG$222)</f>
        <v>0</v>
      </c>
      <c r="CB96" s="1089">
        <f ca="1">LOOKUP(CB$19,'Financial calcs'!$F$16:$CG$16,'Financial calcs'!$F$212:$CG$212)+LOOKUP(CB$19,'Financial calcs'!$F$16:$CG$16,'Financial calcs'!$F$222:$CG$222)</f>
        <v>0</v>
      </c>
      <c r="CC96" s="1089">
        <f ca="1">LOOKUP(CC$19,'Financial calcs'!$F$16:$CG$16,'Financial calcs'!$F$212:$CG$212)+LOOKUP(CC$19,'Financial calcs'!$F$16:$CG$16,'Financial calcs'!$F$222:$CG$222)</f>
        <v>0</v>
      </c>
      <c r="CD96" s="1089">
        <f ca="1">LOOKUP(CD$19,'Financial calcs'!$F$16:$CG$16,'Financial calcs'!$F$212:$CG$212)+LOOKUP(CD$19,'Financial calcs'!$F$16:$CG$16,'Financial calcs'!$F$222:$CG$222)</f>
        <v>0</v>
      </c>
      <c r="CE96" s="1089">
        <f ca="1">LOOKUP(CE$19,'Financial calcs'!$F$16:$CG$16,'Financial calcs'!$F$212:$CG$212)+LOOKUP(CE$19,'Financial calcs'!$F$16:$CG$16,'Financial calcs'!$F$222:$CG$222)</f>
        <v>0</v>
      </c>
      <c r="CF96" s="1089">
        <f ca="1">LOOKUP(CF$19,'Financial calcs'!$F$16:$CG$16,'Financial calcs'!$F$212:$CG$212)+LOOKUP(CF$19,'Financial calcs'!$F$16:$CG$16,'Financial calcs'!$F$222:$CG$222)</f>
        <v>0</v>
      </c>
      <c r="CG96" s="1089">
        <f ca="1">LOOKUP(CG$19,'Financial calcs'!$F$16:$CG$16,'Financial calcs'!$F$212:$CG$212)+LOOKUP(CG$19,'Financial calcs'!$F$16:$CG$16,'Financial calcs'!$F$222:$CG$222)</f>
        <v>0</v>
      </c>
      <c r="CH96" s="1090"/>
    </row>
    <row r="97" spans="1:96" s="77" customFormat="1" ht="14.45" x14ac:dyDescent="0.3">
      <c r="D97" s="235"/>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7"/>
    </row>
    <row r="98" spans="1:96" s="102" customFormat="1" ht="5.45" x14ac:dyDescent="0.15">
      <c r="D98" s="195"/>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row>
    <row r="99" spans="1:96" ht="15.6" x14ac:dyDescent="0.3">
      <c r="A99" s="72" t="s">
        <v>236</v>
      </c>
      <c r="B99" s="72"/>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row>
    <row r="100" spans="1:96" ht="6" customHeight="1" x14ac:dyDescent="0.3">
      <c r="A100" s="76"/>
    </row>
    <row r="101" spans="1:96" ht="14.45" x14ac:dyDescent="0.3">
      <c r="A101" s="76"/>
      <c r="B101" s="74" t="s">
        <v>32</v>
      </c>
      <c r="F101" s="114">
        <f>IF(LOOKUP(F$19,'Calculations - pre operations'!$F$155:$X$155,'Calculations - pre operations'!$F$196:$X$196)&gt;0,LOOKUP(F$19,'Calculations - pre operations'!$F$155:$X$155,'Calculations - pre operations'!$F$196:$X$196),E$104)</f>
        <v>0</v>
      </c>
      <c r="G101" s="114">
        <f>IF(LOOKUP(G$19,'Calculations - pre operations'!$F$155:$X$155,'Calculations - pre operations'!$F$196:$X$196)&gt;0,LOOKUP(G$19,'Calculations - pre operations'!$F$155:$X$155,'Calculations - pre operations'!$F$196:$X$196),F$104)</f>
        <v>0</v>
      </c>
      <c r="H101" s="114">
        <f>IF(LOOKUP(H$19,'Calculations - pre operations'!$F$155:$X$155,'Calculations - pre operations'!$F$196:$X$196)&gt;0,LOOKUP(H$19,'Calculations - pre operations'!$F$155:$X$155,'Calculations - pre operations'!$F$196:$X$196),G$104)</f>
        <v>0</v>
      </c>
      <c r="I101" s="114">
        <f>IF(LOOKUP(I$19,'Calculations - pre operations'!$F$155:$X$155,'Calculations - pre operations'!$F$196:$X$196)&gt;0,LOOKUP(I$19,'Calculations - pre operations'!$F$155:$X$155,'Calculations - pre operations'!$F$196:$X$196),H$104)</f>
        <v>0</v>
      </c>
      <c r="J101" s="114">
        <f>IF(LOOKUP(J$19,'Calculations - pre operations'!$F$155:$X$155,'Calculations - pre operations'!$F$196:$X$196)&gt;0,LOOKUP(J$19,'Calculations - pre operations'!$F$155:$X$155,'Calculations - pre operations'!$F$196:$X$196),I$104)</f>
        <v>0</v>
      </c>
      <c r="K101" s="114">
        <f>IF(LOOKUP(K$19,'Calculations - pre operations'!$F$155:$X$155,'Calculations - pre operations'!$F$196:$X$196)&gt;0,LOOKUP(K$19,'Calculations - pre operations'!$F$155:$X$155,'Calculations - pre operations'!$F$196:$X$196),J$104)</f>
        <v>0</v>
      </c>
      <c r="L101" s="114">
        <f>IF(LOOKUP(L$19,'Calculations - pre operations'!$F$155:$X$155,'Calculations - pre operations'!$F$196:$X$196)&gt;0,LOOKUP(L$19,'Calculations - pre operations'!$F$155:$X$155,'Calculations - pre operations'!$F$196:$X$196),K$104)</f>
        <v>0</v>
      </c>
      <c r="M101" s="114">
        <f>IF(LOOKUP(M$19,'Calculations - pre operations'!$F$155:$X$155,'Calculations - pre operations'!$F$196:$X$196)&gt;0,LOOKUP(M$19,'Calculations - pre operations'!$F$155:$X$155,'Calculations - pre operations'!$F$196:$X$196),L$104)</f>
        <v>0</v>
      </c>
      <c r="N101" s="114">
        <f>IF(LOOKUP(N$19,'Calculations - pre operations'!$F$155:$X$155,'Calculations - pre operations'!$F$196:$X$196)&gt;0,LOOKUP(N$19,'Calculations - pre operations'!$F$155:$X$155,'Calculations - pre operations'!$F$196:$X$196),M$104)</f>
        <v>0</v>
      </c>
      <c r="O101" s="114">
        <f>IF(LOOKUP(O$19,'Calculations - pre operations'!$F$155:$X$155,'Calculations - pre operations'!$F$196:$X$196)&gt;0,LOOKUP(O$19,'Calculations - pre operations'!$F$155:$X$155,'Calculations - pre operations'!$F$196:$X$196),N$104)</f>
        <v>0</v>
      </c>
      <c r="P101" s="114">
        <f>IF(LOOKUP(P$19,'Calculations - pre operations'!$F$155:$X$155,'Calculations - pre operations'!$F$196:$X$196)&gt;0,LOOKUP(P$19,'Calculations - pre operations'!$F$155:$X$155,'Calculations - pre operations'!$F$196:$X$196),O$104)</f>
        <v>0</v>
      </c>
      <c r="Q101" s="114">
        <f>IF(LOOKUP(Q$19,'Calculations - pre operations'!$F$155:$X$155,'Calculations - pre operations'!$F$196:$X$196)&gt;0,LOOKUP(Q$19,'Calculations - pre operations'!$F$155:$X$155,'Calculations - pre operations'!$F$196:$X$196),P$104)</f>
        <v>0</v>
      </c>
      <c r="R101" s="114">
        <f>IF(LOOKUP(R$19,'Calculations - pre operations'!$F$155:$X$155,'Calculations - pre operations'!$F$196:$X$196)&gt;0,LOOKUP(R$19,'Calculations - pre operations'!$F$155:$X$155,'Calculations - pre operations'!$F$196:$X$196),Q$104)</f>
        <v>0</v>
      </c>
      <c r="S101" s="114">
        <f>IF(LOOKUP(S$19,'Calculations - pre operations'!$F$155:$X$155,'Calculations - pre operations'!$F$196:$X$196)&gt;0,LOOKUP(S$19,'Calculations - pre operations'!$F$155:$X$155,'Calculations - pre operations'!$F$196:$X$196),R$104)</f>
        <v>0</v>
      </c>
      <c r="T101" s="114">
        <f>IF(LOOKUP(T$19,'Calculations - pre operations'!$F$155:$X$155,'Calculations - pre operations'!$F$196:$X$196)&gt;0,LOOKUP(T$19,'Calculations - pre operations'!$F$155:$X$155,'Calculations - pre operations'!$F$196:$X$196),S$104)</f>
        <v>0</v>
      </c>
      <c r="U101" s="114">
        <f>IF(LOOKUP(U$19,'Calculations - pre operations'!$F$155:$X$155,'Calculations - pre operations'!$F$196:$X$196)&gt;0,LOOKUP(U$19,'Calculations - pre operations'!$F$155:$X$155,'Calculations - pre operations'!$F$196:$X$196),T$104)</f>
        <v>0</v>
      </c>
      <c r="V101" s="114">
        <f>IF(LOOKUP(V$19,'Calculations - pre operations'!$F$155:$X$155,'Calculations - pre operations'!$F$196:$X$196)&gt;0,LOOKUP(V$19,'Calculations - pre operations'!$F$155:$X$155,'Calculations - pre operations'!$F$196:$X$196),U$104)</f>
        <v>0</v>
      </c>
      <c r="W101" s="114">
        <f>IF(LOOKUP(W$19,'Calculations - pre operations'!$F$155:$X$155,'Calculations - pre operations'!$F$196:$X$196)&gt;0,LOOKUP(W$19,'Calculations - pre operations'!$F$155:$X$155,'Calculations - pre operations'!$F$196:$X$196),V$104)</f>
        <v>0</v>
      </c>
      <c r="X101" s="114">
        <f>IF(LOOKUP(X$19,'Calculations - pre operations'!$F$155:$X$155,'Calculations - pre operations'!$F$196:$X$196)&gt;0,LOOKUP(X$19,'Calculations - pre operations'!$F$155:$X$155,'Calculations - pre operations'!$F$196:$X$196),W$104)</f>
        <v>0</v>
      </c>
      <c r="Y101" s="114">
        <f>IF(LOOKUP(Y$19,'Calculations - pre operations'!$F$155:$X$155,'Calculations - pre operations'!$F$196:$X$196)&gt;0,LOOKUP(Y$19,'Calculations - pre operations'!$F$155:$X$155,'Calculations - pre operations'!$F$196:$X$196),X$104)</f>
        <v>0</v>
      </c>
      <c r="Z101" s="114">
        <f>IF(LOOKUP(Z$19,'Calculations - pre operations'!$F$155:$X$155,'Calculations - pre operations'!$F$196:$X$196)&gt;0,LOOKUP(Z$19,'Calculations - pre operations'!$F$155:$X$155,'Calculations - pre operations'!$F$196:$X$196),Y$104)</f>
        <v>0</v>
      </c>
      <c r="AA101" s="114">
        <f>IF(LOOKUP(AA$19,'Calculations - pre operations'!$F$155:$X$155,'Calculations - pre operations'!$F$196:$X$196)&gt;0,LOOKUP(AA$19,'Calculations - pre operations'!$F$155:$X$155,'Calculations - pre operations'!$F$196:$X$196),Z$104)</f>
        <v>0</v>
      </c>
      <c r="AB101" s="114">
        <f>IF(LOOKUP(AB$19,'Calculations - pre operations'!$F$155:$X$155,'Calculations - pre operations'!$F$196:$X$196)&gt;0,LOOKUP(AB$19,'Calculations - pre operations'!$F$155:$X$155,'Calculations - pre operations'!$F$196:$X$196),AA$104)</f>
        <v>0</v>
      </c>
      <c r="AC101" s="114">
        <f>IF(LOOKUP(AC$19,'Calculations - pre operations'!$F$155:$X$155,'Calculations - pre operations'!$F$196:$X$196)&gt;0,LOOKUP(AC$19,'Calculations - pre operations'!$F$155:$X$155,'Calculations - pre operations'!$F$196:$X$196),AB$104)</f>
        <v>0</v>
      </c>
      <c r="AD101" s="114">
        <f>IF(LOOKUP(AD$19,'Calculations - pre operations'!$F$155:$X$155,'Calculations - pre operations'!$F$196:$X$196)&gt;0,LOOKUP(AD$19,'Calculations - pre operations'!$F$155:$X$155,'Calculations - pre operations'!$F$196:$X$196),AC$104)</f>
        <v>0</v>
      </c>
      <c r="AE101" s="114">
        <f>IF(LOOKUP(AE$19,'Calculations - pre operations'!$F$155:$X$155,'Calculations - pre operations'!$F$196:$X$196)&gt;0,LOOKUP(AE$19,'Calculations - pre operations'!$F$155:$X$155,'Calculations - pre operations'!$F$196:$X$196),AD$104)</f>
        <v>0</v>
      </c>
      <c r="AF101" s="114">
        <f>IF(LOOKUP(AF$19,'Calculations - pre operations'!$F$155:$X$155,'Calculations - pre operations'!$F$196:$X$196)&gt;0,LOOKUP(AF$19,'Calculations - pre operations'!$F$155:$X$155,'Calculations - pre operations'!$F$196:$X$196),AE$104)</f>
        <v>0</v>
      </c>
      <c r="AG101" s="114">
        <f>IF(LOOKUP(AG$19,'Calculations - pre operations'!$F$155:$X$155,'Calculations - pre operations'!$F$196:$X$196)&gt;0,LOOKUP(AG$19,'Calculations - pre operations'!$F$155:$X$155,'Calculations - pre operations'!$F$196:$X$196),AF$104)</f>
        <v>0</v>
      </c>
      <c r="AH101" s="114">
        <f>IF(LOOKUP(AH$19,'Calculations - pre operations'!$F$155:$X$155,'Calculations - pre operations'!$F$196:$X$196)&gt;0,LOOKUP(AH$19,'Calculations - pre operations'!$F$155:$X$155,'Calculations - pre operations'!$F$196:$X$196),AG$104)</f>
        <v>0</v>
      </c>
      <c r="AI101" s="114">
        <f>IF(LOOKUP(AI$19,'Calculations - pre operations'!$F$155:$X$155,'Calculations - pre operations'!$F$196:$X$196)&gt;0,LOOKUP(AI$19,'Calculations - pre operations'!$F$155:$X$155,'Calculations - pre operations'!$F$196:$X$196),AH$104)</f>
        <v>0</v>
      </c>
      <c r="AJ101" s="114">
        <f>IF(LOOKUP(AJ$19,'Calculations - pre operations'!$F$155:$X$155,'Calculations - pre operations'!$F$196:$X$196)&gt;0,LOOKUP(AJ$19,'Calculations - pre operations'!$F$155:$X$155,'Calculations - pre operations'!$F$196:$X$196),AI$104)</f>
        <v>0</v>
      </c>
      <c r="AK101" s="114">
        <f>IF(LOOKUP(AK$19,'Calculations - pre operations'!$F$155:$X$155,'Calculations - pre operations'!$F$196:$X$196)&gt;0,LOOKUP(AK$19,'Calculations - pre operations'!$F$155:$X$155,'Calculations - pre operations'!$F$196:$X$196),AJ$104)</f>
        <v>0</v>
      </c>
      <c r="AL101" s="114">
        <f>IF(LOOKUP(AL$19,'Calculations - pre operations'!$F$155:$X$155,'Calculations - pre operations'!$F$196:$X$196)&gt;0,LOOKUP(AL$19,'Calculations - pre operations'!$F$155:$X$155,'Calculations - pre operations'!$F$196:$X$196),AK$104)</f>
        <v>0</v>
      </c>
      <c r="AM101" s="114">
        <f>IF(LOOKUP(AM$19,'Calculations - pre operations'!$F$155:$X$155,'Calculations - pre operations'!$F$196:$X$196)&gt;0,LOOKUP(AM$19,'Calculations - pre operations'!$F$155:$X$155,'Calculations - pre operations'!$F$196:$X$196),AL$104)</f>
        <v>0</v>
      </c>
      <c r="AN101" s="114">
        <f>IF(LOOKUP(AN$19,'Calculations - pre operations'!$F$155:$X$155,'Calculations - pre operations'!$F$196:$X$196)&gt;0,LOOKUP(AN$19,'Calculations - pre operations'!$F$155:$X$155,'Calculations - pre operations'!$F$196:$X$196),AM$104)</f>
        <v>0</v>
      </c>
      <c r="AO101" s="114">
        <f>IF(LOOKUP(AO$19,'Calculations - pre operations'!$F$155:$X$155,'Calculations - pre operations'!$F$196:$X$196)&gt;0,LOOKUP(AO$19,'Calculations - pre operations'!$F$155:$X$155,'Calculations - pre operations'!$F$196:$X$196),AN$104)</f>
        <v>0</v>
      </c>
      <c r="AP101" s="114">
        <f>IF(LOOKUP(AP$19,'Calculations - pre operations'!$F$155:$X$155,'Calculations - pre operations'!$F$196:$X$196)&gt;0,LOOKUP(AP$19,'Calculations - pre operations'!$F$155:$X$155,'Calculations - pre operations'!$F$196:$X$196),AO$104)</f>
        <v>0</v>
      </c>
      <c r="AQ101" s="114">
        <f>IF(LOOKUP(AQ$19,'Calculations - pre operations'!$F$155:$X$155,'Calculations - pre operations'!$F$196:$X$196)&gt;0,LOOKUP(AQ$19,'Calculations - pre operations'!$F$155:$X$155,'Calculations - pre operations'!$F$196:$X$196),AP$104)</f>
        <v>0</v>
      </c>
      <c r="AR101" s="114">
        <f>IF(LOOKUP(AR$19,'Calculations - pre operations'!$F$155:$X$155,'Calculations - pre operations'!$F$196:$X$196)&gt;0,LOOKUP(AR$19,'Calculations - pre operations'!$F$155:$X$155,'Calculations - pre operations'!$F$196:$X$196),AQ$104)</f>
        <v>0</v>
      </c>
      <c r="AS101" s="114">
        <f>IF(LOOKUP(AS$19,'Calculations - pre operations'!$F$155:$X$155,'Calculations - pre operations'!$F$196:$X$196)&gt;0,LOOKUP(AS$19,'Calculations - pre operations'!$F$155:$X$155,'Calculations - pre operations'!$F$196:$X$196),AR$104)</f>
        <v>0</v>
      </c>
      <c r="AT101" s="114">
        <f>IF(LOOKUP(AT$19,'Calculations - pre operations'!$F$155:$X$155,'Calculations - pre operations'!$F$196:$X$196)&gt;0,LOOKUP(AT$19,'Calculations - pre operations'!$F$155:$X$155,'Calculations - pre operations'!$F$196:$X$196),AS$104)</f>
        <v>0</v>
      </c>
      <c r="AU101" s="114">
        <f>IF(LOOKUP(AU$19,'Calculations - pre operations'!$F$155:$X$155,'Calculations - pre operations'!$F$196:$X$196)&gt;0,LOOKUP(AU$19,'Calculations - pre operations'!$F$155:$X$155,'Calculations - pre operations'!$F$196:$X$196),AT$104)</f>
        <v>0</v>
      </c>
      <c r="AV101" s="114">
        <f>IF(LOOKUP(AV$19,'Calculations - pre operations'!$F$155:$X$155,'Calculations - pre operations'!$F$196:$X$196)&gt;0,LOOKUP(AV$19,'Calculations - pre operations'!$F$155:$X$155,'Calculations - pre operations'!$F$196:$X$196),AU$104)</f>
        <v>0</v>
      </c>
      <c r="AW101" s="114">
        <f>IF(LOOKUP(AW$19,'Calculations - pre operations'!$F$155:$X$155,'Calculations - pre operations'!$F$196:$X$196)&gt;0,LOOKUP(AW$19,'Calculations - pre operations'!$F$155:$X$155,'Calculations - pre operations'!$F$196:$X$196),AV$104)</f>
        <v>0</v>
      </c>
      <c r="AX101" s="114">
        <f>IF(LOOKUP(AX$19,'Calculations - pre operations'!$F$155:$X$155,'Calculations - pre operations'!$F$196:$X$196)&gt;0,LOOKUP(AX$19,'Calculations - pre operations'!$F$155:$X$155,'Calculations - pre operations'!$F$196:$X$196),AW$104)</f>
        <v>0</v>
      </c>
      <c r="AY101" s="114">
        <f>IF(LOOKUP(AY$19,'Calculations - pre operations'!$F$155:$X$155,'Calculations - pre operations'!$F$196:$X$196)&gt;0,LOOKUP(AY$19,'Calculations - pre operations'!$F$155:$X$155,'Calculations - pre operations'!$F$196:$X$196),AX$104)</f>
        <v>0</v>
      </c>
      <c r="AZ101" s="114">
        <f>IF(LOOKUP(AZ$19,'Calculations - pre operations'!$F$155:$X$155,'Calculations - pre operations'!$F$196:$X$196)&gt;0,LOOKUP(AZ$19,'Calculations - pre operations'!$F$155:$X$155,'Calculations - pre operations'!$F$196:$X$196),AY$104)</f>
        <v>0</v>
      </c>
      <c r="BA101" s="114">
        <f>IF(LOOKUP(BA$19,'Calculations - pre operations'!$F$155:$X$155,'Calculations - pre operations'!$F$196:$X$196)&gt;0,LOOKUP(BA$19,'Calculations - pre operations'!$F$155:$X$155,'Calculations - pre operations'!$F$196:$X$196),AZ$104)</f>
        <v>0</v>
      </c>
      <c r="BB101" s="114">
        <f>IF(LOOKUP(BB$19,'Calculations - pre operations'!$F$155:$X$155,'Calculations - pre operations'!$F$196:$X$196)&gt;0,LOOKUP(BB$19,'Calculations - pre operations'!$F$155:$X$155,'Calculations - pre operations'!$F$196:$X$196),BA$104)</f>
        <v>0</v>
      </c>
      <c r="BC101" s="114">
        <f>IF(LOOKUP(BC$19,'Calculations - pre operations'!$F$155:$X$155,'Calculations - pre operations'!$F$196:$X$196)&gt;0,LOOKUP(BC$19,'Calculations - pre operations'!$F$155:$X$155,'Calculations - pre operations'!$F$196:$X$196),BB$104)</f>
        <v>0</v>
      </c>
      <c r="BD101" s="114">
        <f>IF(LOOKUP(BD$19,'Calculations - pre operations'!$F$155:$X$155,'Calculations - pre operations'!$F$196:$X$196)&gt;0,LOOKUP(BD$19,'Calculations - pre operations'!$F$155:$X$155,'Calculations - pre operations'!$F$196:$X$196),BC$104)</f>
        <v>0</v>
      </c>
      <c r="BE101" s="114">
        <f>IF(LOOKUP(BE$19,'Calculations - pre operations'!$F$155:$X$155,'Calculations - pre operations'!$F$196:$X$196)&gt;0,LOOKUP(BE$19,'Calculations - pre operations'!$F$155:$X$155,'Calculations - pre operations'!$F$196:$X$196),BD$104)</f>
        <v>0</v>
      </c>
      <c r="BF101" s="114">
        <f>IF(LOOKUP(BF$19,'Calculations - pre operations'!$F$155:$X$155,'Calculations - pre operations'!$F$196:$X$196)&gt;0,LOOKUP(BF$19,'Calculations - pre operations'!$F$155:$X$155,'Calculations - pre operations'!$F$196:$X$196),BE$104)</f>
        <v>0</v>
      </c>
      <c r="BG101" s="114">
        <f>IF(LOOKUP(BG$19,'Calculations - pre operations'!$F$155:$X$155,'Calculations - pre operations'!$F$196:$X$196)&gt;0,LOOKUP(BG$19,'Calculations - pre operations'!$F$155:$X$155,'Calculations - pre operations'!$F$196:$X$196),BF$104)</f>
        <v>0</v>
      </c>
      <c r="BH101" s="114">
        <f>IF(LOOKUP(BH$19,'Calculations - pre operations'!$F$155:$X$155,'Calculations - pre operations'!$F$196:$X$196)&gt;0,LOOKUP(BH$19,'Calculations - pre operations'!$F$155:$X$155,'Calculations - pre operations'!$F$196:$X$196),BG$104)</f>
        <v>0</v>
      </c>
      <c r="BI101" s="114">
        <f>IF(LOOKUP(BI$19,'Calculations - pre operations'!$F$155:$X$155,'Calculations - pre operations'!$F$196:$X$196)&gt;0,LOOKUP(BI$19,'Calculations - pre operations'!$F$155:$X$155,'Calculations - pre operations'!$F$196:$X$196),BH$104)</f>
        <v>0</v>
      </c>
      <c r="BJ101" s="114">
        <f>IF(LOOKUP(BJ$19,'Calculations - pre operations'!$F$155:$X$155,'Calculations - pre operations'!$F$196:$X$196)&gt;0,LOOKUP(BJ$19,'Calculations - pre operations'!$F$155:$X$155,'Calculations - pre operations'!$F$196:$X$196),BI$104)</f>
        <v>0</v>
      </c>
      <c r="BK101" s="114">
        <f>IF(LOOKUP(BK$19,'Calculations - pre operations'!$F$155:$X$155,'Calculations - pre operations'!$F$196:$X$196)&gt;0,LOOKUP(BK$19,'Calculations - pre operations'!$F$155:$X$155,'Calculations - pre operations'!$F$196:$X$196),BJ$104)</f>
        <v>0</v>
      </c>
      <c r="BL101" s="114">
        <f>IF(LOOKUP(BL$19,'Calculations - pre operations'!$F$155:$X$155,'Calculations - pre operations'!$F$196:$X$196)&gt;0,LOOKUP(BL$19,'Calculations - pre operations'!$F$155:$X$155,'Calculations - pre operations'!$F$196:$X$196),BK$104)</f>
        <v>0</v>
      </c>
      <c r="BM101" s="114">
        <f>IF(LOOKUP(BM$19,'Calculations - pre operations'!$F$155:$X$155,'Calculations - pre operations'!$F$196:$X$196)&gt;0,LOOKUP(BM$19,'Calculations - pre operations'!$F$155:$X$155,'Calculations - pre operations'!$F$196:$X$196),BL$104)</f>
        <v>0</v>
      </c>
      <c r="BN101" s="114">
        <f>IF(LOOKUP(BN$19,'Calculations - pre operations'!$F$155:$X$155,'Calculations - pre operations'!$F$196:$X$196)&gt;0,LOOKUP(BN$19,'Calculations - pre operations'!$F$155:$X$155,'Calculations - pre operations'!$F$196:$X$196),BM$104)</f>
        <v>0</v>
      </c>
      <c r="BO101" s="114">
        <f>IF(LOOKUP(BO$19,'Calculations - pre operations'!$F$155:$X$155,'Calculations - pre operations'!$F$196:$X$196)&gt;0,LOOKUP(BO$19,'Calculations - pre operations'!$F$155:$X$155,'Calculations - pre operations'!$F$196:$X$196),BN$104)</f>
        <v>0</v>
      </c>
      <c r="BP101" s="114">
        <f>IF(LOOKUP(BP$19,'Calculations - pre operations'!$F$155:$X$155,'Calculations - pre operations'!$F$196:$X$196)&gt;0,LOOKUP(BP$19,'Calculations - pre operations'!$F$155:$X$155,'Calculations - pre operations'!$F$196:$X$196),BO$104)</f>
        <v>0</v>
      </c>
      <c r="BQ101" s="114">
        <f>IF(LOOKUP(BQ$19,'Calculations - pre operations'!$F$155:$X$155,'Calculations - pre operations'!$F$196:$X$196)&gt;0,LOOKUP(BQ$19,'Calculations - pre operations'!$F$155:$X$155,'Calculations - pre operations'!$F$196:$X$196),BP$104)</f>
        <v>0</v>
      </c>
      <c r="BR101" s="114">
        <f>IF(LOOKUP(BR$19,'Calculations - pre operations'!$F$155:$X$155,'Calculations - pre operations'!$F$196:$X$196)&gt;0,LOOKUP(BR$19,'Calculations - pre operations'!$F$155:$X$155,'Calculations - pre operations'!$F$196:$X$196),BQ$104)</f>
        <v>0</v>
      </c>
      <c r="BS101" s="114">
        <f>IF(LOOKUP(BS$19,'Calculations - pre operations'!$F$155:$X$155,'Calculations - pre operations'!$F$196:$X$196)&gt;0,LOOKUP(BS$19,'Calculations - pre operations'!$F$155:$X$155,'Calculations - pre operations'!$F$196:$X$196),BR$104)</f>
        <v>0</v>
      </c>
      <c r="BT101" s="114">
        <f>IF(LOOKUP(BT$19,'Calculations - pre operations'!$F$155:$X$155,'Calculations - pre operations'!$F$196:$X$196)&gt;0,LOOKUP(BT$19,'Calculations - pre operations'!$F$155:$X$155,'Calculations - pre operations'!$F$196:$X$196),BS$104)</f>
        <v>0</v>
      </c>
      <c r="BU101" s="114">
        <f>IF(LOOKUP(BU$19,'Calculations - pre operations'!$F$155:$X$155,'Calculations - pre operations'!$F$196:$X$196)&gt;0,LOOKUP(BU$19,'Calculations - pre operations'!$F$155:$X$155,'Calculations - pre operations'!$F$196:$X$196),BT$104)</f>
        <v>0</v>
      </c>
      <c r="BV101" s="114">
        <f>IF(LOOKUP(BV$19,'Calculations - pre operations'!$F$155:$X$155,'Calculations - pre operations'!$F$196:$X$196)&gt;0,LOOKUP(BV$19,'Calculations - pre operations'!$F$155:$X$155,'Calculations - pre operations'!$F$196:$X$196),BU$104)</f>
        <v>0</v>
      </c>
      <c r="BW101" s="114">
        <f>IF(LOOKUP(BW$19,'Calculations - pre operations'!$F$155:$X$155,'Calculations - pre operations'!$F$196:$X$196)&gt;0,LOOKUP(BW$19,'Calculations - pre operations'!$F$155:$X$155,'Calculations - pre operations'!$F$196:$X$196),BV$104)</f>
        <v>0</v>
      </c>
      <c r="BX101" s="114">
        <f>IF(LOOKUP(BX$19,'Calculations - pre operations'!$F$155:$X$155,'Calculations - pre operations'!$F$196:$X$196)&gt;0,LOOKUP(BX$19,'Calculations - pre operations'!$F$155:$X$155,'Calculations - pre operations'!$F$196:$X$196),BW$104)</f>
        <v>0</v>
      </c>
      <c r="BY101" s="114">
        <f>IF(LOOKUP(BY$19,'Calculations - pre operations'!$F$155:$X$155,'Calculations - pre operations'!$F$196:$X$196)&gt;0,LOOKUP(BY$19,'Calculations - pre operations'!$F$155:$X$155,'Calculations - pre operations'!$F$196:$X$196),BX$104)</f>
        <v>0</v>
      </c>
      <c r="BZ101" s="114">
        <f>IF(LOOKUP(BZ$19,'Calculations - pre operations'!$F$155:$X$155,'Calculations - pre operations'!$F$196:$X$196)&gt;0,LOOKUP(BZ$19,'Calculations - pre operations'!$F$155:$X$155,'Calculations - pre operations'!$F$196:$X$196),BY$104)</f>
        <v>0</v>
      </c>
      <c r="CA101" s="114">
        <f>IF(LOOKUP(CA$19,'Calculations - pre operations'!$F$155:$X$155,'Calculations - pre operations'!$F$196:$X$196)&gt;0,LOOKUP(CA$19,'Calculations - pre operations'!$F$155:$X$155,'Calculations - pre operations'!$F$196:$X$196),BZ$104)</f>
        <v>0</v>
      </c>
      <c r="CB101" s="114">
        <f>IF(LOOKUP(CB$19,'Calculations - pre operations'!$F$155:$X$155,'Calculations - pre operations'!$F$196:$X$196)&gt;0,LOOKUP(CB$19,'Calculations - pre operations'!$F$155:$X$155,'Calculations - pre operations'!$F$196:$X$196),CA$104)</f>
        <v>0</v>
      </c>
      <c r="CC101" s="114">
        <f>IF(LOOKUP(CC$19,'Calculations - pre operations'!$F$155:$X$155,'Calculations - pre operations'!$F$196:$X$196)&gt;0,LOOKUP(CC$19,'Calculations - pre operations'!$F$155:$X$155,'Calculations - pre operations'!$F$196:$X$196),CB$104)</f>
        <v>0</v>
      </c>
      <c r="CD101" s="114">
        <f>IF(LOOKUP(CD$19,'Calculations - pre operations'!$F$155:$X$155,'Calculations - pre operations'!$F$196:$X$196)&gt;0,LOOKUP(CD$19,'Calculations - pre operations'!$F$155:$X$155,'Calculations - pre operations'!$F$196:$X$196),CC$104)</f>
        <v>0</v>
      </c>
      <c r="CE101" s="114">
        <f>IF(LOOKUP(CE$19,'Calculations - pre operations'!$F$155:$X$155,'Calculations - pre operations'!$F$196:$X$196)&gt;0,LOOKUP(CE$19,'Calculations - pre operations'!$F$155:$X$155,'Calculations - pre operations'!$F$196:$X$196),CD$104)</f>
        <v>0</v>
      </c>
      <c r="CF101" s="114">
        <f>IF(LOOKUP(CF$19,'Calculations - pre operations'!$F$155:$X$155,'Calculations - pre operations'!$F$196:$X$196)&gt;0,LOOKUP(CF$19,'Calculations - pre operations'!$F$155:$X$155,'Calculations - pre operations'!$F$196:$X$196),CE$104)</f>
        <v>0</v>
      </c>
      <c r="CG101" s="114">
        <f>IF(LOOKUP(CG$19,'Calculations - pre operations'!$F$155:$X$155,'Calculations - pre operations'!$F$196:$X$196)&gt;0,LOOKUP(CG$19,'Calculations - pre operations'!$F$155:$X$155,'Calculations - pre operations'!$F$196:$X$196),CF$104)</f>
        <v>0</v>
      </c>
      <c r="CH101" s="89"/>
      <c r="CI101" s="89"/>
      <c r="CJ101" s="89"/>
      <c r="CK101" s="89"/>
      <c r="CL101" s="89"/>
      <c r="CM101" s="89"/>
      <c r="CN101" s="89"/>
      <c r="CO101" s="89"/>
      <c r="CP101" s="89"/>
      <c r="CQ101" s="89"/>
      <c r="CR101" s="89"/>
    </row>
    <row r="102" spans="1:96" ht="14.45" x14ac:dyDescent="0.3">
      <c r="A102" s="76"/>
      <c r="B102" s="66" t="s">
        <v>49</v>
      </c>
      <c r="D102" s="90">
        <f>SUM(F102:CG102)</f>
        <v>0</v>
      </c>
      <c r="F102" s="114">
        <f>LOOKUP(F$19,'Calculations - pre operations'!$F$155:$X$155,'Calculations - pre operations'!$F$197:$X$197)</f>
        <v>0</v>
      </c>
      <c r="G102" s="114">
        <f>LOOKUP(G$19,'Calculations - pre operations'!$F$155:$X$155,'Calculations - pre operations'!$F$197:$X$197)</f>
        <v>0</v>
      </c>
      <c r="H102" s="114">
        <f>LOOKUP(H$19,'Calculations - pre operations'!$F$155:$X$155,'Calculations - pre operations'!$F$197:$X$197)</f>
        <v>0</v>
      </c>
      <c r="I102" s="114">
        <f>LOOKUP(I$19,'Calculations - pre operations'!$F$155:$X$155,'Calculations - pre operations'!$F$197:$X$197)</f>
        <v>0</v>
      </c>
      <c r="J102" s="114">
        <f>LOOKUP(J$19,'Calculations - pre operations'!$F$155:$X$155,'Calculations - pre operations'!$F$197:$X$197)</f>
        <v>0</v>
      </c>
      <c r="K102" s="114">
        <f>LOOKUP(K$19,'Calculations - pre operations'!$F$155:$X$155,'Calculations - pre operations'!$F$197:$X$197)</f>
        <v>0</v>
      </c>
      <c r="L102" s="114">
        <f>LOOKUP(L$19,'Calculations - pre operations'!$F$155:$X$155,'Calculations - pre operations'!$F$197:$X$197)</f>
        <v>0</v>
      </c>
      <c r="M102" s="114">
        <f>LOOKUP(M$19,'Calculations - pre operations'!$F$155:$X$155,'Calculations - pre operations'!$F$197:$X$197)</f>
        <v>0</v>
      </c>
      <c r="N102" s="114">
        <f>LOOKUP(N$19,'Calculations - pre operations'!$F$155:$X$155,'Calculations - pre operations'!$F$197:$X$197)</f>
        <v>0</v>
      </c>
      <c r="O102" s="114">
        <f>LOOKUP(O$19,'Calculations - pre operations'!$F$155:$X$155,'Calculations - pre operations'!$F$197:$X$197)</f>
        <v>0</v>
      </c>
      <c r="P102" s="114">
        <f>LOOKUP(P$19,'Calculations - pre operations'!$F$155:$X$155,'Calculations - pre operations'!$F$197:$X$197)</f>
        <v>0</v>
      </c>
      <c r="Q102" s="114">
        <f>LOOKUP(Q$19,'Calculations - pre operations'!$F$155:$X$155,'Calculations - pre operations'!$F$197:$X$197)</f>
        <v>0</v>
      </c>
      <c r="R102" s="114">
        <f>LOOKUP(R$19,'Calculations - pre operations'!$F$155:$X$155,'Calculations - pre operations'!$F$197:$X$197)</f>
        <v>0</v>
      </c>
      <c r="S102" s="114">
        <f>LOOKUP(S$19,'Calculations - pre operations'!$F$155:$X$155,'Calculations - pre operations'!$F$197:$X$197)</f>
        <v>0</v>
      </c>
      <c r="T102" s="114">
        <f>LOOKUP(T$19,'Calculations - pre operations'!$F$155:$X$155,'Calculations - pre operations'!$F$197:$X$197)</f>
        <v>0</v>
      </c>
      <c r="U102" s="114">
        <f>LOOKUP(U$19,'Calculations - pre operations'!$F$155:$X$155,'Calculations - pre operations'!$F$197:$X$197)</f>
        <v>0</v>
      </c>
      <c r="V102" s="114">
        <f>LOOKUP(V$19,'Calculations - pre operations'!$F$155:$X$155,'Calculations - pre operations'!$F$197:$X$197)</f>
        <v>0</v>
      </c>
      <c r="W102" s="114">
        <f>LOOKUP(W$19,'Calculations - pre operations'!$F$155:$X$155,'Calculations - pre operations'!$F$197:$X$197)</f>
        <v>0</v>
      </c>
      <c r="X102" s="114">
        <f>LOOKUP(X$19,'Calculations - pre operations'!$F$155:$X$155,'Calculations - pre operations'!$F$197:$X$197)</f>
        <v>0</v>
      </c>
      <c r="Y102" s="114">
        <f>LOOKUP(Y$19,'Calculations - pre operations'!$F$155:$X$155,'Calculations - pre operations'!$F$197:$X$197)</f>
        <v>0</v>
      </c>
      <c r="Z102" s="114">
        <f>LOOKUP(Z$19,'Calculations - pre operations'!$F$155:$X$155,'Calculations - pre operations'!$F$197:$X$197)</f>
        <v>0</v>
      </c>
      <c r="AA102" s="114">
        <f>LOOKUP(AA$19,'Calculations - pre operations'!$F$155:$X$155,'Calculations - pre operations'!$F$197:$X$197)</f>
        <v>0</v>
      </c>
      <c r="AB102" s="114">
        <f>LOOKUP(AB$19,'Calculations - pre operations'!$F$155:$X$155,'Calculations - pre operations'!$F$197:$X$197)</f>
        <v>0</v>
      </c>
      <c r="AC102" s="114">
        <f>LOOKUP(AC$19,'Calculations - pre operations'!$F$155:$X$155,'Calculations - pre operations'!$F$197:$X$197)</f>
        <v>0</v>
      </c>
      <c r="AD102" s="114">
        <f>LOOKUP(AD$19,'Calculations - pre operations'!$F$155:$X$155,'Calculations - pre operations'!$F$197:$X$197)</f>
        <v>0</v>
      </c>
      <c r="AE102" s="114">
        <f>LOOKUP(AE$19,'Calculations - pre operations'!$F$155:$X$155,'Calculations - pre operations'!$F$197:$X$197)</f>
        <v>0</v>
      </c>
      <c r="AF102" s="114">
        <f>LOOKUP(AF$19,'Calculations - pre operations'!$F$155:$X$155,'Calculations - pre operations'!$F$197:$X$197)</f>
        <v>0</v>
      </c>
      <c r="AG102" s="114">
        <f>LOOKUP(AG$19,'Calculations - pre operations'!$F$155:$X$155,'Calculations - pre operations'!$F$197:$X$197)</f>
        <v>0</v>
      </c>
      <c r="AH102" s="114">
        <f>LOOKUP(AH$19,'Calculations - pre operations'!$F$155:$X$155,'Calculations - pre operations'!$F$197:$X$197)</f>
        <v>0</v>
      </c>
      <c r="AI102" s="114">
        <f>LOOKUP(AI$19,'Calculations - pre operations'!$F$155:$X$155,'Calculations - pre operations'!$F$197:$X$197)</f>
        <v>0</v>
      </c>
      <c r="AJ102" s="114">
        <f>LOOKUP(AJ$19,'Calculations - pre operations'!$F$155:$X$155,'Calculations - pre operations'!$F$197:$X$197)</f>
        <v>0</v>
      </c>
      <c r="AK102" s="114">
        <f>LOOKUP(AK$19,'Calculations - pre operations'!$F$155:$X$155,'Calculations - pre operations'!$F$197:$X$197)</f>
        <v>0</v>
      </c>
      <c r="AL102" s="114">
        <f>LOOKUP(AL$19,'Calculations - pre operations'!$F$155:$X$155,'Calculations - pre operations'!$F$197:$X$197)</f>
        <v>0</v>
      </c>
      <c r="AM102" s="114">
        <f>LOOKUP(AM$19,'Calculations - pre operations'!$F$155:$X$155,'Calculations - pre operations'!$F$197:$X$197)</f>
        <v>0</v>
      </c>
      <c r="AN102" s="114">
        <f>LOOKUP(AN$19,'Calculations - pre operations'!$F$155:$X$155,'Calculations - pre operations'!$F$197:$X$197)</f>
        <v>0</v>
      </c>
      <c r="AO102" s="114">
        <f>LOOKUP(AO$19,'Calculations - pre operations'!$F$155:$X$155,'Calculations - pre operations'!$F$197:$X$197)</f>
        <v>0</v>
      </c>
      <c r="AP102" s="114">
        <f>LOOKUP(AP$19,'Calculations - pre operations'!$F$155:$X$155,'Calculations - pre operations'!$F$197:$X$197)</f>
        <v>0</v>
      </c>
      <c r="AQ102" s="114">
        <f>LOOKUP(AQ$19,'Calculations - pre operations'!$F$155:$X$155,'Calculations - pre operations'!$F$197:$X$197)</f>
        <v>0</v>
      </c>
      <c r="AR102" s="114">
        <f>LOOKUP(AR$19,'Calculations - pre operations'!$F$155:$X$155,'Calculations - pre operations'!$F$197:$X$197)</f>
        <v>0</v>
      </c>
      <c r="AS102" s="114">
        <f>LOOKUP(AS$19,'Calculations - pre operations'!$F$155:$X$155,'Calculations - pre operations'!$F$197:$X$197)</f>
        <v>0</v>
      </c>
      <c r="AT102" s="114">
        <f>LOOKUP(AT$19,'Calculations - pre operations'!$F$155:$X$155,'Calculations - pre operations'!$F$197:$X$197)</f>
        <v>0</v>
      </c>
      <c r="AU102" s="114">
        <f>LOOKUP(AU$19,'Calculations - pre operations'!$F$155:$X$155,'Calculations - pre operations'!$F$197:$X$197)</f>
        <v>0</v>
      </c>
      <c r="AV102" s="114">
        <f>LOOKUP(AV$19,'Calculations - pre operations'!$F$155:$X$155,'Calculations - pre operations'!$F$197:$X$197)</f>
        <v>0</v>
      </c>
      <c r="AW102" s="114">
        <f>LOOKUP(AW$19,'Calculations - pre operations'!$F$155:$X$155,'Calculations - pre operations'!$F$197:$X$197)</f>
        <v>0</v>
      </c>
      <c r="AX102" s="114">
        <f>LOOKUP(AX$19,'Calculations - pre operations'!$F$155:$X$155,'Calculations - pre operations'!$F$197:$X$197)</f>
        <v>0</v>
      </c>
      <c r="AY102" s="114">
        <f>LOOKUP(AY$19,'Calculations - pre operations'!$F$155:$X$155,'Calculations - pre operations'!$F$197:$X$197)</f>
        <v>0</v>
      </c>
      <c r="AZ102" s="114">
        <f>LOOKUP(AZ$19,'Calculations - pre operations'!$F$155:$X$155,'Calculations - pre operations'!$F$197:$X$197)</f>
        <v>0</v>
      </c>
      <c r="BA102" s="114">
        <f>LOOKUP(BA$19,'Calculations - pre operations'!$F$155:$X$155,'Calculations - pre operations'!$F$197:$X$197)</f>
        <v>0</v>
      </c>
      <c r="BB102" s="114">
        <f>LOOKUP(BB$19,'Calculations - pre operations'!$F$155:$X$155,'Calculations - pre operations'!$F$197:$X$197)</f>
        <v>0</v>
      </c>
      <c r="BC102" s="114">
        <f>LOOKUP(BC$19,'Calculations - pre operations'!$F$155:$X$155,'Calculations - pre operations'!$F$197:$X$197)</f>
        <v>0</v>
      </c>
      <c r="BD102" s="114">
        <f>LOOKUP(BD$19,'Calculations - pre operations'!$F$155:$X$155,'Calculations - pre operations'!$F$197:$X$197)</f>
        <v>0</v>
      </c>
      <c r="BE102" s="114">
        <f>LOOKUP(BE$19,'Calculations - pre operations'!$F$155:$X$155,'Calculations - pre operations'!$F$197:$X$197)</f>
        <v>0</v>
      </c>
      <c r="BF102" s="114">
        <f>LOOKUP(BF$19,'Calculations - pre operations'!$F$155:$X$155,'Calculations - pre operations'!$F$197:$X$197)</f>
        <v>0</v>
      </c>
      <c r="BG102" s="114">
        <f>LOOKUP(BG$19,'Calculations - pre operations'!$F$155:$X$155,'Calculations - pre operations'!$F$197:$X$197)</f>
        <v>0</v>
      </c>
      <c r="BH102" s="114">
        <f>LOOKUP(BH$19,'Calculations - pre operations'!$F$155:$X$155,'Calculations - pre operations'!$F$197:$X$197)</f>
        <v>0</v>
      </c>
      <c r="BI102" s="114">
        <f>LOOKUP(BI$19,'Calculations - pre operations'!$F$155:$X$155,'Calculations - pre operations'!$F$197:$X$197)</f>
        <v>0</v>
      </c>
      <c r="BJ102" s="114">
        <f>LOOKUP(BJ$19,'Calculations - pre operations'!$F$155:$X$155,'Calculations - pre operations'!$F$197:$X$197)</f>
        <v>0</v>
      </c>
      <c r="BK102" s="114">
        <f>LOOKUP(BK$19,'Calculations - pre operations'!$F$155:$X$155,'Calculations - pre operations'!$F$197:$X$197)</f>
        <v>0</v>
      </c>
      <c r="BL102" s="114">
        <f>LOOKUP(BL$19,'Calculations - pre operations'!$F$155:$X$155,'Calculations - pre operations'!$F$197:$X$197)</f>
        <v>0</v>
      </c>
      <c r="BM102" s="114">
        <f>LOOKUP(BM$19,'Calculations - pre operations'!$F$155:$X$155,'Calculations - pre operations'!$F$197:$X$197)</f>
        <v>0</v>
      </c>
      <c r="BN102" s="114">
        <f>LOOKUP(BN$19,'Calculations - pre operations'!$F$155:$X$155,'Calculations - pre operations'!$F$197:$X$197)</f>
        <v>0</v>
      </c>
      <c r="BO102" s="114">
        <f>LOOKUP(BO$19,'Calculations - pre operations'!$F$155:$X$155,'Calculations - pre operations'!$F$197:$X$197)</f>
        <v>0</v>
      </c>
      <c r="BP102" s="114">
        <f>LOOKUP(BP$19,'Calculations - pre operations'!$F$155:$X$155,'Calculations - pre operations'!$F$197:$X$197)</f>
        <v>0</v>
      </c>
      <c r="BQ102" s="114">
        <f>LOOKUP(BQ$19,'Calculations - pre operations'!$F$155:$X$155,'Calculations - pre operations'!$F$197:$X$197)</f>
        <v>0</v>
      </c>
      <c r="BR102" s="114">
        <f>LOOKUP(BR$19,'Calculations - pre operations'!$F$155:$X$155,'Calculations - pre operations'!$F$197:$X$197)</f>
        <v>0</v>
      </c>
      <c r="BS102" s="114">
        <f>LOOKUP(BS$19,'Calculations - pre operations'!$F$155:$X$155,'Calculations - pre operations'!$F$197:$X$197)</f>
        <v>0</v>
      </c>
      <c r="BT102" s="114">
        <f>LOOKUP(BT$19,'Calculations - pre operations'!$F$155:$X$155,'Calculations - pre operations'!$F$197:$X$197)</f>
        <v>0</v>
      </c>
      <c r="BU102" s="114">
        <f>LOOKUP(BU$19,'Calculations - pre operations'!$F$155:$X$155,'Calculations - pre operations'!$F$197:$X$197)</f>
        <v>0</v>
      </c>
      <c r="BV102" s="114">
        <f>LOOKUP(BV$19,'Calculations - pre operations'!$F$155:$X$155,'Calculations - pre operations'!$F$197:$X$197)</f>
        <v>0</v>
      </c>
      <c r="BW102" s="114">
        <f>LOOKUP(BW$19,'Calculations - pre operations'!$F$155:$X$155,'Calculations - pre operations'!$F$197:$X$197)</f>
        <v>0</v>
      </c>
      <c r="BX102" s="114">
        <f>LOOKUP(BX$19,'Calculations - pre operations'!$F$155:$X$155,'Calculations - pre operations'!$F$197:$X$197)</f>
        <v>0</v>
      </c>
      <c r="BY102" s="114">
        <f>LOOKUP(BY$19,'Calculations - pre operations'!$F$155:$X$155,'Calculations - pre operations'!$F$197:$X$197)</f>
        <v>0</v>
      </c>
      <c r="BZ102" s="114">
        <f>LOOKUP(BZ$19,'Calculations - pre operations'!$F$155:$X$155,'Calculations - pre operations'!$F$197:$X$197)</f>
        <v>0</v>
      </c>
      <c r="CA102" s="114">
        <f>LOOKUP(CA$19,'Calculations - pre operations'!$F$155:$X$155,'Calculations - pre operations'!$F$197:$X$197)</f>
        <v>0</v>
      </c>
      <c r="CB102" s="114">
        <f>LOOKUP(CB$19,'Calculations - pre operations'!$F$155:$X$155,'Calculations - pre operations'!$F$197:$X$197)</f>
        <v>0</v>
      </c>
      <c r="CC102" s="114">
        <f>LOOKUP(CC$19,'Calculations - pre operations'!$F$155:$X$155,'Calculations - pre operations'!$F$197:$X$197)</f>
        <v>0</v>
      </c>
      <c r="CD102" s="114">
        <f>LOOKUP(CD$19,'Calculations - pre operations'!$F$155:$X$155,'Calculations - pre operations'!$F$197:$X$197)</f>
        <v>0</v>
      </c>
      <c r="CE102" s="114">
        <f>LOOKUP(CE$19,'Calculations - pre operations'!$F$155:$X$155,'Calculations - pre operations'!$F$197:$X$197)</f>
        <v>0</v>
      </c>
      <c r="CF102" s="114">
        <f>LOOKUP(CF$19,'Calculations - pre operations'!$F$155:$X$155,'Calculations - pre operations'!$F$197:$X$197)</f>
        <v>0</v>
      </c>
      <c r="CG102" s="114">
        <f>LOOKUP(CG$19,'Calculations - pre operations'!$F$155:$X$155,'Calculations - pre operations'!$F$197:$X$197)</f>
        <v>0</v>
      </c>
    </row>
    <row r="103" spans="1:96" ht="14.45" x14ac:dyDescent="0.3">
      <c r="A103" s="76"/>
      <c r="B103" s="66" t="s">
        <v>52</v>
      </c>
      <c r="D103" s="90">
        <f>SUM(F103:CG103)</f>
        <v>0</v>
      </c>
      <c r="F103" s="114">
        <f>-MIN(-F$112,SUM(F$101:F$102))</f>
        <v>0</v>
      </c>
      <c r="G103" s="114">
        <f t="shared" ref="G103:BR103" si="110">-MIN(-G$112,SUM(G$101:G$102))</f>
        <v>0</v>
      </c>
      <c r="H103" s="114">
        <f t="shared" si="110"/>
        <v>0</v>
      </c>
      <c r="I103" s="114">
        <f t="shared" si="110"/>
        <v>0</v>
      </c>
      <c r="J103" s="114">
        <f t="shared" si="110"/>
        <v>0</v>
      </c>
      <c r="K103" s="114">
        <f t="shared" si="110"/>
        <v>0</v>
      </c>
      <c r="L103" s="114">
        <f t="shared" si="110"/>
        <v>0</v>
      </c>
      <c r="M103" s="114">
        <f t="shared" si="110"/>
        <v>0</v>
      </c>
      <c r="N103" s="114">
        <f t="shared" si="110"/>
        <v>0</v>
      </c>
      <c r="O103" s="114">
        <f t="shared" si="110"/>
        <v>0</v>
      </c>
      <c r="P103" s="114">
        <f t="shared" si="110"/>
        <v>0</v>
      </c>
      <c r="Q103" s="114">
        <f t="shared" si="110"/>
        <v>0</v>
      </c>
      <c r="R103" s="114">
        <f t="shared" si="110"/>
        <v>0</v>
      </c>
      <c r="S103" s="114">
        <f t="shared" si="110"/>
        <v>0</v>
      </c>
      <c r="T103" s="114">
        <f t="shared" si="110"/>
        <v>0</v>
      </c>
      <c r="U103" s="114">
        <f t="shared" si="110"/>
        <v>0</v>
      </c>
      <c r="V103" s="114">
        <f t="shared" si="110"/>
        <v>0</v>
      </c>
      <c r="W103" s="114">
        <f t="shared" si="110"/>
        <v>0</v>
      </c>
      <c r="X103" s="114">
        <f t="shared" si="110"/>
        <v>0</v>
      </c>
      <c r="Y103" s="114">
        <f t="shared" si="110"/>
        <v>0</v>
      </c>
      <c r="Z103" s="114">
        <f t="shared" si="110"/>
        <v>0</v>
      </c>
      <c r="AA103" s="114">
        <f t="shared" si="110"/>
        <v>0</v>
      </c>
      <c r="AB103" s="114">
        <f t="shared" si="110"/>
        <v>0</v>
      </c>
      <c r="AC103" s="114">
        <f t="shared" si="110"/>
        <v>0</v>
      </c>
      <c r="AD103" s="114">
        <f t="shared" si="110"/>
        <v>0</v>
      </c>
      <c r="AE103" s="114">
        <f t="shared" si="110"/>
        <v>0</v>
      </c>
      <c r="AF103" s="114">
        <f t="shared" si="110"/>
        <v>0</v>
      </c>
      <c r="AG103" s="114">
        <f t="shared" si="110"/>
        <v>0</v>
      </c>
      <c r="AH103" s="114">
        <f t="shared" si="110"/>
        <v>0</v>
      </c>
      <c r="AI103" s="114">
        <f t="shared" si="110"/>
        <v>0</v>
      </c>
      <c r="AJ103" s="114">
        <f t="shared" si="110"/>
        <v>0</v>
      </c>
      <c r="AK103" s="114">
        <f t="shared" si="110"/>
        <v>0</v>
      </c>
      <c r="AL103" s="114">
        <f t="shared" si="110"/>
        <v>0</v>
      </c>
      <c r="AM103" s="114">
        <f t="shared" si="110"/>
        <v>0</v>
      </c>
      <c r="AN103" s="114">
        <f t="shared" si="110"/>
        <v>0</v>
      </c>
      <c r="AO103" s="114">
        <f t="shared" si="110"/>
        <v>0</v>
      </c>
      <c r="AP103" s="114">
        <f t="shared" si="110"/>
        <v>0</v>
      </c>
      <c r="AQ103" s="114">
        <f t="shared" si="110"/>
        <v>0</v>
      </c>
      <c r="AR103" s="114">
        <f t="shared" si="110"/>
        <v>0</v>
      </c>
      <c r="AS103" s="114">
        <f t="shared" si="110"/>
        <v>0</v>
      </c>
      <c r="AT103" s="114">
        <f t="shared" si="110"/>
        <v>0</v>
      </c>
      <c r="AU103" s="114">
        <f t="shared" si="110"/>
        <v>0</v>
      </c>
      <c r="AV103" s="114">
        <f t="shared" si="110"/>
        <v>0</v>
      </c>
      <c r="AW103" s="114">
        <f t="shared" si="110"/>
        <v>0</v>
      </c>
      <c r="AX103" s="114">
        <f t="shared" si="110"/>
        <v>0</v>
      </c>
      <c r="AY103" s="114">
        <f t="shared" si="110"/>
        <v>0</v>
      </c>
      <c r="AZ103" s="114">
        <f t="shared" si="110"/>
        <v>0</v>
      </c>
      <c r="BA103" s="114">
        <f t="shared" si="110"/>
        <v>0</v>
      </c>
      <c r="BB103" s="114">
        <f t="shared" si="110"/>
        <v>0</v>
      </c>
      <c r="BC103" s="114">
        <f t="shared" si="110"/>
        <v>0</v>
      </c>
      <c r="BD103" s="114">
        <f t="shared" si="110"/>
        <v>0</v>
      </c>
      <c r="BE103" s="114">
        <f t="shared" si="110"/>
        <v>0</v>
      </c>
      <c r="BF103" s="114">
        <f t="shared" si="110"/>
        <v>0</v>
      </c>
      <c r="BG103" s="114">
        <f t="shared" si="110"/>
        <v>0</v>
      </c>
      <c r="BH103" s="114">
        <f t="shared" si="110"/>
        <v>0</v>
      </c>
      <c r="BI103" s="114">
        <f t="shared" si="110"/>
        <v>0</v>
      </c>
      <c r="BJ103" s="114">
        <f t="shared" si="110"/>
        <v>0</v>
      </c>
      <c r="BK103" s="114">
        <f t="shared" si="110"/>
        <v>0</v>
      </c>
      <c r="BL103" s="114">
        <f t="shared" si="110"/>
        <v>0</v>
      </c>
      <c r="BM103" s="114">
        <f t="shared" si="110"/>
        <v>0</v>
      </c>
      <c r="BN103" s="114">
        <f t="shared" si="110"/>
        <v>0</v>
      </c>
      <c r="BO103" s="114">
        <f t="shared" si="110"/>
        <v>0</v>
      </c>
      <c r="BP103" s="114">
        <f t="shared" si="110"/>
        <v>0</v>
      </c>
      <c r="BQ103" s="114">
        <f t="shared" si="110"/>
        <v>0</v>
      </c>
      <c r="BR103" s="114">
        <f t="shared" si="110"/>
        <v>0</v>
      </c>
      <c r="BS103" s="114">
        <f t="shared" ref="BS103:CG103" si="111">-MIN(-BS$112,SUM(BS$101:BS$102))</f>
        <v>0</v>
      </c>
      <c r="BT103" s="114">
        <f t="shared" si="111"/>
        <v>0</v>
      </c>
      <c r="BU103" s="114">
        <f t="shared" si="111"/>
        <v>0</v>
      </c>
      <c r="BV103" s="114">
        <f t="shared" si="111"/>
        <v>0</v>
      </c>
      <c r="BW103" s="114">
        <f t="shared" si="111"/>
        <v>0</v>
      </c>
      <c r="BX103" s="114">
        <f t="shared" si="111"/>
        <v>0</v>
      </c>
      <c r="BY103" s="114">
        <f t="shared" si="111"/>
        <v>0</v>
      </c>
      <c r="BZ103" s="114">
        <f t="shared" si="111"/>
        <v>0</v>
      </c>
      <c r="CA103" s="114">
        <f t="shared" si="111"/>
        <v>0</v>
      </c>
      <c r="CB103" s="114">
        <f t="shared" si="111"/>
        <v>0</v>
      </c>
      <c r="CC103" s="114">
        <f t="shared" si="111"/>
        <v>0</v>
      </c>
      <c r="CD103" s="114">
        <f t="shared" si="111"/>
        <v>0</v>
      </c>
      <c r="CE103" s="114">
        <f t="shared" si="111"/>
        <v>0</v>
      </c>
      <c r="CF103" s="114">
        <f t="shared" si="111"/>
        <v>0</v>
      </c>
      <c r="CG103" s="114">
        <f t="shared" si="111"/>
        <v>0</v>
      </c>
    </row>
    <row r="104" spans="1:96" s="74" customFormat="1" thickBot="1" x14ac:dyDescent="0.35">
      <c r="A104" s="75"/>
      <c r="B104" s="74" t="s">
        <v>33</v>
      </c>
      <c r="F104" s="194">
        <f>SUM(F101:F103)</f>
        <v>0</v>
      </c>
      <c r="G104" s="194">
        <f t="shared" ref="G104:BR104" si="112">SUM(G101:G103)</f>
        <v>0</v>
      </c>
      <c r="H104" s="194">
        <f t="shared" si="112"/>
        <v>0</v>
      </c>
      <c r="I104" s="194">
        <f t="shared" si="112"/>
        <v>0</v>
      </c>
      <c r="J104" s="194">
        <f t="shared" si="112"/>
        <v>0</v>
      </c>
      <c r="K104" s="194">
        <f t="shared" si="112"/>
        <v>0</v>
      </c>
      <c r="L104" s="194">
        <f t="shared" si="112"/>
        <v>0</v>
      </c>
      <c r="M104" s="194">
        <f t="shared" si="112"/>
        <v>0</v>
      </c>
      <c r="N104" s="194">
        <f t="shared" si="112"/>
        <v>0</v>
      </c>
      <c r="O104" s="194">
        <f t="shared" si="112"/>
        <v>0</v>
      </c>
      <c r="P104" s="194">
        <f t="shared" si="112"/>
        <v>0</v>
      </c>
      <c r="Q104" s="194">
        <f t="shared" si="112"/>
        <v>0</v>
      </c>
      <c r="R104" s="194">
        <f t="shared" si="112"/>
        <v>0</v>
      </c>
      <c r="S104" s="194">
        <f t="shared" si="112"/>
        <v>0</v>
      </c>
      <c r="T104" s="194">
        <f t="shared" si="112"/>
        <v>0</v>
      </c>
      <c r="U104" s="194">
        <f t="shared" si="112"/>
        <v>0</v>
      </c>
      <c r="V104" s="194">
        <f t="shared" si="112"/>
        <v>0</v>
      </c>
      <c r="W104" s="194">
        <f t="shared" si="112"/>
        <v>0</v>
      </c>
      <c r="X104" s="194">
        <f t="shared" si="112"/>
        <v>0</v>
      </c>
      <c r="Y104" s="194">
        <f t="shared" si="112"/>
        <v>0</v>
      </c>
      <c r="Z104" s="194">
        <f t="shared" si="112"/>
        <v>0</v>
      </c>
      <c r="AA104" s="194">
        <f t="shared" si="112"/>
        <v>0</v>
      </c>
      <c r="AB104" s="194">
        <f t="shared" si="112"/>
        <v>0</v>
      </c>
      <c r="AC104" s="194">
        <f t="shared" si="112"/>
        <v>0</v>
      </c>
      <c r="AD104" s="194">
        <f t="shared" si="112"/>
        <v>0</v>
      </c>
      <c r="AE104" s="194">
        <f t="shared" si="112"/>
        <v>0</v>
      </c>
      <c r="AF104" s="194">
        <f t="shared" si="112"/>
        <v>0</v>
      </c>
      <c r="AG104" s="194">
        <f t="shared" si="112"/>
        <v>0</v>
      </c>
      <c r="AH104" s="194">
        <f t="shared" si="112"/>
        <v>0</v>
      </c>
      <c r="AI104" s="194">
        <f t="shared" si="112"/>
        <v>0</v>
      </c>
      <c r="AJ104" s="194">
        <f t="shared" si="112"/>
        <v>0</v>
      </c>
      <c r="AK104" s="194">
        <f t="shared" si="112"/>
        <v>0</v>
      </c>
      <c r="AL104" s="194">
        <f t="shared" si="112"/>
        <v>0</v>
      </c>
      <c r="AM104" s="194">
        <f t="shared" si="112"/>
        <v>0</v>
      </c>
      <c r="AN104" s="194">
        <f t="shared" si="112"/>
        <v>0</v>
      </c>
      <c r="AO104" s="194">
        <f t="shared" si="112"/>
        <v>0</v>
      </c>
      <c r="AP104" s="194">
        <f t="shared" si="112"/>
        <v>0</v>
      </c>
      <c r="AQ104" s="194">
        <f t="shared" si="112"/>
        <v>0</v>
      </c>
      <c r="AR104" s="194">
        <f t="shared" si="112"/>
        <v>0</v>
      </c>
      <c r="AS104" s="194">
        <f t="shared" si="112"/>
        <v>0</v>
      </c>
      <c r="AT104" s="194">
        <f t="shared" si="112"/>
        <v>0</v>
      </c>
      <c r="AU104" s="194">
        <f t="shared" si="112"/>
        <v>0</v>
      </c>
      <c r="AV104" s="194">
        <f t="shared" si="112"/>
        <v>0</v>
      </c>
      <c r="AW104" s="194">
        <f t="shared" si="112"/>
        <v>0</v>
      </c>
      <c r="AX104" s="194">
        <f t="shared" si="112"/>
        <v>0</v>
      </c>
      <c r="AY104" s="194">
        <f t="shared" si="112"/>
        <v>0</v>
      </c>
      <c r="AZ104" s="194">
        <f t="shared" si="112"/>
        <v>0</v>
      </c>
      <c r="BA104" s="194">
        <f t="shared" si="112"/>
        <v>0</v>
      </c>
      <c r="BB104" s="194">
        <f t="shared" si="112"/>
        <v>0</v>
      </c>
      <c r="BC104" s="194">
        <f t="shared" si="112"/>
        <v>0</v>
      </c>
      <c r="BD104" s="194">
        <f t="shared" si="112"/>
        <v>0</v>
      </c>
      <c r="BE104" s="194">
        <f t="shared" si="112"/>
        <v>0</v>
      </c>
      <c r="BF104" s="194">
        <f t="shared" si="112"/>
        <v>0</v>
      </c>
      <c r="BG104" s="194">
        <f t="shared" si="112"/>
        <v>0</v>
      </c>
      <c r="BH104" s="194">
        <f t="shared" si="112"/>
        <v>0</v>
      </c>
      <c r="BI104" s="194">
        <f t="shared" si="112"/>
        <v>0</v>
      </c>
      <c r="BJ104" s="194">
        <f t="shared" si="112"/>
        <v>0</v>
      </c>
      <c r="BK104" s="194">
        <f t="shared" si="112"/>
        <v>0</v>
      </c>
      <c r="BL104" s="194">
        <f t="shared" si="112"/>
        <v>0</v>
      </c>
      <c r="BM104" s="194">
        <f t="shared" si="112"/>
        <v>0</v>
      </c>
      <c r="BN104" s="194">
        <f t="shared" si="112"/>
        <v>0</v>
      </c>
      <c r="BO104" s="194">
        <f t="shared" si="112"/>
        <v>0</v>
      </c>
      <c r="BP104" s="194">
        <f t="shared" si="112"/>
        <v>0</v>
      </c>
      <c r="BQ104" s="194">
        <f t="shared" si="112"/>
        <v>0</v>
      </c>
      <c r="BR104" s="194">
        <f t="shared" si="112"/>
        <v>0</v>
      </c>
      <c r="BS104" s="194">
        <f t="shared" ref="BS104:CG104" si="113">SUM(BS101:BS103)</f>
        <v>0</v>
      </c>
      <c r="BT104" s="194">
        <f t="shared" si="113"/>
        <v>0</v>
      </c>
      <c r="BU104" s="194">
        <f t="shared" si="113"/>
        <v>0</v>
      </c>
      <c r="BV104" s="194">
        <f t="shared" si="113"/>
        <v>0</v>
      </c>
      <c r="BW104" s="194">
        <f t="shared" si="113"/>
        <v>0</v>
      </c>
      <c r="BX104" s="194">
        <f t="shared" si="113"/>
        <v>0</v>
      </c>
      <c r="BY104" s="194">
        <f t="shared" si="113"/>
        <v>0</v>
      </c>
      <c r="BZ104" s="194">
        <f t="shared" si="113"/>
        <v>0</v>
      </c>
      <c r="CA104" s="194">
        <f t="shared" si="113"/>
        <v>0</v>
      </c>
      <c r="CB104" s="194">
        <f t="shared" si="113"/>
        <v>0</v>
      </c>
      <c r="CC104" s="194">
        <f t="shared" si="113"/>
        <v>0</v>
      </c>
      <c r="CD104" s="194">
        <f t="shared" si="113"/>
        <v>0</v>
      </c>
      <c r="CE104" s="194">
        <f t="shared" si="113"/>
        <v>0</v>
      </c>
      <c r="CF104" s="194">
        <f t="shared" si="113"/>
        <v>0</v>
      </c>
      <c r="CG104" s="194">
        <f t="shared" si="113"/>
        <v>0</v>
      </c>
    </row>
    <row r="105" spans="1:96" s="102" customFormat="1" ht="7.9" customHeight="1" thickTop="1" x14ac:dyDescent="0.15">
      <c r="A105" s="218"/>
      <c r="B105" s="18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row>
    <row r="106" spans="1:96" s="77" customFormat="1" ht="15.6" customHeight="1" x14ac:dyDescent="0.3">
      <c r="A106" s="76"/>
      <c r="B106" s="77" t="s">
        <v>242</v>
      </c>
      <c r="D106" s="90">
        <f>SUM(F106:CG106)</f>
        <v>0</v>
      </c>
      <c r="F106" s="114">
        <f>IF(F$38&gt;0,(F$101+F$102)*F$38*Inputs!$E$156,0)</f>
        <v>0</v>
      </c>
      <c r="G106" s="114">
        <f>IF(G$38&gt;0,(G$101+G$102)*G$38*Inputs!$E$156,0)</f>
        <v>0</v>
      </c>
      <c r="H106" s="114">
        <f>IF(H$38&gt;0,(H$101+H$102)*H$38*Inputs!$E$156,0)</f>
        <v>0</v>
      </c>
      <c r="I106" s="114">
        <f>IF(I$38&gt;0,(I$101+I$102)*I$38*Inputs!$E$156,0)</f>
        <v>0</v>
      </c>
      <c r="J106" s="114">
        <f>IF(J$38&gt;0,(J$101+J$102)*J$38*Inputs!$E$156,0)</f>
        <v>0</v>
      </c>
      <c r="K106" s="114">
        <f>IF(K$38&gt;0,(K$101+K$102)*K$38*Inputs!$E$156,0)</f>
        <v>0</v>
      </c>
      <c r="L106" s="114">
        <f>IF(L$38&gt;0,(L$101+L$102)*L$38*Inputs!$E$156,0)</f>
        <v>0</v>
      </c>
      <c r="M106" s="114">
        <f>IF(M$38&gt;0,(M$101+M$102)*M$38*Inputs!$E$156,0)</f>
        <v>0</v>
      </c>
      <c r="N106" s="114">
        <f>IF(N$38&gt;0,(N$101+N$102)*N$38*Inputs!$E$156,0)</f>
        <v>0</v>
      </c>
      <c r="O106" s="114">
        <f>IF(O$38&gt;0,(O$101+O$102)*O$38*Inputs!$E$156,0)</f>
        <v>0</v>
      </c>
      <c r="P106" s="114">
        <f>IF(P$38&gt;0,(P$101+P$102)*P$38*Inputs!$E$156,0)</f>
        <v>0</v>
      </c>
      <c r="Q106" s="114">
        <f>IF(Q$38&gt;0,(Q$101+Q$102)*Q$38*Inputs!$E$156,0)</f>
        <v>0</v>
      </c>
      <c r="R106" s="114">
        <f>IF(R$38&gt;0,(R$101+R$102)*R$38*Inputs!$E$156,0)</f>
        <v>0</v>
      </c>
      <c r="S106" s="114">
        <f>IF(S$38&gt;0,(S$101+S$102)*S$38*Inputs!$E$156,0)</f>
        <v>0</v>
      </c>
      <c r="T106" s="114">
        <f>IF(T$38&gt;0,(T$101+T$102)*T$38*Inputs!$E$156,0)</f>
        <v>0</v>
      </c>
      <c r="U106" s="114">
        <f>IF(U$38&gt;0,(U$101+U$102)*U$38*Inputs!$E$156,0)</f>
        <v>0</v>
      </c>
      <c r="V106" s="114">
        <f>IF(V$38&gt;0,(V$101+V$102)*V$38*Inputs!$E$156,0)</f>
        <v>0</v>
      </c>
      <c r="W106" s="114">
        <f>IF(W$38&gt;0,(W$101+W$102)*W$38*Inputs!$E$156,0)</f>
        <v>0</v>
      </c>
      <c r="X106" s="114">
        <f>IF(X$38&gt;0,(X$101+X$102)*X$38*Inputs!$E$156,0)</f>
        <v>0</v>
      </c>
      <c r="Y106" s="114">
        <f>IF(Y$38&gt;0,(Y$101+Y$102)*Y$38*Inputs!$E$156,0)</f>
        <v>0</v>
      </c>
      <c r="Z106" s="114">
        <f>IF(Z$38&gt;0,(Z$101+Z$102)*Z$38*Inputs!$E$156,0)</f>
        <v>0</v>
      </c>
      <c r="AA106" s="114">
        <f>IF(AA$38&gt;0,(AA$101+AA$102)*AA$38*Inputs!$E$156,0)</f>
        <v>0</v>
      </c>
      <c r="AB106" s="114">
        <f>IF(AB$38&gt;0,(AB$101+AB$102)*AB$38*Inputs!$E$156,0)</f>
        <v>0</v>
      </c>
      <c r="AC106" s="114">
        <f>IF(AC$38&gt;0,(AC$101+AC$102)*AC$38*Inputs!$E$156,0)</f>
        <v>0</v>
      </c>
      <c r="AD106" s="114">
        <f>IF(AD$38&gt;0,(AD$101+AD$102)*AD$38*Inputs!$E$156,0)</f>
        <v>0</v>
      </c>
      <c r="AE106" s="114">
        <f>IF(AE$38&gt;0,(AE$101+AE$102)*AE$38*Inputs!$E$156,0)</f>
        <v>0</v>
      </c>
      <c r="AF106" s="114">
        <f>IF(AF$38&gt;0,(AF$101+AF$102)*AF$38*Inputs!$E$156,0)</f>
        <v>0</v>
      </c>
      <c r="AG106" s="114">
        <f>IF(AG$38&gt;0,(AG$101+AG$102)*AG$38*Inputs!$E$156,0)</f>
        <v>0</v>
      </c>
      <c r="AH106" s="114">
        <f>IF(AH$38&gt;0,(AH$101+AH$102)*AH$38*Inputs!$E$156,0)</f>
        <v>0</v>
      </c>
      <c r="AI106" s="114">
        <f>IF(AI$38&gt;0,(AI$101+AI$102)*AI$38*Inputs!$E$156,0)</f>
        <v>0</v>
      </c>
      <c r="AJ106" s="114">
        <f>IF(AJ$38&gt;0,(AJ$101+AJ$102)*AJ$38*Inputs!$E$156,0)</f>
        <v>0</v>
      </c>
      <c r="AK106" s="114">
        <f>IF(AK$38&gt;0,(AK$101+AK$102)*AK$38*Inputs!$E$156,0)</f>
        <v>0</v>
      </c>
      <c r="AL106" s="114">
        <f>IF(AL$38&gt;0,(AL$101+AL$102)*AL$38*Inputs!$E$156,0)</f>
        <v>0</v>
      </c>
      <c r="AM106" s="114">
        <f>IF(AM$38&gt;0,(AM$101+AM$102)*AM$38*Inputs!$E$156,0)</f>
        <v>0</v>
      </c>
      <c r="AN106" s="114">
        <f>IF(AN$38&gt;0,(AN$101+AN$102)*AN$38*Inputs!$E$156,0)</f>
        <v>0</v>
      </c>
      <c r="AO106" s="114">
        <f>IF(AO$38&gt;0,(AO$101+AO$102)*AO$38*Inputs!$E$156,0)</f>
        <v>0</v>
      </c>
      <c r="AP106" s="114">
        <f>IF(AP$38&gt;0,(AP$101+AP$102)*AP$38*Inputs!$E$156,0)</f>
        <v>0</v>
      </c>
      <c r="AQ106" s="114">
        <f>IF(AQ$38&gt;0,(AQ$101+AQ$102)*AQ$38*Inputs!$E$156,0)</f>
        <v>0</v>
      </c>
      <c r="AR106" s="114">
        <f>IF(AR$38&gt;0,(AR$101+AR$102)*AR$38*Inputs!$E$156,0)</f>
        <v>0</v>
      </c>
      <c r="AS106" s="114">
        <f>IF(AS$38&gt;0,(AS$101+AS$102)*AS$38*Inputs!$E$156,0)</f>
        <v>0</v>
      </c>
      <c r="AT106" s="114">
        <f>IF(AT$38&gt;0,(AT$101+AT$102)*AT$38*Inputs!$E$156,0)</f>
        <v>0</v>
      </c>
      <c r="AU106" s="114">
        <f>IF(AU$38&gt;0,(AU$101+AU$102)*AU$38*Inputs!$E$156,0)</f>
        <v>0</v>
      </c>
      <c r="AV106" s="114">
        <f>IF(AV$38&gt;0,(AV$101+AV$102)*AV$38*Inputs!$E$156,0)</f>
        <v>0</v>
      </c>
      <c r="AW106" s="114">
        <f>IF(AW$38&gt;0,(AW$101+AW$102)*AW$38*Inputs!$E$156,0)</f>
        <v>0</v>
      </c>
      <c r="AX106" s="114">
        <f>IF(AX$38&gt;0,(AX$101+AX$102)*AX$38*Inputs!$E$156,0)</f>
        <v>0</v>
      </c>
      <c r="AY106" s="114">
        <f>IF(AY$38&gt;0,(AY$101+AY$102)*AY$38*Inputs!$E$156,0)</f>
        <v>0</v>
      </c>
      <c r="AZ106" s="114">
        <f>IF(AZ$38&gt;0,(AZ$101+AZ$102)*AZ$38*Inputs!$E$156,0)</f>
        <v>0</v>
      </c>
      <c r="BA106" s="114">
        <f>IF(BA$38&gt;0,(BA$101+BA$102)*BA$38*Inputs!$E$156,0)</f>
        <v>0</v>
      </c>
      <c r="BB106" s="114">
        <f>IF(BB$38&gt;0,(BB$101+BB$102)*BB$38*Inputs!$E$156,0)</f>
        <v>0</v>
      </c>
      <c r="BC106" s="114">
        <f>IF(BC$38&gt;0,(BC$101+BC$102)*BC$38*Inputs!$E$156,0)</f>
        <v>0</v>
      </c>
      <c r="BD106" s="114">
        <f>IF(BD$38&gt;0,(BD$101+BD$102)*BD$38*Inputs!$E$156,0)</f>
        <v>0</v>
      </c>
      <c r="BE106" s="114">
        <f>IF(BE$38&gt;0,(BE$101+BE$102)*BE$38*Inputs!$E$156,0)</f>
        <v>0</v>
      </c>
      <c r="BF106" s="114">
        <f>IF(BF$38&gt;0,(BF$101+BF$102)*BF$38*Inputs!$E$156,0)</f>
        <v>0</v>
      </c>
      <c r="BG106" s="114">
        <f>IF(BG$38&gt;0,(BG$101+BG$102)*BG$38*Inputs!$E$156,0)</f>
        <v>0</v>
      </c>
      <c r="BH106" s="114">
        <f>IF(BH$38&gt;0,(BH$101+BH$102)*BH$38*Inputs!$E$156,0)</f>
        <v>0</v>
      </c>
      <c r="BI106" s="114">
        <f>IF(BI$38&gt;0,(BI$101+BI$102)*BI$38*Inputs!$E$156,0)</f>
        <v>0</v>
      </c>
      <c r="BJ106" s="114">
        <f>IF(BJ$38&gt;0,(BJ$101+BJ$102)*BJ$38*Inputs!$E$156,0)</f>
        <v>0</v>
      </c>
      <c r="BK106" s="114">
        <f>IF(BK$38&gt;0,(BK$101+BK$102)*BK$38*Inputs!$E$156,0)</f>
        <v>0</v>
      </c>
      <c r="BL106" s="114">
        <f>IF(BL$38&gt;0,(BL$101+BL$102)*BL$38*Inputs!$E$156,0)</f>
        <v>0</v>
      </c>
      <c r="BM106" s="114">
        <f>IF(BM$38&gt;0,(BM$101+BM$102)*BM$38*Inputs!$E$156,0)</f>
        <v>0</v>
      </c>
      <c r="BN106" s="114">
        <f>IF(BN$38&gt;0,(BN$101+BN$102)*BN$38*Inputs!$E$156,0)</f>
        <v>0</v>
      </c>
      <c r="BO106" s="114">
        <f>IF(BO$38&gt;0,(BO$101+BO$102)*BO$38*Inputs!$E$156,0)</f>
        <v>0</v>
      </c>
      <c r="BP106" s="114">
        <f>IF(BP$38&gt;0,(BP$101+BP$102)*BP$38*Inputs!$E$156,0)</f>
        <v>0</v>
      </c>
      <c r="BQ106" s="114">
        <f>IF(BQ$38&gt;0,(BQ$101+BQ$102)*BQ$38*Inputs!$E$156,0)</f>
        <v>0</v>
      </c>
      <c r="BR106" s="114">
        <f>IF(BR$38&gt;0,(BR$101+BR$102)*BR$38*Inputs!$E$156,0)</f>
        <v>0</v>
      </c>
      <c r="BS106" s="114">
        <f>IF(BS$38&gt;0,(BS$101+BS$102)*BS$38*Inputs!$E$156,0)</f>
        <v>0</v>
      </c>
      <c r="BT106" s="114">
        <f>IF(BT$38&gt;0,(BT$101+BT$102)*BT$38*Inputs!$E$156,0)</f>
        <v>0</v>
      </c>
      <c r="BU106" s="114">
        <f>IF(BU$38&gt;0,(BU$101+BU$102)*BU$38*Inputs!$E$156,0)</f>
        <v>0</v>
      </c>
      <c r="BV106" s="114">
        <f>IF(BV$38&gt;0,(BV$101+BV$102)*BV$38*Inputs!$E$156,0)</f>
        <v>0</v>
      </c>
      <c r="BW106" s="114">
        <f>IF(BW$38&gt;0,(BW$101+BW$102)*BW$38*Inputs!$E$156,0)</f>
        <v>0</v>
      </c>
      <c r="BX106" s="114">
        <f>IF(BX$38&gt;0,(BX$101+BX$102)*BX$38*Inputs!$E$156,0)</f>
        <v>0</v>
      </c>
      <c r="BY106" s="114">
        <f>IF(BY$38&gt;0,(BY$101+BY$102)*BY$38*Inputs!$E$156,0)</f>
        <v>0</v>
      </c>
      <c r="BZ106" s="114">
        <f>IF(BZ$38&gt;0,(BZ$101+BZ$102)*BZ$38*Inputs!$E$156,0)</f>
        <v>0</v>
      </c>
      <c r="CA106" s="114">
        <f>IF(CA$38&gt;0,(CA$101+CA$102)*CA$38*Inputs!$E$156,0)</f>
        <v>0</v>
      </c>
      <c r="CB106" s="114">
        <f>IF(CB$38&gt;0,(CB$101+CB$102)*CB$38*Inputs!$E$156,0)</f>
        <v>0</v>
      </c>
      <c r="CC106" s="114">
        <f>IF(CC$38&gt;0,(CC$101+CC$102)*CC$38*Inputs!$E$156,0)</f>
        <v>0</v>
      </c>
      <c r="CD106" s="114">
        <f>IF(CD$38&gt;0,(CD$101+CD$102)*CD$38*Inputs!$E$156,0)</f>
        <v>0</v>
      </c>
      <c r="CE106" s="114">
        <f>IF(CE$38&gt;0,(CE$101+CE$102)*CE$38*Inputs!$E$156,0)</f>
        <v>0</v>
      </c>
      <c r="CF106" s="114">
        <f>IF(CF$38&gt;0,(CF$101+CF$102)*CF$38*Inputs!$E$156,0)</f>
        <v>0</v>
      </c>
      <c r="CG106" s="114">
        <f>IF(CG$38&gt;0,(CG$101+CG$102)*CG$38*Inputs!$E$156,0)</f>
        <v>0</v>
      </c>
    </row>
    <row r="107" spans="1:96" ht="14.45" x14ac:dyDescent="0.3">
      <c r="A107" s="75"/>
      <c r="B107" s="77" t="s">
        <v>256</v>
      </c>
      <c r="D107" s="90">
        <f>SUM(F107:CG107)</f>
        <v>0</v>
      </c>
      <c r="F107" s="114">
        <f>IF(F$43&gt;0,(F$101+F$102)*F$43*Inputs!$E$156,0)</f>
        <v>0</v>
      </c>
      <c r="G107" s="114">
        <f>IF(G$43&gt;0,(G$101+G$102)*G$43*Inputs!$E$156,0)</f>
        <v>0</v>
      </c>
      <c r="H107" s="114">
        <f>IF(H$43&gt;0,(H$101+H$102)*H$43*Inputs!$E$156,0)</f>
        <v>0</v>
      </c>
      <c r="I107" s="114">
        <f>IF(I$43&gt;0,(I$101+I$102)*I$43*Inputs!$E$156,0)</f>
        <v>0</v>
      </c>
      <c r="J107" s="114">
        <f>IF(J$43&gt;0,(J$101+J$102)*J$43*Inputs!$E$156,0)</f>
        <v>0</v>
      </c>
      <c r="K107" s="114">
        <f>IF(K$43&gt;0,(K$101+K$102)*K$43*Inputs!$E$156,0)</f>
        <v>0</v>
      </c>
      <c r="L107" s="114">
        <f>IF(L$43&gt;0,(L$101+L$102)*L$43*Inputs!$E$156,0)</f>
        <v>0</v>
      </c>
      <c r="M107" s="114">
        <f>IF(M$43&gt;0,(M$101+M$102)*M$43*Inputs!$E$156,0)</f>
        <v>0</v>
      </c>
      <c r="N107" s="114">
        <f>IF(N$43&gt;0,(N$101+N$102)*N$43*Inputs!$E$156,0)</f>
        <v>0</v>
      </c>
      <c r="O107" s="114">
        <f>IF(O$43&gt;0,(O$101+O$102)*O$43*Inputs!$E$156,0)</f>
        <v>0</v>
      </c>
      <c r="P107" s="114">
        <f>IF(P$43&gt;0,(P$101+P$102)*P$43*Inputs!$E$156,0)</f>
        <v>0</v>
      </c>
      <c r="Q107" s="114">
        <f>IF(Q$43&gt;0,(Q$101+Q$102)*Q$43*Inputs!$E$156,0)</f>
        <v>0</v>
      </c>
      <c r="R107" s="114">
        <f>IF(R$43&gt;0,(R$101+R$102)*R$43*Inputs!$E$156,0)</f>
        <v>0</v>
      </c>
      <c r="S107" s="114">
        <f>IF(S$43&gt;0,(S$101+S$102)*S$43*Inputs!$E$156,0)</f>
        <v>0</v>
      </c>
      <c r="T107" s="114">
        <f>IF(T$43&gt;0,(T$101+T$102)*T$43*Inputs!$E$156,0)</f>
        <v>0</v>
      </c>
      <c r="U107" s="114">
        <f>IF(U$43&gt;0,(U$101+U$102)*U$43*Inputs!$E$156,0)</f>
        <v>0</v>
      </c>
      <c r="V107" s="114">
        <f>IF(V$43&gt;0,(V$101+V$102)*V$43*Inputs!$E$156,0)</f>
        <v>0</v>
      </c>
      <c r="W107" s="114">
        <f>IF(W$43&gt;0,(W$101+W$102)*W$43*Inputs!$E$156,0)</f>
        <v>0</v>
      </c>
      <c r="X107" s="114">
        <f>IF(X$43&gt;0,(X$101+X$102)*X$43*Inputs!$E$156,0)</f>
        <v>0</v>
      </c>
      <c r="Y107" s="114">
        <f>IF(Y$43&gt;0,(Y$101+Y$102)*Y$43*Inputs!$E$156,0)</f>
        <v>0</v>
      </c>
      <c r="Z107" s="114">
        <f>IF(Z$43&gt;0,(Z$101+Z$102)*Z$43*Inputs!$E$156,0)</f>
        <v>0</v>
      </c>
      <c r="AA107" s="114">
        <f>IF(AA$43&gt;0,(AA$101+AA$102)*AA$43*Inputs!$E$156,0)</f>
        <v>0</v>
      </c>
      <c r="AB107" s="114">
        <f>IF(AB$43&gt;0,(AB$101+AB$102)*AB$43*Inputs!$E$156,0)</f>
        <v>0</v>
      </c>
      <c r="AC107" s="114">
        <f>IF(AC$43&gt;0,(AC$101+AC$102)*AC$43*Inputs!$E$156,0)</f>
        <v>0</v>
      </c>
      <c r="AD107" s="114">
        <f>IF(AD$43&gt;0,(AD$101+AD$102)*AD$43*Inputs!$E$156,0)</f>
        <v>0</v>
      </c>
      <c r="AE107" s="114">
        <f>IF(AE$43&gt;0,(AE$101+AE$102)*AE$43*Inputs!$E$156,0)</f>
        <v>0</v>
      </c>
      <c r="AF107" s="114">
        <f>IF(AF$43&gt;0,(AF$101+AF$102)*AF$43*Inputs!$E$156,0)</f>
        <v>0</v>
      </c>
      <c r="AG107" s="114">
        <f>IF(AG$43&gt;0,(AG$101+AG$102)*AG$43*Inputs!$E$156,0)</f>
        <v>0</v>
      </c>
      <c r="AH107" s="114">
        <f>IF(AH$43&gt;0,(AH$101+AH$102)*AH$43*Inputs!$E$156,0)</f>
        <v>0</v>
      </c>
      <c r="AI107" s="114">
        <f>IF(AI$43&gt;0,(AI$101+AI$102)*AI$43*Inputs!$E$156,0)</f>
        <v>0</v>
      </c>
      <c r="AJ107" s="114">
        <f>IF(AJ$43&gt;0,(AJ$101+AJ$102)*AJ$43*Inputs!$E$156,0)</f>
        <v>0</v>
      </c>
      <c r="AK107" s="114">
        <f>IF(AK$43&gt;0,(AK$101+AK$102)*AK$43*Inputs!$E$156,0)</f>
        <v>0</v>
      </c>
      <c r="AL107" s="114">
        <f>IF(AL$43&gt;0,(AL$101+AL$102)*AL$43*Inputs!$E$156,0)</f>
        <v>0</v>
      </c>
      <c r="AM107" s="114">
        <f>IF(AM$43&gt;0,(AM$101+AM$102)*AM$43*Inputs!$E$156,0)</f>
        <v>0</v>
      </c>
      <c r="AN107" s="114">
        <f>IF(AN$43&gt;0,(AN$101+AN$102)*AN$43*Inputs!$E$156,0)</f>
        <v>0</v>
      </c>
      <c r="AO107" s="114">
        <f>IF(AO$43&gt;0,(AO$101+AO$102)*AO$43*Inputs!$E$156,0)</f>
        <v>0</v>
      </c>
      <c r="AP107" s="114">
        <f>IF(AP$43&gt;0,(AP$101+AP$102)*AP$43*Inputs!$E$156,0)</f>
        <v>0</v>
      </c>
      <c r="AQ107" s="114">
        <f>IF(AQ$43&gt;0,(AQ$101+AQ$102)*AQ$43*Inputs!$E$156,0)</f>
        <v>0</v>
      </c>
      <c r="AR107" s="114">
        <f>IF(AR$43&gt;0,(AR$101+AR$102)*AR$43*Inputs!$E$156,0)</f>
        <v>0</v>
      </c>
      <c r="AS107" s="114">
        <f>IF(AS$43&gt;0,(AS$101+AS$102)*AS$43*Inputs!$E$156,0)</f>
        <v>0</v>
      </c>
      <c r="AT107" s="114">
        <f>IF(AT$43&gt;0,(AT$101+AT$102)*AT$43*Inputs!$E$156,0)</f>
        <v>0</v>
      </c>
      <c r="AU107" s="114">
        <f>IF(AU$43&gt;0,(AU$101+AU$102)*AU$43*Inputs!$E$156,0)</f>
        <v>0</v>
      </c>
      <c r="AV107" s="114">
        <f>IF(AV$43&gt;0,(AV$101+AV$102)*AV$43*Inputs!$E$156,0)</f>
        <v>0</v>
      </c>
      <c r="AW107" s="114">
        <f>IF(AW$43&gt;0,(AW$101+AW$102)*AW$43*Inputs!$E$156,0)</f>
        <v>0</v>
      </c>
      <c r="AX107" s="114">
        <f>IF(AX$43&gt;0,(AX$101+AX$102)*AX$43*Inputs!$E$156,0)</f>
        <v>0</v>
      </c>
      <c r="AY107" s="114">
        <f>IF(AY$43&gt;0,(AY$101+AY$102)*AY$43*Inputs!$E$156,0)</f>
        <v>0</v>
      </c>
      <c r="AZ107" s="114">
        <f>IF(AZ$43&gt;0,(AZ$101+AZ$102)*AZ$43*Inputs!$E$156,0)</f>
        <v>0</v>
      </c>
      <c r="BA107" s="114">
        <f>IF(BA$43&gt;0,(BA$101+BA$102)*BA$43*Inputs!$E$156,0)</f>
        <v>0</v>
      </c>
      <c r="BB107" s="114">
        <f>IF(BB$43&gt;0,(BB$101+BB$102)*BB$43*Inputs!$E$156,0)</f>
        <v>0</v>
      </c>
      <c r="BC107" s="114">
        <f>IF(BC$43&gt;0,(BC$101+BC$102)*BC$43*Inputs!$E$156,0)</f>
        <v>0</v>
      </c>
      <c r="BD107" s="114">
        <f>IF(BD$43&gt;0,(BD$101+BD$102)*BD$43*Inputs!$E$156,0)</f>
        <v>0</v>
      </c>
      <c r="BE107" s="114">
        <f>IF(BE$43&gt;0,(BE$101+BE$102)*BE$43*Inputs!$E$156,0)</f>
        <v>0</v>
      </c>
      <c r="BF107" s="114">
        <f>IF(BF$43&gt;0,(BF$101+BF$102)*BF$43*Inputs!$E$156,0)</f>
        <v>0</v>
      </c>
      <c r="BG107" s="114">
        <f>IF(BG$43&gt;0,(BG$101+BG$102)*BG$43*Inputs!$E$156,0)</f>
        <v>0</v>
      </c>
      <c r="BH107" s="114">
        <f>IF(BH$43&gt;0,(BH$101+BH$102)*BH$43*Inputs!$E$156,0)</f>
        <v>0</v>
      </c>
      <c r="BI107" s="114">
        <f>IF(BI$43&gt;0,(BI$101+BI$102)*BI$43*Inputs!$E$156,0)</f>
        <v>0</v>
      </c>
      <c r="BJ107" s="114">
        <f>IF(BJ$43&gt;0,(BJ$101+BJ$102)*BJ$43*Inputs!$E$156,0)</f>
        <v>0</v>
      </c>
      <c r="BK107" s="114">
        <f>IF(BK$43&gt;0,(BK$101+BK$102)*BK$43*Inputs!$E$156,0)</f>
        <v>0</v>
      </c>
      <c r="BL107" s="114">
        <f>IF(BL$43&gt;0,(BL$101+BL$102)*BL$43*Inputs!$E$156,0)</f>
        <v>0</v>
      </c>
      <c r="BM107" s="114">
        <f>IF(BM$43&gt;0,(BM$101+BM$102)*BM$43*Inputs!$E$156,0)</f>
        <v>0</v>
      </c>
      <c r="BN107" s="114">
        <f>IF(BN$43&gt;0,(BN$101+BN$102)*BN$43*Inputs!$E$156,0)</f>
        <v>0</v>
      </c>
      <c r="BO107" s="114">
        <f>IF(BO$43&gt;0,(BO$101+BO$102)*BO$43*Inputs!$E$156,0)</f>
        <v>0</v>
      </c>
      <c r="BP107" s="114">
        <f>IF(BP$43&gt;0,(BP$101+BP$102)*BP$43*Inputs!$E$156,0)</f>
        <v>0</v>
      </c>
      <c r="BQ107" s="114">
        <f>IF(BQ$43&gt;0,(BQ$101+BQ$102)*BQ$43*Inputs!$E$156,0)</f>
        <v>0</v>
      </c>
      <c r="BR107" s="114">
        <f>IF(BR$43&gt;0,(BR$101+BR$102)*BR$43*Inputs!$E$156,0)</f>
        <v>0</v>
      </c>
      <c r="BS107" s="114">
        <f>IF(BS$43&gt;0,(BS$101+BS$102)*BS$43*Inputs!$E$156,0)</f>
        <v>0</v>
      </c>
      <c r="BT107" s="114">
        <f>IF(BT$43&gt;0,(BT$101+BT$102)*BT$43*Inputs!$E$156,0)</f>
        <v>0</v>
      </c>
      <c r="BU107" s="114">
        <f>IF(BU$43&gt;0,(BU$101+BU$102)*BU$43*Inputs!$E$156,0)</f>
        <v>0</v>
      </c>
      <c r="BV107" s="114">
        <f>IF(BV$43&gt;0,(BV$101+BV$102)*BV$43*Inputs!$E$156,0)</f>
        <v>0</v>
      </c>
      <c r="BW107" s="114">
        <f>IF(BW$43&gt;0,(BW$101+BW$102)*BW$43*Inputs!$E$156,0)</f>
        <v>0</v>
      </c>
      <c r="BX107" s="114">
        <f>IF(BX$43&gt;0,(BX$101+BX$102)*BX$43*Inputs!$E$156,0)</f>
        <v>0</v>
      </c>
      <c r="BY107" s="114">
        <f>IF(BY$43&gt;0,(BY$101+BY$102)*BY$43*Inputs!$E$156,0)</f>
        <v>0</v>
      </c>
      <c r="BZ107" s="114">
        <f>IF(BZ$43&gt;0,(BZ$101+BZ$102)*BZ$43*Inputs!$E$156,0)</f>
        <v>0</v>
      </c>
      <c r="CA107" s="114">
        <f>IF(CA$43&gt;0,(CA$101+CA$102)*CA$43*Inputs!$E$156,0)</f>
        <v>0</v>
      </c>
      <c r="CB107" s="114">
        <f>IF(CB$43&gt;0,(CB$101+CB$102)*CB$43*Inputs!$E$156,0)</f>
        <v>0</v>
      </c>
      <c r="CC107" s="114">
        <f>IF(CC$43&gt;0,(CC$101+CC$102)*CC$43*Inputs!$E$156,0)</f>
        <v>0</v>
      </c>
      <c r="CD107" s="114">
        <f>IF(CD$43&gt;0,(CD$101+CD$102)*CD$43*Inputs!$E$156,0)</f>
        <v>0</v>
      </c>
      <c r="CE107" s="114">
        <f>IF(CE$43&gt;0,(CE$101+CE$102)*CE$43*Inputs!$E$156,0)</f>
        <v>0</v>
      </c>
      <c r="CF107" s="114">
        <f>IF(CF$43&gt;0,(CF$101+CF$102)*CF$43*Inputs!$E$156,0)</f>
        <v>0</v>
      </c>
      <c r="CG107" s="114">
        <f>IF(CG$43&gt;0,(CG$101+CG$102)*CG$43*Inputs!$E$156,0)</f>
        <v>0</v>
      </c>
      <c r="CH107" s="89"/>
    </row>
    <row r="108" spans="1:96" s="102" customFormat="1" ht="7.15" customHeight="1" x14ac:dyDescent="0.15">
      <c r="A108" s="218"/>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196"/>
    </row>
    <row r="109" spans="1:96" ht="14.45" x14ac:dyDescent="0.3">
      <c r="A109" s="75"/>
      <c r="B109" s="74" t="s">
        <v>243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89"/>
    </row>
    <row r="110" spans="1:96" ht="14.45" x14ac:dyDescent="0.3">
      <c r="A110" s="76"/>
      <c r="B110" s="84" t="s">
        <v>286</v>
      </c>
      <c r="D110" s="90">
        <f>SUM(F110:CG110)</f>
        <v>0</v>
      </c>
      <c r="F110" s="293">
        <f>IF(F$44&gt;0,IF(Inputs!$E$156=0,'Debt and equity calcs'!$D$102*F$43/MAX($F$44:$CG$44),(F$107/(1-(1+Inputs!$E$156)^-F$44))),0)</f>
        <v>0</v>
      </c>
      <c r="G110" s="293">
        <f>IF(G$44&gt;0,IF(Inputs!$E$156=0,'Debt and equity calcs'!$D$102*G$43/MAX($F$44:$CG$44),(G$107/(1-(1+Inputs!$E$156)^-G$44))),0)</f>
        <v>0</v>
      </c>
      <c r="H110" s="293">
        <f>IF(H$44&gt;0,IF(Inputs!$E$156=0,'Debt and equity calcs'!$D$102*H$43/MAX($F$44:$CG$44),(H$107/(1-(1+Inputs!$E$156)^-H$44))),0)</f>
        <v>0</v>
      </c>
      <c r="I110" s="293">
        <f>IF(I$44&gt;0,IF(Inputs!$E$156=0,'Debt and equity calcs'!$D$102*I$43/MAX($F$44:$CG$44),(I$107/(1-(1+Inputs!$E$156)^-I$44))),0)</f>
        <v>0</v>
      </c>
      <c r="J110" s="293">
        <f>IF(J$44&gt;0,IF(Inputs!$E$156=0,'Debt and equity calcs'!$D$102*J$43/MAX($F$44:$CG$44),(J$107/(1-(1+Inputs!$E$156)^-J$44))),0)</f>
        <v>0</v>
      </c>
      <c r="K110" s="293">
        <f>IF(K$44&gt;0,IF(Inputs!$E$156=0,'Debt and equity calcs'!$D$102*K$43/MAX($F$44:$CG$44),(K$107/(1-(1+Inputs!$E$156)^-K$44))),0)</f>
        <v>0</v>
      </c>
      <c r="L110" s="293">
        <f>IF(L$44&gt;0,IF(Inputs!$E$156=0,'Debt and equity calcs'!$D$102*L$43/MAX($F$44:$CG$44),(L$107/(1-(1+Inputs!$E$156)^-L$44))),0)</f>
        <v>0</v>
      </c>
      <c r="M110" s="293">
        <f>IF(M$44&gt;0,IF(Inputs!$E$156=0,'Debt and equity calcs'!$D$102*M$43/MAX($F$44:$CG$44),(M$107/(1-(1+Inputs!$E$156)^-M$44))),0)</f>
        <v>0</v>
      </c>
      <c r="N110" s="293">
        <f>IF(N$44&gt;0,IF(Inputs!$E$156=0,'Debt and equity calcs'!$D$102*N$43/MAX($F$44:$CG$44),(N$107/(1-(1+Inputs!$E$156)^-N$44))),0)</f>
        <v>0</v>
      </c>
      <c r="O110" s="293">
        <f>IF(O$44&gt;0,IF(Inputs!$E$156=0,'Debt and equity calcs'!$D$102*O$43/MAX($F$44:$CG$44),(O$107/(1-(1+Inputs!$E$156)^-O$44))),0)</f>
        <v>0</v>
      </c>
      <c r="P110" s="293">
        <f>IF(P$44&gt;0,IF(Inputs!$E$156=0,'Debt and equity calcs'!$D$102*P$43/MAX($F$44:$CG$44),(P$107/(1-(1+Inputs!$E$156)^-P$44))),0)</f>
        <v>0</v>
      </c>
      <c r="Q110" s="293">
        <f>IF(Q$44&gt;0,IF(Inputs!$E$156=0,'Debt and equity calcs'!$D$102*Q$43/MAX($F$44:$CG$44),(Q$107/(1-(1+Inputs!$E$156)^-Q$44))),0)</f>
        <v>0</v>
      </c>
      <c r="R110" s="293">
        <f>IF(R$44&gt;0,IF(Inputs!$E$156=0,'Debt and equity calcs'!$D$102*R$43/MAX($F$44:$CG$44),(R$107/(1-(1+Inputs!$E$156)^-R$44))),0)</f>
        <v>0</v>
      </c>
      <c r="S110" s="293">
        <f>IF(S$44&gt;0,IF(Inputs!$E$156=0,'Debt and equity calcs'!$D$102*S$43/MAX($F$44:$CG$44),(S$107/(1-(1+Inputs!$E$156)^-S$44))),0)</f>
        <v>0</v>
      </c>
      <c r="T110" s="293">
        <f>IF(T$44&gt;0,IF(Inputs!$E$156=0,'Debt and equity calcs'!$D$102*T$43/MAX($F$44:$CG$44),(T$107/(1-(1+Inputs!$E$156)^-T$44))),0)</f>
        <v>0</v>
      </c>
      <c r="U110" s="293">
        <f>IF(U$44&gt;0,IF(Inputs!$E$156=0,'Debt and equity calcs'!$D$102*U$43/MAX($F$44:$CG$44),(U$107/(1-(1+Inputs!$E$156)^-U$44))),0)</f>
        <v>0</v>
      </c>
      <c r="V110" s="293">
        <f>IF(V$44&gt;0,IF(Inputs!$E$156=0,'Debt and equity calcs'!$D$102*V$43/MAX($F$44:$CG$44),(V$107/(1-(1+Inputs!$E$156)^-V$44))),0)</f>
        <v>0</v>
      </c>
      <c r="W110" s="293">
        <f>IF(W$44&gt;0,IF(Inputs!$E$156=0,'Debt and equity calcs'!$D$102*W$43/MAX($F$44:$CG$44),(W$107/(1-(1+Inputs!$E$156)^-W$44))),0)</f>
        <v>0</v>
      </c>
      <c r="X110" s="293">
        <f>IF(X$44&gt;0,IF(Inputs!$E$156=0,'Debt and equity calcs'!$D$102*X$43/MAX($F$44:$CG$44),(X$107/(1-(1+Inputs!$E$156)^-X$44))),0)</f>
        <v>0</v>
      </c>
      <c r="Y110" s="293">
        <f>IF(Y$44&gt;0,IF(Inputs!$E$156=0,'Debt and equity calcs'!$D$102*Y$43/MAX($F$44:$CG$44),(Y$107/(1-(1+Inputs!$E$156)^-Y$44))),0)</f>
        <v>0</v>
      </c>
      <c r="Z110" s="293">
        <f>IF(Z$44&gt;0,IF(Inputs!$E$156=0,'Debt and equity calcs'!$D$102*Z$43/MAX($F$44:$CG$44),(Z$107/(1-(1+Inputs!$E$156)^-Z$44))),0)</f>
        <v>0</v>
      </c>
      <c r="AA110" s="293">
        <f>IF(AA$44&gt;0,IF(Inputs!$E$156=0,'Debt and equity calcs'!$D$102*AA$43/MAX($F$44:$CG$44),(AA$107/(1-(1+Inputs!$E$156)^-AA$44))),0)</f>
        <v>0</v>
      </c>
      <c r="AB110" s="293">
        <f>IF(AB$44&gt;0,IF(Inputs!$E$156=0,'Debt and equity calcs'!$D$102*AB$43/MAX($F$44:$CG$44),(AB$107/(1-(1+Inputs!$E$156)^-AB$44))),0)</f>
        <v>0</v>
      </c>
      <c r="AC110" s="293">
        <f>IF(AC$44&gt;0,IF(Inputs!$E$156=0,'Debt and equity calcs'!$D$102*AC$43/MAX($F$44:$CG$44),(AC$107/(1-(1+Inputs!$E$156)^-AC$44))),0)</f>
        <v>0</v>
      </c>
      <c r="AD110" s="293">
        <f>IF(AD$44&gt;0,IF(Inputs!$E$156=0,'Debt and equity calcs'!$D$102*AD$43/MAX($F$44:$CG$44),(AD$107/(1-(1+Inputs!$E$156)^-AD$44))),0)</f>
        <v>0</v>
      </c>
      <c r="AE110" s="293">
        <f>IF(AE$44&gt;0,IF(Inputs!$E$156=0,'Debt and equity calcs'!$D$102*AE$43/MAX($F$44:$CG$44),(AE$107/(1-(1+Inputs!$E$156)^-AE$44))),0)</f>
        <v>0</v>
      </c>
      <c r="AF110" s="293">
        <f>IF(AF$44&gt;0,IF(Inputs!$E$156=0,'Debt and equity calcs'!$D$102*AF$43/MAX($F$44:$CG$44),(AF$107/(1-(1+Inputs!$E$156)^-AF$44))),0)</f>
        <v>0</v>
      </c>
      <c r="AG110" s="293">
        <f>IF(AG$44&gt;0,IF(Inputs!$E$156=0,'Debt and equity calcs'!$D$102*AG$43/MAX($F$44:$CG$44),(AG$107/(1-(1+Inputs!$E$156)^-AG$44))),0)</f>
        <v>0</v>
      </c>
      <c r="AH110" s="293">
        <f>IF(AH$44&gt;0,IF(Inputs!$E$156=0,'Debt and equity calcs'!$D$102*AH$43/MAX($F$44:$CG$44),(AH$107/(1-(1+Inputs!$E$156)^-AH$44))),0)</f>
        <v>0</v>
      </c>
      <c r="AI110" s="293">
        <f>IF(AI$44&gt;0,IF(Inputs!$E$156=0,'Debt and equity calcs'!$D$102*AI$43/MAX($F$44:$CG$44),(AI$107/(1-(1+Inputs!$E$156)^-AI$44))),0)</f>
        <v>0</v>
      </c>
      <c r="AJ110" s="293">
        <f>IF(AJ$44&gt;0,IF(Inputs!$E$156=0,'Debt and equity calcs'!$D$102*AJ$43/MAX($F$44:$CG$44),(AJ$107/(1-(1+Inputs!$E$156)^-AJ$44))),0)</f>
        <v>0</v>
      </c>
      <c r="AK110" s="293">
        <f>IF(AK$44&gt;0,IF(Inputs!$E$156=0,'Debt and equity calcs'!$D$102*AK$43/MAX($F$44:$CG$44),(AK$107/(1-(1+Inputs!$E$156)^-AK$44))),0)</f>
        <v>0</v>
      </c>
      <c r="AL110" s="293">
        <f>IF(AL$44&gt;0,IF(Inputs!$E$156=0,'Debt and equity calcs'!$D$102*AL$43/MAX($F$44:$CG$44),(AL$107/(1-(1+Inputs!$E$156)^-AL$44))),0)</f>
        <v>0</v>
      </c>
      <c r="AM110" s="293">
        <f>IF(AM$44&gt;0,IF(Inputs!$E$156=0,'Debt and equity calcs'!$D$102*AM$43/MAX($F$44:$CG$44),(AM$107/(1-(1+Inputs!$E$156)^-AM$44))),0)</f>
        <v>0</v>
      </c>
      <c r="AN110" s="293">
        <f>IF(AN$44&gt;0,IF(Inputs!$E$156=0,'Debt and equity calcs'!$D$102*AN$43/MAX($F$44:$CG$44),(AN$107/(1-(1+Inputs!$E$156)^-AN$44))),0)</f>
        <v>0</v>
      </c>
      <c r="AO110" s="293">
        <f>IF(AO$44&gt;0,IF(Inputs!$E$156=0,'Debt and equity calcs'!$D$102*AO$43/MAX($F$44:$CG$44),(AO$107/(1-(1+Inputs!$E$156)^-AO$44))),0)</f>
        <v>0</v>
      </c>
      <c r="AP110" s="293">
        <f>IF(AP$44&gt;0,IF(Inputs!$E$156=0,'Debt and equity calcs'!$D$102*AP$43/MAX($F$44:$CG$44),(AP$107/(1-(1+Inputs!$E$156)^-AP$44))),0)</f>
        <v>0</v>
      </c>
      <c r="AQ110" s="293">
        <f>IF(AQ$44&gt;0,IF(Inputs!$E$156=0,'Debt and equity calcs'!$D$102*AQ$43/MAX($F$44:$CG$44),(AQ$107/(1-(1+Inputs!$E$156)^-AQ$44))),0)</f>
        <v>0</v>
      </c>
      <c r="AR110" s="293">
        <f>IF(AR$44&gt;0,IF(Inputs!$E$156=0,'Debt and equity calcs'!$D$102*AR$43/MAX($F$44:$CG$44),(AR$107/(1-(1+Inputs!$E$156)^-AR$44))),0)</f>
        <v>0</v>
      </c>
      <c r="AS110" s="293">
        <f>IF(AS$44&gt;0,IF(Inputs!$E$156=0,'Debt and equity calcs'!$D$102*AS$43/MAX($F$44:$CG$44),(AS$107/(1-(1+Inputs!$E$156)^-AS$44))),0)</f>
        <v>0</v>
      </c>
      <c r="AT110" s="293">
        <f>IF(AT$44&gt;0,IF(Inputs!$E$156=0,'Debt and equity calcs'!$D$102*AT$43/MAX($F$44:$CG$44),(AT$107/(1-(1+Inputs!$E$156)^-AT$44))),0)</f>
        <v>0</v>
      </c>
      <c r="AU110" s="293">
        <f>IF(AU$44&gt;0,IF(Inputs!$E$156=0,'Debt and equity calcs'!$D$102*AU$43/MAX($F$44:$CG$44),(AU$107/(1-(1+Inputs!$E$156)^-AU$44))),0)</f>
        <v>0</v>
      </c>
      <c r="AV110" s="293">
        <f>IF(AV$44&gt;0,IF(Inputs!$E$156=0,'Debt and equity calcs'!$D$102*AV$43/MAX($F$44:$CG$44),(AV$107/(1-(1+Inputs!$E$156)^-AV$44))),0)</f>
        <v>0</v>
      </c>
      <c r="AW110" s="293">
        <f>IF(AW$44&gt;0,IF(Inputs!$E$156=0,'Debt and equity calcs'!$D$102*AW$43/MAX($F$44:$CG$44),(AW$107/(1-(1+Inputs!$E$156)^-AW$44))),0)</f>
        <v>0</v>
      </c>
      <c r="AX110" s="293">
        <f>IF(AX$44&gt;0,IF(Inputs!$E$156=0,'Debt and equity calcs'!$D$102*AX$43/MAX($F$44:$CG$44),(AX$107/(1-(1+Inputs!$E$156)^-AX$44))),0)</f>
        <v>0</v>
      </c>
      <c r="AY110" s="293">
        <f>IF(AY$44&gt;0,IF(Inputs!$E$156=0,'Debt and equity calcs'!$D$102*AY$43/MAX($F$44:$CG$44),(AY$107/(1-(1+Inputs!$E$156)^-AY$44))),0)</f>
        <v>0</v>
      </c>
      <c r="AZ110" s="293">
        <f>IF(AZ$44&gt;0,IF(Inputs!$E$156=0,'Debt and equity calcs'!$D$102*AZ$43/MAX($F$44:$CG$44),(AZ$107/(1-(1+Inputs!$E$156)^-AZ$44))),0)</f>
        <v>0</v>
      </c>
      <c r="BA110" s="293">
        <f>IF(BA$44&gt;0,IF(Inputs!$E$156=0,'Debt and equity calcs'!$D$102*BA$43/MAX($F$44:$CG$44),(BA$107/(1-(1+Inputs!$E$156)^-BA$44))),0)</f>
        <v>0</v>
      </c>
      <c r="BB110" s="293">
        <f>IF(BB$44&gt;0,IF(Inputs!$E$156=0,'Debt and equity calcs'!$D$102*BB$43/MAX($F$44:$CG$44),(BB$107/(1-(1+Inputs!$E$156)^-BB$44))),0)</f>
        <v>0</v>
      </c>
      <c r="BC110" s="293">
        <f>IF(BC$44&gt;0,IF(Inputs!$E$156=0,'Debt and equity calcs'!$D$102*BC$43/MAX($F$44:$CG$44),(BC$107/(1-(1+Inputs!$E$156)^-BC$44))),0)</f>
        <v>0</v>
      </c>
      <c r="BD110" s="293">
        <f>IF(BD$44&gt;0,IF(Inputs!$E$156=0,'Debt and equity calcs'!$D$102*BD$43/MAX($F$44:$CG$44),(BD$107/(1-(1+Inputs!$E$156)^-BD$44))),0)</f>
        <v>0</v>
      </c>
      <c r="BE110" s="293">
        <f>IF(BE$44&gt;0,IF(Inputs!$E$156=0,'Debt and equity calcs'!$D$102*BE$43/MAX($F$44:$CG$44),(BE$107/(1-(1+Inputs!$E$156)^-BE$44))),0)</f>
        <v>0</v>
      </c>
      <c r="BF110" s="293">
        <f>IF(BF$44&gt;0,IF(Inputs!$E$156=0,'Debt and equity calcs'!$D$102*BF$43/MAX($F$44:$CG$44),(BF$107/(1-(1+Inputs!$E$156)^-BF$44))),0)</f>
        <v>0</v>
      </c>
      <c r="BG110" s="293">
        <f>IF(BG$44&gt;0,IF(Inputs!$E$156=0,'Debt and equity calcs'!$D$102*BG$43/MAX($F$44:$CG$44),(BG$107/(1-(1+Inputs!$E$156)^-BG$44))),0)</f>
        <v>0</v>
      </c>
      <c r="BH110" s="293">
        <f>IF(BH$44&gt;0,IF(Inputs!$E$156=0,'Debt and equity calcs'!$D$102*BH$43/MAX($F$44:$CG$44),(BH$107/(1-(1+Inputs!$E$156)^-BH$44))),0)</f>
        <v>0</v>
      </c>
      <c r="BI110" s="293">
        <f>IF(BI$44&gt;0,IF(Inputs!$E$156=0,'Debt and equity calcs'!$D$102*BI$43/MAX($F$44:$CG$44),(BI$107/(1-(1+Inputs!$E$156)^-BI$44))),0)</f>
        <v>0</v>
      </c>
      <c r="BJ110" s="293">
        <f>IF(BJ$44&gt;0,IF(Inputs!$E$156=0,'Debt and equity calcs'!$D$102*BJ$43/MAX($F$44:$CG$44),(BJ$107/(1-(1+Inputs!$E$156)^-BJ$44))),0)</f>
        <v>0</v>
      </c>
      <c r="BK110" s="293">
        <f>IF(BK$44&gt;0,IF(Inputs!$E$156=0,'Debt and equity calcs'!$D$102*BK$43/MAX($F$44:$CG$44),(BK$107/(1-(1+Inputs!$E$156)^-BK$44))),0)</f>
        <v>0</v>
      </c>
      <c r="BL110" s="293">
        <f>IF(BL$44&gt;0,IF(Inputs!$E$156=0,'Debt and equity calcs'!$D$102*BL$43/MAX($F$44:$CG$44),(BL$107/(1-(1+Inputs!$E$156)^-BL$44))),0)</f>
        <v>0</v>
      </c>
      <c r="BM110" s="293">
        <f>IF(BM$44&gt;0,IF(Inputs!$E$156=0,'Debt and equity calcs'!$D$102*BM$43/MAX($F$44:$CG$44),(BM$107/(1-(1+Inputs!$E$156)^-BM$44))),0)</f>
        <v>0</v>
      </c>
      <c r="BN110" s="293">
        <f>IF(BN$44&gt;0,IF(Inputs!$E$156=0,'Debt and equity calcs'!$D$102*BN$43/MAX($F$44:$CG$44),(BN$107/(1-(1+Inputs!$E$156)^-BN$44))),0)</f>
        <v>0</v>
      </c>
      <c r="BO110" s="293">
        <f>IF(BO$44&gt;0,IF(Inputs!$E$156=0,'Debt and equity calcs'!$D$102*BO$43/MAX($F$44:$CG$44),(BO$107/(1-(1+Inputs!$E$156)^-BO$44))),0)</f>
        <v>0</v>
      </c>
      <c r="BP110" s="293">
        <f>IF(BP$44&gt;0,IF(Inputs!$E$156=0,'Debt and equity calcs'!$D$102*BP$43/MAX($F$44:$CG$44),(BP$107/(1-(1+Inputs!$E$156)^-BP$44))),0)</f>
        <v>0</v>
      </c>
      <c r="BQ110" s="293">
        <f>IF(BQ$44&gt;0,IF(Inputs!$E$156=0,'Debt and equity calcs'!$D$102*BQ$43/MAX($F$44:$CG$44),(BQ$107/(1-(1+Inputs!$E$156)^-BQ$44))),0)</f>
        <v>0</v>
      </c>
      <c r="BR110" s="293">
        <f>IF(BR$44&gt;0,IF(Inputs!$E$156=0,'Debt and equity calcs'!$D$102*BR$43/MAX($F$44:$CG$44),(BR$107/(1-(1+Inputs!$E$156)^-BR$44))),0)</f>
        <v>0</v>
      </c>
      <c r="BS110" s="293">
        <f>IF(BS$44&gt;0,IF(Inputs!$E$156=0,'Debt and equity calcs'!$D$102*BS$43/MAX($F$44:$CG$44),(BS$107/(1-(1+Inputs!$E$156)^-BS$44))),0)</f>
        <v>0</v>
      </c>
      <c r="BT110" s="293">
        <f>IF(BT$44&gt;0,IF(Inputs!$E$156=0,'Debt and equity calcs'!$D$102*BT$43/MAX($F$44:$CG$44),(BT$107/(1-(1+Inputs!$E$156)^-BT$44))),0)</f>
        <v>0</v>
      </c>
      <c r="BU110" s="293">
        <f>IF(BU$44&gt;0,IF(Inputs!$E$156=0,'Debt and equity calcs'!$D$102*BU$43/MAX($F$44:$CG$44),(BU$107/(1-(1+Inputs!$E$156)^-BU$44))),0)</f>
        <v>0</v>
      </c>
      <c r="BV110" s="293">
        <f>IF(BV$44&gt;0,IF(Inputs!$E$156=0,'Debt and equity calcs'!$D$102*BV$43/MAX($F$44:$CG$44),(BV$107/(1-(1+Inputs!$E$156)^-BV$44))),0)</f>
        <v>0</v>
      </c>
      <c r="BW110" s="293">
        <f>IF(BW$44&gt;0,IF(Inputs!$E$156=0,'Debt and equity calcs'!$D$102*BW$43/MAX($F$44:$CG$44),(BW$107/(1-(1+Inputs!$E$156)^-BW$44))),0)</f>
        <v>0</v>
      </c>
      <c r="BX110" s="293">
        <f>IF(BX$44&gt;0,IF(Inputs!$E$156=0,'Debt and equity calcs'!$D$102*BX$43/MAX($F$44:$CG$44),(BX$107/(1-(1+Inputs!$E$156)^-BX$44))),0)</f>
        <v>0</v>
      </c>
      <c r="BY110" s="293">
        <f>IF(BY$44&gt;0,IF(Inputs!$E$156=0,'Debt and equity calcs'!$D$102*BY$43/MAX($F$44:$CG$44),(BY$107/(1-(1+Inputs!$E$156)^-BY$44))),0)</f>
        <v>0</v>
      </c>
      <c r="BZ110" s="293">
        <f>IF(BZ$44&gt;0,IF(Inputs!$E$156=0,'Debt and equity calcs'!$D$102*BZ$43/MAX($F$44:$CG$44),(BZ$107/(1-(1+Inputs!$E$156)^-BZ$44))),0)</f>
        <v>0</v>
      </c>
      <c r="CA110" s="293">
        <f>IF(CA$44&gt;0,IF(Inputs!$E$156=0,'Debt and equity calcs'!$D$102*CA$43/MAX($F$44:$CG$44),(CA$107/(1-(1+Inputs!$E$156)^-CA$44))),0)</f>
        <v>0</v>
      </c>
      <c r="CB110" s="293">
        <f>IF(CB$44&gt;0,IF(Inputs!$E$156=0,'Debt and equity calcs'!$D$102*CB$43/MAX($F$44:$CG$44),(CB$107/(1-(1+Inputs!$E$156)^-CB$44))),0)</f>
        <v>0</v>
      </c>
      <c r="CC110" s="293">
        <f>IF(CC$44&gt;0,IF(Inputs!$E$156=0,'Debt and equity calcs'!$D$102*CC$43/MAX($F$44:$CG$44),(CC$107/(1-(1+Inputs!$E$156)^-CC$44))),0)</f>
        <v>0</v>
      </c>
      <c r="CD110" s="293">
        <f>IF(CD$44&gt;0,IF(Inputs!$E$156=0,'Debt and equity calcs'!$D$102*CD$43/MAX($F$44:$CG$44),(CD$107/(1-(1+Inputs!$E$156)^-CD$44))),0)</f>
        <v>0</v>
      </c>
      <c r="CE110" s="293">
        <f>IF(CE$44&gt;0,IF(Inputs!$E$156=0,'Debt and equity calcs'!$D$102*CE$43/MAX($F$44:$CG$44),(CE$107/(1-(1+Inputs!$E$156)^-CE$44))),0)</f>
        <v>0</v>
      </c>
      <c r="CF110" s="293">
        <f>IF(CF$44&gt;0,IF(Inputs!$E$156=0,'Debt and equity calcs'!$D$102*CF$43/MAX($F$44:$CG$44),(CF$107/(1-(1+Inputs!$E$156)^-CF$44))),0)</f>
        <v>0</v>
      </c>
      <c r="CG110" s="293">
        <f>IF(CG$44&gt;0,IF(Inputs!$E$156=0,'Debt and equity calcs'!$D$102*CG$43/MAX($F$44:$CG$44),(CG$107/(1-(1+Inputs!$E$156)^-CG$44))),0)</f>
        <v>0</v>
      </c>
      <c r="CH110" s="89"/>
    </row>
    <row r="111" spans="1:96" ht="14.45" x14ac:dyDescent="0.3">
      <c r="A111" s="76"/>
      <c r="B111" s="84" t="s">
        <v>925</v>
      </c>
      <c r="D111" s="90">
        <f>SUM(F111:CG111)</f>
        <v>0</v>
      </c>
      <c r="F111" s="89">
        <f t="shared" ref="F111:BQ111" si="114">-F$107</f>
        <v>0</v>
      </c>
      <c r="G111" s="89">
        <f t="shared" si="114"/>
        <v>0</v>
      </c>
      <c r="H111" s="89">
        <f t="shared" si="114"/>
        <v>0</v>
      </c>
      <c r="I111" s="89">
        <f t="shared" si="114"/>
        <v>0</v>
      </c>
      <c r="J111" s="89">
        <f t="shared" si="114"/>
        <v>0</v>
      </c>
      <c r="K111" s="89">
        <f t="shared" si="114"/>
        <v>0</v>
      </c>
      <c r="L111" s="89">
        <f t="shared" si="114"/>
        <v>0</v>
      </c>
      <c r="M111" s="89">
        <f t="shared" si="114"/>
        <v>0</v>
      </c>
      <c r="N111" s="89">
        <f t="shared" si="114"/>
        <v>0</v>
      </c>
      <c r="O111" s="89">
        <f t="shared" si="114"/>
        <v>0</v>
      </c>
      <c r="P111" s="89">
        <f t="shared" si="114"/>
        <v>0</v>
      </c>
      <c r="Q111" s="89">
        <f t="shared" si="114"/>
        <v>0</v>
      </c>
      <c r="R111" s="89">
        <f t="shared" si="114"/>
        <v>0</v>
      </c>
      <c r="S111" s="89">
        <f t="shared" si="114"/>
        <v>0</v>
      </c>
      <c r="T111" s="89">
        <f t="shared" si="114"/>
        <v>0</v>
      </c>
      <c r="U111" s="89">
        <f t="shared" si="114"/>
        <v>0</v>
      </c>
      <c r="V111" s="89">
        <f t="shared" si="114"/>
        <v>0</v>
      </c>
      <c r="W111" s="89">
        <f t="shared" si="114"/>
        <v>0</v>
      </c>
      <c r="X111" s="89">
        <f t="shared" si="114"/>
        <v>0</v>
      </c>
      <c r="Y111" s="89">
        <f t="shared" si="114"/>
        <v>0</v>
      </c>
      <c r="Z111" s="89">
        <f t="shared" si="114"/>
        <v>0</v>
      </c>
      <c r="AA111" s="89">
        <f t="shared" si="114"/>
        <v>0</v>
      </c>
      <c r="AB111" s="89">
        <f t="shared" si="114"/>
        <v>0</v>
      </c>
      <c r="AC111" s="89">
        <f t="shared" si="114"/>
        <v>0</v>
      </c>
      <c r="AD111" s="89">
        <f t="shared" si="114"/>
        <v>0</v>
      </c>
      <c r="AE111" s="89">
        <f t="shared" si="114"/>
        <v>0</v>
      </c>
      <c r="AF111" s="89">
        <f t="shared" si="114"/>
        <v>0</v>
      </c>
      <c r="AG111" s="89">
        <f t="shared" si="114"/>
        <v>0</v>
      </c>
      <c r="AH111" s="89">
        <f t="shared" si="114"/>
        <v>0</v>
      </c>
      <c r="AI111" s="89">
        <f t="shared" si="114"/>
        <v>0</v>
      </c>
      <c r="AJ111" s="89">
        <f t="shared" si="114"/>
        <v>0</v>
      </c>
      <c r="AK111" s="89">
        <f t="shared" si="114"/>
        <v>0</v>
      </c>
      <c r="AL111" s="89">
        <f t="shared" si="114"/>
        <v>0</v>
      </c>
      <c r="AM111" s="89">
        <f t="shared" si="114"/>
        <v>0</v>
      </c>
      <c r="AN111" s="89">
        <f t="shared" si="114"/>
        <v>0</v>
      </c>
      <c r="AO111" s="89">
        <f t="shared" si="114"/>
        <v>0</v>
      </c>
      <c r="AP111" s="89">
        <f t="shared" si="114"/>
        <v>0</v>
      </c>
      <c r="AQ111" s="89">
        <f t="shared" si="114"/>
        <v>0</v>
      </c>
      <c r="AR111" s="89">
        <f t="shared" si="114"/>
        <v>0</v>
      </c>
      <c r="AS111" s="89">
        <f t="shared" si="114"/>
        <v>0</v>
      </c>
      <c r="AT111" s="89">
        <f t="shared" si="114"/>
        <v>0</v>
      </c>
      <c r="AU111" s="89">
        <f t="shared" si="114"/>
        <v>0</v>
      </c>
      <c r="AV111" s="89">
        <f t="shared" si="114"/>
        <v>0</v>
      </c>
      <c r="AW111" s="89">
        <f t="shared" si="114"/>
        <v>0</v>
      </c>
      <c r="AX111" s="89">
        <f t="shared" si="114"/>
        <v>0</v>
      </c>
      <c r="AY111" s="89">
        <f t="shared" si="114"/>
        <v>0</v>
      </c>
      <c r="AZ111" s="89">
        <f t="shared" si="114"/>
        <v>0</v>
      </c>
      <c r="BA111" s="89">
        <f t="shared" si="114"/>
        <v>0</v>
      </c>
      <c r="BB111" s="89">
        <f t="shared" si="114"/>
        <v>0</v>
      </c>
      <c r="BC111" s="89">
        <f t="shared" si="114"/>
        <v>0</v>
      </c>
      <c r="BD111" s="89">
        <f t="shared" si="114"/>
        <v>0</v>
      </c>
      <c r="BE111" s="89">
        <f t="shared" si="114"/>
        <v>0</v>
      </c>
      <c r="BF111" s="89">
        <f t="shared" si="114"/>
        <v>0</v>
      </c>
      <c r="BG111" s="89">
        <f t="shared" si="114"/>
        <v>0</v>
      </c>
      <c r="BH111" s="89">
        <f t="shared" si="114"/>
        <v>0</v>
      </c>
      <c r="BI111" s="89">
        <f t="shared" si="114"/>
        <v>0</v>
      </c>
      <c r="BJ111" s="89">
        <f t="shared" si="114"/>
        <v>0</v>
      </c>
      <c r="BK111" s="89">
        <f t="shared" si="114"/>
        <v>0</v>
      </c>
      <c r="BL111" s="89">
        <f t="shared" si="114"/>
        <v>0</v>
      </c>
      <c r="BM111" s="89">
        <f t="shared" si="114"/>
        <v>0</v>
      </c>
      <c r="BN111" s="89">
        <f t="shared" si="114"/>
        <v>0</v>
      </c>
      <c r="BO111" s="89">
        <f t="shared" si="114"/>
        <v>0</v>
      </c>
      <c r="BP111" s="89">
        <f t="shared" si="114"/>
        <v>0</v>
      </c>
      <c r="BQ111" s="89">
        <f t="shared" si="114"/>
        <v>0</v>
      </c>
      <c r="BR111" s="89">
        <f t="shared" ref="BR111:CG111" si="115">-BR$107</f>
        <v>0</v>
      </c>
      <c r="BS111" s="89">
        <f t="shared" si="115"/>
        <v>0</v>
      </c>
      <c r="BT111" s="89">
        <f t="shared" si="115"/>
        <v>0</v>
      </c>
      <c r="BU111" s="89">
        <f t="shared" si="115"/>
        <v>0</v>
      </c>
      <c r="BV111" s="89">
        <f t="shared" si="115"/>
        <v>0</v>
      </c>
      <c r="BW111" s="89">
        <f t="shared" si="115"/>
        <v>0</v>
      </c>
      <c r="BX111" s="89">
        <f t="shared" si="115"/>
        <v>0</v>
      </c>
      <c r="BY111" s="89">
        <f t="shared" si="115"/>
        <v>0</v>
      </c>
      <c r="BZ111" s="89">
        <f t="shared" si="115"/>
        <v>0</v>
      </c>
      <c r="CA111" s="89">
        <f t="shared" si="115"/>
        <v>0</v>
      </c>
      <c r="CB111" s="89">
        <f t="shared" si="115"/>
        <v>0</v>
      </c>
      <c r="CC111" s="89">
        <f t="shared" si="115"/>
        <v>0</v>
      </c>
      <c r="CD111" s="89">
        <f t="shared" si="115"/>
        <v>0</v>
      </c>
      <c r="CE111" s="89">
        <f t="shared" si="115"/>
        <v>0</v>
      </c>
      <c r="CF111" s="89">
        <f t="shared" si="115"/>
        <v>0</v>
      </c>
      <c r="CG111" s="89">
        <f t="shared" si="115"/>
        <v>0</v>
      </c>
      <c r="CH111" s="89"/>
    </row>
    <row r="112" spans="1:96" ht="14.45" x14ac:dyDescent="0.3">
      <c r="A112" s="76"/>
      <c r="B112" s="84" t="s">
        <v>924</v>
      </c>
      <c r="D112" s="90">
        <f>SUM(F112:CG112)</f>
        <v>0</v>
      </c>
      <c r="F112" s="89">
        <f>IF(F$110=0,0,-F$110-F$111)</f>
        <v>0</v>
      </c>
      <c r="G112" s="89">
        <f t="shared" ref="G112:BR112" si="116">IF(G$110=0,0,-G$110-G$111)</f>
        <v>0</v>
      </c>
      <c r="H112" s="89">
        <f t="shared" si="116"/>
        <v>0</v>
      </c>
      <c r="I112" s="89">
        <f t="shared" si="116"/>
        <v>0</v>
      </c>
      <c r="J112" s="89">
        <f t="shared" si="116"/>
        <v>0</v>
      </c>
      <c r="K112" s="89">
        <f t="shared" si="116"/>
        <v>0</v>
      </c>
      <c r="L112" s="89">
        <f t="shared" si="116"/>
        <v>0</v>
      </c>
      <c r="M112" s="89">
        <f t="shared" si="116"/>
        <v>0</v>
      </c>
      <c r="N112" s="89">
        <f t="shared" si="116"/>
        <v>0</v>
      </c>
      <c r="O112" s="89">
        <f t="shared" si="116"/>
        <v>0</v>
      </c>
      <c r="P112" s="89">
        <f t="shared" si="116"/>
        <v>0</v>
      </c>
      <c r="Q112" s="89">
        <f t="shared" si="116"/>
        <v>0</v>
      </c>
      <c r="R112" s="89">
        <f t="shared" si="116"/>
        <v>0</v>
      </c>
      <c r="S112" s="89">
        <f t="shared" si="116"/>
        <v>0</v>
      </c>
      <c r="T112" s="89">
        <f t="shared" si="116"/>
        <v>0</v>
      </c>
      <c r="U112" s="89">
        <f t="shared" si="116"/>
        <v>0</v>
      </c>
      <c r="V112" s="89">
        <f t="shared" si="116"/>
        <v>0</v>
      </c>
      <c r="W112" s="89">
        <f t="shared" si="116"/>
        <v>0</v>
      </c>
      <c r="X112" s="89">
        <f t="shared" si="116"/>
        <v>0</v>
      </c>
      <c r="Y112" s="89">
        <f t="shared" si="116"/>
        <v>0</v>
      </c>
      <c r="Z112" s="89">
        <f t="shared" si="116"/>
        <v>0</v>
      </c>
      <c r="AA112" s="89">
        <f t="shared" si="116"/>
        <v>0</v>
      </c>
      <c r="AB112" s="89">
        <f t="shared" si="116"/>
        <v>0</v>
      </c>
      <c r="AC112" s="89">
        <f t="shared" si="116"/>
        <v>0</v>
      </c>
      <c r="AD112" s="89">
        <f t="shared" si="116"/>
        <v>0</v>
      </c>
      <c r="AE112" s="89">
        <f t="shared" si="116"/>
        <v>0</v>
      </c>
      <c r="AF112" s="89">
        <f t="shared" si="116"/>
        <v>0</v>
      </c>
      <c r="AG112" s="89">
        <f t="shared" si="116"/>
        <v>0</v>
      </c>
      <c r="AH112" s="89">
        <f t="shared" si="116"/>
        <v>0</v>
      </c>
      <c r="AI112" s="89">
        <f t="shared" si="116"/>
        <v>0</v>
      </c>
      <c r="AJ112" s="89">
        <f t="shared" si="116"/>
        <v>0</v>
      </c>
      <c r="AK112" s="89">
        <f t="shared" si="116"/>
        <v>0</v>
      </c>
      <c r="AL112" s="89">
        <f t="shared" si="116"/>
        <v>0</v>
      </c>
      <c r="AM112" s="89">
        <f t="shared" si="116"/>
        <v>0</v>
      </c>
      <c r="AN112" s="89">
        <f t="shared" si="116"/>
        <v>0</v>
      </c>
      <c r="AO112" s="89">
        <f t="shared" si="116"/>
        <v>0</v>
      </c>
      <c r="AP112" s="89">
        <f t="shared" si="116"/>
        <v>0</v>
      </c>
      <c r="AQ112" s="89">
        <f t="shared" si="116"/>
        <v>0</v>
      </c>
      <c r="AR112" s="89">
        <f t="shared" si="116"/>
        <v>0</v>
      </c>
      <c r="AS112" s="89">
        <f t="shared" si="116"/>
        <v>0</v>
      </c>
      <c r="AT112" s="89">
        <f t="shared" si="116"/>
        <v>0</v>
      </c>
      <c r="AU112" s="89">
        <f t="shared" si="116"/>
        <v>0</v>
      </c>
      <c r="AV112" s="89">
        <f t="shared" si="116"/>
        <v>0</v>
      </c>
      <c r="AW112" s="89">
        <f t="shared" si="116"/>
        <v>0</v>
      </c>
      <c r="AX112" s="89">
        <f t="shared" si="116"/>
        <v>0</v>
      </c>
      <c r="AY112" s="89">
        <f t="shared" si="116"/>
        <v>0</v>
      </c>
      <c r="AZ112" s="89">
        <f t="shared" si="116"/>
        <v>0</v>
      </c>
      <c r="BA112" s="89">
        <f t="shared" si="116"/>
        <v>0</v>
      </c>
      <c r="BB112" s="89">
        <f t="shared" si="116"/>
        <v>0</v>
      </c>
      <c r="BC112" s="89">
        <f t="shared" si="116"/>
        <v>0</v>
      </c>
      <c r="BD112" s="89">
        <f t="shared" si="116"/>
        <v>0</v>
      </c>
      <c r="BE112" s="89">
        <f t="shared" si="116"/>
        <v>0</v>
      </c>
      <c r="BF112" s="89">
        <f t="shared" si="116"/>
        <v>0</v>
      </c>
      <c r="BG112" s="89">
        <f t="shared" si="116"/>
        <v>0</v>
      </c>
      <c r="BH112" s="89">
        <f t="shared" si="116"/>
        <v>0</v>
      </c>
      <c r="BI112" s="89">
        <f t="shared" si="116"/>
        <v>0</v>
      </c>
      <c r="BJ112" s="89">
        <f t="shared" si="116"/>
        <v>0</v>
      </c>
      <c r="BK112" s="89">
        <f t="shared" si="116"/>
        <v>0</v>
      </c>
      <c r="BL112" s="89">
        <f t="shared" si="116"/>
        <v>0</v>
      </c>
      <c r="BM112" s="89">
        <f t="shared" si="116"/>
        <v>0</v>
      </c>
      <c r="BN112" s="89">
        <f t="shared" si="116"/>
        <v>0</v>
      </c>
      <c r="BO112" s="89">
        <f t="shared" si="116"/>
        <v>0</v>
      </c>
      <c r="BP112" s="89">
        <f t="shared" si="116"/>
        <v>0</v>
      </c>
      <c r="BQ112" s="89">
        <f t="shared" si="116"/>
        <v>0</v>
      </c>
      <c r="BR112" s="89">
        <f t="shared" si="116"/>
        <v>0</v>
      </c>
      <c r="BS112" s="89">
        <f t="shared" ref="BS112:CG112" si="117">IF(BS$110=0,0,-BS$110-BS$111)</f>
        <v>0</v>
      </c>
      <c r="BT112" s="89">
        <f t="shared" si="117"/>
        <v>0</v>
      </c>
      <c r="BU112" s="89">
        <f t="shared" si="117"/>
        <v>0</v>
      </c>
      <c r="BV112" s="89">
        <f t="shared" si="117"/>
        <v>0</v>
      </c>
      <c r="BW112" s="89">
        <f t="shared" si="117"/>
        <v>0</v>
      </c>
      <c r="BX112" s="89">
        <f t="shared" si="117"/>
        <v>0</v>
      </c>
      <c r="BY112" s="89">
        <f t="shared" si="117"/>
        <v>0</v>
      </c>
      <c r="BZ112" s="89">
        <f t="shared" si="117"/>
        <v>0</v>
      </c>
      <c r="CA112" s="89">
        <f t="shared" si="117"/>
        <v>0</v>
      </c>
      <c r="CB112" s="89">
        <f t="shared" si="117"/>
        <v>0</v>
      </c>
      <c r="CC112" s="89">
        <f t="shared" si="117"/>
        <v>0</v>
      </c>
      <c r="CD112" s="89">
        <f t="shared" si="117"/>
        <v>0</v>
      </c>
      <c r="CE112" s="89">
        <f t="shared" si="117"/>
        <v>0</v>
      </c>
      <c r="CF112" s="89">
        <f t="shared" si="117"/>
        <v>0</v>
      </c>
      <c r="CG112" s="89">
        <f t="shared" si="117"/>
        <v>0</v>
      </c>
      <c r="CH112" s="89"/>
    </row>
    <row r="113" spans="1:86" s="102" customFormat="1" ht="5.45" x14ac:dyDescent="0.15">
      <c r="A113" s="218"/>
      <c r="D113" s="195"/>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row>
    <row r="114" spans="1:86" ht="15.6" x14ac:dyDescent="0.3">
      <c r="A114" s="72" t="s">
        <v>255</v>
      </c>
      <c r="B114" s="72"/>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row>
    <row r="115" spans="1:86" s="102" customFormat="1" ht="5.45" x14ac:dyDescent="0.15">
      <c r="A115" s="218"/>
      <c r="CH115" s="196"/>
    </row>
    <row r="116" spans="1:86" ht="14.45" x14ac:dyDescent="0.3">
      <c r="A116" s="76"/>
      <c r="B116" s="74" t="s">
        <v>32</v>
      </c>
      <c r="F116" s="114">
        <f>IF(LOOKUP(F$19,'Calculations - pre operations'!$F$155:$X$155,'Calculations - pre operations'!$F$202:$X$202)&gt;0,LOOKUP(F$19,'Calculations - pre operations'!$F$155:$X$155,'Calculations - pre operations'!$F$202:$X$202),E$120)</f>
        <v>0</v>
      </c>
      <c r="G116" s="114">
        <f>IF(LOOKUP(G$19,'Calculations - pre operations'!$F$155:$X$155,'Calculations - pre operations'!$F$202:$X$202)&gt;0,LOOKUP(G$19,'Calculations - pre operations'!$F$155:$X$155,'Calculations - pre operations'!$F$202:$X$202),F$120)</f>
        <v>0</v>
      </c>
      <c r="H116" s="114">
        <f>IF(LOOKUP(H$19,'Calculations - pre operations'!$F$155:$X$155,'Calculations - pre operations'!$F$202:$X$202)&gt;0,LOOKUP(H$19,'Calculations - pre operations'!$F$155:$X$155,'Calculations - pre operations'!$F$202:$X$202),G$120)</f>
        <v>0</v>
      </c>
      <c r="I116" s="114">
        <f>IF(LOOKUP(I$19,'Calculations - pre operations'!$F$155:$X$155,'Calculations - pre operations'!$F$202:$X$202)&gt;0,LOOKUP(I$19,'Calculations - pre operations'!$F$155:$X$155,'Calculations - pre operations'!$F$202:$X$202),H$120)</f>
        <v>0</v>
      </c>
      <c r="J116" s="114">
        <f>IF(LOOKUP(J$19,'Calculations - pre operations'!$F$155:$X$155,'Calculations - pre operations'!$F$202:$X$202)&gt;0,LOOKUP(J$19,'Calculations - pre operations'!$F$155:$X$155,'Calculations - pre operations'!$F$202:$X$202),I$120)</f>
        <v>0</v>
      </c>
      <c r="K116" s="114">
        <f>IF(LOOKUP(K$19,'Calculations - pre operations'!$F$155:$X$155,'Calculations - pre operations'!$F$202:$X$202)&gt;0,LOOKUP(K$19,'Calculations - pre operations'!$F$155:$X$155,'Calculations - pre operations'!$F$202:$X$202),J$120)</f>
        <v>0</v>
      </c>
      <c r="L116" s="114">
        <f>IF(LOOKUP(L$19,'Calculations - pre operations'!$F$155:$X$155,'Calculations - pre operations'!$F$202:$X$202)&gt;0,LOOKUP(L$19,'Calculations - pre operations'!$F$155:$X$155,'Calculations - pre operations'!$F$202:$X$202),K$120)</f>
        <v>0</v>
      </c>
      <c r="M116" s="114">
        <f>IF(LOOKUP(M$19,'Calculations - pre operations'!$F$155:$X$155,'Calculations - pre operations'!$F$202:$X$202)&gt;0,LOOKUP(M$19,'Calculations - pre operations'!$F$155:$X$155,'Calculations - pre operations'!$F$202:$X$202),L$120)</f>
        <v>0</v>
      </c>
      <c r="N116" s="114">
        <f>IF(LOOKUP(N$19,'Calculations - pre operations'!$F$155:$X$155,'Calculations - pre operations'!$F$202:$X$202)&gt;0,LOOKUP(N$19,'Calculations - pre operations'!$F$155:$X$155,'Calculations - pre operations'!$F$202:$X$202),M$120)</f>
        <v>0</v>
      </c>
      <c r="O116" s="114">
        <f>IF(LOOKUP(O$19,'Calculations - pre operations'!$F$155:$X$155,'Calculations - pre operations'!$F$202:$X$202)&gt;0,LOOKUP(O$19,'Calculations - pre operations'!$F$155:$X$155,'Calculations - pre operations'!$F$202:$X$202),N$120)</f>
        <v>0</v>
      </c>
      <c r="P116" s="114">
        <f>IF(LOOKUP(P$19,'Calculations - pre operations'!$F$155:$X$155,'Calculations - pre operations'!$F$202:$X$202)&gt;0,LOOKUP(P$19,'Calculations - pre operations'!$F$155:$X$155,'Calculations - pre operations'!$F$202:$X$202),O$120)</f>
        <v>0</v>
      </c>
      <c r="Q116" s="114">
        <f>IF(LOOKUP(Q$19,'Calculations - pre operations'!$F$155:$X$155,'Calculations - pre operations'!$F$202:$X$202)&gt;0,LOOKUP(Q$19,'Calculations - pre operations'!$F$155:$X$155,'Calculations - pre operations'!$F$202:$X$202),P$120)</f>
        <v>0</v>
      </c>
      <c r="R116" s="114">
        <f>IF(LOOKUP(R$19,'Calculations - pre operations'!$F$155:$X$155,'Calculations - pre operations'!$F$202:$X$202)&gt;0,LOOKUP(R$19,'Calculations - pre operations'!$F$155:$X$155,'Calculations - pre operations'!$F$202:$X$202),Q$120)</f>
        <v>0</v>
      </c>
      <c r="S116" s="114">
        <f>IF(LOOKUP(S$19,'Calculations - pre operations'!$F$155:$X$155,'Calculations - pre operations'!$F$202:$X$202)&gt;0,LOOKUP(S$19,'Calculations - pre operations'!$F$155:$X$155,'Calculations - pre operations'!$F$202:$X$202),R$120)</f>
        <v>0</v>
      </c>
      <c r="T116" s="114">
        <f>IF(LOOKUP(T$19,'Calculations - pre operations'!$F$155:$X$155,'Calculations - pre operations'!$F$202:$X$202)&gt;0,LOOKUP(T$19,'Calculations - pre operations'!$F$155:$X$155,'Calculations - pre operations'!$F$202:$X$202),S$120)</f>
        <v>0</v>
      </c>
      <c r="U116" s="114">
        <f>IF(LOOKUP(U$19,'Calculations - pre operations'!$F$155:$X$155,'Calculations - pre operations'!$F$202:$X$202)&gt;0,LOOKUP(U$19,'Calculations - pre operations'!$F$155:$X$155,'Calculations - pre operations'!$F$202:$X$202),T$120)</f>
        <v>0</v>
      </c>
      <c r="V116" s="114">
        <f>IF(LOOKUP(V$19,'Calculations - pre operations'!$F$155:$X$155,'Calculations - pre operations'!$F$202:$X$202)&gt;0,LOOKUP(V$19,'Calculations - pre operations'!$F$155:$X$155,'Calculations - pre operations'!$F$202:$X$202),U$120)</f>
        <v>0</v>
      </c>
      <c r="W116" s="114">
        <f>IF(LOOKUP(W$19,'Calculations - pre operations'!$F$155:$X$155,'Calculations - pre operations'!$F$202:$X$202)&gt;0,LOOKUP(W$19,'Calculations - pre operations'!$F$155:$X$155,'Calculations - pre operations'!$F$202:$X$202),V$120)</f>
        <v>0</v>
      </c>
      <c r="X116" s="114">
        <f>IF(LOOKUP(X$19,'Calculations - pre operations'!$F$155:$X$155,'Calculations - pre operations'!$F$202:$X$202)&gt;0,LOOKUP(X$19,'Calculations - pre operations'!$F$155:$X$155,'Calculations - pre operations'!$F$202:$X$202),W$120)</f>
        <v>0</v>
      </c>
      <c r="Y116" s="114">
        <f>IF(LOOKUP(Y$19,'Calculations - pre operations'!$F$155:$X$155,'Calculations - pre operations'!$F$202:$X$202)&gt;0,LOOKUP(Y$19,'Calculations - pre operations'!$F$155:$X$155,'Calculations - pre operations'!$F$202:$X$202),X$120)</f>
        <v>0</v>
      </c>
      <c r="Z116" s="114">
        <f>IF(LOOKUP(Z$19,'Calculations - pre operations'!$F$155:$X$155,'Calculations - pre operations'!$F$202:$X$202)&gt;0,LOOKUP(Z$19,'Calculations - pre operations'!$F$155:$X$155,'Calculations - pre operations'!$F$202:$X$202),Y$120)</f>
        <v>0</v>
      </c>
      <c r="AA116" s="114">
        <f>IF(LOOKUP(AA$19,'Calculations - pre operations'!$F$155:$X$155,'Calculations - pre operations'!$F$202:$X$202)&gt;0,LOOKUP(AA$19,'Calculations - pre operations'!$F$155:$X$155,'Calculations - pre operations'!$F$202:$X$202),Z$120)</f>
        <v>0</v>
      </c>
      <c r="AB116" s="114">
        <f>IF(LOOKUP(AB$19,'Calculations - pre operations'!$F$155:$X$155,'Calculations - pre operations'!$F$202:$X$202)&gt;0,LOOKUP(AB$19,'Calculations - pre operations'!$F$155:$X$155,'Calculations - pre operations'!$F$202:$X$202),AA$120)</f>
        <v>0</v>
      </c>
      <c r="AC116" s="114">
        <f>IF(LOOKUP(AC$19,'Calculations - pre operations'!$F$155:$X$155,'Calculations - pre operations'!$F$202:$X$202)&gt;0,LOOKUP(AC$19,'Calculations - pre operations'!$F$155:$X$155,'Calculations - pre operations'!$F$202:$X$202),AB$120)</f>
        <v>0</v>
      </c>
      <c r="AD116" s="114">
        <f>IF(LOOKUP(AD$19,'Calculations - pre operations'!$F$155:$X$155,'Calculations - pre operations'!$F$202:$X$202)&gt;0,LOOKUP(AD$19,'Calculations - pre operations'!$F$155:$X$155,'Calculations - pre operations'!$F$202:$X$202),AC$120)</f>
        <v>0</v>
      </c>
      <c r="AE116" s="114">
        <f>IF(LOOKUP(AE$19,'Calculations - pre operations'!$F$155:$X$155,'Calculations - pre operations'!$F$202:$X$202)&gt;0,LOOKUP(AE$19,'Calculations - pre operations'!$F$155:$X$155,'Calculations - pre operations'!$F$202:$X$202),AD$120)</f>
        <v>0</v>
      </c>
      <c r="AF116" s="114">
        <f>IF(LOOKUP(AF$19,'Calculations - pre operations'!$F$155:$X$155,'Calculations - pre operations'!$F$202:$X$202)&gt;0,LOOKUP(AF$19,'Calculations - pre operations'!$F$155:$X$155,'Calculations - pre operations'!$F$202:$X$202),AE$120)</f>
        <v>0</v>
      </c>
      <c r="AG116" s="114">
        <f>IF(LOOKUP(AG$19,'Calculations - pre operations'!$F$155:$X$155,'Calculations - pre operations'!$F$202:$X$202)&gt;0,LOOKUP(AG$19,'Calculations - pre operations'!$F$155:$X$155,'Calculations - pre operations'!$F$202:$X$202),AF$120)</f>
        <v>0</v>
      </c>
      <c r="AH116" s="114">
        <f>IF(LOOKUP(AH$19,'Calculations - pre operations'!$F$155:$X$155,'Calculations - pre operations'!$F$202:$X$202)&gt;0,LOOKUP(AH$19,'Calculations - pre operations'!$F$155:$X$155,'Calculations - pre operations'!$F$202:$X$202),AG$120)</f>
        <v>0</v>
      </c>
      <c r="AI116" s="114">
        <f>IF(LOOKUP(AI$19,'Calculations - pre operations'!$F$155:$X$155,'Calculations - pre operations'!$F$202:$X$202)&gt;0,LOOKUP(AI$19,'Calculations - pre operations'!$F$155:$X$155,'Calculations - pre operations'!$F$202:$X$202),AH$120)</f>
        <v>0</v>
      </c>
      <c r="AJ116" s="114">
        <f>IF(LOOKUP(AJ$19,'Calculations - pre operations'!$F$155:$X$155,'Calculations - pre operations'!$F$202:$X$202)&gt;0,LOOKUP(AJ$19,'Calculations - pre operations'!$F$155:$X$155,'Calculations - pre operations'!$F$202:$X$202),AI$120)</f>
        <v>0</v>
      </c>
      <c r="AK116" s="114">
        <f>IF(LOOKUP(AK$19,'Calculations - pre operations'!$F$155:$X$155,'Calculations - pre operations'!$F$202:$X$202)&gt;0,LOOKUP(AK$19,'Calculations - pre operations'!$F$155:$X$155,'Calculations - pre operations'!$F$202:$X$202),AJ$120)</f>
        <v>0</v>
      </c>
      <c r="AL116" s="114">
        <f>IF(LOOKUP(AL$19,'Calculations - pre operations'!$F$155:$X$155,'Calculations - pre operations'!$F$202:$X$202)&gt;0,LOOKUP(AL$19,'Calculations - pre operations'!$F$155:$X$155,'Calculations - pre operations'!$F$202:$X$202),AK$120)</f>
        <v>0</v>
      </c>
      <c r="AM116" s="114">
        <f>IF(LOOKUP(AM$19,'Calculations - pre operations'!$F$155:$X$155,'Calculations - pre operations'!$F$202:$X$202)&gt;0,LOOKUP(AM$19,'Calculations - pre operations'!$F$155:$X$155,'Calculations - pre operations'!$F$202:$X$202),AL$120)</f>
        <v>0</v>
      </c>
      <c r="AN116" s="114">
        <f>IF(LOOKUP(AN$19,'Calculations - pre operations'!$F$155:$X$155,'Calculations - pre operations'!$F$202:$X$202)&gt;0,LOOKUP(AN$19,'Calculations - pre operations'!$F$155:$X$155,'Calculations - pre operations'!$F$202:$X$202),AM$120)</f>
        <v>0</v>
      </c>
      <c r="AO116" s="114">
        <f>IF(LOOKUP(AO$19,'Calculations - pre operations'!$F$155:$X$155,'Calculations - pre operations'!$F$202:$X$202)&gt;0,LOOKUP(AO$19,'Calculations - pre operations'!$F$155:$X$155,'Calculations - pre operations'!$F$202:$X$202),AN$120)</f>
        <v>0</v>
      </c>
      <c r="AP116" s="114">
        <f>IF(LOOKUP(AP$19,'Calculations - pre operations'!$F$155:$X$155,'Calculations - pre operations'!$F$202:$X$202)&gt;0,LOOKUP(AP$19,'Calculations - pre operations'!$F$155:$X$155,'Calculations - pre operations'!$F$202:$X$202),AO$120)</f>
        <v>0</v>
      </c>
      <c r="AQ116" s="114">
        <f>IF(LOOKUP(AQ$19,'Calculations - pre operations'!$F$155:$X$155,'Calculations - pre operations'!$F$202:$X$202)&gt;0,LOOKUP(AQ$19,'Calculations - pre operations'!$F$155:$X$155,'Calculations - pre operations'!$F$202:$X$202),AP$120)</f>
        <v>0</v>
      </c>
      <c r="AR116" s="114">
        <f>IF(LOOKUP(AR$19,'Calculations - pre operations'!$F$155:$X$155,'Calculations - pre operations'!$F$202:$X$202)&gt;0,LOOKUP(AR$19,'Calculations - pre operations'!$F$155:$X$155,'Calculations - pre operations'!$F$202:$X$202),AQ$120)</f>
        <v>0</v>
      </c>
      <c r="AS116" s="114">
        <f>IF(LOOKUP(AS$19,'Calculations - pre operations'!$F$155:$X$155,'Calculations - pre operations'!$F$202:$X$202)&gt;0,LOOKUP(AS$19,'Calculations - pre operations'!$F$155:$X$155,'Calculations - pre operations'!$F$202:$X$202),AR$120)</f>
        <v>0</v>
      </c>
      <c r="AT116" s="114">
        <f>IF(LOOKUP(AT$19,'Calculations - pre operations'!$F$155:$X$155,'Calculations - pre operations'!$F$202:$X$202)&gt;0,LOOKUP(AT$19,'Calculations - pre operations'!$F$155:$X$155,'Calculations - pre operations'!$F$202:$X$202),AS$120)</f>
        <v>0</v>
      </c>
      <c r="AU116" s="114">
        <f>IF(LOOKUP(AU$19,'Calculations - pre operations'!$F$155:$X$155,'Calculations - pre operations'!$F$202:$X$202)&gt;0,LOOKUP(AU$19,'Calculations - pre operations'!$F$155:$X$155,'Calculations - pre operations'!$F$202:$X$202),AT$120)</f>
        <v>0</v>
      </c>
      <c r="AV116" s="114">
        <f>IF(LOOKUP(AV$19,'Calculations - pre operations'!$F$155:$X$155,'Calculations - pre operations'!$F$202:$X$202)&gt;0,LOOKUP(AV$19,'Calculations - pre operations'!$F$155:$X$155,'Calculations - pre operations'!$F$202:$X$202),AU$120)</f>
        <v>0</v>
      </c>
      <c r="AW116" s="114">
        <f>IF(LOOKUP(AW$19,'Calculations - pre operations'!$F$155:$X$155,'Calculations - pre operations'!$F$202:$X$202)&gt;0,LOOKUP(AW$19,'Calculations - pre operations'!$F$155:$X$155,'Calculations - pre operations'!$F$202:$X$202),AV$120)</f>
        <v>0</v>
      </c>
      <c r="AX116" s="114">
        <f>IF(LOOKUP(AX$19,'Calculations - pre operations'!$F$155:$X$155,'Calculations - pre operations'!$F$202:$X$202)&gt;0,LOOKUP(AX$19,'Calculations - pre operations'!$F$155:$X$155,'Calculations - pre operations'!$F$202:$X$202),AW$120)</f>
        <v>0</v>
      </c>
      <c r="AY116" s="114">
        <f>IF(LOOKUP(AY$19,'Calculations - pre operations'!$F$155:$X$155,'Calculations - pre operations'!$F$202:$X$202)&gt;0,LOOKUP(AY$19,'Calculations - pre operations'!$F$155:$X$155,'Calculations - pre operations'!$F$202:$X$202),AX$120)</f>
        <v>0</v>
      </c>
      <c r="AZ116" s="114">
        <f>IF(LOOKUP(AZ$19,'Calculations - pre operations'!$F$155:$X$155,'Calculations - pre operations'!$F$202:$X$202)&gt;0,LOOKUP(AZ$19,'Calculations - pre operations'!$F$155:$X$155,'Calculations - pre operations'!$F$202:$X$202),AY$120)</f>
        <v>0</v>
      </c>
      <c r="BA116" s="114">
        <f>IF(LOOKUP(BA$19,'Calculations - pre operations'!$F$155:$X$155,'Calculations - pre operations'!$F$202:$X$202)&gt;0,LOOKUP(BA$19,'Calculations - pre operations'!$F$155:$X$155,'Calculations - pre operations'!$F$202:$X$202),AZ$120)</f>
        <v>0</v>
      </c>
      <c r="BB116" s="114">
        <f>IF(LOOKUP(BB$19,'Calculations - pre operations'!$F$155:$X$155,'Calculations - pre operations'!$F$202:$X$202)&gt;0,LOOKUP(BB$19,'Calculations - pre operations'!$F$155:$X$155,'Calculations - pre operations'!$F$202:$X$202),BA$120)</f>
        <v>0</v>
      </c>
      <c r="BC116" s="114">
        <f>IF(LOOKUP(BC$19,'Calculations - pre operations'!$F$155:$X$155,'Calculations - pre operations'!$F$202:$X$202)&gt;0,LOOKUP(BC$19,'Calculations - pre operations'!$F$155:$X$155,'Calculations - pre operations'!$F$202:$X$202),BB$120)</f>
        <v>0</v>
      </c>
      <c r="BD116" s="114">
        <f>IF(LOOKUP(BD$19,'Calculations - pre operations'!$F$155:$X$155,'Calculations - pre operations'!$F$202:$X$202)&gt;0,LOOKUP(BD$19,'Calculations - pre operations'!$F$155:$X$155,'Calculations - pre operations'!$F$202:$X$202),BC$120)</f>
        <v>0</v>
      </c>
      <c r="BE116" s="114">
        <f>IF(LOOKUP(BE$19,'Calculations - pre operations'!$F$155:$X$155,'Calculations - pre operations'!$F$202:$X$202)&gt;0,LOOKUP(BE$19,'Calculations - pre operations'!$F$155:$X$155,'Calculations - pre operations'!$F$202:$X$202),BD$120)</f>
        <v>0</v>
      </c>
      <c r="BF116" s="114">
        <f>IF(LOOKUP(BF$19,'Calculations - pre operations'!$F$155:$X$155,'Calculations - pre operations'!$F$202:$X$202)&gt;0,LOOKUP(BF$19,'Calculations - pre operations'!$F$155:$X$155,'Calculations - pre operations'!$F$202:$X$202),BE$120)</f>
        <v>0</v>
      </c>
      <c r="BG116" s="114">
        <f>IF(LOOKUP(BG$19,'Calculations - pre operations'!$F$155:$X$155,'Calculations - pre operations'!$F$202:$X$202)&gt;0,LOOKUP(BG$19,'Calculations - pre operations'!$F$155:$X$155,'Calculations - pre operations'!$F$202:$X$202),BF$120)</f>
        <v>0</v>
      </c>
      <c r="BH116" s="114">
        <f>IF(LOOKUP(BH$19,'Calculations - pre operations'!$F$155:$X$155,'Calculations - pre operations'!$F$202:$X$202)&gt;0,LOOKUP(BH$19,'Calculations - pre operations'!$F$155:$X$155,'Calculations - pre operations'!$F$202:$X$202),BG$120)</f>
        <v>0</v>
      </c>
      <c r="BI116" s="114">
        <f>IF(LOOKUP(BI$19,'Calculations - pre operations'!$F$155:$X$155,'Calculations - pre operations'!$F$202:$X$202)&gt;0,LOOKUP(BI$19,'Calculations - pre operations'!$F$155:$X$155,'Calculations - pre operations'!$F$202:$X$202),BH$120)</f>
        <v>0</v>
      </c>
      <c r="BJ116" s="114">
        <f>IF(LOOKUP(BJ$19,'Calculations - pre operations'!$F$155:$X$155,'Calculations - pre operations'!$F$202:$X$202)&gt;0,LOOKUP(BJ$19,'Calculations - pre operations'!$F$155:$X$155,'Calculations - pre operations'!$F$202:$X$202),BI$120)</f>
        <v>0</v>
      </c>
      <c r="BK116" s="114">
        <f>IF(LOOKUP(BK$19,'Calculations - pre operations'!$F$155:$X$155,'Calculations - pre operations'!$F$202:$X$202)&gt;0,LOOKUP(BK$19,'Calculations - pre operations'!$F$155:$X$155,'Calculations - pre operations'!$F$202:$X$202),BJ$120)</f>
        <v>0</v>
      </c>
      <c r="BL116" s="114">
        <f>IF(LOOKUP(BL$19,'Calculations - pre operations'!$F$155:$X$155,'Calculations - pre operations'!$F$202:$X$202)&gt;0,LOOKUP(BL$19,'Calculations - pre operations'!$F$155:$X$155,'Calculations - pre operations'!$F$202:$X$202),BK$120)</f>
        <v>0</v>
      </c>
      <c r="BM116" s="114">
        <f>IF(LOOKUP(BM$19,'Calculations - pre operations'!$F$155:$X$155,'Calculations - pre operations'!$F$202:$X$202)&gt;0,LOOKUP(BM$19,'Calculations - pre operations'!$F$155:$X$155,'Calculations - pre operations'!$F$202:$X$202),BL$120)</f>
        <v>0</v>
      </c>
      <c r="BN116" s="114">
        <f>IF(LOOKUP(BN$19,'Calculations - pre operations'!$F$155:$X$155,'Calculations - pre operations'!$F$202:$X$202)&gt;0,LOOKUP(BN$19,'Calculations - pre operations'!$F$155:$X$155,'Calculations - pre operations'!$F$202:$X$202),BM$120)</f>
        <v>0</v>
      </c>
      <c r="BO116" s="114">
        <f>IF(LOOKUP(BO$19,'Calculations - pre operations'!$F$155:$X$155,'Calculations - pre operations'!$F$202:$X$202)&gt;0,LOOKUP(BO$19,'Calculations - pre operations'!$F$155:$X$155,'Calculations - pre operations'!$F$202:$X$202),BN$120)</f>
        <v>0</v>
      </c>
      <c r="BP116" s="114">
        <f>IF(LOOKUP(BP$19,'Calculations - pre operations'!$F$155:$X$155,'Calculations - pre operations'!$F$202:$X$202)&gt;0,LOOKUP(BP$19,'Calculations - pre operations'!$F$155:$X$155,'Calculations - pre operations'!$F$202:$X$202),BO$120)</f>
        <v>0</v>
      </c>
      <c r="BQ116" s="114">
        <f>IF(LOOKUP(BQ$19,'Calculations - pre operations'!$F$155:$X$155,'Calculations - pre operations'!$F$202:$X$202)&gt;0,LOOKUP(BQ$19,'Calculations - pre operations'!$F$155:$X$155,'Calculations - pre operations'!$F$202:$X$202),BP$120)</f>
        <v>0</v>
      </c>
      <c r="BR116" s="114">
        <f>IF(LOOKUP(BR$19,'Calculations - pre operations'!$F$155:$X$155,'Calculations - pre operations'!$F$202:$X$202)&gt;0,LOOKUP(BR$19,'Calculations - pre operations'!$F$155:$X$155,'Calculations - pre operations'!$F$202:$X$202),BQ$120)</f>
        <v>0</v>
      </c>
      <c r="BS116" s="114">
        <f>IF(LOOKUP(BS$19,'Calculations - pre operations'!$F$155:$X$155,'Calculations - pre operations'!$F$202:$X$202)&gt;0,LOOKUP(BS$19,'Calculations - pre operations'!$F$155:$X$155,'Calculations - pre operations'!$F$202:$X$202),BR$120)</f>
        <v>0</v>
      </c>
      <c r="BT116" s="114">
        <f>IF(LOOKUP(BT$19,'Calculations - pre operations'!$F$155:$X$155,'Calculations - pre operations'!$F$202:$X$202)&gt;0,LOOKUP(BT$19,'Calculations - pre operations'!$F$155:$X$155,'Calculations - pre operations'!$F$202:$X$202),BS$120)</f>
        <v>0</v>
      </c>
      <c r="BU116" s="114">
        <f>IF(LOOKUP(BU$19,'Calculations - pre operations'!$F$155:$X$155,'Calculations - pre operations'!$F$202:$X$202)&gt;0,LOOKUP(BU$19,'Calculations - pre operations'!$F$155:$X$155,'Calculations - pre operations'!$F$202:$X$202),BT$120)</f>
        <v>0</v>
      </c>
      <c r="BV116" s="114">
        <f>IF(LOOKUP(BV$19,'Calculations - pre operations'!$F$155:$X$155,'Calculations - pre operations'!$F$202:$X$202)&gt;0,LOOKUP(BV$19,'Calculations - pre operations'!$F$155:$X$155,'Calculations - pre operations'!$F$202:$X$202),BU$120)</f>
        <v>0</v>
      </c>
      <c r="BW116" s="114">
        <f>IF(LOOKUP(BW$19,'Calculations - pre operations'!$F$155:$X$155,'Calculations - pre operations'!$F$202:$X$202)&gt;0,LOOKUP(BW$19,'Calculations - pre operations'!$F$155:$X$155,'Calculations - pre operations'!$F$202:$X$202),BV$120)</f>
        <v>0</v>
      </c>
      <c r="BX116" s="114">
        <f>IF(LOOKUP(BX$19,'Calculations - pre operations'!$F$155:$X$155,'Calculations - pre operations'!$F$202:$X$202)&gt;0,LOOKUP(BX$19,'Calculations - pre operations'!$F$155:$X$155,'Calculations - pre operations'!$F$202:$X$202),BW$120)</f>
        <v>0</v>
      </c>
      <c r="BY116" s="114">
        <f>IF(LOOKUP(BY$19,'Calculations - pre operations'!$F$155:$X$155,'Calculations - pre operations'!$F$202:$X$202)&gt;0,LOOKUP(BY$19,'Calculations - pre operations'!$F$155:$X$155,'Calculations - pre operations'!$F$202:$X$202),BX$120)</f>
        <v>0</v>
      </c>
      <c r="BZ116" s="114">
        <f>IF(LOOKUP(BZ$19,'Calculations - pre operations'!$F$155:$X$155,'Calculations - pre operations'!$F$202:$X$202)&gt;0,LOOKUP(BZ$19,'Calculations - pre operations'!$F$155:$X$155,'Calculations - pre operations'!$F$202:$X$202),BY$120)</f>
        <v>0</v>
      </c>
      <c r="CA116" s="114">
        <f>IF(LOOKUP(CA$19,'Calculations - pre operations'!$F$155:$X$155,'Calculations - pre operations'!$F$202:$X$202)&gt;0,LOOKUP(CA$19,'Calculations - pre operations'!$F$155:$X$155,'Calculations - pre operations'!$F$202:$X$202),BZ$120)</f>
        <v>0</v>
      </c>
      <c r="CB116" s="114">
        <f>IF(LOOKUP(CB$19,'Calculations - pre operations'!$F$155:$X$155,'Calculations - pre operations'!$F$202:$X$202)&gt;0,LOOKUP(CB$19,'Calculations - pre operations'!$F$155:$X$155,'Calculations - pre operations'!$F$202:$X$202),CA$120)</f>
        <v>0</v>
      </c>
      <c r="CC116" s="114">
        <f>IF(LOOKUP(CC$19,'Calculations - pre operations'!$F$155:$X$155,'Calculations - pre operations'!$F$202:$X$202)&gt;0,LOOKUP(CC$19,'Calculations - pre operations'!$F$155:$X$155,'Calculations - pre operations'!$F$202:$X$202),CB$120)</f>
        <v>0</v>
      </c>
      <c r="CD116" s="114">
        <f>IF(LOOKUP(CD$19,'Calculations - pre operations'!$F$155:$X$155,'Calculations - pre operations'!$F$202:$X$202)&gt;0,LOOKUP(CD$19,'Calculations - pre operations'!$F$155:$X$155,'Calculations - pre operations'!$F$202:$X$202),CC$120)</f>
        <v>0</v>
      </c>
      <c r="CE116" s="114">
        <f>IF(LOOKUP(CE$19,'Calculations - pre operations'!$F$155:$X$155,'Calculations - pre operations'!$F$202:$X$202)&gt;0,LOOKUP(CE$19,'Calculations - pre operations'!$F$155:$X$155,'Calculations - pre operations'!$F$202:$X$202),CD$120)</f>
        <v>0</v>
      </c>
      <c r="CF116" s="114">
        <f>IF(LOOKUP(CF$19,'Calculations - pre operations'!$F$155:$X$155,'Calculations - pre operations'!$F$202:$X$202)&gt;0,LOOKUP(CF$19,'Calculations - pre operations'!$F$155:$X$155,'Calculations - pre operations'!$F$202:$X$202),CE$120)</f>
        <v>0</v>
      </c>
      <c r="CG116" s="114">
        <f>IF(LOOKUP(CG$19,'Calculations - pre operations'!$F$155:$X$155,'Calculations - pre operations'!$F$202:$X$202)&gt;0,LOOKUP(CG$19,'Calculations - pre operations'!$F$155:$X$155,'Calculations - pre operations'!$F$202:$X$202),CF$120)</f>
        <v>0</v>
      </c>
      <c r="CH116" s="89"/>
    </row>
    <row r="117" spans="1:86" ht="14.45" x14ac:dyDescent="0.3">
      <c r="A117" s="76"/>
      <c r="B117" s="66" t="s">
        <v>49</v>
      </c>
      <c r="D117" s="90">
        <f>SUM(F117:CG117)</f>
        <v>0</v>
      </c>
      <c r="F117" s="114">
        <f>LOOKUP(F$19,'Calculations - pre operations'!$F$155:$X$155,'Calculations - pre operations'!$F$203:$X$203)</f>
        <v>0</v>
      </c>
      <c r="G117" s="114">
        <f>LOOKUP(G$19,'Calculations - pre operations'!$F$155:$X$155,'Calculations - pre operations'!$F$203:$X$203)</f>
        <v>0</v>
      </c>
      <c r="H117" s="114">
        <f>LOOKUP(H$19,'Calculations - pre operations'!$F$155:$X$155,'Calculations - pre operations'!$F$203:$X$203)</f>
        <v>0</v>
      </c>
      <c r="I117" s="114">
        <f>LOOKUP(I$19,'Calculations - pre operations'!$F$155:$X$155,'Calculations - pre operations'!$F$203:$X$203)</f>
        <v>0</v>
      </c>
      <c r="J117" s="114">
        <f>LOOKUP(J$19,'Calculations - pre operations'!$F$155:$X$155,'Calculations - pre operations'!$F$203:$X$203)</f>
        <v>0</v>
      </c>
      <c r="K117" s="114">
        <f>LOOKUP(K$19,'Calculations - pre operations'!$F$155:$X$155,'Calculations - pre operations'!$F$203:$X$203)</f>
        <v>0</v>
      </c>
      <c r="L117" s="114">
        <f>LOOKUP(L$19,'Calculations - pre operations'!$F$155:$X$155,'Calculations - pre operations'!$F$203:$X$203)</f>
        <v>0</v>
      </c>
      <c r="M117" s="114">
        <f>LOOKUP(M$19,'Calculations - pre operations'!$F$155:$X$155,'Calculations - pre operations'!$F$203:$X$203)</f>
        <v>0</v>
      </c>
      <c r="N117" s="114">
        <f>LOOKUP(N$19,'Calculations - pre operations'!$F$155:$X$155,'Calculations - pre operations'!$F$203:$X$203)</f>
        <v>0</v>
      </c>
      <c r="O117" s="114">
        <f>LOOKUP(O$19,'Calculations - pre operations'!$F$155:$X$155,'Calculations - pre operations'!$F$203:$X$203)</f>
        <v>0</v>
      </c>
      <c r="P117" s="114">
        <f>LOOKUP(P$19,'Calculations - pre operations'!$F$155:$X$155,'Calculations - pre operations'!$F$203:$X$203)</f>
        <v>0</v>
      </c>
      <c r="Q117" s="114">
        <f>LOOKUP(Q$19,'Calculations - pre operations'!$F$155:$X$155,'Calculations - pre operations'!$F$203:$X$203)</f>
        <v>0</v>
      </c>
      <c r="R117" s="114">
        <f>LOOKUP(R$19,'Calculations - pre operations'!$F$155:$X$155,'Calculations - pre operations'!$F$203:$X$203)</f>
        <v>0</v>
      </c>
      <c r="S117" s="114">
        <f>LOOKUP(S$19,'Calculations - pre operations'!$F$155:$X$155,'Calculations - pre operations'!$F$203:$X$203)</f>
        <v>0</v>
      </c>
      <c r="T117" s="114">
        <f>LOOKUP(T$19,'Calculations - pre operations'!$F$155:$X$155,'Calculations - pre operations'!$F$203:$X$203)</f>
        <v>0</v>
      </c>
      <c r="U117" s="114">
        <f>LOOKUP(U$19,'Calculations - pre operations'!$F$155:$X$155,'Calculations - pre operations'!$F$203:$X$203)</f>
        <v>0</v>
      </c>
      <c r="V117" s="114">
        <f>LOOKUP(V$19,'Calculations - pre operations'!$F$155:$X$155,'Calculations - pre operations'!$F$203:$X$203)</f>
        <v>0</v>
      </c>
      <c r="W117" s="114">
        <f>LOOKUP(W$19,'Calculations - pre operations'!$F$155:$X$155,'Calculations - pre operations'!$F$203:$X$203)</f>
        <v>0</v>
      </c>
      <c r="X117" s="114">
        <f>LOOKUP(X$19,'Calculations - pre operations'!$F$155:$X$155,'Calculations - pre operations'!$F$203:$X$203)</f>
        <v>0</v>
      </c>
      <c r="Y117" s="114">
        <f>LOOKUP(Y$19,'Calculations - pre operations'!$F$155:$X$155,'Calculations - pre operations'!$F$203:$X$203)</f>
        <v>0</v>
      </c>
      <c r="Z117" s="114">
        <f>LOOKUP(Z$19,'Calculations - pre operations'!$F$155:$X$155,'Calculations - pre operations'!$F$203:$X$203)</f>
        <v>0</v>
      </c>
      <c r="AA117" s="114">
        <f>LOOKUP(AA$19,'Calculations - pre operations'!$F$155:$X$155,'Calculations - pre operations'!$F$203:$X$203)</f>
        <v>0</v>
      </c>
      <c r="AB117" s="114">
        <f>LOOKUP(AB$19,'Calculations - pre operations'!$F$155:$X$155,'Calculations - pre operations'!$F$203:$X$203)</f>
        <v>0</v>
      </c>
      <c r="AC117" s="114">
        <f>LOOKUP(AC$19,'Calculations - pre operations'!$F$155:$X$155,'Calculations - pre operations'!$F$203:$X$203)</f>
        <v>0</v>
      </c>
      <c r="AD117" s="114">
        <f>LOOKUP(AD$19,'Calculations - pre operations'!$F$155:$X$155,'Calculations - pre operations'!$F$203:$X$203)</f>
        <v>0</v>
      </c>
      <c r="AE117" s="114">
        <f>LOOKUP(AE$19,'Calculations - pre operations'!$F$155:$X$155,'Calculations - pre operations'!$F$203:$X$203)</f>
        <v>0</v>
      </c>
      <c r="AF117" s="114">
        <f>LOOKUP(AF$19,'Calculations - pre operations'!$F$155:$X$155,'Calculations - pre operations'!$F$203:$X$203)</f>
        <v>0</v>
      </c>
      <c r="AG117" s="114">
        <f>LOOKUP(AG$19,'Calculations - pre operations'!$F$155:$X$155,'Calculations - pre operations'!$F$203:$X$203)</f>
        <v>0</v>
      </c>
      <c r="AH117" s="114">
        <f>LOOKUP(AH$19,'Calculations - pre operations'!$F$155:$X$155,'Calculations - pre operations'!$F$203:$X$203)</f>
        <v>0</v>
      </c>
      <c r="AI117" s="114">
        <f>LOOKUP(AI$19,'Calculations - pre operations'!$F$155:$X$155,'Calculations - pre operations'!$F$203:$X$203)</f>
        <v>0</v>
      </c>
      <c r="AJ117" s="114">
        <f>LOOKUP(AJ$19,'Calculations - pre operations'!$F$155:$X$155,'Calculations - pre operations'!$F$203:$X$203)</f>
        <v>0</v>
      </c>
      <c r="AK117" s="114">
        <f>LOOKUP(AK$19,'Calculations - pre operations'!$F$155:$X$155,'Calculations - pre operations'!$F$203:$X$203)</f>
        <v>0</v>
      </c>
      <c r="AL117" s="114">
        <f>LOOKUP(AL$19,'Calculations - pre operations'!$F$155:$X$155,'Calculations - pre operations'!$F$203:$X$203)</f>
        <v>0</v>
      </c>
      <c r="AM117" s="114">
        <f>LOOKUP(AM$19,'Calculations - pre operations'!$F$155:$X$155,'Calculations - pre operations'!$F$203:$X$203)</f>
        <v>0</v>
      </c>
      <c r="AN117" s="114">
        <f>LOOKUP(AN$19,'Calculations - pre operations'!$F$155:$X$155,'Calculations - pre operations'!$F$203:$X$203)</f>
        <v>0</v>
      </c>
      <c r="AO117" s="114">
        <f>LOOKUP(AO$19,'Calculations - pre operations'!$F$155:$X$155,'Calculations - pre operations'!$F$203:$X$203)</f>
        <v>0</v>
      </c>
      <c r="AP117" s="114">
        <f>LOOKUP(AP$19,'Calculations - pre operations'!$F$155:$X$155,'Calculations - pre operations'!$F$203:$X$203)</f>
        <v>0</v>
      </c>
      <c r="AQ117" s="114">
        <f>LOOKUP(AQ$19,'Calculations - pre operations'!$F$155:$X$155,'Calculations - pre operations'!$F$203:$X$203)</f>
        <v>0</v>
      </c>
      <c r="AR117" s="114">
        <f>LOOKUP(AR$19,'Calculations - pre operations'!$F$155:$X$155,'Calculations - pre operations'!$F$203:$X$203)</f>
        <v>0</v>
      </c>
      <c r="AS117" s="114">
        <f>LOOKUP(AS$19,'Calculations - pre operations'!$F$155:$X$155,'Calculations - pre operations'!$F$203:$X$203)</f>
        <v>0</v>
      </c>
      <c r="AT117" s="114">
        <f>LOOKUP(AT$19,'Calculations - pre operations'!$F$155:$X$155,'Calculations - pre operations'!$F$203:$X$203)</f>
        <v>0</v>
      </c>
      <c r="AU117" s="114">
        <f>LOOKUP(AU$19,'Calculations - pre operations'!$F$155:$X$155,'Calculations - pre operations'!$F$203:$X$203)</f>
        <v>0</v>
      </c>
      <c r="AV117" s="114">
        <f>LOOKUP(AV$19,'Calculations - pre operations'!$F$155:$X$155,'Calculations - pre operations'!$F$203:$X$203)</f>
        <v>0</v>
      </c>
      <c r="AW117" s="114">
        <f>LOOKUP(AW$19,'Calculations - pre operations'!$F$155:$X$155,'Calculations - pre operations'!$F$203:$X$203)</f>
        <v>0</v>
      </c>
      <c r="AX117" s="114">
        <f>LOOKUP(AX$19,'Calculations - pre operations'!$F$155:$X$155,'Calculations - pre operations'!$F$203:$X$203)</f>
        <v>0</v>
      </c>
      <c r="AY117" s="114">
        <f>LOOKUP(AY$19,'Calculations - pre operations'!$F$155:$X$155,'Calculations - pre operations'!$F$203:$X$203)</f>
        <v>0</v>
      </c>
      <c r="AZ117" s="114">
        <f>LOOKUP(AZ$19,'Calculations - pre operations'!$F$155:$X$155,'Calculations - pre operations'!$F$203:$X$203)</f>
        <v>0</v>
      </c>
      <c r="BA117" s="114">
        <f>LOOKUP(BA$19,'Calculations - pre operations'!$F$155:$X$155,'Calculations - pre operations'!$F$203:$X$203)</f>
        <v>0</v>
      </c>
      <c r="BB117" s="114">
        <f>LOOKUP(BB$19,'Calculations - pre operations'!$F$155:$X$155,'Calculations - pre operations'!$F$203:$X$203)</f>
        <v>0</v>
      </c>
      <c r="BC117" s="114">
        <f>LOOKUP(BC$19,'Calculations - pre operations'!$F$155:$X$155,'Calculations - pre operations'!$F$203:$X$203)</f>
        <v>0</v>
      </c>
      <c r="BD117" s="114">
        <f>LOOKUP(BD$19,'Calculations - pre operations'!$F$155:$X$155,'Calculations - pre operations'!$F$203:$X$203)</f>
        <v>0</v>
      </c>
      <c r="BE117" s="114">
        <f>LOOKUP(BE$19,'Calculations - pre operations'!$F$155:$X$155,'Calculations - pre operations'!$F$203:$X$203)</f>
        <v>0</v>
      </c>
      <c r="BF117" s="114">
        <f>LOOKUP(BF$19,'Calculations - pre operations'!$F$155:$X$155,'Calculations - pre operations'!$F$203:$X$203)</f>
        <v>0</v>
      </c>
      <c r="BG117" s="114">
        <f>LOOKUP(BG$19,'Calculations - pre operations'!$F$155:$X$155,'Calculations - pre operations'!$F$203:$X$203)</f>
        <v>0</v>
      </c>
      <c r="BH117" s="114">
        <f>LOOKUP(BH$19,'Calculations - pre operations'!$F$155:$X$155,'Calculations - pre operations'!$F$203:$X$203)</f>
        <v>0</v>
      </c>
      <c r="BI117" s="114">
        <f>LOOKUP(BI$19,'Calculations - pre operations'!$F$155:$X$155,'Calculations - pre operations'!$F$203:$X$203)</f>
        <v>0</v>
      </c>
      <c r="BJ117" s="114">
        <f>LOOKUP(BJ$19,'Calculations - pre operations'!$F$155:$X$155,'Calculations - pre operations'!$F$203:$X$203)</f>
        <v>0</v>
      </c>
      <c r="BK117" s="114">
        <f>LOOKUP(BK$19,'Calculations - pre operations'!$F$155:$X$155,'Calculations - pre operations'!$F$203:$X$203)</f>
        <v>0</v>
      </c>
      <c r="BL117" s="114">
        <f>LOOKUP(BL$19,'Calculations - pre operations'!$F$155:$X$155,'Calculations - pre operations'!$F$203:$X$203)</f>
        <v>0</v>
      </c>
      <c r="BM117" s="114">
        <f>LOOKUP(BM$19,'Calculations - pre operations'!$F$155:$X$155,'Calculations - pre operations'!$F$203:$X$203)</f>
        <v>0</v>
      </c>
      <c r="BN117" s="114">
        <f>LOOKUP(BN$19,'Calculations - pre operations'!$F$155:$X$155,'Calculations - pre operations'!$F$203:$X$203)</f>
        <v>0</v>
      </c>
      <c r="BO117" s="114">
        <f>LOOKUP(BO$19,'Calculations - pre operations'!$F$155:$X$155,'Calculations - pre operations'!$F$203:$X$203)</f>
        <v>0</v>
      </c>
      <c r="BP117" s="114">
        <f>LOOKUP(BP$19,'Calculations - pre operations'!$F$155:$X$155,'Calculations - pre operations'!$F$203:$X$203)</f>
        <v>0</v>
      </c>
      <c r="BQ117" s="114">
        <f>LOOKUP(BQ$19,'Calculations - pre operations'!$F$155:$X$155,'Calculations - pre operations'!$F$203:$X$203)</f>
        <v>0</v>
      </c>
      <c r="BR117" s="114">
        <f>LOOKUP(BR$19,'Calculations - pre operations'!$F$155:$X$155,'Calculations - pre operations'!$F$203:$X$203)</f>
        <v>0</v>
      </c>
      <c r="BS117" s="114">
        <f>LOOKUP(BS$19,'Calculations - pre operations'!$F$155:$X$155,'Calculations - pre operations'!$F$203:$X$203)</f>
        <v>0</v>
      </c>
      <c r="BT117" s="114">
        <f>LOOKUP(BT$19,'Calculations - pre operations'!$F$155:$X$155,'Calculations - pre operations'!$F$203:$X$203)</f>
        <v>0</v>
      </c>
      <c r="BU117" s="114">
        <f>LOOKUP(BU$19,'Calculations - pre operations'!$F$155:$X$155,'Calculations - pre operations'!$F$203:$X$203)</f>
        <v>0</v>
      </c>
      <c r="BV117" s="114">
        <f>LOOKUP(BV$19,'Calculations - pre operations'!$F$155:$X$155,'Calculations - pre operations'!$F$203:$X$203)</f>
        <v>0</v>
      </c>
      <c r="BW117" s="114">
        <f>LOOKUP(BW$19,'Calculations - pre operations'!$F$155:$X$155,'Calculations - pre operations'!$F$203:$X$203)</f>
        <v>0</v>
      </c>
      <c r="BX117" s="114">
        <f>LOOKUP(BX$19,'Calculations - pre operations'!$F$155:$X$155,'Calculations - pre operations'!$F$203:$X$203)</f>
        <v>0</v>
      </c>
      <c r="BY117" s="114">
        <f>LOOKUP(BY$19,'Calculations - pre operations'!$F$155:$X$155,'Calculations - pre operations'!$F$203:$X$203)</f>
        <v>0</v>
      </c>
      <c r="BZ117" s="114">
        <f>LOOKUP(BZ$19,'Calculations - pre operations'!$F$155:$X$155,'Calculations - pre operations'!$F$203:$X$203)</f>
        <v>0</v>
      </c>
      <c r="CA117" s="114">
        <f>LOOKUP(CA$19,'Calculations - pre operations'!$F$155:$X$155,'Calculations - pre operations'!$F$203:$X$203)</f>
        <v>0</v>
      </c>
      <c r="CB117" s="114">
        <f>LOOKUP(CB$19,'Calculations - pre operations'!$F$155:$X$155,'Calculations - pre operations'!$F$203:$X$203)</f>
        <v>0</v>
      </c>
      <c r="CC117" s="114">
        <f>LOOKUP(CC$19,'Calculations - pre operations'!$F$155:$X$155,'Calculations - pre operations'!$F$203:$X$203)</f>
        <v>0</v>
      </c>
      <c r="CD117" s="114">
        <f>LOOKUP(CD$19,'Calculations - pre operations'!$F$155:$X$155,'Calculations - pre operations'!$F$203:$X$203)</f>
        <v>0</v>
      </c>
      <c r="CE117" s="114">
        <f>LOOKUP(CE$19,'Calculations - pre operations'!$F$155:$X$155,'Calculations - pre operations'!$F$203:$X$203)</f>
        <v>0</v>
      </c>
      <c r="CF117" s="114">
        <f>LOOKUP(CF$19,'Calculations - pre operations'!$F$155:$X$155,'Calculations - pre operations'!$F$203:$X$203)</f>
        <v>0</v>
      </c>
      <c r="CG117" s="114">
        <f>LOOKUP(CG$19,'Calculations - pre operations'!$F$155:$X$155,'Calculations - pre operations'!$F$203:$X$203)</f>
        <v>0</v>
      </c>
      <c r="CH117" s="89"/>
    </row>
    <row r="118" spans="1:86" ht="14.45" x14ac:dyDescent="0.3">
      <c r="A118" s="76"/>
      <c r="B118" s="66" t="s">
        <v>52</v>
      </c>
      <c r="D118" s="90">
        <f>SUM(F118:CG118)</f>
        <v>0</v>
      </c>
      <c r="F118" s="114">
        <f>-MIN(-F$128,SUM(F$116:F$117))</f>
        <v>0</v>
      </c>
      <c r="G118" s="114">
        <f t="shared" ref="G118:BR118" si="118">-MIN(-G$128,SUM(G$116:G$117))</f>
        <v>0</v>
      </c>
      <c r="H118" s="114">
        <f t="shared" si="118"/>
        <v>0</v>
      </c>
      <c r="I118" s="114">
        <f t="shared" si="118"/>
        <v>0</v>
      </c>
      <c r="J118" s="114">
        <f t="shared" si="118"/>
        <v>0</v>
      </c>
      <c r="K118" s="114">
        <f t="shared" si="118"/>
        <v>0</v>
      </c>
      <c r="L118" s="114">
        <f t="shared" si="118"/>
        <v>0</v>
      </c>
      <c r="M118" s="114">
        <f t="shared" si="118"/>
        <v>0</v>
      </c>
      <c r="N118" s="114">
        <f t="shared" si="118"/>
        <v>0</v>
      </c>
      <c r="O118" s="114">
        <f t="shared" si="118"/>
        <v>0</v>
      </c>
      <c r="P118" s="114">
        <f t="shared" si="118"/>
        <v>0</v>
      </c>
      <c r="Q118" s="114">
        <f t="shared" si="118"/>
        <v>0</v>
      </c>
      <c r="R118" s="114">
        <f t="shared" si="118"/>
        <v>0</v>
      </c>
      <c r="S118" s="114">
        <f t="shared" si="118"/>
        <v>0</v>
      </c>
      <c r="T118" s="114">
        <f t="shared" si="118"/>
        <v>0</v>
      </c>
      <c r="U118" s="114">
        <f t="shared" si="118"/>
        <v>0</v>
      </c>
      <c r="V118" s="114">
        <f t="shared" si="118"/>
        <v>0</v>
      </c>
      <c r="W118" s="114">
        <f t="shared" si="118"/>
        <v>0</v>
      </c>
      <c r="X118" s="114">
        <f t="shared" si="118"/>
        <v>0</v>
      </c>
      <c r="Y118" s="114">
        <f t="shared" si="118"/>
        <v>0</v>
      </c>
      <c r="Z118" s="114">
        <f t="shared" si="118"/>
        <v>0</v>
      </c>
      <c r="AA118" s="114">
        <f t="shared" si="118"/>
        <v>0</v>
      </c>
      <c r="AB118" s="114">
        <f t="shared" si="118"/>
        <v>0</v>
      </c>
      <c r="AC118" s="114">
        <f t="shared" si="118"/>
        <v>0</v>
      </c>
      <c r="AD118" s="114">
        <f t="shared" si="118"/>
        <v>0</v>
      </c>
      <c r="AE118" s="114">
        <f t="shared" si="118"/>
        <v>0</v>
      </c>
      <c r="AF118" s="114">
        <f t="shared" si="118"/>
        <v>0</v>
      </c>
      <c r="AG118" s="114">
        <f t="shared" si="118"/>
        <v>0</v>
      </c>
      <c r="AH118" s="114">
        <f t="shared" si="118"/>
        <v>0</v>
      </c>
      <c r="AI118" s="114">
        <f t="shared" si="118"/>
        <v>0</v>
      </c>
      <c r="AJ118" s="114">
        <f t="shared" si="118"/>
        <v>0</v>
      </c>
      <c r="AK118" s="114">
        <f t="shared" si="118"/>
        <v>0</v>
      </c>
      <c r="AL118" s="114">
        <f t="shared" si="118"/>
        <v>0</v>
      </c>
      <c r="AM118" s="114">
        <f t="shared" si="118"/>
        <v>0</v>
      </c>
      <c r="AN118" s="114">
        <f t="shared" si="118"/>
        <v>0</v>
      </c>
      <c r="AO118" s="114">
        <f t="shared" si="118"/>
        <v>0</v>
      </c>
      <c r="AP118" s="114">
        <f t="shared" si="118"/>
        <v>0</v>
      </c>
      <c r="AQ118" s="114">
        <f t="shared" si="118"/>
        <v>0</v>
      </c>
      <c r="AR118" s="114">
        <f t="shared" si="118"/>
        <v>0</v>
      </c>
      <c r="AS118" s="114">
        <f t="shared" si="118"/>
        <v>0</v>
      </c>
      <c r="AT118" s="114">
        <f t="shared" si="118"/>
        <v>0</v>
      </c>
      <c r="AU118" s="114">
        <f t="shared" si="118"/>
        <v>0</v>
      </c>
      <c r="AV118" s="114">
        <f t="shared" si="118"/>
        <v>0</v>
      </c>
      <c r="AW118" s="114">
        <f t="shared" si="118"/>
        <v>0</v>
      </c>
      <c r="AX118" s="114">
        <f t="shared" si="118"/>
        <v>0</v>
      </c>
      <c r="AY118" s="114">
        <f t="shared" si="118"/>
        <v>0</v>
      </c>
      <c r="AZ118" s="114">
        <f t="shared" si="118"/>
        <v>0</v>
      </c>
      <c r="BA118" s="114">
        <f t="shared" si="118"/>
        <v>0</v>
      </c>
      <c r="BB118" s="114">
        <f t="shared" si="118"/>
        <v>0</v>
      </c>
      <c r="BC118" s="114">
        <f t="shared" si="118"/>
        <v>0</v>
      </c>
      <c r="BD118" s="114">
        <f t="shared" si="118"/>
        <v>0</v>
      </c>
      <c r="BE118" s="114">
        <f t="shared" si="118"/>
        <v>0</v>
      </c>
      <c r="BF118" s="114">
        <f t="shared" si="118"/>
        <v>0</v>
      </c>
      <c r="BG118" s="114">
        <f t="shared" si="118"/>
        <v>0</v>
      </c>
      <c r="BH118" s="114">
        <f t="shared" si="118"/>
        <v>0</v>
      </c>
      <c r="BI118" s="114">
        <f t="shared" si="118"/>
        <v>0</v>
      </c>
      <c r="BJ118" s="114">
        <f t="shared" si="118"/>
        <v>0</v>
      </c>
      <c r="BK118" s="114">
        <f t="shared" si="118"/>
        <v>0</v>
      </c>
      <c r="BL118" s="114">
        <f t="shared" si="118"/>
        <v>0</v>
      </c>
      <c r="BM118" s="114">
        <f t="shared" si="118"/>
        <v>0</v>
      </c>
      <c r="BN118" s="114">
        <f t="shared" si="118"/>
        <v>0</v>
      </c>
      <c r="BO118" s="114">
        <f t="shared" si="118"/>
        <v>0</v>
      </c>
      <c r="BP118" s="114">
        <f t="shared" si="118"/>
        <v>0</v>
      </c>
      <c r="BQ118" s="114">
        <f t="shared" si="118"/>
        <v>0</v>
      </c>
      <c r="BR118" s="114">
        <f t="shared" si="118"/>
        <v>0</v>
      </c>
      <c r="BS118" s="114">
        <f t="shared" ref="BS118:CG118" si="119">-MIN(-BS$128,SUM(BS$116:BS$117))</f>
        <v>0</v>
      </c>
      <c r="BT118" s="114">
        <f t="shared" si="119"/>
        <v>0</v>
      </c>
      <c r="BU118" s="114">
        <f t="shared" si="119"/>
        <v>0</v>
      </c>
      <c r="BV118" s="114">
        <f t="shared" si="119"/>
        <v>0</v>
      </c>
      <c r="BW118" s="114">
        <f t="shared" si="119"/>
        <v>0</v>
      </c>
      <c r="BX118" s="114">
        <f t="shared" si="119"/>
        <v>0</v>
      </c>
      <c r="BY118" s="114">
        <f t="shared" si="119"/>
        <v>0</v>
      </c>
      <c r="BZ118" s="114">
        <f t="shared" si="119"/>
        <v>0</v>
      </c>
      <c r="CA118" s="114">
        <f t="shared" si="119"/>
        <v>0</v>
      </c>
      <c r="CB118" s="114">
        <f t="shared" si="119"/>
        <v>0</v>
      </c>
      <c r="CC118" s="114">
        <f t="shared" si="119"/>
        <v>0</v>
      </c>
      <c r="CD118" s="114">
        <f t="shared" si="119"/>
        <v>0</v>
      </c>
      <c r="CE118" s="114">
        <f t="shared" si="119"/>
        <v>0</v>
      </c>
      <c r="CF118" s="114">
        <f t="shared" si="119"/>
        <v>0</v>
      </c>
      <c r="CG118" s="114">
        <f t="shared" si="119"/>
        <v>0</v>
      </c>
      <c r="CH118" s="89"/>
    </row>
    <row r="119" spans="1:86" ht="14.45" hidden="1" outlineLevel="1" x14ac:dyDescent="0.3">
      <c r="A119" s="76"/>
      <c r="B119" s="66" t="s">
        <v>817</v>
      </c>
      <c r="D119" s="90">
        <f>SUM(F119:CG119)</f>
        <v>0</v>
      </c>
      <c r="F119" s="89">
        <f>-F73</f>
        <v>0</v>
      </c>
      <c r="G119" s="89">
        <f t="shared" ref="G119:BR119" si="120">-G73</f>
        <v>0</v>
      </c>
      <c r="H119" s="89">
        <f t="shared" si="120"/>
        <v>0</v>
      </c>
      <c r="I119" s="89">
        <f t="shared" si="120"/>
        <v>0</v>
      </c>
      <c r="J119" s="89">
        <f t="shared" si="120"/>
        <v>0</v>
      </c>
      <c r="K119" s="89">
        <f t="shared" si="120"/>
        <v>0</v>
      </c>
      <c r="L119" s="89">
        <f t="shared" si="120"/>
        <v>0</v>
      </c>
      <c r="M119" s="89">
        <f t="shared" si="120"/>
        <v>0</v>
      </c>
      <c r="N119" s="89">
        <f t="shared" si="120"/>
        <v>0</v>
      </c>
      <c r="O119" s="89">
        <f t="shared" si="120"/>
        <v>0</v>
      </c>
      <c r="P119" s="89">
        <f t="shared" si="120"/>
        <v>0</v>
      </c>
      <c r="Q119" s="89">
        <f t="shared" si="120"/>
        <v>0</v>
      </c>
      <c r="R119" s="89">
        <f t="shared" si="120"/>
        <v>0</v>
      </c>
      <c r="S119" s="89">
        <f t="shared" si="120"/>
        <v>0</v>
      </c>
      <c r="T119" s="89">
        <f t="shared" si="120"/>
        <v>0</v>
      </c>
      <c r="U119" s="89">
        <f t="shared" si="120"/>
        <v>0</v>
      </c>
      <c r="V119" s="89">
        <f t="shared" si="120"/>
        <v>0</v>
      </c>
      <c r="W119" s="89">
        <f t="shared" si="120"/>
        <v>0</v>
      </c>
      <c r="X119" s="89">
        <f t="shared" si="120"/>
        <v>0</v>
      </c>
      <c r="Y119" s="89">
        <f t="shared" si="120"/>
        <v>0</v>
      </c>
      <c r="Z119" s="89">
        <f t="shared" si="120"/>
        <v>0</v>
      </c>
      <c r="AA119" s="89">
        <f t="shared" si="120"/>
        <v>0</v>
      </c>
      <c r="AB119" s="89">
        <f t="shared" si="120"/>
        <v>0</v>
      </c>
      <c r="AC119" s="89">
        <f t="shared" si="120"/>
        <v>0</v>
      </c>
      <c r="AD119" s="89">
        <f t="shared" si="120"/>
        <v>0</v>
      </c>
      <c r="AE119" s="89">
        <f t="shared" si="120"/>
        <v>0</v>
      </c>
      <c r="AF119" s="89">
        <f t="shared" si="120"/>
        <v>0</v>
      </c>
      <c r="AG119" s="89">
        <f t="shared" si="120"/>
        <v>0</v>
      </c>
      <c r="AH119" s="89">
        <f t="shared" si="120"/>
        <v>0</v>
      </c>
      <c r="AI119" s="89">
        <f t="shared" si="120"/>
        <v>0</v>
      </c>
      <c r="AJ119" s="89">
        <f t="shared" si="120"/>
        <v>0</v>
      </c>
      <c r="AK119" s="89">
        <f t="shared" si="120"/>
        <v>0</v>
      </c>
      <c r="AL119" s="89">
        <f t="shared" si="120"/>
        <v>0</v>
      </c>
      <c r="AM119" s="89">
        <f t="shared" si="120"/>
        <v>0</v>
      </c>
      <c r="AN119" s="89">
        <f t="shared" si="120"/>
        <v>0</v>
      </c>
      <c r="AO119" s="89">
        <f t="shared" si="120"/>
        <v>0</v>
      </c>
      <c r="AP119" s="89">
        <f t="shared" si="120"/>
        <v>0</v>
      </c>
      <c r="AQ119" s="89">
        <f t="shared" si="120"/>
        <v>0</v>
      </c>
      <c r="AR119" s="89">
        <f t="shared" si="120"/>
        <v>0</v>
      </c>
      <c r="AS119" s="89">
        <f t="shared" si="120"/>
        <v>0</v>
      </c>
      <c r="AT119" s="89">
        <f t="shared" si="120"/>
        <v>0</v>
      </c>
      <c r="AU119" s="89">
        <f t="shared" si="120"/>
        <v>0</v>
      </c>
      <c r="AV119" s="89">
        <f t="shared" si="120"/>
        <v>0</v>
      </c>
      <c r="AW119" s="89">
        <f t="shared" si="120"/>
        <v>0</v>
      </c>
      <c r="AX119" s="89">
        <f t="shared" si="120"/>
        <v>0</v>
      </c>
      <c r="AY119" s="89">
        <f t="shared" si="120"/>
        <v>0</v>
      </c>
      <c r="AZ119" s="89">
        <f t="shared" si="120"/>
        <v>0</v>
      </c>
      <c r="BA119" s="89">
        <f t="shared" si="120"/>
        <v>0</v>
      </c>
      <c r="BB119" s="89">
        <f t="shared" si="120"/>
        <v>0</v>
      </c>
      <c r="BC119" s="89">
        <f t="shared" si="120"/>
        <v>0</v>
      </c>
      <c r="BD119" s="89">
        <f t="shared" si="120"/>
        <v>0</v>
      </c>
      <c r="BE119" s="89">
        <f t="shared" si="120"/>
        <v>0</v>
      </c>
      <c r="BF119" s="89">
        <f t="shared" si="120"/>
        <v>0</v>
      </c>
      <c r="BG119" s="89">
        <f t="shared" si="120"/>
        <v>0</v>
      </c>
      <c r="BH119" s="89">
        <f t="shared" si="120"/>
        <v>0</v>
      </c>
      <c r="BI119" s="89">
        <f t="shared" si="120"/>
        <v>0</v>
      </c>
      <c r="BJ119" s="89">
        <f t="shared" si="120"/>
        <v>0</v>
      </c>
      <c r="BK119" s="89">
        <f t="shared" si="120"/>
        <v>0</v>
      </c>
      <c r="BL119" s="89">
        <f t="shared" si="120"/>
        <v>0</v>
      </c>
      <c r="BM119" s="89">
        <f t="shared" si="120"/>
        <v>0</v>
      </c>
      <c r="BN119" s="89">
        <f t="shared" si="120"/>
        <v>0</v>
      </c>
      <c r="BO119" s="89">
        <f t="shared" si="120"/>
        <v>0</v>
      </c>
      <c r="BP119" s="89">
        <f t="shared" si="120"/>
        <v>0</v>
      </c>
      <c r="BQ119" s="89">
        <f t="shared" si="120"/>
        <v>0</v>
      </c>
      <c r="BR119" s="89">
        <f t="shared" si="120"/>
        <v>0</v>
      </c>
      <c r="BS119" s="89">
        <f t="shared" ref="BS119:CG119" si="121">-BS73</f>
        <v>0</v>
      </c>
      <c r="BT119" s="89">
        <f t="shared" si="121"/>
        <v>0</v>
      </c>
      <c r="BU119" s="89">
        <f t="shared" si="121"/>
        <v>0</v>
      </c>
      <c r="BV119" s="89">
        <f t="shared" si="121"/>
        <v>0</v>
      </c>
      <c r="BW119" s="89">
        <f t="shared" si="121"/>
        <v>0</v>
      </c>
      <c r="BX119" s="89">
        <f t="shared" si="121"/>
        <v>0</v>
      </c>
      <c r="BY119" s="89">
        <f t="shared" si="121"/>
        <v>0</v>
      </c>
      <c r="BZ119" s="89">
        <f t="shared" si="121"/>
        <v>0</v>
      </c>
      <c r="CA119" s="89">
        <f t="shared" si="121"/>
        <v>0</v>
      </c>
      <c r="CB119" s="89">
        <f t="shared" si="121"/>
        <v>0</v>
      </c>
      <c r="CC119" s="89">
        <f t="shared" si="121"/>
        <v>0</v>
      </c>
      <c r="CD119" s="89">
        <f t="shared" si="121"/>
        <v>0</v>
      </c>
      <c r="CE119" s="89">
        <f t="shared" si="121"/>
        <v>0</v>
      </c>
      <c r="CF119" s="89">
        <f t="shared" si="121"/>
        <v>0</v>
      </c>
      <c r="CG119" s="89">
        <f t="shared" si="121"/>
        <v>0</v>
      </c>
      <c r="CH119" s="89"/>
    </row>
    <row r="120" spans="1:86" collapsed="1" thickBot="1" x14ac:dyDescent="0.35">
      <c r="A120" s="75"/>
      <c r="B120" s="74" t="s">
        <v>33</v>
      </c>
      <c r="C120" s="74"/>
      <c r="D120" s="74"/>
      <c r="E120" s="74"/>
      <c r="F120" s="194">
        <f>SUM(F116:F119)</f>
        <v>0</v>
      </c>
      <c r="G120" s="194">
        <f t="shared" ref="G120:BR120" si="122">SUM(G116:G119)</f>
        <v>0</v>
      </c>
      <c r="H120" s="194">
        <f t="shared" si="122"/>
        <v>0</v>
      </c>
      <c r="I120" s="194">
        <f t="shared" si="122"/>
        <v>0</v>
      </c>
      <c r="J120" s="194">
        <f t="shared" si="122"/>
        <v>0</v>
      </c>
      <c r="K120" s="194">
        <f t="shared" si="122"/>
        <v>0</v>
      </c>
      <c r="L120" s="194">
        <f t="shared" si="122"/>
        <v>0</v>
      </c>
      <c r="M120" s="194">
        <f t="shared" si="122"/>
        <v>0</v>
      </c>
      <c r="N120" s="194">
        <f t="shared" si="122"/>
        <v>0</v>
      </c>
      <c r="O120" s="194">
        <f t="shared" si="122"/>
        <v>0</v>
      </c>
      <c r="P120" s="194">
        <f t="shared" si="122"/>
        <v>0</v>
      </c>
      <c r="Q120" s="194">
        <f t="shared" si="122"/>
        <v>0</v>
      </c>
      <c r="R120" s="194">
        <f t="shared" si="122"/>
        <v>0</v>
      </c>
      <c r="S120" s="194">
        <f t="shared" si="122"/>
        <v>0</v>
      </c>
      <c r="T120" s="194">
        <f t="shared" si="122"/>
        <v>0</v>
      </c>
      <c r="U120" s="194">
        <f t="shared" si="122"/>
        <v>0</v>
      </c>
      <c r="V120" s="194">
        <f t="shared" si="122"/>
        <v>0</v>
      </c>
      <c r="W120" s="194">
        <f t="shared" si="122"/>
        <v>0</v>
      </c>
      <c r="X120" s="194">
        <f t="shared" si="122"/>
        <v>0</v>
      </c>
      <c r="Y120" s="194">
        <f t="shared" si="122"/>
        <v>0</v>
      </c>
      <c r="Z120" s="194">
        <f t="shared" si="122"/>
        <v>0</v>
      </c>
      <c r="AA120" s="194">
        <f t="shared" si="122"/>
        <v>0</v>
      </c>
      <c r="AB120" s="194">
        <f t="shared" si="122"/>
        <v>0</v>
      </c>
      <c r="AC120" s="194">
        <f t="shared" si="122"/>
        <v>0</v>
      </c>
      <c r="AD120" s="194">
        <f t="shared" si="122"/>
        <v>0</v>
      </c>
      <c r="AE120" s="194">
        <f t="shared" si="122"/>
        <v>0</v>
      </c>
      <c r="AF120" s="194">
        <f t="shared" si="122"/>
        <v>0</v>
      </c>
      <c r="AG120" s="194">
        <f t="shared" si="122"/>
        <v>0</v>
      </c>
      <c r="AH120" s="194">
        <f t="shared" si="122"/>
        <v>0</v>
      </c>
      <c r="AI120" s="194">
        <f t="shared" si="122"/>
        <v>0</v>
      </c>
      <c r="AJ120" s="194">
        <f t="shared" si="122"/>
        <v>0</v>
      </c>
      <c r="AK120" s="194">
        <f t="shared" si="122"/>
        <v>0</v>
      </c>
      <c r="AL120" s="194">
        <f t="shared" si="122"/>
        <v>0</v>
      </c>
      <c r="AM120" s="194">
        <f t="shared" si="122"/>
        <v>0</v>
      </c>
      <c r="AN120" s="194">
        <f t="shared" si="122"/>
        <v>0</v>
      </c>
      <c r="AO120" s="194">
        <f t="shared" si="122"/>
        <v>0</v>
      </c>
      <c r="AP120" s="194">
        <f t="shared" si="122"/>
        <v>0</v>
      </c>
      <c r="AQ120" s="194">
        <f t="shared" si="122"/>
        <v>0</v>
      </c>
      <c r="AR120" s="194">
        <f t="shared" si="122"/>
        <v>0</v>
      </c>
      <c r="AS120" s="194">
        <f t="shared" si="122"/>
        <v>0</v>
      </c>
      <c r="AT120" s="194">
        <f t="shared" si="122"/>
        <v>0</v>
      </c>
      <c r="AU120" s="194">
        <f t="shared" si="122"/>
        <v>0</v>
      </c>
      <c r="AV120" s="194">
        <f t="shared" si="122"/>
        <v>0</v>
      </c>
      <c r="AW120" s="194">
        <f t="shared" si="122"/>
        <v>0</v>
      </c>
      <c r="AX120" s="194">
        <f t="shared" si="122"/>
        <v>0</v>
      </c>
      <c r="AY120" s="194">
        <f t="shared" si="122"/>
        <v>0</v>
      </c>
      <c r="AZ120" s="194">
        <f t="shared" si="122"/>
        <v>0</v>
      </c>
      <c r="BA120" s="194">
        <f t="shared" si="122"/>
        <v>0</v>
      </c>
      <c r="BB120" s="194">
        <f t="shared" si="122"/>
        <v>0</v>
      </c>
      <c r="BC120" s="194">
        <f t="shared" si="122"/>
        <v>0</v>
      </c>
      <c r="BD120" s="194">
        <f t="shared" si="122"/>
        <v>0</v>
      </c>
      <c r="BE120" s="194">
        <f t="shared" si="122"/>
        <v>0</v>
      </c>
      <c r="BF120" s="194">
        <f t="shared" si="122"/>
        <v>0</v>
      </c>
      <c r="BG120" s="194">
        <f t="shared" si="122"/>
        <v>0</v>
      </c>
      <c r="BH120" s="194">
        <f t="shared" si="122"/>
        <v>0</v>
      </c>
      <c r="BI120" s="194">
        <f t="shared" si="122"/>
        <v>0</v>
      </c>
      <c r="BJ120" s="194">
        <f t="shared" si="122"/>
        <v>0</v>
      </c>
      <c r="BK120" s="194">
        <f t="shared" si="122"/>
        <v>0</v>
      </c>
      <c r="BL120" s="194">
        <f t="shared" si="122"/>
        <v>0</v>
      </c>
      <c r="BM120" s="194">
        <f t="shared" si="122"/>
        <v>0</v>
      </c>
      <c r="BN120" s="194">
        <f t="shared" si="122"/>
        <v>0</v>
      </c>
      <c r="BO120" s="194">
        <f t="shared" si="122"/>
        <v>0</v>
      </c>
      <c r="BP120" s="194">
        <f t="shared" si="122"/>
        <v>0</v>
      </c>
      <c r="BQ120" s="194">
        <f t="shared" si="122"/>
        <v>0</v>
      </c>
      <c r="BR120" s="194">
        <f t="shared" si="122"/>
        <v>0</v>
      </c>
      <c r="BS120" s="194">
        <f t="shared" ref="BS120:CG120" si="123">SUM(BS116:BS119)</f>
        <v>0</v>
      </c>
      <c r="BT120" s="194">
        <f t="shared" si="123"/>
        <v>0</v>
      </c>
      <c r="BU120" s="194">
        <f t="shared" si="123"/>
        <v>0</v>
      </c>
      <c r="BV120" s="194">
        <f t="shared" si="123"/>
        <v>0</v>
      </c>
      <c r="BW120" s="194">
        <f t="shared" si="123"/>
        <v>0</v>
      </c>
      <c r="BX120" s="194">
        <f t="shared" si="123"/>
        <v>0</v>
      </c>
      <c r="BY120" s="194">
        <f t="shared" si="123"/>
        <v>0</v>
      </c>
      <c r="BZ120" s="194">
        <f t="shared" si="123"/>
        <v>0</v>
      </c>
      <c r="CA120" s="194">
        <f t="shared" si="123"/>
        <v>0</v>
      </c>
      <c r="CB120" s="194">
        <f t="shared" si="123"/>
        <v>0</v>
      </c>
      <c r="CC120" s="194">
        <f t="shared" si="123"/>
        <v>0</v>
      </c>
      <c r="CD120" s="194">
        <f t="shared" si="123"/>
        <v>0</v>
      </c>
      <c r="CE120" s="194">
        <f t="shared" si="123"/>
        <v>0</v>
      </c>
      <c r="CF120" s="194">
        <f t="shared" si="123"/>
        <v>0</v>
      </c>
      <c r="CG120" s="194">
        <f t="shared" si="123"/>
        <v>0</v>
      </c>
      <c r="CH120" s="89"/>
    </row>
    <row r="121" spans="1:86" ht="6" customHeight="1" thickTop="1" x14ac:dyDescent="0.3">
      <c r="A121" s="218"/>
      <c r="B121" s="189"/>
      <c r="C121" s="102"/>
      <c r="D121" s="102"/>
      <c r="E121" s="102"/>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89"/>
    </row>
    <row r="122" spans="1:86" ht="14.45" x14ac:dyDescent="0.3">
      <c r="A122" s="76"/>
      <c r="B122" s="77" t="s">
        <v>242</v>
      </c>
      <c r="C122" s="77"/>
      <c r="D122" s="90">
        <f>SUM(F122:CG122)</f>
        <v>0</v>
      </c>
      <c r="E122" s="77"/>
      <c r="F122" s="114">
        <f>IF(F$50&gt;0,(F$116+F$117)*F$50*Inputs!$E$158,0)</f>
        <v>0</v>
      </c>
      <c r="G122" s="114">
        <f>IF(G$50&gt;0,(G$116+G$117)*G$50*Inputs!$E$158,0)</f>
        <v>0</v>
      </c>
      <c r="H122" s="114">
        <f>IF(H$50&gt;0,(H$116+H$117)*H$50*Inputs!$E$158,0)</f>
        <v>0</v>
      </c>
      <c r="I122" s="114">
        <f>IF(I$50&gt;0,(I$116+I$117)*I$50*Inputs!$E$158,0)</f>
        <v>0</v>
      </c>
      <c r="J122" s="114">
        <f>IF(J$50&gt;0,(J$116+J$117)*J$50*Inputs!$E$158,0)</f>
        <v>0</v>
      </c>
      <c r="K122" s="114">
        <f>IF(K$50&gt;0,(K$116+K$117)*K$50*Inputs!$E$158,0)</f>
        <v>0</v>
      </c>
      <c r="L122" s="114">
        <f>IF(L$50&gt;0,(L$116+L$117)*L$50*Inputs!$E$158,0)</f>
        <v>0</v>
      </c>
      <c r="M122" s="114">
        <f>IF(M$50&gt;0,(M$116+M$117)*M$50*Inputs!$E$158,0)</f>
        <v>0</v>
      </c>
      <c r="N122" s="114">
        <f>IF(N$50&gt;0,(N$116+N$117)*N$50*Inputs!$E$158,0)</f>
        <v>0</v>
      </c>
      <c r="O122" s="114">
        <f>IF(O$50&gt;0,(O$116+O$117)*O$50*Inputs!$E$158,0)</f>
        <v>0</v>
      </c>
      <c r="P122" s="114">
        <f>IF(P$50&gt;0,(P$116+P$117)*P$50*Inputs!$E$158,0)</f>
        <v>0</v>
      </c>
      <c r="Q122" s="114">
        <f>IF(Q$50&gt;0,(Q$116+Q$117)*Q$50*Inputs!$E$158,0)</f>
        <v>0</v>
      </c>
      <c r="R122" s="114">
        <f>IF(R$50&gt;0,(R$116+R$117)*R$50*Inputs!$E$158,0)</f>
        <v>0</v>
      </c>
      <c r="S122" s="114">
        <f>IF(S$50&gt;0,(S$116+S$117)*S$50*Inputs!$E$158,0)</f>
        <v>0</v>
      </c>
      <c r="T122" s="114">
        <f>IF(T$50&gt;0,(T$116+T$117)*T$50*Inputs!$E$158,0)</f>
        <v>0</v>
      </c>
      <c r="U122" s="114">
        <f>IF(U$50&gt;0,(U$116+U$117)*U$50*Inputs!$E$158,0)</f>
        <v>0</v>
      </c>
      <c r="V122" s="114">
        <f>IF(V$50&gt;0,(V$116+V$117)*V$50*Inputs!$E$158,0)</f>
        <v>0</v>
      </c>
      <c r="W122" s="114">
        <f>IF(W$50&gt;0,(W$116+W$117)*W$50*Inputs!$E$158,0)</f>
        <v>0</v>
      </c>
      <c r="X122" s="114">
        <f>IF(X$50&gt;0,(X$116+X$117)*X$50*Inputs!$E$158,0)</f>
        <v>0</v>
      </c>
      <c r="Y122" s="114">
        <f>IF(Y$50&gt;0,(Y$116+Y$117)*Y$50*Inputs!$E$158,0)</f>
        <v>0</v>
      </c>
      <c r="Z122" s="114">
        <f>IF(Z$50&gt;0,(Z$116+Z$117)*Z$50*Inputs!$E$158,0)</f>
        <v>0</v>
      </c>
      <c r="AA122" s="114">
        <f>IF(AA$50&gt;0,(AA$116+AA$117)*AA$50*Inputs!$E$158,0)</f>
        <v>0</v>
      </c>
      <c r="AB122" s="114">
        <f>IF(AB$50&gt;0,(AB$116+AB$117)*AB$50*Inputs!$E$158,0)</f>
        <v>0</v>
      </c>
      <c r="AC122" s="114">
        <f>IF(AC$50&gt;0,(AC$116+AC$117)*AC$50*Inputs!$E$158,0)</f>
        <v>0</v>
      </c>
      <c r="AD122" s="114">
        <f>IF(AD$50&gt;0,(AD$116+AD$117)*AD$50*Inputs!$E$158,0)</f>
        <v>0</v>
      </c>
      <c r="AE122" s="114">
        <f>IF(AE$50&gt;0,(AE$116+AE$117)*AE$50*Inputs!$E$158,0)</f>
        <v>0</v>
      </c>
      <c r="AF122" s="114">
        <f>IF(AF$50&gt;0,(AF$116+AF$117)*AF$50*Inputs!$E$158,0)</f>
        <v>0</v>
      </c>
      <c r="AG122" s="114">
        <f>IF(AG$50&gt;0,(AG$116+AG$117)*AG$50*Inputs!$E$158,0)</f>
        <v>0</v>
      </c>
      <c r="AH122" s="114">
        <f>IF(AH$50&gt;0,(AH$116+AH$117)*AH$50*Inputs!$E$158,0)</f>
        <v>0</v>
      </c>
      <c r="AI122" s="114">
        <f>IF(AI$50&gt;0,(AI$116+AI$117)*AI$50*Inputs!$E$158,0)</f>
        <v>0</v>
      </c>
      <c r="AJ122" s="114">
        <f>IF(AJ$50&gt;0,(AJ$116+AJ$117)*AJ$50*Inputs!$E$158,0)</f>
        <v>0</v>
      </c>
      <c r="AK122" s="114">
        <f>IF(AK$50&gt;0,(AK$116+AK$117)*AK$50*Inputs!$E$158,0)</f>
        <v>0</v>
      </c>
      <c r="AL122" s="114">
        <f>IF(AL$50&gt;0,(AL$116+AL$117)*AL$50*Inputs!$E$158,0)</f>
        <v>0</v>
      </c>
      <c r="AM122" s="114">
        <f>IF(AM$50&gt;0,(AM$116+AM$117)*AM$50*Inputs!$E$158,0)</f>
        <v>0</v>
      </c>
      <c r="AN122" s="114">
        <f>IF(AN$50&gt;0,(AN$116+AN$117)*AN$50*Inputs!$E$158,0)</f>
        <v>0</v>
      </c>
      <c r="AO122" s="114">
        <f>IF(AO$50&gt;0,(AO$116+AO$117)*AO$50*Inputs!$E$158,0)</f>
        <v>0</v>
      </c>
      <c r="AP122" s="114">
        <f>IF(AP$50&gt;0,(AP$116+AP$117)*AP$50*Inputs!$E$158,0)</f>
        <v>0</v>
      </c>
      <c r="AQ122" s="114">
        <f>IF(AQ$50&gt;0,(AQ$116+AQ$117)*AQ$50*Inputs!$E$158,0)</f>
        <v>0</v>
      </c>
      <c r="AR122" s="114">
        <f>IF(AR$50&gt;0,(AR$116+AR$117)*AR$50*Inputs!$E$158,0)</f>
        <v>0</v>
      </c>
      <c r="AS122" s="114">
        <f>IF(AS$50&gt;0,(AS$116+AS$117)*AS$50*Inputs!$E$158,0)</f>
        <v>0</v>
      </c>
      <c r="AT122" s="114">
        <f>IF(AT$50&gt;0,(AT$116+AT$117)*AT$50*Inputs!$E$158,0)</f>
        <v>0</v>
      </c>
      <c r="AU122" s="114">
        <f>IF(AU$50&gt;0,(AU$116+AU$117)*AU$50*Inputs!$E$158,0)</f>
        <v>0</v>
      </c>
      <c r="AV122" s="114">
        <f>IF(AV$50&gt;0,(AV$116+AV$117)*AV$50*Inputs!$E$158,0)</f>
        <v>0</v>
      </c>
      <c r="AW122" s="114">
        <f>IF(AW$50&gt;0,(AW$116+AW$117)*AW$50*Inputs!$E$158,0)</f>
        <v>0</v>
      </c>
      <c r="AX122" s="114">
        <f>IF(AX$50&gt;0,(AX$116+AX$117)*AX$50*Inputs!$E$158,0)</f>
        <v>0</v>
      </c>
      <c r="AY122" s="114">
        <f>IF(AY$50&gt;0,(AY$116+AY$117)*AY$50*Inputs!$E$158,0)</f>
        <v>0</v>
      </c>
      <c r="AZ122" s="114">
        <f>IF(AZ$50&gt;0,(AZ$116+AZ$117)*AZ$50*Inputs!$E$158,0)</f>
        <v>0</v>
      </c>
      <c r="BA122" s="114">
        <f>IF(BA$50&gt;0,(BA$116+BA$117)*BA$50*Inputs!$E$158,0)</f>
        <v>0</v>
      </c>
      <c r="BB122" s="114">
        <f>IF(BB$50&gt;0,(BB$116+BB$117)*BB$50*Inputs!$E$158,0)</f>
        <v>0</v>
      </c>
      <c r="BC122" s="114">
        <f>IF(BC$50&gt;0,(BC$116+BC$117)*BC$50*Inputs!$E$158,0)</f>
        <v>0</v>
      </c>
      <c r="BD122" s="114">
        <f>IF(BD$50&gt;0,(BD$116+BD$117)*BD$50*Inputs!$E$158,0)</f>
        <v>0</v>
      </c>
      <c r="BE122" s="114">
        <f>IF(BE$50&gt;0,(BE$116+BE$117)*BE$50*Inputs!$E$158,0)</f>
        <v>0</v>
      </c>
      <c r="BF122" s="114">
        <f>IF(BF$50&gt;0,(BF$116+BF$117)*BF$50*Inputs!$E$158,0)</f>
        <v>0</v>
      </c>
      <c r="BG122" s="114">
        <f>IF(BG$50&gt;0,(BG$116+BG$117)*BG$50*Inputs!$E$158,0)</f>
        <v>0</v>
      </c>
      <c r="BH122" s="114">
        <f>IF(BH$50&gt;0,(BH$116+BH$117)*BH$50*Inputs!$E$158,0)</f>
        <v>0</v>
      </c>
      <c r="BI122" s="114">
        <f>IF(BI$50&gt;0,(BI$116+BI$117)*BI$50*Inputs!$E$158,0)</f>
        <v>0</v>
      </c>
      <c r="BJ122" s="114">
        <f>IF(BJ$50&gt;0,(BJ$116+BJ$117)*BJ$50*Inputs!$E$158,0)</f>
        <v>0</v>
      </c>
      <c r="BK122" s="114">
        <f>IF(BK$50&gt;0,(BK$116+BK$117)*BK$50*Inputs!$E$158,0)</f>
        <v>0</v>
      </c>
      <c r="BL122" s="114">
        <f>IF(BL$50&gt;0,(BL$116+BL$117)*BL$50*Inputs!$E$158,0)</f>
        <v>0</v>
      </c>
      <c r="BM122" s="114">
        <f>IF(BM$50&gt;0,(BM$116+BM$117)*BM$50*Inputs!$E$158,0)</f>
        <v>0</v>
      </c>
      <c r="BN122" s="114">
        <f>IF(BN$50&gt;0,(BN$116+BN$117)*BN$50*Inputs!$E$158,0)</f>
        <v>0</v>
      </c>
      <c r="BO122" s="114">
        <f>IF(BO$50&gt;0,(BO$116+BO$117)*BO$50*Inputs!$E$158,0)</f>
        <v>0</v>
      </c>
      <c r="BP122" s="114">
        <f>IF(BP$50&gt;0,(BP$116+BP$117)*BP$50*Inputs!$E$158,0)</f>
        <v>0</v>
      </c>
      <c r="BQ122" s="114">
        <f>IF(BQ$50&gt;0,(BQ$116+BQ$117)*BQ$50*Inputs!$E$158,0)</f>
        <v>0</v>
      </c>
      <c r="BR122" s="114">
        <f>IF(BR$50&gt;0,(BR$116+BR$117)*BR$50*Inputs!$E$158,0)</f>
        <v>0</v>
      </c>
      <c r="BS122" s="114">
        <f>IF(BS$50&gt;0,(BS$116+BS$117)*BS$50*Inputs!$E$158,0)</f>
        <v>0</v>
      </c>
      <c r="BT122" s="114">
        <f>IF(BT$50&gt;0,(BT$116+BT$117)*BT$50*Inputs!$E$158,0)</f>
        <v>0</v>
      </c>
      <c r="BU122" s="114">
        <f>IF(BU$50&gt;0,(BU$116+BU$117)*BU$50*Inputs!$E$158,0)</f>
        <v>0</v>
      </c>
      <c r="BV122" s="114">
        <f>IF(BV$50&gt;0,(BV$116+BV$117)*BV$50*Inputs!$E$158,0)</f>
        <v>0</v>
      </c>
      <c r="BW122" s="114">
        <f>IF(BW$50&gt;0,(BW$116+BW$117)*BW$50*Inputs!$E$158,0)</f>
        <v>0</v>
      </c>
      <c r="BX122" s="114">
        <f>IF(BX$50&gt;0,(BX$116+BX$117)*BX$50*Inputs!$E$158,0)</f>
        <v>0</v>
      </c>
      <c r="BY122" s="114">
        <f>IF(BY$50&gt;0,(BY$116+BY$117)*BY$50*Inputs!$E$158,0)</f>
        <v>0</v>
      </c>
      <c r="BZ122" s="114">
        <f>IF(BZ$50&gt;0,(BZ$116+BZ$117)*BZ$50*Inputs!$E$158,0)</f>
        <v>0</v>
      </c>
      <c r="CA122" s="114">
        <f>IF(CA$50&gt;0,(CA$116+CA$117)*CA$50*Inputs!$E$158,0)</f>
        <v>0</v>
      </c>
      <c r="CB122" s="114">
        <f>IF(CB$50&gt;0,(CB$116+CB$117)*CB$50*Inputs!$E$158,0)</f>
        <v>0</v>
      </c>
      <c r="CC122" s="114">
        <f>IF(CC$50&gt;0,(CC$116+CC$117)*CC$50*Inputs!$E$158,0)</f>
        <v>0</v>
      </c>
      <c r="CD122" s="114">
        <f>IF(CD$50&gt;0,(CD$116+CD$117)*CD$50*Inputs!$E$158,0)</f>
        <v>0</v>
      </c>
      <c r="CE122" s="114">
        <f>IF(CE$50&gt;0,(CE$116+CE$117)*CE$50*Inputs!$E$158,0)</f>
        <v>0</v>
      </c>
      <c r="CF122" s="114">
        <f>IF(CF$50&gt;0,(CF$116+CF$117)*CF$50*Inputs!$E$158,0)</f>
        <v>0</v>
      </c>
      <c r="CG122" s="114">
        <f>IF(CG$50&gt;0,(CG$116+CG$117)*CG$50*Inputs!$E$158,0)</f>
        <v>0</v>
      </c>
      <c r="CH122" s="89"/>
    </row>
    <row r="123" spans="1:86" ht="14.45" x14ac:dyDescent="0.3">
      <c r="A123" s="75"/>
      <c r="B123" s="77" t="s">
        <v>256</v>
      </c>
      <c r="D123" s="90">
        <f>SUM(F123:CG123)</f>
        <v>0</v>
      </c>
      <c r="F123" s="114">
        <f>IF(F$55&gt;0,(F$116+F$117)*F$55*Inputs!$E$158,0)</f>
        <v>0</v>
      </c>
      <c r="G123" s="114">
        <f>IF(G$55&gt;0,(G$116+G$117)*G$55*Inputs!$E$158,0)</f>
        <v>0</v>
      </c>
      <c r="H123" s="114">
        <f>IF(H$55&gt;0,(H$116+H$117)*H$55*Inputs!$E$158,0)</f>
        <v>0</v>
      </c>
      <c r="I123" s="114">
        <f>IF(I$55&gt;0,(I$116+I$117)*I$55*Inputs!$E$158,0)</f>
        <v>0</v>
      </c>
      <c r="J123" s="114">
        <f>IF(J$55&gt;0,(J$116+J$117)*J$55*Inputs!$E$158,0)</f>
        <v>0</v>
      </c>
      <c r="K123" s="114">
        <f>IF(K$55&gt;0,(K$116+K$117)*K$55*Inputs!$E$158,0)</f>
        <v>0</v>
      </c>
      <c r="L123" s="114">
        <f>IF(L$55&gt;0,(L$116+L$117)*L$55*Inputs!$E$158,0)</f>
        <v>0</v>
      </c>
      <c r="M123" s="114">
        <f>IF(M$55&gt;0,(M$116+M$117)*M$55*Inputs!$E$158,0)</f>
        <v>0</v>
      </c>
      <c r="N123" s="114">
        <f>IF(N$55&gt;0,(N$116+N$117)*N$55*Inputs!$E$158,0)</f>
        <v>0</v>
      </c>
      <c r="O123" s="114">
        <f>IF(O$55&gt;0,(O$116+O$117)*O$55*Inputs!$E$158,0)</f>
        <v>0</v>
      </c>
      <c r="P123" s="114">
        <f>IF(P$55&gt;0,(P$116+P$117)*P$55*Inputs!$E$158,0)</f>
        <v>0</v>
      </c>
      <c r="Q123" s="114">
        <f>IF(Q$55&gt;0,(Q$116+Q$117)*Q$55*Inputs!$E$158,0)</f>
        <v>0</v>
      </c>
      <c r="R123" s="114">
        <f>IF(R$55&gt;0,(R$116+R$117)*R$55*Inputs!$E$158,0)</f>
        <v>0</v>
      </c>
      <c r="S123" s="114">
        <f>IF(S$55&gt;0,(S$116+S$117)*S$55*Inputs!$E$158,0)</f>
        <v>0</v>
      </c>
      <c r="T123" s="114">
        <f>IF(T$55&gt;0,(T$116+T$117)*T$55*Inputs!$E$158,0)</f>
        <v>0</v>
      </c>
      <c r="U123" s="114">
        <f>IF(U$55&gt;0,(U$116+U$117)*U$55*Inputs!$E$158,0)</f>
        <v>0</v>
      </c>
      <c r="V123" s="114">
        <f>IF(V$55&gt;0,(V$116+V$117)*V$55*Inputs!$E$158,0)</f>
        <v>0</v>
      </c>
      <c r="W123" s="114">
        <f>IF(W$55&gt;0,(W$116+W$117)*W$55*Inputs!$E$158,0)</f>
        <v>0</v>
      </c>
      <c r="X123" s="114">
        <f>IF(X$55&gt;0,(X$116+X$117)*X$55*Inputs!$E$158,0)</f>
        <v>0</v>
      </c>
      <c r="Y123" s="114">
        <f>IF(Y$55&gt;0,(Y$116+Y$117)*Y$55*Inputs!$E$158,0)</f>
        <v>0</v>
      </c>
      <c r="Z123" s="114">
        <f>IF(Z$55&gt;0,(Z$116+Z$117)*Z$55*Inputs!$E$158,0)</f>
        <v>0</v>
      </c>
      <c r="AA123" s="114">
        <f>IF(AA$55&gt;0,(AA$116+AA$117)*AA$55*Inputs!$E$158,0)</f>
        <v>0</v>
      </c>
      <c r="AB123" s="114">
        <f>IF(AB$55&gt;0,(AB$116+AB$117)*AB$55*Inputs!$E$158,0)</f>
        <v>0</v>
      </c>
      <c r="AC123" s="114">
        <f>IF(AC$55&gt;0,(AC$116+AC$117)*AC$55*Inputs!$E$158,0)</f>
        <v>0</v>
      </c>
      <c r="AD123" s="114">
        <f>IF(AD$55&gt;0,(AD$116+AD$117)*AD$55*Inputs!$E$158,0)</f>
        <v>0</v>
      </c>
      <c r="AE123" s="114">
        <f>IF(AE$55&gt;0,(AE$116+AE$117)*AE$55*Inputs!$E$158,0)</f>
        <v>0</v>
      </c>
      <c r="AF123" s="114">
        <f>IF(AF$55&gt;0,(AF$116+AF$117)*AF$55*Inputs!$E$158,0)</f>
        <v>0</v>
      </c>
      <c r="AG123" s="114">
        <f>IF(AG$55&gt;0,(AG$116+AG$117)*AG$55*Inputs!$E$158,0)</f>
        <v>0</v>
      </c>
      <c r="AH123" s="114">
        <f>IF(AH$55&gt;0,(AH$116+AH$117)*AH$55*Inputs!$E$158,0)</f>
        <v>0</v>
      </c>
      <c r="AI123" s="114">
        <f>IF(AI$55&gt;0,(AI$116+AI$117)*AI$55*Inputs!$E$158,0)</f>
        <v>0</v>
      </c>
      <c r="AJ123" s="114">
        <f>IF(AJ$55&gt;0,(AJ$116+AJ$117)*AJ$55*Inputs!$E$158,0)</f>
        <v>0</v>
      </c>
      <c r="AK123" s="114">
        <f>IF(AK$55&gt;0,(AK$116+AK$117)*AK$55*Inputs!$E$158,0)</f>
        <v>0</v>
      </c>
      <c r="AL123" s="114">
        <f>IF(AL$55&gt;0,(AL$116+AL$117)*AL$55*Inputs!$E$158,0)</f>
        <v>0</v>
      </c>
      <c r="AM123" s="114">
        <f>IF(AM$55&gt;0,(AM$116+AM$117)*AM$55*Inputs!$E$158,0)</f>
        <v>0</v>
      </c>
      <c r="AN123" s="114">
        <f>IF(AN$55&gt;0,(AN$116+AN$117)*AN$55*Inputs!$E$158,0)</f>
        <v>0</v>
      </c>
      <c r="AO123" s="114">
        <f>IF(AO$55&gt;0,(AO$116+AO$117)*AO$55*Inputs!$E$158,0)</f>
        <v>0</v>
      </c>
      <c r="AP123" s="114">
        <f>IF(AP$55&gt;0,(AP$116+AP$117)*AP$55*Inputs!$E$158,0)</f>
        <v>0</v>
      </c>
      <c r="AQ123" s="114">
        <f>IF(AQ$55&gt;0,(AQ$116+AQ$117)*AQ$55*Inputs!$E$158,0)</f>
        <v>0</v>
      </c>
      <c r="AR123" s="114">
        <f>IF(AR$55&gt;0,(AR$116+AR$117)*AR$55*Inputs!$E$158,0)</f>
        <v>0</v>
      </c>
      <c r="AS123" s="114">
        <f>IF(AS$55&gt;0,(AS$116+AS$117)*AS$55*Inputs!$E$158,0)</f>
        <v>0</v>
      </c>
      <c r="AT123" s="114">
        <f>IF(AT$55&gt;0,(AT$116+AT$117)*AT$55*Inputs!$E$158,0)</f>
        <v>0</v>
      </c>
      <c r="AU123" s="114">
        <f>IF(AU$55&gt;0,(AU$116+AU$117)*AU$55*Inputs!$E$158,0)</f>
        <v>0</v>
      </c>
      <c r="AV123" s="114">
        <f>IF(AV$55&gt;0,(AV$116+AV$117)*AV$55*Inputs!$E$158,0)</f>
        <v>0</v>
      </c>
      <c r="AW123" s="114">
        <f>IF(AW$55&gt;0,(AW$116+AW$117)*AW$55*Inputs!$E$158,0)</f>
        <v>0</v>
      </c>
      <c r="AX123" s="114">
        <f>IF(AX$55&gt;0,(AX$116+AX$117)*AX$55*Inputs!$E$158,0)</f>
        <v>0</v>
      </c>
      <c r="AY123" s="114">
        <f>IF(AY$55&gt;0,(AY$116+AY$117)*AY$55*Inputs!$E$158,0)</f>
        <v>0</v>
      </c>
      <c r="AZ123" s="114">
        <f>IF(AZ$55&gt;0,(AZ$116+AZ$117)*AZ$55*Inputs!$E$158,0)</f>
        <v>0</v>
      </c>
      <c r="BA123" s="114">
        <f>IF(BA$55&gt;0,(BA$116+BA$117)*BA$55*Inputs!$E$158,0)</f>
        <v>0</v>
      </c>
      <c r="BB123" s="114">
        <f>IF(BB$55&gt;0,(BB$116+BB$117)*BB$55*Inputs!$E$158,0)</f>
        <v>0</v>
      </c>
      <c r="BC123" s="114">
        <f>IF(BC$55&gt;0,(BC$116+BC$117)*BC$55*Inputs!$E$158,0)</f>
        <v>0</v>
      </c>
      <c r="BD123" s="114">
        <f>IF(BD$55&gt;0,(BD$116+BD$117)*BD$55*Inputs!$E$158,0)</f>
        <v>0</v>
      </c>
      <c r="BE123" s="114">
        <f>IF(BE$55&gt;0,(BE$116+BE$117)*BE$55*Inputs!$E$158,0)</f>
        <v>0</v>
      </c>
      <c r="BF123" s="114">
        <f>IF(BF$55&gt;0,(BF$116+BF$117)*BF$55*Inputs!$E$158,0)</f>
        <v>0</v>
      </c>
      <c r="BG123" s="114">
        <f>IF(BG$55&gt;0,(BG$116+BG$117)*BG$55*Inputs!$E$158,0)</f>
        <v>0</v>
      </c>
      <c r="BH123" s="114">
        <f>IF(BH$55&gt;0,(BH$116+BH$117)*BH$55*Inputs!$E$158,0)</f>
        <v>0</v>
      </c>
      <c r="BI123" s="114">
        <f>IF(BI$55&gt;0,(BI$116+BI$117)*BI$55*Inputs!$E$158,0)</f>
        <v>0</v>
      </c>
      <c r="BJ123" s="114">
        <f>IF(BJ$55&gt;0,(BJ$116+BJ$117)*BJ$55*Inputs!$E$158,0)</f>
        <v>0</v>
      </c>
      <c r="BK123" s="114">
        <f>IF(BK$55&gt;0,(BK$116+BK$117)*BK$55*Inputs!$E$158,0)</f>
        <v>0</v>
      </c>
      <c r="BL123" s="114">
        <f>IF(BL$55&gt;0,(BL$116+BL$117)*BL$55*Inputs!$E$158,0)</f>
        <v>0</v>
      </c>
      <c r="BM123" s="114">
        <f>IF(BM$55&gt;0,(BM$116+BM$117)*BM$55*Inputs!$E$158,0)</f>
        <v>0</v>
      </c>
      <c r="BN123" s="114">
        <f>IF(BN$55&gt;0,(BN$116+BN$117)*BN$55*Inputs!$E$158,0)</f>
        <v>0</v>
      </c>
      <c r="BO123" s="114">
        <f>IF(BO$55&gt;0,(BO$116+BO$117)*BO$55*Inputs!$E$158,0)</f>
        <v>0</v>
      </c>
      <c r="BP123" s="114">
        <f>IF(BP$55&gt;0,(BP$116+BP$117)*BP$55*Inputs!$E$158,0)</f>
        <v>0</v>
      </c>
      <c r="BQ123" s="114">
        <f>IF(BQ$55&gt;0,(BQ$116+BQ$117)*BQ$55*Inputs!$E$158,0)</f>
        <v>0</v>
      </c>
      <c r="BR123" s="114">
        <f>IF(BR$55&gt;0,(BR$116+BR$117)*BR$55*Inputs!$E$158,0)</f>
        <v>0</v>
      </c>
      <c r="BS123" s="114">
        <f>IF(BS$55&gt;0,(BS$116+BS$117)*BS$55*Inputs!$E$158,0)</f>
        <v>0</v>
      </c>
      <c r="BT123" s="114">
        <f>IF(BT$55&gt;0,(BT$116+BT$117)*BT$55*Inputs!$E$158,0)</f>
        <v>0</v>
      </c>
      <c r="BU123" s="114">
        <f>IF(BU$55&gt;0,(BU$116+BU$117)*BU$55*Inputs!$E$158,0)</f>
        <v>0</v>
      </c>
      <c r="BV123" s="114">
        <f>IF(BV$55&gt;0,(BV$116+BV$117)*BV$55*Inputs!$E$158,0)</f>
        <v>0</v>
      </c>
      <c r="BW123" s="114">
        <f>IF(BW$55&gt;0,(BW$116+BW$117)*BW$55*Inputs!$E$158,0)</f>
        <v>0</v>
      </c>
      <c r="BX123" s="114">
        <f>IF(BX$55&gt;0,(BX$116+BX$117)*BX$55*Inputs!$E$158,0)</f>
        <v>0</v>
      </c>
      <c r="BY123" s="114">
        <f>IF(BY$55&gt;0,(BY$116+BY$117)*BY$55*Inputs!$E$158,0)</f>
        <v>0</v>
      </c>
      <c r="BZ123" s="114">
        <f>IF(BZ$55&gt;0,(BZ$116+BZ$117)*BZ$55*Inputs!$E$158,0)</f>
        <v>0</v>
      </c>
      <c r="CA123" s="114">
        <f>IF(CA$55&gt;0,(CA$116+CA$117)*CA$55*Inputs!$E$158,0)</f>
        <v>0</v>
      </c>
      <c r="CB123" s="114">
        <f>IF(CB$55&gt;0,(CB$116+CB$117)*CB$55*Inputs!$E$158,0)</f>
        <v>0</v>
      </c>
      <c r="CC123" s="114">
        <f>IF(CC$55&gt;0,(CC$116+CC$117)*CC$55*Inputs!$E$158,0)</f>
        <v>0</v>
      </c>
      <c r="CD123" s="114">
        <f>IF(CD$55&gt;0,(CD$116+CD$117)*CD$55*Inputs!$E$158,0)</f>
        <v>0</v>
      </c>
      <c r="CE123" s="114">
        <f>IF(CE$55&gt;0,(CE$116+CE$117)*CE$55*Inputs!$E$158,0)</f>
        <v>0</v>
      </c>
      <c r="CF123" s="114">
        <f>IF(CF$55&gt;0,(CF$116+CF$117)*CF$55*Inputs!$E$158,0)</f>
        <v>0</v>
      </c>
      <c r="CG123" s="114">
        <f>IF(CG$55&gt;0,(CG$116+CG$117)*CG$55*Inputs!$E$158,0)</f>
        <v>0</v>
      </c>
      <c r="CH123" s="89"/>
    </row>
    <row r="124" spans="1:86" s="102" customFormat="1" ht="5.45" x14ac:dyDescent="0.15">
      <c r="A124" s="218"/>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196"/>
    </row>
    <row r="125" spans="1:86" ht="14.45" x14ac:dyDescent="0.3">
      <c r="A125" s="75"/>
      <c r="B125" s="74" t="s">
        <v>243</v>
      </c>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89"/>
    </row>
    <row r="126" spans="1:86" ht="14.45" x14ac:dyDescent="0.3">
      <c r="A126" s="76"/>
      <c r="B126" s="84" t="s">
        <v>286</v>
      </c>
      <c r="D126" s="90">
        <f>SUM(F126:CG126)</f>
        <v>0</v>
      </c>
      <c r="F126" s="293">
        <f>IF(F$56&gt;0,IF(Inputs!$E$158=0,'Debt and equity calcs'!$D$117*F$55/MAX($F$56:$CG$56),(F$123/(1-(1+Inputs!$E$158)^-F$56))),0)</f>
        <v>0</v>
      </c>
      <c r="G126" s="293">
        <f>IF(G$56&gt;0,IF(Inputs!$E$158=0,'Debt and equity calcs'!$D$117*G$55/MAX($F$56:$CG$56),(G$123/(1-(1+Inputs!$E$158)^-G$56))),0)</f>
        <v>0</v>
      </c>
      <c r="H126" s="293">
        <f>IF(H$56&gt;0,IF(Inputs!$E$158=0,'Debt and equity calcs'!$D$117*H$55/MAX($F$56:$CG$56),(H$123/(1-(1+Inputs!$E$158)^-H$56))),0)</f>
        <v>0</v>
      </c>
      <c r="I126" s="293">
        <f>IF(I$56&gt;0,IF(Inputs!$E$158=0,'Debt and equity calcs'!$D$117*I$55/MAX($F$56:$CG$56),(I$123/(1-(1+Inputs!$E$158)^-I$56))),0)</f>
        <v>0</v>
      </c>
      <c r="J126" s="293">
        <f>IF(J$56&gt;0,IF(Inputs!$E$158=0,'Debt and equity calcs'!$D$117*J$55/MAX($F$56:$CG$56),(J$123/(1-(1+Inputs!$E$158)^-J$56))),0)</f>
        <v>0</v>
      </c>
      <c r="K126" s="293">
        <f>IF(K$56&gt;0,IF(Inputs!$E$158=0,'Debt and equity calcs'!$D$117*K$55/MAX($F$56:$CG$56),(K$123/(1-(1+Inputs!$E$158)^-K$56))),0)</f>
        <v>0</v>
      </c>
      <c r="L126" s="293">
        <f>IF(L$56&gt;0,IF(Inputs!$E$158=0,'Debt and equity calcs'!$D$117*L$55/MAX($F$56:$CG$56),(L$123/(1-(1+Inputs!$E$158)^-L$56))),0)</f>
        <v>0</v>
      </c>
      <c r="M126" s="293">
        <f>IF(M$56&gt;0,IF(Inputs!$E$158=0,'Debt and equity calcs'!$D$117*M$55/MAX($F$56:$CG$56),(M$123/(1-(1+Inputs!$E$158)^-M$56))),0)</f>
        <v>0</v>
      </c>
      <c r="N126" s="293">
        <f>IF(N$56&gt;0,IF(Inputs!$E$158=0,'Debt and equity calcs'!$D$117*N$55/MAX($F$56:$CG$56),(N$123/(1-(1+Inputs!$E$158)^-N$56))),0)</f>
        <v>0</v>
      </c>
      <c r="O126" s="293">
        <f>IF(O$56&gt;0,IF(Inputs!$E$158=0,'Debt and equity calcs'!$D$117*O$55/MAX($F$56:$CG$56),(O$123/(1-(1+Inputs!$E$158)^-O$56))),0)</f>
        <v>0</v>
      </c>
      <c r="P126" s="293">
        <f>IF(P$56&gt;0,IF(Inputs!$E$158=0,'Debt and equity calcs'!$D$117*P$55/MAX($F$56:$CG$56),(P$123/(1-(1+Inputs!$E$158)^-P$56))),0)</f>
        <v>0</v>
      </c>
      <c r="Q126" s="293">
        <f>IF(Q$56&gt;0,IF(Inputs!$E$158=0,'Debt and equity calcs'!$D$117*Q$55/MAX($F$56:$CG$56),(Q$123/(1-(1+Inputs!$E$158)^-Q$56))),0)</f>
        <v>0</v>
      </c>
      <c r="R126" s="293">
        <f>IF(R$56&gt;0,IF(Inputs!$E$158=0,'Debt and equity calcs'!$D$117*R$55/MAX($F$56:$CG$56),(R$123/(1-(1+Inputs!$E$158)^-R$56))),0)</f>
        <v>0</v>
      </c>
      <c r="S126" s="293">
        <f>IF(S$56&gt;0,IF(Inputs!$E$158=0,'Debt and equity calcs'!$D$117*S$55/MAX($F$56:$CG$56),(S$123/(1-(1+Inputs!$E$158)^-S$56))),0)</f>
        <v>0</v>
      </c>
      <c r="T126" s="293">
        <f>IF(T$56&gt;0,IF(Inputs!$E$158=0,'Debt and equity calcs'!$D$117*T$55/MAX($F$56:$CG$56),(T$123/(1-(1+Inputs!$E$158)^-T$56))),0)</f>
        <v>0</v>
      </c>
      <c r="U126" s="293">
        <f>IF(U$56&gt;0,IF(Inputs!$E$158=0,'Debt and equity calcs'!$D$117*U$55/MAX($F$56:$CG$56),(U$123/(1-(1+Inputs!$E$158)^-U$56))),0)</f>
        <v>0</v>
      </c>
      <c r="V126" s="293">
        <f>IF(V$56&gt;0,IF(Inputs!$E$158=0,'Debt and equity calcs'!$D$117*V$55/MAX($F$56:$CG$56),(V$123/(1-(1+Inputs!$E$158)^-V$56))),0)</f>
        <v>0</v>
      </c>
      <c r="W126" s="293">
        <f>IF(W$56&gt;0,IF(Inputs!$E$158=0,'Debt and equity calcs'!$D$117*W$55/MAX($F$56:$CG$56),(W$123/(1-(1+Inputs!$E$158)^-W$56))),0)</f>
        <v>0</v>
      </c>
      <c r="X126" s="293">
        <f>IF(X$56&gt;0,IF(Inputs!$E$158=0,'Debt and equity calcs'!$D$117*X$55/MAX($F$56:$CG$56),(X$123/(1-(1+Inputs!$E$158)^-X$56))),0)</f>
        <v>0</v>
      </c>
      <c r="Y126" s="293">
        <f>IF(Y$56&gt;0,IF(Inputs!$E$158=0,'Debt and equity calcs'!$D$117*Y$55/MAX($F$56:$CG$56),(Y$123/(1-(1+Inputs!$E$158)^-Y$56))),0)</f>
        <v>0</v>
      </c>
      <c r="Z126" s="293">
        <f>IF(Z$56&gt;0,IF(Inputs!$E$158=0,'Debt and equity calcs'!$D$117*Z$55/MAX($F$56:$CG$56),(Z$123/(1-(1+Inputs!$E$158)^-Z$56))),0)</f>
        <v>0</v>
      </c>
      <c r="AA126" s="293">
        <f>IF(AA$56&gt;0,IF(Inputs!$E$158=0,'Debt and equity calcs'!$D$117*AA$55/MAX($F$56:$CG$56),(AA$123/(1-(1+Inputs!$E$158)^-AA$56))),0)</f>
        <v>0</v>
      </c>
      <c r="AB126" s="293">
        <f>IF(AB$56&gt;0,IF(Inputs!$E$158=0,'Debt and equity calcs'!$D$117*AB$55/MAX($F$56:$CG$56),(AB$123/(1-(1+Inputs!$E$158)^-AB$56))),0)</f>
        <v>0</v>
      </c>
      <c r="AC126" s="293">
        <f>IF(AC$56&gt;0,IF(Inputs!$E$158=0,'Debt and equity calcs'!$D$117*AC$55/MAX($F$56:$CG$56),(AC$123/(1-(1+Inputs!$E$158)^-AC$56))),0)</f>
        <v>0</v>
      </c>
      <c r="AD126" s="293">
        <f>IF(AD$56&gt;0,IF(Inputs!$E$158=0,'Debt and equity calcs'!$D$117*AD$55/MAX($F$56:$CG$56),(AD$123/(1-(1+Inputs!$E$158)^-AD$56))),0)</f>
        <v>0</v>
      </c>
      <c r="AE126" s="293">
        <f>IF(AE$56&gt;0,IF(Inputs!$E$158=0,'Debt and equity calcs'!$D$117*AE$55/MAX($F$56:$CG$56),(AE$123/(1-(1+Inputs!$E$158)^-AE$56))),0)</f>
        <v>0</v>
      </c>
      <c r="AF126" s="293">
        <f>IF(AF$56&gt;0,IF(Inputs!$E$158=0,'Debt and equity calcs'!$D$117*AF$55/MAX($F$56:$CG$56),(AF$123/(1-(1+Inputs!$E$158)^-AF$56))),0)</f>
        <v>0</v>
      </c>
      <c r="AG126" s="293">
        <f>IF(AG$56&gt;0,IF(Inputs!$E$158=0,'Debt and equity calcs'!$D$117*AG$55/MAX($F$56:$CG$56),(AG$123/(1-(1+Inputs!$E$158)^-AG$56))),0)</f>
        <v>0</v>
      </c>
      <c r="AH126" s="293">
        <f>IF(AH$56&gt;0,IF(Inputs!$E$158=0,'Debt and equity calcs'!$D$117*AH$55/MAX($F$56:$CG$56),(AH$123/(1-(1+Inputs!$E$158)^-AH$56))),0)</f>
        <v>0</v>
      </c>
      <c r="AI126" s="293">
        <f>IF(AI$56&gt;0,IF(Inputs!$E$158=0,'Debt and equity calcs'!$D$117*AI$55/MAX($F$56:$CG$56),(AI$123/(1-(1+Inputs!$E$158)^-AI$56))),0)</f>
        <v>0</v>
      </c>
      <c r="AJ126" s="293">
        <f>IF(AJ$56&gt;0,IF(Inputs!$E$158=0,'Debt and equity calcs'!$D$117*AJ$55/MAX($F$56:$CG$56),(AJ$123/(1-(1+Inputs!$E$158)^-AJ$56))),0)</f>
        <v>0</v>
      </c>
      <c r="AK126" s="293">
        <f>IF(AK$56&gt;0,IF(Inputs!$E$158=0,'Debt and equity calcs'!$D$117*AK$55/MAX($F$56:$CG$56),(AK$123/(1-(1+Inputs!$E$158)^-AK$56))),0)</f>
        <v>0</v>
      </c>
      <c r="AL126" s="293">
        <f>IF(AL$56&gt;0,IF(Inputs!$E$158=0,'Debt and equity calcs'!$D$117*AL$55/MAX($F$56:$CG$56),(AL$123/(1-(1+Inputs!$E$158)^-AL$56))),0)</f>
        <v>0</v>
      </c>
      <c r="AM126" s="293">
        <f>IF(AM$56&gt;0,IF(Inputs!$E$158=0,'Debt and equity calcs'!$D$117*AM$55/MAX($F$56:$CG$56),(AM$123/(1-(1+Inputs!$E$158)^-AM$56))),0)</f>
        <v>0</v>
      </c>
      <c r="AN126" s="293">
        <f>IF(AN$56&gt;0,IF(Inputs!$E$158=0,'Debt and equity calcs'!$D$117*AN$55/MAX($F$56:$CG$56),(AN$123/(1-(1+Inputs!$E$158)^-AN$56))),0)</f>
        <v>0</v>
      </c>
      <c r="AO126" s="293">
        <f>IF(AO$56&gt;0,IF(Inputs!$E$158=0,'Debt and equity calcs'!$D$117*AO$55/MAX($F$56:$CG$56),(AO$123/(1-(1+Inputs!$E$158)^-AO$56))),0)</f>
        <v>0</v>
      </c>
      <c r="AP126" s="293">
        <f>IF(AP$56&gt;0,IF(Inputs!$E$158=0,'Debt and equity calcs'!$D$117*AP$55/MAX($F$56:$CG$56),(AP$123/(1-(1+Inputs!$E$158)^-AP$56))),0)</f>
        <v>0</v>
      </c>
      <c r="AQ126" s="293">
        <f>IF(AQ$56&gt;0,IF(Inputs!$E$158=0,'Debt and equity calcs'!$D$117*AQ$55/MAX($F$56:$CG$56),(AQ$123/(1-(1+Inputs!$E$158)^-AQ$56))),0)</f>
        <v>0</v>
      </c>
      <c r="AR126" s="293">
        <f>IF(AR$56&gt;0,IF(Inputs!$E$158=0,'Debt and equity calcs'!$D$117*AR$55/MAX($F$56:$CG$56),(AR$123/(1-(1+Inputs!$E$158)^-AR$56))),0)</f>
        <v>0</v>
      </c>
      <c r="AS126" s="293">
        <f>IF(AS$56&gt;0,IF(Inputs!$E$158=0,'Debt and equity calcs'!$D$117*AS$55/MAX($F$56:$CG$56),(AS$123/(1-(1+Inputs!$E$158)^-AS$56))),0)</f>
        <v>0</v>
      </c>
      <c r="AT126" s="293">
        <f>IF(AT$56&gt;0,IF(Inputs!$E$158=0,'Debt and equity calcs'!$D$117*AT$55/MAX($F$56:$CG$56),(AT$123/(1-(1+Inputs!$E$158)^-AT$56))),0)</f>
        <v>0</v>
      </c>
      <c r="AU126" s="293">
        <f>IF(AU$56&gt;0,IF(Inputs!$E$158=0,'Debt and equity calcs'!$D$117*AU$55/MAX($F$56:$CG$56),(AU$123/(1-(1+Inputs!$E$158)^-AU$56))),0)</f>
        <v>0</v>
      </c>
      <c r="AV126" s="293">
        <f>IF(AV$56&gt;0,IF(Inputs!$E$158=0,'Debt and equity calcs'!$D$117*AV$55/MAX($F$56:$CG$56),(AV$123/(1-(1+Inputs!$E$158)^-AV$56))),0)</f>
        <v>0</v>
      </c>
      <c r="AW126" s="293">
        <f>IF(AW$56&gt;0,IF(Inputs!$E$158=0,'Debt and equity calcs'!$D$117*AW$55/MAX($F$56:$CG$56),(AW$123/(1-(1+Inputs!$E$158)^-AW$56))),0)</f>
        <v>0</v>
      </c>
      <c r="AX126" s="293">
        <f>IF(AX$56&gt;0,IF(Inputs!$E$158=0,'Debt and equity calcs'!$D$117*AX$55/MAX($F$56:$CG$56),(AX$123/(1-(1+Inputs!$E$158)^-AX$56))),0)</f>
        <v>0</v>
      </c>
      <c r="AY126" s="293">
        <f>IF(AY$56&gt;0,IF(Inputs!$E$158=0,'Debt and equity calcs'!$D$117*AY$55/MAX($F$56:$CG$56),(AY$123/(1-(1+Inputs!$E$158)^-AY$56))),0)</f>
        <v>0</v>
      </c>
      <c r="AZ126" s="293">
        <f>IF(AZ$56&gt;0,IF(Inputs!$E$158=0,'Debt and equity calcs'!$D$117*AZ$55/MAX($F$56:$CG$56),(AZ$123/(1-(1+Inputs!$E$158)^-AZ$56))),0)</f>
        <v>0</v>
      </c>
      <c r="BA126" s="293">
        <f>IF(BA$56&gt;0,IF(Inputs!$E$158=0,'Debt and equity calcs'!$D$117*BA$55/MAX($F$56:$CG$56),(BA$123/(1-(1+Inputs!$E$158)^-BA$56))),0)</f>
        <v>0</v>
      </c>
      <c r="BB126" s="293">
        <f>IF(BB$56&gt;0,IF(Inputs!$E$158=0,'Debt and equity calcs'!$D$117*BB$55/MAX($F$56:$CG$56),(BB$123/(1-(1+Inputs!$E$158)^-BB$56))),0)</f>
        <v>0</v>
      </c>
      <c r="BC126" s="293">
        <f>IF(BC$56&gt;0,IF(Inputs!$E$158=0,'Debt and equity calcs'!$D$117*BC$55/MAX($F$56:$CG$56),(BC$123/(1-(1+Inputs!$E$158)^-BC$56))),0)</f>
        <v>0</v>
      </c>
      <c r="BD126" s="293">
        <f>IF(BD$56&gt;0,IF(Inputs!$E$158=0,'Debt and equity calcs'!$D$117*BD$55/MAX($F$56:$CG$56),(BD$123/(1-(1+Inputs!$E$158)^-BD$56))),0)</f>
        <v>0</v>
      </c>
      <c r="BE126" s="293">
        <f>IF(BE$56&gt;0,IF(Inputs!$E$158=0,'Debt and equity calcs'!$D$117*BE$55/MAX($F$56:$CG$56),(BE$123/(1-(1+Inputs!$E$158)^-BE$56))),0)</f>
        <v>0</v>
      </c>
      <c r="BF126" s="293">
        <f>IF(BF$56&gt;0,IF(Inputs!$E$158=0,'Debt and equity calcs'!$D$117*BF$55/MAX($F$56:$CG$56),(BF$123/(1-(1+Inputs!$E$158)^-BF$56))),0)</f>
        <v>0</v>
      </c>
      <c r="BG126" s="293">
        <f>IF(BG$56&gt;0,IF(Inputs!$E$158=0,'Debt and equity calcs'!$D$117*BG$55/MAX($F$56:$CG$56),(BG$123/(1-(1+Inputs!$E$158)^-BG$56))),0)</f>
        <v>0</v>
      </c>
      <c r="BH126" s="293">
        <f>IF(BH$56&gt;0,IF(Inputs!$E$158=0,'Debt and equity calcs'!$D$117*BH$55/MAX($F$56:$CG$56),(BH$123/(1-(1+Inputs!$E$158)^-BH$56))),0)</f>
        <v>0</v>
      </c>
      <c r="BI126" s="293">
        <f>IF(BI$56&gt;0,IF(Inputs!$E$158=0,'Debt and equity calcs'!$D$117*BI$55/MAX($F$56:$CG$56),(BI$123/(1-(1+Inputs!$E$158)^-BI$56))),0)</f>
        <v>0</v>
      </c>
      <c r="BJ126" s="293">
        <f>IF(BJ$56&gt;0,IF(Inputs!$E$158=0,'Debt and equity calcs'!$D$117*BJ$55/MAX($F$56:$CG$56),(BJ$123/(1-(1+Inputs!$E$158)^-BJ$56))),0)</f>
        <v>0</v>
      </c>
      <c r="BK126" s="293">
        <f>IF(BK$56&gt;0,IF(Inputs!$E$158=0,'Debt and equity calcs'!$D$117*BK$55/MAX($F$56:$CG$56),(BK$123/(1-(1+Inputs!$E$158)^-BK$56))),0)</f>
        <v>0</v>
      </c>
      <c r="BL126" s="293">
        <f>IF(BL$56&gt;0,IF(Inputs!$E$158=0,'Debt and equity calcs'!$D$117*BL$55/MAX($F$56:$CG$56),(BL$123/(1-(1+Inputs!$E$158)^-BL$56))),0)</f>
        <v>0</v>
      </c>
      <c r="BM126" s="293">
        <f>IF(BM$56&gt;0,IF(Inputs!$E$158=0,'Debt and equity calcs'!$D$117*BM$55/MAX($F$56:$CG$56),(BM$123/(1-(1+Inputs!$E$158)^-BM$56))),0)</f>
        <v>0</v>
      </c>
      <c r="BN126" s="293">
        <f>IF(BN$56&gt;0,IF(Inputs!$E$158=0,'Debt and equity calcs'!$D$117*BN$55/MAX($F$56:$CG$56),(BN$123/(1-(1+Inputs!$E$158)^-BN$56))),0)</f>
        <v>0</v>
      </c>
      <c r="BO126" s="293">
        <f>IF(BO$56&gt;0,IF(Inputs!$E$158=0,'Debt and equity calcs'!$D$117*BO$55/MAX($F$56:$CG$56),(BO$123/(1-(1+Inputs!$E$158)^-BO$56))),0)</f>
        <v>0</v>
      </c>
      <c r="BP126" s="293">
        <f>IF(BP$56&gt;0,IF(Inputs!$E$158=0,'Debt and equity calcs'!$D$117*BP$55/MAX($F$56:$CG$56),(BP$123/(1-(1+Inputs!$E$158)^-BP$56))),0)</f>
        <v>0</v>
      </c>
      <c r="BQ126" s="293">
        <f>IF(BQ$56&gt;0,IF(Inputs!$E$158=0,'Debt and equity calcs'!$D$117*BQ$55/MAX($F$56:$CG$56),(BQ$123/(1-(1+Inputs!$E$158)^-BQ$56))),0)</f>
        <v>0</v>
      </c>
      <c r="BR126" s="293">
        <f>IF(BR$56&gt;0,IF(Inputs!$E$158=0,'Debt and equity calcs'!$D$117*BR$55/MAX($F$56:$CG$56),(BR$123/(1-(1+Inputs!$E$158)^-BR$56))),0)</f>
        <v>0</v>
      </c>
      <c r="BS126" s="293">
        <f>IF(BS$56&gt;0,IF(Inputs!$E$158=0,'Debt and equity calcs'!$D$117*BS$55/MAX($F$56:$CG$56),(BS$123/(1-(1+Inputs!$E$158)^-BS$56))),0)</f>
        <v>0</v>
      </c>
      <c r="BT126" s="293">
        <f>IF(BT$56&gt;0,IF(Inputs!$E$158=0,'Debt and equity calcs'!$D$117*BT$55/MAX($F$56:$CG$56),(BT$123/(1-(1+Inputs!$E$158)^-BT$56))),0)</f>
        <v>0</v>
      </c>
      <c r="BU126" s="293">
        <f>IF(BU$56&gt;0,IF(Inputs!$E$158=0,'Debt and equity calcs'!$D$117*BU$55/MAX($F$56:$CG$56),(BU$123/(1-(1+Inputs!$E$158)^-BU$56))),0)</f>
        <v>0</v>
      </c>
      <c r="BV126" s="293">
        <f>IF(BV$56&gt;0,IF(Inputs!$E$158=0,'Debt and equity calcs'!$D$117*BV$55/MAX($F$56:$CG$56),(BV$123/(1-(1+Inputs!$E$158)^-BV$56))),0)</f>
        <v>0</v>
      </c>
      <c r="BW126" s="293">
        <f>IF(BW$56&gt;0,IF(Inputs!$E$158=0,'Debt and equity calcs'!$D$117*BW$55/MAX($F$56:$CG$56),(BW$123/(1-(1+Inputs!$E$158)^-BW$56))),0)</f>
        <v>0</v>
      </c>
      <c r="BX126" s="293">
        <f>IF(BX$56&gt;0,IF(Inputs!$E$158=0,'Debt and equity calcs'!$D$117*BX$55/MAX($F$56:$CG$56),(BX$123/(1-(1+Inputs!$E$158)^-BX$56))),0)</f>
        <v>0</v>
      </c>
      <c r="BY126" s="293">
        <f>IF(BY$56&gt;0,IF(Inputs!$E$158=0,'Debt and equity calcs'!$D$117*BY$55/MAX($F$56:$CG$56),(BY$123/(1-(1+Inputs!$E$158)^-BY$56))),0)</f>
        <v>0</v>
      </c>
      <c r="BZ126" s="293">
        <f>IF(BZ$56&gt;0,IF(Inputs!$E$158=0,'Debt and equity calcs'!$D$117*BZ$55/MAX($F$56:$CG$56),(BZ$123/(1-(1+Inputs!$E$158)^-BZ$56))),0)</f>
        <v>0</v>
      </c>
      <c r="CA126" s="293">
        <f>IF(CA$56&gt;0,IF(Inputs!$E$158=0,'Debt and equity calcs'!$D$117*CA$55/MAX($F$56:$CG$56),(CA$123/(1-(1+Inputs!$E$158)^-CA$56))),0)</f>
        <v>0</v>
      </c>
      <c r="CB126" s="293">
        <f>IF(CB$56&gt;0,IF(Inputs!$E$158=0,'Debt and equity calcs'!$D$117*CB$55/MAX($F$56:$CG$56),(CB$123/(1-(1+Inputs!$E$158)^-CB$56))),0)</f>
        <v>0</v>
      </c>
      <c r="CC126" s="293">
        <f>IF(CC$56&gt;0,IF(Inputs!$E$158=0,'Debt and equity calcs'!$D$117*CC$55/MAX($F$56:$CG$56),(CC$123/(1-(1+Inputs!$E$158)^-CC$56))),0)</f>
        <v>0</v>
      </c>
      <c r="CD126" s="293">
        <f>IF(CD$56&gt;0,IF(Inputs!$E$158=0,'Debt and equity calcs'!$D$117*CD$55/MAX($F$56:$CG$56),(CD$123/(1-(1+Inputs!$E$158)^-CD$56))),0)</f>
        <v>0</v>
      </c>
      <c r="CE126" s="293">
        <f>IF(CE$56&gt;0,IF(Inputs!$E$158=0,'Debt and equity calcs'!$D$117*CE$55/MAX($F$56:$CG$56),(CE$123/(1-(1+Inputs!$E$158)^-CE$56))),0)</f>
        <v>0</v>
      </c>
      <c r="CF126" s="293">
        <f>IF(CF$56&gt;0,IF(Inputs!$E$158=0,'Debt and equity calcs'!$D$117*CF$55/MAX($F$56:$CG$56),(CF$123/(1-(1+Inputs!$E$158)^-CF$56))),0)</f>
        <v>0</v>
      </c>
      <c r="CG126" s="293">
        <f>IF(CG$56&gt;0,IF(Inputs!$E$158=0,'Debt and equity calcs'!$D$117*CG$55/MAX($F$56:$CG$56),(CG$123/(1-(1+Inputs!$E$158)^-CG$56))),0)</f>
        <v>0</v>
      </c>
      <c r="CH126" s="89"/>
    </row>
    <row r="127" spans="1:86" ht="14.45" x14ac:dyDescent="0.3">
      <c r="A127" s="76"/>
      <c r="B127" s="84" t="s">
        <v>925</v>
      </c>
      <c r="D127" s="90">
        <f>SUM(F127:CG127)</f>
        <v>0</v>
      </c>
      <c r="F127" s="89">
        <f>-F$123</f>
        <v>0</v>
      </c>
      <c r="G127" s="89">
        <f t="shared" ref="G127:BR127" si="124">-G$123</f>
        <v>0</v>
      </c>
      <c r="H127" s="89">
        <f t="shared" si="124"/>
        <v>0</v>
      </c>
      <c r="I127" s="89">
        <f t="shared" si="124"/>
        <v>0</v>
      </c>
      <c r="J127" s="89">
        <f t="shared" si="124"/>
        <v>0</v>
      </c>
      <c r="K127" s="89">
        <f t="shared" si="124"/>
        <v>0</v>
      </c>
      <c r="L127" s="89">
        <f t="shared" si="124"/>
        <v>0</v>
      </c>
      <c r="M127" s="89">
        <f t="shared" si="124"/>
        <v>0</v>
      </c>
      <c r="N127" s="89">
        <f t="shared" si="124"/>
        <v>0</v>
      </c>
      <c r="O127" s="89">
        <f t="shared" si="124"/>
        <v>0</v>
      </c>
      <c r="P127" s="89">
        <f t="shared" si="124"/>
        <v>0</v>
      </c>
      <c r="Q127" s="89">
        <f t="shared" si="124"/>
        <v>0</v>
      </c>
      <c r="R127" s="89">
        <f t="shared" si="124"/>
        <v>0</v>
      </c>
      <c r="S127" s="89">
        <f t="shared" si="124"/>
        <v>0</v>
      </c>
      <c r="T127" s="89">
        <f t="shared" si="124"/>
        <v>0</v>
      </c>
      <c r="U127" s="89">
        <f t="shared" si="124"/>
        <v>0</v>
      </c>
      <c r="V127" s="89">
        <f t="shared" si="124"/>
        <v>0</v>
      </c>
      <c r="W127" s="89">
        <f t="shared" si="124"/>
        <v>0</v>
      </c>
      <c r="X127" s="89">
        <f t="shared" si="124"/>
        <v>0</v>
      </c>
      <c r="Y127" s="89">
        <f t="shared" si="124"/>
        <v>0</v>
      </c>
      <c r="Z127" s="89">
        <f t="shared" si="124"/>
        <v>0</v>
      </c>
      <c r="AA127" s="89">
        <f t="shared" si="124"/>
        <v>0</v>
      </c>
      <c r="AB127" s="89">
        <f t="shared" si="124"/>
        <v>0</v>
      </c>
      <c r="AC127" s="89">
        <f t="shared" si="124"/>
        <v>0</v>
      </c>
      <c r="AD127" s="89">
        <f t="shared" si="124"/>
        <v>0</v>
      </c>
      <c r="AE127" s="89">
        <f t="shared" si="124"/>
        <v>0</v>
      </c>
      <c r="AF127" s="89">
        <f t="shared" si="124"/>
        <v>0</v>
      </c>
      <c r="AG127" s="89">
        <f t="shared" si="124"/>
        <v>0</v>
      </c>
      <c r="AH127" s="89">
        <f t="shared" si="124"/>
        <v>0</v>
      </c>
      <c r="AI127" s="89">
        <f t="shared" si="124"/>
        <v>0</v>
      </c>
      <c r="AJ127" s="89">
        <f t="shared" si="124"/>
        <v>0</v>
      </c>
      <c r="AK127" s="89">
        <f t="shared" si="124"/>
        <v>0</v>
      </c>
      <c r="AL127" s="89">
        <f t="shared" si="124"/>
        <v>0</v>
      </c>
      <c r="AM127" s="89">
        <f t="shared" si="124"/>
        <v>0</v>
      </c>
      <c r="AN127" s="89">
        <f t="shared" si="124"/>
        <v>0</v>
      </c>
      <c r="AO127" s="89">
        <f t="shared" si="124"/>
        <v>0</v>
      </c>
      <c r="AP127" s="89">
        <f t="shared" si="124"/>
        <v>0</v>
      </c>
      <c r="AQ127" s="89">
        <f t="shared" si="124"/>
        <v>0</v>
      </c>
      <c r="AR127" s="89">
        <f t="shared" si="124"/>
        <v>0</v>
      </c>
      <c r="AS127" s="89">
        <f t="shared" si="124"/>
        <v>0</v>
      </c>
      <c r="AT127" s="89">
        <f t="shared" si="124"/>
        <v>0</v>
      </c>
      <c r="AU127" s="89">
        <f t="shared" si="124"/>
        <v>0</v>
      </c>
      <c r="AV127" s="89">
        <f t="shared" si="124"/>
        <v>0</v>
      </c>
      <c r="AW127" s="89">
        <f t="shared" si="124"/>
        <v>0</v>
      </c>
      <c r="AX127" s="89">
        <f t="shared" si="124"/>
        <v>0</v>
      </c>
      <c r="AY127" s="89">
        <f t="shared" si="124"/>
        <v>0</v>
      </c>
      <c r="AZ127" s="89">
        <f t="shared" si="124"/>
        <v>0</v>
      </c>
      <c r="BA127" s="89">
        <f t="shared" si="124"/>
        <v>0</v>
      </c>
      <c r="BB127" s="89">
        <f t="shared" si="124"/>
        <v>0</v>
      </c>
      <c r="BC127" s="89">
        <f t="shared" si="124"/>
        <v>0</v>
      </c>
      <c r="BD127" s="89">
        <f t="shared" si="124"/>
        <v>0</v>
      </c>
      <c r="BE127" s="89">
        <f t="shared" si="124"/>
        <v>0</v>
      </c>
      <c r="BF127" s="89">
        <f t="shared" si="124"/>
        <v>0</v>
      </c>
      <c r="BG127" s="89">
        <f t="shared" si="124"/>
        <v>0</v>
      </c>
      <c r="BH127" s="89">
        <f t="shared" si="124"/>
        <v>0</v>
      </c>
      <c r="BI127" s="89">
        <f t="shared" si="124"/>
        <v>0</v>
      </c>
      <c r="BJ127" s="89">
        <f t="shared" si="124"/>
        <v>0</v>
      </c>
      <c r="BK127" s="89">
        <f t="shared" si="124"/>
        <v>0</v>
      </c>
      <c r="BL127" s="89">
        <f t="shared" si="124"/>
        <v>0</v>
      </c>
      <c r="BM127" s="89">
        <f t="shared" si="124"/>
        <v>0</v>
      </c>
      <c r="BN127" s="89">
        <f t="shared" si="124"/>
        <v>0</v>
      </c>
      <c r="BO127" s="89">
        <f t="shared" si="124"/>
        <v>0</v>
      </c>
      <c r="BP127" s="89">
        <f t="shared" si="124"/>
        <v>0</v>
      </c>
      <c r="BQ127" s="89">
        <f t="shared" si="124"/>
        <v>0</v>
      </c>
      <c r="BR127" s="89">
        <f t="shared" si="124"/>
        <v>0</v>
      </c>
      <c r="BS127" s="89">
        <f t="shared" ref="BS127:CG127" si="125">-BS$123</f>
        <v>0</v>
      </c>
      <c r="BT127" s="89">
        <f t="shared" si="125"/>
        <v>0</v>
      </c>
      <c r="BU127" s="89">
        <f t="shared" si="125"/>
        <v>0</v>
      </c>
      <c r="BV127" s="89">
        <f t="shared" si="125"/>
        <v>0</v>
      </c>
      <c r="BW127" s="89">
        <f t="shared" si="125"/>
        <v>0</v>
      </c>
      <c r="BX127" s="89">
        <f t="shared" si="125"/>
        <v>0</v>
      </c>
      <c r="BY127" s="89">
        <f t="shared" si="125"/>
        <v>0</v>
      </c>
      <c r="BZ127" s="89">
        <f t="shared" si="125"/>
        <v>0</v>
      </c>
      <c r="CA127" s="89">
        <f t="shared" si="125"/>
        <v>0</v>
      </c>
      <c r="CB127" s="89">
        <f t="shared" si="125"/>
        <v>0</v>
      </c>
      <c r="CC127" s="89">
        <f t="shared" si="125"/>
        <v>0</v>
      </c>
      <c r="CD127" s="89">
        <f t="shared" si="125"/>
        <v>0</v>
      </c>
      <c r="CE127" s="89">
        <f t="shared" si="125"/>
        <v>0</v>
      </c>
      <c r="CF127" s="89">
        <f t="shared" si="125"/>
        <v>0</v>
      </c>
      <c r="CG127" s="89">
        <f t="shared" si="125"/>
        <v>0</v>
      </c>
      <c r="CH127" s="89"/>
    </row>
    <row r="128" spans="1:86" ht="14.45" x14ac:dyDescent="0.3">
      <c r="A128" s="76"/>
      <c r="B128" s="84" t="s">
        <v>924</v>
      </c>
      <c r="D128" s="90">
        <f>SUM(F128:CG128)</f>
        <v>0</v>
      </c>
      <c r="F128" s="89">
        <f>IF(F$126=0,0,-F$126-F$127)</f>
        <v>0</v>
      </c>
      <c r="G128" s="89">
        <f t="shared" ref="G128:BR128" si="126">IF(G$126=0,0,-G$126-G$127)</f>
        <v>0</v>
      </c>
      <c r="H128" s="89">
        <f t="shared" si="126"/>
        <v>0</v>
      </c>
      <c r="I128" s="89">
        <f t="shared" si="126"/>
        <v>0</v>
      </c>
      <c r="J128" s="89">
        <f t="shared" si="126"/>
        <v>0</v>
      </c>
      <c r="K128" s="89">
        <f t="shared" si="126"/>
        <v>0</v>
      </c>
      <c r="L128" s="89">
        <f t="shared" si="126"/>
        <v>0</v>
      </c>
      <c r="M128" s="89">
        <f t="shared" si="126"/>
        <v>0</v>
      </c>
      <c r="N128" s="89">
        <f t="shared" si="126"/>
        <v>0</v>
      </c>
      <c r="O128" s="89">
        <f t="shared" si="126"/>
        <v>0</v>
      </c>
      <c r="P128" s="89">
        <f t="shared" si="126"/>
        <v>0</v>
      </c>
      <c r="Q128" s="89">
        <f t="shared" si="126"/>
        <v>0</v>
      </c>
      <c r="R128" s="89">
        <f t="shared" si="126"/>
        <v>0</v>
      </c>
      <c r="S128" s="89">
        <f t="shared" si="126"/>
        <v>0</v>
      </c>
      <c r="T128" s="89">
        <f t="shared" si="126"/>
        <v>0</v>
      </c>
      <c r="U128" s="89">
        <f t="shared" si="126"/>
        <v>0</v>
      </c>
      <c r="V128" s="89">
        <f t="shared" si="126"/>
        <v>0</v>
      </c>
      <c r="W128" s="89">
        <f t="shared" si="126"/>
        <v>0</v>
      </c>
      <c r="X128" s="89">
        <f t="shared" si="126"/>
        <v>0</v>
      </c>
      <c r="Y128" s="89">
        <f t="shared" si="126"/>
        <v>0</v>
      </c>
      <c r="Z128" s="89">
        <f t="shared" si="126"/>
        <v>0</v>
      </c>
      <c r="AA128" s="89">
        <f t="shared" si="126"/>
        <v>0</v>
      </c>
      <c r="AB128" s="89">
        <f t="shared" si="126"/>
        <v>0</v>
      </c>
      <c r="AC128" s="89">
        <f t="shared" si="126"/>
        <v>0</v>
      </c>
      <c r="AD128" s="89">
        <f t="shared" si="126"/>
        <v>0</v>
      </c>
      <c r="AE128" s="89">
        <f t="shared" si="126"/>
        <v>0</v>
      </c>
      <c r="AF128" s="89">
        <f t="shared" si="126"/>
        <v>0</v>
      </c>
      <c r="AG128" s="89">
        <f t="shared" si="126"/>
        <v>0</v>
      </c>
      <c r="AH128" s="89">
        <f t="shared" si="126"/>
        <v>0</v>
      </c>
      <c r="AI128" s="89">
        <f t="shared" si="126"/>
        <v>0</v>
      </c>
      <c r="AJ128" s="89">
        <f t="shared" si="126"/>
        <v>0</v>
      </c>
      <c r="AK128" s="89">
        <f t="shared" si="126"/>
        <v>0</v>
      </c>
      <c r="AL128" s="89">
        <f t="shared" si="126"/>
        <v>0</v>
      </c>
      <c r="AM128" s="89">
        <f t="shared" si="126"/>
        <v>0</v>
      </c>
      <c r="AN128" s="89">
        <f t="shared" si="126"/>
        <v>0</v>
      </c>
      <c r="AO128" s="89">
        <f t="shared" si="126"/>
        <v>0</v>
      </c>
      <c r="AP128" s="89">
        <f t="shared" si="126"/>
        <v>0</v>
      </c>
      <c r="AQ128" s="89">
        <f t="shared" si="126"/>
        <v>0</v>
      </c>
      <c r="AR128" s="89">
        <f t="shared" si="126"/>
        <v>0</v>
      </c>
      <c r="AS128" s="89">
        <f t="shared" si="126"/>
        <v>0</v>
      </c>
      <c r="AT128" s="89">
        <f t="shared" si="126"/>
        <v>0</v>
      </c>
      <c r="AU128" s="89">
        <f t="shared" si="126"/>
        <v>0</v>
      </c>
      <c r="AV128" s="89">
        <f t="shared" si="126"/>
        <v>0</v>
      </c>
      <c r="AW128" s="89">
        <f t="shared" si="126"/>
        <v>0</v>
      </c>
      <c r="AX128" s="89">
        <f t="shared" si="126"/>
        <v>0</v>
      </c>
      <c r="AY128" s="89">
        <f t="shared" si="126"/>
        <v>0</v>
      </c>
      <c r="AZ128" s="89">
        <f t="shared" si="126"/>
        <v>0</v>
      </c>
      <c r="BA128" s="89">
        <f t="shared" si="126"/>
        <v>0</v>
      </c>
      <c r="BB128" s="89">
        <f t="shared" si="126"/>
        <v>0</v>
      </c>
      <c r="BC128" s="89">
        <f t="shared" si="126"/>
        <v>0</v>
      </c>
      <c r="BD128" s="89">
        <f t="shared" si="126"/>
        <v>0</v>
      </c>
      <c r="BE128" s="89">
        <f t="shared" si="126"/>
        <v>0</v>
      </c>
      <c r="BF128" s="89">
        <f t="shared" si="126"/>
        <v>0</v>
      </c>
      <c r="BG128" s="89">
        <f t="shared" si="126"/>
        <v>0</v>
      </c>
      <c r="BH128" s="89">
        <f t="shared" si="126"/>
        <v>0</v>
      </c>
      <c r="BI128" s="89">
        <f t="shared" si="126"/>
        <v>0</v>
      </c>
      <c r="BJ128" s="89">
        <f t="shared" si="126"/>
        <v>0</v>
      </c>
      <c r="BK128" s="89">
        <f t="shared" si="126"/>
        <v>0</v>
      </c>
      <c r="BL128" s="89">
        <f t="shared" si="126"/>
        <v>0</v>
      </c>
      <c r="BM128" s="89">
        <f t="shared" si="126"/>
        <v>0</v>
      </c>
      <c r="BN128" s="89">
        <f t="shared" si="126"/>
        <v>0</v>
      </c>
      <c r="BO128" s="89">
        <f t="shared" si="126"/>
        <v>0</v>
      </c>
      <c r="BP128" s="89">
        <f t="shared" si="126"/>
        <v>0</v>
      </c>
      <c r="BQ128" s="89">
        <f t="shared" si="126"/>
        <v>0</v>
      </c>
      <c r="BR128" s="89">
        <f t="shared" si="126"/>
        <v>0</v>
      </c>
      <c r="BS128" s="89">
        <f t="shared" ref="BS128:CG128" si="127">IF(BS$126=0,0,-BS$126-BS$127)</f>
        <v>0</v>
      </c>
      <c r="BT128" s="89">
        <f t="shared" si="127"/>
        <v>0</v>
      </c>
      <c r="BU128" s="89">
        <f t="shared" si="127"/>
        <v>0</v>
      </c>
      <c r="BV128" s="89">
        <f t="shared" si="127"/>
        <v>0</v>
      </c>
      <c r="BW128" s="89">
        <f t="shared" si="127"/>
        <v>0</v>
      </c>
      <c r="BX128" s="89">
        <f t="shared" si="127"/>
        <v>0</v>
      </c>
      <c r="BY128" s="89">
        <f t="shared" si="127"/>
        <v>0</v>
      </c>
      <c r="BZ128" s="89">
        <f t="shared" si="127"/>
        <v>0</v>
      </c>
      <c r="CA128" s="89">
        <f t="shared" si="127"/>
        <v>0</v>
      </c>
      <c r="CB128" s="89">
        <f t="shared" si="127"/>
        <v>0</v>
      </c>
      <c r="CC128" s="89">
        <f t="shared" si="127"/>
        <v>0</v>
      </c>
      <c r="CD128" s="89">
        <f t="shared" si="127"/>
        <v>0</v>
      </c>
      <c r="CE128" s="89">
        <f t="shared" si="127"/>
        <v>0</v>
      </c>
      <c r="CF128" s="89">
        <f t="shared" si="127"/>
        <v>0</v>
      </c>
      <c r="CG128" s="89">
        <f t="shared" si="127"/>
        <v>0</v>
      </c>
      <c r="CH128" s="89"/>
    </row>
    <row r="129" spans="1:86" ht="4.9000000000000004" customHeight="1" x14ac:dyDescent="0.3">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row>
    <row r="130" spans="1:86" ht="15.6" x14ac:dyDescent="0.3">
      <c r="A130" s="72" t="s">
        <v>61</v>
      </c>
      <c r="B130" s="72"/>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row>
    <row r="131" spans="1:86" ht="3.6" customHeight="1" x14ac:dyDescent="0.3">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row>
    <row r="132" spans="1:86" ht="14.45" x14ac:dyDescent="0.3">
      <c r="B132" s="74" t="s">
        <v>32</v>
      </c>
      <c r="F132" s="89">
        <f>IF(LOOKUP(F$19,'Calculations - pre operations'!$F$155:$X$155,'Calculations - pre operations'!$F$208:$X$208)&gt;0,LOOKUP(F$19,'Calculations - pre operations'!$F$155:$X$155,'Calculations - pre operations'!$F$208:$X$208),E$135)</f>
        <v>0</v>
      </c>
      <c r="G132" s="89">
        <f>IF(LOOKUP(G$19,'Calculations - pre operations'!$F$155:$X$155,'Calculations - pre operations'!$F$208:$X$208)&gt;0,LOOKUP(G$19,'Calculations - pre operations'!$F$155:$X$155,'Calculations - pre operations'!$F$208:$X$208),F$135)</f>
        <v>92895.927488803398</v>
      </c>
      <c r="H132" s="89">
        <f>IF(LOOKUP(H$19,'Calculations - pre operations'!$F$155:$X$155,'Calculations - pre operations'!$F$208:$X$208)&gt;0,LOOKUP(H$19,'Calculations - pre operations'!$F$155:$X$155,'Calculations - pre operations'!$F$208:$X$208),G$135)</f>
        <v>229388.33592630341</v>
      </c>
      <c r="I132" s="89">
        <f>IF(LOOKUP(I$19,'Calculations - pre operations'!$F$155:$X$155,'Calculations - pre operations'!$F$208:$X$208)&gt;0,LOOKUP(I$19,'Calculations - pre operations'!$F$155:$X$155,'Calculations - pre operations'!$F$208:$X$208),H$135)</f>
        <v>229388.33592630341</v>
      </c>
      <c r="J132" s="89">
        <f>IF(LOOKUP(J$19,'Calculations - pre operations'!$F$155:$X$155,'Calculations - pre operations'!$F$208:$X$208)&gt;0,LOOKUP(J$19,'Calculations - pre operations'!$F$155:$X$155,'Calculations - pre operations'!$F$208:$X$208),I$135)</f>
        <v>229388.33592630341</v>
      </c>
      <c r="K132" s="89">
        <f>IF(LOOKUP(K$19,'Calculations - pre operations'!$F$155:$X$155,'Calculations - pre operations'!$F$208:$X$208)&gt;0,LOOKUP(K$19,'Calculations - pre operations'!$F$155:$X$155,'Calculations - pre operations'!$F$208:$X$208),J$135)</f>
        <v>229388.33592630341</v>
      </c>
      <c r="L132" s="89">
        <f>IF(LOOKUP(L$19,'Calculations - pre operations'!$F$155:$X$155,'Calculations - pre operations'!$F$208:$X$208)&gt;0,LOOKUP(L$19,'Calculations - pre operations'!$F$155:$X$155,'Calculations - pre operations'!$F$208:$X$208),K$135)</f>
        <v>229388.33592630341</v>
      </c>
      <c r="M132" s="89">
        <f>IF(LOOKUP(M$19,'Calculations - pre operations'!$F$155:$X$155,'Calculations - pre operations'!$F$208:$X$208)&gt;0,LOOKUP(M$19,'Calculations - pre operations'!$F$155:$X$155,'Calculations - pre operations'!$F$208:$X$208),L$135)</f>
        <v>229388.33592630341</v>
      </c>
      <c r="N132" s="89">
        <f>IF(LOOKUP(N$19,'Calculations - pre operations'!$F$155:$X$155,'Calculations - pre operations'!$F$208:$X$208)&gt;0,LOOKUP(N$19,'Calculations - pre operations'!$F$155:$X$155,'Calculations - pre operations'!$F$208:$X$208),M$135)</f>
        <v>229388.33592630341</v>
      </c>
      <c r="O132" s="89">
        <f>IF(LOOKUP(O$19,'Calculations - pre operations'!$F$155:$X$155,'Calculations - pre operations'!$F$208:$X$208)&gt;0,LOOKUP(O$19,'Calculations - pre operations'!$F$155:$X$155,'Calculations - pre operations'!$F$208:$X$208),N$135)</f>
        <v>229388.33592630341</v>
      </c>
      <c r="P132" s="89">
        <f>IF(LOOKUP(P$19,'Calculations - pre operations'!$F$155:$X$155,'Calculations - pre operations'!$F$208:$X$208)&gt;0,LOOKUP(P$19,'Calculations - pre operations'!$F$155:$X$155,'Calculations - pre operations'!$F$208:$X$208),O$135)</f>
        <v>229388.33592630341</v>
      </c>
      <c r="Q132" s="89">
        <f>IF(LOOKUP(Q$19,'Calculations - pre operations'!$F$155:$X$155,'Calculations - pre operations'!$F$208:$X$208)&gt;0,LOOKUP(Q$19,'Calculations - pre operations'!$F$155:$X$155,'Calculations - pre operations'!$F$208:$X$208),P$135)</f>
        <v>229388.33592630341</v>
      </c>
      <c r="R132" s="89">
        <f>IF(LOOKUP(R$19,'Calculations - pre operations'!$F$155:$X$155,'Calculations - pre operations'!$F$208:$X$208)&gt;0,LOOKUP(R$19,'Calculations - pre operations'!$F$155:$X$155,'Calculations - pre operations'!$F$208:$X$208),Q$135)</f>
        <v>229388.33592630341</v>
      </c>
      <c r="S132" s="89">
        <f>IF(LOOKUP(S$19,'Calculations - pre operations'!$F$155:$X$155,'Calculations - pre operations'!$F$208:$X$208)&gt;0,LOOKUP(S$19,'Calculations - pre operations'!$F$155:$X$155,'Calculations - pre operations'!$F$208:$X$208),R$135)</f>
        <v>229388.33592630341</v>
      </c>
      <c r="T132" s="89">
        <f>IF(LOOKUP(T$19,'Calculations - pre operations'!$F$155:$X$155,'Calculations - pre operations'!$F$208:$X$208)&gt;0,LOOKUP(T$19,'Calculations - pre operations'!$F$155:$X$155,'Calculations - pre operations'!$F$208:$X$208),S$135)</f>
        <v>229388.33592630341</v>
      </c>
      <c r="U132" s="89">
        <f>IF(LOOKUP(U$19,'Calculations - pre operations'!$F$155:$X$155,'Calculations - pre operations'!$F$208:$X$208)&gt;0,LOOKUP(U$19,'Calculations - pre operations'!$F$155:$X$155,'Calculations - pre operations'!$F$208:$X$208),T$135)</f>
        <v>229388.33592630341</v>
      </c>
      <c r="V132" s="89">
        <f>IF(LOOKUP(V$19,'Calculations - pre operations'!$F$155:$X$155,'Calculations - pre operations'!$F$208:$X$208)&gt;0,LOOKUP(V$19,'Calculations - pre operations'!$F$155:$X$155,'Calculations - pre operations'!$F$208:$X$208),U$135)</f>
        <v>229388.33592630341</v>
      </c>
      <c r="W132" s="89">
        <f>IF(LOOKUP(W$19,'Calculations - pre operations'!$F$155:$X$155,'Calculations - pre operations'!$F$208:$X$208)&gt;0,LOOKUP(W$19,'Calculations - pre operations'!$F$155:$X$155,'Calculations - pre operations'!$F$208:$X$208),V$135)</f>
        <v>229388.33592630341</v>
      </c>
      <c r="X132" s="89">
        <f>IF(LOOKUP(X$19,'Calculations - pre operations'!$F$155:$X$155,'Calculations - pre operations'!$F$208:$X$208)&gt;0,LOOKUP(X$19,'Calculations - pre operations'!$F$155:$X$155,'Calculations - pre operations'!$F$208:$X$208),W$135)</f>
        <v>229388.33592630341</v>
      </c>
      <c r="Y132" s="89">
        <f>IF(LOOKUP(Y$19,'Calculations - pre operations'!$F$155:$X$155,'Calculations - pre operations'!$F$208:$X$208)&gt;0,LOOKUP(Y$19,'Calculations - pre operations'!$F$155:$X$155,'Calculations - pre operations'!$F$208:$X$208),X$135)</f>
        <v>229388.33592630341</v>
      </c>
      <c r="Z132" s="89">
        <f>IF(LOOKUP(Z$19,'Calculations - pre operations'!$F$155:$X$155,'Calculations - pre operations'!$F$208:$X$208)&gt;0,LOOKUP(Z$19,'Calculations - pre operations'!$F$155:$X$155,'Calculations - pre operations'!$F$208:$X$208),Y$135)</f>
        <v>229388.33592630341</v>
      </c>
      <c r="AA132" s="89">
        <f>IF(LOOKUP(AA$19,'Calculations - pre operations'!$F$155:$X$155,'Calculations - pre operations'!$F$208:$X$208)&gt;0,LOOKUP(AA$19,'Calculations - pre operations'!$F$155:$X$155,'Calculations - pre operations'!$F$208:$X$208),Z$135)</f>
        <v>229388.33592630341</v>
      </c>
      <c r="AB132" s="89">
        <f>IF(LOOKUP(AB$19,'Calculations - pre operations'!$F$155:$X$155,'Calculations - pre operations'!$F$208:$X$208)&gt;0,LOOKUP(AB$19,'Calculations - pre operations'!$F$155:$X$155,'Calculations - pre operations'!$F$208:$X$208),AA$135)</f>
        <v>229388.33592630341</v>
      </c>
      <c r="AC132" s="89">
        <f>IF(LOOKUP(AC$19,'Calculations - pre operations'!$F$155:$X$155,'Calculations - pre operations'!$F$208:$X$208)&gt;0,LOOKUP(AC$19,'Calculations - pre operations'!$F$155:$X$155,'Calculations - pre operations'!$F$208:$X$208),AB$135)</f>
        <v>229388.33592630341</v>
      </c>
      <c r="AD132" s="89">
        <f>IF(LOOKUP(AD$19,'Calculations - pre operations'!$F$155:$X$155,'Calculations - pre operations'!$F$208:$X$208)&gt;0,LOOKUP(AD$19,'Calculations - pre operations'!$F$155:$X$155,'Calculations - pre operations'!$F$208:$X$208),AC$135)</f>
        <v>229388.33592630341</v>
      </c>
      <c r="AE132" s="89">
        <f>IF(LOOKUP(AE$19,'Calculations - pre operations'!$F$155:$X$155,'Calculations - pre operations'!$F$208:$X$208)&gt;0,LOOKUP(AE$19,'Calculations - pre operations'!$F$155:$X$155,'Calculations - pre operations'!$F$208:$X$208),AD$135)</f>
        <v>229388.33592630341</v>
      </c>
      <c r="AF132" s="89">
        <f>IF(LOOKUP(AF$19,'Calculations - pre operations'!$F$155:$X$155,'Calculations - pre operations'!$F$208:$X$208)&gt;0,LOOKUP(AF$19,'Calculations - pre operations'!$F$155:$X$155,'Calculations - pre operations'!$F$208:$X$208),AE$135)</f>
        <v>229388.33592630341</v>
      </c>
      <c r="AG132" s="89">
        <f>IF(LOOKUP(AG$19,'Calculations - pre operations'!$F$155:$X$155,'Calculations - pre operations'!$F$208:$X$208)&gt;0,LOOKUP(AG$19,'Calculations - pre operations'!$F$155:$X$155,'Calculations - pre operations'!$F$208:$X$208),AF$135)</f>
        <v>229388.33592630341</v>
      </c>
      <c r="AH132" s="89">
        <f>IF(LOOKUP(AH$19,'Calculations - pre operations'!$F$155:$X$155,'Calculations - pre operations'!$F$208:$X$208)&gt;0,LOOKUP(AH$19,'Calculations - pre operations'!$F$155:$X$155,'Calculations - pre operations'!$F$208:$X$208),AG$135)</f>
        <v>229388.33592630341</v>
      </c>
      <c r="AI132" s="89">
        <f>IF(LOOKUP(AI$19,'Calculations - pre operations'!$F$155:$X$155,'Calculations - pre operations'!$F$208:$X$208)&gt;0,LOOKUP(AI$19,'Calculations - pre operations'!$F$155:$X$155,'Calculations - pre operations'!$F$208:$X$208),AH$135)</f>
        <v>229388.33592630341</v>
      </c>
      <c r="AJ132" s="89">
        <f>IF(LOOKUP(AJ$19,'Calculations - pre operations'!$F$155:$X$155,'Calculations - pre operations'!$F$208:$X$208)&gt;0,LOOKUP(AJ$19,'Calculations - pre operations'!$F$155:$X$155,'Calculations - pre operations'!$F$208:$X$208),AI$135)</f>
        <v>229388.33592630341</v>
      </c>
      <c r="AK132" s="89">
        <f>IF(LOOKUP(AK$19,'Calculations - pre operations'!$F$155:$X$155,'Calculations - pre operations'!$F$208:$X$208)&gt;0,LOOKUP(AK$19,'Calculations - pre operations'!$F$155:$X$155,'Calculations - pre operations'!$F$208:$X$208),AJ$135)</f>
        <v>229388.33592630341</v>
      </c>
      <c r="AL132" s="89">
        <f>IF(LOOKUP(AL$19,'Calculations - pre operations'!$F$155:$X$155,'Calculations - pre operations'!$F$208:$X$208)&gt;0,LOOKUP(AL$19,'Calculations - pre operations'!$F$155:$X$155,'Calculations - pre operations'!$F$208:$X$208),AK$135)</f>
        <v>229388.33592630341</v>
      </c>
      <c r="AM132" s="89">
        <f>IF(LOOKUP(AM$19,'Calculations - pre operations'!$F$155:$X$155,'Calculations - pre operations'!$F$208:$X$208)&gt;0,LOOKUP(AM$19,'Calculations - pre operations'!$F$155:$X$155,'Calculations - pre operations'!$F$208:$X$208),AL$135)</f>
        <v>206449.50233367307</v>
      </c>
      <c r="AN132" s="89">
        <f>IF(LOOKUP(AN$19,'Calculations - pre operations'!$F$155:$X$155,'Calculations - pre operations'!$F$208:$X$208)&gt;0,LOOKUP(AN$19,'Calculations - pre operations'!$F$155:$X$155,'Calculations - pre operations'!$F$208:$X$208),AM$135)</f>
        <v>183510.66874104273</v>
      </c>
      <c r="AO132" s="89">
        <f>IF(LOOKUP(AO$19,'Calculations - pre operations'!$F$155:$X$155,'Calculations - pre operations'!$F$208:$X$208)&gt;0,LOOKUP(AO$19,'Calculations - pre operations'!$F$155:$X$155,'Calculations - pre operations'!$F$208:$X$208),AN$135)</f>
        <v>160571.83514841239</v>
      </c>
      <c r="AP132" s="89">
        <f>IF(LOOKUP(AP$19,'Calculations - pre operations'!$F$155:$X$155,'Calculations - pre operations'!$F$208:$X$208)&gt;0,LOOKUP(AP$19,'Calculations - pre operations'!$F$155:$X$155,'Calculations - pre operations'!$F$208:$X$208),AO$135)</f>
        <v>137633.00155578204</v>
      </c>
      <c r="AQ132" s="89">
        <f>IF(LOOKUP(AQ$19,'Calculations - pre operations'!$F$155:$X$155,'Calculations - pre operations'!$F$208:$X$208)&gt;0,LOOKUP(AQ$19,'Calculations - pre operations'!$F$155:$X$155,'Calculations - pre operations'!$F$208:$X$208),AP$135)</f>
        <v>114694.1679631517</v>
      </c>
      <c r="AR132" s="89">
        <f>IF(LOOKUP(AR$19,'Calculations - pre operations'!$F$155:$X$155,'Calculations - pre operations'!$F$208:$X$208)&gt;0,LOOKUP(AR$19,'Calculations - pre operations'!$F$155:$X$155,'Calculations - pre operations'!$F$208:$X$208),AQ$135)</f>
        <v>91755.334370521363</v>
      </c>
      <c r="AS132" s="89">
        <f>IF(LOOKUP(AS$19,'Calculations - pre operations'!$F$155:$X$155,'Calculations - pre operations'!$F$208:$X$208)&gt;0,LOOKUP(AS$19,'Calculations - pre operations'!$F$155:$X$155,'Calculations - pre operations'!$F$208:$X$208),AR$135)</f>
        <v>68816.500777891022</v>
      </c>
      <c r="AT132" s="89">
        <f>IF(LOOKUP(AT$19,'Calculations - pre operations'!$F$155:$X$155,'Calculations - pre operations'!$F$208:$X$208)&gt;0,LOOKUP(AT$19,'Calculations - pre operations'!$F$155:$X$155,'Calculations - pre operations'!$F$208:$X$208),AS$135)</f>
        <v>45877.667185260681</v>
      </c>
      <c r="AU132" s="89">
        <f>IF(LOOKUP(AU$19,'Calculations - pre operations'!$F$155:$X$155,'Calculations - pre operations'!$F$208:$X$208)&gt;0,LOOKUP(AU$19,'Calculations - pre operations'!$F$155:$X$155,'Calculations - pre operations'!$F$208:$X$208),AT$135)</f>
        <v>22938.833592630341</v>
      </c>
      <c r="AV132" s="89">
        <f>IF(LOOKUP(AV$19,'Calculations - pre operations'!$F$155:$X$155,'Calculations - pre operations'!$F$208:$X$208)&gt;0,LOOKUP(AV$19,'Calculations - pre operations'!$F$155:$X$155,'Calculations - pre operations'!$F$208:$X$208),AU$135)</f>
        <v>0</v>
      </c>
      <c r="AW132" s="89">
        <f>IF(LOOKUP(AW$19,'Calculations - pre operations'!$F$155:$X$155,'Calculations - pre operations'!$F$208:$X$208)&gt;0,LOOKUP(AW$19,'Calculations - pre operations'!$F$155:$X$155,'Calculations - pre operations'!$F$208:$X$208),AV$135)</f>
        <v>0</v>
      </c>
      <c r="AX132" s="89">
        <f>IF(LOOKUP(AX$19,'Calculations - pre operations'!$F$155:$X$155,'Calculations - pre operations'!$F$208:$X$208)&gt;0,LOOKUP(AX$19,'Calculations - pre operations'!$F$155:$X$155,'Calculations - pre operations'!$F$208:$X$208),AW$135)</f>
        <v>0</v>
      </c>
      <c r="AY132" s="89">
        <f>IF(LOOKUP(AY$19,'Calculations - pre operations'!$F$155:$X$155,'Calculations - pre operations'!$F$208:$X$208)&gt;0,LOOKUP(AY$19,'Calculations - pre operations'!$F$155:$X$155,'Calculations - pre operations'!$F$208:$X$208),AX$135)</f>
        <v>0</v>
      </c>
      <c r="AZ132" s="89">
        <f>IF(LOOKUP(AZ$19,'Calculations - pre operations'!$F$155:$X$155,'Calculations - pre operations'!$F$208:$X$208)&gt;0,LOOKUP(AZ$19,'Calculations - pre operations'!$F$155:$X$155,'Calculations - pre operations'!$F$208:$X$208),AY$135)</f>
        <v>0</v>
      </c>
      <c r="BA132" s="89">
        <f>IF(LOOKUP(BA$19,'Calculations - pre operations'!$F$155:$X$155,'Calculations - pre operations'!$F$208:$X$208)&gt;0,LOOKUP(BA$19,'Calculations - pre operations'!$F$155:$X$155,'Calculations - pre operations'!$F$208:$X$208),AZ$135)</f>
        <v>0</v>
      </c>
      <c r="BB132" s="89">
        <f>IF(LOOKUP(BB$19,'Calculations - pre operations'!$F$155:$X$155,'Calculations - pre operations'!$F$208:$X$208)&gt;0,LOOKUP(BB$19,'Calculations - pre operations'!$F$155:$X$155,'Calculations - pre operations'!$F$208:$X$208),BA$135)</f>
        <v>0</v>
      </c>
      <c r="BC132" s="89">
        <f>IF(LOOKUP(BC$19,'Calculations - pre operations'!$F$155:$X$155,'Calculations - pre operations'!$F$208:$X$208)&gt;0,LOOKUP(BC$19,'Calculations - pre operations'!$F$155:$X$155,'Calculations - pre operations'!$F$208:$X$208),BB$135)</f>
        <v>0</v>
      </c>
      <c r="BD132" s="89">
        <f>IF(LOOKUP(BD$19,'Calculations - pre operations'!$F$155:$X$155,'Calculations - pre operations'!$F$208:$X$208)&gt;0,LOOKUP(BD$19,'Calculations - pre operations'!$F$155:$X$155,'Calculations - pre operations'!$F$208:$X$208),BC$135)</f>
        <v>0</v>
      </c>
      <c r="BE132" s="89">
        <f>IF(LOOKUP(BE$19,'Calculations - pre operations'!$F$155:$X$155,'Calculations - pre operations'!$F$208:$X$208)&gt;0,LOOKUP(BE$19,'Calculations - pre operations'!$F$155:$X$155,'Calculations - pre operations'!$F$208:$X$208),BD$135)</f>
        <v>0</v>
      </c>
      <c r="BF132" s="89">
        <f>IF(LOOKUP(BF$19,'Calculations - pre operations'!$F$155:$X$155,'Calculations - pre operations'!$F$208:$X$208)&gt;0,LOOKUP(BF$19,'Calculations - pre operations'!$F$155:$X$155,'Calculations - pre operations'!$F$208:$X$208),BE$135)</f>
        <v>0</v>
      </c>
      <c r="BG132" s="89">
        <f>IF(LOOKUP(BG$19,'Calculations - pre operations'!$F$155:$X$155,'Calculations - pre operations'!$F$208:$X$208)&gt;0,LOOKUP(BG$19,'Calculations - pre operations'!$F$155:$X$155,'Calculations - pre operations'!$F$208:$X$208),BF$135)</f>
        <v>0</v>
      </c>
      <c r="BH132" s="89">
        <f>IF(LOOKUP(BH$19,'Calculations - pre operations'!$F$155:$X$155,'Calculations - pre operations'!$F$208:$X$208)&gt;0,LOOKUP(BH$19,'Calculations - pre operations'!$F$155:$X$155,'Calculations - pre operations'!$F$208:$X$208),BG$135)</f>
        <v>0</v>
      </c>
      <c r="BI132" s="89">
        <f>IF(LOOKUP(BI$19,'Calculations - pre operations'!$F$155:$X$155,'Calculations - pre operations'!$F$208:$X$208)&gt;0,LOOKUP(BI$19,'Calculations - pre operations'!$F$155:$X$155,'Calculations - pre operations'!$F$208:$X$208),BH$135)</f>
        <v>0</v>
      </c>
      <c r="BJ132" s="89">
        <f>IF(LOOKUP(BJ$19,'Calculations - pre operations'!$F$155:$X$155,'Calculations - pre operations'!$F$208:$X$208)&gt;0,LOOKUP(BJ$19,'Calculations - pre operations'!$F$155:$X$155,'Calculations - pre operations'!$F$208:$X$208),BI$135)</f>
        <v>0</v>
      </c>
      <c r="BK132" s="89">
        <f>IF(LOOKUP(BK$19,'Calculations - pre operations'!$F$155:$X$155,'Calculations - pre operations'!$F$208:$X$208)&gt;0,LOOKUP(BK$19,'Calculations - pre operations'!$F$155:$X$155,'Calculations - pre operations'!$F$208:$X$208),BJ$135)</f>
        <v>0</v>
      </c>
      <c r="BL132" s="89">
        <f>IF(LOOKUP(BL$19,'Calculations - pre operations'!$F$155:$X$155,'Calculations - pre operations'!$F$208:$X$208)&gt;0,LOOKUP(BL$19,'Calculations - pre operations'!$F$155:$X$155,'Calculations - pre operations'!$F$208:$X$208),BK$135)</f>
        <v>0</v>
      </c>
      <c r="BM132" s="89">
        <f>IF(LOOKUP(BM$19,'Calculations - pre operations'!$F$155:$X$155,'Calculations - pre operations'!$F$208:$X$208)&gt;0,LOOKUP(BM$19,'Calculations - pre operations'!$F$155:$X$155,'Calculations - pre operations'!$F$208:$X$208),BL$135)</f>
        <v>0</v>
      </c>
      <c r="BN132" s="89">
        <f>IF(LOOKUP(BN$19,'Calculations - pre operations'!$F$155:$X$155,'Calculations - pre operations'!$F$208:$X$208)&gt;0,LOOKUP(BN$19,'Calculations - pre operations'!$F$155:$X$155,'Calculations - pre operations'!$F$208:$X$208),BM$135)</f>
        <v>0</v>
      </c>
      <c r="BO132" s="89">
        <f>IF(LOOKUP(BO$19,'Calculations - pre operations'!$F$155:$X$155,'Calculations - pre operations'!$F$208:$X$208)&gt;0,LOOKUP(BO$19,'Calculations - pre operations'!$F$155:$X$155,'Calculations - pre operations'!$F$208:$X$208),BN$135)</f>
        <v>0</v>
      </c>
      <c r="BP132" s="89">
        <f>IF(LOOKUP(BP$19,'Calculations - pre operations'!$F$155:$X$155,'Calculations - pre operations'!$F$208:$X$208)&gt;0,LOOKUP(BP$19,'Calculations - pre operations'!$F$155:$X$155,'Calculations - pre operations'!$F$208:$X$208),BO$135)</f>
        <v>0</v>
      </c>
      <c r="BQ132" s="89">
        <f>IF(LOOKUP(BQ$19,'Calculations - pre operations'!$F$155:$X$155,'Calculations - pre operations'!$F$208:$X$208)&gt;0,LOOKUP(BQ$19,'Calculations - pre operations'!$F$155:$X$155,'Calculations - pre operations'!$F$208:$X$208),BP$135)</f>
        <v>0</v>
      </c>
      <c r="BR132" s="89">
        <f>IF(LOOKUP(BR$19,'Calculations - pre operations'!$F$155:$X$155,'Calculations - pre operations'!$F$208:$X$208)&gt;0,LOOKUP(BR$19,'Calculations - pre operations'!$F$155:$X$155,'Calculations - pre operations'!$F$208:$X$208),BQ$135)</f>
        <v>0</v>
      </c>
      <c r="BS132" s="89">
        <f>IF(LOOKUP(BS$19,'Calculations - pre operations'!$F$155:$X$155,'Calculations - pre operations'!$F$208:$X$208)&gt;0,LOOKUP(BS$19,'Calculations - pre operations'!$F$155:$X$155,'Calculations - pre operations'!$F$208:$X$208),BR$135)</f>
        <v>0</v>
      </c>
      <c r="BT132" s="89">
        <f>IF(LOOKUP(BT$19,'Calculations - pre operations'!$F$155:$X$155,'Calculations - pre operations'!$F$208:$X$208)&gt;0,LOOKUP(BT$19,'Calculations - pre operations'!$F$155:$X$155,'Calculations - pre operations'!$F$208:$X$208),BS$135)</f>
        <v>0</v>
      </c>
      <c r="BU132" s="89">
        <f>IF(LOOKUP(BU$19,'Calculations - pre operations'!$F$155:$X$155,'Calculations - pre operations'!$F$208:$X$208)&gt;0,LOOKUP(BU$19,'Calculations - pre operations'!$F$155:$X$155,'Calculations - pre operations'!$F$208:$X$208),BT$135)</f>
        <v>0</v>
      </c>
      <c r="BV132" s="89">
        <f>IF(LOOKUP(BV$19,'Calculations - pre operations'!$F$155:$X$155,'Calculations - pre operations'!$F$208:$X$208)&gt;0,LOOKUP(BV$19,'Calculations - pre operations'!$F$155:$X$155,'Calculations - pre operations'!$F$208:$X$208),BU$135)</f>
        <v>0</v>
      </c>
      <c r="BW132" s="89">
        <f>IF(LOOKUP(BW$19,'Calculations - pre operations'!$F$155:$X$155,'Calculations - pre operations'!$F$208:$X$208)&gt;0,LOOKUP(BW$19,'Calculations - pre operations'!$F$155:$X$155,'Calculations - pre operations'!$F$208:$X$208),BV$135)</f>
        <v>0</v>
      </c>
      <c r="BX132" s="89">
        <f>IF(LOOKUP(BX$19,'Calculations - pre operations'!$F$155:$X$155,'Calculations - pre operations'!$F$208:$X$208)&gt;0,LOOKUP(BX$19,'Calculations - pre operations'!$F$155:$X$155,'Calculations - pre operations'!$F$208:$X$208),BW$135)</f>
        <v>0</v>
      </c>
      <c r="BY132" s="89">
        <f>IF(LOOKUP(BY$19,'Calculations - pre operations'!$F$155:$X$155,'Calculations - pre operations'!$F$208:$X$208)&gt;0,LOOKUP(BY$19,'Calculations - pre operations'!$F$155:$X$155,'Calculations - pre operations'!$F$208:$X$208),BX$135)</f>
        <v>0</v>
      </c>
      <c r="BZ132" s="89">
        <f>IF(LOOKUP(BZ$19,'Calculations - pre operations'!$F$155:$X$155,'Calculations - pre operations'!$F$208:$X$208)&gt;0,LOOKUP(BZ$19,'Calculations - pre operations'!$F$155:$X$155,'Calculations - pre operations'!$F$208:$X$208),BY$135)</f>
        <v>0</v>
      </c>
      <c r="CA132" s="89">
        <f>IF(LOOKUP(CA$19,'Calculations - pre operations'!$F$155:$X$155,'Calculations - pre operations'!$F$208:$X$208)&gt;0,LOOKUP(CA$19,'Calculations - pre operations'!$F$155:$X$155,'Calculations - pre operations'!$F$208:$X$208),BZ$135)</f>
        <v>0</v>
      </c>
      <c r="CB132" s="89">
        <f>IF(LOOKUP(CB$19,'Calculations - pre operations'!$F$155:$X$155,'Calculations - pre operations'!$F$208:$X$208)&gt;0,LOOKUP(CB$19,'Calculations - pre operations'!$F$155:$X$155,'Calculations - pre operations'!$F$208:$X$208),CA$135)</f>
        <v>0</v>
      </c>
      <c r="CC132" s="89">
        <f>IF(LOOKUP(CC$19,'Calculations - pre operations'!$F$155:$X$155,'Calculations - pre operations'!$F$208:$X$208)&gt;0,LOOKUP(CC$19,'Calculations - pre operations'!$F$155:$X$155,'Calculations - pre operations'!$F$208:$X$208),CB$135)</f>
        <v>0</v>
      </c>
      <c r="CD132" s="89">
        <f>IF(LOOKUP(CD$19,'Calculations - pre operations'!$F$155:$X$155,'Calculations - pre operations'!$F$208:$X$208)&gt;0,LOOKUP(CD$19,'Calculations - pre operations'!$F$155:$X$155,'Calculations - pre operations'!$F$208:$X$208),CC$135)</f>
        <v>0</v>
      </c>
      <c r="CE132" s="89">
        <f>IF(LOOKUP(CE$19,'Calculations - pre operations'!$F$155:$X$155,'Calculations - pre operations'!$F$208:$X$208)&gt;0,LOOKUP(CE$19,'Calculations - pre operations'!$F$155:$X$155,'Calculations - pre operations'!$F$208:$X$208),CD$135)</f>
        <v>0</v>
      </c>
      <c r="CF132" s="89">
        <f>IF(LOOKUP(CF$19,'Calculations - pre operations'!$F$155:$X$155,'Calculations - pre operations'!$F$208:$X$208)&gt;0,LOOKUP(CF$19,'Calculations - pre operations'!$F$155:$X$155,'Calculations - pre operations'!$F$208:$X$208),CE$135)</f>
        <v>0</v>
      </c>
      <c r="CG132" s="89">
        <f>IF(LOOKUP(CG$19,'Calculations - pre operations'!$F$155:$X$155,'Calculations - pre operations'!$F$208:$X$208)&gt;0,LOOKUP(CG$19,'Calculations - pre operations'!$F$155:$X$155,'Calculations - pre operations'!$F$208:$X$208),CF$135)</f>
        <v>0</v>
      </c>
      <c r="CH132" s="89"/>
    </row>
    <row r="133" spans="1:86" ht="14.45" x14ac:dyDescent="0.3">
      <c r="B133" s="66" t="s">
        <v>62</v>
      </c>
      <c r="D133" s="90">
        <f>SUM(F133:CG133)</f>
        <v>229388.33592630341</v>
      </c>
      <c r="F133" s="89">
        <f>LOOKUP(F$19,'Calculations - pre operations'!$F$155:$X$155,'Calculations - pre operations'!$F$209:$X$209)</f>
        <v>92895.927488803398</v>
      </c>
      <c r="G133" s="89">
        <f>LOOKUP(G$19,'Calculations - pre operations'!$F$155:$X$155,'Calculations - pre operations'!$F$209:$X$209)</f>
        <v>136492.40843750001</v>
      </c>
      <c r="H133" s="89">
        <f>LOOKUP(H$19,'Calculations - pre operations'!$F$155:$X$155,'Calculations - pre operations'!$F$209:$X$209)</f>
        <v>0</v>
      </c>
      <c r="I133" s="89">
        <f>LOOKUP(I$19,'Calculations - pre operations'!$F$155:$X$155,'Calculations - pre operations'!$F$209:$X$209)</f>
        <v>0</v>
      </c>
      <c r="J133" s="89">
        <f>LOOKUP(J$19,'Calculations - pre operations'!$F$155:$X$155,'Calculations - pre operations'!$F$209:$X$209)</f>
        <v>0</v>
      </c>
      <c r="K133" s="89">
        <f>LOOKUP(K$19,'Calculations - pre operations'!$F$155:$X$155,'Calculations - pre operations'!$F$209:$X$209)</f>
        <v>0</v>
      </c>
      <c r="L133" s="89">
        <f>LOOKUP(L$19,'Calculations - pre operations'!$F$155:$X$155,'Calculations - pre operations'!$F$209:$X$209)</f>
        <v>0</v>
      </c>
      <c r="M133" s="89">
        <f>LOOKUP(M$19,'Calculations - pre operations'!$F$155:$X$155,'Calculations - pre operations'!$F$209:$X$209)</f>
        <v>0</v>
      </c>
      <c r="N133" s="89">
        <f>LOOKUP(N$19,'Calculations - pre operations'!$F$155:$X$155,'Calculations - pre operations'!$F$209:$X$209)</f>
        <v>0</v>
      </c>
      <c r="O133" s="89">
        <f>LOOKUP(O$19,'Calculations - pre operations'!$F$155:$X$155,'Calculations - pre operations'!$F$209:$X$209)</f>
        <v>0</v>
      </c>
      <c r="P133" s="89">
        <f>LOOKUP(P$19,'Calculations - pre operations'!$F$155:$X$155,'Calculations - pre operations'!$F$209:$X$209)</f>
        <v>0</v>
      </c>
      <c r="Q133" s="89">
        <f>LOOKUP(Q$19,'Calculations - pre operations'!$F$155:$X$155,'Calculations - pre operations'!$F$209:$X$209)</f>
        <v>0</v>
      </c>
      <c r="R133" s="89">
        <f>LOOKUP(R$19,'Calculations - pre operations'!$F$155:$X$155,'Calculations - pre operations'!$F$209:$X$209)</f>
        <v>0</v>
      </c>
      <c r="S133" s="89">
        <f>LOOKUP(S$19,'Calculations - pre operations'!$F$155:$X$155,'Calculations - pre operations'!$F$209:$X$209)</f>
        <v>0</v>
      </c>
      <c r="T133" s="89">
        <f>LOOKUP(T$19,'Calculations - pre operations'!$F$155:$X$155,'Calculations - pre operations'!$F$209:$X$209)</f>
        <v>0</v>
      </c>
      <c r="U133" s="89">
        <f>LOOKUP(U$19,'Calculations - pre operations'!$F$155:$X$155,'Calculations - pre operations'!$F$209:$X$209)</f>
        <v>0</v>
      </c>
      <c r="V133" s="89">
        <f>LOOKUP(V$19,'Calculations - pre operations'!$F$155:$X$155,'Calculations - pre operations'!$F$209:$X$209)</f>
        <v>0</v>
      </c>
      <c r="W133" s="89">
        <f>LOOKUP(W$19,'Calculations - pre operations'!$F$155:$X$155,'Calculations - pre operations'!$F$209:$X$209)</f>
        <v>0</v>
      </c>
      <c r="X133" s="89">
        <f>LOOKUP(X$19,'Calculations - pre operations'!$F$155:$X$155,'Calculations - pre operations'!$F$209:$X$209)</f>
        <v>0</v>
      </c>
      <c r="Y133" s="89">
        <f>LOOKUP(Y$19,'Calculations - pre operations'!$F$155:$X$155,'Calculations - pre operations'!$F$209:$X$209)</f>
        <v>0</v>
      </c>
      <c r="Z133" s="89">
        <f>LOOKUP(Z$19,'Calculations - pre operations'!$F$155:$X$155,'Calculations - pre operations'!$F$209:$X$209)</f>
        <v>0</v>
      </c>
      <c r="AA133" s="89">
        <f>LOOKUP(AA$19,'Calculations - pre operations'!$F$155:$X$155,'Calculations - pre operations'!$F$209:$X$209)</f>
        <v>0</v>
      </c>
      <c r="AB133" s="89">
        <f>LOOKUP(AB$19,'Calculations - pre operations'!$F$155:$X$155,'Calculations - pre operations'!$F$209:$X$209)</f>
        <v>0</v>
      </c>
      <c r="AC133" s="89">
        <f>LOOKUP(AC$19,'Calculations - pre operations'!$F$155:$X$155,'Calculations - pre operations'!$F$209:$X$209)</f>
        <v>0</v>
      </c>
      <c r="AD133" s="89">
        <f>LOOKUP(AD$19,'Calculations - pre operations'!$F$155:$X$155,'Calculations - pre operations'!$F$209:$X$209)</f>
        <v>0</v>
      </c>
      <c r="AE133" s="89">
        <f>LOOKUP(AE$19,'Calculations - pre operations'!$F$155:$X$155,'Calculations - pre operations'!$F$209:$X$209)</f>
        <v>0</v>
      </c>
      <c r="AF133" s="89">
        <f>LOOKUP(AF$19,'Calculations - pre operations'!$F$155:$X$155,'Calculations - pre operations'!$F$209:$X$209)</f>
        <v>0</v>
      </c>
      <c r="AG133" s="89">
        <f>LOOKUP(AG$19,'Calculations - pre operations'!$F$155:$X$155,'Calculations - pre operations'!$F$209:$X$209)</f>
        <v>0</v>
      </c>
      <c r="AH133" s="89">
        <f>LOOKUP(AH$19,'Calculations - pre operations'!$F$155:$X$155,'Calculations - pre operations'!$F$209:$X$209)</f>
        <v>0</v>
      </c>
      <c r="AI133" s="89">
        <f>LOOKUP(AI$19,'Calculations - pre operations'!$F$155:$X$155,'Calculations - pre operations'!$F$209:$X$209)</f>
        <v>0</v>
      </c>
      <c r="AJ133" s="89">
        <f>LOOKUP(AJ$19,'Calculations - pre operations'!$F$155:$X$155,'Calculations - pre operations'!$F$209:$X$209)</f>
        <v>0</v>
      </c>
      <c r="AK133" s="89">
        <f>LOOKUP(AK$19,'Calculations - pre operations'!$F$155:$X$155,'Calculations - pre operations'!$F$209:$X$209)</f>
        <v>0</v>
      </c>
      <c r="AL133" s="89">
        <f>LOOKUP(AL$19,'Calculations - pre operations'!$F$155:$X$155,'Calculations - pre operations'!$F$209:$X$209)</f>
        <v>0</v>
      </c>
      <c r="AM133" s="89">
        <f>LOOKUP(AM$19,'Calculations - pre operations'!$F$155:$X$155,'Calculations - pre operations'!$F$209:$X$209)</f>
        <v>0</v>
      </c>
      <c r="AN133" s="89">
        <f>LOOKUP(AN$19,'Calculations - pre operations'!$F$155:$X$155,'Calculations - pre operations'!$F$209:$X$209)</f>
        <v>0</v>
      </c>
      <c r="AO133" s="89">
        <f>LOOKUP(AO$19,'Calculations - pre operations'!$F$155:$X$155,'Calculations - pre operations'!$F$209:$X$209)</f>
        <v>0</v>
      </c>
      <c r="AP133" s="89">
        <f>LOOKUP(AP$19,'Calculations - pre operations'!$F$155:$X$155,'Calculations - pre operations'!$F$209:$X$209)</f>
        <v>0</v>
      </c>
      <c r="AQ133" s="89">
        <f>LOOKUP(AQ$19,'Calculations - pre operations'!$F$155:$X$155,'Calculations - pre operations'!$F$209:$X$209)</f>
        <v>0</v>
      </c>
      <c r="AR133" s="89">
        <f>LOOKUP(AR$19,'Calculations - pre operations'!$F$155:$X$155,'Calculations - pre operations'!$F$209:$X$209)</f>
        <v>0</v>
      </c>
      <c r="AS133" s="89">
        <f>LOOKUP(AS$19,'Calculations - pre operations'!$F$155:$X$155,'Calculations - pre operations'!$F$209:$X$209)</f>
        <v>0</v>
      </c>
      <c r="AT133" s="89">
        <f>LOOKUP(AT$19,'Calculations - pre operations'!$F$155:$X$155,'Calculations - pre operations'!$F$209:$X$209)</f>
        <v>0</v>
      </c>
      <c r="AU133" s="89">
        <f>LOOKUP(AU$19,'Calculations - pre operations'!$F$155:$X$155,'Calculations - pre operations'!$F$209:$X$209)</f>
        <v>0</v>
      </c>
      <c r="AV133" s="89">
        <f>LOOKUP(AV$19,'Calculations - pre operations'!$F$155:$X$155,'Calculations - pre operations'!$F$209:$X$209)</f>
        <v>0</v>
      </c>
      <c r="AW133" s="89">
        <f>LOOKUP(AW$19,'Calculations - pre operations'!$F$155:$X$155,'Calculations - pre operations'!$F$209:$X$209)</f>
        <v>0</v>
      </c>
      <c r="AX133" s="89">
        <f>LOOKUP(AX$19,'Calculations - pre operations'!$F$155:$X$155,'Calculations - pre operations'!$F$209:$X$209)</f>
        <v>0</v>
      </c>
      <c r="AY133" s="89">
        <f>LOOKUP(AY$19,'Calculations - pre operations'!$F$155:$X$155,'Calculations - pre operations'!$F$209:$X$209)</f>
        <v>0</v>
      </c>
      <c r="AZ133" s="89">
        <f>LOOKUP(AZ$19,'Calculations - pre operations'!$F$155:$X$155,'Calculations - pre operations'!$F$209:$X$209)</f>
        <v>0</v>
      </c>
      <c r="BA133" s="89">
        <f>LOOKUP(BA$19,'Calculations - pre operations'!$F$155:$X$155,'Calculations - pre operations'!$F$209:$X$209)</f>
        <v>0</v>
      </c>
      <c r="BB133" s="89">
        <f>LOOKUP(BB$19,'Calculations - pre operations'!$F$155:$X$155,'Calculations - pre operations'!$F$209:$X$209)</f>
        <v>0</v>
      </c>
      <c r="BC133" s="89">
        <f>LOOKUP(BC$19,'Calculations - pre operations'!$F$155:$X$155,'Calculations - pre operations'!$F$209:$X$209)</f>
        <v>0</v>
      </c>
      <c r="BD133" s="89">
        <f>LOOKUP(BD$19,'Calculations - pre operations'!$F$155:$X$155,'Calculations - pre operations'!$F$209:$X$209)</f>
        <v>0</v>
      </c>
      <c r="BE133" s="89">
        <f>LOOKUP(BE$19,'Calculations - pre operations'!$F$155:$X$155,'Calculations - pre operations'!$F$209:$X$209)</f>
        <v>0</v>
      </c>
      <c r="BF133" s="89">
        <f>LOOKUP(BF$19,'Calculations - pre operations'!$F$155:$X$155,'Calculations - pre operations'!$F$209:$X$209)</f>
        <v>0</v>
      </c>
      <c r="BG133" s="89">
        <f>LOOKUP(BG$19,'Calculations - pre operations'!$F$155:$X$155,'Calculations - pre operations'!$F$209:$X$209)</f>
        <v>0</v>
      </c>
      <c r="BH133" s="89">
        <f>LOOKUP(BH$19,'Calculations - pre operations'!$F$155:$X$155,'Calculations - pre operations'!$F$209:$X$209)</f>
        <v>0</v>
      </c>
      <c r="BI133" s="89">
        <f>LOOKUP(BI$19,'Calculations - pre operations'!$F$155:$X$155,'Calculations - pre operations'!$F$209:$X$209)</f>
        <v>0</v>
      </c>
      <c r="BJ133" s="89">
        <f>LOOKUP(BJ$19,'Calculations - pre operations'!$F$155:$X$155,'Calculations - pre operations'!$F$209:$X$209)</f>
        <v>0</v>
      </c>
      <c r="BK133" s="89">
        <f>LOOKUP(BK$19,'Calculations - pre operations'!$F$155:$X$155,'Calculations - pre operations'!$F$209:$X$209)</f>
        <v>0</v>
      </c>
      <c r="BL133" s="89">
        <f>LOOKUP(BL$19,'Calculations - pre operations'!$F$155:$X$155,'Calculations - pre operations'!$F$209:$X$209)</f>
        <v>0</v>
      </c>
      <c r="BM133" s="89">
        <f>LOOKUP(BM$19,'Calculations - pre operations'!$F$155:$X$155,'Calculations - pre operations'!$F$209:$X$209)</f>
        <v>0</v>
      </c>
      <c r="BN133" s="89">
        <f>LOOKUP(BN$19,'Calculations - pre operations'!$F$155:$X$155,'Calculations - pre operations'!$F$209:$X$209)</f>
        <v>0</v>
      </c>
      <c r="BO133" s="89">
        <f>LOOKUP(BO$19,'Calculations - pre operations'!$F$155:$X$155,'Calculations - pre operations'!$F$209:$X$209)</f>
        <v>0</v>
      </c>
      <c r="BP133" s="89">
        <f>LOOKUP(BP$19,'Calculations - pre operations'!$F$155:$X$155,'Calculations - pre operations'!$F$209:$X$209)</f>
        <v>0</v>
      </c>
      <c r="BQ133" s="89">
        <f>LOOKUP(BQ$19,'Calculations - pre operations'!$F$155:$X$155,'Calculations - pre operations'!$F$209:$X$209)</f>
        <v>0</v>
      </c>
      <c r="BR133" s="89">
        <f>LOOKUP(BR$19,'Calculations - pre operations'!$F$155:$X$155,'Calculations - pre operations'!$F$209:$X$209)</f>
        <v>0</v>
      </c>
      <c r="BS133" s="89">
        <f>LOOKUP(BS$19,'Calculations - pre operations'!$F$155:$X$155,'Calculations - pre operations'!$F$209:$X$209)</f>
        <v>0</v>
      </c>
      <c r="BT133" s="89">
        <f>LOOKUP(BT$19,'Calculations - pre operations'!$F$155:$X$155,'Calculations - pre operations'!$F$209:$X$209)</f>
        <v>0</v>
      </c>
      <c r="BU133" s="89">
        <f>LOOKUP(BU$19,'Calculations - pre operations'!$F$155:$X$155,'Calculations - pre operations'!$F$209:$X$209)</f>
        <v>0</v>
      </c>
      <c r="BV133" s="89">
        <f>LOOKUP(BV$19,'Calculations - pre operations'!$F$155:$X$155,'Calculations - pre operations'!$F$209:$X$209)</f>
        <v>0</v>
      </c>
      <c r="BW133" s="89">
        <f>LOOKUP(BW$19,'Calculations - pre operations'!$F$155:$X$155,'Calculations - pre operations'!$F$209:$X$209)</f>
        <v>0</v>
      </c>
      <c r="BX133" s="89">
        <f>LOOKUP(BX$19,'Calculations - pre operations'!$F$155:$X$155,'Calculations - pre operations'!$F$209:$X$209)</f>
        <v>0</v>
      </c>
      <c r="BY133" s="89">
        <f>LOOKUP(BY$19,'Calculations - pre operations'!$F$155:$X$155,'Calculations - pre operations'!$F$209:$X$209)</f>
        <v>0</v>
      </c>
      <c r="BZ133" s="89">
        <f>LOOKUP(BZ$19,'Calculations - pre operations'!$F$155:$X$155,'Calculations - pre operations'!$F$209:$X$209)</f>
        <v>0</v>
      </c>
      <c r="CA133" s="89">
        <f>LOOKUP(CA$19,'Calculations - pre operations'!$F$155:$X$155,'Calculations - pre operations'!$F$209:$X$209)</f>
        <v>0</v>
      </c>
      <c r="CB133" s="89">
        <f>LOOKUP(CB$19,'Calculations - pre operations'!$F$155:$X$155,'Calculations - pre operations'!$F$209:$X$209)</f>
        <v>0</v>
      </c>
      <c r="CC133" s="89">
        <f>LOOKUP(CC$19,'Calculations - pre operations'!$F$155:$X$155,'Calculations - pre operations'!$F$209:$X$209)</f>
        <v>0</v>
      </c>
      <c r="CD133" s="89">
        <f>LOOKUP(CD$19,'Calculations - pre operations'!$F$155:$X$155,'Calculations - pre operations'!$F$209:$X$209)</f>
        <v>0</v>
      </c>
      <c r="CE133" s="89">
        <f>LOOKUP(CE$19,'Calculations - pre operations'!$F$155:$X$155,'Calculations - pre operations'!$F$209:$X$209)</f>
        <v>0</v>
      </c>
      <c r="CF133" s="89">
        <f>LOOKUP(CF$19,'Calculations - pre operations'!$F$155:$X$155,'Calculations - pre operations'!$F$209:$X$209)</f>
        <v>0</v>
      </c>
      <c r="CG133" s="89">
        <f>LOOKUP(CG$19,'Calculations - pre operations'!$F$155:$X$155,'Calculations - pre operations'!$F$209:$X$209)</f>
        <v>0</v>
      </c>
      <c r="CH133" s="89"/>
    </row>
    <row r="134" spans="1:86" ht="14.45" x14ac:dyDescent="0.3">
      <c r="B134" s="66" t="s">
        <v>35</v>
      </c>
      <c r="D134" s="90">
        <f>SUM(F134:CG134)</f>
        <v>-229388.33592630341</v>
      </c>
      <c r="F134" s="89">
        <f t="shared" ref="F134:AK134" si="128">-F$62*$D$133/$D$62</f>
        <v>0</v>
      </c>
      <c r="G134" s="89">
        <f t="shared" si="128"/>
        <v>0</v>
      </c>
      <c r="H134" s="89">
        <f t="shared" si="128"/>
        <v>0</v>
      </c>
      <c r="I134" s="89">
        <f t="shared" si="128"/>
        <v>0</v>
      </c>
      <c r="J134" s="89">
        <f t="shared" si="128"/>
        <v>0</v>
      </c>
      <c r="K134" s="89">
        <f t="shared" si="128"/>
        <v>0</v>
      </c>
      <c r="L134" s="89">
        <f t="shared" si="128"/>
        <v>0</v>
      </c>
      <c r="M134" s="89">
        <f t="shared" si="128"/>
        <v>0</v>
      </c>
      <c r="N134" s="89">
        <f t="shared" si="128"/>
        <v>0</v>
      </c>
      <c r="O134" s="89">
        <f t="shared" si="128"/>
        <v>0</v>
      </c>
      <c r="P134" s="89">
        <f t="shared" si="128"/>
        <v>0</v>
      </c>
      <c r="Q134" s="89">
        <f t="shared" si="128"/>
        <v>0</v>
      </c>
      <c r="R134" s="89">
        <f t="shared" si="128"/>
        <v>0</v>
      </c>
      <c r="S134" s="89">
        <f t="shared" si="128"/>
        <v>0</v>
      </c>
      <c r="T134" s="89">
        <f t="shared" si="128"/>
        <v>0</v>
      </c>
      <c r="U134" s="89">
        <f t="shared" si="128"/>
        <v>0</v>
      </c>
      <c r="V134" s="89">
        <f t="shared" si="128"/>
        <v>0</v>
      </c>
      <c r="W134" s="89">
        <f t="shared" si="128"/>
        <v>0</v>
      </c>
      <c r="X134" s="89">
        <f t="shared" si="128"/>
        <v>0</v>
      </c>
      <c r="Y134" s="89">
        <f t="shared" si="128"/>
        <v>0</v>
      </c>
      <c r="Z134" s="89">
        <f t="shared" si="128"/>
        <v>0</v>
      </c>
      <c r="AA134" s="89">
        <f t="shared" si="128"/>
        <v>0</v>
      </c>
      <c r="AB134" s="89">
        <f t="shared" si="128"/>
        <v>0</v>
      </c>
      <c r="AC134" s="89">
        <f t="shared" si="128"/>
        <v>0</v>
      </c>
      <c r="AD134" s="89">
        <f t="shared" si="128"/>
        <v>0</v>
      </c>
      <c r="AE134" s="89">
        <f t="shared" si="128"/>
        <v>0</v>
      </c>
      <c r="AF134" s="89">
        <f t="shared" si="128"/>
        <v>0</v>
      </c>
      <c r="AG134" s="89">
        <f t="shared" si="128"/>
        <v>0</v>
      </c>
      <c r="AH134" s="89">
        <f t="shared" si="128"/>
        <v>0</v>
      </c>
      <c r="AI134" s="89">
        <f t="shared" si="128"/>
        <v>0</v>
      </c>
      <c r="AJ134" s="89">
        <f t="shared" si="128"/>
        <v>0</v>
      </c>
      <c r="AK134" s="89">
        <f t="shared" si="128"/>
        <v>0</v>
      </c>
      <c r="AL134" s="89">
        <f t="shared" ref="AL134:BQ134" si="129">-AL$62*$D$133/$D$62</f>
        <v>-22938.833592630341</v>
      </c>
      <c r="AM134" s="89">
        <f t="shared" si="129"/>
        <v>-22938.833592630341</v>
      </c>
      <c r="AN134" s="89">
        <f t="shared" si="129"/>
        <v>-22938.833592630341</v>
      </c>
      <c r="AO134" s="89">
        <f t="shared" si="129"/>
        <v>-22938.833592630341</v>
      </c>
      <c r="AP134" s="89">
        <f t="shared" si="129"/>
        <v>-22938.833592630341</v>
      </c>
      <c r="AQ134" s="89">
        <f t="shared" si="129"/>
        <v>-22938.833592630341</v>
      </c>
      <c r="AR134" s="89">
        <f t="shared" si="129"/>
        <v>-22938.833592630341</v>
      </c>
      <c r="AS134" s="89">
        <f t="shared" si="129"/>
        <v>-22938.833592630341</v>
      </c>
      <c r="AT134" s="89">
        <f t="shared" si="129"/>
        <v>-22938.833592630341</v>
      </c>
      <c r="AU134" s="89">
        <f t="shared" si="129"/>
        <v>-22938.833592630341</v>
      </c>
      <c r="AV134" s="89">
        <f t="shared" si="129"/>
        <v>0</v>
      </c>
      <c r="AW134" s="89">
        <f t="shared" si="129"/>
        <v>0</v>
      </c>
      <c r="AX134" s="89">
        <f t="shared" si="129"/>
        <v>0</v>
      </c>
      <c r="AY134" s="89">
        <f t="shared" si="129"/>
        <v>0</v>
      </c>
      <c r="AZ134" s="89">
        <f t="shared" si="129"/>
        <v>0</v>
      </c>
      <c r="BA134" s="89">
        <f t="shared" si="129"/>
        <v>0</v>
      </c>
      <c r="BB134" s="89">
        <f t="shared" si="129"/>
        <v>0</v>
      </c>
      <c r="BC134" s="89">
        <f t="shared" si="129"/>
        <v>0</v>
      </c>
      <c r="BD134" s="89">
        <f t="shared" si="129"/>
        <v>0</v>
      </c>
      <c r="BE134" s="89">
        <f t="shared" si="129"/>
        <v>0</v>
      </c>
      <c r="BF134" s="89">
        <f t="shared" si="129"/>
        <v>0</v>
      </c>
      <c r="BG134" s="89">
        <f t="shared" si="129"/>
        <v>0</v>
      </c>
      <c r="BH134" s="89">
        <f t="shared" si="129"/>
        <v>0</v>
      </c>
      <c r="BI134" s="89">
        <f t="shared" si="129"/>
        <v>0</v>
      </c>
      <c r="BJ134" s="89">
        <f t="shared" si="129"/>
        <v>0</v>
      </c>
      <c r="BK134" s="89">
        <f t="shared" si="129"/>
        <v>0</v>
      </c>
      <c r="BL134" s="89">
        <f t="shared" si="129"/>
        <v>0</v>
      </c>
      <c r="BM134" s="89">
        <f t="shared" si="129"/>
        <v>0</v>
      </c>
      <c r="BN134" s="89">
        <f t="shared" si="129"/>
        <v>0</v>
      </c>
      <c r="BO134" s="89">
        <f t="shared" si="129"/>
        <v>0</v>
      </c>
      <c r="BP134" s="89">
        <f t="shared" si="129"/>
        <v>0</v>
      </c>
      <c r="BQ134" s="89">
        <f t="shared" si="129"/>
        <v>0</v>
      </c>
      <c r="BR134" s="89">
        <f t="shared" ref="BR134:CG134" si="130">-BR$62*$D$133/$D$62</f>
        <v>0</v>
      </c>
      <c r="BS134" s="89">
        <f t="shared" si="130"/>
        <v>0</v>
      </c>
      <c r="BT134" s="89">
        <f t="shared" si="130"/>
        <v>0</v>
      </c>
      <c r="BU134" s="89">
        <f t="shared" si="130"/>
        <v>0</v>
      </c>
      <c r="BV134" s="89">
        <f t="shared" si="130"/>
        <v>0</v>
      </c>
      <c r="BW134" s="89">
        <f t="shared" si="130"/>
        <v>0</v>
      </c>
      <c r="BX134" s="89">
        <f t="shared" si="130"/>
        <v>0</v>
      </c>
      <c r="BY134" s="89">
        <f t="shared" si="130"/>
        <v>0</v>
      </c>
      <c r="BZ134" s="89">
        <f t="shared" si="130"/>
        <v>0</v>
      </c>
      <c r="CA134" s="89">
        <f t="shared" si="130"/>
        <v>0</v>
      </c>
      <c r="CB134" s="89">
        <f t="shared" si="130"/>
        <v>0</v>
      </c>
      <c r="CC134" s="89">
        <f t="shared" si="130"/>
        <v>0</v>
      </c>
      <c r="CD134" s="89">
        <f t="shared" si="130"/>
        <v>0</v>
      </c>
      <c r="CE134" s="89">
        <f t="shared" si="130"/>
        <v>0</v>
      </c>
      <c r="CF134" s="89">
        <f t="shared" si="130"/>
        <v>0</v>
      </c>
      <c r="CG134" s="89">
        <f t="shared" si="130"/>
        <v>0</v>
      </c>
      <c r="CH134" s="89"/>
    </row>
    <row r="135" spans="1:86" s="74" customFormat="1" thickBot="1" x14ac:dyDescent="0.35">
      <c r="B135" s="74" t="s">
        <v>33</v>
      </c>
      <c r="F135" s="91">
        <f>SUM(F132:F134)</f>
        <v>92895.927488803398</v>
      </c>
      <c r="G135" s="91">
        <f t="shared" ref="G135:BR135" si="131">SUM(G132:G134)</f>
        <v>229388.33592630341</v>
      </c>
      <c r="H135" s="91">
        <f t="shared" si="131"/>
        <v>229388.33592630341</v>
      </c>
      <c r="I135" s="91">
        <f t="shared" si="131"/>
        <v>229388.33592630341</v>
      </c>
      <c r="J135" s="91">
        <f t="shared" si="131"/>
        <v>229388.33592630341</v>
      </c>
      <c r="K135" s="91">
        <f t="shared" si="131"/>
        <v>229388.33592630341</v>
      </c>
      <c r="L135" s="91">
        <f t="shared" si="131"/>
        <v>229388.33592630341</v>
      </c>
      <c r="M135" s="91">
        <f t="shared" si="131"/>
        <v>229388.33592630341</v>
      </c>
      <c r="N135" s="91">
        <f t="shared" si="131"/>
        <v>229388.33592630341</v>
      </c>
      <c r="O135" s="91">
        <f t="shared" si="131"/>
        <v>229388.33592630341</v>
      </c>
      <c r="P135" s="91">
        <f t="shared" si="131"/>
        <v>229388.33592630341</v>
      </c>
      <c r="Q135" s="91">
        <f t="shared" si="131"/>
        <v>229388.33592630341</v>
      </c>
      <c r="R135" s="91">
        <f t="shared" si="131"/>
        <v>229388.33592630341</v>
      </c>
      <c r="S135" s="91">
        <f t="shared" si="131"/>
        <v>229388.33592630341</v>
      </c>
      <c r="T135" s="91">
        <f t="shared" si="131"/>
        <v>229388.33592630341</v>
      </c>
      <c r="U135" s="91">
        <f t="shared" si="131"/>
        <v>229388.33592630341</v>
      </c>
      <c r="V135" s="91">
        <f t="shared" si="131"/>
        <v>229388.33592630341</v>
      </c>
      <c r="W135" s="91">
        <f t="shared" si="131"/>
        <v>229388.33592630341</v>
      </c>
      <c r="X135" s="91">
        <f t="shared" si="131"/>
        <v>229388.33592630341</v>
      </c>
      <c r="Y135" s="91">
        <f t="shared" si="131"/>
        <v>229388.33592630341</v>
      </c>
      <c r="Z135" s="91">
        <f t="shared" si="131"/>
        <v>229388.33592630341</v>
      </c>
      <c r="AA135" s="91">
        <f t="shared" si="131"/>
        <v>229388.33592630341</v>
      </c>
      <c r="AB135" s="91">
        <f t="shared" si="131"/>
        <v>229388.33592630341</v>
      </c>
      <c r="AC135" s="91">
        <f t="shared" si="131"/>
        <v>229388.33592630341</v>
      </c>
      <c r="AD135" s="91">
        <f t="shared" si="131"/>
        <v>229388.33592630341</v>
      </c>
      <c r="AE135" s="91">
        <f t="shared" si="131"/>
        <v>229388.33592630341</v>
      </c>
      <c r="AF135" s="91">
        <f t="shared" si="131"/>
        <v>229388.33592630341</v>
      </c>
      <c r="AG135" s="91">
        <f t="shared" si="131"/>
        <v>229388.33592630341</v>
      </c>
      <c r="AH135" s="91">
        <f t="shared" si="131"/>
        <v>229388.33592630341</v>
      </c>
      <c r="AI135" s="91">
        <f t="shared" si="131"/>
        <v>229388.33592630341</v>
      </c>
      <c r="AJ135" s="91">
        <f t="shared" si="131"/>
        <v>229388.33592630341</v>
      </c>
      <c r="AK135" s="91">
        <f t="shared" si="131"/>
        <v>229388.33592630341</v>
      </c>
      <c r="AL135" s="91">
        <f t="shared" si="131"/>
        <v>206449.50233367307</v>
      </c>
      <c r="AM135" s="91">
        <f t="shared" si="131"/>
        <v>183510.66874104273</v>
      </c>
      <c r="AN135" s="91">
        <f t="shared" si="131"/>
        <v>160571.83514841239</v>
      </c>
      <c r="AO135" s="91">
        <f t="shared" si="131"/>
        <v>137633.00155578204</v>
      </c>
      <c r="AP135" s="91">
        <f t="shared" si="131"/>
        <v>114694.1679631517</v>
      </c>
      <c r="AQ135" s="91">
        <f t="shared" si="131"/>
        <v>91755.334370521363</v>
      </c>
      <c r="AR135" s="91">
        <f t="shared" si="131"/>
        <v>68816.500777891022</v>
      </c>
      <c r="AS135" s="91">
        <f t="shared" si="131"/>
        <v>45877.667185260681</v>
      </c>
      <c r="AT135" s="91">
        <f t="shared" si="131"/>
        <v>22938.833592630341</v>
      </c>
      <c r="AU135" s="91">
        <f t="shared" si="131"/>
        <v>0</v>
      </c>
      <c r="AV135" s="91">
        <f t="shared" si="131"/>
        <v>0</v>
      </c>
      <c r="AW135" s="91">
        <f t="shared" si="131"/>
        <v>0</v>
      </c>
      <c r="AX135" s="91">
        <f t="shared" si="131"/>
        <v>0</v>
      </c>
      <c r="AY135" s="91">
        <f t="shared" si="131"/>
        <v>0</v>
      </c>
      <c r="AZ135" s="91">
        <f t="shared" si="131"/>
        <v>0</v>
      </c>
      <c r="BA135" s="91">
        <f t="shared" si="131"/>
        <v>0</v>
      </c>
      <c r="BB135" s="91">
        <f t="shared" si="131"/>
        <v>0</v>
      </c>
      <c r="BC135" s="91">
        <f t="shared" si="131"/>
        <v>0</v>
      </c>
      <c r="BD135" s="91">
        <f t="shared" si="131"/>
        <v>0</v>
      </c>
      <c r="BE135" s="91">
        <f t="shared" si="131"/>
        <v>0</v>
      </c>
      <c r="BF135" s="91">
        <f t="shared" si="131"/>
        <v>0</v>
      </c>
      <c r="BG135" s="91">
        <f t="shared" si="131"/>
        <v>0</v>
      </c>
      <c r="BH135" s="91">
        <f t="shared" si="131"/>
        <v>0</v>
      </c>
      <c r="BI135" s="91">
        <f t="shared" si="131"/>
        <v>0</v>
      </c>
      <c r="BJ135" s="91">
        <f t="shared" si="131"/>
        <v>0</v>
      </c>
      <c r="BK135" s="91">
        <f t="shared" si="131"/>
        <v>0</v>
      </c>
      <c r="BL135" s="91">
        <f t="shared" si="131"/>
        <v>0</v>
      </c>
      <c r="BM135" s="91">
        <f t="shared" si="131"/>
        <v>0</v>
      </c>
      <c r="BN135" s="91">
        <f t="shared" si="131"/>
        <v>0</v>
      </c>
      <c r="BO135" s="91">
        <f t="shared" si="131"/>
        <v>0</v>
      </c>
      <c r="BP135" s="91">
        <f t="shared" si="131"/>
        <v>0</v>
      </c>
      <c r="BQ135" s="91">
        <f t="shared" si="131"/>
        <v>0</v>
      </c>
      <c r="BR135" s="91">
        <f t="shared" si="131"/>
        <v>0</v>
      </c>
      <c r="BS135" s="91">
        <f t="shared" ref="BS135:CG135" si="132">SUM(BS132:BS134)</f>
        <v>0</v>
      </c>
      <c r="BT135" s="91">
        <f t="shared" si="132"/>
        <v>0</v>
      </c>
      <c r="BU135" s="91">
        <f t="shared" si="132"/>
        <v>0</v>
      </c>
      <c r="BV135" s="91">
        <f t="shared" si="132"/>
        <v>0</v>
      </c>
      <c r="BW135" s="91">
        <f t="shared" si="132"/>
        <v>0</v>
      </c>
      <c r="BX135" s="91">
        <f t="shared" si="132"/>
        <v>0</v>
      </c>
      <c r="BY135" s="91">
        <f t="shared" si="132"/>
        <v>0</v>
      </c>
      <c r="BZ135" s="91">
        <f t="shared" si="132"/>
        <v>0</v>
      </c>
      <c r="CA135" s="91">
        <f t="shared" si="132"/>
        <v>0</v>
      </c>
      <c r="CB135" s="91">
        <f t="shared" si="132"/>
        <v>0</v>
      </c>
      <c r="CC135" s="91">
        <f t="shared" si="132"/>
        <v>0</v>
      </c>
      <c r="CD135" s="91">
        <f t="shared" si="132"/>
        <v>0</v>
      </c>
      <c r="CE135" s="91">
        <f t="shared" si="132"/>
        <v>0</v>
      </c>
      <c r="CF135" s="91">
        <f t="shared" si="132"/>
        <v>0</v>
      </c>
      <c r="CG135" s="91">
        <f t="shared" si="132"/>
        <v>0</v>
      </c>
      <c r="CH135" s="148"/>
    </row>
    <row r="136" spans="1:86" ht="18.600000000000001" customHeight="1" thickTop="1" x14ac:dyDescent="0.3">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row>
    <row r="137" spans="1:86" s="147" customFormat="1" ht="21" x14ac:dyDescent="0.35">
      <c r="A137" s="69" t="s">
        <v>323</v>
      </c>
      <c r="B137" s="70"/>
      <c r="C137" s="70"/>
      <c r="D137" s="70"/>
      <c r="E137" s="70"/>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row>
    <row r="138" spans="1:86" x14ac:dyDescent="0.25">
      <c r="A138" s="585">
        <v>1</v>
      </c>
      <c r="B138" s="585">
        <v>1</v>
      </c>
      <c r="C138" s="585">
        <v>1</v>
      </c>
      <c r="D138" s="585">
        <v>1</v>
      </c>
      <c r="E138" s="585">
        <v>1</v>
      </c>
      <c r="F138" s="585">
        <v>1</v>
      </c>
      <c r="G138" s="585">
        <v>1</v>
      </c>
      <c r="H138" s="66">
        <f>IF(SUM(H61:$CG$61)&gt;0,1,IF(F61&gt;0,1,""))</f>
        <v>1</v>
      </c>
      <c r="I138" s="66">
        <f>IF(SUM(I61:$CG$61)&gt;0,1,IF(G61&gt;0,1,""))</f>
        <v>1</v>
      </c>
      <c r="J138" s="66">
        <f>IF(SUM(J61:$CG$61)&gt;0,1,IF(H61&gt;0,1,""))</f>
        <v>1</v>
      </c>
      <c r="K138" s="66">
        <f>IF(SUM(K61:$CG$61)&gt;0,1,IF(I61&gt;0,1,""))</f>
        <v>1</v>
      </c>
      <c r="L138" s="66">
        <f>IF(SUM(L61:$CG$61)&gt;0,1,IF(J61&gt;0,1,""))</f>
        <v>1</v>
      </c>
      <c r="M138" s="66">
        <f>IF(SUM(M61:$CG$61)&gt;0,1,IF(K61&gt;0,1,""))</f>
        <v>1</v>
      </c>
      <c r="N138" s="66">
        <f>IF(SUM(N61:$CG$61)&gt;0,1,IF(L61&gt;0,1,""))</f>
        <v>1</v>
      </c>
      <c r="O138" s="66">
        <f>IF(SUM(O61:$CG$61)&gt;0,1,IF(M61&gt;0,1,""))</f>
        <v>1</v>
      </c>
      <c r="P138" s="66">
        <f>IF(SUM(P61:$CG$61)&gt;0,1,IF(N61&gt;0,1,""))</f>
        <v>1</v>
      </c>
      <c r="Q138" s="66">
        <f>IF(SUM(Q61:$CG$61)&gt;0,1,IF(O61&gt;0,1,""))</f>
        <v>1</v>
      </c>
      <c r="R138" s="66">
        <f>IF(SUM(R61:$CG$61)&gt;0,1,IF(P61&gt;0,1,""))</f>
        <v>1</v>
      </c>
      <c r="S138" s="66">
        <f>IF(SUM(S61:$CG$61)&gt;0,1,IF(Q61&gt;0,1,""))</f>
        <v>1</v>
      </c>
      <c r="T138" s="66">
        <f>IF(SUM(T61:$CG$61)&gt;0,1,IF(R61&gt;0,1,""))</f>
        <v>1</v>
      </c>
      <c r="U138" s="66">
        <f>IF(SUM(U61:$CG$61)&gt;0,1,IF(S61&gt;0,1,""))</f>
        <v>1</v>
      </c>
      <c r="V138" s="66">
        <f>IF(SUM(V61:$CG$61)&gt;0,1,IF(T61&gt;0,1,""))</f>
        <v>1</v>
      </c>
      <c r="W138" s="66">
        <f>IF(SUM(W61:$CG$61)&gt;0,1,IF(U61&gt;0,1,""))</f>
        <v>1</v>
      </c>
      <c r="X138" s="66">
        <f>IF(SUM(X61:$CG$61)&gt;0,1,IF(V61&gt;0,1,""))</f>
        <v>1</v>
      </c>
      <c r="Y138" s="66">
        <f>IF(SUM(Y61:$CG$61)&gt;0,1,IF(W61&gt;0,1,""))</f>
        <v>1</v>
      </c>
      <c r="Z138" s="66">
        <f>IF(SUM(Z61:$CG$61)&gt;0,1,IF(X61&gt;0,1,""))</f>
        <v>1</v>
      </c>
      <c r="AA138" s="66">
        <f>IF(SUM(AA61:$CG$61)&gt;0,1,IF(Y61&gt;0,1,""))</f>
        <v>1</v>
      </c>
      <c r="AB138" s="66">
        <f>IF(SUM(AB61:$CG$61)&gt;0,1,IF(Z61&gt;0,1,""))</f>
        <v>1</v>
      </c>
      <c r="AC138" s="66">
        <f>IF(SUM(AC61:$CG$61)&gt;0,1,IF(AA61&gt;0,1,""))</f>
        <v>1</v>
      </c>
      <c r="AD138" s="66">
        <f>IF(SUM(AD61:$CG$61)&gt;0,1,IF(AB61&gt;0,1,""))</f>
        <v>1</v>
      </c>
      <c r="AE138" s="66">
        <f>IF(SUM(AE61:$CG$61)&gt;0,1,IF(AC61&gt;0,1,""))</f>
        <v>1</v>
      </c>
      <c r="AF138" s="66">
        <f>IF(SUM(AF61:$CG$61)&gt;0,1,IF(AD61&gt;0,1,""))</f>
        <v>1</v>
      </c>
      <c r="AG138" s="66">
        <f>IF(SUM(AG61:$CG$61)&gt;0,1,IF(AE61&gt;0,1,""))</f>
        <v>1</v>
      </c>
      <c r="AH138" s="66">
        <f>IF(SUM(AH61:$CG$61)&gt;0,1,IF(AF61&gt;0,1,""))</f>
        <v>1</v>
      </c>
      <c r="AI138" s="66">
        <f>IF(SUM(AI61:$CG$61)&gt;0,1,IF(AG61&gt;0,1,""))</f>
        <v>1</v>
      </c>
      <c r="AJ138" s="66">
        <f>IF(SUM(AJ61:$CG$61)&gt;0,1,IF(AH61&gt;0,1,""))</f>
        <v>1</v>
      </c>
      <c r="AK138" s="66">
        <f>IF(SUM(AK61:$CG$61)&gt;0,1,IF(AI61&gt;0,1,""))</f>
        <v>1</v>
      </c>
      <c r="AL138" s="66">
        <f>IF(SUM(AL61:$CG$61)&gt;0,1,IF(AJ61&gt;0,1,""))</f>
        <v>1</v>
      </c>
      <c r="AM138" s="66">
        <f>IF(SUM(AM61:$CG$61)&gt;0,1,IF(AK61&gt;0,1,""))</f>
        <v>1</v>
      </c>
      <c r="AN138" s="66">
        <f>IF(SUM(AN61:$CG$61)&gt;0,1,IF(AL61&gt;0,1,""))</f>
        <v>1</v>
      </c>
      <c r="AO138" s="66">
        <f>IF(SUM(AO61:$CG$61)&gt;0,1,IF(AM61&gt;0,1,""))</f>
        <v>1</v>
      </c>
      <c r="AP138" s="66">
        <f>IF(SUM(AP61:$CG$61)&gt;0,1,IF(AN61&gt;0,1,""))</f>
        <v>1</v>
      </c>
      <c r="AQ138" s="66">
        <f>IF(SUM(AQ61:$CG$61)&gt;0,1,IF(AO61&gt;0,1,""))</f>
        <v>1</v>
      </c>
      <c r="AR138" s="66">
        <f>IF(SUM(AR61:$CG$61)&gt;0,1,IF(AP61&gt;0,1,""))</f>
        <v>1</v>
      </c>
      <c r="AS138" s="66">
        <f>IF(SUM(AS61:$CG$61)&gt;0,1,IF(AQ61&gt;0,1,""))</f>
        <v>1</v>
      </c>
      <c r="AT138" s="66">
        <f>IF(SUM(AT61:$CG$61)&gt;0,1,IF(AR61&gt;0,1,""))</f>
        <v>1</v>
      </c>
      <c r="AU138" s="66">
        <f>IF(SUM(AU61:$CG$61)&gt;0,1,IF(AS61&gt;0,1,""))</f>
        <v>1</v>
      </c>
      <c r="AV138" s="66">
        <f>IF(SUM(AV61:$CG$61)&gt;0,1,IF(AT61&gt;0,1,""))</f>
        <v>1</v>
      </c>
      <c r="AW138" s="66">
        <f>IF(SUM(AW61:$CG$61)&gt;0,1,IF(AU61&gt;0,1,""))</f>
        <v>1</v>
      </c>
      <c r="AX138" s="66" t="str">
        <f>IF(SUM(AX61:$CG$61)&gt;0,1,IF(AV61&gt;0,1,""))</f>
        <v/>
      </c>
      <c r="AY138" s="66" t="str">
        <f>IF(SUM(AY61:$CG$61)&gt;0,1,IF(AW61&gt;0,1,""))</f>
        <v/>
      </c>
      <c r="AZ138" s="66" t="str">
        <f>IF(SUM(AZ61:$CG$61)&gt;0,1,IF(AX61&gt;0,1,""))</f>
        <v/>
      </c>
      <c r="BA138" s="66" t="str">
        <f>IF(SUM(BA61:$CG$61)&gt;0,1,IF(AY61&gt;0,1,""))</f>
        <v/>
      </c>
      <c r="BB138" s="66" t="str">
        <f>IF(SUM(BB61:$CG$61)&gt;0,1,IF(AZ61&gt;0,1,""))</f>
        <v/>
      </c>
      <c r="BC138" s="66" t="str">
        <f>IF(SUM(BC61:$CG$61)&gt;0,1,IF(BA61&gt;0,1,""))</f>
        <v/>
      </c>
      <c r="BD138" s="66" t="str">
        <f>IF(SUM(BD61:$CG$61)&gt;0,1,IF(BB61&gt;0,1,""))</f>
        <v/>
      </c>
      <c r="BE138" s="66" t="str">
        <f>IF(SUM(BE61:$CG$61)&gt;0,1,IF(BC61&gt;0,1,""))</f>
        <v/>
      </c>
      <c r="BF138" s="66" t="str">
        <f>IF(SUM(BF61:$CG$61)&gt;0,1,IF(BD61&gt;0,1,""))</f>
        <v/>
      </c>
      <c r="BG138" s="66" t="str">
        <f>IF(SUM(BG61:$CG$61)&gt;0,1,IF(BE61&gt;0,1,""))</f>
        <v/>
      </c>
      <c r="BH138" s="66" t="str">
        <f>IF(SUM(BH61:$CG$61)&gt;0,1,IF(BF61&gt;0,1,""))</f>
        <v/>
      </c>
      <c r="BI138" s="66" t="str">
        <f>IF(SUM(BI61:$CG$61)&gt;0,1,IF(BG61&gt;0,1,""))</f>
        <v/>
      </c>
      <c r="BJ138" s="66" t="str">
        <f>IF(SUM(BJ61:$CG$61)&gt;0,1,IF(BH61&gt;0,1,""))</f>
        <v/>
      </c>
      <c r="BK138" s="66" t="str">
        <f>IF(SUM(BK61:$CG$61)&gt;0,1,IF(BI61&gt;0,1,""))</f>
        <v/>
      </c>
      <c r="BL138" s="66" t="str">
        <f>IF(SUM(BL61:$CG$61)&gt;0,1,IF(BJ61&gt;0,1,""))</f>
        <v/>
      </c>
      <c r="BM138" s="66" t="str">
        <f>IF(SUM(BM61:$CG$61)&gt;0,1,IF(BK61&gt;0,1,""))</f>
        <v/>
      </c>
      <c r="BN138" s="66" t="str">
        <f>IF(SUM(BN61:$CG$61)&gt;0,1,IF(BL61&gt;0,1,""))</f>
        <v/>
      </c>
      <c r="BO138" s="66" t="str">
        <f>IF(SUM(BO61:$CG$61)&gt;0,1,IF(BM61&gt;0,1,""))</f>
        <v/>
      </c>
      <c r="BP138" s="66" t="str">
        <f>IF(SUM(BP61:$CG$61)&gt;0,1,IF(BN61&gt;0,1,""))</f>
        <v/>
      </c>
      <c r="BQ138" s="66" t="str">
        <f>IF(SUM(BQ61:$CG$61)&gt;0,1,IF(BO61&gt;0,1,""))</f>
        <v/>
      </c>
      <c r="BR138" s="66" t="str">
        <f>IF(SUM(BR61:$CG$61)&gt;0,1,IF(BP61&gt;0,1,""))</f>
        <v/>
      </c>
      <c r="BS138" s="66" t="str">
        <f>IF(SUM(BS61:$CG$61)&gt;0,1,IF(BQ61&gt;0,1,""))</f>
        <v/>
      </c>
      <c r="BT138" s="66" t="str">
        <f>IF(SUM(BT61:$CG$61)&gt;0,1,IF(BR61&gt;0,1,""))</f>
        <v/>
      </c>
      <c r="BU138" s="66" t="str">
        <f>IF(SUM(BU61:$CG$61)&gt;0,1,IF(BS61&gt;0,1,""))</f>
        <v/>
      </c>
      <c r="BV138" s="66" t="str">
        <f>IF(SUM(BV61:$CG$61)&gt;0,1,IF(BT61&gt;0,1,""))</f>
        <v/>
      </c>
      <c r="BW138" s="66" t="str">
        <f>IF(SUM(BW61:$CG$61)&gt;0,1,IF(BU61&gt;0,1,""))</f>
        <v/>
      </c>
      <c r="BX138" s="66" t="str">
        <f>IF(SUM(BX61:$CG$61)&gt;0,1,IF(BV61&gt;0,1,""))</f>
        <v/>
      </c>
      <c r="BY138" s="66" t="str">
        <f>IF(SUM(BY61:$CG$61)&gt;0,1,IF(BW61&gt;0,1,""))</f>
        <v/>
      </c>
      <c r="BZ138" s="66" t="str">
        <f>IF(SUM(BZ61:$CG$61)&gt;0,1,IF(BX61&gt;0,1,""))</f>
        <v/>
      </c>
      <c r="CA138" s="66" t="str">
        <f>IF(SUM(CA61:$CG$61)&gt;0,1,IF(BY61&gt;0,1,""))</f>
        <v/>
      </c>
      <c r="CB138" s="66" t="str">
        <f>IF(SUM(CB61:$CG$61)&gt;0,1,IF(BZ61&gt;0,1,""))</f>
        <v/>
      </c>
      <c r="CC138" s="66" t="str">
        <f>IF(SUM(CC61:$CG$61)&gt;0,1,IF(CA61&gt;0,1,""))</f>
        <v/>
      </c>
      <c r="CD138" s="66" t="str">
        <f>IF(SUM(CD61:$CG$61)&gt;0,1,IF(CB61&gt;0,1,""))</f>
        <v/>
      </c>
      <c r="CE138" s="66" t="str">
        <f>IF(SUM(CE61:$CG$61)&gt;0,1,IF(CC61&gt;0,1,""))</f>
        <v/>
      </c>
      <c r="CF138" s="66" t="str">
        <f>IF(SUM(CF61:$CG$61)&gt;0,1,IF(CD61&gt;0,1,""))</f>
        <v/>
      </c>
      <c r="CG138" s="66" t="str">
        <f>IF(SUM(CG61:$CG$61)&gt;0,1,IF(CE61&gt;0,1,""))</f>
        <v/>
      </c>
    </row>
  </sheetData>
  <sheetProtection algorithmName="SHA-512" hashValue="H0swxjkAffugHmEcUaHlPWwA9S0sGfYrhKJ2A5TfcHGa0dbpLSzk0pQZMkZ4QirL5D0vVfbde7sRwvDaMKCzHw==" saltValue="KxzWvfXUEQuJDlrNneKuYw==" spinCount="100000" sheet="1" objects="1" scenarios="1"/>
  <customSheetViews>
    <customSheetView guid="{1405E1D2-975B-4B03-A0E7-6F59D2DB7D00}" scale="60" fitToPage="1" hiddenRows="1" topLeftCell="A12">
      <selection activeCell="M117" sqref="M117"/>
      <pageMargins left="0.15748031496062992" right="0.15748031496062992" top="0.74803149606299213" bottom="0.74803149606299213" header="0.31496062992125984" footer="0.31496062992125984"/>
      <pageSetup paperSize="8" scale="63" fitToWidth="2" orientation="landscape" r:id="rId1"/>
    </customSheetView>
    <customSheetView guid="{750EDFD4-2501-4AC0-96DB-9119656394A9}" scale="60" fitToPage="1" hiddenRows="1" topLeftCell="A86">
      <selection activeCell="M117" sqref="M117"/>
      <pageMargins left="0.15748031496062992" right="0.15748031496062992" top="0.74803149606299213" bottom="0.74803149606299213" header="0.31496062992125984" footer="0.31496062992125984"/>
      <pageSetup paperSize="8" scale="63" fitToWidth="2" orientation="landscape" r:id="rId2"/>
    </customSheetView>
  </customSheetViews>
  <mergeCells count="1">
    <mergeCell ref="A17:B18"/>
  </mergeCells>
  <conditionalFormatting sqref="F64:CG64">
    <cfRule type="expression" dxfId="2" priority="3">
      <formula>F64=1</formula>
    </cfRule>
  </conditionalFormatting>
  <conditionalFormatting sqref="F73:CG73">
    <cfRule type="expression" dxfId="1" priority="2">
      <formula>F$73&lt;0</formula>
    </cfRule>
  </conditionalFormatting>
  <conditionalFormatting sqref="F119:CG119">
    <cfRule type="expression" dxfId="0" priority="1">
      <formula>F$119&gt;0</formula>
    </cfRule>
  </conditionalFormatting>
  <pageMargins left="0.15748031496062992" right="0.15748031496062992" top="0.74803149606299213" bottom="0.74803149606299213" header="0.31496062992125984" footer="0.31496062992125984"/>
  <pageSetup paperSize="8" scale="55" fitToWidth="2"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C582"/>
  <sheetViews>
    <sheetView topLeftCell="A14" zoomScale="70" zoomScaleNormal="70" workbookViewId="0">
      <pane xSplit="5" ySplit="3" topLeftCell="F17" activePane="bottomRight" state="frozen"/>
      <selection pane="topRight"/>
      <selection pane="bottomLeft"/>
      <selection pane="bottomRight"/>
    </sheetView>
  </sheetViews>
  <sheetFormatPr defaultColWidth="0" defaultRowHeight="15" outlineLevelRow="2" x14ac:dyDescent="0.25"/>
  <cols>
    <col min="1" max="1" width="2" style="66" customWidth="1"/>
    <col min="2" max="2" width="79" style="66" customWidth="1"/>
    <col min="3" max="3" width="2.42578125" style="66" customWidth="1"/>
    <col min="4" max="4" width="19" style="66" customWidth="1"/>
    <col min="5" max="5" width="3.28515625" style="66" customWidth="1"/>
    <col min="6" max="48" width="14" style="66" customWidth="1"/>
    <col min="49" max="49" width="15.28515625" style="66" customWidth="1"/>
    <col min="50" max="85" width="14" style="66" customWidth="1"/>
    <col min="86" max="86" width="12" style="66" customWidth="1"/>
    <col min="87" max="16383" width="8.85546875" style="66" hidden="1"/>
    <col min="16384" max="16384" width="2.7109375" style="66" hidden="1" customWidth="1"/>
  </cols>
  <sheetData>
    <row r="1" spans="1:85" ht="14.45" hidden="1" customHeight="1" outlineLevel="1" x14ac:dyDescent="0.3"/>
    <row r="2" spans="1:85" ht="15.6" hidden="1" customHeight="1" outlineLevel="1" x14ac:dyDescent="0.3">
      <c r="A2" s="74" t="s">
        <v>73</v>
      </c>
    </row>
    <row r="3" spans="1:85" ht="14.45" hidden="1" customHeight="1" outlineLevel="1" x14ac:dyDescent="0.3">
      <c r="B3" s="66" t="s">
        <v>41</v>
      </c>
      <c r="D3" s="79">
        <f>Inputs!$E$203</f>
        <v>42004</v>
      </c>
    </row>
    <row r="4" spans="1:85" ht="21.6" hidden="1" customHeight="1" outlineLevel="1" x14ac:dyDescent="0.3">
      <c r="B4" s="66" t="s">
        <v>43</v>
      </c>
      <c r="D4" s="79">
        <f>EOMONTH($D$3,-12)+1</f>
        <v>41640</v>
      </c>
    </row>
    <row r="5" spans="1:85" ht="19.149999999999999" hidden="1" customHeight="1" outlineLevel="1" x14ac:dyDescent="0.3">
      <c r="B5" s="66" t="s">
        <v>2</v>
      </c>
      <c r="D5" s="79">
        <f>Inputs!$E$12</f>
        <v>42005</v>
      </c>
    </row>
    <row r="6" spans="1:85" ht="19.149999999999999" hidden="1" customHeight="1" outlineLevel="1" x14ac:dyDescent="0.3">
      <c r="B6" s="66" t="s">
        <v>40</v>
      </c>
      <c r="D6" s="79">
        <f>EOMONTH(D$5,((12*Inputs!$E$13)-1))</f>
        <v>49309</v>
      </c>
    </row>
    <row r="7" spans="1:85" ht="15.6" hidden="1" customHeight="1" outlineLevel="1" x14ac:dyDescent="0.3">
      <c r="B7" s="66" t="s">
        <v>771</v>
      </c>
      <c r="D7" s="79">
        <f>D5</f>
        <v>42005</v>
      </c>
      <c r="F7" s="79"/>
    </row>
    <row r="8" spans="1:85" ht="18" hidden="1" customHeight="1" outlineLevel="1" x14ac:dyDescent="0.3">
      <c r="B8" s="66" t="s">
        <v>772</v>
      </c>
      <c r="D8" s="79">
        <f>EOMONTH($D$7,(12*Inputs!$E$44)-1)</f>
        <v>49309</v>
      </c>
    </row>
    <row r="9" spans="1:85" ht="14.45" hidden="1" customHeight="1" outlineLevel="1" x14ac:dyDescent="0.3">
      <c r="B9" s="66" t="s">
        <v>1020</v>
      </c>
      <c r="D9" s="79">
        <f>Inputs!$E$36</f>
        <v>43100</v>
      </c>
    </row>
    <row r="10" spans="1:85" ht="15.6" hidden="1" customHeight="1" outlineLevel="1" x14ac:dyDescent="0.3">
      <c r="B10" s="66" t="s">
        <v>48</v>
      </c>
      <c r="D10" s="79">
        <f>Inputs!$E$45</f>
        <v>41730</v>
      </c>
      <c r="E10" s="79"/>
    </row>
    <row r="11" spans="1:85" ht="15.6" hidden="1" customHeight="1" outlineLevel="1" x14ac:dyDescent="0.3">
      <c r="B11" s="66" t="s">
        <v>51</v>
      </c>
      <c r="D11" s="79">
        <f>EOMONTH($D$10,11)</f>
        <v>42094</v>
      </c>
      <c r="E11" s="79"/>
    </row>
    <row r="12" spans="1:85" ht="15.6" hidden="1" customHeight="1" outlineLevel="1" x14ac:dyDescent="0.3">
      <c r="B12" s="66" t="s">
        <v>797</v>
      </c>
      <c r="D12" s="79">
        <f>Inputs!$E$53</f>
        <v>42005</v>
      </c>
    </row>
    <row r="13" spans="1:85" ht="15" hidden="1" customHeight="1" outlineLevel="1" x14ac:dyDescent="0.3">
      <c r="E13" s="79"/>
      <c r="J13" s="396"/>
      <c r="K13" s="396"/>
      <c r="L13" s="396"/>
    </row>
    <row r="14" spans="1:85" ht="21.6" customHeight="1" collapsed="1" x14ac:dyDescent="0.25">
      <c r="A14" s="1173" t="s">
        <v>1114</v>
      </c>
      <c r="B14" s="1175"/>
      <c r="F14" s="92">
        <f>$D$4</f>
        <v>41640</v>
      </c>
      <c r="G14" s="93">
        <f>F$16+1</f>
        <v>41821</v>
      </c>
      <c r="H14" s="94">
        <f t="shared" ref="H14:BS14" si="0">G$16+1</f>
        <v>42005</v>
      </c>
      <c r="I14" s="93">
        <f t="shared" si="0"/>
        <v>42186</v>
      </c>
      <c r="J14" s="94">
        <f t="shared" si="0"/>
        <v>42370</v>
      </c>
      <c r="K14" s="93">
        <f t="shared" si="0"/>
        <v>42552</v>
      </c>
      <c r="L14" s="94">
        <f t="shared" si="0"/>
        <v>42736</v>
      </c>
      <c r="M14" s="93">
        <f t="shared" si="0"/>
        <v>42917</v>
      </c>
      <c r="N14" s="94">
        <f t="shared" si="0"/>
        <v>43101</v>
      </c>
      <c r="O14" s="93">
        <f t="shared" si="0"/>
        <v>43282</v>
      </c>
      <c r="P14" s="94">
        <f t="shared" si="0"/>
        <v>43466</v>
      </c>
      <c r="Q14" s="93">
        <f>P$16+1</f>
        <v>43647</v>
      </c>
      <c r="R14" s="94">
        <f t="shared" si="0"/>
        <v>43831</v>
      </c>
      <c r="S14" s="93">
        <f t="shared" si="0"/>
        <v>44013</v>
      </c>
      <c r="T14" s="94">
        <f t="shared" si="0"/>
        <v>44197</v>
      </c>
      <c r="U14" s="93">
        <f t="shared" si="0"/>
        <v>44378</v>
      </c>
      <c r="V14" s="94">
        <f t="shared" si="0"/>
        <v>44562</v>
      </c>
      <c r="W14" s="93">
        <f t="shared" si="0"/>
        <v>44743</v>
      </c>
      <c r="X14" s="94">
        <f t="shared" si="0"/>
        <v>44927</v>
      </c>
      <c r="Y14" s="93">
        <f t="shared" si="0"/>
        <v>45108</v>
      </c>
      <c r="Z14" s="94">
        <f t="shared" si="0"/>
        <v>45292</v>
      </c>
      <c r="AA14" s="93">
        <f t="shared" si="0"/>
        <v>45474</v>
      </c>
      <c r="AB14" s="94">
        <f t="shared" si="0"/>
        <v>45658</v>
      </c>
      <c r="AC14" s="93">
        <f t="shared" si="0"/>
        <v>45839</v>
      </c>
      <c r="AD14" s="94">
        <f t="shared" si="0"/>
        <v>46023</v>
      </c>
      <c r="AE14" s="93">
        <f t="shared" si="0"/>
        <v>46204</v>
      </c>
      <c r="AF14" s="94">
        <f t="shared" si="0"/>
        <v>46388</v>
      </c>
      <c r="AG14" s="93">
        <f t="shared" si="0"/>
        <v>46569</v>
      </c>
      <c r="AH14" s="94">
        <f t="shared" si="0"/>
        <v>46753</v>
      </c>
      <c r="AI14" s="93">
        <f t="shared" si="0"/>
        <v>46935</v>
      </c>
      <c r="AJ14" s="94">
        <f t="shared" si="0"/>
        <v>47119</v>
      </c>
      <c r="AK14" s="93">
        <f t="shared" si="0"/>
        <v>47300</v>
      </c>
      <c r="AL14" s="94">
        <f t="shared" si="0"/>
        <v>47484</v>
      </c>
      <c r="AM14" s="93">
        <f t="shared" si="0"/>
        <v>47665</v>
      </c>
      <c r="AN14" s="94">
        <f t="shared" si="0"/>
        <v>47849</v>
      </c>
      <c r="AO14" s="93">
        <f t="shared" si="0"/>
        <v>48030</v>
      </c>
      <c r="AP14" s="94">
        <f t="shared" si="0"/>
        <v>48214</v>
      </c>
      <c r="AQ14" s="93">
        <f t="shared" si="0"/>
        <v>48396</v>
      </c>
      <c r="AR14" s="94">
        <f t="shared" si="0"/>
        <v>48580</v>
      </c>
      <c r="AS14" s="93">
        <f t="shared" si="0"/>
        <v>48761</v>
      </c>
      <c r="AT14" s="94">
        <f t="shared" si="0"/>
        <v>48945</v>
      </c>
      <c r="AU14" s="93">
        <f t="shared" si="0"/>
        <v>49126</v>
      </c>
      <c r="AV14" s="94">
        <f t="shared" si="0"/>
        <v>49310</v>
      </c>
      <c r="AW14" s="93">
        <f t="shared" si="0"/>
        <v>49491</v>
      </c>
      <c r="AX14" s="94">
        <f t="shared" si="0"/>
        <v>49675</v>
      </c>
      <c r="AY14" s="93">
        <f t="shared" si="0"/>
        <v>49857</v>
      </c>
      <c r="AZ14" s="94">
        <f t="shared" si="0"/>
        <v>50041</v>
      </c>
      <c r="BA14" s="93">
        <f t="shared" si="0"/>
        <v>50222</v>
      </c>
      <c r="BB14" s="94">
        <f t="shared" si="0"/>
        <v>50406</v>
      </c>
      <c r="BC14" s="93">
        <f t="shared" si="0"/>
        <v>50587</v>
      </c>
      <c r="BD14" s="94">
        <f t="shared" si="0"/>
        <v>50771</v>
      </c>
      <c r="BE14" s="93">
        <f t="shared" si="0"/>
        <v>50952</v>
      </c>
      <c r="BF14" s="94">
        <f t="shared" si="0"/>
        <v>51136</v>
      </c>
      <c r="BG14" s="93">
        <f t="shared" si="0"/>
        <v>51318</v>
      </c>
      <c r="BH14" s="94">
        <f t="shared" si="0"/>
        <v>51502</v>
      </c>
      <c r="BI14" s="93">
        <f t="shared" si="0"/>
        <v>51683</v>
      </c>
      <c r="BJ14" s="94">
        <f t="shared" si="0"/>
        <v>51867</v>
      </c>
      <c r="BK14" s="93">
        <f t="shared" si="0"/>
        <v>52048</v>
      </c>
      <c r="BL14" s="94">
        <f t="shared" si="0"/>
        <v>52232</v>
      </c>
      <c r="BM14" s="93">
        <f t="shared" si="0"/>
        <v>52413</v>
      </c>
      <c r="BN14" s="94">
        <f t="shared" si="0"/>
        <v>52597</v>
      </c>
      <c r="BO14" s="93">
        <f t="shared" si="0"/>
        <v>52779</v>
      </c>
      <c r="BP14" s="94">
        <f t="shared" si="0"/>
        <v>52963</v>
      </c>
      <c r="BQ14" s="93">
        <f t="shared" si="0"/>
        <v>53144</v>
      </c>
      <c r="BR14" s="94">
        <f t="shared" si="0"/>
        <v>53328</v>
      </c>
      <c r="BS14" s="93">
        <f t="shared" si="0"/>
        <v>53509</v>
      </c>
      <c r="BT14" s="94">
        <f t="shared" ref="BT14:CG14" si="1">BS$16+1</f>
        <v>53693</v>
      </c>
      <c r="BU14" s="93">
        <f t="shared" si="1"/>
        <v>53874</v>
      </c>
      <c r="BV14" s="94">
        <f t="shared" si="1"/>
        <v>54058</v>
      </c>
      <c r="BW14" s="93">
        <f t="shared" si="1"/>
        <v>54240</v>
      </c>
      <c r="BX14" s="94">
        <f t="shared" si="1"/>
        <v>54424</v>
      </c>
      <c r="BY14" s="93">
        <f t="shared" si="1"/>
        <v>54605</v>
      </c>
      <c r="BZ14" s="94">
        <f t="shared" si="1"/>
        <v>54789</v>
      </c>
      <c r="CA14" s="93">
        <f t="shared" si="1"/>
        <v>54970</v>
      </c>
      <c r="CB14" s="94">
        <f t="shared" si="1"/>
        <v>55154</v>
      </c>
      <c r="CC14" s="93">
        <f t="shared" si="1"/>
        <v>55335</v>
      </c>
      <c r="CD14" s="94">
        <f t="shared" si="1"/>
        <v>55519</v>
      </c>
      <c r="CE14" s="93">
        <f t="shared" si="1"/>
        <v>55701</v>
      </c>
      <c r="CF14" s="94">
        <f t="shared" si="1"/>
        <v>55885</v>
      </c>
      <c r="CG14" s="93">
        <f t="shared" si="1"/>
        <v>56066</v>
      </c>
    </row>
    <row r="15" spans="1:85" ht="14.45" customHeight="1" x14ac:dyDescent="0.25">
      <c r="A15" s="1175"/>
      <c r="B15" s="1175"/>
      <c r="F15" s="95" t="s">
        <v>44</v>
      </c>
      <c r="G15" s="96" t="s">
        <v>44</v>
      </c>
      <c r="H15" s="97" t="s">
        <v>44</v>
      </c>
      <c r="I15" s="96" t="s">
        <v>44</v>
      </c>
      <c r="J15" s="97" t="s">
        <v>44</v>
      </c>
      <c r="K15" s="96" t="s">
        <v>44</v>
      </c>
      <c r="L15" s="97" t="s">
        <v>44</v>
      </c>
      <c r="M15" s="96" t="s">
        <v>44</v>
      </c>
      <c r="N15" s="97" t="s">
        <v>44</v>
      </c>
      <c r="O15" s="96" t="s">
        <v>44</v>
      </c>
      <c r="P15" s="97" t="s">
        <v>44</v>
      </c>
      <c r="Q15" s="96" t="s">
        <v>44</v>
      </c>
      <c r="R15" s="97" t="s">
        <v>44</v>
      </c>
      <c r="S15" s="96" t="s">
        <v>44</v>
      </c>
      <c r="T15" s="97" t="s">
        <v>44</v>
      </c>
      <c r="U15" s="96" t="s">
        <v>44</v>
      </c>
      <c r="V15" s="97" t="s">
        <v>44</v>
      </c>
      <c r="W15" s="96" t="s">
        <v>44</v>
      </c>
      <c r="X15" s="97" t="s">
        <v>44</v>
      </c>
      <c r="Y15" s="96" t="s">
        <v>44</v>
      </c>
      <c r="Z15" s="97" t="s">
        <v>44</v>
      </c>
      <c r="AA15" s="96" t="s">
        <v>44</v>
      </c>
      <c r="AB15" s="97" t="s">
        <v>44</v>
      </c>
      <c r="AC15" s="96" t="s">
        <v>44</v>
      </c>
      <c r="AD15" s="97" t="s">
        <v>44</v>
      </c>
      <c r="AE15" s="96" t="s">
        <v>44</v>
      </c>
      <c r="AF15" s="97" t="s">
        <v>44</v>
      </c>
      <c r="AG15" s="96" t="s">
        <v>44</v>
      </c>
      <c r="AH15" s="97" t="s">
        <v>44</v>
      </c>
      <c r="AI15" s="96" t="s">
        <v>44</v>
      </c>
      <c r="AJ15" s="97" t="s">
        <v>44</v>
      </c>
      <c r="AK15" s="96" t="s">
        <v>44</v>
      </c>
      <c r="AL15" s="97" t="s">
        <v>44</v>
      </c>
      <c r="AM15" s="96" t="s">
        <v>44</v>
      </c>
      <c r="AN15" s="97" t="s">
        <v>44</v>
      </c>
      <c r="AO15" s="96" t="s">
        <v>44</v>
      </c>
      <c r="AP15" s="97" t="s">
        <v>44</v>
      </c>
      <c r="AQ15" s="96" t="s">
        <v>44</v>
      </c>
      <c r="AR15" s="97" t="s">
        <v>44</v>
      </c>
      <c r="AS15" s="96" t="s">
        <v>44</v>
      </c>
      <c r="AT15" s="97" t="s">
        <v>44</v>
      </c>
      <c r="AU15" s="96" t="s">
        <v>44</v>
      </c>
      <c r="AV15" s="97" t="s">
        <v>44</v>
      </c>
      <c r="AW15" s="96" t="s">
        <v>44</v>
      </c>
      <c r="AX15" s="97" t="s">
        <v>44</v>
      </c>
      <c r="AY15" s="96" t="s">
        <v>44</v>
      </c>
      <c r="AZ15" s="97" t="s">
        <v>44</v>
      </c>
      <c r="BA15" s="96" t="s">
        <v>44</v>
      </c>
      <c r="BB15" s="97" t="s">
        <v>44</v>
      </c>
      <c r="BC15" s="96" t="s">
        <v>44</v>
      </c>
      <c r="BD15" s="97" t="s">
        <v>44</v>
      </c>
      <c r="BE15" s="96" t="s">
        <v>44</v>
      </c>
      <c r="BF15" s="97" t="s">
        <v>44</v>
      </c>
      <c r="BG15" s="96" t="s">
        <v>44</v>
      </c>
      <c r="BH15" s="97" t="s">
        <v>44</v>
      </c>
      <c r="BI15" s="96" t="s">
        <v>44</v>
      </c>
      <c r="BJ15" s="97" t="s">
        <v>44</v>
      </c>
      <c r="BK15" s="96" t="s">
        <v>44</v>
      </c>
      <c r="BL15" s="97" t="s">
        <v>44</v>
      </c>
      <c r="BM15" s="96" t="s">
        <v>44</v>
      </c>
      <c r="BN15" s="97" t="s">
        <v>44</v>
      </c>
      <c r="BO15" s="96" t="s">
        <v>44</v>
      </c>
      <c r="BP15" s="97" t="s">
        <v>44</v>
      </c>
      <c r="BQ15" s="96" t="s">
        <v>44</v>
      </c>
      <c r="BR15" s="97" t="s">
        <v>44</v>
      </c>
      <c r="BS15" s="96" t="s">
        <v>44</v>
      </c>
      <c r="BT15" s="97" t="s">
        <v>44</v>
      </c>
      <c r="BU15" s="96" t="s">
        <v>44</v>
      </c>
      <c r="BV15" s="97" t="s">
        <v>44</v>
      </c>
      <c r="BW15" s="96" t="s">
        <v>44</v>
      </c>
      <c r="BX15" s="97" t="s">
        <v>44</v>
      </c>
      <c r="BY15" s="96" t="s">
        <v>44</v>
      </c>
      <c r="BZ15" s="97" t="s">
        <v>44</v>
      </c>
      <c r="CA15" s="96" t="s">
        <v>44</v>
      </c>
      <c r="CB15" s="97" t="s">
        <v>44</v>
      </c>
      <c r="CC15" s="96" t="s">
        <v>44</v>
      </c>
      <c r="CD15" s="97" t="s">
        <v>44</v>
      </c>
      <c r="CE15" s="96" t="s">
        <v>44</v>
      </c>
      <c r="CF15" s="97" t="s">
        <v>44</v>
      </c>
      <c r="CG15" s="96" t="s">
        <v>44</v>
      </c>
    </row>
    <row r="16" spans="1:85" ht="18.600000000000001" customHeight="1" x14ac:dyDescent="0.3">
      <c r="D16" s="39" t="s">
        <v>87</v>
      </c>
      <c r="F16" s="98">
        <f>EOMONTH(F$14,5)</f>
        <v>41820</v>
      </c>
      <c r="G16" s="99">
        <f>EOMONTH(G$14,5)</f>
        <v>42004</v>
      </c>
      <c r="H16" s="100">
        <f t="shared" ref="H16:BS16" si="2">EOMONTH(H$14,5)</f>
        <v>42185</v>
      </c>
      <c r="I16" s="99">
        <f t="shared" si="2"/>
        <v>42369</v>
      </c>
      <c r="J16" s="100">
        <f t="shared" si="2"/>
        <v>42551</v>
      </c>
      <c r="K16" s="99">
        <f t="shared" si="2"/>
        <v>42735</v>
      </c>
      <c r="L16" s="100">
        <f t="shared" si="2"/>
        <v>42916</v>
      </c>
      <c r="M16" s="99">
        <f t="shared" si="2"/>
        <v>43100</v>
      </c>
      <c r="N16" s="100">
        <f t="shared" si="2"/>
        <v>43281</v>
      </c>
      <c r="O16" s="99">
        <f t="shared" si="2"/>
        <v>43465</v>
      </c>
      <c r="P16" s="100">
        <f t="shared" si="2"/>
        <v>43646</v>
      </c>
      <c r="Q16" s="99">
        <f t="shared" si="2"/>
        <v>43830</v>
      </c>
      <c r="R16" s="100">
        <f t="shared" si="2"/>
        <v>44012</v>
      </c>
      <c r="S16" s="99">
        <f t="shared" si="2"/>
        <v>44196</v>
      </c>
      <c r="T16" s="100">
        <f t="shared" si="2"/>
        <v>44377</v>
      </c>
      <c r="U16" s="99">
        <f t="shared" si="2"/>
        <v>44561</v>
      </c>
      <c r="V16" s="100">
        <f t="shared" si="2"/>
        <v>44742</v>
      </c>
      <c r="W16" s="99">
        <f t="shared" si="2"/>
        <v>44926</v>
      </c>
      <c r="X16" s="100">
        <f t="shared" si="2"/>
        <v>45107</v>
      </c>
      <c r="Y16" s="99">
        <f t="shared" si="2"/>
        <v>45291</v>
      </c>
      <c r="Z16" s="100">
        <f t="shared" si="2"/>
        <v>45473</v>
      </c>
      <c r="AA16" s="99">
        <f t="shared" si="2"/>
        <v>45657</v>
      </c>
      <c r="AB16" s="100">
        <f t="shared" si="2"/>
        <v>45838</v>
      </c>
      <c r="AC16" s="99">
        <f t="shared" si="2"/>
        <v>46022</v>
      </c>
      <c r="AD16" s="100">
        <f t="shared" si="2"/>
        <v>46203</v>
      </c>
      <c r="AE16" s="99">
        <f t="shared" si="2"/>
        <v>46387</v>
      </c>
      <c r="AF16" s="100">
        <f t="shared" si="2"/>
        <v>46568</v>
      </c>
      <c r="AG16" s="99">
        <f t="shared" si="2"/>
        <v>46752</v>
      </c>
      <c r="AH16" s="100">
        <f t="shared" si="2"/>
        <v>46934</v>
      </c>
      <c r="AI16" s="99">
        <f t="shared" si="2"/>
        <v>47118</v>
      </c>
      <c r="AJ16" s="100">
        <f t="shared" si="2"/>
        <v>47299</v>
      </c>
      <c r="AK16" s="99">
        <f t="shared" si="2"/>
        <v>47483</v>
      </c>
      <c r="AL16" s="100">
        <f t="shared" si="2"/>
        <v>47664</v>
      </c>
      <c r="AM16" s="99">
        <f t="shared" si="2"/>
        <v>47848</v>
      </c>
      <c r="AN16" s="100">
        <f t="shared" si="2"/>
        <v>48029</v>
      </c>
      <c r="AO16" s="99">
        <f t="shared" si="2"/>
        <v>48213</v>
      </c>
      <c r="AP16" s="100">
        <f t="shared" si="2"/>
        <v>48395</v>
      </c>
      <c r="AQ16" s="99">
        <f t="shared" si="2"/>
        <v>48579</v>
      </c>
      <c r="AR16" s="100">
        <f t="shared" si="2"/>
        <v>48760</v>
      </c>
      <c r="AS16" s="99">
        <f t="shared" si="2"/>
        <v>48944</v>
      </c>
      <c r="AT16" s="100">
        <f t="shared" si="2"/>
        <v>49125</v>
      </c>
      <c r="AU16" s="99">
        <f t="shared" si="2"/>
        <v>49309</v>
      </c>
      <c r="AV16" s="100">
        <f t="shared" si="2"/>
        <v>49490</v>
      </c>
      <c r="AW16" s="99">
        <f t="shared" si="2"/>
        <v>49674</v>
      </c>
      <c r="AX16" s="100">
        <f t="shared" si="2"/>
        <v>49856</v>
      </c>
      <c r="AY16" s="99">
        <f t="shared" si="2"/>
        <v>50040</v>
      </c>
      <c r="AZ16" s="100">
        <f t="shared" si="2"/>
        <v>50221</v>
      </c>
      <c r="BA16" s="99">
        <f t="shared" si="2"/>
        <v>50405</v>
      </c>
      <c r="BB16" s="100">
        <f t="shared" si="2"/>
        <v>50586</v>
      </c>
      <c r="BC16" s="99">
        <f t="shared" si="2"/>
        <v>50770</v>
      </c>
      <c r="BD16" s="100">
        <f t="shared" si="2"/>
        <v>50951</v>
      </c>
      <c r="BE16" s="99">
        <f t="shared" si="2"/>
        <v>51135</v>
      </c>
      <c r="BF16" s="100">
        <f t="shared" si="2"/>
        <v>51317</v>
      </c>
      <c r="BG16" s="99">
        <f t="shared" si="2"/>
        <v>51501</v>
      </c>
      <c r="BH16" s="100">
        <f t="shared" si="2"/>
        <v>51682</v>
      </c>
      <c r="BI16" s="99">
        <f t="shared" si="2"/>
        <v>51866</v>
      </c>
      <c r="BJ16" s="100">
        <f t="shared" si="2"/>
        <v>52047</v>
      </c>
      <c r="BK16" s="99">
        <f t="shared" si="2"/>
        <v>52231</v>
      </c>
      <c r="BL16" s="100">
        <f t="shared" si="2"/>
        <v>52412</v>
      </c>
      <c r="BM16" s="99">
        <f t="shared" si="2"/>
        <v>52596</v>
      </c>
      <c r="BN16" s="100">
        <f t="shared" si="2"/>
        <v>52778</v>
      </c>
      <c r="BO16" s="99">
        <f t="shared" si="2"/>
        <v>52962</v>
      </c>
      <c r="BP16" s="100">
        <f t="shared" si="2"/>
        <v>53143</v>
      </c>
      <c r="BQ16" s="99">
        <f t="shared" si="2"/>
        <v>53327</v>
      </c>
      <c r="BR16" s="100">
        <f t="shared" si="2"/>
        <v>53508</v>
      </c>
      <c r="BS16" s="99">
        <f t="shared" si="2"/>
        <v>53692</v>
      </c>
      <c r="BT16" s="100">
        <f t="shared" ref="BT16:CG16" si="3">EOMONTH(BT$14,5)</f>
        <v>53873</v>
      </c>
      <c r="BU16" s="99">
        <f t="shared" si="3"/>
        <v>54057</v>
      </c>
      <c r="BV16" s="100">
        <f t="shared" si="3"/>
        <v>54239</v>
      </c>
      <c r="BW16" s="99">
        <f t="shared" si="3"/>
        <v>54423</v>
      </c>
      <c r="BX16" s="100">
        <f t="shared" si="3"/>
        <v>54604</v>
      </c>
      <c r="BY16" s="99">
        <f t="shared" si="3"/>
        <v>54788</v>
      </c>
      <c r="BZ16" s="100">
        <f t="shared" si="3"/>
        <v>54969</v>
      </c>
      <c r="CA16" s="99">
        <f t="shared" si="3"/>
        <v>55153</v>
      </c>
      <c r="CB16" s="100">
        <f t="shared" si="3"/>
        <v>55334</v>
      </c>
      <c r="CC16" s="99">
        <f t="shared" si="3"/>
        <v>55518</v>
      </c>
      <c r="CD16" s="100">
        <f t="shared" si="3"/>
        <v>55700</v>
      </c>
      <c r="CE16" s="99">
        <f t="shared" si="3"/>
        <v>55884</v>
      </c>
      <c r="CF16" s="100">
        <f t="shared" si="3"/>
        <v>56065</v>
      </c>
      <c r="CG16" s="99">
        <f t="shared" si="3"/>
        <v>56249</v>
      </c>
    </row>
    <row r="17" spans="1:86" ht="18.600000000000001" customHeight="1" x14ac:dyDescent="0.3">
      <c r="B17" s="66" t="s">
        <v>46</v>
      </c>
      <c r="F17" s="101">
        <f>F$16+1-F$14</f>
        <v>181</v>
      </c>
      <c r="G17" s="101">
        <f t="shared" ref="G17:BR17" si="4">G$16+1-G$14</f>
        <v>184</v>
      </c>
      <c r="H17" s="101">
        <f>H$16+1-H$14</f>
        <v>181</v>
      </c>
      <c r="I17" s="101">
        <f t="shared" si="4"/>
        <v>184</v>
      </c>
      <c r="J17" s="101">
        <f t="shared" si="4"/>
        <v>182</v>
      </c>
      <c r="K17" s="101">
        <f t="shared" si="4"/>
        <v>184</v>
      </c>
      <c r="L17" s="101">
        <f t="shared" si="4"/>
        <v>181</v>
      </c>
      <c r="M17" s="101">
        <f t="shared" si="4"/>
        <v>184</v>
      </c>
      <c r="N17" s="101">
        <f t="shared" si="4"/>
        <v>181</v>
      </c>
      <c r="O17" s="101">
        <f t="shared" si="4"/>
        <v>184</v>
      </c>
      <c r="P17" s="101">
        <f t="shared" si="4"/>
        <v>181</v>
      </c>
      <c r="Q17" s="101">
        <f t="shared" si="4"/>
        <v>184</v>
      </c>
      <c r="R17" s="101">
        <f t="shared" si="4"/>
        <v>182</v>
      </c>
      <c r="S17" s="101">
        <f t="shared" si="4"/>
        <v>184</v>
      </c>
      <c r="T17" s="101">
        <f t="shared" si="4"/>
        <v>181</v>
      </c>
      <c r="U17" s="101">
        <f t="shared" si="4"/>
        <v>184</v>
      </c>
      <c r="V17" s="101">
        <f t="shared" si="4"/>
        <v>181</v>
      </c>
      <c r="W17" s="101">
        <f t="shared" si="4"/>
        <v>184</v>
      </c>
      <c r="X17" s="101">
        <f t="shared" si="4"/>
        <v>181</v>
      </c>
      <c r="Y17" s="101">
        <f t="shared" si="4"/>
        <v>184</v>
      </c>
      <c r="Z17" s="101">
        <f t="shared" si="4"/>
        <v>182</v>
      </c>
      <c r="AA17" s="101">
        <f t="shared" si="4"/>
        <v>184</v>
      </c>
      <c r="AB17" s="101">
        <f t="shared" si="4"/>
        <v>181</v>
      </c>
      <c r="AC17" s="101">
        <f t="shared" si="4"/>
        <v>184</v>
      </c>
      <c r="AD17" s="101">
        <f t="shared" si="4"/>
        <v>181</v>
      </c>
      <c r="AE17" s="101">
        <f t="shared" si="4"/>
        <v>184</v>
      </c>
      <c r="AF17" s="101">
        <f t="shared" si="4"/>
        <v>181</v>
      </c>
      <c r="AG17" s="101">
        <f t="shared" si="4"/>
        <v>184</v>
      </c>
      <c r="AH17" s="101">
        <f t="shared" si="4"/>
        <v>182</v>
      </c>
      <c r="AI17" s="101">
        <f t="shared" si="4"/>
        <v>184</v>
      </c>
      <c r="AJ17" s="101">
        <f t="shared" si="4"/>
        <v>181</v>
      </c>
      <c r="AK17" s="101">
        <f t="shared" si="4"/>
        <v>184</v>
      </c>
      <c r="AL17" s="101">
        <f t="shared" si="4"/>
        <v>181</v>
      </c>
      <c r="AM17" s="101">
        <f t="shared" si="4"/>
        <v>184</v>
      </c>
      <c r="AN17" s="101">
        <f t="shared" si="4"/>
        <v>181</v>
      </c>
      <c r="AO17" s="101">
        <f t="shared" si="4"/>
        <v>184</v>
      </c>
      <c r="AP17" s="101">
        <f t="shared" si="4"/>
        <v>182</v>
      </c>
      <c r="AQ17" s="101">
        <f t="shared" si="4"/>
        <v>184</v>
      </c>
      <c r="AR17" s="101">
        <f t="shared" si="4"/>
        <v>181</v>
      </c>
      <c r="AS17" s="101">
        <f t="shared" si="4"/>
        <v>184</v>
      </c>
      <c r="AT17" s="101">
        <f t="shared" si="4"/>
        <v>181</v>
      </c>
      <c r="AU17" s="101">
        <f t="shared" si="4"/>
        <v>184</v>
      </c>
      <c r="AV17" s="101">
        <f t="shared" si="4"/>
        <v>181</v>
      </c>
      <c r="AW17" s="101">
        <f t="shared" si="4"/>
        <v>184</v>
      </c>
      <c r="AX17" s="101">
        <f t="shared" si="4"/>
        <v>182</v>
      </c>
      <c r="AY17" s="101">
        <f t="shared" si="4"/>
        <v>184</v>
      </c>
      <c r="AZ17" s="101">
        <f t="shared" si="4"/>
        <v>181</v>
      </c>
      <c r="BA17" s="101">
        <f t="shared" si="4"/>
        <v>184</v>
      </c>
      <c r="BB17" s="101">
        <f t="shared" si="4"/>
        <v>181</v>
      </c>
      <c r="BC17" s="101">
        <f t="shared" si="4"/>
        <v>184</v>
      </c>
      <c r="BD17" s="101">
        <f t="shared" si="4"/>
        <v>181</v>
      </c>
      <c r="BE17" s="101">
        <f t="shared" si="4"/>
        <v>184</v>
      </c>
      <c r="BF17" s="101">
        <f t="shared" si="4"/>
        <v>182</v>
      </c>
      <c r="BG17" s="101">
        <f t="shared" si="4"/>
        <v>184</v>
      </c>
      <c r="BH17" s="101">
        <f t="shared" si="4"/>
        <v>181</v>
      </c>
      <c r="BI17" s="101">
        <f t="shared" si="4"/>
        <v>184</v>
      </c>
      <c r="BJ17" s="101">
        <f t="shared" si="4"/>
        <v>181</v>
      </c>
      <c r="BK17" s="101">
        <f t="shared" si="4"/>
        <v>184</v>
      </c>
      <c r="BL17" s="101">
        <f t="shared" si="4"/>
        <v>181</v>
      </c>
      <c r="BM17" s="101">
        <f t="shared" si="4"/>
        <v>184</v>
      </c>
      <c r="BN17" s="101">
        <f t="shared" si="4"/>
        <v>182</v>
      </c>
      <c r="BO17" s="101">
        <f t="shared" si="4"/>
        <v>184</v>
      </c>
      <c r="BP17" s="101">
        <f t="shared" si="4"/>
        <v>181</v>
      </c>
      <c r="BQ17" s="101">
        <f t="shared" si="4"/>
        <v>184</v>
      </c>
      <c r="BR17" s="101">
        <f t="shared" si="4"/>
        <v>181</v>
      </c>
      <c r="BS17" s="101">
        <f t="shared" ref="BS17:CG17" si="5">BS$16+1-BS$14</f>
        <v>184</v>
      </c>
      <c r="BT17" s="101">
        <f t="shared" si="5"/>
        <v>181</v>
      </c>
      <c r="BU17" s="101">
        <f t="shared" si="5"/>
        <v>184</v>
      </c>
      <c r="BV17" s="101">
        <f t="shared" si="5"/>
        <v>182</v>
      </c>
      <c r="BW17" s="101">
        <f t="shared" si="5"/>
        <v>184</v>
      </c>
      <c r="BX17" s="101">
        <f t="shared" si="5"/>
        <v>181</v>
      </c>
      <c r="BY17" s="101">
        <f t="shared" si="5"/>
        <v>184</v>
      </c>
      <c r="BZ17" s="101">
        <f t="shared" si="5"/>
        <v>181</v>
      </c>
      <c r="CA17" s="101">
        <f t="shared" si="5"/>
        <v>184</v>
      </c>
      <c r="CB17" s="101">
        <f t="shared" si="5"/>
        <v>181</v>
      </c>
      <c r="CC17" s="101">
        <f t="shared" si="5"/>
        <v>184</v>
      </c>
      <c r="CD17" s="101">
        <f t="shared" si="5"/>
        <v>182</v>
      </c>
      <c r="CE17" s="101">
        <f t="shared" si="5"/>
        <v>184</v>
      </c>
      <c r="CF17" s="101">
        <f t="shared" si="5"/>
        <v>181</v>
      </c>
      <c r="CG17" s="101">
        <f t="shared" si="5"/>
        <v>184</v>
      </c>
    </row>
    <row r="18" spans="1:86" s="102" customFormat="1" ht="4.1500000000000004" customHeight="1" x14ac:dyDescent="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66"/>
    </row>
    <row r="19" spans="1:86" ht="14.45" hidden="1" outlineLevel="1" x14ac:dyDescent="0.3">
      <c r="B19" s="84" t="s">
        <v>53</v>
      </c>
      <c r="F19" s="104">
        <f t="shared" ref="F19:AK19" si="6">IF((F$16-$D$5)&lt;0,0,IF((F$16-$D$5)&gt;F$17,F$17,(F$16-$D$5)+1))</f>
        <v>0</v>
      </c>
      <c r="G19" s="104">
        <f t="shared" si="6"/>
        <v>0</v>
      </c>
      <c r="H19" s="104">
        <f t="shared" si="6"/>
        <v>181</v>
      </c>
      <c r="I19" s="104">
        <f t="shared" si="6"/>
        <v>184</v>
      </c>
      <c r="J19" s="105">
        <f t="shared" si="6"/>
        <v>182</v>
      </c>
      <c r="K19" s="105">
        <f t="shared" si="6"/>
        <v>184</v>
      </c>
      <c r="L19" s="105">
        <f t="shared" si="6"/>
        <v>181</v>
      </c>
      <c r="M19" s="105">
        <f t="shared" si="6"/>
        <v>184</v>
      </c>
      <c r="N19" s="105">
        <f t="shared" si="6"/>
        <v>181</v>
      </c>
      <c r="O19" s="105">
        <f t="shared" si="6"/>
        <v>184</v>
      </c>
      <c r="P19" s="105">
        <f t="shared" si="6"/>
        <v>181</v>
      </c>
      <c r="Q19" s="105">
        <f t="shared" si="6"/>
        <v>184</v>
      </c>
      <c r="R19" s="105">
        <f t="shared" si="6"/>
        <v>182</v>
      </c>
      <c r="S19" s="105">
        <f t="shared" si="6"/>
        <v>184</v>
      </c>
      <c r="T19" s="105">
        <f t="shared" si="6"/>
        <v>181</v>
      </c>
      <c r="U19" s="105">
        <f t="shared" si="6"/>
        <v>184</v>
      </c>
      <c r="V19" s="105">
        <f t="shared" si="6"/>
        <v>181</v>
      </c>
      <c r="W19" s="105">
        <f t="shared" si="6"/>
        <v>184</v>
      </c>
      <c r="X19" s="105">
        <f t="shared" si="6"/>
        <v>181</v>
      </c>
      <c r="Y19" s="105">
        <f t="shared" si="6"/>
        <v>184</v>
      </c>
      <c r="Z19" s="105">
        <f t="shared" si="6"/>
        <v>182</v>
      </c>
      <c r="AA19" s="105">
        <f t="shared" si="6"/>
        <v>184</v>
      </c>
      <c r="AB19" s="105">
        <f t="shared" si="6"/>
        <v>181</v>
      </c>
      <c r="AC19" s="105">
        <f t="shared" si="6"/>
        <v>184</v>
      </c>
      <c r="AD19" s="105">
        <f t="shared" si="6"/>
        <v>181</v>
      </c>
      <c r="AE19" s="105">
        <f t="shared" si="6"/>
        <v>184</v>
      </c>
      <c r="AF19" s="105">
        <f t="shared" si="6"/>
        <v>181</v>
      </c>
      <c r="AG19" s="105">
        <f t="shared" si="6"/>
        <v>184</v>
      </c>
      <c r="AH19" s="105">
        <f t="shared" si="6"/>
        <v>182</v>
      </c>
      <c r="AI19" s="105">
        <f t="shared" si="6"/>
        <v>184</v>
      </c>
      <c r="AJ19" s="105">
        <f t="shared" si="6"/>
        <v>181</v>
      </c>
      <c r="AK19" s="105">
        <f t="shared" si="6"/>
        <v>184</v>
      </c>
      <c r="AL19" s="105">
        <f t="shared" ref="AL19:BQ19" si="7">IF((AL$16-$D$5)&lt;0,0,IF((AL$16-$D$5)&gt;AL$17,AL$17,(AL$16-$D$5)+1))</f>
        <v>181</v>
      </c>
      <c r="AM19" s="105">
        <f t="shared" si="7"/>
        <v>184</v>
      </c>
      <c r="AN19" s="105">
        <f t="shared" si="7"/>
        <v>181</v>
      </c>
      <c r="AO19" s="105">
        <f t="shared" si="7"/>
        <v>184</v>
      </c>
      <c r="AP19" s="105">
        <f t="shared" si="7"/>
        <v>182</v>
      </c>
      <c r="AQ19" s="105">
        <f t="shared" si="7"/>
        <v>184</v>
      </c>
      <c r="AR19" s="105">
        <f t="shared" si="7"/>
        <v>181</v>
      </c>
      <c r="AS19" s="105">
        <f t="shared" si="7"/>
        <v>184</v>
      </c>
      <c r="AT19" s="105">
        <f t="shared" si="7"/>
        <v>181</v>
      </c>
      <c r="AU19" s="105">
        <f t="shared" si="7"/>
        <v>184</v>
      </c>
      <c r="AV19" s="105">
        <f t="shared" si="7"/>
        <v>181</v>
      </c>
      <c r="AW19" s="105">
        <f t="shared" si="7"/>
        <v>184</v>
      </c>
      <c r="AX19" s="105">
        <f t="shared" si="7"/>
        <v>182</v>
      </c>
      <c r="AY19" s="105">
        <f t="shared" si="7"/>
        <v>184</v>
      </c>
      <c r="AZ19" s="105">
        <f t="shared" si="7"/>
        <v>181</v>
      </c>
      <c r="BA19" s="104">
        <f t="shared" si="7"/>
        <v>184</v>
      </c>
      <c r="BB19" s="104">
        <f t="shared" si="7"/>
        <v>181</v>
      </c>
      <c r="BC19" s="104">
        <f t="shared" si="7"/>
        <v>184</v>
      </c>
      <c r="BD19" s="104">
        <f t="shared" si="7"/>
        <v>181</v>
      </c>
      <c r="BE19" s="104">
        <f t="shared" si="7"/>
        <v>184</v>
      </c>
      <c r="BF19" s="104">
        <f t="shared" si="7"/>
        <v>182</v>
      </c>
      <c r="BG19" s="104">
        <f t="shared" si="7"/>
        <v>184</v>
      </c>
      <c r="BH19" s="104">
        <f t="shared" si="7"/>
        <v>181</v>
      </c>
      <c r="BI19" s="104">
        <f t="shared" si="7"/>
        <v>184</v>
      </c>
      <c r="BJ19" s="104">
        <f t="shared" si="7"/>
        <v>181</v>
      </c>
      <c r="BK19" s="104">
        <f t="shared" si="7"/>
        <v>184</v>
      </c>
      <c r="BL19" s="104">
        <f t="shared" si="7"/>
        <v>181</v>
      </c>
      <c r="BM19" s="104">
        <f t="shared" si="7"/>
        <v>184</v>
      </c>
      <c r="BN19" s="104">
        <f t="shared" si="7"/>
        <v>182</v>
      </c>
      <c r="BO19" s="104">
        <f t="shared" si="7"/>
        <v>184</v>
      </c>
      <c r="BP19" s="104">
        <f t="shared" si="7"/>
        <v>181</v>
      </c>
      <c r="BQ19" s="104">
        <f t="shared" si="7"/>
        <v>184</v>
      </c>
      <c r="BR19" s="104">
        <f t="shared" ref="BR19:CG19" si="8">IF((BR$16-$D$5)&lt;0,0,IF((BR$16-$D$5)&gt;BR$17,BR$17,(BR$16-$D$5)+1))</f>
        <v>181</v>
      </c>
      <c r="BS19" s="104">
        <f t="shared" si="8"/>
        <v>184</v>
      </c>
      <c r="BT19" s="104">
        <f t="shared" si="8"/>
        <v>181</v>
      </c>
      <c r="BU19" s="104">
        <f t="shared" si="8"/>
        <v>184</v>
      </c>
      <c r="BV19" s="104">
        <f t="shared" si="8"/>
        <v>182</v>
      </c>
      <c r="BW19" s="104">
        <f t="shared" si="8"/>
        <v>184</v>
      </c>
      <c r="BX19" s="104">
        <f t="shared" si="8"/>
        <v>181</v>
      </c>
      <c r="BY19" s="104">
        <f t="shared" si="8"/>
        <v>184</v>
      </c>
      <c r="BZ19" s="104">
        <f t="shared" si="8"/>
        <v>181</v>
      </c>
      <c r="CA19" s="104">
        <f t="shared" si="8"/>
        <v>184</v>
      </c>
      <c r="CB19" s="104">
        <f t="shared" si="8"/>
        <v>181</v>
      </c>
      <c r="CC19" s="104">
        <f t="shared" si="8"/>
        <v>184</v>
      </c>
      <c r="CD19" s="104">
        <f t="shared" si="8"/>
        <v>182</v>
      </c>
      <c r="CE19" s="104">
        <f t="shared" si="8"/>
        <v>184</v>
      </c>
      <c r="CF19" s="104">
        <f t="shared" si="8"/>
        <v>181</v>
      </c>
      <c r="CG19" s="104">
        <f t="shared" si="8"/>
        <v>184</v>
      </c>
    </row>
    <row r="20" spans="1:86" ht="14.45" hidden="1" outlineLevel="1" x14ac:dyDescent="0.3">
      <c r="B20" s="84" t="s">
        <v>54</v>
      </c>
      <c r="F20" s="104">
        <f t="shared" ref="F20:AK20" si="9">IF(($D$6-F$14)&lt;0,0,IF(($D$6-F$14)&gt;F$17,F$17,($D$6-F$14)+1))</f>
        <v>181</v>
      </c>
      <c r="G20" s="104">
        <f t="shared" si="9"/>
        <v>184</v>
      </c>
      <c r="H20" s="104">
        <f t="shared" si="9"/>
        <v>181</v>
      </c>
      <c r="I20" s="104">
        <f t="shared" si="9"/>
        <v>184</v>
      </c>
      <c r="J20" s="105">
        <f t="shared" si="9"/>
        <v>182</v>
      </c>
      <c r="K20" s="105">
        <f t="shared" si="9"/>
        <v>184</v>
      </c>
      <c r="L20" s="105">
        <f t="shared" si="9"/>
        <v>181</v>
      </c>
      <c r="M20" s="105">
        <f t="shared" si="9"/>
        <v>184</v>
      </c>
      <c r="N20" s="105">
        <f t="shared" si="9"/>
        <v>181</v>
      </c>
      <c r="O20" s="105">
        <f t="shared" si="9"/>
        <v>184</v>
      </c>
      <c r="P20" s="105">
        <f t="shared" si="9"/>
        <v>181</v>
      </c>
      <c r="Q20" s="105">
        <f t="shared" si="9"/>
        <v>184</v>
      </c>
      <c r="R20" s="105">
        <f t="shared" si="9"/>
        <v>182</v>
      </c>
      <c r="S20" s="105">
        <f t="shared" si="9"/>
        <v>184</v>
      </c>
      <c r="T20" s="105">
        <f t="shared" si="9"/>
        <v>181</v>
      </c>
      <c r="U20" s="105">
        <f t="shared" si="9"/>
        <v>184</v>
      </c>
      <c r="V20" s="105">
        <f t="shared" si="9"/>
        <v>181</v>
      </c>
      <c r="W20" s="105">
        <f t="shared" si="9"/>
        <v>184</v>
      </c>
      <c r="X20" s="105">
        <f t="shared" si="9"/>
        <v>181</v>
      </c>
      <c r="Y20" s="105">
        <f t="shared" si="9"/>
        <v>184</v>
      </c>
      <c r="Z20" s="105">
        <f t="shared" si="9"/>
        <v>182</v>
      </c>
      <c r="AA20" s="105">
        <f t="shared" si="9"/>
        <v>184</v>
      </c>
      <c r="AB20" s="105">
        <f t="shared" si="9"/>
        <v>181</v>
      </c>
      <c r="AC20" s="105">
        <f t="shared" si="9"/>
        <v>184</v>
      </c>
      <c r="AD20" s="105">
        <f t="shared" si="9"/>
        <v>181</v>
      </c>
      <c r="AE20" s="105">
        <f t="shared" si="9"/>
        <v>184</v>
      </c>
      <c r="AF20" s="105">
        <f t="shared" si="9"/>
        <v>181</v>
      </c>
      <c r="AG20" s="105">
        <f t="shared" si="9"/>
        <v>184</v>
      </c>
      <c r="AH20" s="105">
        <f t="shared" si="9"/>
        <v>182</v>
      </c>
      <c r="AI20" s="105">
        <f t="shared" si="9"/>
        <v>184</v>
      </c>
      <c r="AJ20" s="105">
        <f t="shared" si="9"/>
        <v>181</v>
      </c>
      <c r="AK20" s="105">
        <f t="shared" si="9"/>
        <v>184</v>
      </c>
      <c r="AL20" s="105">
        <f t="shared" ref="AL20:BQ20" si="10">IF(($D$6-AL$14)&lt;0,0,IF(($D$6-AL$14)&gt;AL$17,AL$17,($D$6-AL$14)+1))</f>
        <v>181</v>
      </c>
      <c r="AM20" s="105">
        <f t="shared" si="10"/>
        <v>184</v>
      </c>
      <c r="AN20" s="105">
        <f t="shared" si="10"/>
        <v>181</v>
      </c>
      <c r="AO20" s="105">
        <f t="shared" si="10"/>
        <v>184</v>
      </c>
      <c r="AP20" s="105">
        <f t="shared" si="10"/>
        <v>182</v>
      </c>
      <c r="AQ20" s="105">
        <f t="shared" si="10"/>
        <v>184</v>
      </c>
      <c r="AR20" s="105">
        <f t="shared" si="10"/>
        <v>181</v>
      </c>
      <c r="AS20" s="105">
        <f t="shared" si="10"/>
        <v>184</v>
      </c>
      <c r="AT20" s="105">
        <f t="shared" si="10"/>
        <v>181</v>
      </c>
      <c r="AU20" s="105">
        <f t="shared" si="10"/>
        <v>184</v>
      </c>
      <c r="AV20" s="105">
        <f t="shared" si="10"/>
        <v>0</v>
      </c>
      <c r="AW20" s="105">
        <f t="shared" si="10"/>
        <v>0</v>
      </c>
      <c r="AX20" s="105">
        <f t="shared" si="10"/>
        <v>0</v>
      </c>
      <c r="AY20" s="105">
        <f t="shared" si="10"/>
        <v>0</v>
      </c>
      <c r="AZ20" s="105">
        <f t="shared" si="10"/>
        <v>0</v>
      </c>
      <c r="BA20" s="104">
        <f t="shared" si="10"/>
        <v>0</v>
      </c>
      <c r="BB20" s="104">
        <f t="shared" si="10"/>
        <v>0</v>
      </c>
      <c r="BC20" s="104">
        <f t="shared" si="10"/>
        <v>0</v>
      </c>
      <c r="BD20" s="104">
        <f t="shared" si="10"/>
        <v>0</v>
      </c>
      <c r="BE20" s="104">
        <f t="shared" si="10"/>
        <v>0</v>
      </c>
      <c r="BF20" s="104">
        <f t="shared" si="10"/>
        <v>0</v>
      </c>
      <c r="BG20" s="104">
        <f t="shared" si="10"/>
        <v>0</v>
      </c>
      <c r="BH20" s="104">
        <f t="shared" si="10"/>
        <v>0</v>
      </c>
      <c r="BI20" s="104">
        <f t="shared" si="10"/>
        <v>0</v>
      </c>
      <c r="BJ20" s="104">
        <f t="shared" si="10"/>
        <v>0</v>
      </c>
      <c r="BK20" s="104">
        <f t="shared" si="10"/>
        <v>0</v>
      </c>
      <c r="BL20" s="104">
        <f t="shared" si="10"/>
        <v>0</v>
      </c>
      <c r="BM20" s="104">
        <f t="shared" si="10"/>
        <v>0</v>
      </c>
      <c r="BN20" s="104">
        <f t="shared" si="10"/>
        <v>0</v>
      </c>
      <c r="BO20" s="104">
        <f t="shared" si="10"/>
        <v>0</v>
      </c>
      <c r="BP20" s="104">
        <f t="shared" si="10"/>
        <v>0</v>
      </c>
      <c r="BQ20" s="104">
        <f t="shared" si="10"/>
        <v>0</v>
      </c>
      <c r="BR20" s="104">
        <f t="shared" ref="BR20:CG20" si="11">IF(($D$6-BR$14)&lt;0,0,IF(($D$6-BR$14)&gt;BR$17,BR$17,($D$6-BR$14)+1))</f>
        <v>0</v>
      </c>
      <c r="BS20" s="104">
        <f t="shared" si="11"/>
        <v>0</v>
      </c>
      <c r="BT20" s="104">
        <f t="shared" si="11"/>
        <v>0</v>
      </c>
      <c r="BU20" s="104">
        <f t="shared" si="11"/>
        <v>0</v>
      </c>
      <c r="BV20" s="104">
        <f t="shared" si="11"/>
        <v>0</v>
      </c>
      <c r="BW20" s="104">
        <f t="shared" si="11"/>
        <v>0</v>
      </c>
      <c r="BX20" s="104">
        <f t="shared" si="11"/>
        <v>0</v>
      </c>
      <c r="BY20" s="104">
        <f t="shared" si="11"/>
        <v>0</v>
      </c>
      <c r="BZ20" s="104">
        <f t="shared" si="11"/>
        <v>0</v>
      </c>
      <c r="CA20" s="104">
        <f t="shared" si="11"/>
        <v>0</v>
      </c>
      <c r="CB20" s="104">
        <f t="shared" si="11"/>
        <v>0</v>
      </c>
      <c r="CC20" s="104">
        <f t="shared" si="11"/>
        <v>0</v>
      </c>
      <c r="CD20" s="104">
        <f t="shared" si="11"/>
        <v>0</v>
      </c>
      <c r="CE20" s="104">
        <f t="shared" si="11"/>
        <v>0</v>
      </c>
      <c r="CF20" s="104">
        <f t="shared" si="11"/>
        <v>0</v>
      </c>
      <c r="CG20" s="104">
        <f t="shared" si="11"/>
        <v>0</v>
      </c>
    </row>
    <row r="21" spans="1:86" ht="13.9" hidden="1" customHeight="1" outlineLevel="1" x14ac:dyDescent="0.3">
      <c r="B21" s="85" t="s">
        <v>55</v>
      </c>
      <c r="D21" s="284">
        <f>SUM(F21:CG21)</f>
        <v>7305</v>
      </c>
      <c r="F21" s="106">
        <f>MIN(F$19:F$20)</f>
        <v>0</v>
      </c>
      <c r="G21" s="106">
        <f t="shared" ref="G21:BR21" si="12">MIN(G$19:G$20)</f>
        <v>0</v>
      </c>
      <c r="H21" s="106">
        <f t="shared" si="12"/>
        <v>181</v>
      </c>
      <c r="I21" s="106">
        <f t="shared" si="12"/>
        <v>184</v>
      </c>
      <c r="J21" s="107">
        <f t="shared" si="12"/>
        <v>182</v>
      </c>
      <c r="K21" s="106">
        <f t="shared" si="12"/>
        <v>184</v>
      </c>
      <c r="L21" s="106">
        <f t="shared" si="12"/>
        <v>181</v>
      </c>
      <c r="M21" s="106">
        <f t="shared" si="12"/>
        <v>184</v>
      </c>
      <c r="N21" s="106">
        <f t="shared" si="12"/>
        <v>181</v>
      </c>
      <c r="O21" s="106">
        <f t="shared" si="12"/>
        <v>184</v>
      </c>
      <c r="P21" s="106">
        <f t="shared" si="12"/>
        <v>181</v>
      </c>
      <c r="Q21" s="106">
        <f t="shared" si="12"/>
        <v>184</v>
      </c>
      <c r="R21" s="106">
        <f t="shared" si="12"/>
        <v>182</v>
      </c>
      <c r="S21" s="106">
        <f t="shared" si="12"/>
        <v>184</v>
      </c>
      <c r="T21" s="106">
        <f t="shared" si="12"/>
        <v>181</v>
      </c>
      <c r="U21" s="106">
        <f t="shared" si="12"/>
        <v>184</v>
      </c>
      <c r="V21" s="106">
        <f t="shared" si="12"/>
        <v>181</v>
      </c>
      <c r="W21" s="106">
        <f t="shared" si="12"/>
        <v>184</v>
      </c>
      <c r="X21" s="106">
        <f t="shared" si="12"/>
        <v>181</v>
      </c>
      <c r="Y21" s="106">
        <f t="shared" si="12"/>
        <v>184</v>
      </c>
      <c r="Z21" s="106">
        <f t="shared" si="12"/>
        <v>182</v>
      </c>
      <c r="AA21" s="106">
        <f t="shared" si="12"/>
        <v>184</v>
      </c>
      <c r="AB21" s="106">
        <f t="shared" si="12"/>
        <v>181</v>
      </c>
      <c r="AC21" s="106">
        <f t="shared" si="12"/>
        <v>184</v>
      </c>
      <c r="AD21" s="106">
        <f t="shared" si="12"/>
        <v>181</v>
      </c>
      <c r="AE21" s="106">
        <f t="shared" si="12"/>
        <v>184</v>
      </c>
      <c r="AF21" s="106">
        <f t="shared" si="12"/>
        <v>181</v>
      </c>
      <c r="AG21" s="106">
        <f t="shared" si="12"/>
        <v>184</v>
      </c>
      <c r="AH21" s="106">
        <f t="shared" si="12"/>
        <v>182</v>
      </c>
      <c r="AI21" s="106">
        <f t="shared" si="12"/>
        <v>184</v>
      </c>
      <c r="AJ21" s="106">
        <f t="shared" si="12"/>
        <v>181</v>
      </c>
      <c r="AK21" s="106">
        <f t="shared" si="12"/>
        <v>184</v>
      </c>
      <c r="AL21" s="106">
        <f t="shared" si="12"/>
        <v>181</v>
      </c>
      <c r="AM21" s="106">
        <f t="shared" si="12"/>
        <v>184</v>
      </c>
      <c r="AN21" s="106">
        <f t="shared" si="12"/>
        <v>181</v>
      </c>
      <c r="AO21" s="106">
        <f t="shared" si="12"/>
        <v>184</v>
      </c>
      <c r="AP21" s="106">
        <f t="shared" si="12"/>
        <v>182</v>
      </c>
      <c r="AQ21" s="106">
        <f t="shared" si="12"/>
        <v>184</v>
      </c>
      <c r="AR21" s="106">
        <f t="shared" si="12"/>
        <v>181</v>
      </c>
      <c r="AS21" s="106">
        <f t="shared" si="12"/>
        <v>184</v>
      </c>
      <c r="AT21" s="106">
        <f t="shared" si="12"/>
        <v>181</v>
      </c>
      <c r="AU21" s="106">
        <f t="shared" si="12"/>
        <v>184</v>
      </c>
      <c r="AV21" s="106">
        <f t="shared" si="12"/>
        <v>0</v>
      </c>
      <c r="AW21" s="106">
        <f t="shared" si="12"/>
        <v>0</v>
      </c>
      <c r="AX21" s="107">
        <f t="shared" si="12"/>
        <v>0</v>
      </c>
      <c r="AY21" s="107">
        <f t="shared" si="12"/>
        <v>0</v>
      </c>
      <c r="AZ21" s="107">
        <f t="shared" si="12"/>
        <v>0</v>
      </c>
      <c r="BA21" s="107">
        <f t="shared" si="12"/>
        <v>0</v>
      </c>
      <c r="BB21" s="106">
        <f t="shared" si="12"/>
        <v>0</v>
      </c>
      <c r="BC21" s="106">
        <f t="shared" si="12"/>
        <v>0</v>
      </c>
      <c r="BD21" s="106">
        <f t="shared" si="12"/>
        <v>0</v>
      </c>
      <c r="BE21" s="106">
        <f t="shared" si="12"/>
        <v>0</v>
      </c>
      <c r="BF21" s="106">
        <f t="shared" si="12"/>
        <v>0</v>
      </c>
      <c r="BG21" s="106">
        <f t="shared" si="12"/>
        <v>0</v>
      </c>
      <c r="BH21" s="106">
        <f t="shared" si="12"/>
        <v>0</v>
      </c>
      <c r="BI21" s="106">
        <f t="shared" si="12"/>
        <v>0</v>
      </c>
      <c r="BJ21" s="106">
        <f t="shared" si="12"/>
        <v>0</v>
      </c>
      <c r="BK21" s="106">
        <f t="shared" si="12"/>
        <v>0</v>
      </c>
      <c r="BL21" s="106">
        <f t="shared" si="12"/>
        <v>0</v>
      </c>
      <c r="BM21" s="106">
        <f t="shared" si="12"/>
        <v>0</v>
      </c>
      <c r="BN21" s="106">
        <f t="shared" si="12"/>
        <v>0</v>
      </c>
      <c r="BO21" s="106">
        <f t="shared" si="12"/>
        <v>0</v>
      </c>
      <c r="BP21" s="106">
        <f t="shared" si="12"/>
        <v>0</v>
      </c>
      <c r="BQ21" s="106">
        <f t="shared" si="12"/>
        <v>0</v>
      </c>
      <c r="BR21" s="106">
        <f t="shared" si="12"/>
        <v>0</v>
      </c>
      <c r="BS21" s="106">
        <f t="shared" ref="BS21:CG21" si="13">MIN(BS$19:BS$20)</f>
        <v>0</v>
      </c>
      <c r="BT21" s="106">
        <f t="shared" si="13"/>
        <v>0</v>
      </c>
      <c r="BU21" s="106">
        <f t="shared" si="13"/>
        <v>0</v>
      </c>
      <c r="BV21" s="106">
        <f t="shared" si="13"/>
        <v>0</v>
      </c>
      <c r="BW21" s="106">
        <f t="shared" si="13"/>
        <v>0</v>
      </c>
      <c r="BX21" s="106">
        <f t="shared" si="13"/>
        <v>0</v>
      </c>
      <c r="BY21" s="106">
        <f t="shared" si="13"/>
        <v>0</v>
      </c>
      <c r="BZ21" s="106">
        <f t="shared" si="13"/>
        <v>0</v>
      </c>
      <c r="CA21" s="106">
        <f t="shared" si="13"/>
        <v>0</v>
      </c>
      <c r="CB21" s="106">
        <f t="shared" si="13"/>
        <v>0</v>
      </c>
      <c r="CC21" s="106">
        <f t="shared" si="13"/>
        <v>0</v>
      </c>
      <c r="CD21" s="106">
        <f t="shared" si="13"/>
        <v>0</v>
      </c>
      <c r="CE21" s="106">
        <f t="shared" si="13"/>
        <v>0</v>
      </c>
      <c r="CF21" s="106">
        <f t="shared" si="13"/>
        <v>0</v>
      </c>
      <c r="CG21" s="106">
        <f t="shared" si="13"/>
        <v>0</v>
      </c>
    </row>
    <row r="22" spans="1:86" s="77" customFormat="1" ht="14.45" collapsed="1" x14ac:dyDescent="0.3">
      <c r="B22" s="77" t="s">
        <v>47</v>
      </c>
      <c r="D22" s="569">
        <f>SUM(F22:CG22)</f>
        <v>40</v>
      </c>
      <c r="E22" s="752">
        <v>0</v>
      </c>
      <c r="F22" s="485">
        <f t="shared" ref="F22:AK22" si="14">F$21/F$17</f>
        <v>0</v>
      </c>
      <c r="G22" s="485">
        <f t="shared" si="14"/>
        <v>0</v>
      </c>
      <c r="H22" s="485">
        <f t="shared" si="14"/>
        <v>1</v>
      </c>
      <c r="I22" s="485">
        <f t="shared" si="14"/>
        <v>1</v>
      </c>
      <c r="J22" s="486">
        <f t="shared" si="14"/>
        <v>1</v>
      </c>
      <c r="K22" s="486">
        <f t="shared" si="14"/>
        <v>1</v>
      </c>
      <c r="L22" s="486">
        <f t="shared" si="14"/>
        <v>1</v>
      </c>
      <c r="M22" s="486">
        <f t="shared" si="14"/>
        <v>1</v>
      </c>
      <c r="N22" s="486">
        <f t="shared" si="14"/>
        <v>1</v>
      </c>
      <c r="O22" s="486">
        <f t="shared" si="14"/>
        <v>1</v>
      </c>
      <c r="P22" s="486">
        <f t="shared" si="14"/>
        <v>1</v>
      </c>
      <c r="Q22" s="486">
        <f t="shared" si="14"/>
        <v>1</v>
      </c>
      <c r="R22" s="486">
        <f t="shared" si="14"/>
        <v>1</v>
      </c>
      <c r="S22" s="486">
        <f t="shared" si="14"/>
        <v>1</v>
      </c>
      <c r="T22" s="486">
        <f t="shared" si="14"/>
        <v>1</v>
      </c>
      <c r="U22" s="486">
        <f t="shared" si="14"/>
        <v>1</v>
      </c>
      <c r="V22" s="486">
        <f t="shared" si="14"/>
        <v>1</v>
      </c>
      <c r="W22" s="486">
        <f t="shared" si="14"/>
        <v>1</v>
      </c>
      <c r="X22" s="486">
        <f t="shared" si="14"/>
        <v>1</v>
      </c>
      <c r="Y22" s="486">
        <f t="shared" si="14"/>
        <v>1</v>
      </c>
      <c r="Z22" s="486">
        <f t="shared" si="14"/>
        <v>1</v>
      </c>
      <c r="AA22" s="486">
        <f t="shared" si="14"/>
        <v>1</v>
      </c>
      <c r="AB22" s="486">
        <f t="shared" si="14"/>
        <v>1</v>
      </c>
      <c r="AC22" s="486">
        <f t="shared" si="14"/>
        <v>1</v>
      </c>
      <c r="AD22" s="486">
        <f t="shared" si="14"/>
        <v>1</v>
      </c>
      <c r="AE22" s="486">
        <f t="shared" si="14"/>
        <v>1</v>
      </c>
      <c r="AF22" s="486">
        <f t="shared" si="14"/>
        <v>1</v>
      </c>
      <c r="AG22" s="486">
        <f t="shared" si="14"/>
        <v>1</v>
      </c>
      <c r="AH22" s="486">
        <f t="shared" si="14"/>
        <v>1</v>
      </c>
      <c r="AI22" s="486">
        <f t="shared" si="14"/>
        <v>1</v>
      </c>
      <c r="AJ22" s="486">
        <f t="shared" si="14"/>
        <v>1</v>
      </c>
      <c r="AK22" s="486">
        <f t="shared" si="14"/>
        <v>1</v>
      </c>
      <c r="AL22" s="486">
        <f t="shared" ref="AL22:BQ22" si="15">AL$21/AL$17</f>
        <v>1</v>
      </c>
      <c r="AM22" s="486">
        <f t="shared" si="15"/>
        <v>1</v>
      </c>
      <c r="AN22" s="486">
        <f t="shared" si="15"/>
        <v>1</v>
      </c>
      <c r="AO22" s="486">
        <f t="shared" si="15"/>
        <v>1</v>
      </c>
      <c r="AP22" s="486">
        <f t="shared" si="15"/>
        <v>1</v>
      </c>
      <c r="AQ22" s="486">
        <f t="shared" si="15"/>
        <v>1</v>
      </c>
      <c r="AR22" s="486">
        <f t="shared" si="15"/>
        <v>1</v>
      </c>
      <c r="AS22" s="486">
        <f t="shared" si="15"/>
        <v>1</v>
      </c>
      <c r="AT22" s="486">
        <f t="shared" si="15"/>
        <v>1</v>
      </c>
      <c r="AU22" s="486">
        <f t="shared" si="15"/>
        <v>1</v>
      </c>
      <c r="AV22" s="486">
        <f t="shared" si="15"/>
        <v>0</v>
      </c>
      <c r="AW22" s="486">
        <f t="shared" si="15"/>
        <v>0</v>
      </c>
      <c r="AX22" s="486">
        <f t="shared" si="15"/>
        <v>0</v>
      </c>
      <c r="AY22" s="486">
        <f t="shared" si="15"/>
        <v>0</v>
      </c>
      <c r="AZ22" s="486">
        <f t="shared" si="15"/>
        <v>0</v>
      </c>
      <c r="BA22" s="486">
        <f t="shared" si="15"/>
        <v>0</v>
      </c>
      <c r="BB22" s="485">
        <f t="shared" si="15"/>
        <v>0</v>
      </c>
      <c r="BC22" s="485">
        <f t="shared" si="15"/>
        <v>0</v>
      </c>
      <c r="BD22" s="485">
        <f t="shared" si="15"/>
        <v>0</v>
      </c>
      <c r="BE22" s="485">
        <f t="shared" si="15"/>
        <v>0</v>
      </c>
      <c r="BF22" s="485">
        <f t="shared" si="15"/>
        <v>0</v>
      </c>
      <c r="BG22" s="485">
        <f t="shared" si="15"/>
        <v>0</v>
      </c>
      <c r="BH22" s="485">
        <f t="shared" si="15"/>
        <v>0</v>
      </c>
      <c r="BI22" s="485">
        <f t="shared" si="15"/>
        <v>0</v>
      </c>
      <c r="BJ22" s="485">
        <f t="shared" si="15"/>
        <v>0</v>
      </c>
      <c r="BK22" s="485">
        <f t="shared" si="15"/>
        <v>0</v>
      </c>
      <c r="BL22" s="485">
        <f t="shared" si="15"/>
        <v>0</v>
      </c>
      <c r="BM22" s="485">
        <f t="shared" si="15"/>
        <v>0</v>
      </c>
      <c r="BN22" s="485">
        <f t="shared" si="15"/>
        <v>0</v>
      </c>
      <c r="BO22" s="485">
        <f t="shared" si="15"/>
        <v>0</v>
      </c>
      <c r="BP22" s="485">
        <f t="shared" si="15"/>
        <v>0</v>
      </c>
      <c r="BQ22" s="485">
        <f t="shared" si="15"/>
        <v>0</v>
      </c>
      <c r="BR22" s="485">
        <f t="shared" ref="BR22:CG22" si="16">BR$21/BR$17</f>
        <v>0</v>
      </c>
      <c r="BS22" s="485">
        <f t="shared" si="16"/>
        <v>0</v>
      </c>
      <c r="BT22" s="485">
        <f t="shared" si="16"/>
        <v>0</v>
      </c>
      <c r="BU22" s="485">
        <f t="shared" si="16"/>
        <v>0</v>
      </c>
      <c r="BV22" s="485">
        <f t="shared" si="16"/>
        <v>0</v>
      </c>
      <c r="BW22" s="485">
        <f t="shared" si="16"/>
        <v>0</v>
      </c>
      <c r="BX22" s="485">
        <f t="shared" si="16"/>
        <v>0</v>
      </c>
      <c r="BY22" s="485">
        <f t="shared" si="16"/>
        <v>0</v>
      </c>
      <c r="BZ22" s="485">
        <f t="shared" si="16"/>
        <v>0</v>
      </c>
      <c r="CA22" s="485">
        <f t="shared" si="16"/>
        <v>0</v>
      </c>
      <c r="CB22" s="485">
        <f t="shared" si="16"/>
        <v>0</v>
      </c>
      <c r="CC22" s="485">
        <f t="shared" si="16"/>
        <v>0</v>
      </c>
      <c r="CD22" s="485">
        <f t="shared" si="16"/>
        <v>0</v>
      </c>
      <c r="CE22" s="485">
        <f t="shared" si="16"/>
        <v>0</v>
      </c>
      <c r="CF22" s="485">
        <f t="shared" si="16"/>
        <v>0</v>
      </c>
      <c r="CG22" s="485">
        <f t="shared" si="16"/>
        <v>0</v>
      </c>
      <c r="CH22" s="66"/>
    </row>
    <row r="23" spans="1:86" s="77" customFormat="1" ht="14.45" x14ac:dyDescent="0.3">
      <c r="B23" s="77" t="s">
        <v>796</v>
      </c>
      <c r="D23" s="569"/>
      <c r="F23" s="101">
        <f>IF(AND(F$22&gt;0,E$22=0),1,0)</f>
        <v>0</v>
      </c>
      <c r="G23" s="101">
        <f t="shared" ref="G23:BR23" si="17">IF(AND(G$22&gt;0,F$22=0),1,0)</f>
        <v>0</v>
      </c>
      <c r="H23" s="101">
        <f t="shared" si="17"/>
        <v>1</v>
      </c>
      <c r="I23" s="101">
        <f t="shared" si="17"/>
        <v>0</v>
      </c>
      <c r="J23" s="101">
        <f t="shared" si="17"/>
        <v>0</v>
      </c>
      <c r="K23" s="101">
        <f t="shared" si="17"/>
        <v>0</v>
      </c>
      <c r="L23" s="101">
        <f t="shared" si="17"/>
        <v>0</v>
      </c>
      <c r="M23" s="101">
        <f t="shared" si="17"/>
        <v>0</v>
      </c>
      <c r="N23" s="101">
        <f t="shared" si="17"/>
        <v>0</v>
      </c>
      <c r="O23" s="101">
        <f t="shared" si="17"/>
        <v>0</v>
      </c>
      <c r="P23" s="101">
        <f t="shared" si="17"/>
        <v>0</v>
      </c>
      <c r="Q23" s="101">
        <f t="shared" si="17"/>
        <v>0</v>
      </c>
      <c r="R23" s="101">
        <f t="shared" si="17"/>
        <v>0</v>
      </c>
      <c r="S23" s="101">
        <f t="shared" si="17"/>
        <v>0</v>
      </c>
      <c r="T23" s="101">
        <f t="shared" si="17"/>
        <v>0</v>
      </c>
      <c r="U23" s="101">
        <f t="shared" si="17"/>
        <v>0</v>
      </c>
      <c r="V23" s="101">
        <f t="shared" si="17"/>
        <v>0</v>
      </c>
      <c r="W23" s="101">
        <f t="shared" si="17"/>
        <v>0</v>
      </c>
      <c r="X23" s="101">
        <f t="shared" si="17"/>
        <v>0</v>
      </c>
      <c r="Y23" s="101">
        <f t="shared" si="17"/>
        <v>0</v>
      </c>
      <c r="Z23" s="101">
        <f t="shared" si="17"/>
        <v>0</v>
      </c>
      <c r="AA23" s="101">
        <f t="shared" si="17"/>
        <v>0</v>
      </c>
      <c r="AB23" s="101">
        <f t="shared" si="17"/>
        <v>0</v>
      </c>
      <c r="AC23" s="101">
        <f t="shared" si="17"/>
        <v>0</v>
      </c>
      <c r="AD23" s="101">
        <f t="shared" si="17"/>
        <v>0</v>
      </c>
      <c r="AE23" s="101">
        <f t="shared" si="17"/>
        <v>0</v>
      </c>
      <c r="AF23" s="101">
        <f t="shared" si="17"/>
        <v>0</v>
      </c>
      <c r="AG23" s="101">
        <f t="shared" si="17"/>
        <v>0</v>
      </c>
      <c r="AH23" s="101">
        <f t="shared" si="17"/>
        <v>0</v>
      </c>
      <c r="AI23" s="101">
        <f t="shared" si="17"/>
        <v>0</v>
      </c>
      <c r="AJ23" s="101">
        <f t="shared" si="17"/>
        <v>0</v>
      </c>
      <c r="AK23" s="101">
        <f t="shared" si="17"/>
        <v>0</v>
      </c>
      <c r="AL23" s="101">
        <f t="shared" si="17"/>
        <v>0</v>
      </c>
      <c r="AM23" s="101">
        <f t="shared" si="17"/>
        <v>0</v>
      </c>
      <c r="AN23" s="101">
        <f t="shared" si="17"/>
        <v>0</v>
      </c>
      <c r="AO23" s="101">
        <f t="shared" si="17"/>
        <v>0</v>
      </c>
      <c r="AP23" s="101">
        <f t="shared" si="17"/>
        <v>0</v>
      </c>
      <c r="AQ23" s="101">
        <f t="shared" si="17"/>
        <v>0</v>
      </c>
      <c r="AR23" s="101">
        <f t="shared" si="17"/>
        <v>0</v>
      </c>
      <c r="AS23" s="101">
        <f t="shared" si="17"/>
        <v>0</v>
      </c>
      <c r="AT23" s="101">
        <f t="shared" si="17"/>
        <v>0</v>
      </c>
      <c r="AU23" s="101">
        <f t="shared" si="17"/>
        <v>0</v>
      </c>
      <c r="AV23" s="101">
        <f t="shared" si="17"/>
        <v>0</v>
      </c>
      <c r="AW23" s="101">
        <f t="shared" si="17"/>
        <v>0</v>
      </c>
      <c r="AX23" s="101">
        <f t="shared" si="17"/>
        <v>0</v>
      </c>
      <c r="AY23" s="101">
        <f t="shared" si="17"/>
        <v>0</v>
      </c>
      <c r="AZ23" s="101">
        <f t="shared" si="17"/>
        <v>0</v>
      </c>
      <c r="BA23" s="101">
        <f t="shared" si="17"/>
        <v>0</v>
      </c>
      <c r="BB23" s="101">
        <f t="shared" si="17"/>
        <v>0</v>
      </c>
      <c r="BC23" s="101">
        <f t="shared" si="17"/>
        <v>0</v>
      </c>
      <c r="BD23" s="101">
        <f t="shared" si="17"/>
        <v>0</v>
      </c>
      <c r="BE23" s="101">
        <f t="shared" si="17"/>
        <v>0</v>
      </c>
      <c r="BF23" s="101">
        <f t="shared" si="17"/>
        <v>0</v>
      </c>
      <c r="BG23" s="101">
        <f t="shared" si="17"/>
        <v>0</v>
      </c>
      <c r="BH23" s="101">
        <f t="shared" si="17"/>
        <v>0</v>
      </c>
      <c r="BI23" s="101">
        <f t="shared" si="17"/>
        <v>0</v>
      </c>
      <c r="BJ23" s="101">
        <f t="shared" si="17"/>
        <v>0</v>
      </c>
      <c r="BK23" s="101">
        <f t="shared" si="17"/>
        <v>0</v>
      </c>
      <c r="BL23" s="101">
        <f t="shared" si="17"/>
        <v>0</v>
      </c>
      <c r="BM23" s="101">
        <f t="shared" si="17"/>
        <v>0</v>
      </c>
      <c r="BN23" s="101">
        <f t="shared" si="17"/>
        <v>0</v>
      </c>
      <c r="BO23" s="101">
        <f t="shared" si="17"/>
        <v>0</v>
      </c>
      <c r="BP23" s="101">
        <f t="shared" si="17"/>
        <v>0</v>
      </c>
      <c r="BQ23" s="101">
        <f t="shared" si="17"/>
        <v>0</v>
      </c>
      <c r="BR23" s="101">
        <f t="shared" si="17"/>
        <v>0</v>
      </c>
      <c r="BS23" s="101">
        <f t="shared" ref="BS23:CG23" si="18">IF(AND(BS$22&gt;0,BR$22=0),1,0)</f>
        <v>0</v>
      </c>
      <c r="BT23" s="101">
        <f t="shared" si="18"/>
        <v>0</v>
      </c>
      <c r="BU23" s="101">
        <f t="shared" si="18"/>
        <v>0</v>
      </c>
      <c r="BV23" s="101">
        <f t="shared" si="18"/>
        <v>0</v>
      </c>
      <c r="BW23" s="101">
        <f t="shared" si="18"/>
        <v>0</v>
      </c>
      <c r="BX23" s="101">
        <f t="shared" si="18"/>
        <v>0</v>
      </c>
      <c r="BY23" s="101">
        <f t="shared" si="18"/>
        <v>0</v>
      </c>
      <c r="BZ23" s="101">
        <f t="shared" si="18"/>
        <v>0</v>
      </c>
      <c r="CA23" s="101">
        <f t="shared" si="18"/>
        <v>0</v>
      </c>
      <c r="CB23" s="101">
        <f t="shared" si="18"/>
        <v>0</v>
      </c>
      <c r="CC23" s="101">
        <f t="shared" si="18"/>
        <v>0</v>
      </c>
      <c r="CD23" s="101">
        <f t="shared" si="18"/>
        <v>0</v>
      </c>
      <c r="CE23" s="101">
        <f t="shared" si="18"/>
        <v>0</v>
      </c>
      <c r="CF23" s="101">
        <f t="shared" si="18"/>
        <v>0</v>
      </c>
      <c r="CG23" s="101">
        <f t="shared" si="18"/>
        <v>0</v>
      </c>
      <c r="CH23" s="66"/>
    </row>
    <row r="24" spans="1:86" s="77" customFormat="1" ht="6.6" customHeight="1" x14ac:dyDescent="0.3">
      <c r="D24" s="569"/>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66"/>
    </row>
    <row r="25" spans="1:86" ht="14.45" hidden="1" outlineLevel="1" x14ac:dyDescent="0.3">
      <c r="B25" s="84" t="s">
        <v>1014</v>
      </c>
      <c r="F25" s="104">
        <f t="shared" ref="F25:AK25" si="19">IF(($D$12-F$14)&lt;0,0,IF(($D$12-F$14)&gt;F$17,F$17,($D$12-F$14)))</f>
        <v>181</v>
      </c>
      <c r="G25" s="104">
        <f t="shared" si="19"/>
        <v>184</v>
      </c>
      <c r="H25" s="104">
        <f t="shared" si="19"/>
        <v>0</v>
      </c>
      <c r="I25" s="104">
        <f t="shared" si="19"/>
        <v>0</v>
      </c>
      <c r="J25" s="104">
        <f t="shared" si="19"/>
        <v>0</v>
      </c>
      <c r="K25" s="104">
        <f t="shared" si="19"/>
        <v>0</v>
      </c>
      <c r="L25" s="104">
        <f t="shared" si="19"/>
        <v>0</v>
      </c>
      <c r="M25" s="104">
        <f t="shared" si="19"/>
        <v>0</v>
      </c>
      <c r="N25" s="104">
        <f t="shared" si="19"/>
        <v>0</v>
      </c>
      <c r="O25" s="104">
        <f t="shared" si="19"/>
        <v>0</v>
      </c>
      <c r="P25" s="104">
        <f t="shared" si="19"/>
        <v>0</v>
      </c>
      <c r="Q25" s="104">
        <f t="shared" si="19"/>
        <v>0</v>
      </c>
      <c r="R25" s="104">
        <f t="shared" si="19"/>
        <v>0</v>
      </c>
      <c r="S25" s="104">
        <f t="shared" si="19"/>
        <v>0</v>
      </c>
      <c r="T25" s="104">
        <f t="shared" si="19"/>
        <v>0</v>
      </c>
      <c r="U25" s="104">
        <f t="shared" si="19"/>
        <v>0</v>
      </c>
      <c r="V25" s="104">
        <f t="shared" si="19"/>
        <v>0</v>
      </c>
      <c r="W25" s="104">
        <f t="shared" si="19"/>
        <v>0</v>
      </c>
      <c r="X25" s="104">
        <f t="shared" si="19"/>
        <v>0</v>
      </c>
      <c r="Y25" s="104">
        <f t="shared" si="19"/>
        <v>0</v>
      </c>
      <c r="Z25" s="104">
        <f t="shared" si="19"/>
        <v>0</v>
      </c>
      <c r="AA25" s="104">
        <f t="shared" si="19"/>
        <v>0</v>
      </c>
      <c r="AB25" s="104">
        <f t="shared" si="19"/>
        <v>0</v>
      </c>
      <c r="AC25" s="104">
        <f t="shared" si="19"/>
        <v>0</v>
      </c>
      <c r="AD25" s="104">
        <f t="shared" si="19"/>
        <v>0</v>
      </c>
      <c r="AE25" s="104">
        <f t="shared" si="19"/>
        <v>0</v>
      </c>
      <c r="AF25" s="104">
        <f t="shared" si="19"/>
        <v>0</v>
      </c>
      <c r="AG25" s="104">
        <f t="shared" si="19"/>
        <v>0</v>
      </c>
      <c r="AH25" s="104">
        <f t="shared" si="19"/>
        <v>0</v>
      </c>
      <c r="AI25" s="104">
        <f t="shared" si="19"/>
        <v>0</v>
      </c>
      <c r="AJ25" s="104">
        <f t="shared" si="19"/>
        <v>0</v>
      </c>
      <c r="AK25" s="104">
        <f t="shared" si="19"/>
        <v>0</v>
      </c>
      <c r="AL25" s="104">
        <f t="shared" ref="AL25:BQ25" si="20">IF(($D$12-AL$14)&lt;0,0,IF(($D$12-AL$14)&gt;AL$17,AL$17,($D$12-AL$14)))</f>
        <v>0</v>
      </c>
      <c r="AM25" s="104">
        <f t="shared" si="20"/>
        <v>0</v>
      </c>
      <c r="AN25" s="104">
        <f t="shared" si="20"/>
        <v>0</v>
      </c>
      <c r="AO25" s="104">
        <f t="shared" si="20"/>
        <v>0</v>
      </c>
      <c r="AP25" s="104">
        <f t="shared" si="20"/>
        <v>0</v>
      </c>
      <c r="AQ25" s="104">
        <f t="shared" si="20"/>
        <v>0</v>
      </c>
      <c r="AR25" s="104">
        <f t="shared" si="20"/>
        <v>0</v>
      </c>
      <c r="AS25" s="104">
        <f t="shared" si="20"/>
        <v>0</v>
      </c>
      <c r="AT25" s="104">
        <f t="shared" si="20"/>
        <v>0</v>
      </c>
      <c r="AU25" s="104">
        <f t="shared" si="20"/>
        <v>0</v>
      </c>
      <c r="AV25" s="104">
        <f t="shared" si="20"/>
        <v>0</v>
      </c>
      <c r="AW25" s="104">
        <f t="shared" si="20"/>
        <v>0</v>
      </c>
      <c r="AX25" s="104">
        <f t="shared" si="20"/>
        <v>0</v>
      </c>
      <c r="AY25" s="104">
        <f t="shared" si="20"/>
        <v>0</v>
      </c>
      <c r="AZ25" s="104">
        <f t="shared" si="20"/>
        <v>0</v>
      </c>
      <c r="BA25" s="104">
        <f t="shared" si="20"/>
        <v>0</v>
      </c>
      <c r="BB25" s="104">
        <f t="shared" si="20"/>
        <v>0</v>
      </c>
      <c r="BC25" s="104">
        <f t="shared" si="20"/>
        <v>0</v>
      </c>
      <c r="BD25" s="104">
        <f t="shared" si="20"/>
        <v>0</v>
      </c>
      <c r="BE25" s="104">
        <f t="shared" si="20"/>
        <v>0</v>
      </c>
      <c r="BF25" s="104">
        <f t="shared" si="20"/>
        <v>0</v>
      </c>
      <c r="BG25" s="104">
        <f t="shared" si="20"/>
        <v>0</v>
      </c>
      <c r="BH25" s="104">
        <f t="shared" si="20"/>
        <v>0</v>
      </c>
      <c r="BI25" s="104">
        <f t="shared" si="20"/>
        <v>0</v>
      </c>
      <c r="BJ25" s="104">
        <f t="shared" si="20"/>
        <v>0</v>
      </c>
      <c r="BK25" s="104">
        <f t="shared" si="20"/>
        <v>0</v>
      </c>
      <c r="BL25" s="104">
        <f t="shared" si="20"/>
        <v>0</v>
      </c>
      <c r="BM25" s="104">
        <f t="shared" si="20"/>
        <v>0</v>
      </c>
      <c r="BN25" s="104">
        <f t="shared" si="20"/>
        <v>0</v>
      </c>
      <c r="BO25" s="104">
        <f t="shared" si="20"/>
        <v>0</v>
      </c>
      <c r="BP25" s="104">
        <f t="shared" si="20"/>
        <v>0</v>
      </c>
      <c r="BQ25" s="104">
        <f t="shared" si="20"/>
        <v>0</v>
      </c>
      <c r="BR25" s="104">
        <f t="shared" ref="BR25:CG25" si="21">IF(($D$12-BR$14)&lt;0,0,IF(($D$12-BR$14)&gt;BR$17,BR$17,($D$12-BR$14)))</f>
        <v>0</v>
      </c>
      <c r="BS25" s="104">
        <f t="shared" si="21"/>
        <v>0</v>
      </c>
      <c r="BT25" s="104">
        <f t="shared" si="21"/>
        <v>0</v>
      </c>
      <c r="BU25" s="104">
        <f t="shared" si="21"/>
        <v>0</v>
      </c>
      <c r="BV25" s="104">
        <f t="shared" si="21"/>
        <v>0</v>
      </c>
      <c r="BW25" s="104">
        <f t="shared" si="21"/>
        <v>0</v>
      </c>
      <c r="BX25" s="104">
        <f t="shared" si="21"/>
        <v>0</v>
      </c>
      <c r="BY25" s="104">
        <f t="shared" si="21"/>
        <v>0</v>
      </c>
      <c r="BZ25" s="104">
        <f t="shared" si="21"/>
        <v>0</v>
      </c>
      <c r="CA25" s="104">
        <f t="shared" si="21"/>
        <v>0</v>
      </c>
      <c r="CB25" s="104">
        <f t="shared" si="21"/>
        <v>0</v>
      </c>
      <c r="CC25" s="104">
        <f t="shared" si="21"/>
        <v>0</v>
      </c>
      <c r="CD25" s="104">
        <f t="shared" si="21"/>
        <v>0</v>
      </c>
      <c r="CE25" s="104">
        <f t="shared" si="21"/>
        <v>0</v>
      </c>
      <c r="CF25" s="104">
        <f t="shared" si="21"/>
        <v>0</v>
      </c>
      <c r="CG25" s="104">
        <f t="shared" si="21"/>
        <v>0</v>
      </c>
    </row>
    <row r="26" spans="1:86" ht="13.9" hidden="1" customHeight="1" outlineLevel="1" x14ac:dyDescent="0.3">
      <c r="B26" s="85" t="s">
        <v>1015</v>
      </c>
      <c r="D26" s="284">
        <f>SUM(F26:CG26)</f>
        <v>0</v>
      </c>
      <c r="F26" s="106">
        <f t="shared" ref="F26:AK26" si="22">MIN(F$19,F$25)</f>
        <v>0</v>
      </c>
      <c r="G26" s="106">
        <f t="shared" si="22"/>
        <v>0</v>
      </c>
      <c r="H26" s="106">
        <f t="shared" si="22"/>
        <v>0</v>
      </c>
      <c r="I26" s="106">
        <f t="shared" si="22"/>
        <v>0</v>
      </c>
      <c r="J26" s="106">
        <f t="shared" si="22"/>
        <v>0</v>
      </c>
      <c r="K26" s="106">
        <f t="shared" si="22"/>
        <v>0</v>
      </c>
      <c r="L26" s="106">
        <f t="shared" si="22"/>
        <v>0</v>
      </c>
      <c r="M26" s="106">
        <f t="shared" si="22"/>
        <v>0</v>
      </c>
      <c r="N26" s="106">
        <f t="shared" si="22"/>
        <v>0</v>
      </c>
      <c r="O26" s="106">
        <f t="shared" si="22"/>
        <v>0</v>
      </c>
      <c r="P26" s="106">
        <f t="shared" si="22"/>
        <v>0</v>
      </c>
      <c r="Q26" s="106">
        <f t="shared" si="22"/>
        <v>0</v>
      </c>
      <c r="R26" s="106">
        <f t="shared" si="22"/>
        <v>0</v>
      </c>
      <c r="S26" s="106">
        <f t="shared" si="22"/>
        <v>0</v>
      </c>
      <c r="T26" s="106">
        <f t="shared" si="22"/>
        <v>0</v>
      </c>
      <c r="U26" s="106">
        <f t="shared" si="22"/>
        <v>0</v>
      </c>
      <c r="V26" s="106">
        <f t="shared" si="22"/>
        <v>0</v>
      </c>
      <c r="W26" s="106">
        <f t="shared" si="22"/>
        <v>0</v>
      </c>
      <c r="X26" s="106">
        <f t="shared" si="22"/>
        <v>0</v>
      </c>
      <c r="Y26" s="106">
        <f t="shared" si="22"/>
        <v>0</v>
      </c>
      <c r="Z26" s="106">
        <f t="shared" si="22"/>
        <v>0</v>
      </c>
      <c r="AA26" s="106">
        <f t="shared" si="22"/>
        <v>0</v>
      </c>
      <c r="AB26" s="106">
        <f t="shared" si="22"/>
        <v>0</v>
      </c>
      <c r="AC26" s="106">
        <f t="shared" si="22"/>
        <v>0</v>
      </c>
      <c r="AD26" s="106">
        <f t="shared" si="22"/>
        <v>0</v>
      </c>
      <c r="AE26" s="106">
        <f t="shared" si="22"/>
        <v>0</v>
      </c>
      <c r="AF26" s="106">
        <f t="shared" si="22"/>
        <v>0</v>
      </c>
      <c r="AG26" s="106">
        <f t="shared" si="22"/>
        <v>0</v>
      </c>
      <c r="AH26" s="106">
        <f t="shared" si="22"/>
        <v>0</v>
      </c>
      <c r="AI26" s="106">
        <f t="shared" si="22"/>
        <v>0</v>
      </c>
      <c r="AJ26" s="106">
        <f t="shared" si="22"/>
        <v>0</v>
      </c>
      <c r="AK26" s="106">
        <f t="shared" si="22"/>
        <v>0</v>
      </c>
      <c r="AL26" s="106">
        <f t="shared" ref="AL26:BQ26" si="23">MIN(AL$19,AL$25)</f>
        <v>0</v>
      </c>
      <c r="AM26" s="106">
        <f t="shared" si="23"/>
        <v>0</v>
      </c>
      <c r="AN26" s="106">
        <f t="shared" si="23"/>
        <v>0</v>
      </c>
      <c r="AO26" s="106">
        <f t="shared" si="23"/>
        <v>0</v>
      </c>
      <c r="AP26" s="106">
        <f t="shared" si="23"/>
        <v>0</v>
      </c>
      <c r="AQ26" s="106">
        <f t="shared" si="23"/>
        <v>0</v>
      </c>
      <c r="AR26" s="106">
        <f t="shared" si="23"/>
        <v>0</v>
      </c>
      <c r="AS26" s="106">
        <f t="shared" si="23"/>
        <v>0</v>
      </c>
      <c r="AT26" s="106">
        <f t="shared" si="23"/>
        <v>0</v>
      </c>
      <c r="AU26" s="106">
        <f t="shared" si="23"/>
        <v>0</v>
      </c>
      <c r="AV26" s="106">
        <f t="shared" si="23"/>
        <v>0</v>
      </c>
      <c r="AW26" s="106">
        <f t="shared" si="23"/>
        <v>0</v>
      </c>
      <c r="AX26" s="106">
        <f t="shared" si="23"/>
        <v>0</v>
      </c>
      <c r="AY26" s="106">
        <f t="shared" si="23"/>
        <v>0</v>
      </c>
      <c r="AZ26" s="106">
        <f t="shared" si="23"/>
        <v>0</v>
      </c>
      <c r="BA26" s="106">
        <f t="shared" si="23"/>
        <v>0</v>
      </c>
      <c r="BB26" s="106">
        <f t="shared" si="23"/>
        <v>0</v>
      </c>
      <c r="BC26" s="106">
        <f t="shared" si="23"/>
        <v>0</v>
      </c>
      <c r="BD26" s="106">
        <f t="shared" si="23"/>
        <v>0</v>
      </c>
      <c r="BE26" s="106">
        <f t="shared" si="23"/>
        <v>0</v>
      </c>
      <c r="BF26" s="106">
        <f t="shared" si="23"/>
        <v>0</v>
      </c>
      <c r="BG26" s="106">
        <f t="shared" si="23"/>
        <v>0</v>
      </c>
      <c r="BH26" s="106">
        <f t="shared" si="23"/>
        <v>0</v>
      </c>
      <c r="BI26" s="106">
        <f t="shared" si="23"/>
        <v>0</v>
      </c>
      <c r="BJ26" s="106">
        <f t="shared" si="23"/>
        <v>0</v>
      </c>
      <c r="BK26" s="106">
        <f t="shared" si="23"/>
        <v>0</v>
      </c>
      <c r="BL26" s="106">
        <f t="shared" si="23"/>
        <v>0</v>
      </c>
      <c r="BM26" s="106">
        <f t="shared" si="23"/>
        <v>0</v>
      </c>
      <c r="BN26" s="106">
        <f t="shared" si="23"/>
        <v>0</v>
      </c>
      <c r="BO26" s="106">
        <f t="shared" si="23"/>
        <v>0</v>
      </c>
      <c r="BP26" s="106">
        <f t="shared" si="23"/>
        <v>0</v>
      </c>
      <c r="BQ26" s="106">
        <f t="shared" si="23"/>
        <v>0</v>
      </c>
      <c r="BR26" s="106">
        <f t="shared" ref="BR26:CG26" si="24">MIN(BR$19,BR$25)</f>
        <v>0</v>
      </c>
      <c r="BS26" s="106">
        <f t="shared" si="24"/>
        <v>0</v>
      </c>
      <c r="BT26" s="106">
        <f t="shared" si="24"/>
        <v>0</v>
      </c>
      <c r="BU26" s="106">
        <f t="shared" si="24"/>
        <v>0</v>
      </c>
      <c r="BV26" s="106">
        <f t="shared" si="24"/>
        <v>0</v>
      </c>
      <c r="BW26" s="106">
        <f t="shared" si="24"/>
        <v>0</v>
      </c>
      <c r="BX26" s="106">
        <f t="shared" si="24"/>
        <v>0</v>
      </c>
      <c r="BY26" s="106">
        <f t="shared" si="24"/>
        <v>0</v>
      </c>
      <c r="BZ26" s="106">
        <f t="shared" si="24"/>
        <v>0</v>
      </c>
      <c r="CA26" s="106">
        <f t="shared" si="24"/>
        <v>0</v>
      </c>
      <c r="CB26" s="106">
        <f t="shared" si="24"/>
        <v>0</v>
      </c>
      <c r="CC26" s="106">
        <f t="shared" si="24"/>
        <v>0</v>
      </c>
      <c r="CD26" s="106">
        <f t="shared" si="24"/>
        <v>0</v>
      </c>
      <c r="CE26" s="106">
        <f t="shared" si="24"/>
        <v>0</v>
      </c>
      <c r="CF26" s="106">
        <f t="shared" si="24"/>
        <v>0</v>
      </c>
      <c r="CG26" s="106">
        <f t="shared" si="24"/>
        <v>0</v>
      </c>
    </row>
    <row r="27" spans="1:86" s="77" customFormat="1" ht="14.45" collapsed="1" x14ac:dyDescent="0.3">
      <c r="B27" s="77" t="s">
        <v>1016</v>
      </c>
      <c r="D27" s="569">
        <f>SUM(F27:CG27)</f>
        <v>0</v>
      </c>
      <c r="F27" s="485">
        <f t="shared" ref="F27:AK27" si="25">F$26/F$17</f>
        <v>0</v>
      </c>
      <c r="G27" s="485">
        <f t="shared" si="25"/>
        <v>0</v>
      </c>
      <c r="H27" s="485">
        <f t="shared" si="25"/>
        <v>0</v>
      </c>
      <c r="I27" s="485">
        <f t="shared" si="25"/>
        <v>0</v>
      </c>
      <c r="J27" s="485">
        <f t="shared" si="25"/>
        <v>0</v>
      </c>
      <c r="K27" s="485">
        <f t="shared" si="25"/>
        <v>0</v>
      </c>
      <c r="L27" s="485">
        <f t="shared" si="25"/>
        <v>0</v>
      </c>
      <c r="M27" s="485">
        <f t="shared" si="25"/>
        <v>0</v>
      </c>
      <c r="N27" s="485">
        <f t="shared" si="25"/>
        <v>0</v>
      </c>
      <c r="O27" s="485">
        <f t="shared" si="25"/>
        <v>0</v>
      </c>
      <c r="P27" s="485">
        <f t="shared" si="25"/>
        <v>0</v>
      </c>
      <c r="Q27" s="485">
        <f t="shared" si="25"/>
        <v>0</v>
      </c>
      <c r="R27" s="485">
        <f t="shared" si="25"/>
        <v>0</v>
      </c>
      <c r="S27" s="485">
        <f t="shared" si="25"/>
        <v>0</v>
      </c>
      <c r="T27" s="485">
        <f t="shared" si="25"/>
        <v>0</v>
      </c>
      <c r="U27" s="485">
        <f t="shared" si="25"/>
        <v>0</v>
      </c>
      <c r="V27" s="485">
        <f t="shared" si="25"/>
        <v>0</v>
      </c>
      <c r="W27" s="485">
        <f t="shared" si="25"/>
        <v>0</v>
      </c>
      <c r="X27" s="485">
        <f t="shared" si="25"/>
        <v>0</v>
      </c>
      <c r="Y27" s="485">
        <f t="shared" si="25"/>
        <v>0</v>
      </c>
      <c r="Z27" s="485">
        <f t="shared" si="25"/>
        <v>0</v>
      </c>
      <c r="AA27" s="485">
        <f t="shared" si="25"/>
        <v>0</v>
      </c>
      <c r="AB27" s="485">
        <f t="shared" si="25"/>
        <v>0</v>
      </c>
      <c r="AC27" s="485">
        <f t="shared" si="25"/>
        <v>0</v>
      </c>
      <c r="AD27" s="485">
        <f t="shared" si="25"/>
        <v>0</v>
      </c>
      <c r="AE27" s="485">
        <f t="shared" si="25"/>
        <v>0</v>
      </c>
      <c r="AF27" s="485">
        <f t="shared" si="25"/>
        <v>0</v>
      </c>
      <c r="AG27" s="485">
        <f t="shared" si="25"/>
        <v>0</v>
      </c>
      <c r="AH27" s="485">
        <f t="shared" si="25"/>
        <v>0</v>
      </c>
      <c r="AI27" s="485">
        <f t="shared" si="25"/>
        <v>0</v>
      </c>
      <c r="AJ27" s="485">
        <f t="shared" si="25"/>
        <v>0</v>
      </c>
      <c r="AK27" s="485">
        <f t="shared" si="25"/>
        <v>0</v>
      </c>
      <c r="AL27" s="485">
        <f t="shared" ref="AL27:BQ27" si="26">AL$26/AL$17</f>
        <v>0</v>
      </c>
      <c r="AM27" s="485">
        <f t="shared" si="26"/>
        <v>0</v>
      </c>
      <c r="AN27" s="485">
        <f t="shared" si="26"/>
        <v>0</v>
      </c>
      <c r="AO27" s="485">
        <f t="shared" si="26"/>
        <v>0</v>
      </c>
      <c r="AP27" s="485">
        <f t="shared" si="26"/>
        <v>0</v>
      </c>
      <c r="AQ27" s="485">
        <f t="shared" si="26"/>
        <v>0</v>
      </c>
      <c r="AR27" s="485">
        <f t="shared" si="26"/>
        <v>0</v>
      </c>
      <c r="AS27" s="485">
        <f t="shared" si="26"/>
        <v>0</v>
      </c>
      <c r="AT27" s="485">
        <f t="shared" si="26"/>
        <v>0</v>
      </c>
      <c r="AU27" s="485">
        <f t="shared" si="26"/>
        <v>0</v>
      </c>
      <c r="AV27" s="485">
        <f t="shared" si="26"/>
        <v>0</v>
      </c>
      <c r="AW27" s="485">
        <f t="shared" si="26"/>
        <v>0</v>
      </c>
      <c r="AX27" s="485">
        <f t="shared" si="26"/>
        <v>0</v>
      </c>
      <c r="AY27" s="485">
        <f t="shared" si="26"/>
        <v>0</v>
      </c>
      <c r="AZ27" s="485">
        <f t="shared" si="26"/>
        <v>0</v>
      </c>
      <c r="BA27" s="485">
        <f t="shared" si="26"/>
        <v>0</v>
      </c>
      <c r="BB27" s="485">
        <f t="shared" si="26"/>
        <v>0</v>
      </c>
      <c r="BC27" s="485">
        <f t="shared" si="26"/>
        <v>0</v>
      </c>
      <c r="BD27" s="485">
        <f t="shared" si="26"/>
        <v>0</v>
      </c>
      <c r="BE27" s="485">
        <f t="shared" si="26"/>
        <v>0</v>
      </c>
      <c r="BF27" s="485">
        <f t="shared" si="26"/>
        <v>0</v>
      </c>
      <c r="BG27" s="485">
        <f t="shared" si="26"/>
        <v>0</v>
      </c>
      <c r="BH27" s="485">
        <f t="shared" si="26"/>
        <v>0</v>
      </c>
      <c r="BI27" s="485">
        <f t="shared" si="26"/>
        <v>0</v>
      </c>
      <c r="BJ27" s="485">
        <f t="shared" si="26"/>
        <v>0</v>
      </c>
      <c r="BK27" s="485">
        <f t="shared" si="26"/>
        <v>0</v>
      </c>
      <c r="BL27" s="485">
        <f t="shared" si="26"/>
        <v>0</v>
      </c>
      <c r="BM27" s="485">
        <f t="shared" si="26"/>
        <v>0</v>
      </c>
      <c r="BN27" s="485">
        <f t="shared" si="26"/>
        <v>0</v>
      </c>
      <c r="BO27" s="485">
        <f t="shared" si="26"/>
        <v>0</v>
      </c>
      <c r="BP27" s="485">
        <f t="shared" si="26"/>
        <v>0</v>
      </c>
      <c r="BQ27" s="485">
        <f t="shared" si="26"/>
        <v>0</v>
      </c>
      <c r="BR27" s="485">
        <f t="shared" ref="BR27:CG27" si="27">BR$26/BR$17</f>
        <v>0</v>
      </c>
      <c r="BS27" s="485">
        <f t="shared" si="27"/>
        <v>0</v>
      </c>
      <c r="BT27" s="485">
        <f t="shared" si="27"/>
        <v>0</v>
      </c>
      <c r="BU27" s="485">
        <f t="shared" si="27"/>
        <v>0</v>
      </c>
      <c r="BV27" s="485">
        <f t="shared" si="27"/>
        <v>0</v>
      </c>
      <c r="BW27" s="485">
        <f t="shared" si="27"/>
        <v>0</v>
      </c>
      <c r="BX27" s="485">
        <f t="shared" si="27"/>
        <v>0</v>
      </c>
      <c r="BY27" s="485">
        <f t="shared" si="27"/>
        <v>0</v>
      </c>
      <c r="BZ27" s="485">
        <f t="shared" si="27"/>
        <v>0</v>
      </c>
      <c r="CA27" s="485">
        <f t="shared" si="27"/>
        <v>0</v>
      </c>
      <c r="CB27" s="485">
        <f t="shared" si="27"/>
        <v>0</v>
      </c>
      <c r="CC27" s="485">
        <f t="shared" si="27"/>
        <v>0</v>
      </c>
      <c r="CD27" s="485">
        <f t="shared" si="27"/>
        <v>0</v>
      </c>
      <c r="CE27" s="485">
        <f t="shared" si="27"/>
        <v>0</v>
      </c>
      <c r="CF27" s="485">
        <f t="shared" si="27"/>
        <v>0</v>
      </c>
      <c r="CG27" s="485">
        <f t="shared" si="27"/>
        <v>0</v>
      </c>
      <c r="CH27" s="66"/>
    </row>
    <row r="28" spans="1:86" s="102" customFormat="1" ht="5.45" x14ac:dyDescent="0.15">
      <c r="D28" s="738"/>
      <c r="F28" s="281"/>
      <c r="G28" s="281"/>
      <c r="H28" s="281"/>
      <c r="I28" s="281"/>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row>
    <row r="29" spans="1:86" s="77" customFormat="1" ht="14.45" x14ac:dyDescent="0.3">
      <c r="A29" s="115" t="s">
        <v>1219</v>
      </c>
      <c r="F29" s="484">
        <f>IF(F$22=0,0,IF(SUM($F$22:F$22)&lt;=Semi_annual,1,(1+Inputs!$E$31)^((SUM($F$22:F$22)-Semi_annual-(1/Semi_annual))/Semi_annual)))</f>
        <v>0</v>
      </c>
      <c r="G29" s="484">
        <f>IF(G$22=0,0,IF(SUM($F$22:G$22)&lt;=Semi_annual,1,(1+Inputs!$E$31)^((SUM($F$22:G$22)-Semi_annual-(1/Semi_annual))/Semi_annual)))</f>
        <v>0</v>
      </c>
      <c r="H29" s="484">
        <f>IF(H$22=0,0,IF(SUM($F$22:H$22)&lt;=Semi_annual,1,(1+Inputs!$E$31)^((SUM($F$22:H$22)-Semi_annual-(1/Semi_annual))/Semi_annual)))</f>
        <v>1</v>
      </c>
      <c r="I29" s="484">
        <f>IF(I$22=0,0,IF(SUM($F$22:I$22)&lt;=Semi_annual,1,(1+Inputs!$E$31)^((SUM($F$22:I$22)-Semi_annual-(1/Semi_annual))/Semi_annual)))</f>
        <v>1</v>
      </c>
      <c r="J29" s="484">
        <f>IF(J$22=0,0,IF(SUM($F$22:J$22)&lt;=Semi_annual,1,(1+Inputs!$E$31)^((SUM($F$22:J$22)-Semi_annual-(1/Semi_annual))/Semi_annual)))</f>
        <v>1</v>
      </c>
      <c r="K29" s="484">
        <f>IF(K$22=0,0,IF(SUM($F$22:K$22)&lt;=Semi_annual,1,(1+Inputs!$E$31)^((SUM($F$22:K$22)-Semi_annual-(1/Semi_annual))/Semi_annual)))</f>
        <v>1</v>
      </c>
      <c r="L29" s="484">
        <f>IF(L$22=0,0,IF(SUM($F$22:L$22)&lt;=Semi_annual,1,(1+Inputs!$E$31)^((SUM($F$22:L$22)-Semi_annual-(1/Semi_annual))/Semi_annual)))</f>
        <v>1</v>
      </c>
      <c r="M29" s="484">
        <f>IF(M$22=0,0,IF(SUM($F$22:M$22)&lt;=Semi_annual,1,(1+Inputs!$E$31)^((SUM($F$22:M$22)-Semi_annual-(1/Semi_annual))/Semi_annual)))</f>
        <v>1</v>
      </c>
      <c r="N29" s="484">
        <f>IF(N$22=0,0,IF(SUM($F$22:N$22)&lt;=Semi_annual,1,(1+Inputs!$E$31)^((SUM($F$22:N$22)-Semi_annual-(1/Semi_annual))/Semi_annual)))</f>
        <v>1</v>
      </c>
      <c r="O29" s="484">
        <f>IF(O$22=0,0,IF(SUM($F$22:O$22)&lt;=Semi_annual,1,(1+Inputs!$E$31)^((SUM($F$22:O$22)-Semi_annual-(1/Semi_annual))/Semi_annual)))</f>
        <v>1</v>
      </c>
      <c r="P29" s="484">
        <f>IF(P$22=0,0,IF(SUM($F$22:P$22)&lt;=Semi_annual,1,(1+Inputs!$E$31)^((SUM($F$22:P$22)-Semi_annual-(1/Semi_annual))/Semi_annual)))</f>
        <v>1</v>
      </c>
      <c r="Q29" s="484">
        <f>IF(Q$22=0,0,IF(SUM($F$22:Q$22)&lt;=Semi_annual,1,(1+Inputs!$E$31)^((SUM($F$22:Q$22)-Semi_annual-(1/Semi_annual))/Semi_annual)))</f>
        <v>1</v>
      </c>
      <c r="R29" s="484">
        <f>IF(R$22=0,0,IF(SUM($F$22:R$22)&lt;=Semi_annual,1,(1+Inputs!$E$31)^((SUM($F$22:R$22)-Semi_annual-(1/Semi_annual))/Semi_annual)))</f>
        <v>1</v>
      </c>
      <c r="S29" s="484">
        <f>IF(S$22=0,0,IF(SUM($F$22:S$22)&lt;=Semi_annual,1,(1+Inputs!$E$31)^((SUM($F$22:S$22)-Semi_annual-(1/Semi_annual))/Semi_annual)))</f>
        <v>1</v>
      </c>
      <c r="T29" s="484">
        <f>IF(T$22=0,0,IF(SUM($F$22:T$22)&lt;=Semi_annual,1,(1+Inputs!$E$31)^((SUM($F$22:T$22)-Semi_annual-(1/Semi_annual))/Semi_annual)))</f>
        <v>1</v>
      </c>
      <c r="U29" s="484">
        <f>IF(U$22=0,0,IF(SUM($F$22:U$22)&lt;=Semi_annual,1,(1+Inputs!$E$31)^((SUM($F$22:U$22)-Semi_annual-(1/Semi_annual))/Semi_annual)))</f>
        <v>1</v>
      </c>
      <c r="V29" s="484">
        <f>IF(V$22=0,0,IF(SUM($F$22:V$22)&lt;=Semi_annual,1,(1+Inputs!$E$31)^((SUM($F$22:V$22)-Semi_annual-(1/Semi_annual))/Semi_annual)))</f>
        <v>1</v>
      </c>
      <c r="W29" s="484">
        <f>IF(W$22=0,0,IF(SUM($F$22:W$22)&lt;=Semi_annual,1,(1+Inputs!$E$31)^((SUM($F$22:W$22)-Semi_annual-(1/Semi_annual))/Semi_annual)))</f>
        <v>1</v>
      </c>
      <c r="X29" s="484">
        <f>IF(X$22=0,0,IF(SUM($F$22:X$22)&lt;=Semi_annual,1,(1+Inputs!$E$31)^((SUM($F$22:X$22)-Semi_annual-(1/Semi_annual))/Semi_annual)))</f>
        <v>1</v>
      </c>
      <c r="Y29" s="484">
        <f>IF(Y$22=0,0,IF(SUM($F$22:Y$22)&lt;=Semi_annual,1,(1+Inputs!$E$31)^((SUM($F$22:Y$22)-Semi_annual-(1/Semi_annual))/Semi_annual)))</f>
        <v>1</v>
      </c>
      <c r="Z29" s="484">
        <f>IF(Z$22=0,0,IF(SUM($F$22:Z$22)&lt;=Semi_annual,1,(1+Inputs!$E$31)^((SUM($F$22:Z$22)-Semi_annual-(1/Semi_annual))/Semi_annual)))</f>
        <v>1</v>
      </c>
      <c r="AA29" s="484">
        <f>IF(AA$22=0,0,IF(SUM($F$22:AA$22)&lt;=Semi_annual,1,(1+Inputs!$E$31)^((SUM($F$22:AA$22)-Semi_annual-(1/Semi_annual))/Semi_annual)))</f>
        <v>1</v>
      </c>
      <c r="AB29" s="484">
        <f>IF(AB$22=0,0,IF(SUM($F$22:AB$22)&lt;=Semi_annual,1,(1+Inputs!$E$31)^((SUM($F$22:AB$22)-Semi_annual-(1/Semi_annual))/Semi_annual)))</f>
        <v>1</v>
      </c>
      <c r="AC29" s="484">
        <f>IF(AC$22=0,0,IF(SUM($F$22:AC$22)&lt;=Semi_annual,1,(1+Inputs!$E$31)^((SUM($F$22:AC$22)-Semi_annual-(1/Semi_annual))/Semi_annual)))</f>
        <v>1</v>
      </c>
      <c r="AD29" s="484">
        <f>IF(AD$22=0,0,IF(SUM($F$22:AD$22)&lt;=Semi_annual,1,(1+Inputs!$E$31)^((SUM($F$22:AD$22)-Semi_annual-(1/Semi_annual))/Semi_annual)))</f>
        <v>1</v>
      </c>
      <c r="AE29" s="484">
        <f>IF(AE$22=0,0,IF(SUM($F$22:AE$22)&lt;=Semi_annual,1,(1+Inputs!$E$31)^((SUM($F$22:AE$22)-Semi_annual-(1/Semi_annual))/Semi_annual)))</f>
        <v>1</v>
      </c>
      <c r="AF29" s="484">
        <f>IF(AF$22=0,0,IF(SUM($F$22:AF$22)&lt;=Semi_annual,1,(1+Inputs!$E$31)^((SUM($F$22:AF$22)-Semi_annual-(1/Semi_annual))/Semi_annual)))</f>
        <v>1</v>
      </c>
      <c r="AG29" s="484">
        <f>IF(AG$22=0,0,IF(SUM($F$22:AG$22)&lt;=Semi_annual,1,(1+Inputs!$E$31)^((SUM($F$22:AG$22)-Semi_annual-(1/Semi_annual))/Semi_annual)))</f>
        <v>1</v>
      </c>
      <c r="AH29" s="484">
        <f>IF(AH$22=0,0,IF(SUM($F$22:AH$22)&lt;=Semi_annual,1,(1+Inputs!$E$31)^((SUM($F$22:AH$22)-Semi_annual-(1/Semi_annual))/Semi_annual)))</f>
        <v>1</v>
      </c>
      <c r="AI29" s="484">
        <f>IF(AI$22=0,0,IF(SUM($F$22:AI$22)&lt;=Semi_annual,1,(1+Inputs!$E$31)^((SUM($F$22:AI$22)-Semi_annual-(1/Semi_annual))/Semi_annual)))</f>
        <v>1</v>
      </c>
      <c r="AJ29" s="484">
        <f>IF(AJ$22=0,0,IF(SUM($F$22:AJ$22)&lt;=Semi_annual,1,(1+Inputs!$E$31)^((SUM($F$22:AJ$22)-Semi_annual-(1/Semi_annual))/Semi_annual)))</f>
        <v>1</v>
      </c>
      <c r="AK29" s="484">
        <f>IF(AK$22=0,0,IF(SUM($F$22:AK$22)&lt;=Semi_annual,1,(1+Inputs!$E$31)^((SUM($F$22:AK$22)-Semi_annual-(1/Semi_annual))/Semi_annual)))</f>
        <v>1</v>
      </c>
      <c r="AL29" s="484">
        <f>IF(AL$22=0,0,IF(SUM($F$22:AL$22)&lt;=Semi_annual,1,(1+Inputs!$E$31)^((SUM($F$22:AL$22)-Semi_annual-(1/Semi_annual))/Semi_annual)))</f>
        <v>1</v>
      </c>
      <c r="AM29" s="484">
        <f>IF(AM$22=0,0,IF(SUM($F$22:AM$22)&lt;=Semi_annual,1,(1+Inputs!$E$31)^((SUM($F$22:AM$22)-Semi_annual-(1/Semi_annual))/Semi_annual)))</f>
        <v>1</v>
      </c>
      <c r="AN29" s="484">
        <f>IF(AN$22=0,0,IF(SUM($F$22:AN$22)&lt;=Semi_annual,1,(1+Inputs!$E$31)^((SUM($F$22:AN$22)-Semi_annual-(1/Semi_annual))/Semi_annual)))</f>
        <v>1</v>
      </c>
      <c r="AO29" s="484">
        <f>IF(AO$22=0,0,IF(SUM($F$22:AO$22)&lt;=Semi_annual,1,(1+Inputs!$E$31)^((SUM($F$22:AO$22)-Semi_annual-(1/Semi_annual))/Semi_annual)))</f>
        <v>1</v>
      </c>
      <c r="AP29" s="484">
        <f>IF(AP$22=0,0,IF(SUM($F$22:AP$22)&lt;=Semi_annual,1,(1+Inputs!$E$31)^((SUM($F$22:AP$22)-Semi_annual-(1/Semi_annual))/Semi_annual)))</f>
        <v>1</v>
      </c>
      <c r="AQ29" s="484">
        <f>IF(AQ$22=0,0,IF(SUM($F$22:AQ$22)&lt;=Semi_annual,1,(1+Inputs!$E$31)^((SUM($F$22:AQ$22)-Semi_annual-(1/Semi_annual))/Semi_annual)))</f>
        <v>1</v>
      </c>
      <c r="AR29" s="484">
        <f>IF(AR$22=0,0,IF(SUM($F$22:AR$22)&lt;=Semi_annual,1,(1+Inputs!$E$31)^((SUM($F$22:AR$22)-Semi_annual-(1/Semi_annual))/Semi_annual)))</f>
        <v>1</v>
      </c>
      <c r="AS29" s="484">
        <f>IF(AS$22=0,0,IF(SUM($F$22:AS$22)&lt;=Semi_annual,1,(1+Inputs!$E$31)^((SUM($F$22:AS$22)-Semi_annual-(1/Semi_annual))/Semi_annual)))</f>
        <v>1</v>
      </c>
      <c r="AT29" s="484">
        <f>IF(AT$22=0,0,IF(SUM($F$22:AT$22)&lt;=Semi_annual,1,(1+Inputs!$E$31)^((SUM($F$22:AT$22)-Semi_annual-(1/Semi_annual))/Semi_annual)))</f>
        <v>1</v>
      </c>
      <c r="AU29" s="484">
        <f>IF(AU$22=0,0,IF(SUM($F$22:AU$22)&lt;=Semi_annual,1,(1+Inputs!$E$31)^((SUM($F$22:AU$22)-Semi_annual-(1/Semi_annual))/Semi_annual)))</f>
        <v>1</v>
      </c>
      <c r="AV29" s="484">
        <f>IF(AV$22=0,0,IF(SUM($F$22:AV$22)&lt;=Semi_annual,1,(1+Inputs!$E$31)^((SUM($F$22:AV$22)-Semi_annual-(1/Semi_annual))/Semi_annual)))</f>
        <v>0</v>
      </c>
      <c r="AW29" s="484">
        <f>IF(AW$22=0,0,IF(SUM($F$22:AW$22)&lt;=Semi_annual,1,(1+Inputs!$E$31)^((SUM($F$22:AW$22)-Semi_annual-(1/Semi_annual))/Semi_annual)))</f>
        <v>0</v>
      </c>
      <c r="AX29" s="484">
        <f>IF(AX$22=0,0,IF(SUM($F$22:AX$22)&lt;=Semi_annual,1,(1+Inputs!$E$31)^((SUM($F$22:AX$22)-Semi_annual-(1/Semi_annual))/Semi_annual)))</f>
        <v>0</v>
      </c>
      <c r="AY29" s="484">
        <f>IF(AY$22=0,0,IF(SUM($F$22:AY$22)&lt;=Semi_annual,1,(1+Inputs!$E$31)^((SUM($F$22:AY$22)-Semi_annual-(1/Semi_annual))/Semi_annual)))</f>
        <v>0</v>
      </c>
      <c r="AZ29" s="484">
        <f>IF(AZ$22=0,0,IF(SUM($F$22:AZ$22)&lt;=Semi_annual,1,(1+Inputs!$E$31)^((SUM($F$22:AZ$22)-Semi_annual-(1/Semi_annual))/Semi_annual)))</f>
        <v>0</v>
      </c>
      <c r="BA29" s="484">
        <f>IF(BA$22=0,0,IF(SUM($F$22:BA$22)&lt;=Semi_annual,1,(1+Inputs!$E$31)^((SUM($F$22:BA$22)-Semi_annual-(1/Semi_annual))/Semi_annual)))</f>
        <v>0</v>
      </c>
      <c r="BB29" s="484">
        <f>IF(BB$22=0,0,IF(SUM($F$22:BB$22)&lt;=Semi_annual,1,(1+Inputs!$E$31)^((SUM($F$22:BB$22)-Semi_annual-(1/Semi_annual))/Semi_annual)))</f>
        <v>0</v>
      </c>
      <c r="BC29" s="484">
        <f>IF(BC$22=0,0,IF(SUM($F$22:BC$22)&lt;=Semi_annual,1,(1+Inputs!$E$31)^((SUM($F$22:BC$22)-Semi_annual-(1/Semi_annual))/Semi_annual)))</f>
        <v>0</v>
      </c>
      <c r="BD29" s="484">
        <f>IF(BD$22=0,0,IF(SUM($F$22:BD$22)&lt;=Semi_annual,1,(1+Inputs!$E$31)^((SUM($F$22:BD$22)-Semi_annual-(1/Semi_annual))/Semi_annual)))</f>
        <v>0</v>
      </c>
      <c r="BE29" s="484">
        <f>IF(BE$22=0,0,IF(SUM($F$22:BE$22)&lt;=Semi_annual,1,(1+Inputs!$E$31)^((SUM($F$22:BE$22)-Semi_annual-(1/Semi_annual))/Semi_annual)))</f>
        <v>0</v>
      </c>
      <c r="BF29" s="484">
        <f>IF(BF$22=0,0,IF(SUM($F$22:BF$22)&lt;=Semi_annual,1,(1+Inputs!$E$31)^((SUM($F$22:BF$22)-Semi_annual-(1/Semi_annual))/Semi_annual)))</f>
        <v>0</v>
      </c>
      <c r="BG29" s="484">
        <f>IF(BG$22=0,0,IF(SUM($F$22:BG$22)&lt;=Semi_annual,1,(1+Inputs!$E$31)^((SUM($F$22:BG$22)-Semi_annual-(1/Semi_annual))/Semi_annual)))</f>
        <v>0</v>
      </c>
      <c r="BH29" s="484">
        <f>IF(BH$22=0,0,IF(SUM($F$22:BH$22)&lt;=Semi_annual,1,(1+Inputs!$E$31)^((SUM($F$22:BH$22)-Semi_annual-(1/Semi_annual))/Semi_annual)))</f>
        <v>0</v>
      </c>
      <c r="BI29" s="484">
        <f>IF(BI$22=0,0,IF(SUM($F$22:BI$22)&lt;=Semi_annual,1,(1+Inputs!$E$31)^((SUM($F$22:BI$22)-Semi_annual-(1/Semi_annual))/Semi_annual)))</f>
        <v>0</v>
      </c>
      <c r="BJ29" s="484">
        <f>IF(BJ$22=0,0,IF(SUM($F$22:BJ$22)&lt;=Semi_annual,1,(1+Inputs!$E$31)^((SUM($F$22:BJ$22)-Semi_annual-(1/Semi_annual))/Semi_annual)))</f>
        <v>0</v>
      </c>
      <c r="BK29" s="484">
        <f>IF(BK$22=0,0,IF(SUM($F$22:BK$22)&lt;=Semi_annual,1,(1+Inputs!$E$31)^((SUM($F$22:BK$22)-Semi_annual-(1/Semi_annual))/Semi_annual)))</f>
        <v>0</v>
      </c>
      <c r="BL29" s="484">
        <f>IF(BL$22=0,0,IF(SUM($F$22:BL$22)&lt;=Semi_annual,1,(1+Inputs!$E$31)^((SUM($F$22:BL$22)-Semi_annual-(1/Semi_annual))/Semi_annual)))</f>
        <v>0</v>
      </c>
      <c r="BM29" s="484">
        <f>IF(BM$22=0,0,IF(SUM($F$22:BM$22)&lt;=Semi_annual,1,(1+Inputs!$E$31)^((SUM($F$22:BM$22)-Semi_annual-(1/Semi_annual))/Semi_annual)))</f>
        <v>0</v>
      </c>
      <c r="BN29" s="484">
        <f>IF(BN$22=0,0,IF(SUM($F$22:BN$22)&lt;=Semi_annual,1,(1+Inputs!$E$31)^((SUM($F$22:BN$22)-Semi_annual-(1/Semi_annual))/Semi_annual)))</f>
        <v>0</v>
      </c>
      <c r="BO29" s="484">
        <f>IF(BO$22=0,0,IF(SUM($F$22:BO$22)&lt;=Semi_annual,1,(1+Inputs!$E$31)^((SUM($F$22:BO$22)-Semi_annual-(1/Semi_annual))/Semi_annual)))</f>
        <v>0</v>
      </c>
      <c r="BP29" s="484">
        <f>IF(BP$22=0,0,IF(SUM($F$22:BP$22)&lt;=Semi_annual,1,(1+Inputs!$E$31)^((SUM($F$22:BP$22)-Semi_annual-(1/Semi_annual))/Semi_annual)))</f>
        <v>0</v>
      </c>
      <c r="BQ29" s="484">
        <f>IF(BQ$22=0,0,IF(SUM($F$22:BQ$22)&lt;=Semi_annual,1,(1+Inputs!$E$31)^((SUM($F$22:BQ$22)-Semi_annual-(1/Semi_annual))/Semi_annual)))</f>
        <v>0</v>
      </c>
      <c r="BR29" s="484">
        <f>IF(BR$22=0,0,IF(SUM($F$22:BR$22)&lt;=Semi_annual,1,(1+Inputs!$E$31)^((SUM($F$22:BR$22)-Semi_annual-(1/Semi_annual))/Semi_annual)))</f>
        <v>0</v>
      </c>
      <c r="BS29" s="484">
        <f>IF(BS$22=0,0,IF(SUM($F$22:BS$22)&lt;=Semi_annual,1,(1+Inputs!$E$31)^((SUM($F$22:BS$22)-Semi_annual-(1/Semi_annual))/Semi_annual)))</f>
        <v>0</v>
      </c>
      <c r="BT29" s="484">
        <f>IF(BT$22=0,0,IF(SUM($F$22:BT$22)&lt;=Semi_annual,1,(1+Inputs!$E$31)^((SUM($F$22:BT$22)-Semi_annual-(1/Semi_annual))/Semi_annual)))</f>
        <v>0</v>
      </c>
      <c r="BU29" s="484">
        <f>IF(BU$22=0,0,IF(SUM($F$22:BU$22)&lt;=Semi_annual,1,(1+Inputs!$E$31)^((SUM($F$22:BU$22)-Semi_annual-(1/Semi_annual))/Semi_annual)))</f>
        <v>0</v>
      </c>
      <c r="BV29" s="484">
        <f>IF(BV$22=0,0,IF(SUM($F$22:BV$22)&lt;=Semi_annual,1,(1+Inputs!$E$31)^((SUM($F$22:BV$22)-Semi_annual-(1/Semi_annual))/Semi_annual)))</f>
        <v>0</v>
      </c>
      <c r="BW29" s="484">
        <f>IF(BW$22=0,0,IF(SUM($F$22:BW$22)&lt;=Semi_annual,1,(1+Inputs!$E$31)^((SUM($F$22:BW$22)-Semi_annual-(1/Semi_annual))/Semi_annual)))</f>
        <v>0</v>
      </c>
      <c r="BX29" s="484">
        <f>IF(BX$22=0,0,IF(SUM($F$22:BX$22)&lt;=Semi_annual,1,(1+Inputs!$E$31)^((SUM($F$22:BX$22)-Semi_annual-(1/Semi_annual))/Semi_annual)))</f>
        <v>0</v>
      </c>
      <c r="BY29" s="484">
        <f>IF(BY$22=0,0,IF(SUM($F$22:BY$22)&lt;=Semi_annual,1,(1+Inputs!$E$31)^((SUM($F$22:BY$22)-Semi_annual-(1/Semi_annual))/Semi_annual)))</f>
        <v>0</v>
      </c>
      <c r="BZ29" s="484">
        <f>IF(BZ$22=0,0,IF(SUM($F$22:BZ$22)&lt;=Semi_annual,1,(1+Inputs!$E$31)^((SUM($F$22:BZ$22)-Semi_annual-(1/Semi_annual))/Semi_annual)))</f>
        <v>0</v>
      </c>
      <c r="CA29" s="484">
        <f>IF(CA$22=0,0,IF(SUM($F$22:CA$22)&lt;=Semi_annual,1,(1+Inputs!$E$31)^((SUM($F$22:CA$22)-Semi_annual-(1/Semi_annual))/Semi_annual)))</f>
        <v>0</v>
      </c>
      <c r="CB29" s="484">
        <f>IF(CB$22=0,0,IF(SUM($F$22:CB$22)&lt;=Semi_annual,1,(1+Inputs!$E$31)^((SUM($F$22:CB$22)-Semi_annual-(1/Semi_annual))/Semi_annual)))</f>
        <v>0</v>
      </c>
      <c r="CC29" s="484">
        <f>IF(CC$22=0,0,IF(SUM($F$22:CC$22)&lt;=Semi_annual,1,(1+Inputs!$E$31)^((SUM($F$22:CC$22)-Semi_annual-(1/Semi_annual))/Semi_annual)))</f>
        <v>0</v>
      </c>
      <c r="CD29" s="484">
        <f>IF(CD$22=0,0,IF(SUM($F$22:CD$22)&lt;=Semi_annual,1,(1+Inputs!$E$31)^((SUM($F$22:CD$22)-Semi_annual-(1/Semi_annual))/Semi_annual)))</f>
        <v>0</v>
      </c>
      <c r="CE29" s="484">
        <f>IF(CE$22=0,0,IF(SUM($F$22:CE$22)&lt;=Semi_annual,1,(1+Inputs!$E$31)^((SUM($F$22:CE$22)-Semi_annual-(1/Semi_annual))/Semi_annual)))</f>
        <v>0</v>
      </c>
      <c r="CF29" s="484">
        <f>IF(CF$22=0,0,IF(SUM($F$22:CF$22)&lt;=Semi_annual,1,(1+Inputs!$E$31)^((SUM($F$22:CF$22)-Semi_annual-(1/Semi_annual))/Semi_annual)))</f>
        <v>0</v>
      </c>
      <c r="CG29" s="484">
        <f>IF(CG$22=0,0,IF(SUM($F$22:CG$22)&lt;=Semi_annual,1,(1+Inputs!$E$31)^((SUM($F$22:CG$22)-Semi_annual-(1/Semi_annual))/Semi_annual)))</f>
        <v>0</v>
      </c>
      <c r="CH29" s="66"/>
    </row>
    <row r="30" spans="1:86" s="102" customFormat="1" ht="5.45" x14ac:dyDescent="0.15">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c r="CD30" s="967"/>
      <c r="CE30" s="967"/>
      <c r="CF30" s="967"/>
      <c r="CG30" s="967"/>
    </row>
    <row r="31" spans="1:86" s="77" customFormat="1" ht="14.45" x14ac:dyDescent="0.3">
      <c r="A31" s="115" t="s">
        <v>770</v>
      </c>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4"/>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c r="CC31" s="484"/>
      <c r="CD31" s="484"/>
      <c r="CE31" s="484"/>
      <c r="CF31" s="484"/>
      <c r="CG31" s="484"/>
      <c r="CH31" s="66"/>
    </row>
    <row r="32" spans="1:86" ht="14.45" hidden="1" outlineLevel="1" x14ac:dyDescent="0.3">
      <c r="B32" s="84" t="s">
        <v>773</v>
      </c>
      <c r="F32" s="105">
        <f t="shared" ref="F32:AK32" si="28">IF((F$16-$D$7)&lt;0,0,IF((F$16-$D$7)&gt;F$17,F$17,(F$16-$D$7)+1))</f>
        <v>0</v>
      </c>
      <c r="G32" s="105">
        <f t="shared" si="28"/>
        <v>0</v>
      </c>
      <c r="H32" s="105">
        <f t="shared" si="28"/>
        <v>181</v>
      </c>
      <c r="I32" s="105">
        <f t="shared" si="28"/>
        <v>184</v>
      </c>
      <c r="J32" s="105">
        <f t="shared" si="28"/>
        <v>182</v>
      </c>
      <c r="K32" s="105">
        <f t="shared" si="28"/>
        <v>184</v>
      </c>
      <c r="L32" s="105">
        <f t="shared" si="28"/>
        <v>181</v>
      </c>
      <c r="M32" s="105">
        <f t="shared" si="28"/>
        <v>184</v>
      </c>
      <c r="N32" s="105">
        <f t="shared" si="28"/>
        <v>181</v>
      </c>
      <c r="O32" s="105">
        <f t="shared" si="28"/>
        <v>184</v>
      </c>
      <c r="P32" s="105">
        <f t="shared" si="28"/>
        <v>181</v>
      </c>
      <c r="Q32" s="105">
        <f t="shared" si="28"/>
        <v>184</v>
      </c>
      <c r="R32" s="105">
        <f t="shared" si="28"/>
        <v>182</v>
      </c>
      <c r="S32" s="105">
        <f t="shared" si="28"/>
        <v>184</v>
      </c>
      <c r="T32" s="105">
        <f t="shared" si="28"/>
        <v>181</v>
      </c>
      <c r="U32" s="105">
        <f t="shared" si="28"/>
        <v>184</v>
      </c>
      <c r="V32" s="105">
        <f t="shared" si="28"/>
        <v>181</v>
      </c>
      <c r="W32" s="105">
        <f t="shared" si="28"/>
        <v>184</v>
      </c>
      <c r="X32" s="105">
        <f t="shared" si="28"/>
        <v>181</v>
      </c>
      <c r="Y32" s="105">
        <f t="shared" si="28"/>
        <v>184</v>
      </c>
      <c r="Z32" s="105">
        <f t="shared" si="28"/>
        <v>182</v>
      </c>
      <c r="AA32" s="105">
        <f t="shared" si="28"/>
        <v>184</v>
      </c>
      <c r="AB32" s="105">
        <f t="shared" si="28"/>
        <v>181</v>
      </c>
      <c r="AC32" s="105">
        <f t="shared" si="28"/>
        <v>184</v>
      </c>
      <c r="AD32" s="105">
        <f t="shared" si="28"/>
        <v>181</v>
      </c>
      <c r="AE32" s="105">
        <f t="shared" si="28"/>
        <v>184</v>
      </c>
      <c r="AF32" s="105">
        <f t="shared" si="28"/>
        <v>181</v>
      </c>
      <c r="AG32" s="105">
        <f t="shared" si="28"/>
        <v>184</v>
      </c>
      <c r="AH32" s="105">
        <f t="shared" si="28"/>
        <v>182</v>
      </c>
      <c r="AI32" s="105">
        <f t="shared" si="28"/>
        <v>184</v>
      </c>
      <c r="AJ32" s="105">
        <f t="shared" si="28"/>
        <v>181</v>
      </c>
      <c r="AK32" s="105">
        <f t="shared" si="28"/>
        <v>184</v>
      </c>
      <c r="AL32" s="105">
        <f t="shared" ref="AL32:BQ32" si="29">IF((AL$16-$D$7)&lt;0,0,IF((AL$16-$D$7)&gt;AL$17,AL$17,(AL$16-$D$7)+1))</f>
        <v>181</v>
      </c>
      <c r="AM32" s="105">
        <f t="shared" si="29"/>
        <v>184</v>
      </c>
      <c r="AN32" s="105">
        <f t="shared" si="29"/>
        <v>181</v>
      </c>
      <c r="AO32" s="105">
        <f t="shared" si="29"/>
        <v>184</v>
      </c>
      <c r="AP32" s="105">
        <f t="shared" si="29"/>
        <v>182</v>
      </c>
      <c r="AQ32" s="105">
        <f t="shared" si="29"/>
        <v>184</v>
      </c>
      <c r="AR32" s="105">
        <f t="shared" si="29"/>
        <v>181</v>
      </c>
      <c r="AS32" s="105">
        <f t="shared" si="29"/>
        <v>184</v>
      </c>
      <c r="AT32" s="105">
        <f t="shared" si="29"/>
        <v>181</v>
      </c>
      <c r="AU32" s="105">
        <f t="shared" si="29"/>
        <v>184</v>
      </c>
      <c r="AV32" s="105">
        <f t="shared" si="29"/>
        <v>181</v>
      </c>
      <c r="AW32" s="105">
        <f t="shared" si="29"/>
        <v>184</v>
      </c>
      <c r="AX32" s="105">
        <f t="shared" si="29"/>
        <v>182</v>
      </c>
      <c r="AY32" s="105">
        <f t="shared" si="29"/>
        <v>184</v>
      </c>
      <c r="AZ32" s="105">
        <f t="shared" si="29"/>
        <v>181</v>
      </c>
      <c r="BA32" s="105">
        <f t="shared" si="29"/>
        <v>184</v>
      </c>
      <c r="BB32" s="105">
        <f t="shared" si="29"/>
        <v>181</v>
      </c>
      <c r="BC32" s="105">
        <f t="shared" si="29"/>
        <v>184</v>
      </c>
      <c r="BD32" s="105">
        <f t="shared" si="29"/>
        <v>181</v>
      </c>
      <c r="BE32" s="105">
        <f t="shared" si="29"/>
        <v>184</v>
      </c>
      <c r="BF32" s="105">
        <f t="shared" si="29"/>
        <v>182</v>
      </c>
      <c r="BG32" s="105">
        <f t="shared" si="29"/>
        <v>184</v>
      </c>
      <c r="BH32" s="105">
        <f t="shared" si="29"/>
        <v>181</v>
      </c>
      <c r="BI32" s="105">
        <f t="shared" si="29"/>
        <v>184</v>
      </c>
      <c r="BJ32" s="105">
        <f t="shared" si="29"/>
        <v>181</v>
      </c>
      <c r="BK32" s="105">
        <f t="shared" si="29"/>
        <v>184</v>
      </c>
      <c r="BL32" s="105">
        <f t="shared" si="29"/>
        <v>181</v>
      </c>
      <c r="BM32" s="105">
        <f t="shared" si="29"/>
        <v>184</v>
      </c>
      <c r="BN32" s="105">
        <f t="shared" si="29"/>
        <v>182</v>
      </c>
      <c r="BO32" s="105">
        <f t="shared" si="29"/>
        <v>184</v>
      </c>
      <c r="BP32" s="105">
        <f t="shared" si="29"/>
        <v>181</v>
      </c>
      <c r="BQ32" s="105">
        <f t="shared" si="29"/>
        <v>184</v>
      </c>
      <c r="BR32" s="105">
        <f t="shared" ref="BR32:CG32" si="30">IF((BR$16-$D$7)&lt;0,0,IF((BR$16-$D$7)&gt;BR$17,BR$17,(BR$16-$D$7)+1))</f>
        <v>181</v>
      </c>
      <c r="BS32" s="105">
        <f t="shared" si="30"/>
        <v>184</v>
      </c>
      <c r="BT32" s="105">
        <f t="shared" si="30"/>
        <v>181</v>
      </c>
      <c r="BU32" s="105">
        <f t="shared" si="30"/>
        <v>184</v>
      </c>
      <c r="BV32" s="105">
        <f t="shared" si="30"/>
        <v>182</v>
      </c>
      <c r="BW32" s="105">
        <f t="shared" si="30"/>
        <v>184</v>
      </c>
      <c r="BX32" s="105">
        <f t="shared" si="30"/>
        <v>181</v>
      </c>
      <c r="BY32" s="105">
        <f t="shared" si="30"/>
        <v>184</v>
      </c>
      <c r="BZ32" s="105">
        <f t="shared" si="30"/>
        <v>181</v>
      </c>
      <c r="CA32" s="105">
        <f t="shared" si="30"/>
        <v>184</v>
      </c>
      <c r="CB32" s="105">
        <f t="shared" si="30"/>
        <v>181</v>
      </c>
      <c r="CC32" s="105">
        <f t="shared" si="30"/>
        <v>184</v>
      </c>
      <c r="CD32" s="105">
        <f t="shared" si="30"/>
        <v>182</v>
      </c>
      <c r="CE32" s="105">
        <f t="shared" si="30"/>
        <v>184</v>
      </c>
      <c r="CF32" s="105">
        <f t="shared" si="30"/>
        <v>181</v>
      </c>
      <c r="CG32" s="105">
        <f t="shared" si="30"/>
        <v>184</v>
      </c>
    </row>
    <row r="33" spans="1:86" ht="14.45" hidden="1" outlineLevel="1" x14ac:dyDescent="0.3">
      <c r="B33" s="84" t="s">
        <v>420</v>
      </c>
      <c r="F33" s="105">
        <f t="shared" ref="F33:AK33" si="31">IF(($D$9-F$14)&lt;0,0,IF(($D$9-F$14)&gt;F$17,F$17,($D$9-F$14)+1))</f>
        <v>181</v>
      </c>
      <c r="G33" s="105">
        <f t="shared" si="31"/>
        <v>184</v>
      </c>
      <c r="H33" s="105">
        <f t="shared" si="31"/>
        <v>181</v>
      </c>
      <c r="I33" s="105">
        <f t="shared" si="31"/>
        <v>184</v>
      </c>
      <c r="J33" s="105">
        <f t="shared" si="31"/>
        <v>182</v>
      </c>
      <c r="K33" s="105">
        <f t="shared" si="31"/>
        <v>184</v>
      </c>
      <c r="L33" s="105">
        <f t="shared" si="31"/>
        <v>181</v>
      </c>
      <c r="M33" s="105">
        <f t="shared" si="31"/>
        <v>184</v>
      </c>
      <c r="N33" s="105">
        <f t="shared" si="31"/>
        <v>0</v>
      </c>
      <c r="O33" s="105">
        <f t="shared" si="31"/>
        <v>0</v>
      </c>
      <c r="P33" s="105">
        <f t="shared" si="31"/>
        <v>0</v>
      </c>
      <c r="Q33" s="105">
        <f t="shared" si="31"/>
        <v>0</v>
      </c>
      <c r="R33" s="105">
        <f t="shared" si="31"/>
        <v>0</v>
      </c>
      <c r="S33" s="105">
        <f t="shared" si="31"/>
        <v>0</v>
      </c>
      <c r="T33" s="105">
        <f t="shared" si="31"/>
        <v>0</v>
      </c>
      <c r="U33" s="105">
        <f t="shared" si="31"/>
        <v>0</v>
      </c>
      <c r="V33" s="105">
        <f t="shared" si="31"/>
        <v>0</v>
      </c>
      <c r="W33" s="105">
        <f t="shared" si="31"/>
        <v>0</v>
      </c>
      <c r="X33" s="105">
        <f t="shared" si="31"/>
        <v>0</v>
      </c>
      <c r="Y33" s="105">
        <f t="shared" si="31"/>
        <v>0</v>
      </c>
      <c r="Z33" s="105">
        <f t="shared" si="31"/>
        <v>0</v>
      </c>
      <c r="AA33" s="105">
        <f t="shared" si="31"/>
        <v>0</v>
      </c>
      <c r="AB33" s="105">
        <f t="shared" si="31"/>
        <v>0</v>
      </c>
      <c r="AC33" s="105">
        <f t="shared" si="31"/>
        <v>0</v>
      </c>
      <c r="AD33" s="105">
        <f t="shared" si="31"/>
        <v>0</v>
      </c>
      <c r="AE33" s="105">
        <f t="shared" si="31"/>
        <v>0</v>
      </c>
      <c r="AF33" s="105">
        <f t="shared" si="31"/>
        <v>0</v>
      </c>
      <c r="AG33" s="105">
        <f t="shared" si="31"/>
        <v>0</v>
      </c>
      <c r="AH33" s="105">
        <f t="shared" si="31"/>
        <v>0</v>
      </c>
      <c r="AI33" s="105">
        <f t="shared" si="31"/>
        <v>0</v>
      </c>
      <c r="AJ33" s="105">
        <f t="shared" si="31"/>
        <v>0</v>
      </c>
      <c r="AK33" s="105">
        <f t="shared" si="31"/>
        <v>0</v>
      </c>
      <c r="AL33" s="105">
        <f t="shared" ref="AL33:BQ33" si="32">IF(($D$9-AL$14)&lt;0,0,IF(($D$9-AL$14)&gt;AL$17,AL$17,($D$9-AL$14)+1))</f>
        <v>0</v>
      </c>
      <c r="AM33" s="105">
        <f t="shared" si="32"/>
        <v>0</v>
      </c>
      <c r="AN33" s="105">
        <f t="shared" si="32"/>
        <v>0</v>
      </c>
      <c r="AO33" s="105">
        <f t="shared" si="32"/>
        <v>0</v>
      </c>
      <c r="AP33" s="105">
        <f t="shared" si="32"/>
        <v>0</v>
      </c>
      <c r="AQ33" s="105">
        <f t="shared" si="32"/>
        <v>0</v>
      </c>
      <c r="AR33" s="105">
        <f t="shared" si="32"/>
        <v>0</v>
      </c>
      <c r="AS33" s="105">
        <f t="shared" si="32"/>
        <v>0</v>
      </c>
      <c r="AT33" s="105">
        <f t="shared" si="32"/>
        <v>0</v>
      </c>
      <c r="AU33" s="105">
        <f t="shared" si="32"/>
        <v>0</v>
      </c>
      <c r="AV33" s="105">
        <f t="shared" si="32"/>
        <v>0</v>
      </c>
      <c r="AW33" s="105">
        <f t="shared" si="32"/>
        <v>0</v>
      </c>
      <c r="AX33" s="105">
        <f t="shared" si="32"/>
        <v>0</v>
      </c>
      <c r="AY33" s="105">
        <f t="shared" si="32"/>
        <v>0</v>
      </c>
      <c r="AZ33" s="105">
        <f t="shared" si="32"/>
        <v>0</v>
      </c>
      <c r="BA33" s="105">
        <f t="shared" si="32"/>
        <v>0</v>
      </c>
      <c r="BB33" s="105">
        <f t="shared" si="32"/>
        <v>0</v>
      </c>
      <c r="BC33" s="105">
        <f t="shared" si="32"/>
        <v>0</v>
      </c>
      <c r="BD33" s="105">
        <f t="shared" si="32"/>
        <v>0</v>
      </c>
      <c r="BE33" s="105">
        <f t="shared" si="32"/>
        <v>0</v>
      </c>
      <c r="BF33" s="105">
        <f t="shared" si="32"/>
        <v>0</v>
      </c>
      <c r="BG33" s="105">
        <f t="shared" si="32"/>
        <v>0</v>
      </c>
      <c r="BH33" s="105">
        <f t="shared" si="32"/>
        <v>0</v>
      </c>
      <c r="BI33" s="105">
        <f t="shared" si="32"/>
        <v>0</v>
      </c>
      <c r="BJ33" s="105">
        <f t="shared" si="32"/>
        <v>0</v>
      </c>
      <c r="BK33" s="105">
        <f t="shared" si="32"/>
        <v>0</v>
      </c>
      <c r="BL33" s="105">
        <f t="shared" si="32"/>
        <v>0</v>
      </c>
      <c r="BM33" s="105">
        <f t="shared" si="32"/>
        <v>0</v>
      </c>
      <c r="BN33" s="105">
        <f t="shared" si="32"/>
        <v>0</v>
      </c>
      <c r="BO33" s="105">
        <f t="shared" si="32"/>
        <v>0</v>
      </c>
      <c r="BP33" s="105">
        <f t="shared" si="32"/>
        <v>0</v>
      </c>
      <c r="BQ33" s="105">
        <f t="shared" si="32"/>
        <v>0</v>
      </c>
      <c r="BR33" s="105">
        <f t="shared" ref="BR33:CG33" si="33">IF(($D$9-BR$14)&lt;0,0,IF(($D$9-BR$14)&gt;BR$17,BR$17,($D$9-BR$14)+1))</f>
        <v>0</v>
      </c>
      <c r="BS33" s="105">
        <f t="shared" si="33"/>
        <v>0</v>
      </c>
      <c r="BT33" s="105">
        <f t="shared" si="33"/>
        <v>0</v>
      </c>
      <c r="BU33" s="105">
        <f t="shared" si="33"/>
        <v>0</v>
      </c>
      <c r="BV33" s="105">
        <f t="shared" si="33"/>
        <v>0</v>
      </c>
      <c r="BW33" s="105">
        <f t="shared" si="33"/>
        <v>0</v>
      </c>
      <c r="BX33" s="105">
        <f t="shared" si="33"/>
        <v>0</v>
      </c>
      <c r="BY33" s="105">
        <f t="shared" si="33"/>
        <v>0</v>
      </c>
      <c r="BZ33" s="105">
        <f t="shared" si="33"/>
        <v>0</v>
      </c>
      <c r="CA33" s="105">
        <f t="shared" si="33"/>
        <v>0</v>
      </c>
      <c r="CB33" s="105">
        <f t="shared" si="33"/>
        <v>0</v>
      </c>
      <c r="CC33" s="105">
        <f t="shared" si="33"/>
        <v>0</v>
      </c>
      <c r="CD33" s="105">
        <f t="shared" si="33"/>
        <v>0</v>
      </c>
      <c r="CE33" s="105">
        <f t="shared" si="33"/>
        <v>0</v>
      </c>
      <c r="CF33" s="105">
        <f t="shared" si="33"/>
        <v>0</v>
      </c>
      <c r="CG33" s="105">
        <f t="shared" si="33"/>
        <v>0</v>
      </c>
    </row>
    <row r="34" spans="1:86" ht="14.45" hidden="1" outlineLevel="1" x14ac:dyDescent="0.3">
      <c r="B34" s="84" t="s">
        <v>774</v>
      </c>
      <c r="F34" s="105">
        <f>$D$9-$D$7+1</f>
        <v>1096</v>
      </c>
      <c r="G34" s="105">
        <f t="shared" ref="G34:BR34" si="34">$D$9-$D$7+1</f>
        <v>1096</v>
      </c>
      <c r="H34" s="105">
        <f t="shared" si="34"/>
        <v>1096</v>
      </c>
      <c r="I34" s="105">
        <f t="shared" si="34"/>
        <v>1096</v>
      </c>
      <c r="J34" s="105">
        <f t="shared" si="34"/>
        <v>1096</v>
      </c>
      <c r="K34" s="105">
        <f t="shared" si="34"/>
        <v>1096</v>
      </c>
      <c r="L34" s="105">
        <f t="shared" si="34"/>
        <v>1096</v>
      </c>
      <c r="M34" s="105">
        <f t="shared" si="34"/>
        <v>1096</v>
      </c>
      <c r="N34" s="105">
        <f t="shared" si="34"/>
        <v>1096</v>
      </c>
      <c r="O34" s="105">
        <f t="shared" si="34"/>
        <v>1096</v>
      </c>
      <c r="P34" s="105">
        <f t="shared" si="34"/>
        <v>1096</v>
      </c>
      <c r="Q34" s="105">
        <f t="shared" si="34"/>
        <v>1096</v>
      </c>
      <c r="R34" s="105">
        <f t="shared" si="34"/>
        <v>1096</v>
      </c>
      <c r="S34" s="105">
        <f t="shared" si="34"/>
        <v>1096</v>
      </c>
      <c r="T34" s="105">
        <f t="shared" si="34"/>
        <v>1096</v>
      </c>
      <c r="U34" s="105">
        <f t="shared" si="34"/>
        <v>1096</v>
      </c>
      <c r="V34" s="105">
        <f t="shared" si="34"/>
        <v>1096</v>
      </c>
      <c r="W34" s="105">
        <f t="shared" si="34"/>
        <v>1096</v>
      </c>
      <c r="X34" s="105">
        <f t="shared" si="34"/>
        <v>1096</v>
      </c>
      <c r="Y34" s="105">
        <f t="shared" si="34"/>
        <v>1096</v>
      </c>
      <c r="Z34" s="105">
        <f t="shared" si="34"/>
        <v>1096</v>
      </c>
      <c r="AA34" s="105">
        <f t="shared" si="34"/>
        <v>1096</v>
      </c>
      <c r="AB34" s="105">
        <f t="shared" si="34"/>
        <v>1096</v>
      </c>
      <c r="AC34" s="105">
        <f t="shared" si="34"/>
        <v>1096</v>
      </c>
      <c r="AD34" s="105">
        <f t="shared" si="34"/>
        <v>1096</v>
      </c>
      <c r="AE34" s="105">
        <f t="shared" si="34"/>
        <v>1096</v>
      </c>
      <c r="AF34" s="105">
        <f t="shared" si="34"/>
        <v>1096</v>
      </c>
      <c r="AG34" s="105">
        <f t="shared" si="34"/>
        <v>1096</v>
      </c>
      <c r="AH34" s="105">
        <f t="shared" si="34"/>
        <v>1096</v>
      </c>
      <c r="AI34" s="105">
        <f t="shared" si="34"/>
        <v>1096</v>
      </c>
      <c r="AJ34" s="105">
        <f t="shared" si="34"/>
        <v>1096</v>
      </c>
      <c r="AK34" s="105">
        <f t="shared" si="34"/>
        <v>1096</v>
      </c>
      <c r="AL34" s="105">
        <f t="shared" si="34"/>
        <v>1096</v>
      </c>
      <c r="AM34" s="105">
        <f t="shared" si="34"/>
        <v>1096</v>
      </c>
      <c r="AN34" s="105">
        <f t="shared" si="34"/>
        <v>1096</v>
      </c>
      <c r="AO34" s="105">
        <f t="shared" si="34"/>
        <v>1096</v>
      </c>
      <c r="AP34" s="105">
        <f t="shared" si="34"/>
        <v>1096</v>
      </c>
      <c r="AQ34" s="105">
        <f t="shared" si="34"/>
        <v>1096</v>
      </c>
      <c r="AR34" s="105">
        <f t="shared" si="34"/>
        <v>1096</v>
      </c>
      <c r="AS34" s="105">
        <f t="shared" si="34"/>
        <v>1096</v>
      </c>
      <c r="AT34" s="105">
        <f t="shared" si="34"/>
        <v>1096</v>
      </c>
      <c r="AU34" s="105">
        <f t="shared" si="34"/>
        <v>1096</v>
      </c>
      <c r="AV34" s="105">
        <f t="shared" si="34"/>
        <v>1096</v>
      </c>
      <c r="AW34" s="105">
        <f t="shared" si="34"/>
        <v>1096</v>
      </c>
      <c r="AX34" s="105">
        <f t="shared" si="34"/>
        <v>1096</v>
      </c>
      <c r="AY34" s="105">
        <f t="shared" si="34"/>
        <v>1096</v>
      </c>
      <c r="AZ34" s="105">
        <f t="shared" si="34"/>
        <v>1096</v>
      </c>
      <c r="BA34" s="105">
        <f t="shared" si="34"/>
        <v>1096</v>
      </c>
      <c r="BB34" s="105">
        <f t="shared" si="34"/>
        <v>1096</v>
      </c>
      <c r="BC34" s="105">
        <f t="shared" si="34"/>
        <v>1096</v>
      </c>
      <c r="BD34" s="105">
        <f t="shared" si="34"/>
        <v>1096</v>
      </c>
      <c r="BE34" s="105">
        <f t="shared" si="34"/>
        <v>1096</v>
      </c>
      <c r="BF34" s="105">
        <f t="shared" si="34"/>
        <v>1096</v>
      </c>
      <c r="BG34" s="105">
        <f t="shared" si="34"/>
        <v>1096</v>
      </c>
      <c r="BH34" s="105">
        <f t="shared" si="34"/>
        <v>1096</v>
      </c>
      <c r="BI34" s="105">
        <f t="shared" si="34"/>
        <v>1096</v>
      </c>
      <c r="BJ34" s="105">
        <f t="shared" si="34"/>
        <v>1096</v>
      </c>
      <c r="BK34" s="105">
        <f t="shared" si="34"/>
        <v>1096</v>
      </c>
      <c r="BL34" s="105">
        <f t="shared" si="34"/>
        <v>1096</v>
      </c>
      <c r="BM34" s="105">
        <f t="shared" si="34"/>
        <v>1096</v>
      </c>
      <c r="BN34" s="105">
        <f t="shared" si="34"/>
        <v>1096</v>
      </c>
      <c r="BO34" s="105">
        <f t="shared" si="34"/>
        <v>1096</v>
      </c>
      <c r="BP34" s="105">
        <f t="shared" si="34"/>
        <v>1096</v>
      </c>
      <c r="BQ34" s="105">
        <f t="shared" si="34"/>
        <v>1096</v>
      </c>
      <c r="BR34" s="105">
        <f t="shared" si="34"/>
        <v>1096</v>
      </c>
      <c r="BS34" s="105">
        <f t="shared" ref="BS34:CG34" si="35">$D$9-$D$7+1</f>
        <v>1096</v>
      </c>
      <c r="BT34" s="105">
        <f t="shared" si="35"/>
        <v>1096</v>
      </c>
      <c r="BU34" s="105">
        <f t="shared" si="35"/>
        <v>1096</v>
      </c>
      <c r="BV34" s="105">
        <f t="shared" si="35"/>
        <v>1096</v>
      </c>
      <c r="BW34" s="105">
        <f t="shared" si="35"/>
        <v>1096</v>
      </c>
      <c r="BX34" s="105">
        <f t="shared" si="35"/>
        <v>1096</v>
      </c>
      <c r="BY34" s="105">
        <f t="shared" si="35"/>
        <v>1096</v>
      </c>
      <c r="BZ34" s="105">
        <f t="shared" si="35"/>
        <v>1096</v>
      </c>
      <c r="CA34" s="105">
        <f t="shared" si="35"/>
        <v>1096</v>
      </c>
      <c r="CB34" s="105">
        <f t="shared" si="35"/>
        <v>1096</v>
      </c>
      <c r="CC34" s="105">
        <f t="shared" si="35"/>
        <v>1096</v>
      </c>
      <c r="CD34" s="105">
        <f t="shared" si="35"/>
        <v>1096</v>
      </c>
      <c r="CE34" s="105">
        <f t="shared" si="35"/>
        <v>1096</v>
      </c>
      <c r="CF34" s="105">
        <f t="shared" si="35"/>
        <v>1096</v>
      </c>
      <c r="CG34" s="105">
        <f t="shared" si="35"/>
        <v>1096</v>
      </c>
    </row>
    <row r="35" spans="1:86" ht="14.45" hidden="1" outlineLevel="1" x14ac:dyDescent="0.3">
      <c r="B35" s="85" t="s">
        <v>422</v>
      </c>
      <c r="F35" s="739">
        <f>MIN(F$32:F$34)</f>
        <v>0</v>
      </c>
      <c r="G35" s="739">
        <f t="shared" ref="G35:BR35" si="36">MIN(G$32:G$34)</f>
        <v>0</v>
      </c>
      <c r="H35" s="739">
        <f t="shared" si="36"/>
        <v>181</v>
      </c>
      <c r="I35" s="739">
        <f t="shared" si="36"/>
        <v>184</v>
      </c>
      <c r="J35" s="739">
        <f t="shared" si="36"/>
        <v>182</v>
      </c>
      <c r="K35" s="739">
        <f t="shared" si="36"/>
        <v>184</v>
      </c>
      <c r="L35" s="739">
        <f t="shared" si="36"/>
        <v>181</v>
      </c>
      <c r="M35" s="739">
        <f t="shared" si="36"/>
        <v>184</v>
      </c>
      <c r="N35" s="739">
        <f t="shared" si="36"/>
        <v>0</v>
      </c>
      <c r="O35" s="739">
        <f t="shared" si="36"/>
        <v>0</v>
      </c>
      <c r="P35" s="739">
        <f t="shared" si="36"/>
        <v>0</v>
      </c>
      <c r="Q35" s="739">
        <f t="shared" si="36"/>
        <v>0</v>
      </c>
      <c r="R35" s="739">
        <f t="shared" si="36"/>
        <v>0</v>
      </c>
      <c r="S35" s="739">
        <f t="shared" si="36"/>
        <v>0</v>
      </c>
      <c r="T35" s="739">
        <f t="shared" si="36"/>
        <v>0</v>
      </c>
      <c r="U35" s="739">
        <f t="shared" si="36"/>
        <v>0</v>
      </c>
      <c r="V35" s="739">
        <f t="shared" si="36"/>
        <v>0</v>
      </c>
      <c r="W35" s="739">
        <f t="shared" si="36"/>
        <v>0</v>
      </c>
      <c r="X35" s="739">
        <f t="shared" si="36"/>
        <v>0</v>
      </c>
      <c r="Y35" s="739">
        <f t="shared" si="36"/>
        <v>0</v>
      </c>
      <c r="Z35" s="739">
        <f t="shared" si="36"/>
        <v>0</v>
      </c>
      <c r="AA35" s="739">
        <f t="shared" si="36"/>
        <v>0</v>
      </c>
      <c r="AB35" s="739">
        <f t="shared" si="36"/>
        <v>0</v>
      </c>
      <c r="AC35" s="739">
        <f t="shared" si="36"/>
        <v>0</v>
      </c>
      <c r="AD35" s="739">
        <f t="shared" si="36"/>
        <v>0</v>
      </c>
      <c r="AE35" s="739">
        <f t="shared" si="36"/>
        <v>0</v>
      </c>
      <c r="AF35" s="739">
        <f t="shared" si="36"/>
        <v>0</v>
      </c>
      <c r="AG35" s="739">
        <f t="shared" si="36"/>
        <v>0</v>
      </c>
      <c r="AH35" s="739">
        <f t="shared" si="36"/>
        <v>0</v>
      </c>
      <c r="AI35" s="739">
        <f t="shared" si="36"/>
        <v>0</v>
      </c>
      <c r="AJ35" s="739">
        <f t="shared" si="36"/>
        <v>0</v>
      </c>
      <c r="AK35" s="739">
        <f t="shared" si="36"/>
        <v>0</v>
      </c>
      <c r="AL35" s="739">
        <f t="shared" si="36"/>
        <v>0</v>
      </c>
      <c r="AM35" s="739">
        <f t="shared" si="36"/>
        <v>0</v>
      </c>
      <c r="AN35" s="739">
        <f t="shared" si="36"/>
        <v>0</v>
      </c>
      <c r="AO35" s="739">
        <f t="shared" si="36"/>
        <v>0</v>
      </c>
      <c r="AP35" s="739">
        <f t="shared" si="36"/>
        <v>0</v>
      </c>
      <c r="AQ35" s="739">
        <f t="shared" si="36"/>
        <v>0</v>
      </c>
      <c r="AR35" s="739">
        <f t="shared" si="36"/>
        <v>0</v>
      </c>
      <c r="AS35" s="739">
        <f t="shared" si="36"/>
        <v>0</v>
      </c>
      <c r="AT35" s="739">
        <f t="shared" si="36"/>
        <v>0</v>
      </c>
      <c r="AU35" s="739">
        <f t="shared" si="36"/>
        <v>0</v>
      </c>
      <c r="AV35" s="739">
        <f t="shared" si="36"/>
        <v>0</v>
      </c>
      <c r="AW35" s="739">
        <f t="shared" si="36"/>
        <v>0</v>
      </c>
      <c r="AX35" s="739">
        <f t="shared" si="36"/>
        <v>0</v>
      </c>
      <c r="AY35" s="739">
        <f t="shared" si="36"/>
        <v>0</v>
      </c>
      <c r="AZ35" s="739">
        <f t="shared" si="36"/>
        <v>0</v>
      </c>
      <c r="BA35" s="739">
        <f t="shared" si="36"/>
        <v>0</v>
      </c>
      <c r="BB35" s="739">
        <f t="shared" si="36"/>
        <v>0</v>
      </c>
      <c r="BC35" s="739">
        <f t="shared" si="36"/>
        <v>0</v>
      </c>
      <c r="BD35" s="739">
        <f t="shared" si="36"/>
        <v>0</v>
      </c>
      <c r="BE35" s="739">
        <f t="shared" si="36"/>
        <v>0</v>
      </c>
      <c r="BF35" s="739">
        <f t="shared" si="36"/>
        <v>0</v>
      </c>
      <c r="BG35" s="739">
        <f t="shared" si="36"/>
        <v>0</v>
      </c>
      <c r="BH35" s="739">
        <f t="shared" si="36"/>
        <v>0</v>
      </c>
      <c r="BI35" s="739">
        <f t="shared" si="36"/>
        <v>0</v>
      </c>
      <c r="BJ35" s="739">
        <f t="shared" si="36"/>
        <v>0</v>
      </c>
      <c r="BK35" s="739">
        <f t="shared" si="36"/>
        <v>0</v>
      </c>
      <c r="BL35" s="739">
        <f t="shared" si="36"/>
        <v>0</v>
      </c>
      <c r="BM35" s="739">
        <f t="shared" si="36"/>
        <v>0</v>
      </c>
      <c r="BN35" s="739">
        <f t="shared" si="36"/>
        <v>0</v>
      </c>
      <c r="BO35" s="739">
        <f t="shared" si="36"/>
        <v>0</v>
      </c>
      <c r="BP35" s="739">
        <f t="shared" si="36"/>
        <v>0</v>
      </c>
      <c r="BQ35" s="739">
        <f t="shared" si="36"/>
        <v>0</v>
      </c>
      <c r="BR35" s="739">
        <f t="shared" si="36"/>
        <v>0</v>
      </c>
      <c r="BS35" s="739">
        <f t="shared" ref="BS35:CG35" si="37">MIN(BS$32:BS$34)</f>
        <v>0</v>
      </c>
      <c r="BT35" s="739">
        <f t="shared" si="37"/>
        <v>0</v>
      </c>
      <c r="BU35" s="739">
        <f t="shared" si="37"/>
        <v>0</v>
      </c>
      <c r="BV35" s="739">
        <f t="shared" si="37"/>
        <v>0</v>
      </c>
      <c r="BW35" s="739">
        <f t="shared" si="37"/>
        <v>0</v>
      </c>
      <c r="BX35" s="739">
        <f t="shared" si="37"/>
        <v>0</v>
      </c>
      <c r="BY35" s="739">
        <f t="shared" si="37"/>
        <v>0</v>
      </c>
      <c r="BZ35" s="739">
        <f t="shared" si="37"/>
        <v>0</v>
      </c>
      <c r="CA35" s="739">
        <f t="shared" si="37"/>
        <v>0</v>
      </c>
      <c r="CB35" s="739">
        <f t="shared" si="37"/>
        <v>0</v>
      </c>
      <c r="CC35" s="739">
        <f t="shared" si="37"/>
        <v>0</v>
      </c>
      <c r="CD35" s="739">
        <f t="shared" si="37"/>
        <v>0</v>
      </c>
      <c r="CE35" s="739">
        <f t="shared" si="37"/>
        <v>0</v>
      </c>
      <c r="CF35" s="739">
        <f t="shared" si="37"/>
        <v>0</v>
      </c>
      <c r="CG35" s="739">
        <f t="shared" si="37"/>
        <v>0</v>
      </c>
    </row>
    <row r="36" spans="1:86" ht="14.45" hidden="1" outlineLevel="1" x14ac:dyDescent="0.3">
      <c r="B36" s="66" t="s">
        <v>423</v>
      </c>
      <c r="F36" s="737">
        <f t="shared" ref="F36:AK36" si="38">F$35/F$17</f>
        <v>0</v>
      </c>
      <c r="G36" s="737">
        <f t="shared" si="38"/>
        <v>0</v>
      </c>
      <c r="H36" s="737">
        <f t="shared" si="38"/>
        <v>1</v>
      </c>
      <c r="I36" s="737">
        <f t="shared" si="38"/>
        <v>1</v>
      </c>
      <c r="J36" s="737">
        <f t="shared" si="38"/>
        <v>1</v>
      </c>
      <c r="K36" s="737">
        <f t="shared" si="38"/>
        <v>1</v>
      </c>
      <c r="L36" s="737">
        <f t="shared" si="38"/>
        <v>1</v>
      </c>
      <c r="M36" s="737">
        <f t="shared" si="38"/>
        <v>1</v>
      </c>
      <c r="N36" s="737">
        <f t="shared" si="38"/>
        <v>0</v>
      </c>
      <c r="O36" s="737">
        <f t="shared" si="38"/>
        <v>0</v>
      </c>
      <c r="P36" s="737">
        <f t="shared" si="38"/>
        <v>0</v>
      </c>
      <c r="Q36" s="737">
        <f t="shared" si="38"/>
        <v>0</v>
      </c>
      <c r="R36" s="737">
        <f t="shared" si="38"/>
        <v>0</v>
      </c>
      <c r="S36" s="737">
        <f t="shared" si="38"/>
        <v>0</v>
      </c>
      <c r="T36" s="737">
        <f t="shared" si="38"/>
        <v>0</v>
      </c>
      <c r="U36" s="737">
        <f t="shared" si="38"/>
        <v>0</v>
      </c>
      <c r="V36" s="737">
        <f t="shared" si="38"/>
        <v>0</v>
      </c>
      <c r="W36" s="737">
        <f t="shared" si="38"/>
        <v>0</v>
      </c>
      <c r="X36" s="737">
        <f t="shared" si="38"/>
        <v>0</v>
      </c>
      <c r="Y36" s="737">
        <f t="shared" si="38"/>
        <v>0</v>
      </c>
      <c r="Z36" s="737">
        <f t="shared" si="38"/>
        <v>0</v>
      </c>
      <c r="AA36" s="737">
        <f t="shared" si="38"/>
        <v>0</v>
      </c>
      <c r="AB36" s="737">
        <f t="shared" si="38"/>
        <v>0</v>
      </c>
      <c r="AC36" s="737">
        <f t="shared" si="38"/>
        <v>0</v>
      </c>
      <c r="AD36" s="737">
        <f t="shared" si="38"/>
        <v>0</v>
      </c>
      <c r="AE36" s="737">
        <f t="shared" si="38"/>
        <v>0</v>
      </c>
      <c r="AF36" s="737">
        <f t="shared" si="38"/>
        <v>0</v>
      </c>
      <c r="AG36" s="737">
        <f t="shared" si="38"/>
        <v>0</v>
      </c>
      <c r="AH36" s="737">
        <f t="shared" si="38"/>
        <v>0</v>
      </c>
      <c r="AI36" s="737">
        <f t="shared" si="38"/>
        <v>0</v>
      </c>
      <c r="AJ36" s="737">
        <f t="shared" si="38"/>
        <v>0</v>
      </c>
      <c r="AK36" s="737">
        <f t="shared" si="38"/>
        <v>0</v>
      </c>
      <c r="AL36" s="737">
        <f t="shared" ref="AL36:BQ36" si="39">AL$35/AL$17</f>
        <v>0</v>
      </c>
      <c r="AM36" s="737">
        <f t="shared" si="39"/>
        <v>0</v>
      </c>
      <c r="AN36" s="737">
        <f t="shared" si="39"/>
        <v>0</v>
      </c>
      <c r="AO36" s="737">
        <f t="shared" si="39"/>
        <v>0</v>
      </c>
      <c r="AP36" s="737">
        <f t="shared" si="39"/>
        <v>0</v>
      </c>
      <c r="AQ36" s="737">
        <f t="shared" si="39"/>
        <v>0</v>
      </c>
      <c r="AR36" s="737">
        <f t="shared" si="39"/>
        <v>0</v>
      </c>
      <c r="AS36" s="737">
        <f t="shared" si="39"/>
        <v>0</v>
      </c>
      <c r="AT36" s="737">
        <f t="shared" si="39"/>
        <v>0</v>
      </c>
      <c r="AU36" s="737">
        <f t="shared" si="39"/>
        <v>0</v>
      </c>
      <c r="AV36" s="737">
        <f t="shared" si="39"/>
        <v>0</v>
      </c>
      <c r="AW36" s="737">
        <f t="shared" si="39"/>
        <v>0</v>
      </c>
      <c r="AX36" s="737">
        <f t="shared" si="39"/>
        <v>0</v>
      </c>
      <c r="AY36" s="737">
        <f t="shared" si="39"/>
        <v>0</v>
      </c>
      <c r="AZ36" s="737">
        <f t="shared" si="39"/>
        <v>0</v>
      </c>
      <c r="BA36" s="737">
        <f t="shared" si="39"/>
        <v>0</v>
      </c>
      <c r="BB36" s="737">
        <f t="shared" si="39"/>
        <v>0</v>
      </c>
      <c r="BC36" s="737">
        <f t="shared" si="39"/>
        <v>0</v>
      </c>
      <c r="BD36" s="737">
        <f t="shared" si="39"/>
        <v>0</v>
      </c>
      <c r="BE36" s="737">
        <f t="shared" si="39"/>
        <v>0</v>
      </c>
      <c r="BF36" s="737">
        <f t="shared" si="39"/>
        <v>0</v>
      </c>
      <c r="BG36" s="737">
        <f t="shared" si="39"/>
        <v>0</v>
      </c>
      <c r="BH36" s="737">
        <f t="shared" si="39"/>
        <v>0</v>
      </c>
      <c r="BI36" s="737">
        <f t="shared" si="39"/>
        <v>0</v>
      </c>
      <c r="BJ36" s="737">
        <f t="shared" si="39"/>
        <v>0</v>
      </c>
      <c r="BK36" s="737">
        <f t="shared" si="39"/>
        <v>0</v>
      </c>
      <c r="BL36" s="737">
        <f t="shared" si="39"/>
        <v>0</v>
      </c>
      <c r="BM36" s="737">
        <f t="shared" si="39"/>
        <v>0</v>
      </c>
      <c r="BN36" s="737">
        <f t="shared" si="39"/>
        <v>0</v>
      </c>
      <c r="BO36" s="737">
        <f t="shared" si="39"/>
        <v>0</v>
      </c>
      <c r="BP36" s="737">
        <f t="shared" si="39"/>
        <v>0</v>
      </c>
      <c r="BQ36" s="737">
        <f t="shared" si="39"/>
        <v>0</v>
      </c>
      <c r="BR36" s="737">
        <f t="shared" ref="BR36:CG36" si="40">BR$35/BR$17</f>
        <v>0</v>
      </c>
      <c r="BS36" s="737">
        <f t="shared" si="40"/>
        <v>0</v>
      </c>
      <c r="BT36" s="737">
        <f t="shared" si="40"/>
        <v>0</v>
      </c>
      <c r="BU36" s="737">
        <f t="shared" si="40"/>
        <v>0</v>
      </c>
      <c r="BV36" s="737">
        <f t="shared" si="40"/>
        <v>0</v>
      </c>
      <c r="BW36" s="737">
        <f t="shared" si="40"/>
        <v>0</v>
      </c>
      <c r="BX36" s="737">
        <f t="shared" si="40"/>
        <v>0</v>
      </c>
      <c r="BY36" s="737">
        <f t="shared" si="40"/>
        <v>0</v>
      </c>
      <c r="BZ36" s="737">
        <f t="shared" si="40"/>
        <v>0</v>
      </c>
      <c r="CA36" s="737">
        <f t="shared" si="40"/>
        <v>0</v>
      </c>
      <c r="CB36" s="737">
        <f t="shared" si="40"/>
        <v>0</v>
      </c>
      <c r="CC36" s="737">
        <f t="shared" si="40"/>
        <v>0</v>
      </c>
      <c r="CD36" s="737">
        <f t="shared" si="40"/>
        <v>0</v>
      </c>
      <c r="CE36" s="737">
        <f t="shared" si="40"/>
        <v>0</v>
      </c>
      <c r="CF36" s="737">
        <f t="shared" si="40"/>
        <v>0</v>
      </c>
      <c r="CG36" s="737">
        <f t="shared" si="40"/>
        <v>0</v>
      </c>
    </row>
    <row r="37" spans="1:86" s="102" customFormat="1" ht="5.45" hidden="1" outlineLevel="1" x14ac:dyDescent="0.15">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row>
    <row r="38" spans="1:86" ht="14.45" hidden="1" outlineLevel="1" x14ac:dyDescent="0.3">
      <c r="B38" s="84" t="s">
        <v>676</v>
      </c>
      <c r="F38" s="105">
        <f t="shared" ref="F38:AK38" si="41">IF((F$16-$D$9-1)&lt;0,0,IF((F$16-$D$9-1)&gt;F$17,F$17,(F$16-$D$9)))</f>
        <v>0</v>
      </c>
      <c r="G38" s="105">
        <f t="shared" si="41"/>
        <v>0</v>
      </c>
      <c r="H38" s="105">
        <f t="shared" si="41"/>
        <v>0</v>
      </c>
      <c r="I38" s="105">
        <f t="shared" si="41"/>
        <v>0</v>
      </c>
      <c r="J38" s="105">
        <f t="shared" si="41"/>
        <v>0</v>
      </c>
      <c r="K38" s="105">
        <f t="shared" si="41"/>
        <v>0</v>
      </c>
      <c r="L38" s="105">
        <f t="shared" si="41"/>
        <v>0</v>
      </c>
      <c r="M38" s="105">
        <f t="shared" si="41"/>
        <v>0</v>
      </c>
      <c r="N38" s="105">
        <f t="shared" si="41"/>
        <v>181</v>
      </c>
      <c r="O38" s="105">
        <f t="shared" si="41"/>
        <v>184</v>
      </c>
      <c r="P38" s="105">
        <f t="shared" si="41"/>
        <v>181</v>
      </c>
      <c r="Q38" s="105">
        <f t="shared" si="41"/>
        <v>184</v>
      </c>
      <c r="R38" s="105">
        <f t="shared" si="41"/>
        <v>182</v>
      </c>
      <c r="S38" s="105">
        <f t="shared" si="41"/>
        <v>184</v>
      </c>
      <c r="T38" s="105">
        <f t="shared" si="41"/>
        <v>181</v>
      </c>
      <c r="U38" s="105">
        <f t="shared" si="41"/>
        <v>184</v>
      </c>
      <c r="V38" s="105">
        <f t="shared" si="41"/>
        <v>181</v>
      </c>
      <c r="W38" s="105">
        <f t="shared" si="41"/>
        <v>184</v>
      </c>
      <c r="X38" s="105">
        <f t="shared" si="41"/>
        <v>181</v>
      </c>
      <c r="Y38" s="105">
        <f t="shared" si="41"/>
        <v>184</v>
      </c>
      <c r="Z38" s="105">
        <f t="shared" si="41"/>
        <v>182</v>
      </c>
      <c r="AA38" s="105">
        <f t="shared" si="41"/>
        <v>184</v>
      </c>
      <c r="AB38" s="105">
        <f t="shared" si="41"/>
        <v>181</v>
      </c>
      <c r="AC38" s="105">
        <f t="shared" si="41"/>
        <v>184</v>
      </c>
      <c r="AD38" s="105">
        <f t="shared" si="41"/>
        <v>181</v>
      </c>
      <c r="AE38" s="105">
        <f t="shared" si="41"/>
        <v>184</v>
      </c>
      <c r="AF38" s="105">
        <f t="shared" si="41"/>
        <v>181</v>
      </c>
      <c r="AG38" s="105">
        <f t="shared" si="41"/>
        <v>184</v>
      </c>
      <c r="AH38" s="105">
        <f t="shared" si="41"/>
        <v>182</v>
      </c>
      <c r="AI38" s="105">
        <f t="shared" si="41"/>
        <v>184</v>
      </c>
      <c r="AJ38" s="105">
        <f t="shared" si="41"/>
        <v>181</v>
      </c>
      <c r="AK38" s="105">
        <f t="shared" si="41"/>
        <v>184</v>
      </c>
      <c r="AL38" s="105">
        <f t="shared" ref="AL38:BQ38" si="42">IF((AL$16-$D$9-1)&lt;0,0,IF((AL$16-$D$9-1)&gt;AL$17,AL$17,(AL$16-$D$9)))</f>
        <v>181</v>
      </c>
      <c r="AM38" s="105">
        <f t="shared" si="42"/>
        <v>184</v>
      </c>
      <c r="AN38" s="105">
        <f t="shared" si="42"/>
        <v>181</v>
      </c>
      <c r="AO38" s="105">
        <f t="shared" si="42"/>
        <v>184</v>
      </c>
      <c r="AP38" s="105">
        <f t="shared" si="42"/>
        <v>182</v>
      </c>
      <c r="AQ38" s="105">
        <f t="shared" si="42"/>
        <v>184</v>
      </c>
      <c r="AR38" s="105">
        <f t="shared" si="42"/>
        <v>181</v>
      </c>
      <c r="AS38" s="105">
        <f t="shared" si="42"/>
        <v>184</v>
      </c>
      <c r="AT38" s="105">
        <f t="shared" si="42"/>
        <v>181</v>
      </c>
      <c r="AU38" s="105">
        <f t="shared" si="42"/>
        <v>184</v>
      </c>
      <c r="AV38" s="105">
        <f t="shared" si="42"/>
        <v>181</v>
      </c>
      <c r="AW38" s="105">
        <f t="shared" si="42"/>
        <v>184</v>
      </c>
      <c r="AX38" s="105">
        <f t="shared" si="42"/>
        <v>182</v>
      </c>
      <c r="AY38" s="105">
        <f t="shared" si="42"/>
        <v>184</v>
      </c>
      <c r="AZ38" s="105">
        <f t="shared" si="42"/>
        <v>181</v>
      </c>
      <c r="BA38" s="105">
        <f t="shared" si="42"/>
        <v>184</v>
      </c>
      <c r="BB38" s="105">
        <f t="shared" si="42"/>
        <v>181</v>
      </c>
      <c r="BC38" s="105">
        <f t="shared" si="42"/>
        <v>184</v>
      </c>
      <c r="BD38" s="105">
        <f t="shared" si="42"/>
        <v>181</v>
      </c>
      <c r="BE38" s="105">
        <f t="shared" si="42"/>
        <v>184</v>
      </c>
      <c r="BF38" s="105">
        <f t="shared" si="42"/>
        <v>182</v>
      </c>
      <c r="BG38" s="105">
        <f t="shared" si="42"/>
        <v>184</v>
      </c>
      <c r="BH38" s="105">
        <f t="shared" si="42"/>
        <v>181</v>
      </c>
      <c r="BI38" s="105">
        <f t="shared" si="42"/>
        <v>184</v>
      </c>
      <c r="BJ38" s="105">
        <f t="shared" si="42"/>
        <v>181</v>
      </c>
      <c r="BK38" s="105">
        <f t="shared" si="42"/>
        <v>184</v>
      </c>
      <c r="BL38" s="105">
        <f t="shared" si="42"/>
        <v>181</v>
      </c>
      <c r="BM38" s="105">
        <f t="shared" si="42"/>
        <v>184</v>
      </c>
      <c r="BN38" s="105">
        <f t="shared" si="42"/>
        <v>182</v>
      </c>
      <c r="BO38" s="105">
        <f t="shared" si="42"/>
        <v>184</v>
      </c>
      <c r="BP38" s="105">
        <f t="shared" si="42"/>
        <v>181</v>
      </c>
      <c r="BQ38" s="105">
        <f t="shared" si="42"/>
        <v>184</v>
      </c>
      <c r="BR38" s="105">
        <f t="shared" ref="BR38:CG38" si="43">IF((BR$16-$D$9-1)&lt;0,0,IF((BR$16-$D$9-1)&gt;BR$17,BR$17,(BR$16-$D$9)))</f>
        <v>181</v>
      </c>
      <c r="BS38" s="105">
        <f t="shared" si="43"/>
        <v>184</v>
      </c>
      <c r="BT38" s="105">
        <f t="shared" si="43"/>
        <v>181</v>
      </c>
      <c r="BU38" s="105">
        <f t="shared" si="43"/>
        <v>184</v>
      </c>
      <c r="BV38" s="105">
        <f t="shared" si="43"/>
        <v>182</v>
      </c>
      <c r="BW38" s="105">
        <f t="shared" si="43"/>
        <v>184</v>
      </c>
      <c r="BX38" s="105">
        <f t="shared" si="43"/>
        <v>181</v>
      </c>
      <c r="BY38" s="105">
        <f t="shared" si="43"/>
        <v>184</v>
      </c>
      <c r="BZ38" s="105">
        <f t="shared" si="43"/>
        <v>181</v>
      </c>
      <c r="CA38" s="105">
        <f t="shared" si="43"/>
        <v>184</v>
      </c>
      <c r="CB38" s="105">
        <f t="shared" si="43"/>
        <v>181</v>
      </c>
      <c r="CC38" s="105">
        <f t="shared" si="43"/>
        <v>184</v>
      </c>
      <c r="CD38" s="105">
        <f t="shared" si="43"/>
        <v>182</v>
      </c>
      <c r="CE38" s="105">
        <f t="shared" si="43"/>
        <v>184</v>
      </c>
      <c r="CF38" s="105">
        <f t="shared" si="43"/>
        <v>181</v>
      </c>
      <c r="CG38" s="105">
        <f t="shared" si="43"/>
        <v>184</v>
      </c>
    </row>
    <row r="39" spans="1:86" ht="14.45" hidden="1" outlineLevel="1" x14ac:dyDescent="0.3">
      <c r="B39" s="84" t="s">
        <v>677</v>
      </c>
      <c r="F39" s="105">
        <f t="shared" ref="F39:AK39" si="44">IF(($D$8-F$14)&lt;0,0,IF(($D$8-F$14)&gt;F$17,F$17,($D$8-F$14)+1))</f>
        <v>181</v>
      </c>
      <c r="G39" s="105">
        <f t="shared" si="44"/>
        <v>184</v>
      </c>
      <c r="H39" s="105">
        <f t="shared" si="44"/>
        <v>181</v>
      </c>
      <c r="I39" s="105">
        <f t="shared" si="44"/>
        <v>184</v>
      </c>
      <c r="J39" s="105">
        <f t="shared" si="44"/>
        <v>182</v>
      </c>
      <c r="K39" s="105">
        <f t="shared" si="44"/>
        <v>184</v>
      </c>
      <c r="L39" s="105">
        <f t="shared" si="44"/>
        <v>181</v>
      </c>
      <c r="M39" s="105">
        <f t="shared" si="44"/>
        <v>184</v>
      </c>
      <c r="N39" s="105">
        <f t="shared" si="44"/>
        <v>181</v>
      </c>
      <c r="O39" s="105">
        <f t="shared" si="44"/>
        <v>184</v>
      </c>
      <c r="P39" s="105">
        <f t="shared" si="44"/>
        <v>181</v>
      </c>
      <c r="Q39" s="105">
        <f t="shared" si="44"/>
        <v>184</v>
      </c>
      <c r="R39" s="105">
        <f t="shared" si="44"/>
        <v>182</v>
      </c>
      <c r="S39" s="105">
        <f t="shared" si="44"/>
        <v>184</v>
      </c>
      <c r="T39" s="105">
        <f t="shared" si="44"/>
        <v>181</v>
      </c>
      <c r="U39" s="105">
        <f t="shared" si="44"/>
        <v>184</v>
      </c>
      <c r="V39" s="105">
        <f t="shared" si="44"/>
        <v>181</v>
      </c>
      <c r="W39" s="105">
        <f t="shared" si="44"/>
        <v>184</v>
      </c>
      <c r="X39" s="105">
        <f t="shared" si="44"/>
        <v>181</v>
      </c>
      <c r="Y39" s="105">
        <f t="shared" si="44"/>
        <v>184</v>
      </c>
      <c r="Z39" s="105">
        <f t="shared" si="44"/>
        <v>182</v>
      </c>
      <c r="AA39" s="105">
        <f t="shared" si="44"/>
        <v>184</v>
      </c>
      <c r="AB39" s="105">
        <f t="shared" si="44"/>
        <v>181</v>
      </c>
      <c r="AC39" s="105">
        <f t="shared" si="44"/>
        <v>184</v>
      </c>
      <c r="AD39" s="105">
        <f t="shared" si="44"/>
        <v>181</v>
      </c>
      <c r="AE39" s="105">
        <f t="shared" si="44"/>
        <v>184</v>
      </c>
      <c r="AF39" s="105">
        <f t="shared" si="44"/>
        <v>181</v>
      </c>
      <c r="AG39" s="105">
        <f t="shared" si="44"/>
        <v>184</v>
      </c>
      <c r="AH39" s="105">
        <f t="shared" si="44"/>
        <v>182</v>
      </c>
      <c r="AI39" s="105">
        <f t="shared" si="44"/>
        <v>184</v>
      </c>
      <c r="AJ39" s="105">
        <f t="shared" si="44"/>
        <v>181</v>
      </c>
      <c r="AK39" s="105">
        <f t="shared" si="44"/>
        <v>184</v>
      </c>
      <c r="AL39" s="105">
        <f t="shared" ref="AL39:BQ39" si="45">IF(($D$8-AL$14)&lt;0,0,IF(($D$8-AL$14)&gt;AL$17,AL$17,($D$8-AL$14)+1))</f>
        <v>181</v>
      </c>
      <c r="AM39" s="105">
        <f t="shared" si="45"/>
        <v>184</v>
      </c>
      <c r="AN39" s="105">
        <f t="shared" si="45"/>
        <v>181</v>
      </c>
      <c r="AO39" s="105">
        <f t="shared" si="45"/>
        <v>184</v>
      </c>
      <c r="AP39" s="105">
        <f t="shared" si="45"/>
        <v>182</v>
      </c>
      <c r="AQ39" s="105">
        <f t="shared" si="45"/>
        <v>184</v>
      </c>
      <c r="AR39" s="105">
        <f t="shared" si="45"/>
        <v>181</v>
      </c>
      <c r="AS39" s="105">
        <f t="shared" si="45"/>
        <v>184</v>
      </c>
      <c r="AT39" s="105">
        <f t="shared" si="45"/>
        <v>181</v>
      </c>
      <c r="AU39" s="105">
        <f t="shared" si="45"/>
        <v>184</v>
      </c>
      <c r="AV39" s="105">
        <f t="shared" si="45"/>
        <v>0</v>
      </c>
      <c r="AW39" s="105">
        <f t="shared" si="45"/>
        <v>0</v>
      </c>
      <c r="AX39" s="105">
        <f t="shared" si="45"/>
        <v>0</v>
      </c>
      <c r="AY39" s="105">
        <f t="shared" si="45"/>
        <v>0</v>
      </c>
      <c r="AZ39" s="105">
        <f t="shared" si="45"/>
        <v>0</v>
      </c>
      <c r="BA39" s="105">
        <f t="shared" si="45"/>
        <v>0</v>
      </c>
      <c r="BB39" s="105">
        <f t="shared" si="45"/>
        <v>0</v>
      </c>
      <c r="BC39" s="105">
        <f t="shared" si="45"/>
        <v>0</v>
      </c>
      <c r="BD39" s="105">
        <f t="shared" si="45"/>
        <v>0</v>
      </c>
      <c r="BE39" s="105">
        <f t="shared" si="45"/>
        <v>0</v>
      </c>
      <c r="BF39" s="105">
        <f t="shared" si="45"/>
        <v>0</v>
      </c>
      <c r="BG39" s="105">
        <f t="shared" si="45"/>
        <v>0</v>
      </c>
      <c r="BH39" s="105">
        <f t="shared" si="45"/>
        <v>0</v>
      </c>
      <c r="BI39" s="105">
        <f t="shared" si="45"/>
        <v>0</v>
      </c>
      <c r="BJ39" s="105">
        <f t="shared" si="45"/>
        <v>0</v>
      </c>
      <c r="BK39" s="105">
        <f t="shared" si="45"/>
        <v>0</v>
      </c>
      <c r="BL39" s="105">
        <f t="shared" si="45"/>
        <v>0</v>
      </c>
      <c r="BM39" s="105">
        <f t="shared" si="45"/>
        <v>0</v>
      </c>
      <c r="BN39" s="105">
        <f t="shared" si="45"/>
        <v>0</v>
      </c>
      <c r="BO39" s="105">
        <f t="shared" si="45"/>
        <v>0</v>
      </c>
      <c r="BP39" s="105">
        <f t="shared" si="45"/>
        <v>0</v>
      </c>
      <c r="BQ39" s="105">
        <f t="shared" si="45"/>
        <v>0</v>
      </c>
      <c r="BR39" s="105">
        <f t="shared" ref="BR39:CG39" si="46">IF(($D$8-BR$14)&lt;0,0,IF(($D$8-BR$14)&gt;BR$17,BR$17,($D$8-BR$14)+1))</f>
        <v>0</v>
      </c>
      <c r="BS39" s="105">
        <f t="shared" si="46"/>
        <v>0</v>
      </c>
      <c r="BT39" s="105">
        <f t="shared" si="46"/>
        <v>0</v>
      </c>
      <c r="BU39" s="105">
        <f t="shared" si="46"/>
        <v>0</v>
      </c>
      <c r="BV39" s="105">
        <f t="shared" si="46"/>
        <v>0</v>
      </c>
      <c r="BW39" s="105">
        <f t="shared" si="46"/>
        <v>0</v>
      </c>
      <c r="BX39" s="105">
        <f t="shared" si="46"/>
        <v>0</v>
      </c>
      <c r="BY39" s="105">
        <f t="shared" si="46"/>
        <v>0</v>
      </c>
      <c r="BZ39" s="105">
        <f t="shared" si="46"/>
        <v>0</v>
      </c>
      <c r="CA39" s="105">
        <f t="shared" si="46"/>
        <v>0</v>
      </c>
      <c r="CB39" s="105">
        <f t="shared" si="46"/>
        <v>0</v>
      </c>
      <c r="CC39" s="105">
        <f t="shared" si="46"/>
        <v>0</v>
      </c>
      <c r="CD39" s="105">
        <f t="shared" si="46"/>
        <v>0</v>
      </c>
      <c r="CE39" s="105">
        <f t="shared" si="46"/>
        <v>0</v>
      </c>
      <c r="CF39" s="105">
        <f t="shared" si="46"/>
        <v>0</v>
      </c>
      <c r="CG39" s="105">
        <f t="shared" si="46"/>
        <v>0</v>
      </c>
    </row>
    <row r="40" spans="1:86" ht="14.45" hidden="1" outlineLevel="1" x14ac:dyDescent="0.3">
      <c r="B40" s="85" t="s">
        <v>678</v>
      </c>
      <c r="F40" s="739">
        <f>MIN(F$38:F$39)</f>
        <v>0</v>
      </c>
      <c r="G40" s="739">
        <f t="shared" ref="G40:BR40" si="47">MIN(G$38:G$39)</f>
        <v>0</v>
      </c>
      <c r="H40" s="739">
        <f t="shared" si="47"/>
        <v>0</v>
      </c>
      <c r="I40" s="739">
        <f t="shared" si="47"/>
        <v>0</v>
      </c>
      <c r="J40" s="739">
        <f t="shared" si="47"/>
        <v>0</v>
      </c>
      <c r="K40" s="739">
        <f t="shared" si="47"/>
        <v>0</v>
      </c>
      <c r="L40" s="739">
        <f t="shared" si="47"/>
        <v>0</v>
      </c>
      <c r="M40" s="739">
        <f t="shared" si="47"/>
        <v>0</v>
      </c>
      <c r="N40" s="739">
        <f t="shared" si="47"/>
        <v>181</v>
      </c>
      <c r="O40" s="739">
        <f t="shared" si="47"/>
        <v>184</v>
      </c>
      <c r="P40" s="739">
        <f t="shared" si="47"/>
        <v>181</v>
      </c>
      <c r="Q40" s="739">
        <f t="shared" si="47"/>
        <v>184</v>
      </c>
      <c r="R40" s="739">
        <f t="shared" si="47"/>
        <v>182</v>
      </c>
      <c r="S40" s="739">
        <f t="shared" si="47"/>
        <v>184</v>
      </c>
      <c r="T40" s="739">
        <f t="shared" si="47"/>
        <v>181</v>
      </c>
      <c r="U40" s="739">
        <f t="shared" si="47"/>
        <v>184</v>
      </c>
      <c r="V40" s="739">
        <f t="shared" si="47"/>
        <v>181</v>
      </c>
      <c r="W40" s="739">
        <f t="shared" si="47"/>
        <v>184</v>
      </c>
      <c r="X40" s="739">
        <f t="shared" si="47"/>
        <v>181</v>
      </c>
      <c r="Y40" s="739">
        <f t="shared" si="47"/>
        <v>184</v>
      </c>
      <c r="Z40" s="739">
        <f t="shared" si="47"/>
        <v>182</v>
      </c>
      <c r="AA40" s="739">
        <f t="shared" si="47"/>
        <v>184</v>
      </c>
      <c r="AB40" s="739">
        <f t="shared" si="47"/>
        <v>181</v>
      </c>
      <c r="AC40" s="739">
        <f t="shared" si="47"/>
        <v>184</v>
      </c>
      <c r="AD40" s="739">
        <f t="shared" si="47"/>
        <v>181</v>
      </c>
      <c r="AE40" s="739">
        <f t="shared" si="47"/>
        <v>184</v>
      </c>
      <c r="AF40" s="739">
        <f t="shared" si="47"/>
        <v>181</v>
      </c>
      <c r="AG40" s="739">
        <f t="shared" si="47"/>
        <v>184</v>
      </c>
      <c r="AH40" s="739">
        <f t="shared" si="47"/>
        <v>182</v>
      </c>
      <c r="AI40" s="739">
        <f t="shared" si="47"/>
        <v>184</v>
      </c>
      <c r="AJ40" s="739">
        <f t="shared" si="47"/>
        <v>181</v>
      </c>
      <c r="AK40" s="739">
        <f t="shared" si="47"/>
        <v>184</v>
      </c>
      <c r="AL40" s="739">
        <f t="shared" si="47"/>
        <v>181</v>
      </c>
      <c r="AM40" s="739">
        <f t="shared" si="47"/>
        <v>184</v>
      </c>
      <c r="AN40" s="739">
        <f t="shared" si="47"/>
        <v>181</v>
      </c>
      <c r="AO40" s="739">
        <f t="shared" si="47"/>
        <v>184</v>
      </c>
      <c r="AP40" s="739">
        <f t="shared" si="47"/>
        <v>182</v>
      </c>
      <c r="AQ40" s="739">
        <f t="shared" si="47"/>
        <v>184</v>
      </c>
      <c r="AR40" s="739">
        <f t="shared" si="47"/>
        <v>181</v>
      </c>
      <c r="AS40" s="739">
        <f t="shared" si="47"/>
        <v>184</v>
      </c>
      <c r="AT40" s="739">
        <f t="shared" si="47"/>
        <v>181</v>
      </c>
      <c r="AU40" s="739">
        <f t="shared" si="47"/>
        <v>184</v>
      </c>
      <c r="AV40" s="739">
        <f t="shared" si="47"/>
        <v>0</v>
      </c>
      <c r="AW40" s="739">
        <f t="shared" si="47"/>
        <v>0</v>
      </c>
      <c r="AX40" s="739">
        <f t="shared" si="47"/>
        <v>0</v>
      </c>
      <c r="AY40" s="739">
        <f t="shared" si="47"/>
        <v>0</v>
      </c>
      <c r="AZ40" s="739">
        <f t="shared" si="47"/>
        <v>0</v>
      </c>
      <c r="BA40" s="739">
        <f t="shared" si="47"/>
        <v>0</v>
      </c>
      <c r="BB40" s="739">
        <f t="shared" si="47"/>
        <v>0</v>
      </c>
      <c r="BC40" s="739">
        <f t="shared" si="47"/>
        <v>0</v>
      </c>
      <c r="BD40" s="739">
        <f t="shared" si="47"/>
        <v>0</v>
      </c>
      <c r="BE40" s="739">
        <f t="shared" si="47"/>
        <v>0</v>
      </c>
      <c r="BF40" s="739">
        <f t="shared" si="47"/>
        <v>0</v>
      </c>
      <c r="BG40" s="739">
        <f t="shared" si="47"/>
        <v>0</v>
      </c>
      <c r="BH40" s="739">
        <f t="shared" si="47"/>
        <v>0</v>
      </c>
      <c r="BI40" s="739">
        <f t="shared" si="47"/>
        <v>0</v>
      </c>
      <c r="BJ40" s="739">
        <f t="shared" si="47"/>
        <v>0</v>
      </c>
      <c r="BK40" s="739">
        <f t="shared" si="47"/>
        <v>0</v>
      </c>
      <c r="BL40" s="739">
        <f t="shared" si="47"/>
        <v>0</v>
      </c>
      <c r="BM40" s="739">
        <f t="shared" si="47"/>
        <v>0</v>
      </c>
      <c r="BN40" s="739">
        <f t="shared" si="47"/>
        <v>0</v>
      </c>
      <c r="BO40" s="739">
        <f t="shared" si="47"/>
        <v>0</v>
      </c>
      <c r="BP40" s="739">
        <f t="shared" si="47"/>
        <v>0</v>
      </c>
      <c r="BQ40" s="739">
        <f t="shared" si="47"/>
        <v>0</v>
      </c>
      <c r="BR40" s="739">
        <f t="shared" si="47"/>
        <v>0</v>
      </c>
      <c r="BS40" s="739">
        <f t="shared" ref="BS40:CG40" si="48">MIN(BS$38:BS$39)</f>
        <v>0</v>
      </c>
      <c r="BT40" s="739">
        <f t="shared" si="48"/>
        <v>0</v>
      </c>
      <c r="BU40" s="739">
        <f t="shared" si="48"/>
        <v>0</v>
      </c>
      <c r="BV40" s="739">
        <f t="shared" si="48"/>
        <v>0</v>
      </c>
      <c r="BW40" s="739">
        <f t="shared" si="48"/>
        <v>0</v>
      </c>
      <c r="BX40" s="739">
        <f t="shared" si="48"/>
        <v>0</v>
      </c>
      <c r="BY40" s="739">
        <f t="shared" si="48"/>
        <v>0</v>
      </c>
      <c r="BZ40" s="739">
        <f t="shared" si="48"/>
        <v>0</v>
      </c>
      <c r="CA40" s="739">
        <f t="shared" si="48"/>
        <v>0</v>
      </c>
      <c r="CB40" s="739">
        <f t="shared" si="48"/>
        <v>0</v>
      </c>
      <c r="CC40" s="739">
        <f t="shared" si="48"/>
        <v>0</v>
      </c>
      <c r="CD40" s="739">
        <f t="shared" si="48"/>
        <v>0</v>
      </c>
      <c r="CE40" s="739">
        <f t="shared" si="48"/>
        <v>0</v>
      </c>
      <c r="CF40" s="739">
        <f t="shared" si="48"/>
        <v>0</v>
      </c>
      <c r="CG40" s="739">
        <f t="shared" si="48"/>
        <v>0</v>
      </c>
    </row>
    <row r="41" spans="1:86" ht="14.45" hidden="1" outlineLevel="1" x14ac:dyDescent="0.3">
      <c r="B41" s="66" t="s">
        <v>679</v>
      </c>
      <c r="F41" s="737">
        <f t="shared" ref="F41:AK41" si="49">F$40/F$17</f>
        <v>0</v>
      </c>
      <c r="G41" s="737">
        <f t="shared" si="49"/>
        <v>0</v>
      </c>
      <c r="H41" s="737">
        <f t="shared" si="49"/>
        <v>0</v>
      </c>
      <c r="I41" s="737">
        <f t="shared" si="49"/>
        <v>0</v>
      </c>
      <c r="J41" s="737">
        <f t="shared" si="49"/>
        <v>0</v>
      </c>
      <c r="K41" s="737">
        <f t="shared" si="49"/>
        <v>0</v>
      </c>
      <c r="L41" s="737">
        <f t="shared" si="49"/>
        <v>0</v>
      </c>
      <c r="M41" s="737">
        <f t="shared" si="49"/>
        <v>0</v>
      </c>
      <c r="N41" s="737">
        <f t="shared" si="49"/>
        <v>1</v>
      </c>
      <c r="O41" s="737">
        <f t="shared" si="49"/>
        <v>1</v>
      </c>
      <c r="P41" s="737">
        <f t="shared" si="49"/>
        <v>1</v>
      </c>
      <c r="Q41" s="737">
        <f t="shared" si="49"/>
        <v>1</v>
      </c>
      <c r="R41" s="737">
        <f t="shared" si="49"/>
        <v>1</v>
      </c>
      <c r="S41" s="737">
        <f t="shared" si="49"/>
        <v>1</v>
      </c>
      <c r="T41" s="737">
        <f t="shared" si="49"/>
        <v>1</v>
      </c>
      <c r="U41" s="737">
        <f t="shared" si="49"/>
        <v>1</v>
      </c>
      <c r="V41" s="737">
        <f t="shared" si="49"/>
        <v>1</v>
      </c>
      <c r="W41" s="737">
        <f t="shared" si="49"/>
        <v>1</v>
      </c>
      <c r="X41" s="737">
        <f t="shared" si="49"/>
        <v>1</v>
      </c>
      <c r="Y41" s="737">
        <f t="shared" si="49"/>
        <v>1</v>
      </c>
      <c r="Z41" s="737">
        <f t="shared" si="49"/>
        <v>1</v>
      </c>
      <c r="AA41" s="737">
        <f t="shared" si="49"/>
        <v>1</v>
      </c>
      <c r="AB41" s="737">
        <f t="shared" si="49"/>
        <v>1</v>
      </c>
      <c r="AC41" s="737">
        <f t="shared" si="49"/>
        <v>1</v>
      </c>
      <c r="AD41" s="737">
        <f t="shared" si="49"/>
        <v>1</v>
      </c>
      <c r="AE41" s="737">
        <f t="shared" si="49"/>
        <v>1</v>
      </c>
      <c r="AF41" s="737">
        <f t="shared" si="49"/>
        <v>1</v>
      </c>
      <c r="AG41" s="737">
        <f t="shared" si="49"/>
        <v>1</v>
      </c>
      <c r="AH41" s="737">
        <f t="shared" si="49"/>
        <v>1</v>
      </c>
      <c r="AI41" s="737">
        <f t="shared" si="49"/>
        <v>1</v>
      </c>
      <c r="AJ41" s="737">
        <f t="shared" si="49"/>
        <v>1</v>
      </c>
      <c r="AK41" s="737">
        <f t="shared" si="49"/>
        <v>1</v>
      </c>
      <c r="AL41" s="737">
        <f t="shared" ref="AL41:BQ41" si="50">AL$40/AL$17</f>
        <v>1</v>
      </c>
      <c r="AM41" s="737">
        <f t="shared" si="50"/>
        <v>1</v>
      </c>
      <c r="AN41" s="737">
        <f t="shared" si="50"/>
        <v>1</v>
      </c>
      <c r="AO41" s="737">
        <f t="shared" si="50"/>
        <v>1</v>
      </c>
      <c r="AP41" s="737">
        <f t="shared" si="50"/>
        <v>1</v>
      </c>
      <c r="AQ41" s="737">
        <f t="shared" si="50"/>
        <v>1</v>
      </c>
      <c r="AR41" s="737">
        <f t="shared" si="50"/>
        <v>1</v>
      </c>
      <c r="AS41" s="737">
        <f t="shared" si="50"/>
        <v>1</v>
      </c>
      <c r="AT41" s="737">
        <f t="shared" si="50"/>
        <v>1</v>
      </c>
      <c r="AU41" s="737">
        <f t="shared" si="50"/>
        <v>1</v>
      </c>
      <c r="AV41" s="737">
        <f t="shared" si="50"/>
        <v>0</v>
      </c>
      <c r="AW41" s="737">
        <f t="shared" si="50"/>
        <v>0</v>
      </c>
      <c r="AX41" s="737">
        <f t="shared" si="50"/>
        <v>0</v>
      </c>
      <c r="AY41" s="737">
        <f t="shared" si="50"/>
        <v>0</v>
      </c>
      <c r="AZ41" s="737">
        <f t="shared" si="50"/>
        <v>0</v>
      </c>
      <c r="BA41" s="737">
        <f t="shared" si="50"/>
        <v>0</v>
      </c>
      <c r="BB41" s="737">
        <f t="shared" si="50"/>
        <v>0</v>
      </c>
      <c r="BC41" s="737">
        <f t="shared" si="50"/>
        <v>0</v>
      </c>
      <c r="BD41" s="737">
        <f t="shared" si="50"/>
        <v>0</v>
      </c>
      <c r="BE41" s="737">
        <f t="shared" si="50"/>
        <v>0</v>
      </c>
      <c r="BF41" s="737">
        <f t="shared" si="50"/>
        <v>0</v>
      </c>
      <c r="BG41" s="737">
        <f t="shared" si="50"/>
        <v>0</v>
      </c>
      <c r="BH41" s="737">
        <f t="shared" si="50"/>
        <v>0</v>
      </c>
      <c r="BI41" s="737">
        <f t="shared" si="50"/>
        <v>0</v>
      </c>
      <c r="BJ41" s="737">
        <f t="shared" si="50"/>
        <v>0</v>
      </c>
      <c r="BK41" s="737">
        <f t="shared" si="50"/>
        <v>0</v>
      </c>
      <c r="BL41" s="737">
        <f t="shared" si="50"/>
        <v>0</v>
      </c>
      <c r="BM41" s="737">
        <f t="shared" si="50"/>
        <v>0</v>
      </c>
      <c r="BN41" s="737">
        <f t="shared" si="50"/>
        <v>0</v>
      </c>
      <c r="BO41" s="737">
        <f t="shared" si="50"/>
        <v>0</v>
      </c>
      <c r="BP41" s="737">
        <f t="shared" si="50"/>
        <v>0</v>
      </c>
      <c r="BQ41" s="737">
        <f t="shared" si="50"/>
        <v>0</v>
      </c>
      <c r="BR41" s="737">
        <f t="shared" ref="BR41:CG41" si="51">BR$40/BR$17</f>
        <v>0</v>
      </c>
      <c r="BS41" s="737">
        <f t="shared" si="51"/>
        <v>0</v>
      </c>
      <c r="BT41" s="737">
        <f t="shared" si="51"/>
        <v>0</v>
      </c>
      <c r="BU41" s="737">
        <f t="shared" si="51"/>
        <v>0</v>
      </c>
      <c r="BV41" s="737">
        <f t="shared" si="51"/>
        <v>0</v>
      </c>
      <c r="BW41" s="737">
        <f t="shared" si="51"/>
        <v>0</v>
      </c>
      <c r="BX41" s="737">
        <f t="shared" si="51"/>
        <v>0</v>
      </c>
      <c r="BY41" s="737">
        <f t="shared" si="51"/>
        <v>0</v>
      </c>
      <c r="BZ41" s="737">
        <f t="shared" si="51"/>
        <v>0</v>
      </c>
      <c r="CA41" s="737">
        <f t="shared" si="51"/>
        <v>0</v>
      </c>
      <c r="CB41" s="737">
        <f t="shared" si="51"/>
        <v>0</v>
      </c>
      <c r="CC41" s="737">
        <f t="shared" si="51"/>
        <v>0</v>
      </c>
      <c r="CD41" s="737">
        <f t="shared" si="51"/>
        <v>0</v>
      </c>
      <c r="CE41" s="737">
        <f t="shared" si="51"/>
        <v>0</v>
      </c>
      <c r="CF41" s="737">
        <f t="shared" si="51"/>
        <v>0</v>
      </c>
      <c r="CG41" s="737">
        <f t="shared" si="51"/>
        <v>0</v>
      </c>
    </row>
    <row r="42" spans="1:86" s="102" customFormat="1" ht="5.45" hidden="1" outlineLevel="1" x14ac:dyDescent="0.15">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row>
    <row r="43" spans="1:86" s="77" customFormat="1" ht="14.45" collapsed="1" x14ac:dyDescent="0.3">
      <c r="B43" s="207" t="s">
        <v>1220</v>
      </c>
      <c r="D43" s="113">
        <f>SUM(F43:CG43)</f>
        <v>14833708.904109588</v>
      </c>
      <c r="F43" s="483">
        <f>((Inputs!$E$24*F$40)+(Inputs!$E$34*'Financial calcs'!F$35))/Days_in_year</f>
        <v>0</v>
      </c>
      <c r="G43" s="483">
        <f>((Inputs!$E$24*G$40)+(Inputs!$E$34*'Financial calcs'!G$35))/Days_in_year</f>
        <v>0</v>
      </c>
      <c r="H43" s="483">
        <f>((Inputs!$E$24*H$40)+(Inputs!$E$34*'Financial calcs'!H$35))/Days_in_year</f>
        <v>247945.20547945207</v>
      </c>
      <c r="I43" s="483">
        <f>((Inputs!$E$24*I$40)+(Inputs!$E$34*'Financial calcs'!I$35))/Days_in_year</f>
        <v>252054.79452054793</v>
      </c>
      <c r="J43" s="483">
        <f>((Inputs!$E$24*J$40)+(Inputs!$E$34*'Financial calcs'!J$35))/Days_in_year</f>
        <v>249315.0684931507</v>
      </c>
      <c r="K43" s="483">
        <f>((Inputs!$E$24*K$40)+(Inputs!$E$34*'Financial calcs'!K$35))/Days_in_year</f>
        <v>252054.79452054793</v>
      </c>
      <c r="L43" s="483">
        <f>((Inputs!$E$24*L$40)+(Inputs!$E$34*'Financial calcs'!L$35))/Days_in_year</f>
        <v>247945.20547945207</v>
      </c>
      <c r="M43" s="483">
        <f>((Inputs!$E$24*M$40)+(Inputs!$E$34*'Financial calcs'!M$35))/Days_in_year</f>
        <v>252054.79452054793</v>
      </c>
      <c r="N43" s="483">
        <f>((Inputs!$E$24*N$40)+(Inputs!$E$34*'Financial calcs'!N$35))/Days_in_year</f>
        <v>388654.10958904109</v>
      </c>
      <c r="O43" s="483">
        <f>((Inputs!$E$24*O$40)+(Inputs!$E$34*'Financial calcs'!O$35))/Days_in_year</f>
        <v>395095.89041095891</v>
      </c>
      <c r="P43" s="483">
        <f>((Inputs!$E$24*P$40)+(Inputs!$E$34*'Financial calcs'!P$35))/Days_in_year</f>
        <v>388654.10958904109</v>
      </c>
      <c r="Q43" s="483">
        <f>((Inputs!$E$24*Q$40)+(Inputs!$E$34*'Financial calcs'!Q$35))/Days_in_year</f>
        <v>395095.89041095891</v>
      </c>
      <c r="R43" s="483">
        <f>((Inputs!$E$24*R$40)+(Inputs!$E$34*'Financial calcs'!R$35))/Days_in_year</f>
        <v>390801.36986301368</v>
      </c>
      <c r="S43" s="483">
        <f>((Inputs!$E$24*S$40)+(Inputs!$E$34*'Financial calcs'!S$35))/Days_in_year</f>
        <v>395095.89041095891</v>
      </c>
      <c r="T43" s="483">
        <f>((Inputs!$E$24*T$40)+(Inputs!$E$34*'Financial calcs'!T$35))/Days_in_year</f>
        <v>388654.10958904109</v>
      </c>
      <c r="U43" s="483">
        <f>((Inputs!$E$24*U$40)+(Inputs!$E$34*'Financial calcs'!U$35))/Days_in_year</f>
        <v>395095.89041095891</v>
      </c>
      <c r="V43" s="483">
        <f>((Inputs!$E$24*V$40)+(Inputs!$E$34*'Financial calcs'!V$35))/Days_in_year</f>
        <v>388654.10958904109</v>
      </c>
      <c r="W43" s="483">
        <f>((Inputs!$E$24*W$40)+(Inputs!$E$34*'Financial calcs'!W$35))/Days_in_year</f>
        <v>395095.89041095891</v>
      </c>
      <c r="X43" s="483">
        <f>((Inputs!$E$24*X$40)+(Inputs!$E$34*'Financial calcs'!X$35))/Days_in_year</f>
        <v>388654.10958904109</v>
      </c>
      <c r="Y43" s="483">
        <f>((Inputs!$E$24*Y$40)+(Inputs!$E$34*'Financial calcs'!Y$35))/Days_in_year</f>
        <v>395095.89041095891</v>
      </c>
      <c r="Z43" s="483">
        <f>((Inputs!$E$24*Z$40)+(Inputs!$E$34*'Financial calcs'!Z$35))/Days_in_year</f>
        <v>390801.36986301368</v>
      </c>
      <c r="AA43" s="483">
        <f>((Inputs!$E$24*AA$40)+(Inputs!$E$34*'Financial calcs'!AA$35))/Days_in_year</f>
        <v>395095.89041095891</v>
      </c>
      <c r="AB43" s="483">
        <f>((Inputs!$E$24*AB$40)+(Inputs!$E$34*'Financial calcs'!AB$35))/Days_in_year</f>
        <v>388654.10958904109</v>
      </c>
      <c r="AC43" s="483">
        <f>((Inputs!$E$24*AC$40)+(Inputs!$E$34*'Financial calcs'!AC$35))/Days_in_year</f>
        <v>395095.89041095891</v>
      </c>
      <c r="AD43" s="483">
        <f>((Inputs!$E$24*AD$40)+(Inputs!$E$34*'Financial calcs'!AD$35))/Days_in_year</f>
        <v>388654.10958904109</v>
      </c>
      <c r="AE43" s="483">
        <f>((Inputs!$E$24*AE$40)+(Inputs!$E$34*'Financial calcs'!AE$35))/Days_in_year</f>
        <v>395095.89041095891</v>
      </c>
      <c r="AF43" s="483">
        <f>((Inputs!$E$24*AF$40)+(Inputs!$E$34*'Financial calcs'!AF$35))/Days_in_year</f>
        <v>388654.10958904109</v>
      </c>
      <c r="AG43" s="483">
        <f>((Inputs!$E$24*AG$40)+(Inputs!$E$34*'Financial calcs'!AG$35))/Days_in_year</f>
        <v>395095.89041095891</v>
      </c>
      <c r="AH43" s="483">
        <f>((Inputs!$E$24*AH$40)+(Inputs!$E$34*'Financial calcs'!AH$35))/Days_in_year</f>
        <v>390801.36986301368</v>
      </c>
      <c r="AI43" s="483">
        <f>((Inputs!$E$24*AI$40)+(Inputs!$E$34*'Financial calcs'!AI$35))/Days_in_year</f>
        <v>395095.89041095891</v>
      </c>
      <c r="AJ43" s="483">
        <f>((Inputs!$E$24*AJ$40)+(Inputs!$E$34*'Financial calcs'!AJ$35))/Days_in_year</f>
        <v>388654.10958904109</v>
      </c>
      <c r="AK43" s="483">
        <f>((Inputs!$E$24*AK$40)+(Inputs!$E$34*'Financial calcs'!AK$35))/Days_in_year</f>
        <v>395095.89041095891</v>
      </c>
      <c r="AL43" s="483">
        <f>((Inputs!$E$24*AL$40)+(Inputs!$E$34*'Financial calcs'!AL$35))/Days_in_year</f>
        <v>388654.10958904109</v>
      </c>
      <c r="AM43" s="483">
        <f>((Inputs!$E$24*AM$40)+(Inputs!$E$34*'Financial calcs'!AM$35))/Days_in_year</f>
        <v>395095.89041095891</v>
      </c>
      <c r="AN43" s="483">
        <f>((Inputs!$E$24*AN$40)+(Inputs!$E$34*'Financial calcs'!AN$35))/Days_in_year</f>
        <v>388654.10958904109</v>
      </c>
      <c r="AO43" s="483">
        <f>((Inputs!$E$24*AO$40)+(Inputs!$E$34*'Financial calcs'!AO$35))/Days_in_year</f>
        <v>395095.89041095891</v>
      </c>
      <c r="AP43" s="483">
        <f>((Inputs!$E$24*AP$40)+(Inputs!$E$34*'Financial calcs'!AP$35))/Days_in_year</f>
        <v>390801.36986301368</v>
      </c>
      <c r="AQ43" s="483">
        <f>((Inputs!$E$24*AQ$40)+(Inputs!$E$34*'Financial calcs'!AQ$35))/Days_in_year</f>
        <v>395095.89041095891</v>
      </c>
      <c r="AR43" s="483">
        <f>((Inputs!$E$24*AR$40)+(Inputs!$E$34*'Financial calcs'!AR$35))/Days_in_year</f>
        <v>388654.10958904109</v>
      </c>
      <c r="AS43" s="483">
        <f>((Inputs!$E$24*AS$40)+(Inputs!$E$34*'Financial calcs'!AS$35))/Days_in_year</f>
        <v>395095.89041095891</v>
      </c>
      <c r="AT43" s="483">
        <f>((Inputs!$E$24*AT$40)+(Inputs!$E$34*'Financial calcs'!AT$35))/Days_in_year</f>
        <v>388654.10958904109</v>
      </c>
      <c r="AU43" s="483">
        <f>((Inputs!$E$24*AU$40)+(Inputs!$E$34*'Financial calcs'!AU$35))/Days_in_year</f>
        <v>395095.89041095891</v>
      </c>
      <c r="AV43" s="483">
        <f>((Inputs!$E$24*AV$40)+(Inputs!$E$34*'Financial calcs'!AV$35))/Days_in_year</f>
        <v>0</v>
      </c>
      <c r="AW43" s="483">
        <f>((Inputs!$E$24*AW$40)+(Inputs!$E$34*'Financial calcs'!AW$35))/Days_in_year</f>
        <v>0</v>
      </c>
      <c r="AX43" s="483">
        <f>((Inputs!$E$24*AX$40)+(Inputs!$E$34*'Financial calcs'!AX$35))/Days_in_year</f>
        <v>0</v>
      </c>
      <c r="AY43" s="483">
        <f>((Inputs!$E$24*AY$40)+(Inputs!$E$34*'Financial calcs'!AY$35))/Days_in_year</f>
        <v>0</v>
      </c>
      <c r="AZ43" s="483">
        <f>((Inputs!$E$24*AZ$40)+(Inputs!$E$34*'Financial calcs'!AZ$35))/Days_in_year</f>
        <v>0</v>
      </c>
      <c r="BA43" s="483">
        <f>((Inputs!$E$24*BA$40)+(Inputs!$E$34*'Financial calcs'!BA$35))/Days_in_year</f>
        <v>0</v>
      </c>
      <c r="BB43" s="483">
        <f>((Inputs!$E$24*BB$40)+(Inputs!$E$34*'Financial calcs'!BB$35))/Days_in_year</f>
        <v>0</v>
      </c>
      <c r="BC43" s="483">
        <f>((Inputs!$E$24*BC$40)+(Inputs!$E$34*'Financial calcs'!BC$35))/Days_in_year</f>
        <v>0</v>
      </c>
      <c r="BD43" s="483">
        <f>((Inputs!$E$24*BD$40)+(Inputs!$E$34*'Financial calcs'!BD$35))/Days_in_year</f>
        <v>0</v>
      </c>
      <c r="BE43" s="483">
        <f>((Inputs!$E$24*BE$40)+(Inputs!$E$34*'Financial calcs'!BE$35))/Days_in_year</f>
        <v>0</v>
      </c>
      <c r="BF43" s="483">
        <f>((Inputs!$E$24*BF$40)+(Inputs!$E$34*'Financial calcs'!BF$35))/Days_in_year</f>
        <v>0</v>
      </c>
      <c r="BG43" s="483">
        <f>((Inputs!$E$24*BG$40)+(Inputs!$E$34*'Financial calcs'!BG$35))/Days_in_year</f>
        <v>0</v>
      </c>
      <c r="BH43" s="483">
        <f>((Inputs!$E$24*BH$40)+(Inputs!$E$34*'Financial calcs'!BH$35))/Days_in_year</f>
        <v>0</v>
      </c>
      <c r="BI43" s="483">
        <f>((Inputs!$E$24*BI$40)+(Inputs!$E$34*'Financial calcs'!BI$35))/Days_in_year</f>
        <v>0</v>
      </c>
      <c r="BJ43" s="483">
        <f>((Inputs!$E$24*BJ$40)+(Inputs!$E$34*'Financial calcs'!BJ$35))/Days_in_year</f>
        <v>0</v>
      </c>
      <c r="BK43" s="483">
        <f>((Inputs!$E$24*BK$40)+(Inputs!$E$34*'Financial calcs'!BK$35))/Days_in_year</f>
        <v>0</v>
      </c>
      <c r="BL43" s="483">
        <f>((Inputs!$E$24*BL$40)+(Inputs!$E$34*'Financial calcs'!BL$35))/Days_in_year</f>
        <v>0</v>
      </c>
      <c r="BM43" s="483">
        <f>((Inputs!$E$24*BM$40)+(Inputs!$E$34*'Financial calcs'!BM$35))/Days_in_year</f>
        <v>0</v>
      </c>
      <c r="BN43" s="483">
        <f>((Inputs!$E$24*BN$40)+(Inputs!$E$34*'Financial calcs'!BN$35))/Days_in_year</f>
        <v>0</v>
      </c>
      <c r="BO43" s="483">
        <f>((Inputs!$E$24*BO$40)+(Inputs!$E$34*'Financial calcs'!BO$35))/Days_in_year</f>
        <v>0</v>
      </c>
      <c r="BP43" s="483">
        <f>((Inputs!$E$24*BP$40)+(Inputs!$E$34*'Financial calcs'!BP$35))/Days_in_year</f>
        <v>0</v>
      </c>
      <c r="BQ43" s="483">
        <f>((Inputs!$E$24*BQ$40)+(Inputs!$E$34*'Financial calcs'!BQ$35))/Days_in_year</f>
        <v>0</v>
      </c>
      <c r="BR43" s="483">
        <f>((Inputs!$E$24*BR$40)+(Inputs!$E$34*'Financial calcs'!BR$35))/Days_in_year</f>
        <v>0</v>
      </c>
      <c r="BS43" s="483">
        <f>((Inputs!$E$24*BS$40)+(Inputs!$E$34*'Financial calcs'!BS$35))/Days_in_year</f>
        <v>0</v>
      </c>
      <c r="BT43" s="483">
        <f>((Inputs!$E$24*BT$40)+(Inputs!$E$34*'Financial calcs'!BT$35))/Days_in_year</f>
        <v>0</v>
      </c>
      <c r="BU43" s="483">
        <f>((Inputs!$E$24*BU$40)+(Inputs!$E$34*'Financial calcs'!BU$35))/Days_in_year</f>
        <v>0</v>
      </c>
      <c r="BV43" s="483">
        <f>((Inputs!$E$24*BV$40)+(Inputs!$E$34*'Financial calcs'!BV$35))/Days_in_year</f>
        <v>0</v>
      </c>
      <c r="BW43" s="483">
        <f>((Inputs!$E$24*BW$40)+(Inputs!$E$34*'Financial calcs'!BW$35))/Days_in_year</f>
        <v>0</v>
      </c>
      <c r="BX43" s="483">
        <f>((Inputs!$E$24*BX$40)+(Inputs!$E$34*'Financial calcs'!BX$35))/Days_in_year</f>
        <v>0</v>
      </c>
      <c r="BY43" s="483">
        <f>((Inputs!$E$24*BY$40)+(Inputs!$E$34*'Financial calcs'!BY$35))/Days_in_year</f>
        <v>0</v>
      </c>
      <c r="BZ43" s="483">
        <f>((Inputs!$E$24*BZ$40)+(Inputs!$E$34*'Financial calcs'!BZ$35))/Days_in_year</f>
        <v>0</v>
      </c>
      <c r="CA43" s="483">
        <f>((Inputs!$E$24*CA$40)+(Inputs!$E$34*'Financial calcs'!CA$35))/Days_in_year</f>
        <v>0</v>
      </c>
      <c r="CB43" s="483">
        <f>((Inputs!$E$24*CB$40)+(Inputs!$E$34*'Financial calcs'!CB$35))/Days_in_year</f>
        <v>0</v>
      </c>
      <c r="CC43" s="483">
        <f>((Inputs!$E$24*CC$40)+(Inputs!$E$34*'Financial calcs'!CC$35))/Days_in_year</f>
        <v>0</v>
      </c>
      <c r="CD43" s="483">
        <f>((Inputs!$E$24*CD$40)+(Inputs!$E$34*'Financial calcs'!CD$35))/Days_in_year</f>
        <v>0</v>
      </c>
      <c r="CE43" s="483">
        <f>((Inputs!$E$24*CE$40)+(Inputs!$E$34*'Financial calcs'!CE$35))/Days_in_year</f>
        <v>0</v>
      </c>
      <c r="CF43" s="483">
        <f>((Inputs!$E$24*CF$40)+(Inputs!$E$34*'Financial calcs'!CF$35))/Days_in_year</f>
        <v>0</v>
      </c>
      <c r="CG43" s="483">
        <f>((Inputs!$E$24*CG$40)+(Inputs!$E$34*'Financial calcs'!CG$35))/Days_in_year</f>
        <v>0</v>
      </c>
      <c r="CH43" s="66"/>
    </row>
    <row r="44" spans="1:86" s="74" customFormat="1" ht="14.45" x14ac:dyDescent="0.3">
      <c r="B44" s="208" t="s">
        <v>1221</v>
      </c>
      <c r="D44" s="113">
        <f>SUM(F44:CG44)</f>
        <v>14833708.904109588</v>
      </c>
      <c r="F44" s="397">
        <f>F$43*F$29</f>
        <v>0</v>
      </c>
      <c r="G44" s="397">
        <f t="shared" ref="G44:BR44" si="52">G$43*G$29</f>
        <v>0</v>
      </c>
      <c r="H44" s="397">
        <f t="shared" si="52"/>
        <v>247945.20547945207</v>
      </c>
      <c r="I44" s="397">
        <f t="shared" si="52"/>
        <v>252054.79452054793</v>
      </c>
      <c r="J44" s="397">
        <f t="shared" si="52"/>
        <v>249315.0684931507</v>
      </c>
      <c r="K44" s="397">
        <f t="shared" si="52"/>
        <v>252054.79452054793</v>
      </c>
      <c r="L44" s="397">
        <f t="shared" si="52"/>
        <v>247945.20547945207</v>
      </c>
      <c r="M44" s="397">
        <f t="shared" si="52"/>
        <v>252054.79452054793</v>
      </c>
      <c r="N44" s="397">
        <f t="shared" si="52"/>
        <v>388654.10958904109</v>
      </c>
      <c r="O44" s="397">
        <f t="shared" si="52"/>
        <v>395095.89041095891</v>
      </c>
      <c r="P44" s="397">
        <f t="shared" si="52"/>
        <v>388654.10958904109</v>
      </c>
      <c r="Q44" s="397">
        <f t="shared" si="52"/>
        <v>395095.89041095891</v>
      </c>
      <c r="R44" s="397">
        <f t="shared" si="52"/>
        <v>390801.36986301368</v>
      </c>
      <c r="S44" s="397">
        <f t="shared" si="52"/>
        <v>395095.89041095891</v>
      </c>
      <c r="T44" s="397">
        <f t="shared" si="52"/>
        <v>388654.10958904109</v>
      </c>
      <c r="U44" s="397">
        <f t="shared" si="52"/>
        <v>395095.89041095891</v>
      </c>
      <c r="V44" s="397">
        <f t="shared" si="52"/>
        <v>388654.10958904109</v>
      </c>
      <c r="W44" s="397">
        <f t="shared" si="52"/>
        <v>395095.89041095891</v>
      </c>
      <c r="X44" s="397">
        <f t="shared" si="52"/>
        <v>388654.10958904109</v>
      </c>
      <c r="Y44" s="397">
        <f t="shared" si="52"/>
        <v>395095.89041095891</v>
      </c>
      <c r="Z44" s="397">
        <f t="shared" si="52"/>
        <v>390801.36986301368</v>
      </c>
      <c r="AA44" s="397">
        <f t="shared" si="52"/>
        <v>395095.89041095891</v>
      </c>
      <c r="AB44" s="397">
        <f t="shared" si="52"/>
        <v>388654.10958904109</v>
      </c>
      <c r="AC44" s="397">
        <f t="shared" si="52"/>
        <v>395095.89041095891</v>
      </c>
      <c r="AD44" s="397">
        <f t="shared" si="52"/>
        <v>388654.10958904109</v>
      </c>
      <c r="AE44" s="397">
        <f t="shared" si="52"/>
        <v>395095.89041095891</v>
      </c>
      <c r="AF44" s="397">
        <f t="shared" si="52"/>
        <v>388654.10958904109</v>
      </c>
      <c r="AG44" s="397">
        <f t="shared" si="52"/>
        <v>395095.89041095891</v>
      </c>
      <c r="AH44" s="397">
        <f t="shared" si="52"/>
        <v>390801.36986301368</v>
      </c>
      <c r="AI44" s="397">
        <f t="shared" si="52"/>
        <v>395095.89041095891</v>
      </c>
      <c r="AJ44" s="397">
        <f t="shared" si="52"/>
        <v>388654.10958904109</v>
      </c>
      <c r="AK44" s="397">
        <f t="shared" si="52"/>
        <v>395095.89041095891</v>
      </c>
      <c r="AL44" s="397">
        <f t="shared" si="52"/>
        <v>388654.10958904109</v>
      </c>
      <c r="AM44" s="397">
        <f t="shared" si="52"/>
        <v>395095.89041095891</v>
      </c>
      <c r="AN44" s="397">
        <f t="shared" si="52"/>
        <v>388654.10958904109</v>
      </c>
      <c r="AO44" s="397">
        <f t="shared" si="52"/>
        <v>395095.89041095891</v>
      </c>
      <c r="AP44" s="397">
        <f t="shared" si="52"/>
        <v>390801.36986301368</v>
      </c>
      <c r="AQ44" s="397">
        <f t="shared" si="52"/>
        <v>395095.89041095891</v>
      </c>
      <c r="AR44" s="397">
        <f t="shared" si="52"/>
        <v>388654.10958904109</v>
      </c>
      <c r="AS44" s="397">
        <f t="shared" si="52"/>
        <v>395095.89041095891</v>
      </c>
      <c r="AT44" s="397">
        <f t="shared" si="52"/>
        <v>388654.10958904109</v>
      </c>
      <c r="AU44" s="397">
        <f t="shared" si="52"/>
        <v>395095.89041095891</v>
      </c>
      <c r="AV44" s="397">
        <f t="shared" si="52"/>
        <v>0</v>
      </c>
      <c r="AW44" s="397">
        <f t="shared" si="52"/>
        <v>0</v>
      </c>
      <c r="AX44" s="397">
        <f t="shared" si="52"/>
        <v>0</v>
      </c>
      <c r="AY44" s="397">
        <f t="shared" si="52"/>
        <v>0</v>
      </c>
      <c r="AZ44" s="397">
        <f t="shared" si="52"/>
        <v>0</v>
      </c>
      <c r="BA44" s="397">
        <f t="shared" si="52"/>
        <v>0</v>
      </c>
      <c r="BB44" s="397">
        <f t="shared" si="52"/>
        <v>0</v>
      </c>
      <c r="BC44" s="397">
        <f t="shared" si="52"/>
        <v>0</v>
      </c>
      <c r="BD44" s="397">
        <f t="shared" si="52"/>
        <v>0</v>
      </c>
      <c r="BE44" s="397">
        <f t="shared" si="52"/>
        <v>0</v>
      </c>
      <c r="BF44" s="397">
        <f t="shared" si="52"/>
        <v>0</v>
      </c>
      <c r="BG44" s="397">
        <f t="shared" si="52"/>
        <v>0</v>
      </c>
      <c r="BH44" s="397">
        <f t="shared" si="52"/>
        <v>0</v>
      </c>
      <c r="BI44" s="397">
        <f t="shared" si="52"/>
        <v>0</v>
      </c>
      <c r="BJ44" s="397">
        <f t="shared" si="52"/>
        <v>0</v>
      </c>
      <c r="BK44" s="397">
        <f t="shared" si="52"/>
        <v>0</v>
      </c>
      <c r="BL44" s="397">
        <f t="shared" si="52"/>
        <v>0</v>
      </c>
      <c r="BM44" s="397">
        <f t="shared" si="52"/>
        <v>0</v>
      </c>
      <c r="BN44" s="397">
        <f t="shared" si="52"/>
        <v>0</v>
      </c>
      <c r="BO44" s="397">
        <f t="shared" si="52"/>
        <v>0</v>
      </c>
      <c r="BP44" s="397">
        <f t="shared" si="52"/>
        <v>0</v>
      </c>
      <c r="BQ44" s="397">
        <f t="shared" si="52"/>
        <v>0</v>
      </c>
      <c r="BR44" s="397">
        <f t="shared" si="52"/>
        <v>0</v>
      </c>
      <c r="BS44" s="397">
        <f t="shared" ref="BS44:CG44" si="53">BS$43*BS$29</f>
        <v>0</v>
      </c>
      <c r="BT44" s="397">
        <f t="shared" si="53"/>
        <v>0</v>
      </c>
      <c r="BU44" s="397">
        <f t="shared" si="53"/>
        <v>0</v>
      </c>
      <c r="BV44" s="397">
        <f t="shared" si="53"/>
        <v>0</v>
      </c>
      <c r="BW44" s="397">
        <f t="shared" si="53"/>
        <v>0</v>
      </c>
      <c r="BX44" s="397">
        <f t="shared" si="53"/>
        <v>0</v>
      </c>
      <c r="BY44" s="397">
        <f t="shared" si="53"/>
        <v>0</v>
      </c>
      <c r="BZ44" s="397">
        <f t="shared" si="53"/>
        <v>0</v>
      </c>
      <c r="CA44" s="397">
        <f t="shared" si="53"/>
        <v>0</v>
      </c>
      <c r="CB44" s="397">
        <f t="shared" si="53"/>
        <v>0</v>
      </c>
      <c r="CC44" s="397">
        <f t="shared" si="53"/>
        <v>0</v>
      </c>
      <c r="CD44" s="397">
        <f t="shared" si="53"/>
        <v>0</v>
      </c>
      <c r="CE44" s="397">
        <f t="shared" si="53"/>
        <v>0</v>
      </c>
      <c r="CF44" s="397">
        <f t="shared" si="53"/>
        <v>0</v>
      </c>
      <c r="CG44" s="397">
        <f t="shared" si="53"/>
        <v>0</v>
      </c>
      <c r="CH44" s="66"/>
    </row>
    <row r="45" spans="1:86" s="102" customFormat="1" ht="5.45" x14ac:dyDescent="0.15">
      <c r="F45" s="281"/>
      <c r="G45" s="281"/>
      <c r="H45" s="281"/>
      <c r="I45" s="281"/>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row>
    <row r="46" spans="1:86" s="77" customFormat="1" ht="14.45" x14ac:dyDescent="0.3">
      <c r="A46" s="74" t="s">
        <v>767</v>
      </c>
      <c r="F46" s="108"/>
      <c r="G46" s="108"/>
      <c r="H46" s="108"/>
      <c r="I46" s="108"/>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737"/>
      <c r="AP46" s="737"/>
      <c r="AQ46" s="737"/>
      <c r="AR46" s="737"/>
      <c r="AS46" s="737"/>
      <c r="AT46" s="737"/>
      <c r="AU46" s="737"/>
      <c r="AV46" s="737"/>
      <c r="AW46" s="737"/>
      <c r="AX46" s="737"/>
      <c r="AY46" s="737"/>
      <c r="AZ46" s="737"/>
      <c r="BA46" s="737"/>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row>
    <row r="47" spans="1:86" ht="14.45" hidden="1" outlineLevel="1" x14ac:dyDescent="0.3">
      <c r="B47" s="84" t="s">
        <v>419</v>
      </c>
      <c r="F47" s="104">
        <f t="shared" ref="F47:AK47" si="54">IF((F$16-$D$5)&lt;0,0,IF((F$16-$D$5)&gt;F$17,F$17,(F$16-$D$5)+1))</f>
        <v>0</v>
      </c>
      <c r="G47" s="104">
        <f t="shared" si="54"/>
        <v>0</v>
      </c>
      <c r="H47" s="104">
        <f t="shared" si="54"/>
        <v>181</v>
      </c>
      <c r="I47" s="104">
        <f t="shared" si="54"/>
        <v>184</v>
      </c>
      <c r="J47" s="104">
        <f t="shared" si="54"/>
        <v>182</v>
      </c>
      <c r="K47" s="104">
        <f t="shared" si="54"/>
        <v>184</v>
      </c>
      <c r="L47" s="104">
        <f t="shared" si="54"/>
        <v>181</v>
      </c>
      <c r="M47" s="104">
        <f t="shared" si="54"/>
        <v>184</v>
      </c>
      <c r="N47" s="104">
        <f t="shared" si="54"/>
        <v>181</v>
      </c>
      <c r="O47" s="104">
        <f t="shared" si="54"/>
        <v>184</v>
      </c>
      <c r="P47" s="104">
        <f t="shared" si="54"/>
        <v>181</v>
      </c>
      <c r="Q47" s="104">
        <f t="shared" si="54"/>
        <v>184</v>
      </c>
      <c r="R47" s="104">
        <f t="shared" si="54"/>
        <v>182</v>
      </c>
      <c r="S47" s="104">
        <f t="shared" si="54"/>
        <v>184</v>
      </c>
      <c r="T47" s="104">
        <f t="shared" si="54"/>
        <v>181</v>
      </c>
      <c r="U47" s="104">
        <f t="shared" si="54"/>
        <v>184</v>
      </c>
      <c r="V47" s="104">
        <f t="shared" si="54"/>
        <v>181</v>
      </c>
      <c r="W47" s="104">
        <f t="shared" si="54"/>
        <v>184</v>
      </c>
      <c r="X47" s="104">
        <f t="shared" si="54"/>
        <v>181</v>
      </c>
      <c r="Y47" s="104">
        <f t="shared" si="54"/>
        <v>184</v>
      </c>
      <c r="Z47" s="104">
        <f t="shared" si="54"/>
        <v>182</v>
      </c>
      <c r="AA47" s="104">
        <f t="shared" si="54"/>
        <v>184</v>
      </c>
      <c r="AB47" s="104">
        <f t="shared" si="54"/>
        <v>181</v>
      </c>
      <c r="AC47" s="104">
        <f t="shared" si="54"/>
        <v>184</v>
      </c>
      <c r="AD47" s="104">
        <f t="shared" si="54"/>
        <v>181</v>
      </c>
      <c r="AE47" s="104">
        <f t="shared" si="54"/>
        <v>184</v>
      </c>
      <c r="AF47" s="104">
        <f t="shared" si="54"/>
        <v>181</v>
      </c>
      <c r="AG47" s="104">
        <f t="shared" si="54"/>
        <v>184</v>
      </c>
      <c r="AH47" s="104">
        <f t="shared" si="54"/>
        <v>182</v>
      </c>
      <c r="AI47" s="104">
        <f t="shared" si="54"/>
        <v>184</v>
      </c>
      <c r="AJ47" s="104">
        <f t="shared" si="54"/>
        <v>181</v>
      </c>
      <c r="AK47" s="104">
        <f t="shared" si="54"/>
        <v>184</v>
      </c>
      <c r="AL47" s="104">
        <f t="shared" ref="AL47:BQ47" si="55">IF((AL$16-$D$5)&lt;0,0,IF((AL$16-$D$5)&gt;AL$17,AL$17,(AL$16-$D$5)+1))</f>
        <v>181</v>
      </c>
      <c r="AM47" s="104">
        <f t="shared" si="55"/>
        <v>184</v>
      </c>
      <c r="AN47" s="104">
        <f t="shared" si="55"/>
        <v>181</v>
      </c>
      <c r="AO47" s="104">
        <f t="shared" si="55"/>
        <v>184</v>
      </c>
      <c r="AP47" s="104">
        <f t="shared" si="55"/>
        <v>182</v>
      </c>
      <c r="AQ47" s="104">
        <f t="shared" si="55"/>
        <v>184</v>
      </c>
      <c r="AR47" s="104">
        <f t="shared" si="55"/>
        <v>181</v>
      </c>
      <c r="AS47" s="104">
        <f t="shared" si="55"/>
        <v>184</v>
      </c>
      <c r="AT47" s="104">
        <f t="shared" si="55"/>
        <v>181</v>
      </c>
      <c r="AU47" s="104">
        <f t="shared" si="55"/>
        <v>184</v>
      </c>
      <c r="AV47" s="104">
        <f t="shared" si="55"/>
        <v>181</v>
      </c>
      <c r="AW47" s="104">
        <f t="shared" si="55"/>
        <v>184</v>
      </c>
      <c r="AX47" s="104">
        <f t="shared" si="55"/>
        <v>182</v>
      </c>
      <c r="AY47" s="104">
        <f t="shared" si="55"/>
        <v>184</v>
      </c>
      <c r="AZ47" s="104">
        <f t="shared" si="55"/>
        <v>181</v>
      </c>
      <c r="BA47" s="104">
        <f t="shared" si="55"/>
        <v>184</v>
      </c>
      <c r="BB47" s="104">
        <f t="shared" si="55"/>
        <v>181</v>
      </c>
      <c r="BC47" s="104">
        <f t="shared" si="55"/>
        <v>184</v>
      </c>
      <c r="BD47" s="104">
        <f t="shared" si="55"/>
        <v>181</v>
      </c>
      <c r="BE47" s="104">
        <f t="shared" si="55"/>
        <v>184</v>
      </c>
      <c r="BF47" s="104">
        <f t="shared" si="55"/>
        <v>182</v>
      </c>
      <c r="BG47" s="104">
        <f t="shared" si="55"/>
        <v>184</v>
      </c>
      <c r="BH47" s="104">
        <f t="shared" si="55"/>
        <v>181</v>
      </c>
      <c r="BI47" s="104">
        <f t="shared" si="55"/>
        <v>184</v>
      </c>
      <c r="BJ47" s="104">
        <f t="shared" si="55"/>
        <v>181</v>
      </c>
      <c r="BK47" s="104">
        <f t="shared" si="55"/>
        <v>184</v>
      </c>
      <c r="BL47" s="104">
        <f t="shared" si="55"/>
        <v>181</v>
      </c>
      <c r="BM47" s="104">
        <f t="shared" si="55"/>
        <v>184</v>
      </c>
      <c r="BN47" s="104">
        <f t="shared" si="55"/>
        <v>182</v>
      </c>
      <c r="BO47" s="104">
        <f t="shared" si="55"/>
        <v>184</v>
      </c>
      <c r="BP47" s="104">
        <f t="shared" si="55"/>
        <v>181</v>
      </c>
      <c r="BQ47" s="104">
        <f t="shared" si="55"/>
        <v>184</v>
      </c>
      <c r="BR47" s="104">
        <f t="shared" ref="BR47:CG47" si="56">IF((BR$16-$D$5)&lt;0,0,IF((BR$16-$D$5)&gt;BR$17,BR$17,(BR$16-$D$5)+1))</f>
        <v>181</v>
      </c>
      <c r="BS47" s="104">
        <f t="shared" si="56"/>
        <v>184</v>
      </c>
      <c r="BT47" s="104">
        <f t="shared" si="56"/>
        <v>181</v>
      </c>
      <c r="BU47" s="104">
        <f t="shared" si="56"/>
        <v>184</v>
      </c>
      <c r="BV47" s="104">
        <f t="shared" si="56"/>
        <v>182</v>
      </c>
      <c r="BW47" s="104">
        <f t="shared" si="56"/>
        <v>184</v>
      </c>
      <c r="BX47" s="104">
        <f t="shared" si="56"/>
        <v>181</v>
      </c>
      <c r="BY47" s="104">
        <f t="shared" si="56"/>
        <v>184</v>
      </c>
      <c r="BZ47" s="104">
        <f t="shared" si="56"/>
        <v>181</v>
      </c>
      <c r="CA47" s="104">
        <f t="shared" si="56"/>
        <v>184</v>
      </c>
      <c r="CB47" s="104">
        <f t="shared" si="56"/>
        <v>181</v>
      </c>
      <c r="CC47" s="104">
        <f t="shared" si="56"/>
        <v>184</v>
      </c>
      <c r="CD47" s="104">
        <f t="shared" si="56"/>
        <v>182</v>
      </c>
      <c r="CE47" s="104">
        <f t="shared" si="56"/>
        <v>184</v>
      </c>
      <c r="CF47" s="104">
        <f t="shared" si="56"/>
        <v>181</v>
      </c>
      <c r="CG47" s="104">
        <f t="shared" si="56"/>
        <v>184</v>
      </c>
    </row>
    <row r="48" spans="1:86" ht="14.45" hidden="1" outlineLevel="1" x14ac:dyDescent="0.3">
      <c r="B48" s="84" t="s">
        <v>420</v>
      </c>
      <c r="F48" s="104">
        <f t="shared" ref="F48:AK48" si="57">IF(($D$9-F$14)&lt;0,0,IF(($D$9-F$14)&gt;F$17,F$17,($D$9-F$14)+1))</f>
        <v>181</v>
      </c>
      <c r="G48" s="104">
        <f t="shared" si="57"/>
        <v>184</v>
      </c>
      <c r="H48" s="104">
        <f t="shared" si="57"/>
        <v>181</v>
      </c>
      <c r="I48" s="104">
        <f t="shared" si="57"/>
        <v>184</v>
      </c>
      <c r="J48" s="104">
        <f t="shared" si="57"/>
        <v>182</v>
      </c>
      <c r="K48" s="104">
        <f t="shared" si="57"/>
        <v>184</v>
      </c>
      <c r="L48" s="104">
        <f t="shared" si="57"/>
        <v>181</v>
      </c>
      <c r="M48" s="104">
        <f t="shared" si="57"/>
        <v>184</v>
      </c>
      <c r="N48" s="104">
        <f t="shared" si="57"/>
        <v>0</v>
      </c>
      <c r="O48" s="104">
        <f t="shared" si="57"/>
        <v>0</v>
      </c>
      <c r="P48" s="104">
        <f t="shared" si="57"/>
        <v>0</v>
      </c>
      <c r="Q48" s="104">
        <f t="shared" si="57"/>
        <v>0</v>
      </c>
      <c r="R48" s="104">
        <f t="shared" si="57"/>
        <v>0</v>
      </c>
      <c r="S48" s="104">
        <f t="shared" si="57"/>
        <v>0</v>
      </c>
      <c r="T48" s="104">
        <f t="shared" si="57"/>
        <v>0</v>
      </c>
      <c r="U48" s="104">
        <f t="shared" si="57"/>
        <v>0</v>
      </c>
      <c r="V48" s="104">
        <f t="shared" si="57"/>
        <v>0</v>
      </c>
      <c r="W48" s="104">
        <f t="shared" si="57"/>
        <v>0</v>
      </c>
      <c r="X48" s="104">
        <f t="shared" si="57"/>
        <v>0</v>
      </c>
      <c r="Y48" s="104">
        <f t="shared" si="57"/>
        <v>0</v>
      </c>
      <c r="Z48" s="104">
        <f t="shared" si="57"/>
        <v>0</v>
      </c>
      <c r="AA48" s="104">
        <f t="shared" si="57"/>
        <v>0</v>
      </c>
      <c r="AB48" s="104">
        <f t="shared" si="57"/>
        <v>0</v>
      </c>
      <c r="AC48" s="104">
        <f t="shared" si="57"/>
        <v>0</v>
      </c>
      <c r="AD48" s="104">
        <f t="shared" si="57"/>
        <v>0</v>
      </c>
      <c r="AE48" s="104">
        <f t="shared" si="57"/>
        <v>0</v>
      </c>
      <c r="AF48" s="104">
        <f t="shared" si="57"/>
        <v>0</v>
      </c>
      <c r="AG48" s="104">
        <f t="shared" si="57"/>
        <v>0</v>
      </c>
      <c r="AH48" s="104">
        <f t="shared" si="57"/>
        <v>0</v>
      </c>
      <c r="AI48" s="104">
        <f t="shared" si="57"/>
        <v>0</v>
      </c>
      <c r="AJ48" s="104">
        <f t="shared" si="57"/>
        <v>0</v>
      </c>
      <c r="AK48" s="104">
        <f t="shared" si="57"/>
        <v>0</v>
      </c>
      <c r="AL48" s="104">
        <f t="shared" ref="AL48:BQ48" si="58">IF(($D$9-AL$14)&lt;0,0,IF(($D$9-AL$14)&gt;AL$17,AL$17,($D$9-AL$14)+1))</f>
        <v>0</v>
      </c>
      <c r="AM48" s="104">
        <f t="shared" si="58"/>
        <v>0</v>
      </c>
      <c r="AN48" s="104">
        <f t="shared" si="58"/>
        <v>0</v>
      </c>
      <c r="AO48" s="104">
        <f t="shared" si="58"/>
        <v>0</v>
      </c>
      <c r="AP48" s="104">
        <f t="shared" si="58"/>
        <v>0</v>
      </c>
      <c r="AQ48" s="104">
        <f t="shared" si="58"/>
        <v>0</v>
      </c>
      <c r="AR48" s="104">
        <f t="shared" si="58"/>
        <v>0</v>
      </c>
      <c r="AS48" s="104">
        <f t="shared" si="58"/>
        <v>0</v>
      </c>
      <c r="AT48" s="104">
        <f t="shared" si="58"/>
        <v>0</v>
      </c>
      <c r="AU48" s="104">
        <f t="shared" si="58"/>
        <v>0</v>
      </c>
      <c r="AV48" s="104">
        <f t="shared" si="58"/>
        <v>0</v>
      </c>
      <c r="AW48" s="104">
        <f t="shared" si="58"/>
        <v>0</v>
      </c>
      <c r="AX48" s="104">
        <f t="shared" si="58"/>
        <v>0</v>
      </c>
      <c r="AY48" s="104">
        <f t="shared" si="58"/>
        <v>0</v>
      </c>
      <c r="AZ48" s="104">
        <f t="shared" si="58"/>
        <v>0</v>
      </c>
      <c r="BA48" s="104">
        <f t="shared" si="58"/>
        <v>0</v>
      </c>
      <c r="BB48" s="104">
        <f t="shared" si="58"/>
        <v>0</v>
      </c>
      <c r="BC48" s="104">
        <f t="shared" si="58"/>
        <v>0</v>
      </c>
      <c r="BD48" s="104">
        <f t="shared" si="58"/>
        <v>0</v>
      </c>
      <c r="BE48" s="104">
        <f t="shared" si="58"/>
        <v>0</v>
      </c>
      <c r="BF48" s="104">
        <f t="shared" si="58"/>
        <v>0</v>
      </c>
      <c r="BG48" s="104">
        <f t="shared" si="58"/>
        <v>0</v>
      </c>
      <c r="BH48" s="104">
        <f t="shared" si="58"/>
        <v>0</v>
      </c>
      <c r="BI48" s="104">
        <f t="shared" si="58"/>
        <v>0</v>
      </c>
      <c r="BJ48" s="104">
        <f t="shared" si="58"/>
        <v>0</v>
      </c>
      <c r="BK48" s="104">
        <f t="shared" si="58"/>
        <v>0</v>
      </c>
      <c r="BL48" s="104">
        <f t="shared" si="58"/>
        <v>0</v>
      </c>
      <c r="BM48" s="104">
        <f t="shared" si="58"/>
        <v>0</v>
      </c>
      <c r="BN48" s="104">
        <f t="shared" si="58"/>
        <v>0</v>
      </c>
      <c r="BO48" s="104">
        <f t="shared" si="58"/>
        <v>0</v>
      </c>
      <c r="BP48" s="104">
        <f t="shared" si="58"/>
        <v>0</v>
      </c>
      <c r="BQ48" s="104">
        <f t="shared" si="58"/>
        <v>0</v>
      </c>
      <c r="BR48" s="104">
        <f t="shared" ref="BR48:CG48" si="59">IF(($D$9-BR$14)&lt;0,0,IF(($D$9-BR$14)&gt;BR$17,BR$17,($D$9-BR$14)+1))</f>
        <v>0</v>
      </c>
      <c r="BS48" s="104">
        <f t="shared" si="59"/>
        <v>0</v>
      </c>
      <c r="BT48" s="104">
        <f t="shared" si="59"/>
        <v>0</v>
      </c>
      <c r="BU48" s="104">
        <f t="shared" si="59"/>
        <v>0</v>
      </c>
      <c r="BV48" s="104">
        <f t="shared" si="59"/>
        <v>0</v>
      </c>
      <c r="BW48" s="104">
        <f t="shared" si="59"/>
        <v>0</v>
      </c>
      <c r="BX48" s="104">
        <f t="shared" si="59"/>
        <v>0</v>
      </c>
      <c r="BY48" s="104">
        <f t="shared" si="59"/>
        <v>0</v>
      </c>
      <c r="BZ48" s="104">
        <f t="shared" si="59"/>
        <v>0</v>
      </c>
      <c r="CA48" s="104">
        <f t="shared" si="59"/>
        <v>0</v>
      </c>
      <c r="CB48" s="104">
        <f t="shared" si="59"/>
        <v>0</v>
      </c>
      <c r="CC48" s="104">
        <f t="shared" si="59"/>
        <v>0</v>
      </c>
      <c r="CD48" s="104">
        <f t="shared" si="59"/>
        <v>0</v>
      </c>
      <c r="CE48" s="104">
        <f t="shared" si="59"/>
        <v>0</v>
      </c>
      <c r="CF48" s="104">
        <f t="shared" si="59"/>
        <v>0</v>
      </c>
      <c r="CG48" s="104">
        <f t="shared" si="59"/>
        <v>0</v>
      </c>
    </row>
    <row r="49" spans="1:86" ht="14.45" hidden="1" outlineLevel="1" x14ac:dyDescent="0.3">
      <c r="B49" s="84" t="s">
        <v>421</v>
      </c>
      <c r="F49" s="104">
        <f>$D$9-$D$5+1</f>
        <v>1096</v>
      </c>
      <c r="G49" s="104">
        <f t="shared" ref="G49:BR49" si="60">$D$9-$D$5+1</f>
        <v>1096</v>
      </c>
      <c r="H49" s="104">
        <f t="shared" si="60"/>
        <v>1096</v>
      </c>
      <c r="I49" s="104">
        <f t="shared" si="60"/>
        <v>1096</v>
      </c>
      <c r="J49" s="104">
        <f t="shared" si="60"/>
        <v>1096</v>
      </c>
      <c r="K49" s="104">
        <f t="shared" si="60"/>
        <v>1096</v>
      </c>
      <c r="L49" s="104">
        <f t="shared" si="60"/>
        <v>1096</v>
      </c>
      <c r="M49" s="104">
        <f t="shared" si="60"/>
        <v>1096</v>
      </c>
      <c r="N49" s="104">
        <f t="shared" si="60"/>
        <v>1096</v>
      </c>
      <c r="O49" s="104">
        <f t="shared" si="60"/>
        <v>1096</v>
      </c>
      <c r="P49" s="104">
        <f t="shared" si="60"/>
        <v>1096</v>
      </c>
      <c r="Q49" s="104">
        <f t="shared" si="60"/>
        <v>1096</v>
      </c>
      <c r="R49" s="104">
        <f t="shared" si="60"/>
        <v>1096</v>
      </c>
      <c r="S49" s="104">
        <f t="shared" si="60"/>
        <v>1096</v>
      </c>
      <c r="T49" s="104">
        <f t="shared" si="60"/>
        <v>1096</v>
      </c>
      <c r="U49" s="104">
        <f t="shared" si="60"/>
        <v>1096</v>
      </c>
      <c r="V49" s="104">
        <f t="shared" si="60"/>
        <v>1096</v>
      </c>
      <c r="W49" s="104">
        <f t="shared" si="60"/>
        <v>1096</v>
      </c>
      <c r="X49" s="104">
        <f t="shared" si="60"/>
        <v>1096</v>
      </c>
      <c r="Y49" s="104">
        <f t="shared" si="60"/>
        <v>1096</v>
      </c>
      <c r="Z49" s="104">
        <f t="shared" si="60"/>
        <v>1096</v>
      </c>
      <c r="AA49" s="104">
        <f t="shared" si="60"/>
        <v>1096</v>
      </c>
      <c r="AB49" s="104">
        <f t="shared" si="60"/>
        <v>1096</v>
      </c>
      <c r="AC49" s="104">
        <f t="shared" si="60"/>
        <v>1096</v>
      </c>
      <c r="AD49" s="104">
        <f t="shared" si="60"/>
        <v>1096</v>
      </c>
      <c r="AE49" s="104">
        <f t="shared" si="60"/>
        <v>1096</v>
      </c>
      <c r="AF49" s="104">
        <f t="shared" si="60"/>
        <v>1096</v>
      </c>
      <c r="AG49" s="104">
        <f t="shared" si="60"/>
        <v>1096</v>
      </c>
      <c r="AH49" s="104">
        <f t="shared" si="60"/>
        <v>1096</v>
      </c>
      <c r="AI49" s="104">
        <f t="shared" si="60"/>
        <v>1096</v>
      </c>
      <c r="AJ49" s="104">
        <f t="shared" si="60"/>
        <v>1096</v>
      </c>
      <c r="AK49" s="104">
        <f t="shared" si="60"/>
        <v>1096</v>
      </c>
      <c r="AL49" s="104">
        <f t="shared" si="60"/>
        <v>1096</v>
      </c>
      <c r="AM49" s="104">
        <f t="shared" si="60"/>
        <v>1096</v>
      </c>
      <c r="AN49" s="104">
        <f t="shared" si="60"/>
        <v>1096</v>
      </c>
      <c r="AO49" s="104">
        <f t="shared" si="60"/>
        <v>1096</v>
      </c>
      <c r="AP49" s="104">
        <f t="shared" si="60"/>
        <v>1096</v>
      </c>
      <c r="AQ49" s="104">
        <f t="shared" si="60"/>
        <v>1096</v>
      </c>
      <c r="AR49" s="104">
        <f t="shared" si="60"/>
        <v>1096</v>
      </c>
      <c r="AS49" s="104">
        <f t="shared" si="60"/>
        <v>1096</v>
      </c>
      <c r="AT49" s="104">
        <f t="shared" si="60"/>
        <v>1096</v>
      </c>
      <c r="AU49" s="104">
        <f t="shared" si="60"/>
        <v>1096</v>
      </c>
      <c r="AV49" s="104">
        <f t="shared" si="60"/>
        <v>1096</v>
      </c>
      <c r="AW49" s="104">
        <f t="shared" si="60"/>
        <v>1096</v>
      </c>
      <c r="AX49" s="104">
        <f t="shared" si="60"/>
        <v>1096</v>
      </c>
      <c r="AY49" s="104">
        <f t="shared" si="60"/>
        <v>1096</v>
      </c>
      <c r="AZ49" s="104">
        <f t="shared" si="60"/>
        <v>1096</v>
      </c>
      <c r="BA49" s="104">
        <f t="shared" si="60"/>
        <v>1096</v>
      </c>
      <c r="BB49" s="104">
        <f t="shared" si="60"/>
        <v>1096</v>
      </c>
      <c r="BC49" s="104">
        <f t="shared" si="60"/>
        <v>1096</v>
      </c>
      <c r="BD49" s="104">
        <f t="shared" si="60"/>
        <v>1096</v>
      </c>
      <c r="BE49" s="104">
        <f t="shared" si="60"/>
        <v>1096</v>
      </c>
      <c r="BF49" s="104">
        <f t="shared" si="60"/>
        <v>1096</v>
      </c>
      <c r="BG49" s="104">
        <f t="shared" si="60"/>
        <v>1096</v>
      </c>
      <c r="BH49" s="104">
        <f t="shared" si="60"/>
        <v>1096</v>
      </c>
      <c r="BI49" s="104">
        <f t="shared" si="60"/>
        <v>1096</v>
      </c>
      <c r="BJ49" s="104">
        <f t="shared" si="60"/>
        <v>1096</v>
      </c>
      <c r="BK49" s="104">
        <f t="shared" si="60"/>
        <v>1096</v>
      </c>
      <c r="BL49" s="104">
        <f t="shared" si="60"/>
        <v>1096</v>
      </c>
      <c r="BM49" s="104">
        <f t="shared" si="60"/>
        <v>1096</v>
      </c>
      <c r="BN49" s="104">
        <f t="shared" si="60"/>
        <v>1096</v>
      </c>
      <c r="BO49" s="104">
        <f t="shared" si="60"/>
        <v>1096</v>
      </c>
      <c r="BP49" s="104">
        <f t="shared" si="60"/>
        <v>1096</v>
      </c>
      <c r="BQ49" s="104">
        <f t="shared" si="60"/>
        <v>1096</v>
      </c>
      <c r="BR49" s="104">
        <f t="shared" si="60"/>
        <v>1096</v>
      </c>
      <c r="BS49" s="104">
        <f t="shared" ref="BS49:CG49" si="61">$D$9-$D$5+1</f>
        <v>1096</v>
      </c>
      <c r="BT49" s="104">
        <f t="shared" si="61"/>
        <v>1096</v>
      </c>
      <c r="BU49" s="104">
        <f t="shared" si="61"/>
        <v>1096</v>
      </c>
      <c r="BV49" s="104">
        <f t="shared" si="61"/>
        <v>1096</v>
      </c>
      <c r="BW49" s="104">
        <f t="shared" si="61"/>
        <v>1096</v>
      </c>
      <c r="BX49" s="104">
        <f t="shared" si="61"/>
        <v>1096</v>
      </c>
      <c r="BY49" s="104">
        <f t="shared" si="61"/>
        <v>1096</v>
      </c>
      <c r="BZ49" s="104">
        <f t="shared" si="61"/>
        <v>1096</v>
      </c>
      <c r="CA49" s="104">
        <f t="shared" si="61"/>
        <v>1096</v>
      </c>
      <c r="CB49" s="104">
        <f t="shared" si="61"/>
        <v>1096</v>
      </c>
      <c r="CC49" s="104">
        <f t="shared" si="61"/>
        <v>1096</v>
      </c>
      <c r="CD49" s="104">
        <f t="shared" si="61"/>
        <v>1096</v>
      </c>
      <c r="CE49" s="104">
        <f t="shared" si="61"/>
        <v>1096</v>
      </c>
      <c r="CF49" s="104">
        <f t="shared" si="61"/>
        <v>1096</v>
      </c>
      <c r="CG49" s="104">
        <f t="shared" si="61"/>
        <v>1096</v>
      </c>
    </row>
    <row r="50" spans="1:86" ht="14.45" hidden="1" outlineLevel="1" x14ac:dyDescent="0.3">
      <c r="B50" s="85" t="s">
        <v>422</v>
      </c>
      <c r="F50" s="101">
        <f>MIN(F$47:F$49)</f>
        <v>0</v>
      </c>
      <c r="G50" s="101">
        <f t="shared" ref="G50:BR50" si="62">MIN(G$47:G$49)</f>
        <v>0</v>
      </c>
      <c r="H50" s="101">
        <f t="shared" si="62"/>
        <v>181</v>
      </c>
      <c r="I50" s="101">
        <f t="shared" si="62"/>
        <v>184</v>
      </c>
      <c r="J50" s="101">
        <f t="shared" si="62"/>
        <v>182</v>
      </c>
      <c r="K50" s="101">
        <f t="shared" si="62"/>
        <v>184</v>
      </c>
      <c r="L50" s="101">
        <f t="shared" si="62"/>
        <v>181</v>
      </c>
      <c r="M50" s="101">
        <f t="shared" si="62"/>
        <v>184</v>
      </c>
      <c r="N50" s="101">
        <f t="shared" si="62"/>
        <v>0</v>
      </c>
      <c r="O50" s="101">
        <f t="shared" si="62"/>
        <v>0</v>
      </c>
      <c r="P50" s="101">
        <f t="shared" si="62"/>
        <v>0</v>
      </c>
      <c r="Q50" s="101">
        <f t="shared" si="62"/>
        <v>0</v>
      </c>
      <c r="R50" s="101">
        <f t="shared" si="62"/>
        <v>0</v>
      </c>
      <c r="S50" s="101">
        <f t="shared" si="62"/>
        <v>0</v>
      </c>
      <c r="T50" s="101">
        <f t="shared" si="62"/>
        <v>0</v>
      </c>
      <c r="U50" s="101">
        <f t="shared" si="62"/>
        <v>0</v>
      </c>
      <c r="V50" s="101">
        <f t="shared" si="62"/>
        <v>0</v>
      </c>
      <c r="W50" s="101">
        <f t="shared" si="62"/>
        <v>0</v>
      </c>
      <c r="X50" s="101">
        <f t="shared" si="62"/>
        <v>0</v>
      </c>
      <c r="Y50" s="101">
        <f t="shared" si="62"/>
        <v>0</v>
      </c>
      <c r="Z50" s="101">
        <f t="shared" si="62"/>
        <v>0</v>
      </c>
      <c r="AA50" s="101">
        <f t="shared" si="62"/>
        <v>0</v>
      </c>
      <c r="AB50" s="101">
        <f t="shared" si="62"/>
        <v>0</v>
      </c>
      <c r="AC50" s="101">
        <f t="shared" si="62"/>
        <v>0</v>
      </c>
      <c r="AD50" s="101">
        <f t="shared" si="62"/>
        <v>0</v>
      </c>
      <c r="AE50" s="101">
        <f t="shared" si="62"/>
        <v>0</v>
      </c>
      <c r="AF50" s="101">
        <f t="shared" si="62"/>
        <v>0</v>
      </c>
      <c r="AG50" s="101">
        <f t="shared" si="62"/>
        <v>0</v>
      </c>
      <c r="AH50" s="101">
        <f t="shared" si="62"/>
        <v>0</v>
      </c>
      <c r="AI50" s="101">
        <f t="shared" si="62"/>
        <v>0</v>
      </c>
      <c r="AJ50" s="101">
        <f t="shared" si="62"/>
        <v>0</v>
      </c>
      <c r="AK50" s="101">
        <f t="shared" si="62"/>
        <v>0</v>
      </c>
      <c r="AL50" s="101">
        <f t="shared" si="62"/>
        <v>0</v>
      </c>
      <c r="AM50" s="101">
        <f t="shared" si="62"/>
        <v>0</v>
      </c>
      <c r="AN50" s="101">
        <f t="shared" si="62"/>
        <v>0</v>
      </c>
      <c r="AO50" s="101">
        <f t="shared" si="62"/>
        <v>0</v>
      </c>
      <c r="AP50" s="101">
        <f t="shared" si="62"/>
        <v>0</v>
      </c>
      <c r="AQ50" s="101">
        <f t="shared" si="62"/>
        <v>0</v>
      </c>
      <c r="AR50" s="101">
        <f t="shared" si="62"/>
        <v>0</v>
      </c>
      <c r="AS50" s="101">
        <f t="shared" si="62"/>
        <v>0</v>
      </c>
      <c r="AT50" s="101">
        <f t="shared" si="62"/>
        <v>0</v>
      </c>
      <c r="AU50" s="101">
        <f t="shared" si="62"/>
        <v>0</v>
      </c>
      <c r="AV50" s="101">
        <f t="shared" si="62"/>
        <v>0</v>
      </c>
      <c r="AW50" s="101">
        <f t="shared" si="62"/>
        <v>0</v>
      </c>
      <c r="AX50" s="101">
        <f t="shared" si="62"/>
        <v>0</v>
      </c>
      <c r="AY50" s="101">
        <f t="shared" si="62"/>
        <v>0</v>
      </c>
      <c r="AZ50" s="101">
        <f t="shared" si="62"/>
        <v>0</v>
      </c>
      <c r="BA50" s="101">
        <f t="shared" si="62"/>
        <v>0</v>
      </c>
      <c r="BB50" s="101">
        <f t="shared" si="62"/>
        <v>0</v>
      </c>
      <c r="BC50" s="101">
        <f t="shared" si="62"/>
        <v>0</v>
      </c>
      <c r="BD50" s="101">
        <f t="shared" si="62"/>
        <v>0</v>
      </c>
      <c r="BE50" s="101">
        <f t="shared" si="62"/>
        <v>0</v>
      </c>
      <c r="BF50" s="101">
        <f t="shared" si="62"/>
        <v>0</v>
      </c>
      <c r="BG50" s="101">
        <f t="shared" si="62"/>
        <v>0</v>
      </c>
      <c r="BH50" s="101">
        <f t="shared" si="62"/>
        <v>0</v>
      </c>
      <c r="BI50" s="101">
        <f t="shared" si="62"/>
        <v>0</v>
      </c>
      <c r="BJ50" s="101">
        <f t="shared" si="62"/>
        <v>0</v>
      </c>
      <c r="BK50" s="101">
        <f t="shared" si="62"/>
        <v>0</v>
      </c>
      <c r="BL50" s="101">
        <f t="shared" si="62"/>
        <v>0</v>
      </c>
      <c r="BM50" s="101">
        <f t="shared" si="62"/>
        <v>0</v>
      </c>
      <c r="BN50" s="101">
        <f t="shared" si="62"/>
        <v>0</v>
      </c>
      <c r="BO50" s="101">
        <f t="shared" si="62"/>
        <v>0</v>
      </c>
      <c r="BP50" s="101">
        <f t="shared" si="62"/>
        <v>0</v>
      </c>
      <c r="BQ50" s="101">
        <f t="shared" si="62"/>
        <v>0</v>
      </c>
      <c r="BR50" s="101">
        <f t="shared" si="62"/>
        <v>0</v>
      </c>
      <c r="BS50" s="101">
        <f t="shared" ref="BS50:CG50" si="63">MIN(BS$47:BS$49)</f>
        <v>0</v>
      </c>
      <c r="BT50" s="101">
        <f t="shared" si="63"/>
        <v>0</v>
      </c>
      <c r="BU50" s="101">
        <f t="shared" si="63"/>
        <v>0</v>
      </c>
      <c r="BV50" s="101">
        <f t="shared" si="63"/>
        <v>0</v>
      </c>
      <c r="BW50" s="101">
        <f t="shared" si="63"/>
        <v>0</v>
      </c>
      <c r="BX50" s="101">
        <f t="shared" si="63"/>
        <v>0</v>
      </c>
      <c r="BY50" s="101">
        <f t="shared" si="63"/>
        <v>0</v>
      </c>
      <c r="BZ50" s="101">
        <f t="shared" si="63"/>
        <v>0</v>
      </c>
      <c r="CA50" s="101">
        <f t="shared" si="63"/>
        <v>0</v>
      </c>
      <c r="CB50" s="101">
        <f t="shared" si="63"/>
        <v>0</v>
      </c>
      <c r="CC50" s="101">
        <f t="shared" si="63"/>
        <v>0</v>
      </c>
      <c r="CD50" s="101">
        <f t="shared" si="63"/>
        <v>0</v>
      </c>
      <c r="CE50" s="101">
        <f t="shared" si="63"/>
        <v>0</v>
      </c>
      <c r="CF50" s="101">
        <f t="shared" si="63"/>
        <v>0</v>
      </c>
      <c r="CG50" s="101">
        <f t="shared" si="63"/>
        <v>0</v>
      </c>
    </row>
    <row r="51" spans="1:86" ht="14.45" hidden="1" outlineLevel="1" x14ac:dyDescent="0.3">
      <c r="B51" s="66" t="s">
        <v>423</v>
      </c>
      <c r="F51" s="108">
        <f t="shared" ref="F51:AK51" si="64">F$50/F$17</f>
        <v>0</v>
      </c>
      <c r="G51" s="108">
        <f t="shared" si="64"/>
        <v>0</v>
      </c>
      <c r="H51" s="108">
        <f t="shared" si="64"/>
        <v>1</v>
      </c>
      <c r="I51" s="108">
        <f t="shared" si="64"/>
        <v>1</v>
      </c>
      <c r="J51" s="108">
        <f t="shared" si="64"/>
        <v>1</v>
      </c>
      <c r="K51" s="108">
        <f t="shared" si="64"/>
        <v>1</v>
      </c>
      <c r="L51" s="108">
        <f t="shared" si="64"/>
        <v>1</v>
      </c>
      <c r="M51" s="108">
        <f t="shared" si="64"/>
        <v>1</v>
      </c>
      <c r="N51" s="108">
        <f t="shared" si="64"/>
        <v>0</v>
      </c>
      <c r="O51" s="108">
        <f t="shared" si="64"/>
        <v>0</v>
      </c>
      <c r="P51" s="108">
        <f t="shared" si="64"/>
        <v>0</v>
      </c>
      <c r="Q51" s="108">
        <f t="shared" si="64"/>
        <v>0</v>
      </c>
      <c r="R51" s="108">
        <f t="shared" si="64"/>
        <v>0</v>
      </c>
      <c r="S51" s="108">
        <f t="shared" si="64"/>
        <v>0</v>
      </c>
      <c r="T51" s="108">
        <f t="shared" si="64"/>
        <v>0</v>
      </c>
      <c r="U51" s="108">
        <f t="shared" si="64"/>
        <v>0</v>
      </c>
      <c r="V51" s="108">
        <f t="shared" si="64"/>
        <v>0</v>
      </c>
      <c r="W51" s="108">
        <f t="shared" si="64"/>
        <v>0</v>
      </c>
      <c r="X51" s="108">
        <f t="shared" si="64"/>
        <v>0</v>
      </c>
      <c r="Y51" s="108">
        <f t="shared" si="64"/>
        <v>0</v>
      </c>
      <c r="Z51" s="108">
        <f t="shared" si="64"/>
        <v>0</v>
      </c>
      <c r="AA51" s="108">
        <f t="shared" si="64"/>
        <v>0</v>
      </c>
      <c r="AB51" s="108">
        <f t="shared" si="64"/>
        <v>0</v>
      </c>
      <c r="AC51" s="108">
        <f t="shared" si="64"/>
        <v>0</v>
      </c>
      <c r="AD51" s="108">
        <f t="shared" si="64"/>
        <v>0</v>
      </c>
      <c r="AE51" s="108">
        <f t="shared" si="64"/>
        <v>0</v>
      </c>
      <c r="AF51" s="108">
        <f t="shared" si="64"/>
        <v>0</v>
      </c>
      <c r="AG51" s="108">
        <f t="shared" si="64"/>
        <v>0</v>
      </c>
      <c r="AH51" s="108">
        <f t="shared" si="64"/>
        <v>0</v>
      </c>
      <c r="AI51" s="108">
        <f t="shared" si="64"/>
        <v>0</v>
      </c>
      <c r="AJ51" s="108">
        <f t="shared" si="64"/>
        <v>0</v>
      </c>
      <c r="AK51" s="108">
        <f t="shared" si="64"/>
        <v>0</v>
      </c>
      <c r="AL51" s="108">
        <f t="shared" ref="AL51:BQ51" si="65">AL$50/AL$17</f>
        <v>0</v>
      </c>
      <c r="AM51" s="108">
        <f t="shared" si="65"/>
        <v>0</v>
      </c>
      <c r="AN51" s="108">
        <f t="shared" si="65"/>
        <v>0</v>
      </c>
      <c r="AO51" s="108">
        <f t="shared" si="65"/>
        <v>0</v>
      </c>
      <c r="AP51" s="108">
        <f t="shared" si="65"/>
        <v>0</v>
      </c>
      <c r="AQ51" s="108">
        <f t="shared" si="65"/>
        <v>0</v>
      </c>
      <c r="AR51" s="108">
        <f t="shared" si="65"/>
        <v>0</v>
      </c>
      <c r="AS51" s="108">
        <f t="shared" si="65"/>
        <v>0</v>
      </c>
      <c r="AT51" s="108">
        <f t="shared" si="65"/>
        <v>0</v>
      </c>
      <c r="AU51" s="108">
        <f t="shared" si="65"/>
        <v>0</v>
      </c>
      <c r="AV51" s="108">
        <f t="shared" si="65"/>
        <v>0</v>
      </c>
      <c r="AW51" s="108">
        <f t="shared" si="65"/>
        <v>0</v>
      </c>
      <c r="AX51" s="108">
        <f t="shared" si="65"/>
        <v>0</v>
      </c>
      <c r="AY51" s="108">
        <f t="shared" si="65"/>
        <v>0</v>
      </c>
      <c r="AZ51" s="108">
        <f t="shared" si="65"/>
        <v>0</v>
      </c>
      <c r="BA51" s="108">
        <f t="shared" si="65"/>
        <v>0</v>
      </c>
      <c r="BB51" s="108">
        <f t="shared" si="65"/>
        <v>0</v>
      </c>
      <c r="BC51" s="108">
        <f t="shared" si="65"/>
        <v>0</v>
      </c>
      <c r="BD51" s="108">
        <f t="shared" si="65"/>
        <v>0</v>
      </c>
      <c r="BE51" s="108">
        <f t="shared" si="65"/>
        <v>0</v>
      </c>
      <c r="BF51" s="108">
        <f t="shared" si="65"/>
        <v>0</v>
      </c>
      <c r="BG51" s="108">
        <f t="shared" si="65"/>
        <v>0</v>
      </c>
      <c r="BH51" s="108">
        <f t="shared" si="65"/>
        <v>0</v>
      </c>
      <c r="BI51" s="108">
        <f t="shared" si="65"/>
        <v>0</v>
      </c>
      <c r="BJ51" s="108">
        <f t="shared" si="65"/>
        <v>0</v>
      </c>
      <c r="BK51" s="108">
        <f t="shared" si="65"/>
        <v>0</v>
      </c>
      <c r="BL51" s="108">
        <f t="shared" si="65"/>
        <v>0</v>
      </c>
      <c r="BM51" s="108">
        <f t="shared" si="65"/>
        <v>0</v>
      </c>
      <c r="BN51" s="108">
        <f t="shared" si="65"/>
        <v>0</v>
      </c>
      <c r="BO51" s="108">
        <f t="shared" si="65"/>
        <v>0</v>
      </c>
      <c r="BP51" s="108">
        <f t="shared" si="65"/>
        <v>0</v>
      </c>
      <c r="BQ51" s="108">
        <f t="shared" si="65"/>
        <v>0</v>
      </c>
      <c r="BR51" s="108">
        <f t="shared" ref="BR51:CG51" si="66">BR$50/BR$17</f>
        <v>0</v>
      </c>
      <c r="BS51" s="108">
        <f t="shared" si="66"/>
        <v>0</v>
      </c>
      <c r="BT51" s="108">
        <f t="shared" si="66"/>
        <v>0</v>
      </c>
      <c r="BU51" s="108">
        <f t="shared" si="66"/>
        <v>0</v>
      </c>
      <c r="BV51" s="108">
        <f t="shared" si="66"/>
        <v>0</v>
      </c>
      <c r="BW51" s="108">
        <f t="shared" si="66"/>
        <v>0</v>
      </c>
      <c r="BX51" s="108">
        <f t="shared" si="66"/>
        <v>0</v>
      </c>
      <c r="BY51" s="108">
        <f t="shared" si="66"/>
        <v>0</v>
      </c>
      <c r="BZ51" s="108">
        <f t="shared" si="66"/>
        <v>0</v>
      </c>
      <c r="CA51" s="108">
        <f t="shared" si="66"/>
        <v>0</v>
      </c>
      <c r="CB51" s="108">
        <f t="shared" si="66"/>
        <v>0</v>
      </c>
      <c r="CC51" s="108">
        <f t="shared" si="66"/>
        <v>0</v>
      </c>
      <c r="CD51" s="108">
        <f t="shared" si="66"/>
        <v>0</v>
      </c>
      <c r="CE51" s="108">
        <f t="shared" si="66"/>
        <v>0</v>
      </c>
      <c r="CF51" s="108">
        <f t="shared" si="66"/>
        <v>0</v>
      </c>
      <c r="CG51" s="108">
        <f t="shared" si="66"/>
        <v>0</v>
      </c>
    </row>
    <row r="52" spans="1:86" s="102" customFormat="1" ht="5.45" hidden="1" outlineLevel="1" x14ac:dyDescent="0.15">
      <c r="F52" s="281"/>
      <c r="G52" s="281"/>
      <c r="H52" s="281"/>
      <c r="I52" s="281"/>
      <c r="J52" s="282"/>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2"/>
      <c r="AY52" s="282"/>
      <c r="AZ52" s="282"/>
      <c r="BA52" s="282"/>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row>
    <row r="53" spans="1:86" ht="14.45" hidden="1" outlineLevel="1" x14ac:dyDescent="0.3">
      <c r="B53" s="84" t="s">
        <v>676</v>
      </c>
      <c r="F53" s="104">
        <f t="shared" ref="F53:AK53" si="67">IF((F$16-$D$9-1)&lt;0,0,IF((F$16-$D$9-1)&gt;F$17,F$17,(F$16-$D$9)))</f>
        <v>0</v>
      </c>
      <c r="G53" s="104">
        <f t="shared" si="67"/>
        <v>0</v>
      </c>
      <c r="H53" s="104">
        <f t="shared" si="67"/>
        <v>0</v>
      </c>
      <c r="I53" s="104">
        <f t="shared" si="67"/>
        <v>0</v>
      </c>
      <c r="J53" s="104">
        <f t="shared" si="67"/>
        <v>0</v>
      </c>
      <c r="K53" s="104">
        <f t="shared" si="67"/>
        <v>0</v>
      </c>
      <c r="L53" s="104">
        <f t="shared" si="67"/>
        <v>0</v>
      </c>
      <c r="M53" s="104">
        <f t="shared" si="67"/>
        <v>0</v>
      </c>
      <c r="N53" s="104">
        <f t="shared" si="67"/>
        <v>181</v>
      </c>
      <c r="O53" s="104">
        <f t="shared" si="67"/>
        <v>184</v>
      </c>
      <c r="P53" s="104">
        <f t="shared" si="67"/>
        <v>181</v>
      </c>
      <c r="Q53" s="104">
        <f t="shared" si="67"/>
        <v>184</v>
      </c>
      <c r="R53" s="104">
        <f t="shared" si="67"/>
        <v>182</v>
      </c>
      <c r="S53" s="104">
        <f t="shared" si="67"/>
        <v>184</v>
      </c>
      <c r="T53" s="104">
        <f t="shared" si="67"/>
        <v>181</v>
      </c>
      <c r="U53" s="104">
        <f t="shared" si="67"/>
        <v>184</v>
      </c>
      <c r="V53" s="104">
        <f t="shared" si="67"/>
        <v>181</v>
      </c>
      <c r="W53" s="104">
        <f t="shared" si="67"/>
        <v>184</v>
      </c>
      <c r="X53" s="104">
        <f t="shared" si="67"/>
        <v>181</v>
      </c>
      <c r="Y53" s="104">
        <f t="shared" si="67"/>
        <v>184</v>
      </c>
      <c r="Z53" s="104">
        <f t="shared" si="67"/>
        <v>182</v>
      </c>
      <c r="AA53" s="104">
        <f t="shared" si="67"/>
        <v>184</v>
      </c>
      <c r="AB53" s="104">
        <f t="shared" si="67"/>
        <v>181</v>
      </c>
      <c r="AC53" s="104">
        <f t="shared" si="67"/>
        <v>184</v>
      </c>
      <c r="AD53" s="104">
        <f t="shared" si="67"/>
        <v>181</v>
      </c>
      <c r="AE53" s="104">
        <f t="shared" si="67"/>
        <v>184</v>
      </c>
      <c r="AF53" s="104">
        <f t="shared" si="67"/>
        <v>181</v>
      </c>
      <c r="AG53" s="104">
        <f t="shared" si="67"/>
        <v>184</v>
      </c>
      <c r="AH53" s="104">
        <f t="shared" si="67"/>
        <v>182</v>
      </c>
      <c r="AI53" s="104">
        <f t="shared" si="67"/>
        <v>184</v>
      </c>
      <c r="AJ53" s="104">
        <f t="shared" si="67"/>
        <v>181</v>
      </c>
      <c r="AK53" s="104">
        <f t="shared" si="67"/>
        <v>184</v>
      </c>
      <c r="AL53" s="104">
        <f t="shared" ref="AL53:BQ53" si="68">IF((AL$16-$D$9-1)&lt;0,0,IF((AL$16-$D$9-1)&gt;AL$17,AL$17,(AL$16-$D$9)))</f>
        <v>181</v>
      </c>
      <c r="AM53" s="104">
        <f t="shared" si="68"/>
        <v>184</v>
      </c>
      <c r="AN53" s="104">
        <f t="shared" si="68"/>
        <v>181</v>
      </c>
      <c r="AO53" s="104">
        <f t="shared" si="68"/>
        <v>184</v>
      </c>
      <c r="AP53" s="104">
        <f t="shared" si="68"/>
        <v>182</v>
      </c>
      <c r="AQ53" s="104">
        <f t="shared" si="68"/>
        <v>184</v>
      </c>
      <c r="AR53" s="104">
        <f t="shared" si="68"/>
        <v>181</v>
      </c>
      <c r="AS53" s="104">
        <f t="shared" si="68"/>
        <v>184</v>
      </c>
      <c r="AT53" s="104">
        <f t="shared" si="68"/>
        <v>181</v>
      </c>
      <c r="AU53" s="104">
        <f t="shared" si="68"/>
        <v>184</v>
      </c>
      <c r="AV53" s="104">
        <f t="shared" si="68"/>
        <v>181</v>
      </c>
      <c r="AW53" s="104">
        <f t="shared" si="68"/>
        <v>184</v>
      </c>
      <c r="AX53" s="104">
        <f t="shared" si="68"/>
        <v>182</v>
      </c>
      <c r="AY53" s="104">
        <f t="shared" si="68"/>
        <v>184</v>
      </c>
      <c r="AZ53" s="104">
        <f t="shared" si="68"/>
        <v>181</v>
      </c>
      <c r="BA53" s="104">
        <f t="shared" si="68"/>
        <v>184</v>
      </c>
      <c r="BB53" s="104">
        <f t="shared" si="68"/>
        <v>181</v>
      </c>
      <c r="BC53" s="104">
        <f t="shared" si="68"/>
        <v>184</v>
      </c>
      <c r="BD53" s="104">
        <f t="shared" si="68"/>
        <v>181</v>
      </c>
      <c r="BE53" s="104">
        <f t="shared" si="68"/>
        <v>184</v>
      </c>
      <c r="BF53" s="104">
        <f t="shared" si="68"/>
        <v>182</v>
      </c>
      <c r="BG53" s="104">
        <f t="shared" si="68"/>
        <v>184</v>
      </c>
      <c r="BH53" s="104">
        <f t="shared" si="68"/>
        <v>181</v>
      </c>
      <c r="BI53" s="104">
        <f t="shared" si="68"/>
        <v>184</v>
      </c>
      <c r="BJ53" s="104">
        <f t="shared" si="68"/>
        <v>181</v>
      </c>
      <c r="BK53" s="104">
        <f t="shared" si="68"/>
        <v>184</v>
      </c>
      <c r="BL53" s="104">
        <f t="shared" si="68"/>
        <v>181</v>
      </c>
      <c r="BM53" s="104">
        <f t="shared" si="68"/>
        <v>184</v>
      </c>
      <c r="BN53" s="104">
        <f t="shared" si="68"/>
        <v>182</v>
      </c>
      <c r="BO53" s="104">
        <f t="shared" si="68"/>
        <v>184</v>
      </c>
      <c r="BP53" s="104">
        <f t="shared" si="68"/>
        <v>181</v>
      </c>
      <c r="BQ53" s="104">
        <f t="shared" si="68"/>
        <v>184</v>
      </c>
      <c r="BR53" s="104">
        <f t="shared" ref="BR53:CG53" si="69">IF((BR$16-$D$9-1)&lt;0,0,IF((BR$16-$D$9-1)&gt;BR$17,BR$17,(BR$16-$D$9)))</f>
        <v>181</v>
      </c>
      <c r="BS53" s="104">
        <f t="shared" si="69"/>
        <v>184</v>
      </c>
      <c r="BT53" s="104">
        <f t="shared" si="69"/>
        <v>181</v>
      </c>
      <c r="BU53" s="104">
        <f t="shared" si="69"/>
        <v>184</v>
      </c>
      <c r="BV53" s="104">
        <f t="shared" si="69"/>
        <v>182</v>
      </c>
      <c r="BW53" s="104">
        <f t="shared" si="69"/>
        <v>184</v>
      </c>
      <c r="BX53" s="104">
        <f t="shared" si="69"/>
        <v>181</v>
      </c>
      <c r="BY53" s="104">
        <f t="shared" si="69"/>
        <v>184</v>
      </c>
      <c r="BZ53" s="104">
        <f t="shared" si="69"/>
        <v>181</v>
      </c>
      <c r="CA53" s="104">
        <f t="shared" si="69"/>
        <v>184</v>
      </c>
      <c r="CB53" s="104">
        <f t="shared" si="69"/>
        <v>181</v>
      </c>
      <c r="CC53" s="104">
        <f t="shared" si="69"/>
        <v>184</v>
      </c>
      <c r="CD53" s="104">
        <f t="shared" si="69"/>
        <v>182</v>
      </c>
      <c r="CE53" s="104">
        <f t="shared" si="69"/>
        <v>184</v>
      </c>
      <c r="CF53" s="104">
        <f t="shared" si="69"/>
        <v>181</v>
      </c>
      <c r="CG53" s="104">
        <f t="shared" si="69"/>
        <v>184</v>
      </c>
    </row>
    <row r="54" spans="1:86" ht="14.45" hidden="1" outlineLevel="1" x14ac:dyDescent="0.3">
      <c r="B54" s="84" t="s">
        <v>677</v>
      </c>
      <c r="F54" s="104">
        <f t="shared" ref="F54:AK54" si="70">IF(($D$6-F$14)&lt;0,0,IF(($D$6-F$14)&gt;F$17,F$17,($D$6-F$14)+1))</f>
        <v>181</v>
      </c>
      <c r="G54" s="104">
        <f t="shared" si="70"/>
        <v>184</v>
      </c>
      <c r="H54" s="104">
        <f t="shared" si="70"/>
        <v>181</v>
      </c>
      <c r="I54" s="104">
        <f t="shared" si="70"/>
        <v>184</v>
      </c>
      <c r="J54" s="104">
        <f t="shared" si="70"/>
        <v>182</v>
      </c>
      <c r="K54" s="104">
        <f t="shared" si="70"/>
        <v>184</v>
      </c>
      <c r="L54" s="104">
        <f t="shared" si="70"/>
        <v>181</v>
      </c>
      <c r="M54" s="104">
        <f t="shared" si="70"/>
        <v>184</v>
      </c>
      <c r="N54" s="104">
        <f t="shared" si="70"/>
        <v>181</v>
      </c>
      <c r="O54" s="104">
        <f t="shared" si="70"/>
        <v>184</v>
      </c>
      <c r="P54" s="104">
        <f t="shared" si="70"/>
        <v>181</v>
      </c>
      <c r="Q54" s="104">
        <f t="shared" si="70"/>
        <v>184</v>
      </c>
      <c r="R54" s="104">
        <f t="shared" si="70"/>
        <v>182</v>
      </c>
      <c r="S54" s="104">
        <f t="shared" si="70"/>
        <v>184</v>
      </c>
      <c r="T54" s="104">
        <f t="shared" si="70"/>
        <v>181</v>
      </c>
      <c r="U54" s="104">
        <f t="shared" si="70"/>
        <v>184</v>
      </c>
      <c r="V54" s="104">
        <f t="shared" si="70"/>
        <v>181</v>
      </c>
      <c r="W54" s="104">
        <f t="shared" si="70"/>
        <v>184</v>
      </c>
      <c r="X54" s="104">
        <f t="shared" si="70"/>
        <v>181</v>
      </c>
      <c r="Y54" s="104">
        <f t="shared" si="70"/>
        <v>184</v>
      </c>
      <c r="Z54" s="104">
        <f t="shared" si="70"/>
        <v>182</v>
      </c>
      <c r="AA54" s="104">
        <f t="shared" si="70"/>
        <v>184</v>
      </c>
      <c r="AB54" s="104">
        <f t="shared" si="70"/>
        <v>181</v>
      </c>
      <c r="AC54" s="104">
        <f t="shared" si="70"/>
        <v>184</v>
      </c>
      <c r="AD54" s="104">
        <f t="shared" si="70"/>
        <v>181</v>
      </c>
      <c r="AE54" s="104">
        <f t="shared" si="70"/>
        <v>184</v>
      </c>
      <c r="AF54" s="104">
        <f t="shared" si="70"/>
        <v>181</v>
      </c>
      <c r="AG54" s="104">
        <f t="shared" si="70"/>
        <v>184</v>
      </c>
      <c r="AH54" s="104">
        <f t="shared" si="70"/>
        <v>182</v>
      </c>
      <c r="AI54" s="104">
        <f t="shared" si="70"/>
        <v>184</v>
      </c>
      <c r="AJ54" s="104">
        <f t="shared" si="70"/>
        <v>181</v>
      </c>
      <c r="AK54" s="104">
        <f t="shared" si="70"/>
        <v>184</v>
      </c>
      <c r="AL54" s="104">
        <f t="shared" ref="AL54:BQ54" si="71">IF(($D$6-AL$14)&lt;0,0,IF(($D$6-AL$14)&gt;AL$17,AL$17,($D$6-AL$14)+1))</f>
        <v>181</v>
      </c>
      <c r="AM54" s="104">
        <f t="shared" si="71"/>
        <v>184</v>
      </c>
      <c r="AN54" s="104">
        <f t="shared" si="71"/>
        <v>181</v>
      </c>
      <c r="AO54" s="104">
        <f t="shared" si="71"/>
        <v>184</v>
      </c>
      <c r="AP54" s="104">
        <f t="shared" si="71"/>
        <v>182</v>
      </c>
      <c r="AQ54" s="104">
        <f t="shared" si="71"/>
        <v>184</v>
      </c>
      <c r="AR54" s="104">
        <f t="shared" si="71"/>
        <v>181</v>
      </c>
      <c r="AS54" s="104">
        <f t="shared" si="71"/>
        <v>184</v>
      </c>
      <c r="AT54" s="104">
        <f t="shared" si="71"/>
        <v>181</v>
      </c>
      <c r="AU54" s="104">
        <f t="shared" si="71"/>
        <v>184</v>
      </c>
      <c r="AV54" s="104">
        <f t="shared" si="71"/>
        <v>0</v>
      </c>
      <c r="AW54" s="104">
        <f t="shared" si="71"/>
        <v>0</v>
      </c>
      <c r="AX54" s="104">
        <f t="shared" si="71"/>
        <v>0</v>
      </c>
      <c r="AY54" s="104">
        <f t="shared" si="71"/>
        <v>0</v>
      </c>
      <c r="AZ54" s="104">
        <f t="shared" si="71"/>
        <v>0</v>
      </c>
      <c r="BA54" s="104">
        <f t="shared" si="71"/>
        <v>0</v>
      </c>
      <c r="BB54" s="104">
        <f t="shared" si="71"/>
        <v>0</v>
      </c>
      <c r="BC54" s="104">
        <f t="shared" si="71"/>
        <v>0</v>
      </c>
      <c r="BD54" s="104">
        <f t="shared" si="71"/>
        <v>0</v>
      </c>
      <c r="BE54" s="104">
        <f t="shared" si="71"/>
        <v>0</v>
      </c>
      <c r="BF54" s="104">
        <f t="shared" si="71"/>
        <v>0</v>
      </c>
      <c r="BG54" s="104">
        <f t="shared" si="71"/>
        <v>0</v>
      </c>
      <c r="BH54" s="104">
        <f t="shared" si="71"/>
        <v>0</v>
      </c>
      <c r="BI54" s="104">
        <f t="shared" si="71"/>
        <v>0</v>
      </c>
      <c r="BJ54" s="104">
        <f t="shared" si="71"/>
        <v>0</v>
      </c>
      <c r="BK54" s="104">
        <f t="shared" si="71"/>
        <v>0</v>
      </c>
      <c r="BL54" s="104">
        <f t="shared" si="71"/>
        <v>0</v>
      </c>
      <c r="BM54" s="104">
        <f t="shared" si="71"/>
        <v>0</v>
      </c>
      <c r="BN54" s="104">
        <f t="shared" si="71"/>
        <v>0</v>
      </c>
      <c r="BO54" s="104">
        <f t="shared" si="71"/>
        <v>0</v>
      </c>
      <c r="BP54" s="104">
        <f t="shared" si="71"/>
        <v>0</v>
      </c>
      <c r="BQ54" s="104">
        <f t="shared" si="71"/>
        <v>0</v>
      </c>
      <c r="BR54" s="104">
        <f t="shared" ref="BR54:CG54" si="72">IF(($D$6-BR$14)&lt;0,0,IF(($D$6-BR$14)&gt;BR$17,BR$17,($D$6-BR$14)+1))</f>
        <v>0</v>
      </c>
      <c r="BS54" s="104">
        <f t="shared" si="72"/>
        <v>0</v>
      </c>
      <c r="BT54" s="104">
        <f t="shared" si="72"/>
        <v>0</v>
      </c>
      <c r="BU54" s="104">
        <f t="shared" si="72"/>
        <v>0</v>
      </c>
      <c r="BV54" s="104">
        <f t="shared" si="72"/>
        <v>0</v>
      </c>
      <c r="BW54" s="104">
        <f t="shared" si="72"/>
        <v>0</v>
      </c>
      <c r="BX54" s="104">
        <f t="shared" si="72"/>
        <v>0</v>
      </c>
      <c r="BY54" s="104">
        <f t="shared" si="72"/>
        <v>0</v>
      </c>
      <c r="BZ54" s="104">
        <f t="shared" si="72"/>
        <v>0</v>
      </c>
      <c r="CA54" s="104">
        <f t="shared" si="72"/>
        <v>0</v>
      </c>
      <c r="CB54" s="104">
        <f t="shared" si="72"/>
        <v>0</v>
      </c>
      <c r="CC54" s="104">
        <f t="shared" si="72"/>
        <v>0</v>
      </c>
      <c r="CD54" s="104">
        <f t="shared" si="72"/>
        <v>0</v>
      </c>
      <c r="CE54" s="104">
        <f t="shared" si="72"/>
        <v>0</v>
      </c>
      <c r="CF54" s="104">
        <f t="shared" si="72"/>
        <v>0</v>
      </c>
      <c r="CG54" s="104">
        <f t="shared" si="72"/>
        <v>0</v>
      </c>
    </row>
    <row r="55" spans="1:86" ht="14.45" hidden="1" outlineLevel="1" x14ac:dyDescent="0.3">
      <c r="B55" s="85" t="s">
        <v>678</v>
      </c>
      <c r="F55" s="101">
        <f>MIN(F$53:F$54)</f>
        <v>0</v>
      </c>
      <c r="G55" s="101">
        <f t="shared" ref="G55:BR55" si="73">MIN(G$53:G$54)</f>
        <v>0</v>
      </c>
      <c r="H55" s="101">
        <f t="shared" si="73"/>
        <v>0</v>
      </c>
      <c r="I55" s="101">
        <f t="shared" si="73"/>
        <v>0</v>
      </c>
      <c r="J55" s="101">
        <f t="shared" si="73"/>
        <v>0</v>
      </c>
      <c r="K55" s="101">
        <f t="shared" si="73"/>
        <v>0</v>
      </c>
      <c r="L55" s="101">
        <f t="shared" si="73"/>
        <v>0</v>
      </c>
      <c r="M55" s="101">
        <f t="shared" si="73"/>
        <v>0</v>
      </c>
      <c r="N55" s="101">
        <f t="shared" si="73"/>
        <v>181</v>
      </c>
      <c r="O55" s="101">
        <f t="shared" si="73"/>
        <v>184</v>
      </c>
      <c r="P55" s="101">
        <f t="shared" si="73"/>
        <v>181</v>
      </c>
      <c r="Q55" s="101">
        <f t="shared" si="73"/>
        <v>184</v>
      </c>
      <c r="R55" s="101">
        <f t="shared" si="73"/>
        <v>182</v>
      </c>
      <c r="S55" s="101">
        <f t="shared" si="73"/>
        <v>184</v>
      </c>
      <c r="T55" s="101">
        <f t="shared" si="73"/>
        <v>181</v>
      </c>
      <c r="U55" s="101">
        <f t="shared" si="73"/>
        <v>184</v>
      </c>
      <c r="V55" s="101">
        <f t="shared" si="73"/>
        <v>181</v>
      </c>
      <c r="W55" s="101">
        <f t="shared" si="73"/>
        <v>184</v>
      </c>
      <c r="X55" s="101">
        <f t="shared" si="73"/>
        <v>181</v>
      </c>
      <c r="Y55" s="101">
        <f t="shared" si="73"/>
        <v>184</v>
      </c>
      <c r="Z55" s="101">
        <f t="shared" si="73"/>
        <v>182</v>
      </c>
      <c r="AA55" s="101">
        <f t="shared" si="73"/>
        <v>184</v>
      </c>
      <c r="AB55" s="101">
        <f t="shared" si="73"/>
        <v>181</v>
      </c>
      <c r="AC55" s="101">
        <f t="shared" si="73"/>
        <v>184</v>
      </c>
      <c r="AD55" s="101">
        <f t="shared" si="73"/>
        <v>181</v>
      </c>
      <c r="AE55" s="101">
        <f t="shared" si="73"/>
        <v>184</v>
      </c>
      <c r="AF55" s="101">
        <f t="shared" si="73"/>
        <v>181</v>
      </c>
      <c r="AG55" s="101">
        <f t="shared" si="73"/>
        <v>184</v>
      </c>
      <c r="AH55" s="101">
        <f t="shared" si="73"/>
        <v>182</v>
      </c>
      <c r="AI55" s="101">
        <f t="shared" si="73"/>
        <v>184</v>
      </c>
      <c r="AJ55" s="101">
        <f t="shared" si="73"/>
        <v>181</v>
      </c>
      <c r="AK55" s="101">
        <f t="shared" si="73"/>
        <v>184</v>
      </c>
      <c r="AL55" s="101">
        <f t="shared" si="73"/>
        <v>181</v>
      </c>
      <c r="AM55" s="101">
        <f t="shared" si="73"/>
        <v>184</v>
      </c>
      <c r="AN55" s="101">
        <f t="shared" si="73"/>
        <v>181</v>
      </c>
      <c r="AO55" s="101">
        <f t="shared" si="73"/>
        <v>184</v>
      </c>
      <c r="AP55" s="101">
        <f t="shared" si="73"/>
        <v>182</v>
      </c>
      <c r="AQ55" s="101">
        <f t="shared" si="73"/>
        <v>184</v>
      </c>
      <c r="AR55" s="101">
        <f t="shared" si="73"/>
        <v>181</v>
      </c>
      <c r="AS55" s="101">
        <f t="shared" si="73"/>
        <v>184</v>
      </c>
      <c r="AT55" s="101">
        <f t="shared" si="73"/>
        <v>181</v>
      </c>
      <c r="AU55" s="101">
        <f t="shared" si="73"/>
        <v>184</v>
      </c>
      <c r="AV55" s="101">
        <f t="shared" si="73"/>
        <v>0</v>
      </c>
      <c r="AW55" s="101">
        <f t="shared" si="73"/>
        <v>0</v>
      </c>
      <c r="AX55" s="101">
        <f t="shared" si="73"/>
        <v>0</v>
      </c>
      <c r="AY55" s="101">
        <f t="shared" si="73"/>
        <v>0</v>
      </c>
      <c r="AZ55" s="101">
        <f t="shared" si="73"/>
        <v>0</v>
      </c>
      <c r="BA55" s="101">
        <f t="shared" si="73"/>
        <v>0</v>
      </c>
      <c r="BB55" s="101">
        <f t="shared" si="73"/>
        <v>0</v>
      </c>
      <c r="BC55" s="101">
        <f t="shared" si="73"/>
        <v>0</v>
      </c>
      <c r="BD55" s="101">
        <f t="shared" si="73"/>
        <v>0</v>
      </c>
      <c r="BE55" s="101">
        <f t="shared" si="73"/>
        <v>0</v>
      </c>
      <c r="BF55" s="101">
        <f t="shared" si="73"/>
        <v>0</v>
      </c>
      <c r="BG55" s="101">
        <f t="shared" si="73"/>
        <v>0</v>
      </c>
      <c r="BH55" s="101">
        <f t="shared" si="73"/>
        <v>0</v>
      </c>
      <c r="BI55" s="101">
        <f t="shared" si="73"/>
        <v>0</v>
      </c>
      <c r="BJ55" s="101">
        <f t="shared" si="73"/>
        <v>0</v>
      </c>
      <c r="BK55" s="101">
        <f t="shared" si="73"/>
        <v>0</v>
      </c>
      <c r="BL55" s="101">
        <f t="shared" si="73"/>
        <v>0</v>
      </c>
      <c r="BM55" s="101">
        <f t="shared" si="73"/>
        <v>0</v>
      </c>
      <c r="BN55" s="101">
        <f t="shared" si="73"/>
        <v>0</v>
      </c>
      <c r="BO55" s="101">
        <f t="shared" si="73"/>
        <v>0</v>
      </c>
      <c r="BP55" s="101">
        <f t="shared" si="73"/>
        <v>0</v>
      </c>
      <c r="BQ55" s="101">
        <f t="shared" si="73"/>
        <v>0</v>
      </c>
      <c r="BR55" s="101">
        <f t="shared" si="73"/>
        <v>0</v>
      </c>
      <c r="BS55" s="101">
        <f t="shared" ref="BS55:CG55" si="74">MIN(BS$53:BS$54)</f>
        <v>0</v>
      </c>
      <c r="BT55" s="101">
        <f t="shared" si="74"/>
        <v>0</v>
      </c>
      <c r="BU55" s="101">
        <f t="shared" si="74"/>
        <v>0</v>
      </c>
      <c r="BV55" s="101">
        <f t="shared" si="74"/>
        <v>0</v>
      </c>
      <c r="BW55" s="101">
        <f t="shared" si="74"/>
        <v>0</v>
      </c>
      <c r="BX55" s="101">
        <f t="shared" si="74"/>
        <v>0</v>
      </c>
      <c r="BY55" s="101">
        <f t="shared" si="74"/>
        <v>0</v>
      </c>
      <c r="BZ55" s="101">
        <f t="shared" si="74"/>
        <v>0</v>
      </c>
      <c r="CA55" s="101">
        <f t="shared" si="74"/>
        <v>0</v>
      </c>
      <c r="CB55" s="101">
        <f t="shared" si="74"/>
        <v>0</v>
      </c>
      <c r="CC55" s="101">
        <f t="shared" si="74"/>
        <v>0</v>
      </c>
      <c r="CD55" s="101">
        <f t="shared" si="74"/>
        <v>0</v>
      </c>
      <c r="CE55" s="101">
        <f t="shared" si="74"/>
        <v>0</v>
      </c>
      <c r="CF55" s="101">
        <f t="shared" si="74"/>
        <v>0</v>
      </c>
      <c r="CG55" s="101">
        <f t="shared" si="74"/>
        <v>0</v>
      </c>
    </row>
    <row r="56" spans="1:86" ht="14.45" hidden="1" outlineLevel="1" x14ac:dyDescent="0.3">
      <c r="B56" s="66" t="s">
        <v>679</v>
      </c>
      <c r="F56" s="108">
        <f t="shared" ref="F56:AK56" si="75">F$55/F$17</f>
        <v>0</v>
      </c>
      <c r="G56" s="108">
        <f t="shared" si="75"/>
        <v>0</v>
      </c>
      <c r="H56" s="108">
        <f t="shared" si="75"/>
        <v>0</v>
      </c>
      <c r="I56" s="108">
        <f t="shared" si="75"/>
        <v>0</v>
      </c>
      <c r="J56" s="108">
        <f t="shared" si="75"/>
        <v>0</v>
      </c>
      <c r="K56" s="108">
        <f t="shared" si="75"/>
        <v>0</v>
      </c>
      <c r="L56" s="108">
        <f t="shared" si="75"/>
        <v>0</v>
      </c>
      <c r="M56" s="108">
        <f t="shared" si="75"/>
        <v>0</v>
      </c>
      <c r="N56" s="108">
        <f t="shared" si="75"/>
        <v>1</v>
      </c>
      <c r="O56" s="108">
        <f t="shared" si="75"/>
        <v>1</v>
      </c>
      <c r="P56" s="108">
        <f t="shared" si="75"/>
        <v>1</v>
      </c>
      <c r="Q56" s="108">
        <f t="shared" si="75"/>
        <v>1</v>
      </c>
      <c r="R56" s="108">
        <f t="shared" si="75"/>
        <v>1</v>
      </c>
      <c r="S56" s="108">
        <f t="shared" si="75"/>
        <v>1</v>
      </c>
      <c r="T56" s="108">
        <f t="shared" si="75"/>
        <v>1</v>
      </c>
      <c r="U56" s="108">
        <f t="shared" si="75"/>
        <v>1</v>
      </c>
      <c r="V56" s="108">
        <f t="shared" si="75"/>
        <v>1</v>
      </c>
      <c r="W56" s="108">
        <f t="shared" si="75"/>
        <v>1</v>
      </c>
      <c r="X56" s="108">
        <f t="shared" si="75"/>
        <v>1</v>
      </c>
      <c r="Y56" s="108">
        <f t="shared" si="75"/>
        <v>1</v>
      </c>
      <c r="Z56" s="108">
        <f t="shared" si="75"/>
        <v>1</v>
      </c>
      <c r="AA56" s="108">
        <f t="shared" si="75"/>
        <v>1</v>
      </c>
      <c r="AB56" s="108">
        <f t="shared" si="75"/>
        <v>1</v>
      </c>
      <c r="AC56" s="108">
        <f t="shared" si="75"/>
        <v>1</v>
      </c>
      <c r="AD56" s="108">
        <f t="shared" si="75"/>
        <v>1</v>
      </c>
      <c r="AE56" s="108">
        <f t="shared" si="75"/>
        <v>1</v>
      </c>
      <c r="AF56" s="108">
        <f t="shared" si="75"/>
        <v>1</v>
      </c>
      <c r="AG56" s="108">
        <f t="shared" si="75"/>
        <v>1</v>
      </c>
      <c r="AH56" s="108">
        <f t="shared" si="75"/>
        <v>1</v>
      </c>
      <c r="AI56" s="108">
        <f t="shared" si="75"/>
        <v>1</v>
      </c>
      <c r="AJ56" s="108">
        <f t="shared" si="75"/>
        <v>1</v>
      </c>
      <c r="AK56" s="108">
        <f t="shared" si="75"/>
        <v>1</v>
      </c>
      <c r="AL56" s="108">
        <f t="shared" ref="AL56:BQ56" si="76">AL$55/AL$17</f>
        <v>1</v>
      </c>
      <c r="AM56" s="108">
        <f t="shared" si="76"/>
        <v>1</v>
      </c>
      <c r="AN56" s="108">
        <f t="shared" si="76"/>
        <v>1</v>
      </c>
      <c r="AO56" s="108">
        <f t="shared" si="76"/>
        <v>1</v>
      </c>
      <c r="AP56" s="108">
        <f t="shared" si="76"/>
        <v>1</v>
      </c>
      <c r="AQ56" s="108">
        <f t="shared" si="76"/>
        <v>1</v>
      </c>
      <c r="AR56" s="108">
        <f t="shared" si="76"/>
        <v>1</v>
      </c>
      <c r="AS56" s="108">
        <f t="shared" si="76"/>
        <v>1</v>
      </c>
      <c r="AT56" s="108">
        <f t="shared" si="76"/>
        <v>1</v>
      </c>
      <c r="AU56" s="108">
        <f t="shared" si="76"/>
        <v>1</v>
      </c>
      <c r="AV56" s="108">
        <f t="shared" si="76"/>
        <v>0</v>
      </c>
      <c r="AW56" s="108">
        <f t="shared" si="76"/>
        <v>0</v>
      </c>
      <c r="AX56" s="108">
        <f t="shared" si="76"/>
        <v>0</v>
      </c>
      <c r="AY56" s="108">
        <f t="shared" si="76"/>
        <v>0</v>
      </c>
      <c r="AZ56" s="108">
        <f t="shared" si="76"/>
        <v>0</v>
      </c>
      <c r="BA56" s="108">
        <f t="shared" si="76"/>
        <v>0</v>
      </c>
      <c r="BB56" s="108">
        <f t="shared" si="76"/>
        <v>0</v>
      </c>
      <c r="BC56" s="108">
        <f t="shared" si="76"/>
        <v>0</v>
      </c>
      <c r="BD56" s="108">
        <f t="shared" si="76"/>
        <v>0</v>
      </c>
      <c r="BE56" s="108">
        <f t="shared" si="76"/>
        <v>0</v>
      </c>
      <c r="BF56" s="108">
        <f t="shared" si="76"/>
        <v>0</v>
      </c>
      <c r="BG56" s="108">
        <f t="shared" si="76"/>
        <v>0</v>
      </c>
      <c r="BH56" s="108">
        <f t="shared" si="76"/>
        <v>0</v>
      </c>
      <c r="BI56" s="108">
        <f t="shared" si="76"/>
        <v>0</v>
      </c>
      <c r="BJ56" s="108">
        <f t="shared" si="76"/>
        <v>0</v>
      </c>
      <c r="BK56" s="108">
        <f t="shared" si="76"/>
        <v>0</v>
      </c>
      <c r="BL56" s="108">
        <f t="shared" si="76"/>
        <v>0</v>
      </c>
      <c r="BM56" s="108">
        <f t="shared" si="76"/>
        <v>0</v>
      </c>
      <c r="BN56" s="108">
        <f t="shared" si="76"/>
        <v>0</v>
      </c>
      <c r="BO56" s="108">
        <f t="shared" si="76"/>
        <v>0</v>
      </c>
      <c r="BP56" s="108">
        <f t="shared" si="76"/>
        <v>0</v>
      </c>
      <c r="BQ56" s="108">
        <f t="shared" si="76"/>
        <v>0</v>
      </c>
      <c r="BR56" s="108">
        <f t="shared" ref="BR56:CG56" si="77">BR$55/BR$17</f>
        <v>0</v>
      </c>
      <c r="BS56" s="108">
        <f t="shared" si="77"/>
        <v>0</v>
      </c>
      <c r="BT56" s="108">
        <f t="shared" si="77"/>
        <v>0</v>
      </c>
      <c r="BU56" s="108">
        <f t="shared" si="77"/>
        <v>0</v>
      </c>
      <c r="BV56" s="108">
        <f t="shared" si="77"/>
        <v>0</v>
      </c>
      <c r="BW56" s="108">
        <f t="shared" si="77"/>
        <v>0</v>
      </c>
      <c r="BX56" s="108">
        <f t="shared" si="77"/>
        <v>0</v>
      </c>
      <c r="BY56" s="108">
        <f t="shared" si="77"/>
        <v>0</v>
      </c>
      <c r="BZ56" s="108">
        <f t="shared" si="77"/>
        <v>0</v>
      </c>
      <c r="CA56" s="108">
        <f t="shared" si="77"/>
        <v>0</v>
      </c>
      <c r="CB56" s="108">
        <f t="shared" si="77"/>
        <v>0</v>
      </c>
      <c r="CC56" s="108">
        <f t="shared" si="77"/>
        <v>0</v>
      </c>
      <c r="CD56" s="108">
        <f t="shared" si="77"/>
        <v>0</v>
      </c>
      <c r="CE56" s="108">
        <f t="shared" si="77"/>
        <v>0</v>
      </c>
      <c r="CF56" s="108">
        <f t="shared" si="77"/>
        <v>0</v>
      </c>
      <c r="CG56" s="108">
        <f t="shared" si="77"/>
        <v>0</v>
      </c>
    </row>
    <row r="57" spans="1:86" s="102" customFormat="1" ht="5.45" hidden="1" outlineLevel="1" x14ac:dyDescent="0.15">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row>
    <row r="58" spans="1:86" s="77" customFormat="1" ht="14.45" collapsed="1" x14ac:dyDescent="0.3">
      <c r="B58" s="207" t="s">
        <v>1222</v>
      </c>
      <c r="D58" s="113">
        <f>SUM(F58:CG58)</f>
        <v>14833708.904109588</v>
      </c>
      <c r="F58" s="483">
        <f>((Inputs!$E$24*'Financial calcs'!F$55)+(Inputs!$E$34*'Financial calcs'!F$50))/Days_in_year</f>
        <v>0</v>
      </c>
      <c r="G58" s="483">
        <f>((Inputs!$E$24*'Financial calcs'!G$55)+(Inputs!$E$34*'Financial calcs'!G$50))/Days_in_year</f>
        <v>0</v>
      </c>
      <c r="H58" s="483">
        <f>((Inputs!$E$24*'Financial calcs'!H$55)+(Inputs!$E$34*'Financial calcs'!H$50))/Days_in_year</f>
        <v>247945.20547945207</v>
      </c>
      <c r="I58" s="483">
        <f>((Inputs!$E$24*'Financial calcs'!I$55)+(Inputs!$E$34*'Financial calcs'!I$50))/Days_in_year</f>
        <v>252054.79452054793</v>
      </c>
      <c r="J58" s="483">
        <f>((Inputs!$E$24*'Financial calcs'!J$55)+(Inputs!$E$34*'Financial calcs'!J$50))/Days_in_year</f>
        <v>249315.0684931507</v>
      </c>
      <c r="K58" s="483">
        <f>((Inputs!$E$24*'Financial calcs'!K$55)+(Inputs!$E$34*'Financial calcs'!K$50))/Days_in_year</f>
        <v>252054.79452054793</v>
      </c>
      <c r="L58" s="483">
        <f>((Inputs!$E$24*'Financial calcs'!L$55)+(Inputs!$E$34*'Financial calcs'!L$50))/Days_in_year</f>
        <v>247945.20547945207</v>
      </c>
      <c r="M58" s="483">
        <f>((Inputs!$E$24*'Financial calcs'!M$55)+(Inputs!$E$34*'Financial calcs'!M$50))/Days_in_year</f>
        <v>252054.79452054793</v>
      </c>
      <c r="N58" s="483">
        <f>((Inputs!$E$24*'Financial calcs'!N$55)+(Inputs!$E$34*'Financial calcs'!N$50))/Days_in_year</f>
        <v>388654.10958904109</v>
      </c>
      <c r="O58" s="483">
        <f>((Inputs!$E$24*'Financial calcs'!O$55)+(Inputs!$E$34*'Financial calcs'!O$50))/Days_in_year</f>
        <v>395095.89041095891</v>
      </c>
      <c r="P58" s="483">
        <f>((Inputs!$E$24*'Financial calcs'!P$55)+(Inputs!$E$34*'Financial calcs'!P$50))/Days_in_year</f>
        <v>388654.10958904109</v>
      </c>
      <c r="Q58" s="483">
        <f>((Inputs!$E$24*'Financial calcs'!Q$55)+(Inputs!$E$34*'Financial calcs'!Q$50))/Days_in_year</f>
        <v>395095.89041095891</v>
      </c>
      <c r="R58" s="483">
        <f>((Inputs!$E$24*'Financial calcs'!R$55)+(Inputs!$E$34*'Financial calcs'!R$50))/Days_in_year</f>
        <v>390801.36986301368</v>
      </c>
      <c r="S58" s="483">
        <f>((Inputs!$E$24*'Financial calcs'!S$55)+(Inputs!$E$34*'Financial calcs'!S$50))/Days_in_year</f>
        <v>395095.89041095891</v>
      </c>
      <c r="T58" s="483">
        <f>((Inputs!$E$24*'Financial calcs'!T$55)+(Inputs!$E$34*'Financial calcs'!T$50))/Days_in_year</f>
        <v>388654.10958904109</v>
      </c>
      <c r="U58" s="483">
        <f>((Inputs!$E$24*'Financial calcs'!U$55)+(Inputs!$E$34*'Financial calcs'!U$50))/Days_in_year</f>
        <v>395095.89041095891</v>
      </c>
      <c r="V58" s="483">
        <f>((Inputs!$E$24*'Financial calcs'!V$55)+(Inputs!$E$34*'Financial calcs'!V$50))/Days_in_year</f>
        <v>388654.10958904109</v>
      </c>
      <c r="W58" s="483">
        <f>((Inputs!$E$24*'Financial calcs'!W$55)+(Inputs!$E$34*'Financial calcs'!W$50))/Days_in_year</f>
        <v>395095.89041095891</v>
      </c>
      <c r="X58" s="483">
        <f>((Inputs!$E$24*'Financial calcs'!X$55)+(Inputs!$E$34*'Financial calcs'!X$50))/Days_in_year</f>
        <v>388654.10958904109</v>
      </c>
      <c r="Y58" s="483">
        <f>((Inputs!$E$24*'Financial calcs'!Y$55)+(Inputs!$E$34*'Financial calcs'!Y$50))/Days_in_year</f>
        <v>395095.89041095891</v>
      </c>
      <c r="Z58" s="483">
        <f>((Inputs!$E$24*'Financial calcs'!Z$55)+(Inputs!$E$34*'Financial calcs'!Z$50))/Days_in_year</f>
        <v>390801.36986301368</v>
      </c>
      <c r="AA58" s="483">
        <f>((Inputs!$E$24*'Financial calcs'!AA$55)+(Inputs!$E$34*'Financial calcs'!AA$50))/Days_in_year</f>
        <v>395095.89041095891</v>
      </c>
      <c r="AB58" s="483">
        <f>((Inputs!$E$24*'Financial calcs'!AB$55)+(Inputs!$E$34*'Financial calcs'!AB$50))/Days_in_year</f>
        <v>388654.10958904109</v>
      </c>
      <c r="AC58" s="483">
        <f>((Inputs!$E$24*'Financial calcs'!AC$55)+(Inputs!$E$34*'Financial calcs'!AC$50))/Days_in_year</f>
        <v>395095.89041095891</v>
      </c>
      <c r="AD58" s="483">
        <f>((Inputs!$E$24*'Financial calcs'!AD$55)+(Inputs!$E$34*'Financial calcs'!AD$50))/Days_in_year</f>
        <v>388654.10958904109</v>
      </c>
      <c r="AE58" s="483">
        <f>((Inputs!$E$24*'Financial calcs'!AE$55)+(Inputs!$E$34*'Financial calcs'!AE$50))/Days_in_year</f>
        <v>395095.89041095891</v>
      </c>
      <c r="AF58" s="483">
        <f>((Inputs!$E$24*'Financial calcs'!AF$55)+(Inputs!$E$34*'Financial calcs'!AF$50))/Days_in_year</f>
        <v>388654.10958904109</v>
      </c>
      <c r="AG58" s="483">
        <f>((Inputs!$E$24*'Financial calcs'!AG$55)+(Inputs!$E$34*'Financial calcs'!AG$50))/Days_in_year</f>
        <v>395095.89041095891</v>
      </c>
      <c r="AH58" s="483">
        <f>((Inputs!$E$24*'Financial calcs'!AH$55)+(Inputs!$E$34*'Financial calcs'!AH$50))/Days_in_year</f>
        <v>390801.36986301368</v>
      </c>
      <c r="AI58" s="483">
        <f>((Inputs!$E$24*'Financial calcs'!AI$55)+(Inputs!$E$34*'Financial calcs'!AI$50))/Days_in_year</f>
        <v>395095.89041095891</v>
      </c>
      <c r="AJ58" s="483">
        <f>((Inputs!$E$24*'Financial calcs'!AJ$55)+(Inputs!$E$34*'Financial calcs'!AJ$50))/Days_in_year</f>
        <v>388654.10958904109</v>
      </c>
      <c r="AK58" s="483">
        <f>((Inputs!$E$24*'Financial calcs'!AK$55)+(Inputs!$E$34*'Financial calcs'!AK$50))/Days_in_year</f>
        <v>395095.89041095891</v>
      </c>
      <c r="AL58" s="483">
        <f>((Inputs!$E$24*'Financial calcs'!AL$55)+(Inputs!$E$34*'Financial calcs'!AL$50))/Days_in_year</f>
        <v>388654.10958904109</v>
      </c>
      <c r="AM58" s="483">
        <f>((Inputs!$E$24*'Financial calcs'!AM$55)+(Inputs!$E$34*'Financial calcs'!AM$50))/Days_in_year</f>
        <v>395095.89041095891</v>
      </c>
      <c r="AN58" s="483">
        <f>((Inputs!$E$24*'Financial calcs'!AN$55)+(Inputs!$E$34*'Financial calcs'!AN$50))/Days_in_year</f>
        <v>388654.10958904109</v>
      </c>
      <c r="AO58" s="483">
        <f>((Inputs!$E$24*'Financial calcs'!AO$55)+(Inputs!$E$34*'Financial calcs'!AO$50))/Days_in_year</f>
        <v>395095.89041095891</v>
      </c>
      <c r="AP58" s="483">
        <f>((Inputs!$E$24*'Financial calcs'!AP$55)+(Inputs!$E$34*'Financial calcs'!AP$50))/Days_in_year</f>
        <v>390801.36986301368</v>
      </c>
      <c r="AQ58" s="483">
        <f>((Inputs!$E$24*'Financial calcs'!AQ$55)+(Inputs!$E$34*'Financial calcs'!AQ$50))/Days_in_year</f>
        <v>395095.89041095891</v>
      </c>
      <c r="AR58" s="483">
        <f>((Inputs!$E$24*'Financial calcs'!AR$55)+(Inputs!$E$34*'Financial calcs'!AR$50))/Days_in_year</f>
        <v>388654.10958904109</v>
      </c>
      <c r="AS58" s="483">
        <f>((Inputs!$E$24*'Financial calcs'!AS$55)+(Inputs!$E$34*'Financial calcs'!AS$50))/Days_in_year</f>
        <v>395095.89041095891</v>
      </c>
      <c r="AT58" s="483">
        <f>((Inputs!$E$24*'Financial calcs'!AT$55)+(Inputs!$E$34*'Financial calcs'!AT$50))/Days_in_year</f>
        <v>388654.10958904109</v>
      </c>
      <c r="AU58" s="483">
        <f>((Inputs!$E$24*'Financial calcs'!AU$55)+(Inputs!$E$34*'Financial calcs'!AU$50))/Days_in_year</f>
        <v>395095.89041095891</v>
      </c>
      <c r="AV58" s="483">
        <f>((Inputs!$E$24*'Financial calcs'!AV$55)+(Inputs!$E$34*'Financial calcs'!AV$50))/Days_in_year</f>
        <v>0</v>
      </c>
      <c r="AW58" s="483">
        <f>((Inputs!$E$24*'Financial calcs'!AW$55)+(Inputs!$E$34*'Financial calcs'!AW$50))/Days_in_year</f>
        <v>0</v>
      </c>
      <c r="AX58" s="483">
        <f>((Inputs!$E$24*'Financial calcs'!AX$55)+(Inputs!$E$34*'Financial calcs'!AX$50))/Days_in_year</f>
        <v>0</v>
      </c>
      <c r="AY58" s="483">
        <f>((Inputs!$E$24*'Financial calcs'!AY$55)+(Inputs!$E$34*'Financial calcs'!AY$50))/Days_in_year</f>
        <v>0</v>
      </c>
      <c r="AZ58" s="483">
        <f>((Inputs!$E$24*'Financial calcs'!AZ$55)+(Inputs!$E$34*'Financial calcs'!AZ$50))/Days_in_year</f>
        <v>0</v>
      </c>
      <c r="BA58" s="483">
        <f>((Inputs!$E$24*'Financial calcs'!BA$55)+(Inputs!$E$34*'Financial calcs'!BA$50))/Days_in_year</f>
        <v>0</v>
      </c>
      <c r="BB58" s="483">
        <f>((Inputs!$E$24*'Financial calcs'!BB$55)+(Inputs!$E$34*'Financial calcs'!BB$50))/Days_in_year</f>
        <v>0</v>
      </c>
      <c r="BC58" s="483">
        <f>((Inputs!$E$24*'Financial calcs'!BC$55)+(Inputs!$E$34*'Financial calcs'!BC$50))/Days_in_year</f>
        <v>0</v>
      </c>
      <c r="BD58" s="483">
        <f>((Inputs!$E$24*'Financial calcs'!BD$55)+(Inputs!$E$34*'Financial calcs'!BD$50))/Days_in_year</f>
        <v>0</v>
      </c>
      <c r="BE58" s="483">
        <f>((Inputs!$E$24*'Financial calcs'!BE$55)+(Inputs!$E$34*'Financial calcs'!BE$50))/Days_in_year</f>
        <v>0</v>
      </c>
      <c r="BF58" s="483">
        <f>((Inputs!$E$24*'Financial calcs'!BF$55)+(Inputs!$E$34*'Financial calcs'!BF$50))/Days_in_year</f>
        <v>0</v>
      </c>
      <c r="BG58" s="483">
        <f>((Inputs!$E$24*'Financial calcs'!BG$55)+(Inputs!$E$34*'Financial calcs'!BG$50))/Days_in_year</f>
        <v>0</v>
      </c>
      <c r="BH58" s="483">
        <f>((Inputs!$E$24*'Financial calcs'!BH$55)+(Inputs!$E$34*'Financial calcs'!BH$50))/Days_in_year</f>
        <v>0</v>
      </c>
      <c r="BI58" s="483">
        <f>((Inputs!$E$24*'Financial calcs'!BI$55)+(Inputs!$E$34*'Financial calcs'!BI$50))/Days_in_year</f>
        <v>0</v>
      </c>
      <c r="BJ58" s="483">
        <f>((Inputs!$E$24*'Financial calcs'!BJ$55)+(Inputs!$E$34*'Financial calcs'!BJ$50))/Days_in_year</f>
        <v>0</v>
      </c>
      <c r="BK58" s="483">
        <f>((Inputs!$E$24*'Financial calcs'!BK$55)+(Inputs!$E$34*'Financial calcs'!BK$50))/Days_in_year</f>
        <v>0</v>
      </c>
      <c r="BL58" s="483">
        <f>((Inputs!$E$24*'Financial calcs'!BL$55)+(Inputs!$E$34*'Financial calcs'!BL$50))/Days_in_year</f>
        <v>0</v>
      </c>
      <c r="BM58" s="483">
        <f>((Inputs!$E$24*'Financial calcs'!BM$55)+(Inputs!$E$34*'Financial calcs'!BM$50))/Days_in_year</f>
        <v>0</v>
      </c>
      <c r="BN58" s="483">
        <f>((Inputs!$E$24*'Financial calcs'!BN$55)+(Inputs!$E$34*'Financial calcs'!BN$50))/Days_in_year</f>
        <v>0</v>
      </c>
      <c r="BO58" s="483">
        <f>((Inputs!$E$24*'Financial calcs'!BO$55)+(Inputs!$E$34*'Financial calcs'!BO$50))/Days_in_year</f>
        <v>0</v>
      </c>
      <c r="BP58" s="483">
        <f>((Inputs!$E$24*'Financial calcs'!BP$55)+(Inputs!$E$34*'Financial calcs'!BP$50))/Days_in_year</f>
        <v>0</v>
      </c>
      <c r="BQ58" s="483">
        <f>((Inputs!$E$24*'Financial calcs'!BQ$55)+(Inputs!$E$34*'Financial calcs'!BQ$50))/Days_in_year</f>
        <v>0</v>
      </c>
      <c r="BR58" s="483">
        <f>((Inputs!$E$24*'Financial calcs'!BR$55)+(Inputs!$E$34*'Financial calcs'!BR$50))/Days_in_year</f>
        <v>0</v>
      </c>
      <c r="BS58" s="483">
        <f>((Inputs!$E$24*'Financial calcs'!BS$55)+(Inputs!$E$34*'Financial calcs'!BS$50))/Days_in_year</f>
        <v>0</v>
      </c>
      <c r="BT58" s="483">
        <f>((Inputs!$E$24*'Financial calcs'!BT$55)+(Inputs!$E$34*'Financial calcs'!BT$50))/Days_in_year</f>
        <v>0</v>
      </c>
      <c r="BU58" s="483">
        <f>((Inputs!$E$24*'Financial calcs'!BU$55)+(Inputs!$E$34*'Financial calcs'!BU$50))/Days_in_year</f>
        <v>0</v>
      </c>
      <c r="BV58" s="483">
        <f>((Inputs!$E$24*'Financial calcs'!BV$55)+(Inputs!$E$34*'Financial calcs'!BV$50))/Days_in_year</f>
        <v>0</v>
      </c>
      <c r="BW58" s="483">
        <f>((Inputs!$E$24*'Financial calcs'!BW$55)+(Inputs!$E$34*'Financial calcs'!BW$50))/Days_in_year</f>
        <v>0</v>
      </c>
      <c r="BX58" s="483">
        <f>((Inputs!$E$24*'Financial calcs'!BX$55)+(Inputs!$E$34*'Financial calcs'!BX$50))/Days_in_year</f>
        <v>0</v>
      </c>
      <c r="BY58" s="483">
        <f>((Inputs!$E$24*'Financial calcs'!BY$55)+(Inputs!$E$34*'Financial calcs'!BY$50))/Days_in_year</f>
        <v>0</v>
      </c>
      <c r="BZ58" s="483">
        <f>((Inputs!$E$24*'Financial calcs'!BZ$55)+(Inputs!$E$34*'Financial calcs'!BZ$50))/Days_in_year</f>
        <v>0</v>
      </c>
      <c r="CA58" s="483">
        <f>((Inputs!$E$24*'Financial calcs'!CA$55)+(Inputs!$E$34*'Financial calcs'!CA$50))/Days_in_year</f>
        <v>0</v>
      </c>
      <c r="CB58" s="483">
        <f>((Inputs!$E$24*'Financial calcs'!CB$55)+(Inputs!$E$34*'Financial calcs'!CB$50))/Days_in_year</f>
        <v>0</v>
      </c>
      <c r="CC58" s="483">
        <f>((Inputs!$E$24*'Financial calcs'!CC$55)+(Inputs!$E$34*'Financial calcs'!CC$50))/Days_in_year</f>
        <v>0</v>
      </c>
      <c r="CD58" s="483">
        <f>((Inputs!$E$24*'Financial calcs'!CD$55)+(Inputs!$E$34*'Financial calcs'!CD$50))/Days_in_year</f>
        <v>0</v>
      </c>
      <c r="CE58" s="483">
        <f>((Inputs!$E$24*'Financial calcs'!CE$55)+(Inputs!$E$34*'Financial calcs'!CE$50))/Days_in_year</f>
        <v>0</v>
      </c>
      <c r="CF58" s="483">
        <f>((Inputs!$E$24*'Financial calcs'!CF$55)+(Inputs!$E$34*'Financial calcs'!CF$50))/Days_in_year</f>
        <v>0</v>
      </c>
      <c r="CG58" s="483">
        <f>((Inputs!$E$24*'Financial calcs'!CG$55)+(Inputs!$E$34*'Financial calcs'!CG$50))/Days_in_year</f>
        <v>0</v>
      </c>
      <c r="CH58" s="66"/>
    </row>
    <row r="59" spans="1:86" s="74" customFormat="1" ht="14.45" x14ac:dyDescent="0.3">
      <c r="B59" s="208" t="s">
        <v>1223</v>
      </c>
      <c r="D59" s="113">
        <f>SUM(F59:CG59)</f>
        <v>14833708.904109588</v>
      </c>
      <c r="F59" s="397">
        <f t="shared" ref="F59:AK59" si="78">F$58*F$29</f>
        <v>0</v>
      </c>
      <c r="G59" s="397">
        <f t="shared" si="78"/>
        <v>0</v>
      </c>
      <c r="H59" s="397">
        <f t="shared" si="78"/>
        <v>247945.20547945207</v>
      </c>
      <c r="I59" s="397">
        <f t="shared" si="78"/>
        <v>252054.79452054793</v>
      </c>
      <c r="J59" s="397">
        <f t="shared" si="78"/>
        <v>249315.0684931507</v>
      </c>
      <c r="K59" s="397">
        <f t="shared" si="78"/>
        <v>252054.79452054793</v>
      </c>
      <c r="L59" s="397">
        <f t="shared" si="78"/>
        <v>247945.20547945207</v>
      </c>
      <c r="M59" s="397">
        <f t="shared" si="78"/>
        <v>252054.79452054793</v>
      </c>
      <c r="N59" s="397">
        <f t="shared" si="78"/>
        <v>388654.10958904109</v>
      </c>
      <c r="O59" s="397">
        <f t="shared" si="78"/>
        <v>395095.89041095891</v>
      </c>
      <c r="P59" s="397">
        <f t="shared" si="78"/>
        <v>388654.10958904109</v>
      </c>
      <c r="Q59" s="397">
        <f t="shared" si="78"/>
        <v>395095.89041095891</v>
      </c>
      <c r="R59" s="397">
        <f t="shared" si="78"/>
        <v>390801.36986301368</v>
      </c>
      <c r="S59" s="397">
        <f t="shared" si="78"/>
        <v>395095.89041095891</v>
      </c>
      <c r="T59" s="397">
        <f t="shared" si="78"/>
        <v>388654.10958904109</v>
      </c>
      <c r="U59" s="397">
        <f t="shared" si="78"/>
        <v>395095.89041095891</v>
      </c>
      <c r="V59" s="397">
        <f t="shared" si="78"/>
        <v>388654.10958904109</v>
      </c>
      <c r="W59" s="397">
        <f t="shared" si="78"/>
        <v>395095.89041095891</v>
      </c>
      <c r="X59" s="397">
        <f t="shared" si="78"/>
        <v>388654.10958904109</v>
      </c>
      <c r="Y59" s="397">
        <f t="shared" si="78"/>
        <v>395095.89041095891</v>
      </c>
      <c r="Z59" s="397">
        <f t="shared" si="78"/>
        <v>390801.36986301368</v>
      </c>
      <c r="AA59" s="397">
        <f t="shared" si="78"/>
        <v>395095.89041095891</v>
      </c>
      <c r="AB59" s="397">
        <f t="shared" si="78"/>
        <v>388654.10958904109</v>
      </c>
      <c r="AC59" s="397">
        <f t="shared" si="78"/>
        <v>395095.89041095891</v>
      </c>
      <c r="AD59" s="397">
        <f t="shared" si="78"/>
        <v>388654.10958904109</v>
      </c>
      <c r="AE59" s="397">
        <f t="shared" si="78"/>
        <v>395095.89041095891</v>
      </c>
      <c r="AF59" s="397">
        <f t="shared" si="78"/>
        <v>388654.10958904109</v>
      </c>
      <c r="AG59" s="397">
        <f t="shared" si="78"/>
        <v>395095.89041095891</v>
      </c>
      <c r="AH59" s="397">
        <f t="shared" si="78"/>
        <v>390801.36986301368</v>
      </c>
      <c r="AI59" s="397">
        <f t="shared" si="78"/>
        <v>395095.89041095891</v>
      </c>
      <c r="AJ59" s="397">
        <f t="shared" si="78"/>
        <v>388654.10958904109</v>
      </c>
      <c r="AK59" s="397">
        <f t="shared" si="78"/>
        <v>395095.89041095891</v>
      </c>
      <c r="AL59" s="397">
        <f t="shared" ref="AL59:BQ59" si="79">AL$58*AL$29</f>
        <v>388654.10958904109</v>
      </c>
      <c r="AM59" s="397">
        <f t="shared" si="79"/>
        <v>395095.89041095891</v>
      </c>
      <c r="AN59" s="397">
        <f t="shared" si="79"/>
        <v>388654.10958904109</v>
      </c>
      <c r="AO59" s="397">
        <f t="shared" si="79"/>
        <v>395095.89041095891</v>
      </c>
      <c r="AP59" s="397">
        <f t="shared" si="79"/>
        <v>390801.36986301368</v>
      </c>
      <c r="AQ59" s="397">
        <f t="shared" si="79"/>
        <v>395095.89041095891</v>
      </c>
      <c r="AR59" s="397">
        <f t="shared" si="79"/>
        <v>388654.10958904109</v>
      </c>
      <c r="AS59" s="397">
        <f t="shared" si="79"/>
        <v>395095.89041095891</v>
      </c>
      <c r="AT59" s="397">
        <f t="shared" si="79"/>
        <v>388654.10958904109</v>
      </c>
      <c r="AU59" s="397">
        <f t="shared" si="79"/>
        <v>395095.89041095891</v>
      </c>
      <c r="AV59" s="397">
        <f t="shared" si="79"/>
        <v>0</v>
      </c>
      <c r="AW59" s="397">
        <f t="shared" si="79"/>
        <v>0</v>
      </c>
      <c r="AX59" s="397">
        <f t="shared" si="79"/>
        <v>0</v>
      </c>
      <c r="AY59" s="397">
        <f t="shared" si="79"/>
        <v>0</v>
      </c>
      <c r="AZ59" s="397">
        <f t="shared" si="79"/>
        <v>0</v>
      </c>
      <c r="BA59" s="397">
        <f t="shared" si="79"/>
        <v>0</v>
      </c>
      <c r="BB59" s="397">
        <f t="shared" si="79"/>
        <v>0</v>
      </c>
      <c r="BC59" s="397">
        <f t="shared" si="79"/>
        <v>0</v>
      </c>
      <c r="BD59" s="397">
        <f t="shared" si="79"/>
        <v>0</v>
      </c>
      <c r="BE59" s="397">
        <f t="shared" si="79"/>
        <v>0</v>
      </c>
      <c r="BF59" s="397">
        <f t="shared" si="79"/>
        <v>0</v>
      </c>
      <c r="BG59" s="397">
        <f t="shared" si="79"/>
        <v>0</v>
      </c>
      <c r="BH59" s="397">
        <f t="shared" si="79"/>
        <v>0</v>
      </c>
      <c r="BI59" s="397">
        <f t="shared" si="79"/>
        <v>0</v>
      </c>
      <c r="BJ59" s="397">
        <f t="shared" si="79"/>
        <v>0</v>
      </c>
      <c r="BK59" s="397">
        <f t="shared" si="79"/>
        <v>0</v>
      </c>
      <c r="BL59" s="397">
        <f t="shared" si="79"/>
        <v>0</v>
      </c>
      <c r="BM59" s="397">
        <f t="shared" si="79"/>
        <v>0</v>
      </c>
      <c r="BN59" s="397">
        <f t="shared" si="79"/>
        <v>0</v>
      </c>
      <c r="BO59" s="397">
        <f t="shared" si="79"/>
        <v>0</v>
      </c>
      <c r="BP59" s="397">
        <f t="shared" si="79"/>
        <v>0</v>
      </c>
      <c r="BQ59" s="397">
        <f t="shared" si="79"/>
        <v>0</v>
      </c>
      <c r="BR59" s="397">
        <f t="shared" ref="BR59:CG59" si="80">BR$58*BR$29</f>
        <v>0</v>
      </c>
      <c r="BS59" s="397">
        <f t="shared" si="80"/>
        <v>0</v>
      </c>
      <c r="BT59" s="397">
        <f t="shared" si="80"/>
        <v>0</v>
      </c>
      <c r="BU59" s="397">
        <f t="shared" si="80"/>
        <v>0</v>
      </c>
      <c r="BV59" s="397">
        <f t="shared" si="80"/>
        <v>0</v>
      </c>
      <c r="BW59" s="397">
        <f t="shared" si="80"/>
        <v>0</v>
      </c>
      <c r="BX59" s="397">
        <f t="shared" si="80"/>
        <v>0</v>
      </c>
      <c r="BY59" s="397">
        <f t="shared" si="80"/>
        <v>0</v>
      </c>
      <c r="BZ59" s="397">
        <f t="shared" si="80"/>
        <v>0</v>
      </c>
      <c r="CA59" s="397">
        <f t="shared" si="80"/>
        <v>0</v>
      </c>
      <c r="CB59" s="397">
        <f t="shared" si="80"/>
        <v>0</v>
      </c>
      <c r="CC59" s="397">
        <f t="shared" si="80"/>
        <v>0</v>
      </c>
      <c r="CD59" s="397">
        <f t="shared" si="80"/>
        <v>0</v>
      </c>
      <c r="CE59" s="397">
        <f t="shared" si="80"/>
        <v>0</v>
      </c>
      <c r="CF59" s="397">
        <f t="shared" si="80"/>
        <v>0</v>
      </c>
      <c r="CG59" s="397">
        <f t="shared" si="80"/>
        <v>0</v>
      </c>
      <c r="CH59" s="66"/>
    </row>
    <row r="60" spans="1:86" s="77" customFormat="1" ht="4.1500000000000004" customHeight="1" x14ac:dyDescent="0.3">
      <c r="F60" s="402"/>
      <c r="G60" s="402"/>
      <c r="H60" s="402"/>
      <c r="I60" s="402"/>
      <c r="J60" s="403"/>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2"/>
      <c r="BD60" s="402"/>
      <c r="BE60" s="402"/>
      <c r="BF60" s="402"/>
      <c r="BG60" s="402"/>
      <c r="BH60" s="402"/>
      <c r="BI60" s="402"/>
      <c r="BJ60" s="402"/>
      <c r="BK60" s="402"/>
      <c r="BL60" s="402"/>
      <c r="BM60" s="402"/>
      <c r="BN60" s="402"/>
      <c r="BO60" s="402"/>
      <c r="BP60" s="402"/>
      <c r="BQ60" s="402"/>
      <c r="BR60" s="402"/>
      <c r="BS60" s="402"/>
      <c r="BT60" s="402"/>
      <c r="BU60" s="402"/>
      <c r="BV60" s="402"/>
      <c r="BW60" s="402"/>
      <c r="BX60" s="402"/>
      <c r="BY60" s="402"/>
      <c r="BZ60" s="402"/>
      <c r="CA60" s="402"/>
      <c r="CB60" s="402"/>
      <c r="CC60" s="402"/>
      <c r="CD60" s="402"/>
      <c r="CE60" s="402"/>
      <c r="CF60" s="402"/>
      <c r="CG60" s="402"/>
    </row>
    <row r="61" spans="1:86" ht="14.45" hidden="1" customHeight="1" outlineLevel="1" x14ac:dyDescent="0.3">
      <c r="A61" s="74" t="s">
        <v>451</v>
      </c>
      <c r="F61" s="86"/>
      <c r="G61" s="86"/>
      <c r="H61" s="86"/>
      <c r="I61" s="86"/>
      <c r="J61" s="109"/>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row>
    <row r="62" spans="1:86" ht="14.45" hidden="1" outlineLevel="2" x14ac:dyDescent="0.3">
      <c r="B62" s="84" t="s">
        <v>442</v>
      </c>
      <c r="F62" s="104">
        <f>IF((F$16-$D$5)&lt;0,0,IF((F$16-$D$5)&gt;F$17,F$17,(F$16-$D$5)+1))</f>
        <v>0</v>
      </c>
      <c r="G62" s="104">
        <f t="shared" ref="G62:AK62" si="81">IF((G$16-$D$5)&lt;0,0,IF((G$16-$D$5)&gt;G$17,G$17,(G$16-$D$5)+1))</f>
        <v>0</v>
      </c>
      <c r="H62" s="104">
        <f t="shared" si="81"/>
        <v>181</v>
      </c>
      <c r="I62" s="104">
        <f t="shared" si="81"/>
        <v>184</v>
      </c>
      <c r="J62" s="104">
        <f t="shared" si="81"/>
        <v>182</v>
      </c>
      <c r="K62" s="104">
        <f t="shared" si="81"/>
        <v>184</v>
      </c>
      <c r="L62" s="104">
        <f t="shared" si="81"/>
        <v>181</v>
      </c>
      <c r="M62" s="104">
        <f t="shared" si="81"/>
        <v>184</v>
      </c>
      <c r="N62" s="104">
        <f t="shared" si="81"/>
        <v>181</v>
      </c>
      <c r="O62" s="104">
        <f t="shared" si="81"/>
        <v>184</v>
      </c>
      <c r="P62" s="104">
        <f t="shared" si="81"/>
        <v>181</v>
      </c>
      <c r="Q62" s="104">
        <f t="shared" si="81"/>
        <v>184</v>
      </c>
      <c r="R62" s="104">
        <f t="shared" si="81"/>
        <v>182</v>
      </c>
      <c r="S62" s="104">
        <f t="shared" si="81"/>
        <v>184</v>
      </c>
      <c r="T62" s="104">
        <f t="shared" si="81"/>
        <v>181</v>
      </c>
      <c r="U62" s="104">
        <f t="shared" si="81"/>
        <v>184</v>
      </c>
      <c r="V62" s="104">
        <f t="shared" si="81"/>
        <v>181</v>
      </c>
      <c r="W62" s="104">
        <f t="shared" si="81"/>
        <v>184</v>
      </c>
      <c r="X62" s="104">
        <f t="shared" si="81"/>
        <v>181</v>
      </c>
      <c r="Y62" s="104">
        <f t="shared" si="81"/>
        <v>184</v>
      </c>
      <c r="Z62" s="104">
        <f t="shared" si="81"/>
        <v>182</v>
      </c>
      <c r="AA62" s="104">
        <f t="shared" si="81"/>
        <v>184</v>
      </c>
      <c r="AB62" s="104">
        <f t="shared" si="81"/>
        <v>181</v>
      </c>
      <c r="AC62" s="104">
        <f t="shared" si="81"/>
        <v>184</v>
      </c>
      <c r="AD62" s="104">
        <f t="shared" si="81"/>
        <v>181</v>
      </c>
      <c r="AE62" s="104">
        <f t="shared" si="81"/>
        <v>184</v>
      </c>
      <c r="AF62" s="104">
        <f t="shared" si="81"/>
        <v>181</v>
      </c>
      <c r="AG62" s="104">
        <f t="shared" si="81"/>
        <v>184</v>
      </c>
      <c r="AH62" s="104">
        <f t="shared" si="81"/>
        <v>182</v>
      </c>
      <c r="AI62" s="104">
        <f t="shared" si="81"/>
        <v>184</v>
      </c>
      <c r="AJ62" s="104">
        <f t="shared" si="81"/>
        <v>181</v>
      </c>
      <c r="AK62" s="104">
        <f t="shared" si="81"/>
        <v>184</v>
      </c>
      <c r="AL62" s="104">
        <f t="shared" ref="AL62:BQ62" si="82">IF((AL$16-$D$5)&lt;0,0,IF((AL$16-$D$5)&gt;AL$17,AL$17,(AL$16-$D$5)+1))</f>
        <v>181</v>
      </c>
      <c r="AM62" s="104">
        <f t="shared" si="82"/>
        <v>184</v>
      </c>
      <c r="AN62" s="104">
        <f t="shared" si="82"/>
        <v>181</v>
      </c>
      <c r="AO62" s="104">
        <f t="shared" si="82"/>
        <v>184</v>
      </c>
      <c r="AP62" s="104">
        <f t="shared" si="82"/>
        <v>182</v>
      </c>
      <c r="AQ62" s="104">
        <f t="shared" si="82"/>
        <v>184</v>
      </c>
      <c r="AR62" s="104">
        <f t="shared" si="82"/>
        <v>181</v>
      </c>
      <c r="AS62" s="104">
        <f t="shared" si="82"/>
        <v>184</v>
      </c>
      <c r="AT62" s="104">
        <f t="shared" si="82"/>
        <v>181</v>
      </c>
      <c r="AU62" s="104">
        <f t="shared" si="82"/>
        <v>184</v>
      </c>
      <c r="AV62" s="104">
        <f t="shared" si="82"/>
        <v>181</v>
      </c>
      <c r="AW62" s="104">
        <f t="shared" si="82"/>
        <v>184</v>
      </c>
      <c r="AX62" s="104">
        <f t="shared" si="82"/>
        <v>182</v>
      </c>
      <c r="AY62" s="104">
        <f t="shared" si="82"/>
        <v>184</v>
      </c>
      <c r="AZ62" s="104">
        <f t="shared" si="82"/>
        <v>181</v>
      </c>
      <c r="BA62" s="104">
        <f t="shared" si="82"/>
        <v>184</v>
      </c>
      <c r="BB62" s="104">
        <f t="shared" si="82"/>
        <v>181</v>
      </c>
      <c r="BC62" s="104">
        <f t="shared" si="82"/>
        <v>184</v>
      </c>
      <c r="BD62" s="104">
        <f t="shared" si="82"/>
        <v>181</v>
      </c>
      <c r="BE62" s="104">
        <f t="shared" si="82"/>
        <v>184</v>
      </c>
      <c r="BF62" s="104">
        <f t="shared" si="82"/>
        <v>182</v>
      </c>
      <c r="BG62" s="104">
        <f t="shared" si="82"/>
        <v>184</v>
      </c>
      <c r="BH62" s="104">
        <f t="shared" si="82"/>
        <v>181</v>
      </c>
      <c r="BI62" s="104">
        <f t="shared" si="82"/>
        <v>184</v>
      </c>
      <c r="BJ62" s="104">
        <f t="shared" si="82"/>
        <v>181</v>
      </c>
      <c r="BK62" s="104">
        <f t="shared" si="82"/>
        <v>184</v>
      </c>
      <c r="BL62" s="104">
        <f t="shared" si="82"/>
        <v>181</v>
      </c>
      <c r="BM62" s="104">
        <f t="shared" si="82"/>
        <v>184</v>
      </c>
      <c r="BN62" s="104">
        <f t="shared" si="82"/>
        <v>182</v>
      </c>
      <c r="BO62" s="104">
        <f t="shared" si="82"/>
        <v>184</v>
      </c>
      <c r="BP62" s="104">
        <f t="shared" si="82"/>
        <v>181</v>
      </c>
      <c r="BQ62" s="104">
        <f t="shared" si="82"/>
        <v>184</v>
      </c>
      <c r="BR62" s="104">
        <f t="shared" ref="BR62:CG62" si="83">IF((BR$16-$D$5)&lt;0,0,IF((BR$16-$D$5)&gt;BR$17,BR$17,(BR$16-$D$5)+1))</f>
        <v>181</v>
      </c>
      <c r="BS62" s="104">
        <f t="shared" si="83"/>
        <v>184</v>
      </c>
      <c r="BT62" s="104">
        <f t="shared" si="83"/>
        <v>181</v>
      </c>
      <c r="BU62" s="104">
        <f t="shared" si="83"/>
        <v>184</v>
      </c>
      <c r="BV62" s="104">
        <f t="shared" si="83"/>
        <v>182</v>
      </c>
      <c r="BW62" s="104">
        <f t="shared" si="83"/>
        <v>184</v>
      </c>
      <c r="BX62" s="104">
        <f t="shared" si="83"/>
        <v>181</v>
      </c>
      <c r="BY62" s="104">
        <f t="shared" si="83"/>
        <v>184</v>
      </c>
      <c r="BZ62" s="104">
        <f t="shared" si="83"/>
        <v>181</v>
      </c>
      <c r="CA62" s="104">
        <f t="shared" si="83"/>
        <v>184</v>
      </c>
      <c r="CB62" s="104">
        <f t="shared" si="83"/>
        <v>181</v>
      </c>
      <c r="CC62" s="104">
        <f t="shared" si="83"/>
        <v>184</v>
      </c>
      <c r="CD62" s="104">
        <f t="shared" si="83"/>
        <v>182</v>
      </c>
      <c r="CE62" s="104">
        <f t="shared" si="83"/>
        <v>184</v>
      </c>
      <c r="CF62" s="104">
        <f t="shared" si="83"/>
        <v>181</v>
      </c>
      <c r="CG62" s="104">
        <f t="shared" si="83"/>
        <v>184</v>
      </c>
    </row>
    <row r="63" spans="1:86" ht="14.45" hidden="1" outlineLevel="2" x14ac:dyDescent="0.3">
      <c r="B63" s="84" t="s">
        <v>440</v>
      </c>
      <c r="F63" s="104">
        <f>IF((Inputs!$E$91-F$14)&lt;0,0,IF((Inputs!$E$91-F$14)&gt;F$17,F$17,(Inputs!$E$91-F$14)+1))</f>
        <v>181</v>
      </c>
      <c r="G63" s="104">
        <f>IF((Inputs!$E$91-G$14)&lt;0,0,IF((Inputs!$E$91-G$14)&gt;G$17,G$17,(Inputs!$E$91-G$14)+1))</f>
        <v>184</v>
      </c>
      <c r="H63" s="104">
        <f>IF((Inputs!$E$91-H$14)&lt;0,0,IF((Inputs!$E$91-H$14)&gt;H$17,H$17,(Inputs!$E$91-H$14)+1))</f>
        <v>181</v>
      </c>
      <c r="I63" s="104">
        <f>IF((Inputs!$E$91-I$14)&lt;0,0,IF((Inputs!$E$91-I$14)&gt;I$17,I$17,(Inputs!$E$91-I$14)+1))</f>
        <v>184</v>
      </c>
      <c r="J63" s="104">
        <f>IF((Inputs!$E$91-J$14)&lt;0,0,IF((Inputs!$E$91-J$14)&gt;J$17,J$17,(Inputs!$E$91-J$14)+1))</f>
        <v>182</v>
      </c>
      <c r="K63" s="104">
        <f>IF((Inputs!$E$91-K$14)&lt;0,0,IF((Inputs!$E$91-K$14)&gt;K$17,K$17,(Inputs!$E$91-K$14)+1))</f>
        <v>184</v>
      </c>
      <c r="L63" s="104">
        <f>IF((Inputs!$E$91-L$14)&lt;0,0,IF((Inputs!$E$91-L$14)&gt;L$17,L$17,(Inputs!$E$91-L$14)+1))</f>
        <v>181</v>
      </c>
      <c r="M63" s="104">
        <f>IF((Inputs!$E$91-M$14)&lt;0,0,IF((Inputs!$E$91-M$14)&gt;M$17,M$17,(Inputs!$E$91-M$14)+1))</f>
        <v>184</v>
      </c>
      <c r="N63" s="104">
        <f>IF((Inputs!$E$91-N$14)&lt;0,0,IF((Inputs!$E$91-N$14)&gt;N$17,N$17,(Inputs!$E$91-N$14)+1))</f>
        <v>181</v>
      </c>
      <c r="O63" s="104">
        <f>IF((Inputs!$E$91-O$14)&lt;0,0,IF((Inputs!$E$91-O$14)&gt;O$17,O$17,(Inputs!$E$91-O$14)+1))</f>
        <v>184</v>
      </c>
      <c r="P63" s="104">
        <f>IF((Inputs!$E$91-P$14)&lt;0,0,IF((Inputs!$E$91-P$14)&gt;P$17,P$17,(Inputs!$E$91-P$14)+1))</f>
        <v>181</v>
      </c>
      <c r="Q63" s="104">
        <f>IF((Inputs!$E$91-Q$14)&lt;0,0,IF((Inputs!$E$91-Q$14)&gt;Q$17,Q$17,(Inputs!$E$91-Q$14)+1))</f>
        <v>184</v>
      </c>
      <c r="R63" s="104">
        <f>IF((Inputs!$E$91-R$14)&lt;0,0,IF((Inputs!$E$91-R$14)&gt;R$17,R$17,(Inputs!$E$91-R$14)+1))</f>
        <v>182</v>
      </c>
      <c r="S63" s="104">
        <f>IF((Inputs!$E$91-S$14)&lt;0,0,IF((Inputs!$E$91-S$14)&gt;S$17,S$17,(Inputs!$E$91-S$14)+1))</f>
        <v>184</v>
      </c>
      <c r="T63" s="104">
        <f>IF((Inputs!$E$91-T$14)&lt;0,0,IF((Inputs!$E$91-T$14)&gt;T$17,T$17,(Inputs!$E$91-T$14)+1))</f>
        <v>181</v>
      </c>
      <c r="U63" s="104">
        <f>IF((Inputs!$E$91-U$14)&lt;0,0,IF((Inputs!$E$91-U$14)&gt;U$17,U$17,(Inputs!$E$91-U$14)+1))</f>
        <v>184</v>
      </c>
      <c r="V63" s="104">
        <f>IF((Inputs!$E$91-V$14)&lt;0,0,IF((Inputs!$E$91-V$14)&gt;V$17,V$17,(Inputs!$E$91-V$14)+1))</f>
        <v>181</v>
      </c>
      <c r="W63" s="104">
        <f>IF((Inputs!$E$91-W$14)&lt;0,0,IF((Inputs!$E$91-W$14)&gt;W$17,W$17,(Inputs!$E$91-W$14)+1))</f>
        <v>184</v>
      </c>
      <c r="X63" s="104">
        <f>IF((Inputs!$E$91-X$14)&lt;0,0,IF((Inputs!$E$91-X$14)&gt;X$17,X$17,(Inputs!$E$91-X$14)+1))</f>
        <v>181</v>
      </c>
      <c r="Y63" s="104">
        <f>IF((Inputs!$E$91-Y$14)&lt;0,0,IF((Inputs!$E$91-Y$14)&gt;Y$17,Y$17,(Inputs!$E$91-Y$14)+1))</f>
        <v>184</v>
      </c>
      <c r="Z63" s="104">
        <f>IF((Inputs!$E$91-Z$14)&lt;0,0,IF((Inputs!$E$91-Z$14)&gt;Z$17,Z$17,(Inputs!$E$91-Z$14)+1))</f>
        <v>182</v>
      </c>
      <c r="AA63" s="104">
        <f>IF((Inputs!$E$91-AA$14)&lt;0,0,IF((Inputs!$E$91-AA$14)&gt;AA$17,AA$17,(Inputs!$E$91-AA$14)+1))</f>
        <v>184</v>
      </c>
      <c r="AB63" s="104">
        <f>IF((Inputs!$E$91-AB$14)&lt;0,0,IF((Inputs!$E$91-AB$14)&gt;AB$17,AB$17,(Inputs!$E$91-AB$14)+1))</f>
        <v>181</v>
      </c>
      <c r="AC63" s="104">
        <f>IF((Inputs!$E$91-AC$14)&lt;0,0,IF((Inputs!$E$91-AC$14)&gt;AC$17,AC$17,(Inputs!$E$91-AC$14)+1))</f>
        <v>184</v>
      </c>
      <c r="AD63" s="104">
        <f>IF((Inputs!$E$91-AD$14)&lt;0,0,IF((Inputs!$E$91-AD$14)&gt;AD$17,AD$17,(Inputs!$E$91-AD$14)+1))</f>
        <v>181</v>
      </c>
      <c r="AE63" s="104">
        <f>IF((Inputs!$E$91-AE$14)&lt;0,0,IF((Inputs!$E$91-AE$14)&gt;AE$17,AE$17,(Inputs!$E$91-AE$14)+1))</f>
        <v>184</v>
      </c>
      <c r="AF63" s="104">
        <f>IF((Inputs!$E$91-AF$14)&lt;0,0,IF((Inputs!$E$91-AF$14)&gt;AF$17,AF$17,(Inputs!$E$91-AF$14)+1))</f>
        <v>181</v>
      </c>
      <c r="AG63" s="104">
        <f>IF((Inputs!$E$91-AG$14)&lt;0,0,IF((Inputs!$E$91-AG$14)&gt;AG$17,AG$17,(Inputs!$E$91-AG$14)+1))</f>
        <v>184</v>
      </c>
      <c r="AH63" s="104">
        <f>IF((Inputs!$E$91-AH$14)&lt;0,0,IF((Inputs!$E$91-AH$14)&gt;AH$17,AH$17,(Inputs!$E$91-AH$14)+1))</f>
        <v>182</v>
      </c>
      <c r="AI63" s="104">
        <f>IF((Inputs!$E$91-AI$14)&lt;0,0,IF((Inputs!$E$91-AI$14)&gt;AI$17,AI$17,(Inputs!$E$91-AI$14)+1))</f>
        <v>184</v>
      </c>
      <c r="AJ63" s="104">
        <f>IF((Inputs!$E$91-AJ$14)&lt;0,0,IF((Inputs!$E$91-AJ$14)&gt;AJ$17,AJ$17,(Inputs!$E$91-AJ$14)+1))</f>
        <v>181</v>
      </c>
      <c r="AK63" s="104">
        <f>IF((Inputs!$E$91-AK$14)&lt;0,0,IF((Inputs!$E$91-AK$14)&gt;AK$17,AK$17,(Inputs!$E$91-AK$14)+1))</f>
        <v>184</v>
      </c>
      <c r="AL63" s="104">
        <f>IF((Inputs!$E$91-AL$14)&lt;0,0,IF((Inputs!$E$91-AL$14)&gt;AL$17,AL$17,(Inputs!$E$91-AL$14)+1))</f>
        <v>181</v>
      </c>
      <c r="AM63" s="104">
        <f>IF((Inputs!$E$91-AM$14)&lt;0,0,IF((Inputs!$E$91-AM$14)&gt;AM$17,AM$17,(Inputs!$E$91-AM$14)+1))</f>
        <v>184</v>
      </c>
      <c r="AN63" s="104">
        <f>IF((Inputs!$E$91-AN$14)&lt;0,0,IF((Inputs!$E$91-AN$14)&gt;AN$17,AN$17,(Inputs!$E$91-AN$14)+1))</f>
        <v>181</v>
      </c>
      <c r="AO63" s="104">
        <f>IF((Inputs!$E$91-AO$14)&lt;0,0,IF((Inputs!$E$91-AO$14)&gt;AO$17,AO$17,(Inputs!$E$91-AO$14)+1))</f>
        <v>184</v>
      </c>
      <c r="AP63" s="104">
        <f>IF((Inputs!$E$91-AP$14)&lt;0,0,IF((Inputs!$E$91-AP$14)&gt;AP$17,AP$17,(Inputs!$E$91-AP$14)+1))</f>
        <v>182</v>
      </c>
      <c r="AQ63" s="104">
        <f>IF((Inputs!$E$91-AQ$14)&lt;0,0,IF((Inputs!$E$91-AQ$14)&gt;AQ$17,AQ$17,(Inputs!$E$91-AQ$14)+1))</f>
        <v>184</v>
      </c>
      <c r="AR63" s="104">
        <f>IF((Inputs!$E$91-AR$14)&lt;0,0,IF((Inputs!$E$91-AR$14)&gt;AR$17,AR$17,(Inputs!$E$91-AR$14)+1))</f>
        <v>181</v>
      </c>
      <c r="AS63" s="104">
        <f>IF((Inputs!$E$91-AS$14)&lt;0,0,IF((Inputs!$E$91-AS$14)&gt;AS$17,AS$17,(Inputs!$E$91-AS$14)+1))</f>
        <v>184</v>
      </c>
      <c r="AT63" s="104">
        <f>IF((Inputs!$E$91-AT$14)&lt;0,0,IF((Inputs!$E$91-AT$14)&gt;AT$17,AT$17,(Inputs!$E$91-AT$14)+1))</f>
        <v>181</v>
      </c>
      <c r="AU63" s="104">
        <f>IF((Inputs!$E$91-AU$14)&lt;0,0,IF((Inputs!$E$91-AU$14)&gt;AU$17,AU$17,(Inputs!$E$91-AU$14)+1))</f>
        <v>184</v>
      </c>
      <c r="AV63" s="104">
        <f>IF((Inputs!$E$91-AV$14)&lt;0,0,IF((Inputs!$E$91-AV$14)&gt;AV$17,AV$17,(Inputs!$E$91-AV$14)+1))</f>
        <v>0</v>
      </c>
      <c r="AW63" s="104">
        <f>IF((Inputs!$E$91-AW$14)&lt;0,0,IF((Inputs!$E$91-AW$14)&gt;AW$17,AW$17,(Inputs!$E$91-AW$14)+1))</f>
        <v>0</v>
      </c>
      <c r="AX63" s="104">
        <f>IF((Inputs!$E$91-AX$14)&lt;0,0,IF((Inputs!$E$91-AX$14)&gt;AX$17,AX$17,(Inputs!$E$91-AX$14)+1))</f>
        <v>0</v>
      </c>
      <c r="AY63" s="104">
        <f>IF((Inputs!$E$91-AY$14)&lt;0,0,IF((Inputs!$E$91-AY$14)&gt;AY$17,AY$17,(Inputs!$E$91-AY$14)+1))</f>
        <v>0</v>
      </c>
      <c r="AZ63" s="104">
        <f>IF((Inputs!$E$91-AZ$14)&lt;0,0,IF((Inputs!$E$91-AZ$14)&gt;AZ$17,AZ$17,(Inputs!$E$91-AZ$14)+1))</f>
        <v>0</v>
      </c>
      <c r="BA63" s="104">
        <f>IF((Inputs!$E$91-BA$14)&lt;0,0,IF((Inputs!$E$91-BA$14)&gt;BA$17,BA$17,(Inputs!$E$91-BA$14)+1))</f>
        <v>0</v>
      </c>
      <c r="BB63" s="104">
        <f>IF((Inputs!$E$91-BB$14)&lt;0,0,IF((Inputs!$E$91-BB$14)&gt;BB$17,BB$17,(Inputs!$E$91-BB$14)+1))</f>
        <v>0</v>
      </c>
      <c r="BC63" s="104">
        <f>IF((Inputs!$E$91-BC$14)&lt;0,0,IF((Inputs!$E$91-BC$14)&gt;BC$17,BC$17,(Inputs!$E$91-BC$14)+1))</f>
        <v>0</v>
      </c>
      <c r="BD63" s="104">
        <f>IF((Inputs!$E$91-BD$14)&lt;0,0,IF((Inputs!$E$91-BD$14)&gt;BD$17,BD$17,(Inputs!$E$91-BD$14)+1))</f>
        <v>0</v>
      </c>
      <c r="BE63" s="104">
        <f>IF((Inputs!$E$91-BE$14)&lt;0,0,IF((Inputs!$E$91-BE$14)&gt;BE$17,BE$17,(Inputs!$E$91-BE$14)+1))</f>
        <v>0</v>
      </c>
      <c r="BF63" s="104">
        <f>IF((Inputs!$E$91-BF$14)&lt;0,0,IF((Inputs!$E$91-BF$14)&gt;BF$17,BF$17,(Inputs!$E$91-BF$14)+1))</f>
        <v>0</v>
      </c>
      <c r="BG63" s="104">
        <f>IF((Inputs!$E$91-BG$14)&lt;0,0,IF((Inputs!$E$91-BG$14)&gt;BG$17,BG$17,(Inputs!$E$91-BG$14)+1))</f>
        <v>0</v>
      </c>
      <c r="BH63" s="104">
        <f>IF((Inputs!$E$91-BH$14)&lt;0,0,IF((Inputs!$E$91-BH$14)&gt;BH$17,BH$17,(Inputs!$E$91-BH$14)+1))</f>
        <v>0</v>
      </c>
      <c r="BI63" s="104">
        <f>IF((Inputs!$E$91-BI$14)&lt;0,0,IF((Inputs!$E$91-BI$14)&gt;BI$17,BI$17,(Inputs!$E$91-BI$14)+1))</f>
        <v>0</v>
      </c>
      <c r="BJ63" s="104">
        <f>IF((Inputs!$E$91-BJ$14)&lt;0,0,IF((Inputs!$E$91-BJ$14)&gt;BJ$17,BJ$17,(Inputs!$E$91-BJ$14)+1))</f>
        <v>0</v>
      </c>
      <c r="BK63" s="104">
        <f>IF((Inputs!$E$91-BK$14)&lt;0,0,IF((Inputs!$E$91-BK$14)&gt;BK$17,BK$17,(Inputs!$E$91-BK$14)+1))</f>
        <v>0</v>
      </c>
      <c r="BL63" s="104">
        <f>IF((Inputs!$E$91-BL$14)&lt;0,0,IF((Inputs!$E$91-BL$14)&gt;BL$17,BL$17,(Inputs!$E$91-BL$14)+1))</f>
        <v>0</v>
      </c>
      <c r="BM63" s="104">
        <f>IF((Inputs!$E$91-BM$14)&lt;0,0,IF((Inputs!$E$91-BM$14)&gt;BM$17,BM$17,(Inputs!$E$91-BM$14)+1))</f>
        <v>0</v>
      </c>
      <c r="BN63" s="104">
        <f>IF((Inputs!$E$91-BN$14)&lt;0,0,IF((Inputs!$E$91-BN$14)&gt;BN$17,BN$17,(Inputs!$E$91-BN$14)+1))</f>
        <v>0</v>
      </c>
      <c r="BO63" s="104">
        <f>IF((Inputs!$E$91-BO$14)&lt;0,0,IF((Inputs!$E$91-BO$14)&gt;BO$17,BO$17,(Inputs!$E$91-BO$14)+1))</f>
        <v>0</v>
      </c>
      <c r="BP63" s="104">
        <f>IF((Inputs!$E$91-BP$14)&lt;0,0,IF((Inputs!$E$91-BP$14)&gt;BP$17,BP$17,(Inputs!$E$91-BP$14)+1))</f>
        <v>0</v>
      </c>
      <c r="BQ63" s="104">
        <f>IF((Inputs!$E$91-BQ$14)&lt;0,0,IF((Inputs!$E$91-BQ$14)&gt;BQ$17,BQ$17,(Inputs!$E$91-BQ$14)+1))</f>
        <v>0</v>
      </c>
      <c r="BR63" s="104">
        <f>IF((Inputs!$E$91-BR$14)&lt;0,0,IF((Inputs!$E$91-BR$14)&gt;BR$17,BR$17,(Inputs!$E$91-BR$14)+1))</f>
        <v>0</v>
      </c>
      <c r="BS63" s="104">
        <f>IF((Inputs!$E$91-BS$14)&lt;0,0,IF((Inputs!$E$91-BS$14)&gt;BS$17,BS$17,(Inputs!$E$91-BS$14)+1))</f>
        <v>0</v>
      </c>
      <c r="BT63" s="104">
        <f>IF((Inputs!$E$91-BT$14)&lt;0,0,IF((Inputs!$E$91-BT$14)&gt;BT$17,BT$17,(Inputs!$E$91-BT$14)+1))</f>
        <v>0</v>
      </c>
      <c r="BU63" s="104">
        <f>IF((Inputs!$E$91-BU$14)&lt;0,0,IF((Inputs!$E$91-BU$14)&gt;BU$17,BU$17,(Inputs!$E$91-BU$14)+1))</f>
        <v>0</v>
      </c>
      <c r="BV63" s="104">
        <f>IF((Inputs!$E$91-BV$14)&lt;0,0,IF((Inputs!$E$91-BV$14)&gt;BV$17,BV$17,(Inputs!$E$91-BV$14)+1))</f>
        <v>0</v>
      </c>
      <c r="BW63" s="104">
        <f>IF((Inputs!$E$91-BW$14)&lt;0,0,IF((Inputs!$E$91-BW$14)&gt;BW$17,BW$17,(Inputs!$E$91-BW$14)+1))</f>
        <v>0</v>
      </c>
      <c r="BX63" s="104">
        <f>IF((Inputs!$E$91-BX$14)&lt;0,0,IF((Inputs!$E$91-BX$14)&gt;BX$17,BX$17,(Inputs!$E$91-BX$14)+1))</f>
        <v>0</v>
      </c>
      <c r="BY63" s="104">
        <f>IF((Inputs!$E$91-BY$14)&lt;0,0,IF((Inputs!$E$91-BY$14)&gt;BY$17,BY$17,(Inputs!$E$91-BY$14)+1))</f>
        <v>0</v>
      </c>
      <c r="BZ63" s="104">
        <f>IF((Inputs!$E$91-BZ$14)&lt;0,0,IF((Inputs!$E$91-BZ$14)&gt;BZ$17,BZ$17,(Inputs!$E$91-BZ$14)+1))</f>
        <v>0</v>
      </c>
      <c r="CA63" s="104">
        <f>IF((Inputs!$E$91-CA$14)&lt;0,0,IF((Inputs!$E$91-CA$14)&gt;CA$17,CA$17,(Inputs!$E$91-CA$14)+1))</f>
        <v>0</v>
      </c>
      <c r="CB63" s="104">
        <f>IF((Inputs!$E$91-CB$14)&lt;0,0,IF((Inputs!$E$91-CB$14)&gt;CB$17,CB$17,(Inputs!$E$91-CB$14)+1))</f>
        <v>0</v>
      </c>
      <c r="CC63" s="104">
        <f>IF((Inputs!$E$91-CC$14)&lt;0,0,IF((Inputs!$E$91-CC$14)&gt;CC$17,CC$17,(Inputs!$E$91-CC$14)+1))</f>
        <v>0</v>
      </c>
      <c r="CD63" s="104">
        <f>IF((Inputs!$E$91-CD$14)&lt;0,0,IF((Inputs!$E$91-CD$14)&gt;CD$17,CD$17,(Inputs!$E$91-CD$14)+1))</f>
        <v>0</v>
      </c>
      <c r="CE63" s="104">
        <f>IF((Inputs!$E$91-CE$14)&lt;0,0,IF((Inputs!$E$91-CE$14)&gt;CE$17,CE$17,(Inputs!$E$91-CE$14)+1))</f>
        <v>0</v>
      </c>
      <c r="CF63" s="104">
        <f>IF((Inputs!$E$91-CF$14)&lt;0,0,IF((Inputs!$E$91-CF$14)&gt;CF$17,CF$17,(Inputs!$E$91-CF$14)+1))</f>
        <v>0</v>
      </c>
      <c r="CG63" s="104">
        <f>IF((Inputs!$E$91-CG$14)&lt;0,0,IF((Inputs!$E$91-CG$14)&gt;CG$17,CG$17,(Inputs!$E$91-CG$14)+1))</f>
        <v>0</v>
      </c>
    </row>
    <row r="64" spans="1:86" ht="14.45" hidden="1" outlineLevel="2" x14ac:dyDescent="0.3">
      <c r="B64" s="85" t="s">
        <v>441</v>
      </c>
      <c r="F64" s="106">
        <f>MIN(F$62:F$63)</f>
        <v>0</v>
      </c>
      <c r="G64" s="106">
        <f t="shared" ref="G64:BR64" si="84">MIN(G$62:G$63)</f>
        <v>0</v>
      </c>
      <c r="H64" s="106">
        <f t="shared" si="84"/>
        <v>181</v>
      </c>
      <c r="I64" s="106">
        <f t="shared" si="84"/>
        <v>184</v>
      </c>
      <c r="J64" s="106">
        <f t="shared" si="84"/>
        <v>182</v>
      </c>
      <c r="K64" s="106">
        <f t="shared" si="84"/>
        <v>184</v>
      </c>
      <c r="L64" s="106">
        <f t="shared" si="84"/>
        <v>181</v>
      </c>
      <c r="M64" s="106">
        <f t="shared" si="84"/>
        <v>184</v>
      </c>
      <c r="N64" s="106">
        <f t="shared" si="84"/>
        <v>181</v>
      </c>
      <c r="O64" s="106">
        <f t="shared" si="84"/>
        <v>184</v>
      </c>
      <c r="P64" s="106">
        <f t="shared" si="84"/>
        <v>181</v>
      </c>
      <c r="Q64" s="106">
        <f t="shared" si="84"/>
        <v>184</v>
      </c>
      <c r="R64" s="106">
        <f t="shared" si="84"/>
        <v>182</v>
      </c>
      <c r="S64" s="106">
        <f t="shared" si="84"/>
        <v>184</v>
      </c>
      <c r="T64" s="106">
        <f t="shared" si="84"/>
        <v>181</v>
      </c>
      <c r="U64" s="106">
        <f t="shared" si="84"/>
        <v>184</v>
      </c>
      <c r="V64" s="106">
        <f t="shared" si="84"/>
        <v>181</v>
      </c>
      <c r="W64" s="106">
        <f t="shared" si="84"/>
        <v>184</v>
      </c>
      <c r="X64" s="106">
        <f t="shared" si="84"/>
        <v>181</v>
      </c>
      <c r="Y64" s="106">
        <f t="shared" si="84"/>
        <v>184</v>
      </c>
      <c r="Z64" s="106">
        <f t="shared" si="84"/>
        <v>182</v>
      </c>
      <c r="AA64" s="106">
        <f t="shared" si="84"/>
        <v>184</v>
      </c>
      <c r="AB64" s="106">
        <f t="shared" si="84"/>
        <v>181</v>
      </c>
      <c r="AC64" s="106">
        <f t="shared" si="84"/>
        <v>184</v>
      </c>
      <c r="AD64" s="106">
        <f t="shared" si="84"/>
        <v>181</v>
      </c>
      <c r="AE64" s="106">
        <f t="shared" si="84"/>
        <v>184</v>
      </c>
      <c r="AF64" s="106">
        <f t="shared" si="84"/>
        <v>181</v>
      </c>
      <c r="AG64" s="106">
        <f t="shared" si="84"/>
        <v>184</v>
      </c>
      <c r="AH64" s="106">
        <f t="shared" si="84"/>
        <v>182</v>
      </c>
      <c r="AI64" s="106">
        <f t="shared" si="84"/>
        <v>184</v>
      </c>
      <c r="AJ64" s="106">
        <f t="shared" si="84"/>
        <v>181</v>
      </c>
      <c r="AK64" s="106">
        <f t="shared" si="84"/>
        <v>184</v>
      </c>
      <c r="AL64" s="106">
        <f t="shared" si="84"/>
        <v>181</v>
      </c>
      <c r="AM64" s="106">
        <f t="shared" si="84"/>
        <v>184</v>
      </c>
      <c r="AN64" s="106">
        <f t="shared" si="84"/>
        <v>181</v>
      </c>
      <c r="AO64" s="106">
        <f t="shared" si="84"/>
        <v>184</v>
      </c>
      <c r="AP64" s="106">
        <f t="shared" si="84"/>
        <v>182</v>
      </c>
      <c r="AQ64" s="106">
        <f t="shared" si="84"/>
        <v>184</v>
      </c>
      <c r="AR64" s="106">
        <f t="shared" si="84"/>
        <v>181</v>
      </c>
      <c r="AS64" s="106">
        <f t="shared" si="84"/>
        <v>184</v>
      </c>
      <c r="AT64" s="106">
        <f t="shared" si="84"/>
        <v>181</v>
      </c>
      <c r="AU64" s="106">
        <f t="shared" si="84"/>
        <v>184</v>
      </c>
      <c r="AV64" s="106">
        <f t="shared" si="84"/>
        <v>0</v>
      </c>
      <c r="AW64" s="106">
        <f t="shared" si="84"/>
        <v>0</v>
      </c>
      <c r="AX64" s="106">
        <f t="shared" si="84"/>
        <v>0</v>
      </c>
      <c r="AY64" s="106">
        <f t="shared" si="84"/>
        <v>0</v>
      </c>
      <c r="AZ64" s="106">
        <f t="shared" si="84"/>
        <v>0</v>
      </c>
      <c r="BA64" s="106">
        <f t="shared" si="84"/>
        <v>0</v>
      </c>
      <c r="BB64" s="106">
        <f t="shared" si="84"/>
        <v>0</v>
      </c>
      <c r="BC64" s="106">
        <f t="shared" si="84"/>
        <v>0</v>
      </c>
      <c r="BD64" s="106">
        <f t="shared" si="84"/>
        <v>0</v>
      </c>
      <c r="BE64" s="106">
        <f t="shared" si="84"/>
        <v>0</v>
      </c>
      <c r="BF64" s="106">
        <f t="shared" si="84"/>
        <v>0</v>
      </c>
      <c r="BG64" s="106">
        <f t="shared" si="84"/>
        <v>0</v>
      </c>
      <c r="BH64" s="106">
        <f t="shared" si="84"/>
        <v>0</v>
      </c>
      <c r="BI64" s="106">
        <f t="shared" si="84"/>
        <v>0</v>
      </c>
      <c r="BJ64" s="106">
        <f t="shared" si="84"/>
        <v>0</v>
      </c>
      <c r="BK64" s="106">
        <f t="shared" si="84"/>
        <v>0</v>
      </c>
      <c r="BL64" s="106">
        <f t="shared" si="84"/>
        <v>0</v>
      </c>
      <c r="BM64" s="106">
        <f t="shared" si="84"/>
        <v>0</v>
      </c>
      <c r="BN64" s="106">
        <f t="shared" si="84"/>
        <v>0</v>
      </c>
      <c r="BO64" s="106">
        <f t="shared" si="84"/>
        <v>0</v>
      </c>
      <c r="BP64" s="106">
        <f t="shared" si="84"/>
        <v>0</v>
      </c>
      <c r="BQ64" s="106">
        <f t="shared" si="84"/>
        <v>0</v>
      </c>
      <c r="BR64" s="106">
        <f t="shared" si="84"/>
        <v>0</v>
      </c>
      <c r="BS64" s="106">
        <f t="shared" ref="BS64:CG64" si="85">MIN(BS$62:BS$63)</f>
        <v>0</v>
      </c>
      <c r="BT64" s="106">
        <f t="shared" si="85"/>
        <v>0</v>
      </c>
      <c r="BU64" s="106">
        <f t="shared" si="85"/>
        <v>0</v>
      </c>
      <c r="BV64" s="106">
        <f t="shared" si="85"/>
        <v>0</v>
      </c>
      <c r="BW64" s="106">
        <f t="shared" si="85"/>
        <v>0</v>
      </c>
      <c r="BX64" s="106">
        <f t="shared" si="85"/>
        <v>0</v>
      </c>
      <c r="BY64" s="106">
        <f t="shared" si="85"/>
        <v>0</v>
      </c>
      <c r="BZ64" s="106">
        <f t="shared" si="85"/>
        <v>0</v>
      </c>
      <c r="CA64" s="106">
        <f t="shared" si="85"/>
        <v>0</v>
      </c>
      <c r="CB64" s="106">
        <f t="shared" si="85"/>
        <v>0</v>
      </c>
      <c r="CC64" s="106">
        <f t="shared" si="85"/>
        <v>0</v>
      </c>
      <c r="CD64" s="106">
        <f t="shared" si="85"/>
        <v>0</v>
      </c>
      <c r="CE64" s="106">
        <f t="shared" si="85"/>
        <v>0</v>
      </c>
      <c r="CF64" s="106">
        <f t="shared" si="85"/>
        <v>0</v>
      </c>
      <c r="CG64" s="106">
        <f t="shared" si="85"/>
        <v>0</v>
      </c>
    </row>
    <row r="65" spans="1:86" ht="14.45" hidden="1" outlineLevel="1" x14ac:dyDescent="0.3">
      <c r="B65" s="66" t="s">
        <v>443</v>
      </c>
      <c r="F65" s="108">
        <f t="shared" ref="F65:AK65" si="86">F$64/F$17</f>
        <v>0</v>
      </c>
      <c r="G65" s="108">
        <f t="shared" si="86"/>
        <v>0</v>
      </c>
      <c r="H65" s="108">
        <f t="shared" si="86"/>
        <v>1</v>
      </c>
      <c r="I65" s="108">
        <f t="shared" si="86"/>
        <v>1</v>
      </c>
      <c r="J65" s="108">
        <f t="shared" si="86"/>
        <v>1</v>
      </c>
      <c r="K65" s="108">
        <f t="shared" si="86"/>
        <v>1</v>
      </c>
      <c r="L65" s="108">
        <f t="shared" si="86"/>
        <v>1</v>
      </c>
      <c r="M65" s="108">
        <f t="shared" si="86"/>
        <v>1</v>
      </c>
      <c r="N65" s="108">
        <f t="shared" si="86"/>
        <v>1</v>
      </c>
      <c r="O65" s="108">
        <f t="shared" si="86"/>
        <v>1</v>
      </c>
      <c r="P65" s="108">
        <f t="shared" si="86"/>
        <v>1</v>
      </c>
      <c r="Q65" s="108">
        <f t="shared" si="86"/>
        <v>1</v>
      </c>
      <c r="R65" s="108">
        <f t="shared" si="86"/>
        <v>1</v>
      </c>
      <c r="S65" s="108">
        <f t="shared" si="86"/>
        <v>1</v>
      </c>
      <c r="T65" s="108">
        <f t="shared" si="86"/>
        <v>1</v>
      </c>
      <c r="U65" s="108">
        <f t="shared" si="86"/>
        <v>1</v>
      </c>
      <c r="V65" s="108">
        <f t="shared" si="86"/>
        <v>1</v>
      </c>
      <c r="W65" s="108">
        <f t="shared" si="86"/>
        <v>1</v>
      </c>
      <c r="X65" s="108">
        <f t="shared" si="86"/>
        <v>1</v>
      </c>
      <c r="Y65" s="108">
        <f t="shared" si="86"/>
        <v>1</v>
      </c>
      <c r="Z65" s="108">
        <f t="shared" si="86"/>
        <v>1</v>
      </c>
      <c r="AA65" s="108">
        <f t="shared" si="86"/>
        <v>1</v>
      </c>
      <c r="AB65" s="108">
        <f t="shared" si="86"/>
        <v>1</v>
      </c>
      <c r="AC65" s="108">
        <f t="shared" si="86"/>
        <v>1</v>
      </c>
      <c r="AD65" s="108">
        <f t="shared" si="86"/>
        <v>1</v>
      </c>
      <c r="AE65" s="108">
        <f t="shared" si="86"/>
        <v>1</v>
      </c>
      <c r="AF65" s="108">
        <f t="shared" si="86"/>
        <v>1</v>
      </c>
      <c r="AG65" s="108">
        <f t="shared" si="86"/>
        <v>1</v>
      </c>
      <c r="AH65" s="108">
        <f t="shared" si="86"/>
        <v>1</v>
      </c>
      <c r="AI65" s="108">
        <f t="shared" si="86"/>
        <v>1</v>
      </c>
      <c r="AJ65" s="108">
        <f t="shared" si="86"/>
        <v>1</v>
      </c>
      <c r="AK65" s="108">
        <f t="shared" si="86"/>
        <v>1</v>
      </c>
      <c r="AL65" s="108">
        <f t="shared" ref="AL65:BQ65" si="87">AL$64/AL$17</f>
        <v>1</v>
      </c>
      <c r="AM65" s="108">
        <f t="shared" si="87"/>
        <v>1</v>
      </c>
      <c r="AN65" s="108">
        <f t="shared" si="87"/>
        <v>1</v>
      </c>
      <c r="AO65" s="108">
        <f t="shared" si="87"/>
        <v>1</v>
      </c>
      <c r="AP65" s="108">
        <f t="shared" si="87"/>
        <v>1</v>
      </c>
      <c r="AQ65" s="108">
        <f t="shared" si="87"/>
        <v>1</v>
      </c>
      <c r="AR65" s="108">
        <f t="shared" si="87"/>
        <v>1</v>
      </c>
      <c r="AS65" s="108">
        <f t="shared" si="87"/>
        <v>1</v>
      </c>
      <c r="AT65" s="108">
        <f t="shared" si="87"/>
        <v>1</v>
      </c>
      <c r="AU65" s="108">
        <f t="shared" si="87"/>
        <v>1</v>
      </c>
      <c r="AV65" s="108">
        <f t="shared" si="87"/>
        <v>0</v>
      </c>
      <c r="AW65" s="108">
        <f t="shared" si="87"/>
        <v>0</v>
      </c>
      <c r="AX65" s="108">
        <f t="shared" si="87"/>
        <v>0</v>
      </c>
      <c r="AY65" s="108">
        <f t="shared" si="87"/>
        <v>0</v>
      </c>
      <c r="AZ65" s="108">
        <f t="shared" si="87"/>
        <v>0</v>
      </c>
      <c r="BA65" s="108">
        <f t="shared" si="87"/>
        <v>0</v>
      </c>
      <c r="BB65" s="108">
        <f t="shared" si="87"/>
        <v>0</v>
      </c>
      <c r="BC65" s="108">
        <f t="shared" si="87"/>
        <v>0</v>
      </c>
      <c r="BD65" s="108">
        <f t="shared" si="87"/>
        <v>0</v>
      </c>
      <c r="BE65" s="108">
        <f t="shared" si="87"/>
        <v>0</v>
      </c>
      <c r="BF65" s="108">
        <f t="shared" si="87"/>
        <v>0</v>
      </c>
      <c r="BG65" s="108">
        <f t="shared" si="87"/>
        <v>0</v>
      </c>
      <c r="BH65" s="108">
        <f t="shared" si="87"/>
        <v>0</v>
      </c>
      <c r="BI65" s="108">
        <f t="shared" si="87"/>
        <v>0</v>
      </c>
      <c r="BJ65" s="108">
        <f t="shared" si="87"/>
        <v>0</v>
      </c>
      <c r="BK65" s="108">
        <f t="shared" si="87"/>
        <v>0</v>
      </c>
      <c r="BL65" s="108">
        <f t="shared" si="87"/>
        <v>0</v>
      </c>
      <c r="BM65" s="108">
        <f t="shared" si="87"/>
        <v>0</v>
      </c>
      <c r="BN65" s="108">
        <f t="shared" si="87"/>
        <v>0</v>
      </c>
      <c r="BO65" s="108">
        <f t="shared" si="87"/>
        <v>0</v>
      </c>
      <c r="BP65" s="108">
        <f t="shared" si="87"/>
        <v>0</v>
      </c>
      <c r="BQ65" s="108">
        <f t="shared" si="87"/>
        <v>0</v>
      </c>
      <c r="BR65" s="108">
        <f t="shared" ref="BR65:CG65" si="88">BR$64/BR$17</f>
        <v>0</v>
      </c>
      <c r="BS65" s="108">
        <f t="shared" si="88"/>
        <v>0</v>
      </c>
      <c r="BT65" s="108">
        <f t="shared" si="88"/>
        <v>0</v>
      </c>
      <c r="BU65" s="108">
        <f t="shared" si="88"/>
        <v>0</v>
      </c>
      <c r="BV65" s="108">
        <f t="shared" si="88"/>
        <v>0</v>
      </c>
      <c r="BW65" s="108">
        <f t="shared" si="88"/>
        <v>0</v>
      </c>
      <c r="BX65" s="108">
        <f t="shared" si="88"/>
        <v>0</v>
      </c>
      <c r="BY65" s="108">
        <f t="shared" si="88"/>
        <v>0</v>
      </c>
      <c r="BZ65" s="108">
        <f t="shared" si="88"/>
        <v>0</v>
      </c>
      <c r="CA65" s="108">
        <f t="shared" si="88"/>
        <v>0</v>
      </c>
      <c r="CB65" s="108">
        <f t="shared" si="88"/>
        <v>0</v>
      </c>
      <c r="CC65" s="108">
        <f t="shared" si="88"/>
        <v>0</v>
      </c>
      <c r="CD65" s="108">
        <f t="shared" si="88"/>
        <v>0</v>
      </c>
      <c r="CE65" s="108">
        <f t="shared" si="88"/>
        <v>0</v>
      </c>
      <c r="CF65" s="108">
        <f t="shared" si="88"/>
        <v>0</v>
      </c>
      <c r="CG65" s="108">
        <f t="shared" si="88"/>
        <v>0</v>
      </c>
    </row>
    <row r="66" spans="1:86" s="102" customFormat="1" ht="6.6" hidden="1" customHeight="1" outlineLevel="1" x14ac:dyDescent="0.3">
      <c r="B66" s="189"/>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66"/>
    </row>
    <row r="67" spans="1:86" ht="14.45" hidden="1" outlineLevel="2" x14ac:dyDescent="0.3">
      <c r="B67" s="84" t="s">
        <v>444</v>
      </c>
      <c r="F67" s="104">
        <f>IF((F$16-Inputs!$E$93)&lt;0,0,IF((F$16-Inputs!$E$93)&gt;F$17,F$17,(F$16-Inputs!$E$93)+1))*IF(Inputs!$E$90="Yes",1,0)</f>
        <v>0</v>
      </c>
      <c r="G67" s="104">
        <f>IF((G$16-Inputs!$E$93)&lt;0,0,IF((G$16-Inputs!$E$93)&gt;G$17,G$17,(G$16-Inputs!$E$93)+1))*IF(Inputs!$E$90="Yes",1,0)</f>
        <v>0</v>
      </c>
      <c r="H67" s="104">
        <f>IF((H$16-Inputs!$E$93)&lt;0,0,IF((H$16-Inputs!$E$93)&gt;H$17,H$17,(H$16-Inputs!$E$93)+1))*IF(Inputs!$E$90="Yes",1,0)</f>
        <v>0</v>
      </c>
      <c r="I67" s="104">
        <f>IF((I$16-Inputs!$E$93)&lt;0,0,IF((I$16-Inputs!$E$93)&gt;I$17,I$17,(I$16-Inputs!$E$93)+1))*IF(Inputs!$E$90="Yes",1,0)</f>
        <v>0</v>
      </c>
      <c r="J67" s="104">
        <f>IF((J$16-Inputs!$E$93)&lt;0,0,IF((J$16-Inputs!$E$93)&gt;J$17,J$17,(J$16-Inputs!$E$93)+1))*IF(Inputs!$E$90="Yes",1,0)</f>
        <v>0</v>
      </c>
      <c r="K67" s="104">
        <f>IF((K$16-Inputs!$E$93)&lt;0,0,IF((K$16-Inputs!$E$93)&gt;K$17,K$17,(K$16-Inputs!$E$93)+1))*IF(Inputs!$E$90="Yes",1,0)</f>
        <v>0</v>
      </c>
      <c r="L67" s="104">
        <f>IF((L$16-Inputs!$E$93)&lt;0,0,IF((L$16-Inputs!$E$93)&gt;L$17,L$17,(L$16-Inputs!$E$93)+1))*IF(Inputs!$E$90="Yes",1,0)</f>
        <v>0</v>
      </c>
      <c r="M67" s="104">
        <f>IF((M$16-Inputs!$E$93)&lt;0,0,IF((M$16-Inputs!$E$93)&gt;M$17,M$17,(M$16-Inputs!$E$93)+1))*IF(Inputs!$E$90="Yes",1,0)</f>
        <v>0</v>
      </c>
      <c r="N67" s="104">
        <f>IF((N$16-Inputs!$E$93)&lt;0,0,IF((N$16-Inputs!$E$93)&gt;N$17,N$17,(N$16-Inputs!$E$93)+1))*IF(Inputs!$E$90="Yes",1,0)</f>
        <v>0</v>
      </c>
      <c r="O67" s="104">
        <f>IF((O$16-Inputs!$E$93)&lt;0,0,IF((O$16-Inputs!$E$93)&gt;O$17,O$17,(O$16-Inputs!$E$93)+1))*IF(Inputs!$E$90="Yes",1,0)</f>
        <v>0</v>
      </c>
      <c r="P67" s="104">
        <f>IF((P$16-Inputs!$E$93)&lt;0,0,IF((P$16-Inputs!$E$93)&gt;P$17,P$17,(P$16-Inputs!$E$93)+1))*IF(Inputs!$E$90="Yes",1,0)</f>
        <v>0</v>
      </c>
      <c r="Q67" s="104">
        <f>IF((Q$16-Inputs!$E$93)&lt;0,0,IF((Q$16-Inputs!$E$93)&gt;Q$17,Q$17,(Q$16-Inputs!$E$93)+1))*IF(Inputs!$E$90="Yes",1,0)</f>
        <v>0</v>
      </c>
      <c r="R67" s="104">
        <f>IF((R$16-Inputs!$E$93)&lt;0,0,IF((R$16-Inputs!$E$93)&gt;R$17,R$17,(R$16-Inputs!$E$93)+1))*IF(Inputs!$E$90="Yes",1,0)</f>
        <v>0</v>
      </c>
      <c r="S67" s="104">
        <f>IF((S$16-Inputs!$E$93)&lt;0,0,IF((S$16-Inputs!$E$93)&gt;S$17,S$17,(S$16-Inputs!$E$93)+1))*IF(Inputs!$E$90="Yes",1,0)</f>
        <v>0</v>
      </c>
      <c r="T67" s="104">
        <f>IF((T$16-Inputs!$E$93)&lt;0,0,IF((T$16-Inputs!$E$93)&gt;T$17,T$17,(T$16-Inputs!$E$93)+1))*IF(Inputs!$E$90="Yes",1,0)</f>
        <v>0</v>
      </c>
      <c r="U67" s="104">
        <f>IF((U$16-Inputs!$E$93)&lt;0,0,IF((U$16-Inputs!$E$93)&gt;U$17,U$17,(U$16-Inputs!$E$93)+1))*IF(Inputs!$E$90="Yes",1,0)</f>
        <v>0</v>
      </c>
      <c r="V67" s="104">
        <f>IF((V$16-Inputs!$E$93)&lt;0,0,IF((V$16-Inputs!$E$93)&gt;V$17,V$17,(V$16-Inputs!$E$93)+1))*IF(Inputs!$E$90="Yes",1,0)</f>
        <v>0</v>
      </c>
      <c r="W67" s="104">
        <f>IF((W$16-Inputs!$E$93)&lt;0,0,IF((W$16-Inputs!$E$93)&gt;W$17,W$17,(W$16-Inputs!$E$93)+1))*IF(Inputs!$E$90="Yes",1,0)</f>
        <v>0</v>
      </c>
      <c r="X67" s="104">
        <f>IF((X$16-Inputs!$E$93)&lt;0,0,IF((X$16-Inputs!$E$93)&gt;X$17,X$17,(X$16-Inputs!$E$93)+1))*IF(Inputs!$E$90="Yes",1,0)</f>
        <v>0</v>
      </c>
      <c r="Y67" s="104">
        <f>IF((Y$16-Inputs!$E$93)&lt;0,0,IF((Y$16-Inputs!$E$93)&gt;Y$17,Y$17,(Y$16-Inputs!$E$93)+1))*IF(Inputs!$E$90="Yes",1,0)</f>
        <v>0</v>
      </c>
      <c r="Z67" s="104">
        <f>IF((Z$16-Inputs!$E$93)&lt;0,0,IF((Z$16-Inputs!$E$93)&gt;Z$17,Z$17,(Z$16-Inputs!$E$93)+1))*IF(Inputs!$E$90="Yes",1,0)</f>
        <v>0</v>
      </c>
      <c r="AA67" s="104">
        <f>IF((AA$16-Inputs!$E$93)&lt;0,0,IF((AA$16-Inputs!$E$93)&gt;AA$17,AA$17,(AA$16-Inputs!$E$93)+1))*IF(Inputs!$E$90="Yes",1,0)</f>
        <v>0</v>
      </c>
      <c r="AB67" s="104">
        <f>IF((AB$16-Inputs!$E$93)&lt;0,0,IF((AB$16-Inputs!$E$93)&gt;AB$17,AB$17,(AB$16-Inputs!$E$93)+1))*IF(Inputs!$E$90="Yes",1,0)</f>
        <v>0</v>
      </c>
      <c r="AC67" s="104">
        <f>IF((AC$16-Inputs!$E$93)&lt;0,0,IF((AC$16-Inputs!$E$93)&gt;AC$17,AC$17,(AC$16-Inputs!$E$93)+1))*IF(Inputs!$E$90="Yes",1,0)</f>
        <v>0</v>
      </c>
      <c r="AD67" s="104">
        <f>IF((AD$16-Inputs!$E$93)&lt;0,0,IF((AD$16-Inputs!$E$93)&gt;AD$17,AD$17,(AD$16-Inputs!$E$93)+1))*IF(Inputs!$E$90="Yes",1,0)</f>
        <v>0</v>
      </c>
      <c r="AE67" s="104">
        <f>IF((AE$16-Inputs!$E$93)&lt;0,0,IF((AE$16-Inputs!$E$93)&gt;AE$17,AE$17,(AE$16-Inputs!$E$93)+1))*IF(Inputs!$E$90="Yes",1,0)</f>
        <v>0</v>
      </c>
      <c r="AF67" s="104">
        <f>IF((AF$16-Inputs!$E$93)&lt;0,0,IF((AF$16-Inputs!$E$93)&gt;AF$17,AF$17,(AF$16-Inputs!$E$93)+1))*IF(Inputs!$E$90="Yes",1,0)</f>
        <v>0</v>
      </c>
      <c r="AG67" s="104">
        <f>IF((AG$16-Inputs!$E$93)&lt;0,0,IF((AG$16-Inputs!$E$93)&gt;AG$17,AG$17,(AG$16-Inputs!$E$93)+1))*IF(Inputs!$E$90="Yes",1,0)</f>
        <v>0</v>
      </c>
      <c r="AH67" s="104">
        <f>IF((AH$16-Inputs!$E$93)&lt;0,0,IF((AH$16-Inputs!$E$93)&gt;AH$17,AH$17,(AH$16-Inputs!$E$93)+1))*IF(Inputs!$E$90="Yes",1,0)</f>
        <v>0</v>
      </c>
      <c r="AI67" s="104">
        <f>IF((AI$16-Inputs!$E$93)&lt;0,0,IF((AI$16-Inputs!$E$93)&gt;AI$17,AI$17,(AI$16-Inputs!$E$93)+1))*IF(Inputs!$E$90="Yes",1,0)</f>
        <v>0</v>
      </c>
      <c r="AJ67" s="104">
        <f>IF((AJ$16-Inputs!$E$93)&lt;0,0,IF((AJ$16-Inputs!$E$93)&gt;AJ$17,AJ$17,(AJ$16-Inputs!$E$93)+1))*IF(Inputs!$E$90="Yes",1,0)</f>
        <v>0</v>
      </c>
      <c r="AK67" s="104">
        <f>IF((AK$16-Inputs!$E$93)&lt;0,0,IF((AK$16-Inputs!$E$93)&gt;AK$17,AK$17,(AK$16-Inputs!$E$93)+1))*IF(Inputs!$E$90="Yes",1,0)</f>
        <v>0</v>
      </c>
      <c r="AL67" s="104">
        <f>IF((AL$16-Inputs!$E$93)&lt;0,0,IF((AL$16-Inputs!$E$93)&gt;AL$17,AL$17,(AL$16-Inputs!$E$93)+1))*IF(Inputs!$E$90="Yes",1,0)</f>
        <v>0</v>
      </c>
      <c r="AM67" s="104">
        <f>IF((AM$16-Inputs!$E$93)&lt;0,0,IF((AM$16-Inputs!$E$93)&gt;AM$17,AM$17,(AM$16-Inputs!$E$93)+1))*IF(Inputs!$E$90="Yes",1,0)</f>
        <v>0</v>
      </c>
      <c r="AN67" s="104">
        <f>IF((AN$16-Inputs!$E$93)&lt;0,0,IF((AN$16-Inputs!$E$93)&gt;AN$17,AN$17,(AN$16-Inputs!$E$93)+1))*IF(Inputs!$E$90="Yes",1,0)</f>
        <v>0</v>
      </c>
      <c r="AO67" s="104">
        <f>IF((AO$16-Inputs!$E$93)&lt;0,0,IF((AO$16-Inputs!$E$93)&gt;AO$17,AO$17,(AO$16-Inputs!$E$93)+1))*IF(Inputs!$E$90="Yes",1,0)</f>
        <v>0</v>
      </c>
      <c r="AP67" s="104">
        <f>IF((AP$16-Inputs!$E$93)&lt;0,0,IF((AP$16-Inputs!$E$93)&gt;AP$17,AP$17,(AP$16-Inputs!$E$93)+1))*IF(Inputs!$E$90="Yes",1,0)</f>
        <v>0</v>
      </c>
      <c r="AQ67" s="104">
        <f>IF((AQ$16-Inputs!$E$93)&lt;0,0,IF((AQ$16-Inputs!$E$93)&gt;AQ$17,AQ$17,(AQ$16-Inputs!$E$93)+1))*IF(Inputs!$E$90="Yes",1,0)</f>
        <v>0</v>
      </c>
      <c r="AR67" s="104">
        <f>IF((AR$16-Inputs!$E$93)&lt;0,0,IF((AR$16-Inputs!$E$93)&gt;AR$17,AR$17,(AR$16-Inputs!$E$93)+1))*IF(Inputs!$E$90="Yes",1,0)</f>
        <v>0</v>
      </c>
      <c r="AS67" s="104">
        <f>IF((AS$16-Inputs!$E$93)&lt;0,0,IF((AS$16-Inputs!$E$93)&gt;AS$17,AS$17,(AS$16-Inputs!$E$93)+1))*IF(Inputs!$E$90="Yes",1,0)</f>
        <v>0</v>
      </c>
      <c r="AT67" s="104">
        <f>IF((AT$16-Inputs!$E$93)&lt;0,0,IF((AT$16-Inputs!$E$93)&gt;AT$17,AT$17,(AT$16-Inputs!$E$93)+1))*IF(Inputs!$E$90="Yes",1,0)</f>
        <v>0</v>
      </c>
      <c r="AU67" s="104">
        <f>IF((AU$16-Inputs!$E$93)&lt;0,0,IF((AU$16-Inputs!$E$93)&gt;AU$17,AU$17,(AU$16-Inputs!$E$93)+1))*IF(Inputs!$E$90="Yes",1,0)</f>
        <v>0</v>
      </c>
      <c r="AV67" s="104">
        <f>IF((AV$16-Inputs!$E$93)&lt;0,0,IF((AV$16-Inputs!$E$93)&gt;AV$17,AV$17,(AV$16-Inputs!$E$93)+1))*IF(Inputs!$E$90="Yes",1,0)</f>
        <v>0</v>
      </c>
      <c r="AW67" s="104">
        <f>IF((AW$16-Inputs!$E$93)&lt;0,0,IF((AW$16-Inputs!$E$93)&gt;AW$17,AW$17,(AW$16-Inputs!$E$93)+1))*IF(Inputs!$E$90="Yes",1,0)</f>
        <v>0</v>
      </c>
      <c r="AX67" s="104">
        <f>IF((AX$16-Inputs!$E$93)&lt;0,0,IF((AX$16-Inputs!$E$93)&gt;AX$17,AX$17,(AX$16-Inputs!$E$93)+1))*IF(Inputs!$E$90="Yes",1,0)</f>
        <v>0</v>
      </c>
      <c r="AY67" s="104">
        <f>IF((AY$16-Inputs!$E$93)&lt;0,0,IF((AY$16-Inputs!$E$93)&gt;AY$17,AY$17,(AY$16-Inputs!$E$93)+1))*IF(Inputs!$E$90="Yes",1,0)</f>
        <v>0</v>
      </c>
      <c r="AZ67" s="104">
        <f>IF((AZ$16-Inputs!$E$93)&lt;0,0,IF((AZ$16-Inputs!$E$93)&gt;AZ$17,AZ$17,(AZ$16-Inputs!$E$93)+1))*IF(Inputs!$E$90="Yes",1,0)</f>
        <v>0</v>
      </c>
      <c r="BA67" s="104">
        <f>IF((BA$16-Inputs!$E$93)&lt;0,0,IF((BA$16-Inputs!$E$93)&gt;BA$17,BA$17,(BA$16-Inputs!$E$93)+1))*IF(Inputs!$E$90="Yes",1,0)</f>
        <v>0</v>
      </c>
      <c r="BB67" s="104">
        <f>IF((BB$16-Inputs!$E$93)&lt;0,0,IF((BB$16-Inputs!$E$93)&gt;BB$17,BB$17,(BB$16-Inputs!$E$93)+1))*IF(Inputs!$E$90="Yes",1,0)</f>
        <v>0</v>
      </c>
      <c r="BC67" s="104">
        <f>IF((BC$16-Inputs!$E$93)&lt;0,0,IF((BC$16-Inputs!$E$93)&gt;BC$17,BC$17,(BC$16-Inputs!$E$93)+1))*IF(Inputs!$E$90="Yes",1,0)</f>
        <v>0</v>
      </c>
      <c r="BD67" s="104">
        <f>IF((BD$16-Inputs!$E$93)&lt;0,0,IF((BD$16-Inputs!$E$93)&gt;BD$17,BD$17,(BD$16-Inputs!$E$93)+1))*IF(Inputs!$E$90="Yes",1,0)</f>
        <v>0</v>
      </c>
      <c r="BE67" s="104">
        <f>IF((BE$16-Inputs!$E$93)&lt;0,0,IF((BE$16-Inputs!$E$93)&gt;BE$17,BE$17,(BE$16-Inputs!$E$93)+1))*IF(Inputs!$E$90="Yes",1,0)</f>
        <v>0</v>
      </c>
      <c r="BF67" s="104">
        <f>IF((BF$16-Inputs!$E$93)&lt;0,0,IF((BF$16-Inputs!$E$93)&gt;BF$17,BF$17,(BF$16-Inputs!$E$93)+1))*IF(Inputs!$E$90="Yes",1,0)</f>
        <v>0</v>
      </c>
      <c r="BG67" s="104">
        <f>IF((BG$16-Inputs!$E$93)&lt;0,0,IF((BG$16-Inputs!$E$93)&gt;BG$17,BG$17,(BG$16-Inputs!$E$93)+1))*IF(Inputs!$E$90="Yes",1,0)</f>
        <v>0</v>
      </c>
      <c r="BH67" s="104">
        <f>IF((BH$16-Inputs!$E$93)&lt;0,0,IF((BH$16-Inputs!$E$93)&gt;BH$17,BH$17,(BH$16-Inputs!$E$93)+1))*IF(Inputs!$E$90="Yes",1,0)</f>
        <v>0</v>
      </c>
      <c r="BI67" s="104">
        <f>IF((BI$16-Inputs!$E$93)&lt;0,0,IF((BI$16-Inputs!$E$93)&gt;BI$17,BI$17,(BI$16-Inputs!$E$93)+1))*IF(Inputs!$E$90="Yes",1,0)</f>
        <v>0</v>
      </c>
      <c r="BJ67" s="104">
        <f>IF((BJ$16-Inputs!$E$93)&lt;0,0,IF((BJ$16-Inputs!$E$93)&gt;BJ$17,BJ$17,(BJ$16-Inputs!$E$93)+1))*IF(Inputs!$E$90="Yes",1,0)</f>
        <v>0</v>
      </c>
      <c r="BK67" s="104">
        <f>IF((BK$16-Inputs!$E$93)&lt;0,0,IF((BK$16-Inputs!$E$93)&gt;BK$17,BK$17,(BK$16-Inputs!$E$93)+1))*IF(Inputs!$E$90="Yes",1,0)</f>
        <v>0</v>
      </c>
      <c r="BL67" s="104">
        <f>IF((BL$16-Inputs!$E$93)&lt;0,0,IF((BL$16-Inputs!$E$93)&gt;BL$17,BL$17,(BL$16-Inputs!$E$93)+1))*IF(Inputs!$E$90="Yes",1,0)</f>
        <v>0</v>
      </c>
      <c r="BM67" s="104">
        <f>IF((BM$16-Inputs!$E$93)&lt;0,0,IF((BM$16-Inputs!$E$93)&gt;BM$17,BM$17,(BM$16-Inputs!$E$93)+1))*IF(Inputs!$E$90="Yes",1,0)</f>
        <v>0</v>
      </c>
      <c r="BN67" s="104">
        <f>IF((BN$16-Inputs!$E$93)&lt;0,0,IF((BN$16-Inputs!$E$93)&gt;BN$17,BN$17,(BN$16-Inputs!$E$93)+1))*IF(Inputs!$E$90="Yes",1,0)</f>
        <v>0</v>
      </c>
      <c r="BO67" s="104">
        <f>IF((BO$16-Inputs!$E$93)&lt;0,0,IF((BO$16-Inputs!$E$93)&gt;BO$17,BO$17,(BO$16-Inputs!$E$93)+1))*IF(Inputs!$E$90="Yes",1,0)</f>
        <v>0</v>
      </c>
      <c r="BP67" s="104">
        <f>IF((BP$16-Inputs!$E$93)&lt;0,0,IF((BP$16-Inputs!$E$93)&gt;BP$17,BP$17,(BP$16-Inputs!$E$93)+1))*IF(Inputs!$E$90="Yes",1,0)</f>
        <v>0</v>
      </c>
      <c r="BQ67" s="104">
        <f>IF((BQ$16-Inputs!$E$93)&lt;0,0,IF((BQ$16-Inputs!$E$93)&gt;BQ$17,BQ$17,(BQ$16-Inputs!$E$93)+1))*IF(Inputs!$E$90="Yes",1,0)</f>
        <v>0</v>
      </c>
      <c r="BR67" s="104">
        <f>IF((BR$16-Inputs!$E$93)&lt;0,0,IF((BR$16-Inputs!$E$93)&gt;BR$17,BR$17,(BR$16-Inputs!$E$93)+1))*IF(Inputs!$E$90="Yes",1,0)</f>
        <v>0</v>
      </c>
      <c r="BS67" s="104">
        <f>IF((BS$16-Inputs!$E$93)&lt;0,0,IF((BS$16-Inputs!$E$93)&gt;BS$17,BS$17,(BS$16-Inputs!$E$93)+1))*IF(Inputs!$E$90="Yes",1,0)</f>
        <v>0</v>
      </c>
      <c r="BT67" s="104">
        <f>IF((BT$16-Inputs!$E$93)&lt;0,0,IF((BT$16-Inputs!$E$93)&gt;BT$17,BT$17,(BT$16-Inputs!$E$93)+1))*IF(Inputs!$E$90="Yes",1,0)</f>
        <v>0</v>
      </c>
      <c r="BU67" s="104">
        <f>IF((BU$16-Inputs!$E$93)&lt;0,0,IF((BU$16-Inputs!$E$93)&gt;BU$17,BU$17,(BU$16-Inputs!$E$93)+1))*IF(Inputs!$E$90="Yes",1,0)</f>
        <v>0</v>
      </c>
      <c r="BV67" s="104">
        <f>IF((BV$16-Inputs!$E$93)&lt;0,0,IF((BV$16-Inputs!$E$93)&gt;BV$17,BV$17,(BV$16-Inputs!$E$93)+1))*IF(Inputs!$E$90="Yes",1,0)</f>
        <v>0</v>
      </c>
      <c r="BW67" s="104">
        <f>IF((BW$16-Inputs!$E$93)&lt;0,0,IF((BW$16-Inputs!$E$93)&gt;BW$17,BW$17,(BW$16-Inputs!$E$93)+1))*IF(Inputs!$E$90="Yes",1,0)</f>
        <v>0</v>
      </c>
      <c r="BX67" s="104">
        <f>IF((BX$16-Inputs!$E$93)&lt;0,0,IF((BX$16-Inputs!$E$93)&gt;BX$17,BX$17,(BX$16-Inputs!$E$93)+1))*IF(Inputs!$E$90="Yes",1,0)</f>
        <v>0</v>
      </c>
      <c r="BY67" s="104">
        <f>IF((BY$16-Inputs!$E$93)&lt;0,0,IF((BY$16-Inputs!$E$93)&gt;BY$17,BY$17,(BY$16-Inputs!$E$93)+1))*IF(Inputs!$E$90="Yes",1,0)</f>
        <v>0</v>
      </c>
      <c r="BZ67" s="104">
        <f>IF((BZ$16-Inputs!$E$93)&lt;0,0,IF((BZ$16-Inputs!$E$93)&gt;BZ$17,BZ$17,(BZ$16-Inputs!$E$93)+1))*IF(Inputs!$E$90="Yes",1,0)</f>
        <v>0</v>
      </c>
      <c r="CA67" s="104">
        <f>IF((CA$16-Inputs!$E$93)&lt;0,0,IF((CA$16-Inputs!$E$93)&gt;CA$17,CA$17,(CA$16-Inputs!$E$93)+1))*IF(Inputs!$E$90="Yes",1,0)</f>
        <v>0</v>
      </c>
      <c r="CB67" s="104">
        <f>IF((CB$16-Inputs!$E$93)&lt;0,0,IF((CB$16-Inputs!$E$93)&gt;CB$17,CB$17,(CB$16-Inputs!$E$93)+1))*IF(Inputs!$E$90="Yes",1,0)</f>
        <v>0</v>
      </c>
      <c r="CC67" s="104">
        <f>IF((CC$16-Inputs!$E$93)&lt;0,0,IF((CC$16-Inputs!$E$93)&gt;CC$17,CC$17,(CC$16-Inputs!$E$93)+1))*IF(Inputs!$E$90="Yes",1,0)</f>
        <v>0</v>
      </c>
      <c r="CD67" s="104">
        <f>IF((CD$16-Inputs!$E$93)&lt;0,0,IF((CD$16-Inputs!$E$93)&gt;CD$17,CD$17,(CD$16-Inputs!$E$93)+1))*IF(Inputs!$E$90="Yes",1,0)</f>
        <v>0</v>
      </c>
      <c r="CE67" s="104">
        <f>IF((CE$16-Inputs!$E$93)&lt;0,0,IF((CE$16-Inputs!$E$93)&gt;CE$17,CE$17,(CE$16-Inputs!$E$93)+1))*IF(Inputs!$E$90="Yes",1,0)</f>
        <v>0</v>
      </c>
      <c r="CF67" s="104">
        <f>IF((CF$16-Inputs!$E$93)&lt;0,0,IF((CF$16-Inputs!$E$93)&gt;CF$17,CF$17,(CF$16-Inputs!$E$93)+1))*IF(Inputs!$E$90="Yes",1,0)</f>
        <v>0</v>
      </c>
      <c r="CG67" s="104">
        <f>IF((CG$16-Inputs!$E$93)&lt;0,0,IF((CG$16-Inputs!$E$93)&gt;CG$17,CG$17,(CG$16-Inputs!$E$93)+1))*IF(Inputs!$E$90="Yes",1,0)</f>
        <v>0</v>
      </c>
    </row>
    <row r="68" spans="1:86" ht="14.45" hidden="1" outlineLevel="2" x14ac:dyDescent="0.3">
      <c r="B68" s="84" t="s">
        <v>445</v>
      </c>
      <c r="F68" s="104">
        <f>IF((Inputs!$E$95-F$14)&lt;0,0,IF((Inputs!$E$95-F$14)&gt;F$17,F$17,(Inputs!$E$95-F$14)+1))*IF(Inputs!$E$90="Yes",1,0)</f>
        <v>0</v>
      </c>
      <c r="G68" s="104">
        <f>IF((Inputs!$E$95-G$14)&lt;0,0,IF((Inputs!$E$95-G$14)&gt;G$17,G$17,(Inputs!$E$95-G$14)+1))*IF(Inputs!$E$90="Yes",1,0)</f>
        <v>0</v>
      </c>
      <c r="H68" s="104">
        <f>IF((Inputs!$E$95-H$14)&lt;0,0,IF((Inputs!$E$95-H$14)&gt;H$17,H$17,(Inputs!$E$95-H$14)+1))*IF(Inputs!$E$90="Yes",1,0)</f>
        <v>0</v>
      </c>
      <c r="I68" s="104">
        <f>IF((Inputs!$E$95-I$14)&lt;0,0,IF((Inputs!$E$95-I$14)&gt;I$17,I$17,(Inputs!$E$95-I$14)+1))*IF(Inputs!$E$90="Yes",1,0)</f>
        <v>0</v>
      </c>
      <c r="J68" s="104">
        <f>IF((Inputs!$E$95-J$14)&lt;0,0,IF((Inputs!$E$95-J$14)&gt;J$17,J$17,(Inputs!$E$95-J$14)+1))*IF(Inputs!$E$90="Yes",1,0)</f>
        <v>0</v>
      </c>
      <c r="K68" s="104">
        <f>IF((Inputs!$E$95-K$14)&lt;0,0,IF((Inputs!$E$95-K$14)&gt;K$17,K$17,(Inputs!$E$95-K$14)+1))*IF(Inputs!$E$90="Yes",1,0)</f>
        <v>0</v>
      </c>
      <c r="L68" s="104">
        <f>IF((Inputs!$E$95-L$14)&lt;0,0,IF((Inputs!$E$95-L$14)&gt;L$17,L$17,(Inputs!$E$95-L$14)+1))*IF(Inputs!$E$90="Yes",1,0)</f>
        <v>0</v>
      </c>
      <c r="M68" s="104">
        <f>IF((Inputs!$E$95-M$14)&lt;0,0,IF((Inputs!$E$95-M$14)&gt;M$17,M$17,(Inputs!$E$95-M$14)+1))*IF(Inputs!$E$90="Yes",1,0)</f>
        <v>0</v>
      </c>
      <c r="N68" s="104">
        <f>IF((Inputs!$E$95-N$14)&lt;0,0,IF((Inputs!$E$95-N$14)&gt;N$17,N$17,(Inputs!$E$95-N$14)+1))*IF(Inputs!$E$90="Yes",1,0)</f>
        <v>0</v>
      </c>
      <c r="O68" s="104">
        <f>IF((Inputs!$E$95-O$14)&lt;0,0,IF((Inputs!$E$95-O$14)&gt;O$17,O$17,(Inputs!$E$95-O$14)+1))*IF(Inputs!$E$90="Yes",1,0)</f>
        <v>0</v>
      </c>
      <c r="P68" s="104">
        <f>IF((Inputs!$E$95-P$14)&lt;0,0,IF((Inputs!$E$95-P$14)&gt;P$17,P$17,(Inputs!$E$95-P$14)+1))*IF(Inputs!$E$90="Yes",1,0)</f>
        <v>0</v>
      </c>
      <c r="Q68" s="104">
        <f>IF((Inputs!$E$95-Q$14)&lt;0,0,IF((Inputs!$E$95-Q$14)&gt;Q$17,Q$17,(Inputs!$E$95-Q$14)+1))*IF(Inputs!$E$90="Yes",1,0)</f>
        <v>0</v>
      </c>
      <c r="R68" s="104">
        <f>IF((Inputs!$E$95-R$14)&lt;0,0,IF((Inputs!$E$95-R$14)&gt;R$17,R$17,(Inputs!$E$95-R$14)+1))*IF(Inputs!$E$90="Yes",1,0)</f>
        <v>0</v>
      </c>
      <c r="S68" s="104">
        <f>IF((Inputs!$E$95-S$14)&lt;0,0,IF((Inputs!$E$95-S$14)&gt;S$17,S$17,(Inputs!$E$95-S$14)+1))*IF(Inputs!$E$90="Yes",1,0)</f>
        <v>0</v>
      </c>
      <c r="T68" s="104">
        <f>IF((Inputs!$E$95-T$14)&lt;0,0,IF((Inputs!$E$95-T$14)&gt;T$17,T$17,(Inputs!$E$95-T$14)+1))*IF(Inputs!$E$90="Yes",1,0)</f>
        <v>0</v>
      </c>
      <c r="U68" s="104">
        <f>IF((Inputs!$E$95-U$14)&lt;0,0,IF((Inputs!$E$95-U$14)&gt;U$17,U$17,(Inputs!$E$95-U$14)+1))*IF(Inputs!$E$90="Yes",1,0)</f>
        <v>0</v>
      </c>
      <c r="V68" s="104">
        <f>IF((Inputs!$E$95-V$14)&lt;0,0,IF((Inputs!$E$95-V$14)&gt;V$17,V$17,(Inputs!$E$95-V$14)+1))*IF(Inputs!$E$90="Yes",1,0)</f>
        <v>0</v>
      </c>
      <c r="W68" s="104">
        <f>IF((Inputs!$E$95-W$14)&lt;0,0,IF((Inputs!$E$95-W$14)&gt;W$17,W$17,(Inputs!$E$95-W$14)+1))*IF(Inputs!$E$90="Yes",1,0)</f>
        <v>0</v>
      </c>
      <c r="X68" s="104">
        <f>IF((Inputs!$E$95-X$14)&lt;0,0,IF((Inputs!$E$95-X$14)&gt;X$17,X$17,(Inputs!$E$95-X$14)+1))*IF(Inputs!$E$90="Yes",1,0)</f>
        <v>0</v>
      </c>
      <c r="Y68" s="104">
        <f>IF((Inputs!$E$95-Y$14)&lt;0,0,IF((Inputs!$E$95-Y$14)&gt;Y$17,Y$17,(Inputs!$E$95-Y$14)+1))*IF(Inputs!$E$90="Yes",1,0)</f>
        <v>0</v>
      </c>
      <c r="Z68" s="104">
        <f>IF((Inputs!$E$95-Z$14)&lt;0,0,IF((Inputs!$E$95-Z$14)&gt;Z$17,Z$17,(Inputs!$E$95-Z$14)+1))*IF(Inputs!$E$90="Yes",1,0)</f>
        <v>0</v>
      </c>
      <c r="AA68" s="104">
        <f>IF((Inputs!$E$95-AA$14)&lt;0,0,IF((Inputs!$E$95-AA$14)&gt;AA$17,AA$17,(Inputs!$E$95-AA$14)+1))*IF(Inputs!$E$90="Yes",1,0)</f>
        <v>0</v>
      </c>
      <c r="AB68" s="104">
        <f>IF((Inputs!$E$95-AB$14)&lt;0,0,IF((Inputs!$E$95-AB$14)&gt;AB$17,AB$17,(Inputs!$E$95-AB$14)+1))*IF(Inputs!$E$90="Yes",1,0)</f>
        <v>0</v>
      </c>
      <c r="AC68" s="104">
        <f>IF((Inputs!$E$95-AC$14)&lt;0,0,IF((Inputs!$E$95-AC$14)&gt;AC$17,AC$17,(Inputs!$E$95-AC$14)+1))*IF(Inputs!$E$90="Yes",1,0)</f>
        <v>0</v>
      </c>
      <c r="AD68" s="104">
        <f>IF((Inputs!$E$95-AD$14)&lt;0,0,IF((Inputs!$E$95-AD$14)&gt;AD$17,AD$17,(Inputs!$E$95-AD$14)+1))*IF(Inputs!$E$90="Yes",1,0)</f>
        <v>0</v>
      </c>
      <c r="AE68" s="104">
        <f>IF((Inputs!$E$95-AE$14)&lt;0,0,IF((Inputs!$E$95-AE$14)&gt;AE$17,AE$17,(Inputs!$E$95-AE$14)+1))*IF(Inputs!$E$90="Yes",1,0)</f>
        <v>0</v>
      </c>
      <c r="AF68" s="104">
        <f>IF((Inputs!$E$95-AF$14)&lt;0,0,IF((Inputs!$E$95-AF$14)&gt;AF$17,AF$17,(Inputs!$E$95-AF$14)+1))*IF(Inputs!$E$90="Yes",1,0)</f>
        <v>0</v>
      </c>
      <c r="AG68" s="104">
        <f>IF((Inputs!$E$95-AG$14)&lt;0,0,IF((Inputs!$E$95-AG$14)&gt;AG$17,AG$17,(Inputs!$E$95-AG$14)+1))*IF(Inputs!$E$90="Yes",1,0)</f>
        <v>0</v>
      </c>
      <c r="AH68" s="104">
        <f>IF((Inputs!$E$95-AH$14)&lt;0,0,IF((Inputs!$E$95-AH$14)&gt;AH$17,AH$17,(Inputs!$E$95-AH$14)+1))*IF(Inputs!$E$90="Yes",1,0)</f>
        <v>0</v>
      </c>
      <c r="AI68" s="104">
        <f>IF((Inputs!$E$95-AI$14)&lt;0,0,IF((Inputs!$E$95-AI$14)&gt;AI$17,AI$17,(Inputs!$E$95-AI$14)+1))*IF(Inputs!$E$90="Yes",1,0)</f>
        <v>0</v>
      </c>
      <c r="AJ68" s="104">
        <f>IF((Inputs!$E$95-AJ$14)&lt;0,0,IF((Inputs!$E$95-AJ$14)&gt;AJ$17,AJ$17,(Inputs!$E$95-AJ$14)+1))*IF(Inputs!$E$90="Yes",1,0)</f>
        <v>0</v>
      </c>
      <c r="AK68" s="104">
        <f>IF((Inputs!$E$95-AK$14)&lt;0,0,IF((Inputs!$E$95-AK$14)&gt;AK$17,AK$17,(Inputs!$E$95-AK$14)+1))*IF(Inputs!$E$90="Yes",1,0)</f>
        <v>0</v>
      </c>
      <c r="AL68" s="104">
        <f>IF((Inputs!$E$95-AL$14)&lt;0,0,IF((Inputs!$E$95-AL$14)&gt;AL$17,AL$17,(Inputs!$E$95-AL$14)+1))*IF(Inputs!$E$90="Yes",1,0)</f>
        <v>0</v>
      </c>
      <c r="AM68" s="104">
        <f>IF((Inputs!$E$95-AM$14)&lt;0,0,IF((Inputs!$E$95-AM$14)&gt;AM$17,AM$17,(Inputs!$E$95-AM$14)+1))*IF(Inputs!$E$90="Yes",1,0)</f>
        <v>0</v>
      </c>
      <c r="AN68" s="104">
        <f>IF((Inputs!$E$95-AN$14)&lt;0,0,IF((Inputs!$E$95-AN$14)&gt;AN$17,AN$17,(Inputs!$E$95-AN$14)+1))*IF(Inputs!$E$90="Yes",1,0)</f>
        <v>0</v>
      </c>
      <c r="AO68" s="104">
        <f>IF((Inputs!$E$95-AO$14)&lt;0,0,IF((Inputs!$E$95-AO$14)&gt;AO$17,AO$17,(Inputs!$E$95-AO$14)+1))*IF(Inputs!$E$90="Yes",1,0)</f>
        <v>0</v>
      </c>
      <c r="AP68" s="104">
        <f>IF((Inputs!$E$95-AP$14)&lt;0,0,IF((Inputs!$E$95-AP$14)&gt;AP$17,AP$17,(Inputs!$E$95-AP$14)+1))*IF(Inputs!$E$90="Yes",1,0)</f>
        <v>0</v>
      </c>
      <c r="AQ68" s="104">
        <f>IF((Inputs!$E$95-AQ$14)&lt;0,0,IF((Inputs!$E$95-AQ$14)&gt;AQ$17,AQ$17,(Inputs!$E$95-AQ$14)+1))*IF(Inputs!$E$90="Yes",1,0)</f>
        <v>0</v>
      </c>
      <c r="AR68" s="104">
        <f>IF((Inputs!$E$95-AR$14)&lt;0,0,IF((Inputs!$E$95-AR$14)&gt;AR$17,AR$17,(Inputs!$E$95-AR$14)+1))*IF(Inputs!$E$90="Yes",1,0)</f>
        <v>0</v>
      </c>
      <c r="AS68" s="104">
        <f>IF((Inputs!$E$95-AS$14)&lt;0,0,IF((Inputs!$E$95-AS$14)&gt;AS$17,AS$17,(Inputs!$E$95-AS$14)+1))*IF(Inputs!$E$90="Yes",1,0)</f>
        <v>0</v>
      </c>
      <c r="AT68" s="104">
        <f>IF((Inputs!$E$95-AT$14)&lt;0,0,IF((Inputs!$E$95-AT$14)&gt;AT$17,AT$17,(Inputs!$E$95-AT$14)+1))*IF(Inputs!$E$90="Yes",1,0)</f>
        <v>0</v>
      </c>
      <c r="AU68" s="104">
        <f>IF((Inputs!$E$95-AU$14)&lt;0,0,IF((Inputs!$E$95-AU$14)&gt;AU$17,AU$17,(Inputs!$E$95-AU$14)+1))*IF(Inputs!$E$90="Yes",1,0)</f>
        <v>0</v>
      </c>
      <c r="AV68" s="104">
        <f>IF((Inputs!$E$95-AV$14)&lt;0,0,IF((Inputs!$E$95-AV$14)&gt;AV$17,AV$17,(Inputs!$E$95-AV$14)+1))*IF(Inputs!$E$90="Yes",1,0)</f>
        <v>0</v>
      </c>
      <c r="AW68" s="104">
        <f>IF((Inputs!$E$95-AW$14)&lt;0,0,IF((Inputs!$E$95-AW$14)&gt;AW$17,AW$17,(Inputs!$E$95-AW$14)+1))*IF(Inputs!$E$90="Yes",1,0)</f>
        <v>0</v>
      </c>
      <c r="AX68" s="104">
        <f>IF((Inputs!$E$95-AX$14)&lt;0,0,IF((Inputs!$E$95-AX$14)&gt;AX$17,AX$17,(Inputs!$E$95-AX$14)+1))*IF(Inputs!$E$90="Yes",1,0)</f>
        <v>0</v>
      </c>
      <c r="AY68" s="104">
        <f>IF((Inputs!$E$95-AY$14)&lt;0,0,IF((Inputs!$E$95-AY$14)&gt;AY$17,AY$17,(Inputs!$E$95-AY$14)+1))*IF(Inputs!$E$90="Yes",1,0)</f>
        <v>0</v>
      </c>
      <c r="AZ68" s="104">
        <f>IF((Inputs!$E$95-AZ$14)&lt;0,0,IF((Inputs!$E$95-AZ$14)&gt;AZ$17,AZ$17,(Inputs!$E$95-AZ$14)+1))*IF(Inputs!$E$90="Yes",1,0)</f>
        <v>0</v>
      </c>
      <c r="BA68" s="104">
        <f>IF((Inputs!$E$95-BA$14)&lt;0,0,IF((Inputs!$E$95-BA$14)&gt;BA$17,BA$17,(Inputs!$E$95-BA$14)+1))*IF(Inputs!$E$90="Yes",1,0)</f>
        <v>0</v>
      </c>
      <c r="BB68" s="104">
        <f>IF((Inputs!$E$95-BB$14)&lt;0,0,IF((Inputs!$E$95-BB$14)&gt;BB$17,BB$17,(Inputs!$E$95-BB$14)+1))*IF(Inputs!$E$90="Yes",1,0)</f>
        <v>0</v>
      </c>
      <c r="BC68" s="104">
        <f>IF((Inputs!$E$95-BC$14)&lt;0,0,IF((Inputs!$E$95-BC$14)&gt;BC$17,BC$17,(Inputs!$E$95-BC$14)+1))*IF(Inputs!$E$90="Yes",1,0)</f>
        <v>0</v>
      </c>
      <c r="BD68" s="104">
        <f>IF((Inputs!$E$95-BD$14)&lt;0,0,IF((Inputs!$E$95-BD$14)&gt;BD$17,BD$17,(Inputs!$E$95-BD$14)+1))*IF(Inputs!$E$90="Yes",1,0)</f>
        <v>0</v>
      </c>
      <c r="BE68" s="104">
        <f>IF((Inputs!$E$95-BE$14)&lt;0,0,IF((Inputs!$E$95-BE$14)&gt;BE$17,BE$17,(Inputs!$E$95-BE$14)+1))*IF(Inputs!$E$90="Yes",1,0)</f>
        <v>0</v>
      </c>
      <c r="BF68" s="104">
        <f>IF((Inputs!$E$95-BF$14)&lt;0,0,IF((Inputs!$E$95-BF$14)&gt;BF$17,BF$17,(Inputs!$E$95-BF$14)+1))*IF(Inputs!$E$90="Yes",1,0)</f>
        <v>0</v>
      </c>
      <c r="BG68" s="104">
        <f>IF((Inputs!$E$95-BG$14)&lt;0,0,IF((Inputs!$E$95-BG$14)&gt;BG$17,BG$17,(Inputs!$E$95-BG$14)+1))*IF(Inputs!$E$90="Yes",1,0)</f>
        <v>0</v>
      </c>
      <c r="BH68" s="104">
        <f>IF((Inputs!$E$95-BH$14)&lt;0,0,IF((Inputs!$E$95-BH$14)&gt;BH$17,BH$17,(Inputs!$E$95-BH$14)+1))*IF(Inputs!$E$90="Yes",1,0)</f>
        <v>0</v>
      </c>
      <c r="BI68" s="104">
        <f>IF((Inputs!$E$95-BI$14)&lt;0,0,IF((Inputs!$E$95-BI$14)&gt;BI$17,BI$17,(Inputs!$E$95-BI$14)+1))*IF(Inputs!$E$90="Yes",1,0)</f>
        <v>0</v>
      </c>
      <c r="BJ68" s="104">
        <f>IF((Inputs!$E$95-BJ$14)&lt;0,0,IF((Inputs!$E$95-BJ$14)&gt;BJ$17,BJ$17,(Inputs!$E$95-BJ$14)+1))*IF(Inputs!$E$90="Yes",1,0)</f>
        <v>0</v>
      </c>
      <c r="BK68" s="104">
        <f>IF((Inputs!$E$95-BK$14)&lt;0,0,IF((Inputs!$E$95-BK$14)&gt;BK$17,BK$17,(Inputs!$E$95-BK$14)+1))*IF(Inputs!$E$90="Yes",1,0)</f>
        <v>0</v>
      </c>
      <c r="BL68" s="104">
        <f>IF((Inputs!$E$95-BL$14)&lt;0,0,IF((Inputs!$E$95-BL$14)&gt;BL$17,BL$17,(Inputs!$E$95-BL$14)+1))*IF(Inputs!$E$90="Yes",1,0)</f>
        <v>0</v>
      </c>
      <c r="BM68" s="104">
        <f>IF((Inputs!$E$95-BM$14)&lt;0,0,IF((Inputs!$E$95-BM$14)&gt;BM$17,BM$17,(Inputs!$E$95-BM$14)+1))*IF(Inputs!$E$90="Yes",1,0)</f>
        <v>0</v>
      </c>
      <c r="BN68" s="104">
        <f>IF((Inputs!$E$95-BN$14)&lt;0,0,IF((Inputs!$E$95-BN$14)&gt;BN$17,BN$17,(Inputs!$E$95-BN$14)+1))*IF(Inputs!$E$90="Yes",1,0)</f>
        <v>0</v>
      </c>
      <c r="BO68" s="104">
        <f>IF((Inputs!$E$95-BO$14)&lt;0,0,IF((Inputs!$E$95-BO$14)&gt;BO$17,BO$17,(Inputs!$E$95-BO$14)+1))*IF(Inputs!$E$90="Yes",1,0)</f>
        <v>0</v>
      </c>
      <c r="BP68" s="104">
        <f>IF((Inputs!$E$95-BP$14)&lt;0,0,IF((Inputs!$E$95-BP$14)&gt;BP$17,BP$17,(Inputs!$E$95-BP$14)+1))*IF(Inputs!$E$90="Yes",1,0)</f>
        <v>0</v>
      </c>
      <c r="BQ68" s="104">
        <f>IF((Inputs!$E$95-BQ$14)&lt;0,0,IF((Inputs!$E$95-BQ$14)&gt;BQ$17,BQ$17,(Inputs!$E$95-BQ$14)+1))*IF(Inputs!$E$90="Yes",1,0)</f>
        <v>0</v>
      </c>
      <c r="BR68" s="104">
        <f>IF((Inputs!$E$95-BR$14)&lt;0,0,IF((Inputs!$E$95-BR$14)&gt;BR$17,BR$17,(Inputs!$E$95-BR$14)+1))*IF(Inputs!$E$90="Yes",1,0)</f>
        <v>0</v>
      </c>
      <c r="BS68" s="104">
        <f>IF((Inputs!$E$95-BS$14)&lt;0,0,IF((Inputs!$E$95-BS$14)&gt;BS$17,BS$17,(Inputs!$E$95-BS$14)+1))*IF(Inputs!$E$90="Yes",1,0)</f>
        <v>0</v>
      </c>
      <c r="BT68" s="104">
        <f>IF((Inputs!$E$95-BT$14)&lt;0,0,IF((Inputs!$E$95-BT$14)&gt;BT$17,BT$17,(Inputs!$E$95-BT$14)+1))*IF(Inputs!$E$90="Yes",1,0)</f>
        <v>0</v>
      </c>
      <c r="BU68" s="104">
        <f>IF((Inputs!$E$95-BU$14)&lt;0,0,IF((Inputs!$E$95-BU$14)&gt;BU$17,BU$17,(Inputs!$E$95-BU$14)+1))*IF(Inputs!$E$90="Yes",1,0)</f>
        <v>0</v>
      </c>
      <c r="BV68" s="104">
        <f>IF((Inputs!$E$95-BV$14)&lt;0,0,IF((Inputs!$E$95-BV$14)&gt;BV$17,BV$17,(Inputs!$E$95-BV$14)+1))*IF(Inputs!$E$90="Yes",1,0)</f>
        <v>0</v>
      </c>
      <c r="BW68" s="104">
        <f>IF((Inputs!$E$95-BW$14)&lt;0,0,IF((Inputs!$E$95-BW$14)&gt;BW$17,BW$17,(Inputs!$E$95-BW$14)+1))*IF(Inputs!$E$90="Yes",1,0)</f>
        <v>0</v>
      </c>
      <c r="BX68" s="104">
        <f>IF((Inputs!$E$95-BX$14)&lt;0,0,IF((Inputs!$E$95-BX$14)&gt;BX$17,BX$17,(Inputs!$E$95-BX$14)+1))*IF(Inputs!$E$90="Yes",1,0)</f>
        <v>0</v>
      </c>
      <c r="BY68" s="104">
        <f>IF((Inputs!$E$95-BY$14)&lt;0,0,IF((Inputs!$E$95-BY$14)&gt;BY$17,BY$17,(Inputs!$E$95-BY$14)+1))*IF(Inputs!$E$90="Yes",1,0)</f>
        <v>0</v>
      </c>
      <c r="BZ68" s="104">
        <f>IF((Inputs!$E$95-BZ$14)&lt;0,0,IF((Inputs!$E$95-BZ$14)&gt;BZ$17,BZ$17,(Inputs!$E$95-BZ$14)+1))*IF(Inputs!$E$90="Yes",1,0)</f>
        <v>0</v>
      </c>
      <c r="CA68" s="104">
        <f>IF((Inputs!$E$95-CA$14)&lt;0,0,IF((Inputs!$E$95-CA$14)&gt;CA$17,CA$17,(Inputs!$E$95-CA$14)+1))*IF(Inputs!$E$90="Yes",1,0)</f>
        <v>0</v>
      </c>
      <c r="CB68" s="104">
        <f>IF((Inputs!$E$95-CB$14)&lt;0,0,IF((Inputs!$E$95-CB$14)&gt;CB$17,CB$17,(Inputs!$E$95-CB$14)+1))*IF(Inputs!$E$90="Yes",1,0)</f>
        <v>0</v>
      </c>
      <c r="CC68" s="104">
        <f>IF((Inputs!$E$95-CC$14)&lt;0,0,IF((Inputs!$E$95-CC$14)&gt;CC$17,CC$17,(Inputs!$E$95-CC$14)+1))*IF(Inputs!$E$90="Yes",1,0)</f>
        <v>0</v>
      </c>
      <c r="CD68" s="104">
        <f>IF((Inputs!$E$95-CD$14)&lt;0,0,IF((Inputs!$E$95-CD$14)&gt;CD$17,CD$17,(Inputs!$E$95-CD$14)+1))*IF(Inputs!$E$90="Yes",1,0)</f>
        <v>0</v>
      </c>
      <c r="CE68" s="104">
        <f>IF((Inputs!$E$95-CE$14)&lt;0,0,IF((Inputs!$E$95-CE$14)&gt;CE$17,CE$17,(Inputs!$E$95-CE$14)+1))*IF(Inputs!$E$90="Yes",1,0)</f>
        <v>0</v>
      </c>
      <c r="CF68" s="104">
        <f>IF((Inputs!$E$95-CF$14)&lt;0,0,IF((Inputs!$E$95-CF$14)&gt;CF$17,CF$17,(Inputs!$E$95-CF$14)+1))*IF(Inputs!$E$90="Yes",1,0)</f>
        <v>0</v>
      </c>
      <c r="CG68" s="104">
        <f>IF((Inputs!$E$95-CG$14)&lt;0,0,IF((Inputs!$E$95-CG$14)&gt;CG$17,CG$17,(Inputs!$E$95-CG$14)+1))*IF(Inputs!$E$90="Yes",1,0)</f>
        <v>0</v>
      </c>
    </row>
    <row r="69" spans="1:86" ht="14.45" hidden="1" outlineLevel="2" x14ac:dyDescent="0.3">
      <c r="B69" s="85" t="s">
        <v>446</v>
      </c>
      <c r="F69" s="106">
        <f>MIN(F$67:F$68)</f>
        <v>0</v>
      </c>
      <c r="G69" s="106">
        <f t="shared" ref="G69:BR69" si="89">MIN(G$67:G$68)</f>
        <v>0</v>
      </c>
      <c r="H69" s="106">
        <f t="shared" si="89"/>
        <v>0</v>
      </c>
      <c r="I69" s="106">
        <f t="shared" si="89"/>
        <v>0</v>
      </c>
      <c r="J69" s="106">
        <f t="shared" si="89"/>
        <v>0</v>
      </c>
      <c r="K69" s="106">
        <f t="shared" si="89"/>
        <v>0</v>
      </c>
      <c r="L69" s="106">
        <f t="shared" si="89"/>
        <v>0</v>
      </c>
      <c r="M69" s="106">
        <f t="shared" si="89"/>
        <v>0</v>
      </c>
      <c r="N69" s="106">
        <f t="shared" si="89"/>
        <v>0</v>
      </c>
      <c r="O69" s="106">
        <f t="shared" si="89"/>
        <v>0</v>
      </c>
      <c r="P69" s="106">
        <f t="shared" si="89"/>
        <v>0</v>
      </c>
      <c r="Q69" s="106">
        <f t="shared" si="89"/>
        <v>0</v>
      </c>
      <c r="R69" s="106">
        <f t="shared" si="89"/>
        <v>0</v>
      </c>
      <c r="S69" s="106">
        <f t="shared" si="89"/>
        <v>0</v>
      </c>
      <c r="T69" s="106">
        <f t="shared" si="89"/>
        <v>0</v>
      </c>
      <c r="U69" s="106">
        <f t="shared" si="89"/>
        <v>0</v>
      </c>
      <c r="V69" s="106">
        <f t="shared" si="89"/>
        <v>0</v>
      </c>
      <c r="W69" s="106">
        <f t="shared" si="89"/>
        <v>0</v>
      </c>
      <c r="X69" s="106">
        <f t="shared" si="89"/>
        <v>0</v>
      </c>
      <c r="Y69" s="106">
        <f t="shared" si="89"/>
        <v>0</v>
      </c>
      <c r="Z69" s="106">
        <f t="shared" si="89"/>
        <v>0</v>
      </c>
      <c r="AA69" s="106">
        <f t="shared" si="89"/>
        <v>0</v>
      </c>
      <c r="AB69" s="106">
        <f t="shared" si="89"/>
        <v>0</v>
      </c>
      <c r="AC69" s="106">
        <f t="shared" si="89"/>
        <v>0</v>
      </c>
      <c r="AD69" s="106">
        <f t="shared" si="89"/>
        <v>0</v>
      </c>
      <c r="AE69" s="106">
        <f t="shared" si="89"/>
        <v>0</v>
      </c>
      <c r="AF69" s="106">
        <f t="shared" si="89"/>
        <v>0</v>
      </c>
      <c r="AG69" s="106">
        <f t="shared" si="89"/>
        <v>0</v>
      </c>
      <c r="AH69" s="106">
        <f t="shared" si="89"/>
        <v>0</v>
      </c>
      <c r="AI69" s="106">
        <f t="shared" si="89"/>
        <v>0</v>
      </c>
      <c r="AJ69" s="106">
        <f t="shared" si="89"/>
        <v>0</v>
      </c>
      <c r="AK69" s="106">
        <f t="shared" si="89"/>
        <v>0</v>
      </c>
      <c r="AL69" s="106">
        <f t="shared" si="89"/>
        <v>0</v>
      </c>
      <c r="AM69" s="106">
        <f t="shared" si="89"/>
        <v>0</v>
      </c>
      <c r="AN69" s="106">
        <f t="shared" si="89"/>
        <v>0</v>
      </c>
      <c r="AO69" s="106">
        <f t="shared" si="89"/>
        <v>0</v>
      </c>
      <c r="AP69" s="106">
        <f t="shared" si="89"/>
        <v>0</v>
      </c>
      <c r="AQ69" s="106">
        <f t="shared" si="89"/>
        <v>0</v>
      </c>
      <c r="AR69" s="106">
        <f t="shared" si="89"/>
        <v>0</v>
      </c>
      <c r="AS69" s="106">
        <f t="shared" si="89"/>
        <v>0</v>
      </c>
      <c r="AT69" s="106">
        <f t="shared" si="89"/>
        <v>0</v>
      </c>
      <c r="AU69" s="106">
        <f t="shared" si="89"/>
        <v>0</v>
      </c>
      <c r="AV69" s="106">
        <f t="shared" si="89"/>
        <v>0</v>
      </c>
      <c r="AW69" s="106">
        <f t="shared" si="89"/>
        <v>0</v>
      </c>
      <c r="AX69" s="106">
        <f t="shared" si="89"/>
        <v>0</v>
      </c>
      <c r="AY69" s="106">
        <f t="shared" si="89"/>
        <v>0</v>
      </c>
      <c r="AZ69" s="106">
        <f t="shared" si="89"/>
        <v>0</v>
      </c>
      <c r="BA69" s="106">
        <f t="shared" si="89"/>
        <v>0</v>
      </c>
      <c r="BB69" s="106">
        <f t="shared" si="89"/>
        <v>0</v>
      </c>
      <c r="BC69" s="106">
        <f t="shared" si="89"/>
        <v>0</v>
      </c>
      <c r="BD69" s="106">
        <f t="shared" si="89"/>
        <v>0</v>
      </c>
      <c r="BE69" s="106">
        <f t="shared" si="89"/>
        <v>0</v>
      </c>
      <c r="BF69" s="106">
        <f t="shared" si="89"/>
        <v>0</v>
      </c>
      <c r="BG69" s="106">
        <f t="shared" si="89"/>
        <v>0</v>
      </c>
      <c r="BH69" s="106">
        <f t="shared" si="89"/>
        <v>0</v>
      </c>
      <c r="BI69" s="106">
        <f t="shared" si="89"/>
        <v>0</v>
      </c>
      <c r="BJ69" s="106">
        <f t="shared" si="89"/>
        <v>0</v>
      </c>
      <c r="BK69" s="106">
        <f t="shared" si="89"/>
        <v>0</v>
      </c>
      <c r="BL69" s="106">
        <f t="shared" si="89"/>
        <v>0</v>
      </c>
      <c r="BM69" s="106">
        <f t="shared" si="89"/>
        <v>0</v>
      </c>
      <c r="BN69" s="106">
        <f t="shared" si="89"/>
        <v>0</v>
      </c>
      <c r="BO69" s="106">
        <f t="shared" si="89"/>
        <v>0</v>
      </c>
      <c r="BP69" s="106">
        <f t="shared" si="89"/>
        <v>0</v>
      </c>
      <c r="BQ69" s="106">
        <f t="shared" si="89"/>
        <v>0</v>
      </c>
      <c r="BR69" s="106">
        <f t="shared" si="89"/>
        <v>0</v>
      </c>
      <c r="BS69" s="106">
        <f t="shared" ref="BS69:CG69" si="90">MIN(BS$67:BS$68)</f>
        <v>0</v>
      </c>
      <c r="BT69" s="106">
        <f t="shared" si="90"/>
        <v>0</v>
      </c>
      <c r="BU69" s="106">
        <f t="shared" si="90"/>
        <v>0</v>
      </c>
      <c r="BV69" s="106">
        <f t="shared" si="90"/>
        <v>0</v>
      </c>
      <c r="BW69" s="106">
        <f t="shared" si="90"/>
        <v>0</v>
      </c>
      <c r="BX69" s="106">
        <f t="shared" si="90"/>
        <v>0</v>
      </c>
      <c r="BY69" s="106">
        <f t="shared" si="90"/>
        <v>0</v>
      </c>
      <c r="BZ69" s="106">
        <f t="shared" si="90"/>
        <v>0</v>
      </c>
      <c r="CA69" s="106">
        <f t="shared" si="90"/>
        <v>0</v>
      </c>
      <c r="CB69" s="106">
        <f t="shared" si="90"/>
        <v>0</v>
      </c>
      <c r="CC69" s="106">
        <f t="shared" si="90"/>
        <v>0</v>
      </c>
      <c r="CD69" s="106">
        <f t="shared" si="90"/>
        <v>0</v>
      </c>
      <c r="CE69" s="106">
        <f t="shared" si="90"/>
        <v>0</v>
      </c>
      <c r="CF69" s="106">
        <f t="shared" si="90"/>
        <v>0</v>
      </c>
      <c r="CG69" s="106">
        <f t="shared" si="90"/>
        <v>0</v>
      </c>
    </row>
    <row r="70" spans="1:86" ht="14.45" hidden="1" outlineLevel="1" x14ac:dyDescent="0.3">
      <c r="B70" s="66" t="s">
        <v>503</v>
      </c>
      <c r="F70" s="108">
        <f t="shared" ref="F70:AK70" si="91">F$69/F$17</f>
        <v>0</v>
      </c>
      <c r="G70" s="108">
        <f t="shared" si="91"/>
        <v>0</v>
      </c>
      <c r="H70" s="108">
        <f t="shared" si="91"/>
        <v>0</v>
      </c>
      <c r="I70" s="108">
        <f t="shared" si="91"/>
        <v>0</v>
      </c>
      <c r="J70" s="108">
        <f t="shared" si="91"/>
        <v>0</v>
      </c>
      <c r="K70" s="108">
        <f t="shared" si="91"/>
        <v>0</v>
      </c>
      <c r="L70" s="108">
        <f t="shared" si="91"/>
        <v>0</v>
      </c>
      <c r="M70" s="108">
        <f t="shared" si="91"/>
        <v>0</v>
      </c>
      <c r="N70" s="108">
        <f t="shared" si="91"/>
        <v>0</v>
      </c>
      <c r="O70" s="108">
        <f t="shared" si="91"/>
        <v>0</v>
      </c>
      <c r="P70" s="108">
        <f t="shared" si="91"/>
        <v>0</v>
      </c>
      <c r="Q70" s="108">
        <f t="shared" si="91"/>
        <v>0</v>
      </c>
      <c r="R70" s="108">
        <f t="shared" si="91"/>
        <v>0</v>
      </c>
      <c r="S70" s="108">
        <f t="shared" si="91"/>
        <v>0</v>
      </c>
      <c r="T70" s="108">
        <f t="shared" si="91"/>
        <v>0</v>
      </c>
      <c r="U70" s="108">
        <f t="shared" si="91"/>
        <v>0</v>
      </c>
      <c r="V70" s="108">
        <f t="shared" si="91"/>
        <v>0</v>
      </c>
      <c r="W70" s="108">
        <f t="shared" si="91"/>
        <v>0</v>
      </c>
      <c r="X70" s="108">
        <f t="shared" si="91"/>
        <v>0</v>
      </c>
      <c r="Y70" s="108">
        <f t="shared" si="91"/>
        <v>0</v>
      </c>
      <c r="Z70" s="108">
        <f t="shared" si="91"/>
        <v>0</v>
      </c>
      <c r="AA70" s="108">
        <f t="shared" si="91"/>
        <v>0</v>
      </c>
      <c r="AB70" s="108">
        <f t="shared" si="91"/>
        <v>0</v>
      </c>
      <c r="AC70" s="108">
        <f t="shared" si="91"/>
        <v>0</v>
      </c>
      <c r="AD70" s="108">
        <f t="shared" si="91"/>
        <v>0</v>
      </c>
      <c r="AE70" s="108">
        <f t="shared" si="91"/>
        <v>0</v>
      </c>
      <c r="AF70" s="108">
        <f t="shared" si="91"/>
        <v>0</v>
      </c>
      <c r="AG70" s="108">
        <f t="shared" si="91"/>
        <v>0</v>
      </c>
      <c r="AH70" s="108">
        <f t="shared" si="91"/>
        <v>0</v>
      </c>
      <c r="AI70" s="108">
        <f t="shared" si="91"/>
        <v>0</v>
      </c>
      <c r="AJ70" s="108">
        <f t="shared" si="91"/>
        <v>0</v>
      </c>
      <c r="AK70" s="108">
        <f t="shared" si="91"/>
        <v>0</v>
      </c>
      <c r="AL70" s="108">
        <f t="shared" ref="AL70:BQ70" si="92">AL$69/AL$17</f>
        <v>0</v>
      </c>
      <c r="AM70" s="108">
        <f t="shared" si="92"/>
        <v>0</v>
      </c>
      <c r="AN70" s="108">
        <f t="shared" si="92"/>
        <v>0</v>
      </c>
      <c r="AO70" s="108">
        <f t="shared" si="92"/>
        <v>0</v>
      </c>
      <c r="AP70" s="108">
        <f t="shared" si="92"/>
        <v>0</v>
      </c>
      <c r="AQ70" s="108">
        <f t="shared" si="92"/>
        <v>0</v>
      </c>
      <c r="AR70" s="108">
        <f t="shared" si="92"/>
        <v>0</v>
      </c>
      <c r="AS70" s="108">
        <f t="shared" si="92"/>
        <v>0</v>
      </c>
      <c r="AT70" s="108">
        <f t="shared" si="92"/>
        <v>0</v>
      </c>
      <c r="AU70" s="108">
        <f t="shared" si="92"/>
        <v>0</v>
      </c>
      <c r="AV70" s="108">
        <f t="shared" si="92"/>
        <v>0</v>
      </c>
      <c r="AW70" s="108">
        <f t="shared" si="92"/>
        <v>0</v>
      </c>
      <c r="AX70" s="108">
        <f t="shared" si="92"/>
        <v>0</v>
      </c>
      <c r="AY70" s="108">
        <f t="shared" si="92"/>
        <v>0</v>
      </c>
      <c r="AZ70" s="108">
        <f t="shared" si="92"/>
        <v>0</v>
      </c>
      <c r="BA70" s="108">
        <f t="shared" si="92"/>
        <v>0</v>
      </c>
      <c r="BB70" s="108">
        <f t="shared" si="92"/>
        <v>0</v>
      </c>
      <c r="BC70" s="108">
        <f t="shared" si="92"/>
        <v>0</v>
      </c>
      <c r="BD70" s="108">
        <f t="shared" si="92"/>
        <v>0</v>
      </c>
      <c r="BE70" s="108">
        <f t="shared" si="92"/>
        <v>0</v>
      </c>
      <c r="BF70" s="108">
        <f t="shared" si="92"/>
        <v>0</v>
      </c>
      <c r="BG70" s="108">
        <f t="shared" si="92"/>
        <v>0</v>
      </c>
      <c r="BH70" s="108">
        <f t="shared" si="92"/>
        <v>0</v>
      </c>
      <c r="BI70" s="108">
        <f t="shared" si="92"/>
        <v>0</v>
      </c>
      <c r="BJ70" s="108">
        <f t="shared" si="92"/>
        <v>0</v>
      </c>
      <c r="BK70" s="108">
        <f t="shared" si="92"/>
        <v>0</v>
      </c>
      <c r="BL70" s="108">
        <f t="shared" si="92"/>
        <v>0</v>
      </c>
      <c r="BM70" s="108">
        <f t="shared" si="92"/>
        <v>0</v>
      </c>
      <c r="BN70" s="108">
        <f t="shared" si="92"/>
        <v>0</v>
      </c>
      <c r="BO70" s="108">
        <f t="shared" si="92"/>
        <v>0</v>
      </c>
      <c r="BP70" s="108">
        <f t="shared" si="92"/>
        <v>0</v>
      </c>
      <c r="BQ70" s="108">
        <f t="shared" si="92"/>
        <v>0</v>
      </c>
      <c r="BR70" s="108">
        <f t="shared" ref="BR70:CG70" si="93">BR$69/BR$17</f>
        <v>0</v>
      </c>
      <c r="BS70" s="108">
        <f t="shared" si="93"/>
        <v>0</v>
      </c>
      <c r="BT70" s="108">
        <f t="shared" si="93"/>
        <v>0</v>
      </c>
      <c r="BU70" s="108">
        <f t="shared" si="93"/>
        <v>0</v>
      </c>
      <c r="BV70" s="108">
        <f t="shared" si="93"/>
        <v>0</v>
      </c>
      <c r="BW70" s="108">
        <f t="shared" si="93"/>
        <v>0</v>
      </c>
      <c r="BX70" s="108">
        <f t="shared" si="93"/>
        <v>0</v>
      </c>
      <c r="BY70" s="108">
        <f t="shared" si="93"/>
        <v>0</v>
      </c>
      <c r="BZ70" s="108">
        <f t="shared" si="93"/>
        <v>0</v>
      </c>
      <c r="CA70" s="108">
        <f t="shared" si="93"/>
        <v>0</v>
      </c>
      <c r="CB70" s="108">
        <f t="shared" si="93"/>
        <v>0</v>
      </c>
      <c r="CC70" s="108">
        <f t="shared" si="93"/>
        <v>0</v>
      </c>
      <c r="CD70" s="108">
        <f t="shared" si="93"/>
        <v>0</v>
      </c>
      <c r="CE70" s="108">
        <f t="shared" si="93"/>
        <v>0</v>
      </c>
      <c r="CF70" s="108">
        <f t="shared" si="93"/>
        <v>0</v>
      </c>
      <c r="CG70" s="108">
        <f t="shared" si="93"/>
        <v>0</v>
      </c>
    </row>
    <row r="71" spans="1:86" s="102" customFormat="1" ht="3.6" hidden="1" customHeight="1" outlineLevel="1" x14ac:dyDescent="0.3">
      <c r="B71" s="189"/>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66"/>
    </row>
    <row r="72" spans="1:86" ht="14.45" hidden="1" outlineLevel="2" x14ac:dyDescent="0.3">
      <c r="B72" s="84" t="s">
        <v>448</v>
      </c>
      <c r="F72" s="104">
        <f>IF((F$16-Inputs!$E$97)&lt;0,0,IF((F$16-Inputs!$E$97)&gt;F$17,F$17,(F$16-Inputs!$E$97)+1))*IF(Inputs!$E$90="Yes",1,0)</f>
        <v>0</v>
      </c>
      <c r="G72" s="104">
        <f>IF((G$16-Inputs!$E$97)&lt;0,0,IF((G$16-Inputs!$E$97)&gt;G$17,G$17,(G$16-Inputs!$E$97)+1))*IF(Inputs!$E$90="Yes",1,0)</f>
        <v>0</v>
      </c>
      <c r="H72" s="104">
        <f>IF((H$16-Inputs!$E$97)&lt;0,0,IF((H$16-Inputs!$E$97)&gt;H$17,H$17,(H$16-Inputs!$E$97)+1))*IF(Inputs!$E$90="Yes",1,0)</f>
        <v>0</v>
      </c>
      <c r="I72" s="104">
        <f>IF((I$16-Inputs!$E$97)&lt;0,0,IF((I$16-Inputs!$E$97)&gt;I$17,I$17,(I$16-Inputs!$E$97)+1))*IF(Inputs!$E$90="Yes",1,0)</f>
        <v>0</v>
      </c>
      <c r="J72" s="104">
        <f>IF((J$16-Inputs!$E$97)&lt;0,0,IF((J$16-Inputs!$E$97)&gt;J$17,J$17,(J$16-Inputs!$E$97)+1))*IF(Inputs!$E$90="Yes",1,0)</f>
        <v>0</v>
      </c>
      <c r="K72" s="104">
        <f>IF((K$16-Inputs!$E$97)&lt;0,0,IF((K$16-Inputs!$E$97)&gt;K$17,K$17,(K$16-Inputs!$E$97)+1))*IF(Inputs!$E$90="Yes",1,0)</f>
        <v>0</v>
      </c>
      <c r="L72" s="104">
        <f>IF((L$16-Inputs!$E$97)&lt;0,0,IF((L$16-Inputs!$E$97)&gt;L$17,L$17,(L$16-Inputs!$E$97)+1))*IF(Inputs!$E$90="Yes",1,0)</f>
        <v>0</v>
      </c>
      <c r="M72" s="104">
        <f>IF((M$16-Inputs!$E$97)&lt;0,0,IF((M$16-Inputs!$E$97)&gt;M$17,M$17,(M$16-Inputs!$E$97)+1))*IF(Inputs!$E$90="Yes",1,0)</f>
        <v>0</v>
      </c>
      <c r="N72" s="104">
        <f>IF((N$16-Inputs!$E$97)&lt;0,0,IF((N$16-Inputs!$E$97)&gt;N$17,N$17,(N$16-Inputs!$E$97)+1))*IF(Inputs!$E$90="Yes",1,0)</f>
        <v>0</v>
      </c>
      <c r="O72" s="104">
        <f>IF((O$16-Inputs!$E$97)&lt;0,0,IF((O$16-Inputs!$E$97)&gt;O$17,O$17,(O$16-Inputs!$E$97)+1))*IF(Inputs!$E$90="Yes",1,0)</f>
        <v>0</v>
      </c>
      <c r="P72" s="104">
        <f>IF((P$16-Inputs!$E$97)&lt;0,0,IF((P$16-Inputs!$E$97)&gt;P$17,P$17,(P$16-Inputs!$E$97)+1))*IF(Inputs!$E$90="Yes",1,0)</f>
        <v>0</v>
      </c>
      <c r="Q72" s="104">
        <f>IF((Q$16-Inputs!$E$97)&lt;0,0,IF((Q$16-Inputs!$E$97)&gt;Q$17,Q$17,(Q$16-Inputs!$E$97)+1))*IF(Inputs!$E$90="Yes",1,0)</f>
        <v>0</v>
      </c>
      <c r="R72" s="104">
        <f>IF((R$16-Inputs!$E$97)&lt;0,0,IF((R$16-Inputs!$E$97)&gt;R$17,R$17,(R$16-Inputs!$E$97)+1))*IF(Inputs!$E$90="Yes",1,0)</f>
        <v>0</v>
      </c>
      <c r="S72" s="104">
        <f>IF((S$16-Inputs!$E$97)&lt;0,0,IF((S$16-Inputs!$E$97)&gt;S$17,S$17,(S$16-Inputs!$E$97)+1))*IF(Inputs!$E$90="Yes",1,0)</f>
        <v>0</v>
      </c>
      <c r="T72" s="104">
        <f>IF((T$16-Inputs!$E$97)&lt;0,0,IF((T$16-Inputs!$E$97)&gt;T$17,T$17,(T$16-Inputs!$E$97)+1))*IF(Inputs!$E$90="Yes",1,0)</f>
        <v>0</v>
      </c>
      <c r="U72" s="104">
        <f>IF((U$16-Inputs!$E$97)&lt;0,0,IF((U$16-Inputs!$E$97)&gt;U$17,U$17,(U$16-Inputs!$E$97)+1))*IF(Inputs!$E$90="Yes",1,0)</f>
        <v>0</v>
      </c>
      <c r="V72" s="104">
        <f>IF((V$16-Inputs!$E$97)&lt;0,0,IF((V$16-Inputs!$E$97)&gt;V$17,V$17,(V$16-Inputs!$E$97)+1))*IF(Inputs!$E$90="Yes",1,0)</f>
        <v>0</v>
      </c>
      <c r="W72" s="104">
        <f>IF((W$16-Inputs!$E$97)&lt;0,0,IF((W$16-Inputs!$E$97)&gt;W$17,W$17,(W$16-Inputs!$E$97)+1))*IF(Inputs!$E$90="Yes",1,0)</f>
        <v>0</v>
      </c>
      <c r="X72" s="104">
        <f>IF((X$16-Inputs!$E$97)&lt;0,0,IF((X$16-Inputs!$E$97)&gt;X$17,X$17,(X$16-Inputs!$E$97)+1))*IF(Inputs!$E$90="Yes",1,0)</f>
        <v>0</v>
      </c>
      <c r="Y72" s="104">
        <f>IF((Y$16-Inputs!$E$97)&lt;0,0,IF((Y$16-Inputs!$E$97)&gt;Y$17,Y$17,(Y$16-Inputs!$E$97)+1))*IF(Inputs!$E$90="Yes",1,0)</f>
        <v>0</v>
      </c>
      <c r="Z72" s="104">
        <f>IF((Z$16-Inputs!$E$97)&lt;0,0,IF((Z$16-Inputs!$E$97)&gt;Z$17,Z$17,(Z$16-Inputs!$E$97)+1))*IF(Inputs!$E$90="Yes",1,0)</f>
        <v>0</v>
      </c>
      <c r="AA72" s="104">
        <f>IF((AA$16-Inputs!$E$97)&lt;0,0,IF((AA$16-Inputs!$E$97)&gt;AA$17,AA$17,(AA$16-Inputs!$E$97)+1))*IF(Inputs!$E$90="Yes",1,0)</f>
        <v>0</v>
      </c>
      <c r="AB72" s="104">
        <f>IF((AB$16-Inputs!$E$97)&lt;0,0,IF((AB$16-Inputs!$E$97)&gt;AB$17,AB$17,(AB$16-Inputs!$E$97)+1))*IF(Inputs!$E$90="Yes",1,0)</f>
        <v>0</v>
      </c>
      <c r="AC72" s="104">
        <f>IF((AC$16-Inputs!$E$97)&lt;0,0,IF((AC$16-Inputs!$E$97)&gt;AC$17,AC$17,(AC$16-Inputs!$E$97)+1))*IF(Inputs!$E$90="Yes",1,0)</f>
        <v>0</v>
      </c>
      <c r="AD72" s="104">
        <f>IF((AD$16-Inputs!$E$97)&lt;0,0,IF((AD$16-Inputs!$E$97)&gt;AD$17,AD$17,(AD$16-Inputs!$E$97)+1))*IF(Inputs!$E$90="Yes",1,0)</f>
        <v>0</v>
      </c>
      <c r="AE72" s="104">
        <f>IF((AE$16-Inputs!$E$97)&lt;0,0,IF((AE$16-Inputs!$E$97)&gt;AE$17,AE$17,(AE$16-Inputs!$E$97)+1))*IF(Inputs!$E$90="Yes",1,0)</f>
        <v>0</v>
      </c>
      <c r="AF72" s="104">
        <f>IF((AF$16-Inputs!$E$97)&lt;0,0,IF((AF$16-Inputs!$E$97)&gt;AF$17,AF$17,(AF$16-Inputs!$E$97)+1))*IF(Inputs!$E$90="Yes",1,0)</f>
        <v>0</v>
      </c>
      <c r="AG72" s="104">
        <f>IF((AG$16-Inputs!$E$97)&lt;0,0,IF((AG$16-Inputs!$E$97)&gt;AG$17,AG$17,(AG$16-Inputs!$E$97)+1))*IF(Inputs!$E$90="Yes",1,0)</f>
        <v>0</v>
      </c>
      <c r="AH72" s="104">
        <f>IF((AH$16-Inputs!$E$97)&lt;0,0,IF((AH$16-Inputs!$E$97)&gt;AH$17,AH$17,(AH$16-Inputs!$E$97)+1))*IF(Inputs!$E$90="Yes",1,0)</f>
        <v>0</v>
      </c>
      <c r="AI72" s="104">
        <f>IF((AI$16-Inputs!$E$97)&lt;0,0,IF((AI$16-Inputs!$E$97)&gt;AI$17,AI$17,(AI$16-Inputs!$E$97)+1))*IF(Inputs!$E$90="Yes",1,0)</f>
        <v>0</v>
      </c>
      <c r="AJ72" s="104">
        <f>IF((AJ$16-Inputs!$E$97)&lt;0,0,IF((AJ$16-Inputs!$E$97)&gt;AJ$17,AJ$17,(AJ$16-Inputs!$E$97)+1))*IF(Inputs!$E$90="Yes",1,0)</f>
        <v>0</v>
      </c>
      <c r="AK72" s="104">
        <f>IF((AK$16-Inputs!$E$97)&lt;0,0,IF((AK$16-Inputs!$E$97)&gt;AK$17,AK$17,(AK$16-Inputs!$E$97)+1))*IF(Inputs!$E$90="Yes",1,0)</f>
        <v>0</v>
      </c>
      <c r="AL72" s="104">
        <f>IF((AL$16-Inputs!$E$97)&lt;0,0,IF((AL$16-Inputs!$E$97)&gt;AL$17,AL$17,(AL$16-Inputs!$E$97)+1))*IF(Inputs!$E$90="Yes",1,0)</f>
        <v>0</v>
      </c>
      <c r="AM72" s="104">
        <f>IF((AM$16-Inputs!$E$97)&lt;0,0,IF((AM$16-Inputs!$E$97)&gt;AM$17,AM$17,(AM$16-Inputs!$E$97)+1))*IF(Inputs!$E$90="Yes",1,0)</f>
        <v>0</v>
      </c>
      <c r="AN72" s="104">
        <f>IF((AN$16-Inputs!$E$97)&lt;0,0,IF((AN$16-Inputs!$E$97)&gt;AN$17,AN$17,(AN$16-Inputs!$E$97)+1))*IF(Inputs!$E$90="Yes",1,0)</f>
        <v>0</v>
      </c>
      <c r="AO72" s="104">
        <f>IF((AO$16-Inputs!$E$97)&lt;0,0,IF((AO$16-Inputs!$E$97)&gt;AO$17,AO$17,(AO$16-Inputs!$E$97)+1))*IF(Inputs!$E$90="Yes",1,0)</f>
        <v>0</v>
      </c>
      <c r="AP72" s="104">
        <f>IF((AP$16-Inputs!$E$97)&lt;0,0,IF((AP$16-Inputs!$E$97)&gt;AP$17,AP$17,(AP$16-Inputs!$E$97)+1))*IF(Inputs!$E$90="Yes",1,0)</f>
        <v>0</v>
      </c>
      <c r="AQ72" s="104">
        <f>IF((AQ$16-Inputs!$E$97)&lt;0,0,IF((AQ$16-Inputs!$E$97)&gt;AQ$17,AQ$17,(AQ$16-Inputs!$E$97)+1))*IF(Inputs!$E$90="Yes",1,0)</f>
        <v>0</v>
      </c>
      <c r="AR72" s="104">
        <f>IF((AR$16-Inputs!$E$97)&lt;0,0,IF((AR$16-Inputs!$E$97)&gt;AR$17,AR$17,(AR$16-Inputs!$E$97)+1))*IF(Inputs!$E$90="Yes",1,0)</f>
        <v>0</v>
      </c>
      <c r="AS72" s="104">
        <f>IF((AS$16-Inputs!$E$97)&lt;0,0,IF((AS$16-Inputs!$E$97)&gt;AS$17,AS$17,(AS$16-Inputs!$E$97)+1))*IF(Inputs!$E$90="Yes",1,0)</f>
        <v>0</v>
      </c>
      <c r="AT72" s="104">
        <f>IF((AT$16-Inputs!$E$97)&lt;0,0,IF((AT$16-Inputs!$E$97)&gt;AT$17,AT$17,(AT$16-Inputs!$E$97)+1))*IF(Inputs!$E$90="Yes",1,0)</f>
        <v>0</v>
      </c>
      <c r="AU72" s="104">
        <f>IF((AU$16-Inputs!$E$97)&lt;0,0,IF((AU$16-Inputs!$E$97)&gt;AU$17,AU$17,(AU$16-Inputs!$E$97)+1))*IF(Inputs!$E$90="Yes",1,0)</f>
        <v>0</v>
      </c>
      <c r="AV72" s="104">
        <f>IF((AV$16-Inputs!$E$97)&lt;0,0,IF((AV$16-Inputs!$E$97)&gt;AV$17,AV$17,(AV$16-Inputs!$E$97)+1))*IF(Inputs!$E$90="Yes",1,0)</f>
        <v>0</v>
      </c>
      <c r="AW72" s="104">
        <f>IF((AW$16-Inputs!$E$97)&lt;0,0,IF((AW$16-Inputs!$E$97)&gt;AW$17,AW$17,(AW$16-Inputs!$E$97)+1))*IF(Inputs!$E$90="Yes",1,0)</f>
        <v>0</v>
      </c>
      <c r="AX72" s="104">
        <f>IF((AX$16-Inputs!$E$97)&lt;0,0,IF((AX$16-Inputs!$E$97)&gt;AX$17,AX$17,(AX$16-Inputs!$E$97)+1))*IF(Inputs!$E$90="Yes",1,0)</f>
        <v>0</v>
      </c>
      <c r="AY72" s="104">
        <f>IF((AY$16-Inputs!$E$97)&lt;0,0,IF((AY$16-Inputs!$E$97)&gt;AY$17,AY$17,(AY$16-Inputs!$E$97)+1))*IF(Inputs!$E$90="Yes",1,0)</f>
        <v>0</v>
      </c>
      <c r="AZ72" s="104">
        <f>IF((AZ$16-Inputs!$E$97)&lt;0,0,IF((AZ$16-Inputs!$E$97)&gt;AZ$17,AZ$17,(AZ$16-Inputs!$E$97)+1))*IF(Inputs!$E$90="Yes",1,0)</f>
        <v>0</v>
      </c>
      <c r="BA72" s="104">
        <f>IF((BA$16-Inputs!$E$97)&lt;0,0,IF((BA$16-Inputs!$E$97)&gt;BA$17,BA$17,(BA$16-Inputs!$E$97)+1))*IF(Inputs!$E$90="Yes",1,0)</f>
        <v>0</v>
      </c>
      <c r="BB72" s="104">
        <f>IF((BB$16-Inputs!$E$97)&lt;0,0,IF((BB$16-Inputs!$E$97)&gt;BB$17,BB$17,(BB$16-Inputs!$E$97)+1))*IF(Inputs!$E$90="Yes",1,0)</f>
        <v>0</v>
      </c>
      <c r="BC72" s="104">
        <f>IF((BC$16-Inputs!$E$97)&lt;0,0,IF((BC$16-Inputs!$E$97)&gt;BC$17,BC$17,(BC$16-Inputs!$E$97)+1))*IF(Inputs!$E$90="Yes",1,0)</f>
        <v>0</v>
      </c>
      <c r="BD72" s="104">
        <f>IF((BD$16-Inputs!$E$97)&lt;0,0,IF((BD$16-Inputs!$E$97)&gt;BD$17,BD$17,(BD$16-Inputs!$E$97)+1))*IF(Inputs!$E$90="Yes",1,0)</f>
        <v>0</v>
      </c>
      <c r="BE72" s="104">
        <f>IF((BE$16-Inputs!$E$97)&lt;0,0,IF((BE$16-Inputs!$E$97)&gt;BE$17,BE$17,(BE$16-Inputs!$E$97)+1))*IF(Inputs!$E$90="Yes",1,0)</f>
        <v>0</v>
      </c>
      <c r="BF72" s="104">
        <f>IF((BF$16-Inputs!$E$97)&lt;0,0,IF((BF$16-Inputs!$E$97)&gt;BF$17,BF$17,(BF$16-Inputs!$E$97)+1))*IF(Inputs!$E$90="Yes",1,0)</f>
        <v>0</v>
      </c>
      <c r="BG72" s="104">
        <f>IF((BG$16-Inputs!$E$97)&lt;0,0,IF((BG$16-Inputs!$E$97)&gt;BG$17,BG$17,(BG$16-Inputs!$E$97)+1))*IF(Inputs!$E$90="Yes",1,0)</f>
        <v>0</v>
      </c>
      <c r="BH72" s="104">
        <f>IF((BH$16-Inputs!$E$97)&lt;0,0,IF((BH$16-Inputs!$E$97)&gt;BH$17,BH$17,(BH$16-Inputs!$E$97)+1))*IF(Inputs!$E$90="Yes",1,0)</f>
        <v>0</v>
      </c>
      <c r="BI72" s="104">
        <f>IF((BI$16-Inputs!$E$97)&lt;0,0,IF((BI$16-Inputs!$E$97)&gt;BI$17,BI$17,(BI$16-Inputs!$E$97)+1))*IF(Inputs!$E$90="Yes",1,0)</f>
        <v>0</v>
      </c>
      <c r="BJ72" s="104">
        <f>IF((BJ$16-Inputs!$E$97)&lt;0,0,IF((BJ$16-Inputs!$E$97)&gt;BJ$17,BJ$17,(BJ$16-Inputs!$E$97)+1))*IF(Inputs!$E$90="Yes",1,0)</f>
        <v>0</v>
      </c>
      <c r="BK72" s="104">
        <f>IF((BK$16-Inputs!$E$97)&lt;0,0,IF((BK$16-Inputs!$E$97)&gt;BK$17,BK$17,(BK$16-Inputs!$E$97)+1))*IF(Inputs!$E$90="Yes",1,0)</f>
        <v>0</v>
      </c>
      <c r="BL72" s="104">
        <f>IF((BL$16-Inputs!$E$97)&lt;0,0,IF((BL$16-Inputs!$E$97)&gt;BL$17,BL$17,(BL$16-Inputs!$E$97)+1))*IF(Inputs!$E$90="Yes",1,0)</f>
        <v>0</v>
      </c>
      <c r="BM72" s="104">
        <f>IF((BM$16-Inputs!$E$97)&lt;0,0,IF((BM$16-Inputs!$E$97)&gt;BM$17,BM$17,(BM$16-Inputs!$E$97)+1))*IF(Inputs!$E$90="Yes",1,0)</f>
        <v>0</v>
      </c>
      <c r="BN72" s="104">
        <f>IF((BN$16-Inputs!$E$97)&lt;0,0,IF((BN$16-Inputs!$E$97)&gt;BN$17,BN$17,(BN$16-Inputs!$E$97)+1))*IF(Inputs!$E$90="Yes",1,0)</f>
        <v>0</v>
      </c>
      <c r="BO72" s="104">
        <f>IF((BO$16-Inputs!$E$97)&lt;0,0,IF((BO$16-Inputs!$E$97)&gt;BO$17,BO$17,(BO$16-Inputs!$E$97)+1))*IF(Inputs!$E$90="Yes",1,0)</f>
        <v>0</v>
      </c>
      <c r="BP72" s="104">
        <f>IF((BP$16-Inputs!$E$97)&lt;0,0,IF((BP$16-Inputs!$E$97)&gt;BP$17,BP$17,(BP$16-Inputs!$E$97)+1))*IF(Inputs!$E$90="Yes",1,0)</f>
        <v>0</v>
      </c>
      <c r="BQ72" s="104">
        <f>IF((BQ$16-Inputs!$E$97)&lt;0,0,IF((BQ$16-Inputs!$E$97)&gt;BQ$17,BQ$17,(BQ$16-Inputs!$E$97)+1))*IF(Inputs!$E$90="Yes",1,0)</f>
        <v>0</v>
      </c>
      <c r="BR72" s="104">
        <f>IF((BR$16-Inputs!$E$97)&lt;0,0,IF((BR$16-Inputs!$E$97)&gt;BR$17,BR$17,(BR$16-Inputs!$E$97)+1))*IF(Inputs!$E$90="Yes",1,0)</f>
        <v>0</v>
      </c>
      <c r="BS72" s="104">
        <f>IF((BS$16-Inputs!$E$97)&lt;0,0,IF((BS$16-Inputs!$E$97)&gt;BS$17,BS$17,(BS$16-Inputs!$E$97)+1))*IF(Inputs!$E$90="Yes",1,0)</f>
        <v>0</v>
      </c>
      <c r="BT72" s="104">
        <f>IF((BT$16-Inputs!$E$97)&lt;0,0,IF((BT$16-Inputs!$E$97)&gt;BT$17,BT$17,(BT$16-Inputs!$E$97)+1))*IF(Inputs!$E$90="Yes",1,0)</f>
        <v>0</v>
      </c>
      <c r="BU72" s="104">
        <f>IF((BU$16-Inputs!$E$97)&lt;0,0,IF((BU$16-Inputs!$E$97)&gt;BU$17,BU$17,(BU$16-Inputs!$E$97)+1))*IF(Inputs!$E$90="Yes",1,0)</f>
        <v>0</v>
      </c>
      <c r="BV72" s="104">
        <f>IF((BV$16-Inputs!$E$97)&lt;0,0,IF((BV$16-Inputs!$E$97)&gt;BV$17,BV$17,(BV$16-Inputs!$E$97)+1))*IF(Inputs!$E$90="Yes",1,0)</f>
        <v>0</v>
      </c>
      <c r="BW72" s="104">
        <f>IF((BW$16-Inputs!$E$97)&lt;0,0,IF((BW$16-Inputs!$E$97)&gt;BW$17,BW$17,(BW$16-Inputs!$E$97)+1))*IF(Inputs!$E$90="Yes",1,0)</f>
        <v>0</v>
      </c>
      <c r="BX72" s="104">
        <f>IF((BX$16-Inputs!$E$97)&lt;0,0,IF((BX$16-Inputs!$E$97)&gt;BX$17,BX$17,(BX$16-Inputs!$E$97)+1))*IF(Inputs!$E$90="Yes",1,0)</f>
        <v>0</v>
      </c>
      <c r="BY72" s="104">
        <f>IF((BY$16-Inputs!$E$97)&lt;0,0,IF((BY$16-Inputs!$E$97)&gt;BY$17,BY$17,(BY$16-Inputs!$E$97)+1))*IF(Inputs!$E$90="Yes",1,0)</f>
        <v>0</v>
      </c>
      <c r="BZ72" s="104">
        <f>IF((BZ$16-Inputs!$E$97)&lt;0,0,IF((BZ$16-Inputs!$E$97)&gt;BZ$17,BZ$17,(BZ$16-Inputs!$E$97)+1))*IF(Inputs!$E$90="Yes",1,0)</f>
        <v>0</v>
      </c>
      <c r="CA72" s="104">
        <f>IF((CA$16-Inputs!$E$97)&lt;0,0,IF((CA$16-Inputs!$E$97)&gt;CA$17,CA$17,(CA$16-Inputs!$E$97)+1))*IF(Inputs!$E$90="Yes",1,0)</f>
        <v>0</v>
      </c>
      <c r="CB72" s="104">
        <f>IF((CB$16-Inputs!$E$97)&lt;0,0,IF((CB$16-Inputs!$E$97)&gt;CB$17,CB$17,(CB$16-Inputs!$E$97)+1))*IF(Inputs!$E$90="Yes",1,0)</f>
        <v>0</v>
      </c>
      <c r="CC72" s="104">
        <f>IF((CC$16-Inputs!$E$97)&lt;0,0,IF((CC$16-Inputs!$E$97)&gt;CC$17,CC$17,(CC$16-Inputs!$E$97)+1))*IF(Inputs!$E$90="Yes",1,0)</f>
        <v>0</v>
      </c>
      <c r="CD72" s="104">
        <f>IF((CD$16-Inputs!$E$97)&lt;0,0,IF((CD$16-Inputs!$E$97)&gt;CD$17,CD$17,(CD$16-Inputs!$E$97)+1))*IF(Inputs!$E$90="Yes",1,0)</f>
        <v>0</v>
      </c>
      <c r="CE72" s="104">
        <f>IF((CE$16-Inputs!$E$97)&lt;0,0,IF((CE$16-Inputs!$E$97)&gt;CE$17,CE$17,(CE$16-Inputs!$E$97)+1))*IF(Inputs!$E$90="Yes",1,0)</f>
        <v>0</v>
      </c>
      <c r="CF72" s="104">
        <f>IF((CF$16-Inputs!$E$97)&lt;0,0,IF((CF$16-Inputs!$E$97)&gt;CF$17,CF$17,(CF$16-Inputs!$E$97)+1))*IF(Inputs!$E$90="Yes",1,0)</f>
        <v>0</v>
      </c>
      <c r="CG72" s="104">
        <f>IF((CG$16-Inputs!$E$97)&lt;0,0,IF((CG$16-Inputs!$E$97)&gt;CG$17,CG$17,(CG$16-Inputs!$E$97)+1))*IF(Inputs!$E$90="Yes",1,0)</f>
        <v>0</v>
      </c>
    </row>
    <row r="73" spans="1:86" ht="14.45" hidden="1" outlineLevel="2" x14ac:dyDescent="0.3">
      <c r="B73" s="84" t="s">
        <v>449</v>
      </c>
      <c r="F73" s="104">
        <f>IF((Inputs!$E$99-F$14)&lt;0,0,IF((Inputs!$E$99-F$14)&gt;F$17,F$17,(Inputs!$E$99-F$14)+1))*IF(Inputs!$E$90="Yes",1,0)</f>
        <v>0</v>
      </c>
      <c r="G73" s="104">
        <f>IF((Inputs!$E$99-G$14)&lt;0,0,IF((Inputs!$E$99-G$14)&gt;G$17,G$17,(Inputs!$E$99-G$14)+1))*IF(Inputs!$E$90="Yes",1,0)</f>
        <v>0</v>
      </c>
      <c r="H73" s="104">
        <f>IF((Inputs!$E$99-H$14)&lt;0,0,IF((Inputs!$E$99-H$14)&gt;H$17,H$17,(Inputs!$E$99-H$14)+1))*IF(Inputs!$E$90="Yes",1,0)</f>
        <v>0</v>
      </c>
      <c r="I73" s="104">
        <f>IF((Inputs!$E$99-I$14)&lt;0,0,IF((Inputs!$E$99-I$14)&gt;I$17,I$17,(Inputs!$E$99-I$14)+1))*IF(Inputs!$E$90="Yes",1,0)</f>
        <v>0</v>
      </c>
      <c r="J73" s="104">
        <f>IF((Inputs!$E$99-J$14)&lt;0,0,IF((Inputs!$E$99-J$14)&gt;J$17,J$17,(Inputs!$E$99-J$14)+1))*IF(Inputs!$E$90="Yes",1,0)</f>
        <v>0</v>
      </c>
      <c r="K73" s="104">
        <f>IF((Inputs!$E$99-K$14)&lt;0,0,IF((Inputs!$E$99-K$14)&gt;K$17,K$17,(Inputs!$E$99-K$14)+1))*IF(Inputs!$E$90="Yes",1,0)</f>
        <v>0</v>
      </c>
      <c r="L73" s="104">
        <f>IF((Inputs!$E$99-L$14)&lt;0,0,IF((Inputs!$E$99-L$14)&gt;L$17,L$17,(Inputs!$E$99-L$14)+1))*IF(Inputs!$E$90="Yes",1,0)</f>
        <v>0</v>
      </c>
      <c r="M73" s="104">
        <f>IF((Inputs!$E$99-M$14)&lt;0,0,IF((Inputs!$E$99-M$14)&gt;M$17,M$17,(Inputs!$E$99-M$14)+1))*IF(Inputs!$E$90="Yes",1,0)</f>
        <v>0</v>
      </c>
      <c r="N73" s="104">
        <f>IF((Inputs!$E$99-N$14)&lt;0,0,IF((Inputs!$E$99-N$14)&gt;N$17,N$17,(Inputs!$E$99-N$14)+1))*IF(Inputs!$E$90="Yes",1,0)</f>
        <v>0</v>
      </c>
      <c r="O73" s="104">
        <f>IF((Inputs!$E$99-O$14)&lt;0,0,IF((Inputs!$E$99-O$14)&gt;O$17,O$17,(Inputs!$E$99-O$14)+1))*IF(Inputs!$E$90="Yes",1,0)</f>
        <v>0</v>
      </c>
      <c r="P73" s="104">
        <f>IF((Inputs!$E$99-P$14)&lt;0,0,IF((Inputs!$E$99-P$14)&gt;P$17,P$17,(Inputs!$E$99-P$14)+1))*IF(Inputs!$E$90="Yes",1,0)</f>
        <v>0</v>
      </c>
      <c r="Q73" s="104">
        <f>IF((Inputs!$E$99-Q$14)&lt;0,0,IF((Inputs!$E$99-Q$14)&gt;Q$17,Q$17,(Inputs!$E$99-Q$14)+1))*IF(Inputs!$E$90="Yes",1,0)</f>
        <v>0</v>
      </c>
      <c r="R73" s="104">
        <f>IF((Inputs!$E$99-R$14)&lt;0,0,IF((Inputs!$E$99-R$14)&gt;R$17,R$17,(Inputs!$E$99-R$14)+1))*IF(Inputs!$E$90="Yes",1,0)</f>
        <v>0</v>
      </c>
      <c r="S73" s="104">
        <f>IF((Inputs!$E$99-S$14)&lt;0,0,IF((Inputs!$E$99-S$14)&gt;S$17,S$17,(Inputs!$E$99-S$14)+1))*IF(Inputs!$E$90="Yes",1,0)</f>
        <v>0</v>
      </c>
      <c r="T73" s="104">
        <f>IF((Inputs!$E$99-T$14)&lt;0,0,IF((Inputs!$E$99-T$14)&gt;T$17,T$17,(Inputs!$E$99-T$14)+1))*IF(Inputs!$E$90="Yes",1,0)</f>
        <v>0</v>
      </c>
      <c r="U73" s="104">
        <f>IF((Inputs!$E$99-U$14)&lt;0,0,IF((Inputs!$E$99-U$14)&gt;U$17,U$17,(Inputs!$E$99-U$14)+1))*IF(Inputs!$E$90="Yes",1,0)</f>
        <v>0</v>
      </c>
      <c r="V73" s="104">
        <f>IF((Inputs!$E$99-V$14)&lt;0,0,IF((Inputs!$E$99-V$14)&gt;V$17,V$17,(Inputs!$E$99-V$14)+1))*IF(Inputs!$E$90="Yes",1,0)</f>
        <v>0</v>
      </c>
      <c r="W73" s="104">
        <f>IF((Inputs!$E$99-W$14)&lt;0,0,IF((Inputs!$E$99-W$14)&gt;W$17,W$17,(Inputs!$E$99-W$14)+1))*IF(Inputs!$E$90="Yes",1,0)</f>
        <v>0</v>
      </c>
      <c r="X73" s="104">
        <f>IF((Inputs!$E$99-X$14)&lt;0,0,IF((Inputs!$E$99-X$14)&gt;X$17,X$17,(Inputs!$E$99-X$14)+1))*IF(Inputs!$E$90="Yes",1,0)</f>
        <v>0</v>
      </c>
      <c r="Y73" s="104">
        <f>IF((Inputs!$E$99-Y$14)&lt;0,0,IF((Inputs!$E$99-Y$14)&gt;Y$17,Y$17,(Inputs!$E$99-Y$14)+1))*IF(Inputs!$E$90="Yes",1,0)</f>
        <v>0</v>
      </c>
      <c r="Z73" s="104">
        <f>IF((Inputs!$E$99-Z$14)&lt;0,0,IF((Inputs!$E$99-Z$14)&gt;Z$17,Z$17,(Inputs!$E$99-Z$14)+1))*IF(Inputs!$E$90="Yes",1,0)</f>
        <v>0</v>
      </c>
      <c r="AA73" s="104">
        <f>IF((Inputs!$E$99-AA$14)&lt;0,0,IF((Inputs!$E$99-AA$14)&gt;AA$17,AA$17,(Inputs!$E$99-AA$14)+1))*IF(Inputs!$E$90="Yes",1,0)</f>
        <v>0</v>
      </c>
      <c r="AB73" s="104">
        <f>IF((Inputs!$E$99-AB$14)&lt;0,0,IF((Inputs!$E$99-AB$14)&gt;AB$17,AB$17,(Inputs!$E$99-AB$14)+1))*IF(Inputs!$E$90="Yes",1,0)</f>
        <v>0</v>
      </c>
      <c r="AC73" s="104">
        <f>IF((Inputs!$E$99-AC$14)&lt;0,0,IF((Inputs!$E$99-AC$14)&gt;AC$17,AC$17,(Inputs!$E$99-AC$14)+1))*IF(Inputs!$E$90="Yes",1,0)</f>
        <v>0</v>
      </c>
      <c r="AD73" s="104">
        <f>IF((Inputs!$E$99-AD$14)&lt;0,0,IF((Inputs!$E$99-AD$14)&gt;AD$17,AD$17,(Inputs!$E$99-AD$14)+1))*IF(Inputs!$E$90="Yes",1,0)</f>
        <v>0</v>
      </c>
      <c r="AE73" s="104">
        <f>IF((Inputs!$E$99-AE$14)&lt;0,0,IF((Inputs!$E$99-AE$14)&gt;AE$17,AE$17,(Inputs!$E$99-AE$14)+1))*IF(Inputs!$E$90="Yes",1,0)</f>
        <v>0</v>
      </c>
      <c r="AF73" s="104">
        <f>IF((Inputs!$E$99-AF$14)&lt;0,0,IF((Inputs!$E$99-AF$14)&gt;AF$17,AF$17,(Inputs!$E$99-AF$14)+1))*IF(Inputs!$E$90="Yes",1,0)</f>
        <v>0</v>
      </c>
      <c r="AG73" s="104">
        <f>IF((Inputs!$E$99-AG$14)&lt;0,0,IF((Inputs!$E$99-AG$14)&gt;AG$17,AG$17,(Inputs!$E$99-AG$14)+1))*IF(Inputs!$E$90="Yes",1,0)</f>
        <v>0</v>
      </c>
      <c r="AH73" s="104">
        <f>IF((Inputs!$E$99-AH$14)&lt;0,0,IF((Inputs!$E$99-AH$14)&gt;AH$17,AH$17,(Inputs!$E$99-AH$14)+1))*IF(Inputs!$E$90="Yes",1,0)</f>
        <v>0</v>
      </c>
      <c r="AI73" s="104">
        <f>IF((Inputs!$E$99-AI$14)&lt;0,0,IF((Inputs!$E$99-AI$14)&gt;AI$17,AI$17,(Inputs!$E$99-AI$14)+1))*IF(Inputs!$E$90="Yes",1,0)</f>
        <v>0</v>
      </c>
      <c r="AJ73" s="104">
        <f>IF((Inputs!$E$99-AJ$14)&lt;0,0,IF((Inputs!$E$99-AJ$14)&gt;AJ$17,AJ$17,(Inputs!$E$99-AJ$14)+1))*IF(Inputs!$E$90="Yes",1,0)</f>
        <v>0</v>
      </c>
      <c r="AK73" s="104">
        <f>IF((Inputs!$E$99-AK$14)&lt;0,0,IF((Inputs!$E$99-AK$14)&gt;AK$17,AK$17,(Inputs!$E$99-AK$14)+1))*IF(Inputs!$E$90="Yes",1,0)</f>
        <v>0</v>
      </c>
      <c r="AL73" s="104">
        <f>IF((Inputs!$E$99-AL$14)&lt;0,0,IF((Inputs!$E$99-AL$14)&gt;AL$17,AL$17,(Inputs!$E$99-AL$14)+1))*IF(Inputs!$E$90="Yes",1,0)</f>
        <v>0</v>
      </c>
      <c r="AM73" s="104">
        <f>IF((Inputs!$E$99-AM$14)&lt;0,0,IF((Inputs!$E$99-AM$14)&gt;AM$17,AM$17,(Inputs!$E$99-AM$14)+1))*IF(Inputs!$E$90="Yes",1,0)</f>
        <v>0</v>
      </c>
      <c r="AN73" s="104">
        <f>IF((Inputs!$E$99-AN$14)&lt;0,0,IF((Inputs!$E$99-AN$14)&gt;AN$17,AN$17,(Inputs!$E$99-AN$14)+1))*IF(Inputs!$E$90="Yes",1,0)</f>
        <v>0</v>
      </c>
      <c r="AO73" s="104">
        <f>IF((Inputs!$E$99-AO$14)&lt;0,0,IF((Inputs!$E$99-AO$14)&gt;AO$17,AO$17,(Inputs!$E$99-AO$14)+1))*IF(Inputs!$E$90="Yes",1,0)</f>
        <v>0</v>
      </c>
      <c r="AP73" s="104">
        <f>IF((Inputs!$E$99-AP$14)&lt;0,0,IF((Inputs!$E$99-AP$14)&gt;AP$17,AP$17,(Inputs!$E$99-AP$14)+1))*IF(Inputs!$E$90="Yes",1,0)</f>
        <v>0</v>
      </c>
      <c r="AQ73" s="104">
        <f>IF((Inputs!$E$99-AQ$14)&lt;0,0,IF((Inputs!$E$99-AQ$14)&gt;AQ$17,AQ$17,(Inputs!$E$99-AQ$14)+1))*IF(Inputs!$E$90="Yes",1,0)</f>
        <v>0</v>
      </c>
      <c r="AR73" s="104">
        <f>IF((Inputs!$E$99-AR$14)&lt;0,0,IF((Inputs!$E$99-AR$14)&gt;AR$17,AR$17,(Inputs!$E$99-AR$14)+1))*IF(Inputs!$E$90="Yes",1,0)</f>
        <v>0</v>
      </c>
      <c r="AS73" s="104">
        <f>IF((Inputs!$E$99-AS$14)&lt;0,0,IF((Inputs!$E$99-AS$14)&gt;AS$17,AS$17,(Inputs!$E$99-AS$14)+1))*IF(Inputs!$E$90="Yes",1,0)</f>
        <v>0</v>
      </c>
      <c r="AT73" s="104">
        <f>IF((Inputs!$E$99-AT$14)&lt;0,0,IF((Inputs!$E$99-AT$14)&gt;AT$17,AT$17,(Inputs!$E$99-AT$14)+1))*IF(Inputs!$E$90="Yes",1,0)</f>
        <v>0</v>
      </c>
      <c r="AU73" s="104">
        <f>IF((Inputs!$E$99-AU$14)&lt;0,0,IF((Inputs!$E$99-AU$14)&gt;AU$17,AU$17,(Inputs!$E$99-AU$14)+1))*IF(Inputs!$E$90="Yes",1,0)</f>
        <v>0</v>
      </c>
      <c r="AV73" s="104">
        <f>IF((Inputs!$E$99-AV$14)&lt;0,0,IF((Inputs!$E$99-AV$14)&gt;AV$17,AV$17,(Inputs!$E$99-AV$14)+1))*IF(Inputs!$E$90="Yes",1,0)</f>
        <v>0</v>
      </c>
      <c r="AW73" s="104">
        <f>IF((Inputs!$E$99-AW$14)&lt;0,0,IF((Inputs!$E$99-AW$14)&gt;AW$17,AW$17,(Inputs!$E$99-AW$14)+1))*IF(Inputs!$E$90="Yes",1,0)</f>
        <v>0</v>
      </c>
      <c r="AX73" s="104">
        <f>IF((Inputs!$E$99-AX$14)&lt;0,0,IF((Inputs!$E$99-AX$14)&gt;AX$17,AX$17,(Inputs!$E$99-AX$14)+1))*IF(Inputs!$E$90="Yes",1,0)</f>
        <v>0</v>
      </c>
      <c r="AY73" s="104">
        <f>IF((Inputs!$E$99-AY$14)&lt;0,0,IF((Inputs!$E$99-AY$14)&gt;AY$17,AY$17,(Inputs!$E$99-AY$14)+1))*IF(Inputs!$E$90="Yes",1,0)</f>
        <v>0</v>
      </c>
      <c r="AZ73" s="104">
        <f>IF((Inputs!$E$99-AZ$14)&lt;0,0,IF((Inputs!$E$99-AZ$14)&gt;AZ$17,AZ$17,(Inputs!$E$99-AZ$14)+1))*IF(Inputs!$E$90="Yes",1,0)</f>
        <v>0</v>
      </c>
      <c r="BA73" s="104">
        <f>IF((Inputs!$E$99-BA$14)&lt;0,0,IF((Inputs!$E$99-BA$14)&gt;BA$17,BA$17,(Inputs!$E$99-BA$14)+1))*IF(Inputs!$E$90="Yes",1,0)</f>
        <v>0</v>
      </c>
      <c r="BB73" s="104">
        <f>IF((Inputs!$E$99-BB$14)&lt;0,0,IF((Inputs!$E$99-BB$14)&gt;BB$17,BB$17,(Inputs!$E$99-BB$14)+1))*IF(Inputs!$E$90="Yes",1,0)</f>
        <v>0</v>
      </c>
      <c r="BC73" s="104">
        <f>IF((Inputs!$E$99-BC$14)&lt;0,0,IF((Inputs!$E$99-BC$14)&gt;BC$17,BC$17,(Inputs!$E$99-BC$14)+1))*IF(Inputs!$E$90="Yes",1,0)</f>
        <v>0</v>
      </c>
      <c r="BD73" s="104">
        <f>IF((Inputs!$E$99-BD$14)&lt;0,0,IF((Inputs!$E$99-BD$14)&gt;BD$17,BD$17,(Inputs!$E$99-BD$14)+1))*IF(Inputs!$E$90="Yes",1,0)</f>
        <v>0</v>
      </c>
      <c r="BE73" s="104">
        <f>IF((Inputs!$E$99-BE$14)&lt;0,0,IF((Inputs!$E$99-BE$14)&gt;BE$17,BE$17,(Inputs!$E$99-BE$14)+1))*IF(Inputs!$E$90="Yes",1,0)</f>
        <v>0</v>
      </c>
      <c r="BF73" s="104">
        <f>IF((Inputs!$E$99-BF$14)&lt;0,0,IF((Inputs!$E$99-BF$14)&gt;BF$17,BF$17,(Inputs!$E$99-BF$14)+1))*IF(Inputs!$E$90="Yes",1,0)</f>
        <v>0</v>
      </c>
      <c r="BG73" s="104">
        <f>IF((Inputs!$E$99-BG$14)&lt;0,0,IF((Inputs!$E$99-BG$14)&gt;BG$17,BG$17,(Inputs!$E$99-BG$14)+1))*IF(Inputs!$E$90="Yes",1,0)</f>
        <v>0</v>
      </c>
      <c r="BH73" s="104">
        <f>IF((Inputs!$E$99-BH$14)&lt;0,0,IF((Inputs!$E$99-BH$14)&gt;BH$17,BH$17,(Inputs!$E$99-BH$14)+1))*IF(Inputs!$E$90="Yes",1,0)</f>
        <v>0</v>
      </c>
      <c r="BI73" s="104">
        <f>IF((Inputs!$E$99-BI$14)&lt;0,0,IF((Inputs!$E$99-BI$14)&gt;BI$17,BI$17,(Inputs!$E$99-BI$14)+1))*IF(Inputs!$E$90="Yes",1,0)</f>
        <v>0</v>
      </c>
      <c r="BJ73" s="104">
        <f>IF((Inputs!$E$99-BJ$14)&lt;0,0,IF((Inputs!$E$99-BJ$14)&gt;BJ$17,BJ$17,(Inputs!$E$99-BJ$14)+1))*IF(Inputs!$E$90="Yes",1,0)</f>
        <v>0</v>
      </c>
      <c r="BK73" s="104">
        <f>IF((Inputs!$E$99-BK$14)&lt;0,0,IF((Inputs!$E$99-BK$14)&gt;BK$17,BK$17,(Inputs!$E$99-BK$14)+1))*IF(Inputs!$E$90="Yes",1,0)</f>
        <v>0</v>
      </c>
      <c r="BL73" s="104">
        <f>IF((Inputs!$E$99-BL$14)&lt;0,0,IF((Inputs!$E$99-BL$14)&gt;BL$17,BL$17,(Inputs!$E$99-BL$14)+1))*IF(Inputs!$E$90="Yes",1,0)</f>
        <v>0</v>
      </c>
      <c r="BM73" s="104">
        <f>IF((Inputs!$E$99-BM$14)&lt;0,0,IF((Inputs!$E$99-BM$14)&gt;BM$17,BM$17,(Inputs!$E$99-BM$14)+1))*IF(Inputs!$E$90="Yes",1,0)</f>
        <v>0</v>
      </c>
      <c r="BN73" s="104">
        <f>IF((Inputs!$E$99-BN$14)&lt;0,0,IF((Inputs!$E$99-BN$14)&gt;BN$17,BN$17,(Inputs!$E$99-BN$14)+1))*IF(Inputs!$E$90="Yes",1,0)</f>
        <v>0</v>
      </c>
      <c r="BO73" s="104">
        <f>IF((Inputs!$E$99-BO$14)&lt;0,0,IF((Inputs!$E$99-BO$14)&gt;BO$17,BO$17,(Inputs!$E$99-BO$14)+1))*IF(Inputs!$E$90="Yes",1,0)</f>
        <v>0</v>
      </c>
      <c r="BP73" s="104">
        <f>IF((Inputs!$E$99-BP$14)&lt;0,0,IF((Inputs!$E$99-BP$14)&gt;BP$17,BP$17,(Inputs!$E$99-BP$14)+1))*IF(Inputs!$E$90="Yes",1,0)</f>
        <v>0</v>
      </c>
      <c r="BQ73" s="104">
        <f>IF((Inputs!$E$99-BQ$14)&lt;0,0,IF((Inputs!$E$99-BQ$14)&gt;BQ$17,BQ$17,(Inputs!$E$99-BQ$14)+1))*IF(Inputs!$E$90="Yes",1,0)</f>
        <v>0</v>
      </c>
      <c r="BR73" s="104">
        <f>IF((Inputs!$E$99-BR$14)&lt;0,0,IF((Inputs!$E$99-BR$14)&gt;BR$17,BR$17,(Inputs!$E$99-BR$14)+1))*IF(Inputs!$E$90="Yes",1,0)</f>
        <v>0</v>
      </c>
      <c r="BS73" s="104">
        <f>IF((Inputs!$E$99-BS$14)&lt;0,0,IF((Inputs!$E$99-BS$14)&gt;BS$17,BS$17,(Inputs!$E$99-BS$14)+1))*IF(Inputs!$E$90="Yes",1,0)</f>
        <v>0</v>
      </c>
      <c r="BT73" s="104">
        <f>IF((Inputs!$E$99-BT$14)&lt;0,0,IF((Inputs!$E$99-BT$14)&gt;BT$17,BT$17,(Inputs!$E$99-BT$14)+1))*IF(Inputs!$E$90="Yes",1,0)</f>
        <v>0</v>
      </c>
      <c r="BU73" s="104">
        <f>IF((Inputs!$E$99-BU$14)&lt;0,0,IF((Inputs!$E$99-BU$14)&gt;BU$17,BU$17,(Inputs!$E$99-BU$14)+1))*IF(Inputs!$E$90="Yes",1,0)</f>
        <v>0</v>
      </c>
      <c r="BV73" s="104">
        <f>IF((Inputs!$E$99-BV$14)&lt;0,0,IF((Inputs!$E$99-BV$14)&gt;BV$17,BV$17,(Inputs!$E$99-BV$14)+1))*IF(Inputs!$E$90="Yes",1,0)</f>
        <v>0</v>
      </c>
      <c r="BW73" s="104">
        <f>IF((Inputs!$E$99-BW$14)&lt;0,0,IF((Inputs!$E$99-BW$14)&gt;BW$17,BW$17,(Inputs!$E$99-BW$14)+1))*IF(Inputs!$E$90="Yes",1,0)</f>
        <v>0</v>
      </c>
      <c r="BX73" s="104">
        <f>IF((Inputs!$E$99-BX$14)&lt;0,0,IF((Inputs!$E$99-BX$14)&gt;BX$17,BX$17,(Inputs!$E$99-BX$14)+1))*IF(Inputs!$E$90="Yes",1,0)</f>
        <v>0</v>
      </c>
      <c r="BY73" s="104">
        <f>IF((Inputs!$E$99-BY$14)&lt;0,0,IF((Inputs!$E$99-BY$14)&gt;BY$17,BY$17,(Inputs!$E$99-BY$14)+1))*IF(Inputs!$E$90="Yes",1,0)</f>
        <v>0</v>
      </c>
      <c r="BZ73" s="104">
        <f>IF((Inputs!$E$99-BZ$14)&lt;0,0,IF((Inputs!$E$99-BZ$14)&gt;BZ$17,BZ$17,(Inputs!$E$99-BZ$14)+1))*IF(Inputs!$E$90="Yes",1,0)</f>
        <v>0</v>
      </c>
      <c r="CA73" s="104">
        <f>IF((Inputs!$E$99-CA$14)&lt;0,0,IF((Inputs!$E$99-CA$14)&gt;CA$17,CA$17,(Inputs!$E$99-CA$14)+1))*IF(Inputs!$E$90="Yes",1,0)</f>
        <v>0</v>
      </c>
      <c r="CB73" s="104">
        <f>IF((Inputs!$E$99-CB$14)&lt;0,0,IF((Inputs!$E$99-CB$14)&gt;CB$17,CB$17,(Inputs!$E$99-CB$14)+1))*IF(Inputs!$E$90="Yes",1,0)</f>
        <v>0</v>
      </c>
      <c r="CC73" s="104">
        <f>IF((Inputs!$E$99-CC$14)&lt;0,0,IF((Inputs!$E$99-CC$14)&gt;CC$17,CC$17,(Inputs!$E$99-CC$14)+1))*IF(Inputs!$E$90="Yes",1,0)</f>
        <v>0</v>
      </c>
      <c r="CD73" s="104">
        <f>IF((Inputs!$E$99-CD$14)&lt;0,0,IF((Inputs!$E$99-CD$14)&gt;CD$17,CD$17,(Inputs!$E$99-CD$14)+1))*IF(Inputs!$E$90="Yes",1,0)</f>
        <v>0</v>
      </c>
      <c r="CE73" s="104">
        <f>IF((Inputs!$E$99-CE$14)&lt;0,0,IF((Inputs!$E$99-CE$14)&gt;CE$17,CE$17,(Inputs!$E$99-CE$14)+1))*IF(Inputs!$E$90="Yes",1,0)</f>
        <v>0</v>
      </c>
      <c r="CF73" s="104">
        <f>IF((Inputs!$E$99-CF$14)&lt;0,0,IF((Inputs!$E$99-CF$14)&gt;CF$17,CF$17,(Inputs!$E$99-CF$14)+1))*IF(Inputs!$E$90="Yes",1,0)</f>
        <v>0</v>
      </c>
      <c r="CG73" s="104">
        <f>IF((Inputs!$E$99-CG$14)&lt;0,0,IF((Inputs!$E$99-CG$14)&gt;CG$17,CG$17,(Inputs!$E$99-CG$14)+1))*IF(Inputs!$E$90="Yes",1,0)</f>
        <v>0</v>
      </c>
    </row>
    <row r="74" spans="1:86" ht="14.45" hidden="1" outlineLevel="2" x14ac:dyDescent="0.3">
      <c r="B74" s="85" t="s">
        <v>450</v>
      </c>
      <c r="F74" s="106">
        <f>MIN(F$72:F$73)</f>
        <v>0</v>
      </c>
      <c r="G74" s="106">
        <f t="shared" ref="G74:BR74" si="94">MIN(G$72:G$73)</f>
        <v>0</v>
      </c>
      <c r="H74" s="106">
        <f t="shared" si="94"/>
        <v>0</v>
      </c>
      <c r="I74" s="106">
        <f t="shared" si="94"/>
        <v>0</v>
      </c>
      <c r="J74" s="106">
        <f t="shared" si="94"/>
        <v>0</v>
      </c>
      <c r="K74" s="106">
        <f t="shared" si="94"/>
        <v>0</v>
      </c>
      <c r="L74" s="106">
        <f t="shared" si="94"/>
        <v>0</v>
      </c>
      <c r="M74" s="106">
        <f t="shared" si="94"/>
        <v>0</v>
      </c>
      <c r="N74" s="106">
        <f t="shared" si="94"/>
        <v>0</v>
      </c>
      <c r="O74" s="106">
        <f t="shared" si="94"/>
        <v>0</v>
      </c>
      <c r="P74" s="106">
        <f t="shared" si="94"/>
        <v>0</v>
      </c>
      <c r="Q74" s="106">
        <f t="shared" si="94"/>
        <v>0</v>
      </c>
      <c r="R74" s="106">
        <f t="shared" si="94"/>
        <v>0</v>
      </c>
      <c r="S74" s="106">
        <f t="shared" si="94"/>
        <v>0</v>
      </c>
      <c r="T74" s="106">
        <f t="shared" si="94"/>
        <v>0</v>
      </c>
      <c r="U74" s="106">
        <f t="shared" si="94"/>
        <v>0</v>
      </c>
      <c r="V74" s="106">
        <f t="shared" si="94"/>
        <v>0</v>
      </c>
      <c r="W74" s="106">
        <f t="shared" si="94"/>
        <v>0</v>
      </c>
      <c r="X74" s="106">
        <f t="shared" si="94"/>
        <v>0</v>
      </c>
      <c r="Y74" s="106">
        <f t="shared" si="94"/>
        <v>0</v>
      </c>
      <c r="Z74" s="106">
        <f t="shared" si="94"/>
        <v>0</v>
      </c>
      <c r="AA74" s="106">
        <f t="shared" si="94"/>
        <v>0</v>
      </c>
      <c r="AB74" s="106">
        <f t="shared" si="94"/>
        <v>0</v>
      </c>
      <c r="AC74" s="106">
        <f t="shared" si="94"/>
        <v>0</v>
      </c>
      <c r="AD74" s="106">
        <f t="shared" si="94"/>
        <v>0</v>
      </c>
      <c r="AE74" s="106">
        <f t="shared" si="94"/>
        <v>0</v>
      </c>
      <c r="AF74" s="106">
        <f t="shared" si="94"/>
        <v>0</v>
      </c>
      <c r="AG74" s="106">
        <f t="shared" si="94"/>
        <v>0</v>
      </c>
      <c r="AH74" s="106">
        <f t="shared" si="94"/>
        <v>0</v>
      </c>
      <c r="AI74" s="106">
        <f t="shared" si="94"/>
        <v>0</v>
      </c>
      <c r="AJ74" s="106">
        <f t="shared" si="94"/>
        <v>0</v>
      </c>
      <c r="AK74" s="106">
        <f t="shared" si="94"/>
        <v>0</v>
      </c>
      <c r="AL74" s="106">
        <f t="shared" si="94"/>
        <v>0</v>
      </c>
      <c r="AM74" s="106">
        <f t="shared" si="94"/>
        <v>0</v>
      </c>
      <c r="AN74" s="106">
        <f t="shared" si="94"/>
        <v>0</v>
      </c>
      <c r="AO74" s="106">
        <f t="shared" si="94"/>
        <v>0</v>
      </c>
      <c r="AP74" s="106">
        <f t="shared" si="94"/>
        <v>0</v>
      </c>
      <c r="AQ74" s="106">
        <f t="shared" si="94"/>
        <v>0</v>
      </c>
      <c r="AR74" s="106">
        <f t="shared" si="94"/>
        <v>0</v>
      </c>
      <c r="AS74" s="106">
        <f t="shared" si="94"/>
        <v>0</v>
      </c>
      <c r="AT74" s="106">
        <f t="shared" si="94"/>
        <v>0</v>
      </c>
      <c r="AU74" s="106">
        <f t="shared" si="94"/>
        <v>0</v>
      </c>
      <c r="AV74" s="106">
        <f t="shared" si="94"/>
        <v>0</v>
      </c>
      <c r="AW74" s="106">
        <f t="shared" si="94"/>
        <v>0</v>
      </c>
      <c r="AX74" s="106">
        <f t="shared" si="94"/>
        <v>0</v>
      </c>
      <c r="AY74" s="106">
        <f t="shared" si="94"/>
        <v>0</v>
      </c>
      <c r="AZ74" s="106">
        <f t="shared" si="94"/>
        <v>0</v>
      </c>
      <c r="BA74" s="106">
        <f t="shared" si="94"/>
        <v>0</v>
      </c>
      <c r="BB74" s="106">
        <f t="shared" si="94"/>
        <v>0</v>
      </c>
      <c r="BC74" s="106">
        <f t="shared" si="94"/>
        <v>0</v>
      </c>
      <c r="BD74" s="106">
        <f t="shared" si="94"/>
        <v>0</v>
      </c>
      <c r="BE74" s="106">
        <f t="shared" si="94"/>
        <v>0</v>
      </c>
      <c r="BF74" s="106">
        <f t="shared" si="94"/>
        <v>0</v>
      </c>
      <c r="BG74" s="106">
        <f t="shared" si="94"/>
        <v>0</v>
      </c>
      <c r="BH74" s="106">
        <f t="shared" si="94"/>
        <v>0</v>
      </c>
      <c r="BI74" s="106">
        <f t="shared" si="94"/>
        <v>0</v>
      </c>
      <c r="BJ74" s="106">
        <f t="shared" si="94"/>
        <v>0</v>
      </c>
      <c r="BK74" s="106">
        <f t="shared" si="94"/>
        <v>0</v>
      </c>
      <c r="BL74" s="106">
        <f t="shared" si="94"/>
        <v>0</v>
      </c>
      <c r="BM74" s="106">
        <f t="shared" si="94"/>
        <v>0</v>
      </c>
      <c r="BN74" s="106">
        <f t="shared" si="94"/>
        <v>0</v>
      </c>
      <c r="BO74" s="106">
        <f t="shared" si="94"/>
        <v>0</v>
      </c>
      <c r="BP74" s="106">
        <f t="shared" si="94"/>
        <v>0</v>
      </c>
      <c r="BQ74" s="106">
        <f t="shared" si="94"/>
        <v>0</v>
      </c>
      <c r="BR74" s="106">
        <f t="shared" si="94"/>
        <v>0</v>
      </c>
      <c r="BS74" s="106">
        <f t="shared" ref="BS74:CG74" si="95">MIN(BS$72:BS$73)</f>
        <v>0</v>
      </c>
      <c r="BT74" s="106">
        <f t="shared" si="95"/>
        <v>0</v>
      </c>
      <c r="BU74" s="106">
        <f t="shared" si="95"/>
        <v>0</v>
      </c>
      <c r="BV74" s="106">
        <f t="shared" si="95"/>
        <v>0</v>
      </c>
      <c r="BW74" s="106">
        <f t="shared" si="95"/>
        <v>0</v>
      </c>
      <c r="BX74" s="106">
        <f t="shared" si="95"/>
        <v>0</v>
      </c>
      <c r="BY74" s="106">
        <f t="shared" si="95"/>
        <v>0</v>
      </c>
      <c r="BZ74" s="106">
        <f t="shared" si="95"/>
        <v>0</v>
      </c>
      <c r="CA74" s="106">
        <f t="shared" si="95"/>
        <v>0</v>
      </c>
      <c r="CB74" s="106">
        <f t="shared" si="95"/>
        <v>0</v>
      </c>
      <c r="CC74" s="106">
        <f t="shared" si="95"/>
        <v>0</v>
      </c>
      <c r="CD74" s="106">
        <f t="shared" si="95"/>
        <v>0</v>
      </c>
      <c r="CE74" s="106">
        <f t="shared" si="95"/>
        <v>0</v>
      </c>
      <c r="CF74" s="106">
        <f t="shared" si="95"/>
        <v>0</v>
      </c>
      <c r="CG74" s="106">
        <f t="shared" si="95"/>
        <v>0</v>
      </c>
    </row>
    <row r="75" spans="1:86" ht="14.45" hidden="1" outlineLevel="1" x14ac:dyDescent="0.3">
      <c r="B75" s="66" t="s">
        <v>504</v>
      </c>
      <c r="F75" s="108">
        <f t="shared" ref="F75:AK75" si="96">F$74/F$17</f>
        <v>0</v>
      </c>
      <c r="G75" s="108">
        <f t="shared" si="96"/>
        <v>0</v>
      </c>
      <c r="H75" s="108">
        <f t="shared" si="96"/>
        <v>0</v>
      </c>
      <c r="I75" s="108">
        <f t="shared" si="96"/>
        <v>0</v>
      </c>
      <c r="J75" s="108">
        <f t="shared" si="96"/>
        <v>0</v>
      </c>
      <c r="K75" s="108">
        <f t="shared" si="96"/>
        <v>0</v>
      </c>
      <c r="L75" s="108">
        <f t="shared" si="96"/>
        <v>0</v>
      </c>
      <c r="M75" s="108">
        <f t="shared" si="96"/>
        <v>0</v>
      </c>
      <c r="N75" s="108">
        <f t="shared" si="96"/>
        <v>0</v>
      </c>
      <c r="O75" s="108">
        <f t="shared" si="96"/>
        <v>0</v>
      </c>
      <c r="P75" s="108">
        <f t="shared" si="96"/>
        <v>0</v>
      </c>
      <c r="Q75" s="108">
        <f t="shared" si="96"/>
        <v>0</v>
      </c>
      <c r="R75" s="108">
        <f t="shared" si="96"/>
        <v>0</v>
      </c>
      <c r="S75" s="108">
        <f t="shared" si="96"/>
        <v>0</v>
      </c>
      <c r="T75" s="108">
        <f t="shared" si="96"/>
        <v>0</v>
      </c>
      <c r="U75" s="108">
        <f t="shared" si="96"/>
        <v>0</v>
      </c>
      <c r="V75" s="108">
        <f t="shared" si="96"/>
        <v>0</v>
      </c>
      <c r="W75" s="108">
        <f t="shared" si="96"/>
        <v>0</v>
      </c>
      <c r="X75" s="108">
        <f t="shared" si="96"/>
        <v>0</v>
      </c>
      <c r="Y75" s="108">
        <f t="shared" si="96"/>
        <v>0</v>
      </c>
      <c r="Z75" s="108">
        <f t="shared" si="96"/>
        <v>0</v>
      </c>
      <c r="AA75" s="108">
        <f t="shared" si="96"/>
        <v>0</v>
      </c>
      <c r="AB75" s="108">
        <f t="shared" si="96"/>
        <v>0</v>
      </c>
      <c r="AC75" s="108">
        <f t="shared" si="96"/>
        <v>0</v>
      </c>
      <c r="AD75" s="108">
        <f t="shared" si="96"/>
        <v>0</v>
      </c>
      <c r="AE75" s="108">
        <f t="shared" si="96"/>
        <v>0</v>
      </c>
      <c r="AF75" s="108">
        <f t="shared" si="96"/>
        <v>0</v>
      </c>
      <c r="AG75" s="108">
        <f t="shared" si="96"/>
        <v>0</v>
      </c>
      <c r="AH75" s="108">
        <f t="shared" si="96"/>
        <v>0</v>
      </c>
      <c r="AI75" s="108">
        <f t="shared" si="96"/>
        <v>0</v>
      </c>
      <c r="AJ75" s="108">
        <f t="shared" si="96"/>
        <v>0</v>
      </c>
      <c r="AK75" s="108">
        <f t="shared" si="96"/>
        <v>0</v>
      </c>
      <c r="AL75" s="108">
        <f t="shared" ref="AL75:BQ75" si="97">AL$74/AL$17</f>
        <v>0</v>
      </c>
      <c r="AM75" s="108">
        <f t="shared" si="97"/>
        <v>0</v>
      </c>
      <c r="AN75" s="108">
        <f t="shared" si="97"/>
        <v>0</v>
      </c>
      <c r="AO75" s="108">
        <f t="shared" si="97"/>
        <v>0</v>
      </c>
      <c r="AP75" s="108">
        <f t="shared" si="97"/>
        <v>0</v>
      </c>
      <c r="AQ75" s="108">
        <f t="shared" si="97"/>
        <v>0</v>
      </c>
      <c r="AR75" s="108">
        <f t="shared" si="97"/>
        <v>0</v>
      </c>
      <c r="AS75" s="108">
        <f t="shared" si="97"/>
        <v>0</v>
      </c>
      <c r="AT75" s="108">
        <f t="shared" si="97"/>
        <v>0</v>
      </c>
      <c r="AU75" s="108">
        <f t="shared" si="97"/>
        <v>0</v>
      </c>
      <c r="AV75" s="108">
        <f t="shared" si="97"/>
        <v>0</v>
      </c>
      <c r="AW75" s="108">
        <f t="shared" si="97"/>
        <v>0</v>
      </c>
      <c r="AX75" s="108">
        <f t="shared" si="97"/>
        <v>0</v>
      </c>
      <c r="AY75" s="108">
        <f t="shared" si="97"/>
        <v>0</v>
      </c>
      <c r="AZ75" s="108">
        <f t="shared" si="97"/>
        <v>0</v>
      </c>
      <c r="BA75" s="108">
        <f t="shared" si="97"/>
        <v>0</v>
      </c>
      <c r="BB75" s="108">
        <f t="shared" si="97"/>
        <v>0</v>
      </c>
      <c r="BC75" s="108">
        <f t="shared" si="97"/>
        <v>0</v>
      </c>
      <c r="BD75" s="108">
        <f t="shared" si="97"/>
        <v>0</v>
      </c>
      <c r="BE75" s="108">
        <f t="shared" si="97"/>
        <v>0</v>
      </c>
      <c r="BF75" s="108">
        <f t="shared" si="97"/>
        <v>0</v>
      </c>
      <c r="BG75" s="108">
        <f t="shared" si="97"/>
        <v>0</v>
      </c>
      <c r="BH75" s="108">
        <f t="shared" si="97"/>
        <v>0</v>
      </c>
      <c r="BI75" s="108">
        <f t="shared" si="97"/>
        <v>0</v>
      </c>
      <c r="BJ75" s="108">
        <f t="shared" si="97"/>
        <v>0</v>
      </c>
      <c r="BK75" s="108">
        <f t="shared" si="97"/>
        <v>0</v>
      </c>
      <c r="BL75" s="108">
        <f t="shared" si="97"/>
        <v>0</v>
      </c>
      <c r="BM75" s="108">
        <f t="shared" si="97"/>
        <v>0</v>
      </c>
      <c r="BN75" s="108">
        <f t="shared" si="97"/>
        <v>0</v>
      </c>
      <c r="BO75" s="108">
        <f t="shared" si="97"/>
        <v>0</v>
      </c>
      <c r="BP75" s="108">
        <f t="shared" si="97"/>
        <v>0</v>
      </c>
      <c r="BQ75" s="108">
        <f t="shared" si="97"/>
        <v>0</v>
      </c>
      <c r="BR75" s="108">
        <f t="shared" ref="BR75:CG75" si="98">BR$74/BR$17</f>
        <v>0</v>
      </c>
      <c r="BS75" s="108">
        <f t="shared" si="98"/>
        <v>0</v>
      </c>
      <c r="BT75" s="108">
        <f t="shared" si="98"/>
        <v>0</v>
      </c>
      <c r="BU75" s="108">
        <f t="shared" si="98"/>
        <v>0</v>
      </c>
      <c r="BV75" s="108">
        <f t="shared" si="98"/>
        <v>0</v>
      </c>
      <c r="BW75" s="108">
        <f t="shared" si="98"/>
        <v>0</v>
      </c>
      <c r="BX75" s="108">
        <f t="shared" si="98"/>
        <v>0</v>
      </c>
      <c r="BY75" s="108">
        <f t="shared" si="98"/>
        <v>0</v>
      </c>
      <c r="BZ75" s="108">
        <f t="shared" si="98"/>
        <v>0</v>
      </c>
      <c r="CA75" s="108">
        <f t="shared" si="98"/>
        <v>0</v>
      </c>
      <c r="CB75" s="108">
        <f t="shared" si="98"/>
        <v>0</v>
      </c>
      <c r="CC75" s="108">
        <f t="shared" si="98"/>
        <v>0</v>
      </c>
      <c r="CD75" s="108">
        <f t="shared" si="98"/>
        <v>0</v>
      </c>
      <c r="CE75" s="108">
        <f t="shared" si="98"/>
        <v>0</v>
      </c>
      <c r="CF75" s="108">
        <f t="shared" si="98"/>
        <v>0</v>
      </c>
      <c r="CG75" s="108">
        <f t="shared" si="98"/>
        <v>0</v>
      </c>
    </row>
    <row r="76" spans="1:86" s="102" customFormat="1" ht="3.6" hidden="1" customHeight="1" outlineLevel="1" x14ac:dyDescent="0.3">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66"/>
    </row>
    <row r="77" spans="1:86" ht="14.45" hidden="1" customHeight="1" outlineLevel="1" x14ac:dyDescent="0.3">
      <c r="A77" s="74" t="s">
        <v>502</v>
      </c>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row>
    <row r="78" spans="1:86" ht="14.45" hidden="1" outlineLevel="2" x14ac:dyDescent="0.3">
      <c r="B78" s="84" t="s">
        <v>507</v>
      </c>
      <c r="F78" s="104">
        <f>IF((F$16-$D$5)&lt;0,0,IF((F$16-$D$5)&gt;F$17,F$17,(F$16-$D$5)+1))</f>
        <v>0</v>
      </c>
      <c r="G78" s="104">
        <f t="shared" ref="G78:AK78" si="99">IF((G$16-$D$5)&lt;0,0,IF((G$16-$D$5)&gt;G$17,G$17,(G$16-$D$5)+1))</f>
        <v>0</v>
      </c>
      <c r="H78" s="104">
        <f t="shared" si="99"/>
        <v>181</v>
      </c>
      <c r="I78" s="104">
        <f t="shared" si="99"/>
        <v>184</v>
      </c>
      <c r="J78" s="104">
        <f t="shared" si="99"/>
        <v>182</v>
      </c>
      <c r="K78" s="104">
        <f t="shared" si="99"/>
        <v>184</v>
      </c>
      <c r="L78" s="104">
        <f t="shared" si="99"/>
        <v>181</v>
      </c>
      <c r="M78" s="104">
        <f t="shared" si="99"/>
        <v>184</v>
      </c>
      <c r="N78" s="104">
        <f t="shared" si="99"/>
        <v>181</v>
      </c>
      <c r="O78" s="104">
        <f t="shared" si="99"/>
        <v>184</v>
      </c>
      <c r="P78" s="104">
        <f t="shared" si="99"/>
        <v>181</v>
      </c>
      <c r="Q78" s="104">
        <f t="shared" si="99"/>
        <v>184</v>
      </c>
      <c r="R78" s="104">
        <f t="shared" si="99"/>
        <v>182</v>
      </c>
      <c r="S78" s="104">
        <f t="shared" si="99"/>
        <v>184</v>
      </c>
      <c r="T78" s="104">
        <f t="shared" si="99"/>
        <v>181</v>
      </c>
      <c r="U78" s="104">
        <f t="shared" si="99"/>
        <v>184</v>
      </c>
      <c r="V78" s="104">
        <f t="shared" si="99"/>
        <v>181</v>
      </c>
      <c r="W78" s="104">
        <f t="shared" si="99"/>
        <v>184</v>
      </c>
      <c r="X78" s="104">
        <f t="shared" si="99"/>
        <v>181</v>
      </c>
      <c r="Y78" s="104">
        <f t="shared" si="99"/>
        <v>184</v>
      </c>
      <c r="Z78" s="104">
        <f t="shared" si="99"/>
        <v>182</v>
      </c>
      <c r="AA78" s="104">
        <f t="shared" si="99"/>
        <v>184</v>
      </c>
      <c r="AB78" s="104">
        <f t="shared" si="99"/>
        <v>181</v>
      </c>
      <c r="AC78" s="104">
        <f t="shared" si="99"/>
        <v>184</v>
      </c>
      <c r="AD78" s="104">
        <f t="shared" si="99"/>
        <v>181</v>
      </c>
      <c r="AE78" s="104">
        <f t="shared" si="99"/>
        <v>184</v>
      </c>
      <c r="AF78" s="104">
        <f t="shared" si="99"/>
        <v>181</v>
      </c>
      <c r="AG78" s="104">
        <f t="shared" si="99"/>
        <v>184</v>
      </c>
      <c r="AH78" s="104">
        <f t="shared" si="99"/>
        <v>182</v>
      </c>
      <c r="AI78" s="104">
        <f t="shared" si="99"/>
        <v>184</v>
      </c>
      <c r="AJ78" s="104">
        <f t="shared" si="99"/>
        <v>181</v>
      </c>
      <c r="AK78" s="104">
        <f t="shared" si="99"/>
        <v>184</v>
      </c>
      <c r="AL78" s="104">
        <f t="shared" ref="AL78:BQ78" si="100">IF((AL$16-$D$5)&lt;0,0,IF((AL$16-$D$5)&gt;AL$17,AL$17,(AL$16-$D$5)+1))</f>
        <v>181</v>
      </c>
      <c r="AM78" s="104">
        <f t="shared" si="100"/>
        <v>184</v>
      </c>
      <c r="AN78" s="104">
        <f t="shared" si="100"/>
        <v>181</v>
      </c>
      <c r="AO78" s="104">
        <f t="shared" si="100"/>
        <v>184</v>
      </c>
      <c r="AP78" s="104">
        <f t="shared" si="100"/>
        <v>182</v>
      </c>
      <c r="AQ78" s="104">
        <f t="shared" si="100"/>
        <v>184</v>
      </c>
      <c r="AR78" s="104">
        <f t="shared" si="100"/>
        <v>181</v>
      </c>
      <c r="AS78" s="104">
        <f t="shared" si="100"/>
        <v>184</v>
      </c>
      <c r="AT78" s="104">
        <f t="shared" si="100"/>
        <v>181</v>
      </c>
      <c r="AU78" s="104">
        <f t="shared" si="100"/>
        <v>184</v>
      </c>
      <c r="AV78" s="104">
        <f t="shared" si="100"/>
        <v>181</v>
      </c>
      <c r="AW78" s="104">
        <f t="shared" si="100"/>
        <v>184</v>
      </c>
      <c r="AX78" s="104">
        <f t="shared" si="100"/>
        <v>182</v>
      </c>
      <c r="AY78" s="104">
        <f t="shared" si="100"/>
        <v>184</v>
      </c>
      <c r="AZ78" s="104">
        <f t="shared" si="100"/>
        <v>181</v>
      </c>
      <c r="BA78" s="104">
        <f t="shared" si="100"/>
        <v>184</v>
      </c>
      <c r="BB78" s="104">
        <f t="shared" si="100"/>
        <v>181</v>
      </c>
      <c r="BC78" s="104">
        <f t="shared" si="100"/>
        <v>184</v>
      </c>
      <c r="BD78" s="104">
        <f t="shared" si="100"/>
        <v>181</v>
      </c>
      <c r="BE78" s="104">
        <f t="shared" si="100"/>
        <v>184</v>
      </c>
      <c r="BF78" s="104">
        <f t="shared" si="100"/>
        <v>182</v>
      </c>
      <c r="BG78" s="104">
        <f t="shared" si="100"/>
        <v>184</v>
      </c>
      <c r="BH78" s="104">
        <f t="shared" si="100"/>
        <v>181</v>
      </c>
      <c r="BI78" s="104">
        <f t="shared" si="100"/>
        <v>184</v>
      </c>
      <c r="BJ78" s="104">
        <f t="shared" si="100"/>
        <v>181</v>
      </c>
      <c r="BK78" s="104">
        <f t="shared" si="100"/>
        <v>184</v>
      </c>
      <c r="BL78" s="104">
        <f t="shared" si="100"/>
        <v>181</v>
      </c>
      <c r="BM78" s="104">
        <f t="shared" si="100"/>
        <v>184</v>
      </c>
      <c r="BN78" s="104">
        <f t="shared" si="100"/>
        <v>182</v>
      </c>
      <c r="BO78" s="104">
        <f t="shared" si="100"/>
        <v>184</v>
      </c>
      <c r="BP78" s="104">
        <f t="shared" si="100"/>
        <v>181</v>
      </c>
      <c r="BQ78" s="104">
        <f t="shared" si="100"/>
        <v>184</v>
      </c>
      <c r="BR78" s="104">
        <f t="shared" ref="BR78:CG78" si="101">IF((BR$16-$D$5)&lt;0,0,IF((BR$16-$D$5)&gt;BR$17,BR$17,(BR$16-$D$5)+1))</f>
        <v>181</v>
      </c>
      <c r="BS78" s="104">
        <f t="shared" si="101"/>
        <v>184</v>
      </c>
      <c r="BT78" s="104">
        <f t="shared" si="101"/>
        <v>181</v>
      </c>
      <c r="BU78" s="104">
        <f t="shared" si="101"/>
        <v>184</v>
      </c>
      <c r="BV78" s="104">
        <f t="shared" si="101"/>
        <v>182</v>
      </c>
      <c r="BW78" s="104">
        <f t="shared" si="101"/>
        <v>184</v>
      </c>
      <c r="BX78" s="104">
        <f t="shared" si="101"/>
        <v>181</v>
      </c>
      <c r="BY78" s="104">
        <f t="shared" si="101"/>
        <v>184</v>
      </c>
      <c r="BZ78" s="104">
        <f t="shared" si="101"/>
        <v>181</v>
      </c>
      <c r="CA78" s="104">
        <f t="shared" si="101"/>
        <v>184</v>
      </c>
      <c r="CB78" s="104">
        <f t="shared" si="101"/>
        <v>181</v>
      </c>
      <c r="CC78" s="104">
        <f t="shared" si="101"/>
        <v>184</v>
      </c>
      <c r="CD78" s="104">
        <f t="shared" si="101"/>
        <v>182</v>
      </c>
      <c r="CE78" s="104">
        <f t="shared" si="101"/>
        <v>184</v>
      </c>
      <c r="CF78" s="104">
        <f t="shared" si="101"/>
        <v>181</v>
      </c>
      <c r="CG78" s="104">
        <f t="shared" si="101"/>
        <v>184</v>
      </c>
    </row>
    <row r="79" spans="1:86" ht="14.45" hidden="1" outlineLevel="2" x14ac:dyDescent="0.3">
      <c r="B79" s="84" t="s">
        <v>508</v>
      </c>
      <c r="F79" s="104">
        <f>IF(Inputs!$E$104="",0,IF((Inputs!$E$104-1-F$14)&lt;0,0,IF((Inputs!$E$104-1-F$14)&gt;F$17,F$17,(Inputs!$E$104-1-F$14)+1)))</f>
        <v>0</v>
      </c>
      <c r="G79" s="104">
        <f>IF(Inputs!$E$104="",0,IF((Inputs!$E$104-1-G$14)&lt;0,0,IF((Inputs!$E$104-1-G$14)&gt;G$17,G$17,(Inputs!$E$104-1-G$14)+1)))</f>
        <v>0</v>
      </c>
      <c r="H79" s="104">
        <f>IF(Inputs!$E$104="",0,IF((Inputs!$E$104-1-H$14)&lt;0,0,IF((Inputs!$E$104-1-H$14)&gt;H$17,H$17,(Inputs!$E$104-1-H$14)+1)))</f>
        <v>0</v>
      </c>
      <c r="I79" s="104">
        <f>IF(Inputs!$E$104="",0,IF((Inputs!$E$104-1-I$14)&lt;0,0,IF((Inputs!$E$104-1-I$14)&gt;I$17,I$17,(Inputs!$E$104-1-I$14)+1)))</f>
        <v>0</v>
      </c>
      <c r="J79" s="104">
        <f>IF(Inputs!$E$104="",0,IF((Inputs!$E$104-1-J$14)&lt;0,0,IF((Inputs!$E$104-1-J$14)&gt;J$17,J$17,(Inputs!$E$104-1-J$14)+1)))</f>
        <v>0</v>
      </c>
      <c r="K79" s="104">
        <f>IF(Inputs!$E$104="",0,IF((Inputs!$E$104-1-K$14)&lt;0,0,IF((Inputs!$E$104-1-K$14)&gt;K$17,K$17,(Inputs!$E$104-1-K$14)+1)))</f>
        <v>0</v>
      </c>
      <c r="L79" s="104">
        <f>IF(Inputs!$E$104="",0,IF((Inputs!$E$104-1-L$14)&lt;0,0,IF((Inputs!$E$104-1-L$14)&gt;L$17,L$17,(Inputs!$E$104-1-L$14)+1)))</f>
        <v>0</v>
      </c>
      <c r="M79" s="104">
        <f>IF(Inputs!$E$104="",0,IF((Inputs!$E$104-1-M$14)&lt;0,0,IF((Inputs!$E$104-1-M$14)&gt;M$17,M$17,(Inputs!$E$104-1-M$14)+1)))</f>
        <v>0</v>
      </c>
      <c r="N79" s="104">
        <f>IF(Inputs!$E$104="",0,IF((Inputs!$E$104-1-N$14)&lt;0,0,IF((Inputs!$E$104-1-N$14)&gt;N$17,N$17,(Inputs!$E$104-1-N$14)+1)))</f>
        <v>0</v>
      </c>
      <c r="O79" s="104">
        <f>IF(Inputs!$E$104="",0,IF((Inputs!$E$104-1-O$14)&lt;0,0,IF((Inputs!$E$104-1-O$14)&gt;O$17,O$17,(Inputs!$E$104-1-O$14)+1)))</f>
        <v>0</v>
      </c>
      <c r="P79" s="104">
        <f>IF(Inputs!$E$104="",0,IF((Inputs!$E$104-1-P$14)&lt;0,0,IF((Inputs!$E$104-1-P$14)&gt;P$17,P$17,(Inputs!$E$104-1-P$14)+1)))</f>
        <v>0</v>
      </c>
      <c r="Q79" s="104">
        <f>IF(Inputs!$E$104="",0,IF((Inputs!$E$104-1-Q$14)&lt;0,0,IF((Inputs!$E$104-1-Q$14)&gt;Q$17,Q$17,(Inputs!$E$104-1-Q$14)+1)))</f>
        <v>0</v>
      </c>
      <c r="R79" s="104">
        <f>IF(Inputs!$E$104="",0,IF((Inputs!$E$104-1-R$14)&lt;0,0,IF((Inputs!$E$104-1-R$14)&gt;R$17,R$17,(Inputs!$E$104-1-R$14)+1)))</f>
        <v>0</v>
      </c>
      <c r="S79" s="104">
        <f>IF(Inputs!$E$104="",0,IF((Inputs!$E$104-1-S$14)&lt;0,0,IF((Inputs!$E$104-1-S$14)&gt;S$17,S$17,(Inputs!$E$104-1-S$14)+1)))</f>
        <v>0</v>
      </c>
      <c r="T79" s="104">
        <f>IF(Inputs!$E$104="",0,IF((Inputs!$E$104-1-T$14)&lt;0,0,IF((Inputs!$E$104-1-T$14)&gt;T$17,T$17,(Inputs!$E$104-1-T$14)+1)))</f>
        <v>0</v>
      </c>
      <c r="U79" s="104">
        <f>IF(Inputs!$E$104="",0,IF((Inputs!$E$104-1-U$14)&lt;0,0,IF((Inputs!$E$104-1-U$14)&gt;U$17,U$17,(Inputs!$E$104-1-U$14)+1)))</f>
        <v>0</v>
      </c>
      <c r="V79" s="104">
        <f>IF(Inputs!$E$104="",0,IF((Inputs!$E$104-1-V$14)&lt;0,0,IF((Inputs!$E$104-1-V$14)&gt;V$17,V$17,(Inputs!$E$104-1-V$14)+1)))</f>
        <v>0</v>
      </c>
      <c r="W79" s="104">
        <f>IF(Inputs!$E$104="",0,IF((Inputs!$E$104-1-W$14)&lt;0,0,IF((Inputs!$E$104-1-W$14)&gt;W$17,W$17,(Inputs!$E$104-1-W$14)+1)))</f>
        <v>0</v>
      </c>
      <c r="X79" s="104">
        <f>IF(Inputs!$E$104="",0,IF((Inputs!$E$104-1-X$14)&lt;0,0,IF((Inputs!$E$104-1-X$14)&gt;X$17,X$17,(Inputs!$E$104-1-X$14)+1)))</f>
        <v>0</v>
      </c>
      <c r="Y79" s="104">
        <f>IF(Inputs!$E$104="",0,IF((Inputs!$E$104-1-Y$14)&lt;0,0,IF((Inputs!$E$104-1-Y$14)&gt;Y$17,Y$17,(Inputs!$E$104-1-Y$14)+1)))</f>
        <v>0</v>
      </c>
      <c r="Z79" s="104">
        <f>IF(Inputs!$E$104="",0,IF((Inputs!$E$104-1-Z$14)&lt;0,0,IF((Inputs!$E$104-1-Z$14)&gt;Z$17,Z$17,(Inputs!$E$104-1-Z$14)+1)))</f>
        <v>0</v>
      </c>
      <c r="AA79" s="104">
        <f>IF(Inputs!$E$104="",0,IF((Inputs!$E$104-1-AA$14)&lt;0,0,IF((Inputs!$E$104-1-AA$14)&gt;AA$17,AA$17,(Inputs!$E$104-1-AA$14)+1)))</f>
        <v>0</v>
      </c>
      <c r="AB79" s="104">
        <f>IF(Inputs!$E$104="",0,IF((Inputs!$E$104-1-AB$14)&lt;0,0,IF((Inputs!$E$104-1-AB$14)&gt;AB$17,AB$17,(Inputs!$E$104-1-AB$14)+1)))</f>
        <v>0</v>
      </c>
      <c r="AC79" s="104">
        <f>IF(Inputs!$E$104="",0,IF((Inputs!$E$104-1-AC$14)&lt;0,0,IF((Inputs!$E$104-1-AC$14)&gt;AC$17,AC$17,(Inputs!$E$104-1-AC$14)+1)))</f>
        <v>0</v>
      </c>
      <c r="AD79" s="104">
        <f>IF(Inputs!$E$104="",0,IF((Inputs!$E$104-1-AD$14)&lt;0,0,IF((Inputs!$E$104-1-AD$14)&gt;AD$17,AD$17,(Inputs!$E$104-1-AD$14)+1)))</f>
        <v>0</v>
      </c>
      <c r="AE79" s="104">
        <f>IF(Inputs!$E$104="",0,IF((Inputs!$E$104-1-AE$14)&lt;0,0,IF((Inputs!$E$104-1-AE$14)&gt;AE$17,AE$17,(Inputs!$E$104-1-AE$14)+1)))</f>
        <v>0</v>
      </c>
      <c r="AF79" s="104">
        <f>IF(Inputs!$E$104="",0,IF((Inputs!$E$104-1-AF$14)&lt;0,0,IF((Inputs!$E$104-1-AF$14)&gt;AF$17,AF$17,(Inputs!$E$104-1-AF$14)+1)))</f>
        <v>0</v>
      </c>
      <c r="AG79" s="104">
        <f>IF(Inputs!$E$104="",0,IF((Inputs!$E$104-1-AG$14)&lt;0,0,IF((Inputs!$E$104-1-AG$14)&gt;AG$17,AG$17,(Inputs!$E$104-1-AG$14)+1)))</f>
        <v>0</v>
      </c>
      <c r="AH79" s="104">
        <f>IF(Inputs!$E$104="",0,IF((Inputs!$E$104-1-AH$14)&lt;0,0,IF((Inputs!$E$104-1-AH$14)&gt;AH$17,AH$17,(Inputs!$E$104-1-AH$14)+1)))</f>
        <v>0</v>
      </c>
      <c r="AI79" s="104">
        <f>IF(Inputs!$E$104="",0,IF((Inputs!$E$104-1-AI$14)&lt;0,0,IF((Inputs!$E$104-1-AI$14)&gt;AI$17,AI$17,(Inputs!$E$104-1-AI$14)+1)))</f>
        <v>0</v>
      </c>
      <c r="AJ79" s="104">
        <f>IF(Inputs!$E$104="",0,IF((Inputs!$E$104-1-AJ$14)&lt;0,0,IF((Inputs!$E$104-1-AJ$14)&gt;AJ$17,AJ$17,(Inputs!$E$104-1-AJ$14)+1)))</f>
        <v>0</v>
      </c>
      <c r="AK79" s="104">
        <f>IF(Inputs!$E$104="",0,IF((Inputs!$E$104-1-AK$14)&lt;0,0,IF((Inputs!$E$104-1-AK$14)&gt;AK$17,AK$17,(Inputs!$E$104-1-AK$14)+1)))</f>
        <v>0</v>
      </c>
      <c r="AL79" s="104">
        <f>IF(Inputs!$E$104="",0,IF((Inputs!$E$104-1-AL$14)&lt;0,0,IF((Inputs!$E$104-1-AL$14)&gt;AL$17,AL$17,(Inputs!$E$104-1-AL$14)+1)))</f>
        <v>0</v>
      </c>
      <c r="AM79" s="104">
        <f>IF(Inputs!$E$104="",0,IF((Inputs!$E$104-1-AM$14)&lt;0,0,IF((Inputs!$E$104-1-AM$14)&gt;AM$17,AM$17,(Inputs!$E$104-1-AM$14)+1)))</f>
        <v>0</v>
      </c>
      <c r="AN79" s="104">
        <f>IF(Inputs!$E$104="",0,IF((Inputs!$E$104-1-AN$14)&lt;0,0,IF((Inputs!$E$104-1-AN$14)&gt;AN$17,AN$17,(Inputs!$E$104-1-AN$14)+1)))</f>
        <v>0</v>
      </c>
      <c r="AO79" s="104">
        <f>IF(Inputs!$E$104="",0,IF((Inputs!$E$104-1-AO$14)&lt;0,0,IF((Inputs!$E$104-1-AO$14)&gt;AO$17,AO$17,(Inputs!$E$104-1-AO$14)+1)))</f>
        <v>0</v>
      </c>
      <c r="AP79" s="104">
        <f>IF(Inputs!$E$104="",0,IF((Inputs!$E$104-1-AP$14)&lt;0,0,IF((Inputs!$E$104-1-AP$14)&gt;AP$17,AP$17,(Inputs!$E$104-1-AP$14)+1)))</f>
        <v>0</v>
      </c>
      <c r="AQ79" s="104">
        <f>IF(Inputs!$E$104="",0,IF((Inputs!$E$104-1-AQ$14)&lt;0,0,IF((Inputs!$E$104-1-AQ$14)&gt;AQ$17,AQ$17,(Inputs!$E$104-1-AQ$14)+1)))</f>
        <v>0</v>
      </c>
      <c r="AR79" s="104">
        <f>IF(Inputs!$E$104="",0,IF((Inputs!$E$104-1-AR$14)&lt;0,0,IF((Inputs!$E$104-1-AR$14)&gt;AR$17,AR$17,(Inputs!$E$104-1-AR$14)+1)))</f>
        <v>0</v>
      </c>
      <c r="AS79" s="104">
        <f>IF(Inputs!$E$104="",0,IF((Inputs!$E$104-1-AS$14)&lt;0,0,IF((Inputs!$E$104-1-AS$14)&gt;AS$17,AS$17,(Inputs!$E$104-1-AS$14)+1)))</f>
        <v>0</v>
      </c>
      <c r="AT79" s="104">
        <f>IF(Inputs!$E$104="",0,IF((Inputs!$E$104-1-AT$14)&lt;0,0,IF((Inputs!$E$104-1-AT$14)&gt;AT$17,AT$17,(Inputs!$E$104-1-AT$14)+1)))</f>
        <v>0</v>
      </c>
      <c r="AU79" s="104">
        <f>IF(Inputs!$E$104="",0,IF((Inputs!$E$104-1-AU$14)&lt;0,0,IF((Inputs!$E$104-1-AU$14)&gt;AU$17,AU$17,(Inputs!$E$104-1-AU$14)+1)))</f>
        <v>0</v>
      </c>
      <c r="AV79" s="104">
        <f>IF(Inputs!$E$104="",0,IF((Inputs!$E$104-1-AV$14)&lt;0,0,IF((Inputs!$E$104-1-AV$14)&gt;AV$17,AV$17,(Inputs!$E$104-1-AV$14)+1)))</f>
        <v>0</v>
      </c>
      <c r="AW79" s="104">
        <f>IF(Inputs!$E$104="",0,IF((Inputs!$E$104-1-AW$14)&lt;0,0,IF((Inputs!$E$104-1-AW$14)&gt;AW$17,AW$17,(Inputs!$E$104-1-AW$14)+1)))</f>
        <v>0</v>
      </c>
      <c r="AX79" s="104">
        <f>IF(Inputs!$E$104="",0,IF((Inputs!$E$104-1-AX$14)&lt;0,0,IF((Inputs!$E$104-1-AX$14)&gt;AX$17,AX$17,(Inputs!$E$104-1-AX$14)+1)))</f>
        <v>0</v>
      </c>
      <c r="AY79" s="104">
        <f>IF(Inputs!$E$104="",0,IF((Inputs!$E$104-1-AY$14)&lt;0,0,IF((Inputs!$E$104-1-AY$14)&gt;AY$17,AY$17,(Inputs!$E$104-1-AY$14)+1)))</f>
        <v>0</v>
      </c>
      <c r="AZ79" s="104">
        <f>IF(Inputs!$E$104="",0,IF((Inputs!$E$104-1-AZ$14)&lt;0,0,IF((Inputs!$E$104-1-AZ$14)&gt;AZ$17,AZ$17,(Inputs!$E$104-1-AZ$14)+1)))</f>
        <v>0</v>
      </c>
      <c r="BA79" s="104">
        <f>IF(Inputs!$E$104="",0,IF((Inputs!$E$104-1-BA$14)&lt;0,0,IF((Inputs!$E$104-1-BA$14)&gt;BA$17,BA$17,(Inputs!$E$104-1-BA$14)+1)))</f>
        <v>0</v>
      </c>
      <c r="BB79" s="104">
        <f>IF(Inputs!$E$104="",0,IF((Inputs!$E$104-1-BB$14)&lt;0,0,IF((Inputs!$E$104-1-BB$14)&gt;BB$17,BB$17,(Inputs!$E$104-1-BB$14)+1)))</f>
        <v>0</v>
      </c>
      <c r="BC79" s="104">
        <f>IF(Inputs!$E$104="",0,IF((Inputs!$E$104-1-BC$14)&lt;0,0,IF((Inputs!$E$104-1-BC$14)&gt;BC$17,BC$17,(Inputs!$E$104-1-BC$14)+1)))</f>
        <v>0</v>
      </c>
      <c r="BD79" s="104">
        <f>IF(Inputs!$E$104="",0,IF((Inputs!$E$104-1-BD$14)&lt;0,0,IF((Inputs!$E$104-1-BD$14)&gt;BD$17,BD$17,(Inputs!$E$104-1-BD$14)+1)))</f>
        <v>0</v>
      </c>
      <c r="BE79" s="104">
        <f>IF(Inputs!$E$104="",0,IF((Inputs!$E$104-1-BE$14)&lt;0,0,IF((Inputs!$E$104-1-BE$14)&gt;BE$17,BE$17,(Inputs!$E$104-1-BE$14)+1)))</f>
        <v>0</v>
      </c>
      <c r="BF79" s="104">
        <f>IF(Inputs!$E$104="",0,IF((Inputs!$E$104-1-BF$14)&lt;0,0,IF((Inputs!$E$104-1-BF$14)&gt;BF$17,BF$17,(Inputs!$E$104-1-BF$14)+1)))</f>
        <v>0</v>
      </c>
      <c r="BG79" s="104">
        <f>IF(Inputs!$E$104="",0,IF((Inputs!$E$104-1-BG$14)&lt;0,0,IF((Inputs!$E$104-1-BG$14)&gt;BG$17,BG$17,(Inputs!$E$104-1-BG$14)+1)))</f>
        <v>0</v>
      </c>
      <c r="BH79" s="104">
        <f>IF(Inputs!$E$104="",0,IF((Inputs!$E$104-1-BH$14)&lt;0,0,IF((Inputs!$E$104-1-BH$14)&gt;BH$17,BH$17,(Inputs!$E$104-1-BH$14)+1)))</f>
        <v>0</v>
      </c>
      <c r="BI79" s="104">
        <f>IF(Inputs!$E$104="",0,IF((Inputs!$E$104-1-BI$14)&lt;0,0,IF((Inputs!$E$104-1-BI$14)&gt;BI$17,BI$17,(Inputs!$E$104-1-BI$14)+1)))</f>
        <v>0</v>
      </c>
      <c r="BJ79" s="104">
        <f>IF(Inputs!$E$104="",0,IF((Inputs!$E$104-1-BJ$14)&lt;0,0,IF((Inputs!$E$104-1-BJ$14)&gt;BJ$17,BJ$17,(Inputs!$E$104-1-BJ$14)+1)))</f>
        <v>0</v>
      </c>
      <c r="BK79" s="104">
        <f>IF(Inputs!$E$104="",0,IF((Inputs!$E$104-1-BK$14)&lt;0,0,IF((Inputs!$E$104-1-BK$14)&gt;BK$17,BK$17,(Inputs!$E$104-1-BK$14)+1)))</f>
        <v>0</v>
      </c>
      <c r="BL79" s="104">
        <f>IF(Inputs!$E$104="",0,IF((Inputs!$E$104-1-BL$14)&lt;0,0,IF((Inputs!$E$104-1-BL$14)&gt;BL$17,BL$17,(Inputs!$E$104-1-BL$14)+1)))</f>
        <v>0</v>
      </c>
      <c r="BM79" s="104">
        <f>IF(Inputs!$E$104="",0,IF((Inputs!$E$104-1-BM$14)&lt;0,0,IF((Inputs!$E$104-1-BM$14)&gt;BM$17,BM$17,(Inputs!$E$104-1-BM$14)+1)))</f>
        <v>0</v>
      </c>
      <c r="BN79" s="104">
        <f>IF(Inputs!$E$104="",0,IF((Inputs!$E$104-1-BN$14)&lt;0,0,IF((Inputs!$E$104-1-BN$14)&gt;BN$17,BN$17,(Inputs!$E$104-1-BN$14)+1)))</f>
        <v>0</v>
      </c>
      <c r="BO79" s="104">
        <f>IF(Inputs!$E$104="",0,IF((Inputs!$E$104-1-BO$14)&lt;0,0,IF((Inputs!$E$104-1-BO$14)&gt;BO$17,BO$17,(Inputs!$E$104-1-BO$14)+1)))</f>
        <v>0</v>
      </c>
      <c r="BP79" s="104">
        <f>IF(Inputs!$E$104="",0,IF((Inputs!$E$104-1-BP$14)&lt;0,0,IF((Inputs!$E$104-1-BP$14)&gt;BP$17,BP$17,(Inputs!$E$104-1-BP$14)+1)))</f>
        <v>0</v>
      </c>
      <c r="BQ79" s="104">
        <f>IF(Inputs!$E$104="",0,IF((Inputs!$E$104-1-BQ$14)&lt;0,0,IF((Inputs!$E$104-1-BQ$14)&gt;BQ$17,BQ$17,(Inputs!$E$104-1-BQ$14)+1)))</f>
        <v>0</v>
      </c>
      <c r="BR79" s="104">
        <f>IF(Inputs!$E$104="",0,IF((Inputs!$E$104-1-BR$14)&lt;0,0,IF((Inputs!$E$104-1-BR$14)&gt;BR$17,BR$17,(Inputs!$E$104-1-BR$14)+1)))</f>
        <v>0</v>
      </c>
      <c r="BS79" s="104">
        <f>IF(Inputs!$E$104="",0,IF((Inputs!$E$104-1-BS$14)&lt;0,0,IF((Inputs!$E$104-1-BS$14)&gt;BS$17,BS$17,(Inputs!$E$104-1-BS$14)+1)))</f>
        <v>0</v>
      </c>
      <c r="BT79" s="104">
        <f>IF(Inputs!$E$104="",0,IF((Inputs!$E$104-1-BT$14)&lt;0,0,IF((Inputs!$E$104-1-BT$14)&gt;BT$17,BT$17,(Inputs!$E$104-1-BT$14)+1)))</f>
        <v>0</v>
      </c>
      <c r="BU79" s="104">
        <f>IF(Inputs!$E$104="",0,IF((Inputs!$E$104-1-BU$14)&lt;0,0,IF((Inputs!$E$104-1-BU$14)&gt;BU$17,BU$17,(Inputs!$E$104-1-BU$14)+1)))</f>
        <v>0</v>
      </c>
      <c r="BV79" s="104">
        <f>IF(Inputs!$E$104="",0,IF((Inputs!$E$104-1-BV$14)&lt;0,0,IF((Inputs!$E$104-1-BV$14)&gt;BV$17,BV$17,(Inputs!$E$104-1-BV$14)+1)))</f>
        <v>0</v>
      </c>
      <c r="BW79" s="104">
        <f>IF(Inputs!$E$104="",0,IF((Inputs!$E$104-1-BW$14)&lt;0,0,IF((Inputs!$E$104-1-BW$14)&gt;BW$17,BW$17,(Inputs!$E$104-1-BW$14)+1)))</f>
        <v>0</v>
      </c>
      <c r="BX79" s="104">
        <f>IF(Inputs!$E$104="",0,IF((Inputs!$E$104-1-BX$14)&lt;0,0,IF((Inputs!$E$104-1-BX$14)&gt;BX$17,BX$17,(Inputs!$E$104-1-BX$14)+1)))</f>
        <v>0</v>
      </c>
      <c r="BY79" s="104">
        <f>IF(Inputs!$E$104="",0,IF((Inputs!$E$104-1-BY$14)&lt;0,0,IF((Inputs!$E$104-1-BY$14)&gt;BY$17,BY$17,(Inputs!$E$104-1-BY$14)+1)))</f>
        <v>0</v>
      </c>
      <c r="BZ79" s="104">
        <f>IF(Inputs!$E$104="",0,IF((Inputs!$E$104-1-BZ$14)&lt;0,0,IF((Inputs!$E$104-1-BZ$14)&gt;BZ$17,BZ$17,(Inputs!$E$104-1-BZ$14)+1)))</f>
        <v>0</v>
      </c>
      <c r="CA79" s="104">
        <f>IF(Inputs!$E$104="",0,IF((Inputs!$E$104-1-CA$14)&lt;0,0,IF((Inputs!$E$104-1-CA$14)&gt;CA$17,CA$17,(Inputs!$E$104-1-CA$14)+1)))</f>
        <v>0</v>
      </c>
      <c r="CB79" s="104">
        <f>IF(Inputs!$E$104="",0,IF((Inputs!$E$104-1-CB$14)&lt;0,0,IF((Inputs!$E$104-1-CB$14)&gt;CB$17,CB$17,(Inputs!$E$104-1-CB$14)+1)))</f>
        <v>0</v>
      </c>
      <c r="CC79" s="104">
        <f>IF(Inputs!$E$104="",0,IF((Inputs!$E$104-1-CC$14)&lt;0,0,IF((Inputs!$E$104-1-CC$14)&gt;CC$17,CC$17,(Inputs!$E$104-1-CC$14)+1)))</f>
        <v>0</v>
      </c>
      <c r="CD79" s="104">
        <f>IF(Inputs!$E$104="",0,IF((Inputs!$E$104-1-CD$14)&lt;0,0,IF((Inputs!$E$104-1-CD$14)&gt;CD$17,CD$17,(Inputs!$E$104-1-CD$14)+1)))</f>
        <v>0</v>
      </c>
      <c r="CE79" s="104">
        <f>IF(Inputs!$E$104="",0,IF((Inputs!$E$104-1-CE$14)&lt;0,0,IF((Inputs!$E$104-1-CE$14)&gt;CE$17,CE$17,(Inputs!$E$104-1-CE$14)+1)))</f>
        <v>0</v>
      </c>
      <c r="CF79" s="104">
        <f>IF(Inputs!$E$104="",0,IF((Inputs!$E$104-1-CF$14)&lt;0,0,IF((Inputs!$E$104-1-CF$14)&gt;CF$17,CF$17,(Inputs!$E$104-1-CF$14)+1)))</f>
        <v>0</v>
      </c>
      <c r="CG79" s="104">
        <f>IF(Inputs!$E$104="",0,IF((Inputs!$E$104-1-CG$14)&lt;0,0,IF((Inputs!$E$104-1-CG$14)&gt;CG$17,CG$17,(Inputs!$E$104-1-CG$14)+1)))</f>
        <v>0</v>
      </c>
    </row>
    <row r="80" spans="1:86" ht="14.45" hidden="1" outlineLevel="2" x14ac:dyDescent="0.3">
      <c r="B80" s="85" t="s">
        <v>509</v>
      </c>
      <c r="D80" s="487">
        <f>SUM(F80:CG80)</f>
        <v>0</v>
      </c>
      <c r="F80" s="106">
        <f>MIN(F$78:F$79)</f>
        <v>0</v>
      </c>
      <c r="G80" s="106">
        <f t="shared" ref="G80:BR80" si="102">MIN(G$78:G$79)</f>
        <v>0</v>
      </c>
      <c r="H80" s="106">
        <f t="shared" si="102"/>
        <v>0</v>
      </c>
      <c r="I80" s="106">
        <f t="shared" si="102"/>
        <v>0</v>
      </c>
      <c r="J80" s="106">
        <f t="shared" si="102"/>
        <v>0</v>
      </c>
      <c r="K80" s="106">
        <f t="shared" si="102"/>
        <v>0</v>
      </c>
      <c r="L80" s="106">
        <f t="shared" si="102"/>
        <v>0</v>
      </c>
      <c r="M80" s="106">
        <f t="shared" si="102"/>
        <v>0</v>
      </c>
      <c r="N80" s="106">
        <f t="shared" si="102"/>
        <v>0</v>
      </c>
      <c r="O80" s="106">
        <f t="shared" si="102"/>
        <v>0</v>
      </c>
      <c r="P80" s="106">
        <f t="shared" si="102"/>
        <v>0</v>
      </c>
      <c r="Q80" s="106">
        <f t="shared" si="102"/>
        <v>0</v>
      </c>
      <c r="R80" s="106">
        <f t="shared" si="102"/>
        <v>0</v>
      </c>
      <c r="S80" s="106">
        <f t="shared" si="102"/>
        <v>0</v>
      </c>
      <c r="T80" s="106">
        <f t="shared" si="102"/>
        <v>0</v>
      </c>
      <c r="U80" s="106">
        <f t="shared" si="102"/>
        <v>0</v>
      </c>
      <c r="V80" s="106">
        <f t="shared" si="102"/>
        <v>0</v>
      </c>
      <c r="W80" s="106">
        <f t="shared" si="102"/>
        <v>0</v>
      </c>
      <c r="X80" s="106">
        <f t="shared" si="102"/>
        <v>0</v>
      </c>
      <c r="Y80" s="106">
        <f t="shared" si="102"/>
        <v>0</v>
      </c>
      <c r="Z80" s="106">
        <f t="shared" si="102"/>
        <v>0</v>
      </c>
      <c r="AA80" s="106">
        <f t="shared" si="102"/>
        <v>0</v>
      </c>
      <c r="AB80" s="106">
        <f t="shared" si="102"/>
        <v>0</v>
      </c>
      <c r="AC80" s="106">
        <f t="shared" si="102"/>
        <v>0</v>
      </c>
      <c r="AD80" s="106">
        <f t="shared" si="102"/>
        <v>0</v>
      </c>
      <c r="AE80" s="106">
        <f t="shared" si="102"/>
        <v>0</v>
      </c>
      <c r="AF80" s="106">
        <f t="shared" si="102"/>
        <v>0</v>
      </c>
      <c r="AG80" s="106">
        <f t="shared" si="102"/>
        <v>0</v>
      </c>
      <c r="AH80" s="106">
        <f t="shared" si="102"/>
        <v>0</v>
      </c>
      <c r="AI80" s="106">
        <f t="shared" si="102"/>
        <v>0</v>
      </c>
      <c r="AJ80" s="106">
        <f t="shared" si="102"/>
        <v>0</v>
      </c>
      <c r="AK80" s="106">
        <f t="shared" si="102"/>
        <v>0</v>
      </c>
      <c r="AL80" s="106">
        <f t="shared" si="102"/>
        <v>0</v>
      </c>
      <c r="AM80" s="106">
        <f t="shared" si="102"/>
        <v>0</v>
      </c>
      <c r="AN80" s="106">
        <f t="shared" si="102"/>
        <v>0</v>
      </c>
      <c r="AO80" s="106">
        <f t="shared" si="102"/>
        <v>0</v>
      </c>
      <c r="AP80" s="106">
        <f t="shared" si="102"/>
        <v>0</v>
      </c>
      <c r="AQ80" s="106">
        <f t="shared" si="102"/>
        <v>0</v>
      </c>
      <c r="AR80" s="106">
        <f t="shared" si="102"/>
        <v>0</v>
      </c>
      <c r="AS80" s="106">
        <f t="shared" si="102"/>
        <v>0</v>
      </c>
      <c r="AT80" s="106">
        <f t="shared" si="102"/>
        <v>0</v>
      </c>
      <c r="AU80" s="106">
        <f t="shared" si="102"/>
        <v>0</v>
      </c>
      <c r="AV80" s="106">
        <f t="shared" si="102"/>
        <v>0</v>
      </c>
      <c r="AW80" s="106">
        <f t="shared" si="102"/>
        <v>0</v>
      </c>
      <c r="AX80" s="106">
        <f t="shared" si="102"/>
        <v>0</v>
      </c>
      <c r="AY80" s="106">
        <f t="shared" si="102"/>
        <v>0</v>
      </c>
      <c r="AZ80" s="106">
        <f t="shared" si="102"/>
        <v>0</v>
      </c>
      <c r="BA80" s="106">
        <f t="shared" si="102"/>
        <v>0</v>
      </c>
      <c r="BB80" s="106">
        <f t="shared" si="102"/>
        <v>0</v>
      </c>
      <c r="BC80" s="106">
        <f t="shared" si="102"/>
        <v>0</v>
      </c>
      <c r="BD80" s="106">
        <f t="shared" si="102"/>
        <v>0</v>
      </c>
      <c r="BE80" s="106">
        <f t="shared" si="102"/>
        <v>0</v>
      </c>
      <c r="BF80" s="106">
        <f t="shared" si="102"/>
        <v>0</v>
      </c>
      <c r="BG80" s="106">
        <f t="shared" si="102"/>
        <v>0</v>
      </c>
      <c r="BH80" s="106">
        <f t="shared" si="102"/>
        <v>0</v>
      </c>
      <c r="BI80" s="106">
        <f t="shared" si="102"/>
        <v>0</v>
      </c>
      <c r="BJ80" s="106">
        <f t="shared" si="102"/>
        <v>0</v>
      </c>
      <c r="BK80" s="106">
        <f t="shared" si="102"/>
        <v>0</v>
      </c>
      <c r="BL80" s="106">
        <f t="shared" si="102"/>
        <v>0</v>
      </c>
      <c r="BM80" s="106">
        <f t="shared" si="102"/>
        <v>0</v>
      </c>
      <c r="BN80" s="106">
        <f t="shared" si="102"/>
        <v>0</v>
      </c>
      <c r="BO80" s="106">
        <f t="shared" si="102"/>
        <v>0</v>
      </c>
      <c r="BP80" s="106">
        <f t="shared" si="102"/>
        <v>0</v>
      </c>
      <c r="BQ80" s="106">
        <f t="shared" si="102"/>
        <v>0</v>
      </c>
      <c r="BR80" s="106">
        <f t="shared" si="102"/>
        <v>0</v>
      </c>
      <c r="BS80" s="106">
        <f t="shared" ref="BS80:CG80" si="103">MIN(BS$78:BS$79)</f>
        <v>0</v>
      </c>
      <c r="BT80" s="106">
        <f t="shared" si="103"/>
        <v>0</v>
      </c>
      <c r="BU80" s="106">
        <f t="shared" si="103"/>
        <v>0</v>
      </c>
      <c r="BV80" s="106">
        <f t="shared" si="103"/>
        <v>0</v>
      </c>
      <c r="BW80" s="106">
        <f t="shared" si="103"/>
        <v>0</v>
      </c>
      <c r="BX80" s="106">
        <f t="shared" si="103"/>
        <v>0</v>
      </c>
      <c r="BY80" s="106">
        <f t="shared" si="103"/>
        <v>0</v>
      </c>
      <c r="BZ80" s="106">
        <f t="shared" si="103"/>
        <v>0</v>
      </c>
      <c r="CA80" s="106">
        <f t="shared" si="103"/>
        <v>0</v>
      </c>
      <c r="CB80" s="106">
        <f t="shared" si="103"/>
        <v>0</v>
      </c>
      <c r="CC80" s="106">
        <f t="shared" si="103"/>
        <v>0</v>
      </c>
      <c r="CD80" s="106">
        <f t="shared" si="103"/>
        <v>0</v>
      </c>
      <c r="CE80" s="106">
        <f t="shared" si="103"/>
        <v>0</v>
      </c>
      <c r="CF80" s="106">
        <f t="shared" si="103"/>
        <v>0</v>
      </c>
      <c r="CG80" s="106">
        <f t="shared" si="103"/>
        <v>0</v>
      </c>
    </row>
    <row r="81" spans="1:86" s="102" customFormat="1" ht="6.6" hidden="1" customHeight="1" outlineLevel="1" x14ac:dyDescent="0.3">
      <c r="B81" s="189"/>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66"/>
    </row>
    <row r="82" spans="1:86" ht="14.45" hidden="1" outlineLevel="2" x14ac:dyDescent="0.3">
      <c r="B82" s="84" t="s">
        <v>510</v>
      </c>
      <c r="F82" s="104">
        <f>IF(Inputs!$E$104="",0,IF((F$16-Inputs!$E$104)&lt;0,0,IF((F$16-Inputs!$E$104)&gt;F$17,F$17,(F$16-Inputs!$E$104)+1)))</f>
        <v>0</v>
      </c>
      <c r="G82" s="104">
        <f>IF(Inputs!$E$104="",0,IF((G$16-Inputs!$E$104)&lt;0,0,IF((G$16-Inputs!$E$104)&gt;G$17,G$17,(G$16-Inputs!$E$104)+1)))</f>
        <v>0</v>
      </c>
      <c r="H82" s="104">
        <f>IF(Inputs!$E$104="",0,IF((H$16-Inputs!$E$104)&lt;0,0,IF((H$16-Inputs!$E$104)&gt;H$17,H$17,(H$16-Inputs!$E$104)+1)))</f>
        <v>0</v>
      </c>
      <c r="I82" s="104">
        <f>IF(Inputs!$E$104="",0,IF((I$16-Inputs!$E$104)&lt;0,0,IF((I$16-Inputs!$E$104)&gt;I$17,I$17,(I$16-Inputs!$E$104)+1)))</f>
        <v>0</v>
      </c>
      <c r="J82" s="104">
        <f>IF(Inputs!$E$104="",0,IF((J$16-Inputs!$E$104)&lt;0,0,IF((J$16-Inputs!$E$104)&gt;J$17,J$17,(J$16-Inputs!$E$104)+1)))</f>
        <v>0</v>
      </c>
      <c r="K82" s="104">
        <f>IF(Inputs!$E$104="",0,IF((K$16-Inputs!$E$104)&lt;0,0,IF((K$16-Inputs!$E$104)&gt;K$17,K$17,(K$16-Inputs!$E$104)+1)))</f>
        <v>0</v>
      </c>
      <c r="L82" s="104">
        <f>IF(Inputs!$E$104="",0,IF((L$16-Inputs!$E$104)&lt;0,0,IF((L$16-Inputs!$E$104)&gt;L$17,L$17,(L$16-Inputs!$E$104)+1)))</f>
        <v>0</v>
      </c>
      <c r="M82" s="104">
        <f>IF(Inputs!$E$104="",0,IF((M$16-Inputs!$E$104)&lt;0,0,IF((M$16-Inputs!$E$104)&gt;M$17,M$17,(M$16-Inputs!$E$104)+1)))</f>
        <v>0</v>
      </c>
      <c r="N82" s="104">
        <f>IF(Inputs!$E$104="",0,IF((N$16-Inputs!$E$104)&lt;0,0,IF((N$16-Inputs!$E$104)&gt;N$17,N$17,(N$16-Inputs!$E$104)+1)))</f>
        <v>0</v>
      </c>
      <c r="O82" s="104">
        <f>IF(Inputs!$E$104="",0,IF((O$16-Inputs!$E$104)&lt;0,0,IF((O$16-Inputs!$E$104)&gt;O$17,O$17,(O$16-Inputs!$E$104)+1)))</f>
        <v>0</v>
      </c>
      <c r="P82" s="104">
        <f>IF(Inputs!$E$104="",0,IF((P$16-Inputs!$E$104)&lt;0,0,IF((P$16-Inputs!$E$104)&gt;P$17,P$17,(P$16-Inputs!$E$104)+1)))</f>
        <v>0</v>
      </c>
      <c r="Q82" s="104">
        <f>IF(Inputs!$E$104="",0,IF((Q$16-Inputs!$E$104)&lt;0,0,IF((Q$16-Inputs!$E$104)&gt;Q$17,Q$17,(Q$16-Inputs!$E$104)+1)))</f>
        <v>0</v>
      </c>
      <c r="R82" s="104">
        <f>IF(Inputs!$E$104="",0,IF((R$16-Inputs!$E$104)&lt;0,0,IF((R$16-Inputs!$E$104)&gt;R$17,R$17,(R$16-Inputs!$E$104)+1)))</f>
        <v>0</v>
      </c>
      <c r="S82" s="104">
        <f>IF(Inputs!$E$104="",0,IF((S$16-Inputs!$E$104)&lt;0,0,IF((S$16-Inputs!$E$104)&gt;S$17,S$17,(S$16-Inputs!$E$104)+1)))</f>
        <v>0</v>
      </c>
      <c r="T82" s="104">
        <f>IF(Inputs!$E$104="",0,IF((T$16-Inputs!$E$104)&lt;0,0,IF((T$16-Inputs!$E$104)&gt;T$17,T$17,(T$16-Inputs!$E$104)+1)))</f>
        <v>0</v>
      </c>
      <c r="U82" s="104">
        <f>IF(Inputs!$E$104="",0,IF((U$16-Inputs!$E$104)&lt;0,0,IF((U$16-Inputs!$E$104)&gt;U$17,U$17,(U$16-Inputs!$E$104)+1)))</f>
        <v>0</v>
      </c>
      <c r="V82" s="104">
        <f>IF(Inputs!$E$104="",0,IF((V$16-Inputs!$E$104)&lt;0,0,IF((V$16-Inputs!$E$104)&gt;V$17,V$17,(V$16-Inputs!$E$104)+1)))</f>
        <v>0</v>
      </c>
      <c r="W82" s="104">
        <f>IF(Inputs!$E$104="",0,IF((W$16-Inputs!$E$104)&lt;0,0,IF((W$16-Inputs!$E$104)&gt;W$17,W$17,(W$16-Inputs!$E$104)+1)))</f>
        <v>0</v>
      </c>
      <c r="X82" s="104">
        <f>IF(Inputs!$E$104="",0,IF((X$16-Inputs!$E$104)&lt;0,0,IF((X$16-Inputs!$E$104)&gt;X$17,X$17,(X$16-Inputs!$E$104)+1)))</f>
        <v>0</v>
      </c>
      <c r="Y82" s="104">
        <f>IF(Inputs!$E$104="",0,IF((Y$16-Inputs!$E$104)&lt;0,0,IF((Y$16-Inputs!$E$104)&gt;Y$17,Y$17,(Y$16-Inputs!$E$104)+1)))</f>
        <v>0</v>
      </c>
      <c r="Z82" s="104">
        <f>IF(Inputs!$E$104="",0,IF((Z$16-Inputs!$E$104)&lt;0,0,IF((Z$16-Inputs!$E$104)&gt;Z$17,Z$17,(Z$16-Inputs!$E$104)+1)))</f>
        <v>0</v>
      </c>
      <c r="AA82" s="104">
        <f>IF(Inputs!$E$104="",0,IF((AA$16-Inputs!$E$104)&lt;0,0,IF((AA$16-Inputs!$E$104)&gt;AA$17,AA$17,(AA$16-Inputs!$E$104)+1)))</f>
        <v>0</v>
      </c>
      <c r="AB82" s="104">
        <f>IF(Inputs!$E$104="",0,IF((AB$16-Inputs!$E$104)&lt;0,0,IF((AB$16-Inputs!$E$104)&gt;AB$17,AB$17,(AB$16-Inputs!$E$104)+1)))</f>
        <v>0</v>
      </c>
      <c r="AC82" s="104">
        <f>IF(Inputs!$E$104="",0,IF((AC$16-Inputs!$E$104)&lt;0,0,IF((AC$16-Inputs!$E$104)&gt;AC$17,AC$17,(AC$16-Inputs!$E$104)+1)))</f>
        <v>0</v>
      </c>
      <c r="AD82" s="104">
        <f>IF(Inputs!$E$104="",0,IF((AD$16-Inputs!$E$104)&lt;0,0,IF((AD$16-Inputs!$E$104)&gt;AD$17,AD$17,(AD$16-Inputs!$E$104)+1)))</f>
        <v>0</v>
      </c>
      <c r="AE82" s="104">
        <f>IF(Inputs!$E$104="",0,IF((AE$16-Inputs!$E$104)&lt;0,0,IF((AE$16-Inputs!$E$104)&gt;AE$17,AE$17,(AE$16-Inputs!$E$104)+1)))</f>
        <v>0</v>
      </c>
      <c r="AF82" s="104">
        <f>IF(Inputs!$E$104="",0,IF((AF$16-Inputs!$E$104)&lt;0,0,IF((AF$16-Inputs!$E$104)&gt;AF$17,AF$17,(AF$16-Inputs!$E$104)+1)))</f>
        <v>0</v>
      </c>
      <c r="AG82" s="104">
        <f>IF(Inputs!$E$104="",0,IF((AG$16-Inputs!$E$104)&lt;0,0,IF((AG$16-Inputs!$E$104)&gt;AG$17,AG$17,(AG$16-Inputs!$E$104)+1)))</f>
        <v>0</v>
      </c>
      <c r="AH82" s="104">
        <f>IF(Inputs!$E$104="",0,IF((AH$16-Inputs!$E$104)&lt;0,0,IF((AH$16-Inputs!$E$104)&gt;AH$17,AH$17,(AH$16-Inputs!$E$104)+1)))</f>
        <v>0</v>
      </c>
      <c r="AI82" s="104">
        <f>IF(Inputs!$E$104="",0,IF((AI$16-Inputs!$E$104)&lt;0,0,IF((AI$16-Inputs!$E$104)&gt;AI$17,AI$17,(AI$16-Inputs!$E$104)+1)))</f>
        <v>0</v>
      </c>
      <c r="AJ82" s="104">
        <f>IF(Inputs!$E$104="",0,IF((AJ$16-Inputs!$E$104)&lt;0,0,IF((AJ$16-Inputs!$E$104)&gt;AJ$17,AJ$17,(AJ$16-Inputs!$E$104)+1)))</f>
        <v>0</v>
      </c>
      <c r="AK82" s="104">
        <f>IF(Inputs!$E$104="",0,IF((AK$16-Inputs!$E$104)&lt;0,0,IF((AK$16-Inputs!$E$104)&gt;AK$17,AK$17,(AK$16-Inputs!$E$104)+1)))</f>
        <v>0</v>
      </c>
      <c r="AL82" s="104">
        <f>IF(Inputs!$E$104="",0,IF((AL$16-Inputs!$E$104)&lt;0,0,IF((AL$16-Inputs!$E$104)&gt;AL$17,AL$17,(AL$16-Inputs!$E$104)+1)))</f>
        <v>0</v>
      </c>
      <c r="AM82" s="104">
        <f>IF(Inputs!$E$104="",0,IF((AM$16-Inputs!$E$104)&lt;0,0,IF((AM$16-Inputs!$E$104)&gt;AM$17,AM$17,(AM$16-Inputs!$E$104)+1)))</f>
        <v>0</v>
      </c>
      <c r="AN82" s="104">
        <f>IF(Inputs!$E$104="",0,IF((AN$16-Inputs!$E$104)&lt;0,0,IF((AN$16-Inputs!$E$104)&gt;AN$17,AN$17,(AN$16-Inputs!$E$104)+1)))</f>
        <v>0</v>
      </c>
      <c r="AO82" s="104">
        <f>IF(Inputs!$E$104="",0,IF((AO$16-Inputs!$E$104)&lt;0,0,IF((AO$16-Inputs!$E$104)&gt;AO$17,AO$17,(AO$16-Inputs!$E$104)+1)))</f>
        <v>0</v>
      </c>
      <c r="AP82" s="104">
        <f>IF(Inputs!$E$104="",0,IF((AP$16-Inputs!$E$104)&lt;0,0,IF((AP$16-Inputs!$E$104)&gt;AP$17,AP$17,(AP$16-Inputs!$E$104)+1)))</f>
        <v>0</v>
      </c>
      <c r="AQ82" s="104">
        <f>IF(Inputs!$E$104="",0,IF((AQ$16-Inputs!$E$104)&lt;0,0,IF((AQ$16-Inputs!$E$104)&gt;AQ$17,AQ$17,(AQ$16-Inputs!$E$104)+1)))</f>
        <v>0</v>
      </c>
      <c r="AR82" s="104">
        <f>IF(Inputs!$E$104="",0,IF((AR$16-Inputs!$E$104)&lt;0,0,IF((AR$16-Inputs!$E$104)&gt;AR$17,AR$17,(AR$16-Inputs!$E$104)+1)))</f>
        <v>0</v>
      </c>
      <c r="AS82" s="104">
        <f>IF(Inputs!$E$104="",0,IF((AS$16-Inputs!$E$104)&lt;0,0,IF((AS$16-Inputs!$E$104)&gt;AS$17,AS$17,(AS$16-Inputs!$E$104)+1)))</f>
        <v>0</v>
      </c>
      <c r="AT82" s="104">
        <f>IF(Inputs!$E$104="",0,IF((AT$16-Inputs!$E$104)&lt;0,0,IF((AT$16-Inputs!$E$104)&gt;AT$17,AT$17,(AT$16-Inputs!$E$104)+1)))</f>
        <v>0</v>
      </c>
      <c r="AU82" s="104">
        <f>IF(Inputs!$E$104="",0,IF((AU$16-Inputs!$E$104)&lt;0,0,IF((AU$16-Inputs!$E$104)&gt;AU$17,AU$17,(AU$16-Inputs!$E$104)+1)))</f>
        <v>0</v>
      </c>
      <c r="AV82" s="104">
        <f>IF(Inputs!$E$104="",0,IF((AV$16-Inputs!$E$104)&lt;0,0,IF((AV$16-Inputs!$E$104)&gt;AV$17,AV$17,(AV$16-Inputs!$E$104)+1)))</f>
        <v>0</v>
      </c>
      <c r="AW82" s="104">
        <f>IF(Inputs!$E$104="",0,IF((AW$16-Inputs!$E$104)&lt;0,0,IF((AW$16-Inputs!$E$104)&gt;AW$17,AW$17,(AW$16-Inputs!$E$104)+1)))</f>
        <v>0</v>
      </c>
      <c r="AX82" s="104">
        <f>IF(Inputs!$E$104="",0,IF((AX$16-Inputs!$E$104)&lt;0,0,IF((AX$16-Inputs!$E$104)&gt;AX$17,AX$17,(AX$16-Inputs!$E$104)+1)))</f>
        <v>0</v>
      </c>
      <c r="AY82" s="104">
        <f>IF(Inputs!$E$104="",0,IF((AY$16-Inputs!$E$104)&lt;0,0,IF((AY$16-Inputs!$E$104)&gt;AY$17,AY$17,(AY$16-Inputs!$E$104)+1)))</f>
        <v>0</v>
      </c>
      <c r="AZ82" s="104">
        <f>IF(Inputs!$E$104="",0,IF((AZ$16-Inputs!$E$104)&lt;0,0,IF((AZ$16-Inputs!$E$104)&gt;AZ$17,AZ$17,(AZ$16-Inputs!$E$104)+1)))</f>
        <v>0</v>
      </c>
      <c r="BA82" s="104">
        <f>IF(Inputs!$E$104="",0,IF((BA$16-Inputs!$E$104)&lt;0,0,IF((BA$16-Inputs!$E$104)&gt;BA$17,BA$17,(BA$16-Inputs!$E$104)+1)))</f>
        <v>0</v>
      </c>
      <c r="BB82" s="104">
        <f>IF(Inputs!$E$104="",0,IF((BB$16-Inputs!$E$104)&lt;0,0,IF((BB$16-Inputs!$E$104)&gt;BB$17,BB$17,(BB$16-Inputs!$E$104)+1)))</f>
        <v>0</v>
      </c>
      <c r="BC82" s="104">
        <f>IF(Inputs!$E$104="",0,IF((BC$16-Inputs!$E$104)&lt;0,0,IF((BC$16-Inputs!$E$104)&gt;BC$17,BC$17,(BC$16-Inputs!$E$104)+1)))</f>
        <v>0</v>
      </c>
      <c r="BD82" s="104">
        <f>IF(Inputs!$E$104="",0,IF((BD$16-Inputs!$E$104)&lt;0,0,IF((BD$16-Inputs!$E$104)&gt;BD$17,BD$17,(BD$16-Inputs!$E$104)+1)))</f>
        <v>0</v>
      </c>
      <c r="BE82" s="104">
        <f>IF(Inputs!$E$104="",0,IF((BE$16-Inputs!$E$104)&lt;0,0,IF((BE$16-Inputs!$E$104)&gt;BE$17,BE$17,(BE$16-Inputs!$E$104)+1)))</f>
        <v>0</v>
      </c>
      <c r="BF82" s="104">
        <f>IF(Inputs!$E$104="",0,IF((BF$16-Inputs!$E$104)&lt;0,0,IF((BF$16-Inputs!$E$104)&gt;BF$17,BF$17,(BF$16-Inputs!$E$104)+1)))</f>
        <v>0</v>
      </c>
      <c r="BG82" s="104">
        <f>IF(Inputs!$E$104="",0,IF((BG$16-Inputs!$E$104)&lt;0,0,IF((BG$16-Inputs!$E$104)&gt;BG$17,BG$17,(BG$16-Inputs!$E$104)+1)))</f>
        <v>0</v>
      </c>
      <c r="BH82" s="104">
        <f>IF(Inputs!$E$104="",0,IF((BH$16-Inputs!$E$104)&lt;0,0,IF((BH$16-Inputs!$E$104)&gt;BH$17,BH$17,(BH$16-Inputs!$E$104)+1)))</f>
        <v>0</v>
      </c>
      <c r="BI82" s="104">
        <f>IF(Inputs!$E$104="",0,IF((BI$16-Inputs!$E$104)&lt;0,0,IF((BI$16-Inputs!$E$104)&gt;BI$17,BI$17,(BI$16-Inputs!$E$104)+1)))</f>
        <v>0</v>
      </c>
      <c r="BJ82" s="104">
        <f>IF(Inputs!$E$104="",0,IF((BJ$16-Inputs!$E$104)&lt;0,0,IF((BJ$16-Inputs!$E$104)&gt;BJ$17,BJ$17,(BJ$16-Inputs!$E$104)+1)))</f>
        <v>0</v>
      </c>
      <c r="BK82" s="104">
        <f>IF(Inputs!$E$104="",0,IF((BK$16-Inputs!$E$104)&lt;0,0,IF((BK$16-Inputs!$E$104)&gt;BK$17,BK$17,(BK$16-Inputs!$E$104)+1)))</f>
        <v>0</v>
      </c>
      <c r="BL82" s="104">
        <f>IF(Inputs!$E$104="",0,IF((BL$16-Inputs!$E$104)&lt;0,0,IF((BL$16-Inputs!$E$104)&gt;BL$17,BL$17,(BL$16-Inputs!$E$104)+1)))</f>
        <v>0</v>
      </c>
      <c r="BM82" s="104">
        <f>IF(Inputs!$E$104="",0,IF((BM$16-Inputs!$E$104)&lt;0,0,IF((BM$16-Inputs!$E$104)&gt;BM$17,BM$17,(BM$16-Inputs!$E$104)+1)))</f>
        <v>0</v>
      </c>
      <c r="BN82" s="104">
        <f>IF(Inputs!$E$104="",0,IF((BN$16-Inputs!$E$104)&lt;0,0,IF((BN$16-Inputs!$E$104)&gt;BN$17,BN$17,(BN$16-Inputs!$E$104)+1)))</f>
        <v>0</v>
      </c>
      <c r="BO82" s="104">
        <f>IF(Inputs!$E$104="",0,IF((BO$16-Inputs!$E$104)&lt;0,0,IF((BO$16-Inputs!$E$104)&gt;BO$17,BO$17,(BO$16-Inputs!$E$104)+1)))</f>
        <v>0</v>
      </c>
      <c r="BP82" s="104">
        <f>IF(Inputs!$E$104="",0,IF((BP$16-Inputs!$E$104)&lt;0,0,IF((BP$16-Inputs!$E$104)&gt;BP$17,BP$17,(BP$16-Inputs!$E$104)+1)))</f>
        <v>0</v>
      </c>
      <c r="BQ82" s="104">
        <f>IF(Inputs!$E$104="",0,IF((BQ$16-Inputs!$E$104)&lt;0,0,IF((BQ$16-Inputs!$E$104)&gt;BQ$17,BQ$17,(BQ$16-Inputs!$E$104)+1)))</f>
        <v>0</v>
      </c>
      <c r="BR82" s="104">
        <f>IF(Inputs!$E$104="",0,IF((BR$16-Inputs!$E$104)&lt;0,0,IF((BR$16-Inputs!$E$104)&gt;BR$17,BR$17,(BR$16-Inputs!$E$104)+1)))</f>
        <v>0</v>
      </c>
      <c r="BS82" s="104">
        <f>IF(Inputs!$E$104="",0,IF((BS$16-Inputs!$E$104)&lt;0,0,IF((BS$16-Inputs!$E$104)&gt;BS$17,BS$17,(BS$16-Inputs!$E$104)+1)))</f>
        <v>0</v>
      </c>
      <c r="BT82" s="104">
        <f>IF(Inputs!$E$104="",0,IF((BT$16-Inputs!$E$104)&lt;0,0,IF((BT$16-Inputs!$E$104)&gt;BT$17,BT$17,(BT$16-Inputs!$E$104)+1)))</f>
        <v>0</v>
      </c>
      <c r="BU82" s="104">
        <f>IF(Inputs!$E$104="",0,IF((BU$16-Inputs!$E$104)&lt;0,0,IF((BU$16-Inputs!$E$104)&gt;BU$17,BU$17,(BU$16-Inputs!$E$104)+1)))</f>
        <v>0</v>
      </c>
      <c r="BV82" s="104">
        <f>IF(Inputs!$E$104="",0,IF((BV$16-Inputs!$E$104)&lt;0,0,IF((BV$16-Inputs!$E$104)&gt;BV$17,BV$17,(BV$16-Inputs!$E$104)+1)))</f>
        <v>0</v>
      </c>
      <c r="BW82" s="104">
        <f>IF(Inputs!$E$104="",0,IF((BW$16-Inputs!$E$104)&lt;0,0,IF((BW$16-Inputs!$E$104)&gt;BW$17,BW$17,(BW$16-Inputs!$E$104)+1)))</f>
        <v>0</v>
      </c>
      <c r="BX82" s="104">
        <f>IF(Inputs!$E$104="",0,IF((BX$16-Inputs!$E$104)&lt;0,0,IF((BX$16-Inputs!$E$104)&gt;BX$17,BX$17,(BX$16-Inputs!$E$104)+1)))</f>
        <v>0</v>
      </c>
      <c r="BY82" s="104">
        <f>IF(Inputs!$E$104="",0,IF((BY$16-Inputs!$E$104)&lt;0,0,IF((BY$16-Inputs!$E$104)&gt;BY$17,BY$17,(BY$16-Inputs!$E$104)+1)))</f>
        <v>0</v>
      </c>
      <c r="BZ82" s="104">
        <f>IF(Inputs!$E$104="",0,IF((BZ$16-Inputs!$E$104)&lt;0,0,IF((BZ$16-Inputs!$E$104)&gt;BZ$17,BZ$17,(BZ$16-Inputs!$E$104)+1)))</f>
        <v>0</v>
      </c>
      <c r="CA82" s="104">
        <f>IF(Inputs!$E$104="",0,IF((CA$16-Inputs!$E$104)&lt;0,0,IF((CA$16-Inputs!$E$104)&gt;CA$17,CA$17,(CA$16-Inputs!$E$104)+1)))</f>
        <v>0</v>
      </c>
      <c r="CB82" s="104">
        <f>IF(Inputs!$E$104="",0,IF((CB$16-Inputs!$E$104)&lt;0,0,IF((CB$16-Inputs!$E$104)&gt;CB$17,CB$17,(CB$16-Inputs!$E$104)+1)))</f>
        <v>0</v>
      </c>
      <c r="CC82" s="104">
        <f>IF(Inputs!$E$104="",0,IF((CC$16-Inputs!$E$104)&lt;0,0,IF((CC$16-Inputs!$E$104)&gt;CC$17,CC$17,(CC$16-Inputs!$E$104)+1)))</f>
        <v>0</v>
      </c>
      <c r="CD82" s="104">
        <f>IF(Inputs!$E$104="",0,IF((CD$16-Inputs!$E$104)&lt;0,0,IF((CD$16-Inputs!$E$104)&gt;CD$17,CD$17,(CD$16-Inputs!$E$104)+1)))</f>
        <v>0</v>
      </c>
      <c r="CE82" s="104">
        <f>IF(Inputs!$E$104="",0,IF((CE$16-Inputs!$E$104)&lt;0,0,IF((CE$16-Inputs!$E$104)&gt;CE$17,CE$17,(CE$16-Inputs!$E$104)+1)))</f>
        <v>0</v>
      </c>
      <c r="CF82" s="104">
        <f>IF(Inputs!$E$104="",0,IF((CF$16-Inputs!$E$104)&lt;0,0,IF((CF$16-Inputs!$E$104)&gt;CF$17,CF$17,(CF$16-Inputs!$E$104)+1)))</f>
        <v>0</v>
      </c>
      <c r="CG82" s="104">
        <f>IF(Inputs!$E$104="",0,IF((CG$16-Inputs!$E$104)&lt;0,0,IF((CG$16-Inputs!$E$104)&gt;CG$17,CG$17,(CG$16-Inputs!$E$104)+1)))</f>
        <v>0</v>
      </c>
    </row>
    <row r="83" spans="1:86" ht="14.45" hidden="1" outlineLevel="2" x14ac:dyDescent="0.3">
      <c r="B83" s="84" t="s">
        <v>511</v>
      </c>
      <c r="F83" s="104">
        <f>IF(Inputs!$E$108="",0,IF((Inputs!$E$108-1-F$14)&lt;0,0,IF((Inputs!$E$108-1-F$14)&gt;F$17,F$17,(Inputs!$E$108-1-F$14)+1)))</f>
        <v>0</v>
      </c>
      <c r="G83" s="104">
        <f>IF(Inputs!$E$108="",0,IF((Inputs!$E$108-1-G$14)&lt;0,0,IF((Inputs!$E$108-1-G$14)&gt;G$17,G$17,(Inputs!$E$108-1-G$14)+1)))</f>
        <v>0</v>
      </c>
      <c r="H83" s="104">
        <f>IF(Inputs!$E$108="",0,IF((Inputs!$E$108-1-H$14)&lt;0,0,IF((Inputs!$E$108-1-H$14)&gt;H$17,H$17,(Inputs!$E$108-1-H$14)+1)))</f>
        <v>0</v>
      </c>
      <c r="I83" s="104">
        <f>IF(Inputs!$E$108="",0,IF((Inputs!$E$108-1-I$14)&lt;0,0,IF((Inputs!$E$108-1-I$14)&gt;I$17,I$17,(Inputs!$E$108-1-I$14)+1)))</f>
        <v>0</v>
      </c>
      <c r="J83" s="104">
        <f>IF(Inputs!$E$108="",0,IF((Inputs!$E$108-1-J$14)&lt;0,0,IF((Inputs!$E$108-1-J$14)&gt;J$17,J$17,(Inputs!$E$108-1-J$14)+1)))</f>
        <v>0</v>
      </c>
      <c r="K83" s="104">
        <f>IF(Inputs!$E$108="",0,IF((Inputs!$E$108-1-K$14)&lt;0,0,IF((Inputs!$E$108-1-K$14)&gt;K$17,K$17,(Inputs!$E$108-1-K$14)+1)))</f>
        <v>0</v>
      </c>
      <c r="L83" s="104">
        <f>IF(Inputs!$E$108="",0,IF((Inputs!$E$108-1-L$14)&lt;0,0,IF((Inputs!$E$108-1-L$14)&gt;L$17,L$17,(Inputs!$E$108-1-L$14)+1)))</f>
        <v>0</v>
      </c>
      <c r="M83" s="104">
        <f>IF(Inputs!$E$108="",0,IF((Inputs!$E$108-1-M$14)&lt;0,0,IF((Inputs!$E$108-1-M$14)&gt;M$17,M$17,(Inputs!$E$108-1-M$14)+1)))</f>
        <v>0</v>
      </c>
      <c r="N83" s="104">
        <f>IF(Inputs!$E$108="",0,IF((Inputs!$E$108-1-N$14)&lt;0,0,IF((Inputs!$E$108-1-N$14)&gt;N$17,N$17,(Inputs!$E$108-1-N$14)+1)))</f>
        <v>0</v>
      </c>
      <c r="O83" s="104">
        <f>IF(Inputs!$E$108="",0,IF((Inputs!$E$108-1-O$14)&lt;0,0,IF((Inputs!$E$108-1-O$14)&gt;O$17,O$17,(Inputs!$E$108-1-O$14)+1)))</f>
        <v>0</v>
      </c>
      <c r="P83" s="104">
        <f>IF(Inputs!$E$108="",0,IF((Inputs!$E$108-1-P$14)&lt;0,0,IF((Inputs!$E$108-1-P$14)&gt;P$17,P$17,(Inputs!$E$108-1-P$14)+1)))</f>
        <v>0</v>
      </c>
      <c r="Q83" s="104">
        <f>IF(Inputs!$E$108="",0,IF((Inputs!$E$108-1-Q$14)&lt;0,0,IF((Inputs!$E$108-1-Q$14)&gt;Q$17,Q$17,(Inputs!$E$108-1-Q$14)+1)))</f>
        <v>0</v>
      </c>
      <c r="R83" s="104">
        <f>IF(Inputs!$E$108="",0,IF((Inputs!$E$108-1-R$14)&lt;0,0,IF((Inputs!$E$108-1-R$14)&gt;R$17,R$17,(Inputs!$E$108-1-R$14)+1)))</f>
        <v>0</v>
      </c>
      <c r="S83" s="104">
        <f>IF(Inputs!$E$108="",0,IF((Inputs!$E$108-1-S$14)&lt;0,0,IF((Inputs!$E$108-1-S$14)&gt;S$17,S$17,(Inputs!$E$108-1-S$14)+1)))</f>
        <v>0</v>
      </c>
      <c r="T83" s="104">
        <f>IF(Inputs!$E$108="",0,IF((Inputs!$E$108-1-T$14)&lt;0,0,IF((Inputs!$E$108-1-T$14)&gt;T$17,T$17,(Inputs!$E$108-1-T$14)+1)))</f>
        <v>0</v>
      </c>
      <c r="U83" s="104">
        <f>IF(Inputs!$E$108="",0,IF((Inputs!$E$108-1-U$14)&lt;0,0,IF((Inputs!$E$108-1-U$14)&gt;U$17,U$17,(Inputs!$E$108-1-U$14)+1)))</f>
        <v>0</v>
      </c>
      <c r="V83" s="104">
        <f>IF(Inputs!$E$108="",0,IF((Inputs!$E$108-1-V$14)&lt;0,0,IF((Inputs!$E$108-1-V$14)&gt;V$17,V$17,(Inputs!$E$108-1-V$14)+1)))</f>
        <v>0</v>
      </c>
      <c r="W83" s="104">
        <f>IF(Inputs!$E$108="",0,IF((Inputs!$E$108-1-W$14)&lt;0,0,IF((Inputs!$E$108-1-W$14)&gt;W$17,W$17,(Inputs!$E$108-1-W$14)+1)))</f>
        <v>0</v>
      </c>
      <c r="X83" s="104">
        <f>IF(Inputs!$E$108="",0,IF((Inputs!$E$108-1-X$14)&lt;0,0,IF((Inputs!$E$108-1-X$14)&gt;X$17,X$17,(Inputs!$E$108-1-X$14)+1)))</f>
        <v>0</v>
      </c>
      <c r="Y83" s="104">
        <f>IF(Inputs!$E$108="",0,IF((Inputs!$E$108-1-Y$14)&lt;0,0,IF((Inputs!$E$108-1-Y$14)&gt;Y$17,Y$17,(Inputs!$E$108-1-Y$14)+1)))</f>
        <v>0</v>
      </c>
      <c r="Z83" s="104">
        <f>IF(Inputs!$E$108="",0,IF((Inputs!$E$108-1-Z$14)&lt;0,0,IF((Inputs!$E$108-1-Z$14)&gt;Z$17,Z$17,(Inputs!$E$108-1-Z$14)+1)))</f>
        <v>0</v>
      </c>
      <c r="AA83" s="104">
        <f>IF(Inputs!$E$108="",0,IF((Inputs!$E$108-1-AA$14)&lt;0,0,IF((Inputs!$E$108-1-AA$14)&gt;AA$17,AA$17,(Inputs!$E$108-1-AA$14)+1)))</f>
        <v>0</v>
      </c>
      <c r="AB83" s="104">
        <f>IF(Inputs!$E$108="",0,IF((Inputs!$E$108-1-AB$14)&lt;0,0,IF((Inputs!$E$108-1-AB$14)&gt;AB$17,AB$17,(Inputs!$E$108-1-AB$14)+1)))</f>
        <v>0</v>
      </c>
      <c r="AC83" s="104">
        <f>IF(Inputs!$E$108="",0,IF((Inputs!$E$108-1-AC$14)&lt;0,0,IF((Inputs!$E$108-1-AC$14)&gt;AC$17,AC$17,(Inputs!$E$108-1-AC$14)+1)))</f>
        <v>0</v>
      </c>
      <c r="AD83" s="104">
        <f>IF(Inputs!$E$108="",0,IF((Inputs!$E$108-1-AD$14)&lt;0,0,IF((Inputs!$E$108-1-AD$14)&gt;AD$17,AD$17,(Inputs!$E$108-1-AD$14)+1)))</f>
        <v>0</v>
      </c>
      <c r="AE83" s="104">
        <f>IF(Inputs!$E$108="",0,IF((Inputs!$E$108-1-AE$14)&lt;0,0,IF((Inputs!$E$108-1-AE$14)&gt;AE$17,AE$17,(Inputs!$E$108-1-AE$14)+1)))</f>
        <v>0</v>
      </c>
      <c r="AF83" s="104">
        <f>IF(Inputs!$E$108="",0,IF((Inputs!$E$108-1-AF$14)&lt;0,0,IF((Inputs!$E$108-1-AF$14)&gt;AF$17,AF$17,(Inputs!$E$108-1-AF$14)+1)))</f>
        <v>0</v>
      </c>
      <c r="AG83" s="104">
        <f>IF(Inputs!$E$108="",0,IF((Inputs!$E$108-1-AG$14)&lt;0,0,IF((Inputs!$E$108-1-AG$14)&gt;AG$17,AG$17,(Inputs!$E$108-1-AG$14)+1)))</f>
        <v>0</v>
      </c>
      <c r="AH83" s="104">
        <f>IF(Inputs!$E$108="",0,IF((Inputs!$E$108-1-AH$14)&lt;0,0,IF((Inputs!$E$108-1-AH$14)&gt;AH$17,AH$17,(Inputs!$E$108-1-AH$14)+1)))</f>
        <v>0</v>
      </c>
      <c r="AI83" s="104">
        <f>IF(Inputs!$E$108="",0,IF((Inputs!$E$108-1-AI$14)&lt;0,0,IF((Inputs!$E$108-1-AI$14)&gt;AI$17,AI$17,(Inputs!$E$108-1-AI$14)+1)))</f>
        <v>0</v>
      </c>
      <c r="AJ83" s="104">
        <f>IF(Inputs!$E$108="",0,IF((Inputs!$E$108-1-AJ$14)&lt;0,0,IF((Inputs!$E$108-1-AJ$14)&gt;AJ$17,AJ$17,(Inputs!$E$108-1-AJ$14)+1)))</f>
        <v>0</v>
      </c>
      <c r="AK83" s="104">
        <f>IF(Inputs!$E$108="",0,IF((Inputs!$E$108-1-AK$14)&lt;0,0,IF((Inputs!$E$108-1-AK$14)&gt;AK$17,AK$17,(Inputs!$E$108-1-AK$14)+1)))</f>
        <v>0</v>
      </c>
      <c r="AL83" s="104">
        <f>IF(Inputs!$E$108="",0,IF((Inputs!$E$108-1-AL$14)&lt;0,0,IF((Inputs!$E$108-1-AL$14)&gt;AL$17,AL$17,(Inputs!$E$108-1-AL$14)+1)))</f>
        <v>0</v>
      </c>
      <c r="AM83" s="104">
        <f>IF(Inputs!$E$108="",0,IF((Inputs!$E$108-1-AM$14)&lt;0,0,IF((Inputs!$E$108-1-AM$14)&gt;AM$17,AM$17,(Inputs!$E$108-1-AM$14)+1)))</f>
        <v>0</v>
      </c>
      <c r="AN83" s="104">
        <f>IF(Inputs!$E$108="",0,IF((Inputs!$E$108-1-AN$14)&lt;0,0,IF((Inputs!$E$108-1-AN$14)&gt;AN$17,AN$17,(Inputs!$E$108-1-AN$14)+1)))</f>
        <v>0</v>
      </c>
      <c r="AO83" s="104">
        <f>IF(Inputs!$E$108="",0,IF((Inputs!$E$108-1-AO$14)&lt;0,0,IF((Inputs!$E$108-1-AO$14)&gt;AO$17,AO$17,(Inputs!$E$108-1-AO$14)+1)))</f>
        <v>0</v>
      </c>
      <c r="AP83" s="104">
        <f>IF(Inputs!$E$108="",0,IF((Inputs!$E$108-1-AP$14)&lt;0,0,IF((Inputs!$E$108-1-AP$14)&gt;AP$17,AP$17,(Inputs!$E$108-1-AP$14)+1)))</f>
        <v>0</v>
      </c>
      <c r="AQ83" s="104">
        <f>IF(Inputs!$E$108="",0,IF((Inputs!$E$108-1-AQ$14)&lt;0,0,IF((Inputs!$E$108-1-AQ$14)&gt;AQ$17,AQ$17,(Inputs!$E$108-1-AQ$14)+1)))</f>
        <v>0</v>
      </c>
      <c r="AR83" s="104">
        <f>IF(Inputs!$E$108="",0,IF((Inputs!$E$108-1-AR$14)&lt;0,0,IF((Inputs!$E$108-1-AR$14)&gt;AR$17,AR$17,(Inputs!$E$108-1-AR$14)+1)))</f>
        <v>0</v>
      </c>
      <c r="AS83" s="104">
        <f>IF(Inputs!$E$108="",0,IF((Inputs!$E$108-1-AS$14)&lt;0,0,IF((Inputs!$E$108-1-AS$14)&gt;AS$17,AS$17,(Inputs!$E$108-1-AS$14)+1)))</f>
        <v>0</v>
      </c>
      <c r="AT83" s="104">
        <f>IF(Inputs!$E$108="",0,IF((Inputs!$E$108-1-AT$14)&lt;0,0,IF((Inputs!$E$108-1-AT$14)&gt;AT$17,AT$17,(Inputs!$E$108-1-AT$14)+1)))</f>
        <v>0</v>
      </c>
      <c r="AU83" s="104">
        <f>IF(Inputs!$E$108="",0,IF((Inputs!$E$108-1-AU$14)&lt;0,0,IF((Inputs!$E$108-1-AU$14)&gt;AU$17,AU$17,(Inputs!$E$108-1-AU$14)+1)))</f>
        <v>0</v>
      </c>
      <c r="AV83" s="104">
        <f>IF(Inputs!$E$108="",0,IF((Inputs!$E$108-1-AV$14)&lt;0,0,IF((Inputs!$E$108-1-AV$14)&gt;AV$17,AV$17,(Inputs!$E$108-1-AV$14)+1)))</f>
        <v>0</v>
      </c>
      <c r="AW83" s="104">
        <f>IF(Inputs!$E$108="",0,IF((Inputs!$E$108-1-AW$14)&lt;0,0,IF((Inputs!$E$108-1-AW$14)&gt;AW$17,AW$17,(Inputs!$E$108-1-AW$14)+1)))</f>
        <v>0</v>
      </c>
      <c r="AX83" s="104">
        <f>IF(Inputs!$E$108="",0,IF((Inputs!$E$108-1-AX$14)&lt;0,0,IF((Inputs!$E$108-1-AX$14)&gt;AX$17,AX$17,(Inputs!$E$108-1-AX$14)+1)))</f>
        <v>0</v>
      </c>
      <c r="AY83" s="104">
        <f>IF(Inputs!$E$108="",0,IF((Inputs!$E$108-1-AY$14)&lt;0,0,IF((Inputs!$E$108-1-AY$14)&gt;AY$17,AY$17,(Inputs!$E$108-1-AY$14)+1)))</f>
        <v>0</v>
      </c>
      <c r="AZ83" s="104">
        <f>IF(Inputs!$E$108="",0,IF((Inputs!$E$108-1-AZ$14)&lt;0,0,IF((Inputs!$E$108-1-AZ$14)&gt;AZ$17,AZ$17,(Inputs!$E$108-1-AZ$14)+1)))</f>
        <v>0</v>
      </c>
      <c r="BA83" s="104">
        <f>IF(Inputs!$E$108="",0,IF((Inputs!$E$108-1-BA$14)&lt;0,0,IF((Inputs!$E$108-1-BA$14)&gt;BA$17,BA$17,(Inputs!$E$108-1-BA$14)+1)))</f>
        <v>0</v>
      </c>
      <c r="BB83" s="104">
        <f>IF(Inputs!$E$108="",0,IF((Inputs!$E$108-1-BB$14)&lt;0,0,IF((Inputs!$E$108-1-BB$14)&gt;BB$17,BB$17,(Inputs!$E$108-1-BB$14)+1)))</f>
        <v>0</v>
      </c>
      <c r="BC83" s="104">
        <f>IF(Inputs!$E$108="",0,IF((Inputs!$E$108-1-BC$14)&lt;0,0,IF((Inputs!$E$108-1-BC$14)&gt;BC$17,BC$17,(Inputs!$E$108-1-BC$14)+1)))</f>
        <v>0</v>
      </c>
      <c r="BD83" s="104">
        <f>IF(Inputs!$E$108="",0,IF((Inputs!$E$108-1-BD$14)&lt;0,0,IF((Inputs!$E$108-1-BD$14)&gt;BD$17,BD$17,(Inputs!$E$108-1-BD$14)+1)))</f>
        <v>0</v>
      </c>
      <c r="BE83" s="104">
        <f>IF(Inputs!$E$108="",0,IF((Inputs!$E$108-1-BE$14)&lt;0,0,IF((Inputs!$E$108-1-BE$14)&gt;BE$17,BE$17,(Inputs!$E$108-1-BE$14)+1)))</f>
        <v>0</v>
      </c>
      <c r="BF83" s="104">
        <f>IF(Inputs!$E$108="",0,IF((Inputs!$E$108-1-BF$14)&lt;0,0,IF((Inputs!$E$108-1-BF$14)&gt;BF$17,BF$17,(Inputs!$E$108-1-BF$14)+1)))</f>
        <v>0</v>
      </c>
      <c r="BG83" s="104">
        <f>IF(Inputs!$E$108="",0,IF((Inputs!$E$108-1-BG$14)&lt;0,0,IF((Inputs!$E$108-1-BG$14)&gt;BG$17,BG$17,(Inputs!$E$108-1-BG$14)+1)))</f>
        <v>0</v>
      </c>
      <c r="BH83" s="104">
        <f>IF(Inputs!$E$108="",0,IF((Inputs!$E$108-1-BH$14)&lt;0,0,IF((Inputs!$E$108-1-BH$14)&gt;BH$17,BH$17,(Inputs!$E$108-1-BH$14)+1)))</f>
        <v>0</v>
      </c>
      <c r="BI83" s="104">
        <f>IF(Inputs!$E$108="",0,IF((Inputs!$E$108-1-BI$14)&lt;0,0,IF((Inputs!$E$108-1-BI$14)&gt;BI$17,BI$17,(Inputs!$E$108-1-BI$14)+1)))</f>
        <v>0</v>
      </c>
      <c r="BJ83" s="104">
        <f>IF(Inputs!$E$108="",0,IF((Inputs!$E$108-1-BJ$14)&lt;0,0,IF((Inputs!$E$108-1-BJ$14)&gt;BJ$17,BJ$17,(Inputs!$E$108-1-BJ$14)+1)))</f>
        <v>0</v>
      </c>
      <c r="BK83" s="104">
        <f>IF(Inputs!$E$108="",0,IF((Inputs!$E$108-1-BK$14)&lt;0,0,IF((Inputs!$E$108-1-BK$14)&gt;BK$17,BK$17,(Inputs!$E$108-1-BK$14)+1)))</f>
        <v>0</v>
      </c>
      <c r="BL83" s="104">
        <f>IF(Inputs!$E$108="",0,IF((Inputs!$E$108-1-BL$14)&lt;0,0,IF((Inputs!$E$108-1-BL$14)&gt;BL$17,BL$17,(Inputs!$E$108-1-BL$14)+1)))</f>
        <v>0</v>
      </c>
      <c r="BM83" s="104">
        <f>IF(Inputs!$E$108="",0,IF((Inputs!$E$108-1-BM$14)&lt;0,0,IF((Inputs!$E$108-1-BM$14)&gt;BM$17,BM$17,(Inputs!$E$108-1-BM$14)+1)))</f>
        <v>0</v>
      </c>
      <c r="BN83" s="104">
        <f>IF(Inputs!$E$108="",0,IF((Inputs!$E$108-1-BN$14)&lt;0,0,IF((Inputs!$E$108-1-BN$14)&gt;BN$17,BN$17,(Inputs!$E$108-1-BN$14)+1)))</f>
        <v>0</v>
      </c>
      <c r="BO83" s="104">
        <f>IF(Inputs!$E$108="",0,IF((Inputs!$E$108-1-BO$14)&lt;0,0,IF((Inputs!$E$108-1-BO$14)&gt;BO$17,BO$17,(Inputs!$E$108-1-BO$14)+1)))</f>
        <v>0</v>
      </c>
      <c r="BP83" s="104">
        <f>IF(Inputs!$E$108="",0,IF((Inputs!$E$108-1-BP$14)&lt;0,0,IF((Inputs!$E$108-1-BP$14)&gt;BP$17,BP$17,(Inputs!$E$108-1-BP$14)+1)))</f>
        <v>0</v>
      </c>
      <c r="BQ83" s="104">
        <f>IF(Inputs!$E$108="",0,IF((Inputs!$E$108-1-BQ$14)&lt;0,0,IF((Inputs!$E$108-1-BQ$14)&gt;BQ$17,BQ$17,(Inputs!$E$108-1-BQ$14)+1)))</f>
        <v>0</v>
      </c>
      <c r="BR83" s="104">
        <f>IF(Inputs!$E$108="",0,IF((Inputs!$E$108-1-BR$14)&lt;0,0,IF((Inputs!$E$108-1-BR$14)&gt;BR$17,BR$17,(Inputs!$E$108-1-BR$14)+1)))</f>
        <v>0</v>
      </c>
      <c r="BS83" s="104">
        <f>IF(Inputs!$E$108="",0,IF((Inputs!$E$108-1-BS$14)&lt;0,0,IF((Inputs!$E$108-1-BS$14)&gt;BS$17,BS$17,(Inputs!$E$108-1-BS$14)+1)))</f>
        <v>0</v>
      </c>
      <c r="BT83" s="104">
        <f>IF(Inputs!$E$108="",0,IF((Inputs!$E$108-1-BT$14)&lt;0,0,IF((Inputs!$E$108-1-BT$14)&gt;BT$17,BT$17,(Inputs!$E$108-1-BT$14)+1)))</f>
        <v>0</v>
      </c>
      <c r="BU83" s="104">
        <f>IF(Inputs!$E$108="",0,IF((Inputs!$E$108-1-BU$14)&lt;0,0,IF((Inputs!$E$108-1-BU$14)&gt;BU$17,BU$17,(Inputs!$E$108-1-BU$14)+1)))</f>
        <v>0</v>
      </c>
      <c r="BV83" s="104">
        <f>IF(Inputs!$E$108="",0,IF((Inputs!$E$108-1-BV$14)&lt;0,0,IF((Inputs!$E$108-1-BV$14)&gt;BV$17,BV$17,(Inputs!$E$108-1-BV$14)+1)))</f>
        <v>0</v>
      </c>
      <c r="BW83" s="104">
        <f>IF(Inputs!$E$108="",0,IF((Inputs!$E$108-1-BW$14)&lt;0,0,IF((Inputs!$E$108-1-BW$14)&gt;BW$17,BW$17,(Inputs!$E$108-1-BW$14)+1)))</f>
        <v>0</v>
      </c>
      <c r="BX83" s="104">
        <f>IF(Inputs!$E$108="",0,IF((Inputs!$E$108-1-BX$14)&lt;0,0,IF((Inputs!$E$108-1-BX$14)&gt;BX$17,BX$17,(Inputs!$E$108-1-BX$14)+1)))</f>
        <v>0</v>
      </c>
      <c r="BY83" s="104">
        <f>IF(Inputs!$E$108="",0,IF((Inputs!$E$108-1-BY$14)&lt;0,0,IF((Inputs!$E$108-1-BY$14)&gt;BY$17,BY$17,(Inputs!$E$108-1-BY$14)+1)))</f>
        <v>0</v>
      </c>
      <c r="BZ83" s="104">
        <f>IF(Inputs!$E$108="",0,IF((Inputs!$E$108-1-BZ$14)&lt;0,0,IF((Inputs!$E$108-1-BZ$14)&gt;BZ$17,BZ$17,(Inputs!$E$108-1-BZ$14)+1)))</f>
        <v>0</v>
      </c>
      <c r="CA83" s="104">
        <f>IF(Inputs!$E$108="",0,IF((Inputs!$E$108-1-CA$14)&lt;0,0,IF((Inputs!$E$108-1-CA$14)&gt;CA$17,CA$17,(Inputs!$E$108-1-CA$14)+1)))</f>
        <v>0</v>
      </c>
      <c r="CB83" s="104">
        <f>IF(Inputs!$E$108="",0,IF((Inputs!$E$108-1-CB$14)&lt;0,0,IF((Inputs!$E$108-1-CB$14)&gt;CB$17,CB$17,(Inputs!$E$108-1-CB$14)+1)))</f>
        <v>0</v>
      </c>
      <c r="CC83" s="104">
        <f>IF(Inputs!$E$108="",0,IF((Inputs!$E$108-1-CC$14)&lt;0,0,IF((Inputs!$E$108-1-CC$14)&gt;CC$17,CC$17,(Inputs!$E$108-1-CC$14)+1)))</f>
        <v>0</v>
      </c>
      <c r="CD83" s="104">
        <f>IF(Inputs!$E$108="",0,IF((Inputs!$E$108-1-CD$14)&lt;0,0,IF((Inputs!$E$108-1-CD$14)&gt;CD$17,CD$17,(Inputs!$E$108-1-CD$14)+1)))</f>
        <v>0</v>
      </c>
      <c r="CE83" s="104">
        <f>IF(Inputs!$E$108="",0,IF((Inputs!$E$108-1-CE$14)&lt;0,0,IF((Inputs!$E$108-1-CE$14)&gt;CE$17,CE$17,(Inputs!$E$108-1-CE$14)+1)))</f>
        <v>0</v>
      </c>
      <c r="CF83" s="104">
        <f>IF(Inputs!$E$108="",0,IF((Inputs!$E$108-1-CF$14)&lt;0,0,IF((Inputs!$E$108-1-CF$14)&gt;CF$17,CF$17,(Inputs!$E$108-1-CF$14)+1)))</f>
        <v>0</v>
      </c>
      <c r="CG83" s="104">
        <f>IF(Inputs!$E$108="",0,IF((Inputs!$E$108-1-CG$14)&lt;0,0,IF((Inputs!$E$108-1-CG$14)&gt;CG$17,CG$17,(Inputs!$E$108-1-CG$14)+1)))</f>
        <v>0</v>
      </c>
    </row>
    <row r="84" spans="1:86" ht="14.45" hidden="1" outlineLevel="2" x14ac:dyDescent="0.3">
      <c r="B84" s="85" t="s">
        <v>512</v>
      </c>
      <c r="D84" s="487">
        <f>SUM(F84:CG84)</f>
        <v>0</v>
      </c>
      <c r="F84" s="106">
        <f>MIN(F$82:F$83)</f>
        <v>0</v>
      </c>
      <c r="G84" s="106">
        <f t="shared" ref="G84:BR84" si="104">MIN(G$82:G$83)</f>
        <v>0</v>
      </c>
      <c r="H84" s="106">
        <f t="shared" si="104"/>
        <v>0</v>
      </c>
      <c r="I84" s="106">
        <f t="shared" si="104"/>
        <v>0</v>
      </c>
      <c r="J84" s="106">
        <f t="shared" si="104"/>
        <v>0</v>
      </c>
      <c r="K84" s="106">
        <f t="shared" si="104"/>
        <v>0</v>
      </c>
      <c r="L84" s="106">
        <f t="shared" si="104"/>
        <v>0</v>
      </c>
      <c r="M84" s="106">
        <f t="shared" si="104"/>
        <v>0</v>
      </c>
      <c r="N84" s="106">
        <f t="shared" si="104"/>
        <v>0</v>
      </c>
      <c r="O84" s="106">
        <f t="shared" si="104"/>
        <v>0</v>
      </c>
      <c r="P84" s="106">
        <f t="shared" si="104"/>
        <v>0</v>
      </c>
      <c r="Q84" s="106">
        <f t="shared" si="104"/>
        <v>0</v>
      </c>
      <c r="R84" s="106">
        <f t="shared" si="104"/>
        <v>0</v>
      </c>
      <c r="S84" s="106">
        <f t="shared" si="104"/>
        <v>0</v>
      </c>
      <c r="T84" s="106">
        <f t="shared" si="104"/>
        <v>0</v>
      </c>
      <c r="U84" s="106">
        <f t="shared" si="104"/>
        <v>0</v>
      </c>
      <c r="V84" s="106">
        <f t="shared" si="104"/>
        <v>0</v>
      </c>
      <c r="W84" s="106">
        <f t="shared" si="104"/>
        <v>0</v>
      </c>
      <c r="X84" s="106">
        <f t="shared" si="104"/>
        <v>0</v>
      </c>
      <c r="Y84" s="106">
        <f t="shared" si="104"/>
        <v>0</v>
      </c>
      <c r="Z84" s="106">
        <f t="shared" si="104"/>
        <v>0</v>
      </c>
      <c r="AA84" s="106">
        <f t="shared" si="104"/>
        <v>0</v>
      </c>
      <c r="AB84" s="106">
        <f t="shared" si="104"/>
        <v>0</v>
      </c>
      <c r="AC84" s="106">
        <f t="shared" si="104"/>
        <v>0</v>
      </c>
      <c r="AD84" s="106">
        <f t="shared" si="104"/>
        <v>0</v>
      </c>
      <c r="AE84" s="106">
        <f t="shared" si="104"/>
        <v>0</v>
      </c>
      <c r="AF84" s="106">
        <f t="shared" si="104"/>
        <v>0</v>
      </c>
      <c r="AG84" s="106">
        <f t="shared" si="104"/>
        <v>0</v>
      </c>
      <c r="AH84" s="106">
        <f t="shared" si="104"/>
        <v>0</v>
      </c>
      <c r="AI84" s="106">
        <f t="shared" si="104"/>
        <v>0</v>
      </c>
      <c r="AJ84" s="106">
        <f t="shared" si="104"/>
        <v>0</v>
      </c>
      <c r="AK84" s="106">
        <f t="shared" si="104"/>
        <v>0</v>
      </c>
      <c r="AL84" s="106">
        <f t="shared" si="104"/>
        <v>0</v>
      </c>
      <c r="AM84" s="106">
        <f t="shared" si="104"/>
        <v>0</v>
      </c>
      <c r="AN84" s="106">
        <f t="shared" si="104"/>
        <v>0</v>
      </c>
      <c r="AO84" s="106">
        <f t="shared" si="104"/>
        <v>0</v>
      </c>
      <c r="AP84" s="106">
        <f t="shared" si="104"/>
        <v>0</v>
      </c>
      <c r="AQ84" s="106">
        <f t="shared" si="104"/>
        <v>0</v>
      </c>
      <c r="AR84" s="106">
        <f t="shared" si="104"/>
        <v>0</v>
      </c>
      <c r="AS84" s="106">
        <f t="shared" si="104"/>
        <v>0</v>
      </c>
      <c r="AT84" s="106">
        <f t="shared" si="104"/>
        <v>0</v>
      </c>
      <c r="AU84" s="106">
        <f t="shared" si="104"/>
        <v>0</v>
      </c>
      <c r="AV84" s="106">
        <f t="shared" si="104"/>
        <v>0</v>
      </c>
      <c r="AW84" s="106">
        <f t="shared" si="104"/>
        <v>0</v>
      </c>
      <c r="AX84" s="106">
        <f t="shared" si="104"/>
        <v>0</v>
      </c>
      <c r="AY84" s="106">
        <f t="shared" si="104"/>
        <v>0</v>
      </c>
      <c r="AZ84" s="106">
        <f t="shared" si="104"/>
        <v>0</v>
      </c>
      <c r="BA84" s="106">
        <f t="shared" si="104"/>
        <v>0</v>
      </c>
      <c r="BB84" s="106">
        <f t="shared" si="104"/>
        <v>0</v>
      </c>
      <c r="BC84" s="106">
        <f t="shared" si="104"/>
        <v>0</v>
      </c>
      <c r="BD84" s="106">
        <f t="shared" si="104"/>
        <v>0</v>
      </c>
      <c r="BE84" s="106">
        <f t="shared" si="104"/>
        <v>0</v>
      </c>
      <c r="BF84" s="106">
        <f t="shared" si="104"/>
        <v>0</v>
      </c>
      <c r="BG84" s="106">
        <f t="shared" si="104"/>
        <v>0</v>
      </c>
      <c r="BH84" s="106">
        <f t="shared" si="104"/>
        <v>0</v>
      </c>
      <c r="BI84" s="106">
        <f t="shared" si="104"/>
        <v>0</v>
      </c>
      <c r="BJ84" s="106">
        <f t="shared" si="104"/>
        <v>0</v>
      </c>
      <c r="BK84" s="106">
        <f t="shared" si="104"/>
        <v>0</v>
      </c>
      <c r="BL84" s="106">
        <f t="shared" si="104"/>
        <v>0</v>
      </c>
      <c r="BM84" s="106">
        <f t="shared" si="104"/>
        <v>0</v>
      </c>
      <c r="BN84" s="106">
        <f t="shared" si="104"/>
        <v>0</v>
      </c>
      <c r="BO84" s="106">
        <f t="shared" si="104"/>
        <v>0</v>
      </c>
      <c r="BP84" s="106">
        <f t="shared" si="104"/>
        <v>0</v>
      </c>
      <c r="BQ84" s="106">
        <f t="shared" si="104"/>
        <v>0</v>
      </c>
      <c r="BR84" s="106">
        <f t="shared" si="104"/>
        <v>0</v>
      </c>
      <c r="BS84" s="106">
        <f t="shared" ref="BS84:CG84" si="105">MIN(BS$82:BS$83)</f>
        <v>0</v>
      </c>
      <c r="BT84" s="106">
        <f t="shared" si="105"/>
        <v>0</v>
      </c>
      <c r="BU84" s="106">
        <f t="shared" si="105"/>
        <v>0</v>
      </c>
      <c r="BV84" s="106">
        <f t="shared" si="105"/>
        <v>0</v>
      </c>
      <c r="BW84" s="106">
        <f t="shared" si="105"/>
        <v>0</v>
      </c>
      <c r="BX84" s="106">
        <f t="shared" si="105"/>
        <v>0</v>
      </c>
      <c r="BY84" s="106">
        <f t="shared" si="105"/>
        <v>0</v>
      </c>
      <c r="BZ84" s="106">
        <f t="shared" si="105"/>
        <v>0</v>
      </c>
      <c r="CA84" s="106">
        <f t="shared" si="105"/>
        <v>0</v>
      </c>
      <c r="CB84" s="106">
        <f t="shared" si="105"/>
        <v>0</v>
      </c>
      <c r="CC84" s="106">
        <f t="shared" si="105"/>
        <v>0</v>
      </c>
      <c r="CD84" s="106">
        <f t="shared" si="105"/>
        <v>0</v>
      </c>
      <c r="CE84" s="106">
        <f t="shared" si="105"/>
        <v>0</v>
      </c>
      <c r="CF84" s="106">
        <f t="shared" si="105"/>
        <v>0</v>
      </c>
      <c r="CG84" s="106">
        <f t="shared" si="105"/>
        <v>0</v>
      </c>
    </row>
    <row r="85" spans="1:86" s="102" customFormat="1" ht="3.6" hidden="1" customHeight="1" outlineLevel="1" x14ac:dyDescent="0.3">
      <c r="B85" s="189"/>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66"/>
    </row>
    <row r="86" spans="1:86" ht="14.45" hidden="1" outlineLevel="2" x14ac:dyDescent="0.3">
      <c r="B86" s="84" t="s">
        <v>513</v>
      </c>
      <c r="F86" s="104">
        <f>IF(Inputs!$E$108="",0,IF((F$16-Inputs!$E$108)&lt;0,0,IF((F$16-Inputs!$E$108)&gt;F$17,F$17,(F$16-Inputs!$E$108)+1)))</f>
        <v>0</v>
      </c>
      <c r="G86" s="104">
        <f>IF(Inputs!$E$108="",0,IF((G$16-Inputs!$E$108)&lt;0,0,IF((G$16-Inputs!$E$108)&gt;G$17,G$17,(G$16-Inputs!$E$108)+1)))</f>
        <v>0</v>
      </c>
      <c r="H86" s="104">
        <f>IF(Inputs!$E$108="",0,IF((H$16-Inputs!$E$108)&lt;0,0,IF((H$16-Inputs!$E$108)&gt;H$17,H$17,(H$16-Inputs!$E$108)+1)))</f>
        <v>0</v>
      </c>
      <c r="I86" s="104">
        <f>IF(Inputs!$E$108="",0,IF((I$16-Inputs!$E$108)&lt;0,0,IF((I$16-Inputs!$E$108)&gt;I$17,I$17,(I$16-Inputs!$E$108)+1)))</f>
        <v>0</v>
      </c>
      <c r="J86" s="104">
        <f>IF(Inputs!$E$108="",0,IF((J$16-Inputs!$E$108)&lt;0,0,IF((J$16-Inputs!$E$108)&gt;J$17,J$17,(J$16-Inputs!$E$108)+1)))</f>
        <v>0</v>
      </c>
      <c r="K86" s="104">
        <f>IF(Inputs!$E$108="",0,IF((K$16-Inputs!$E$108)&lt;0,0,IF((K$16-Inputs!$E$108)&gt;K$17,K$17,(K$16-Inputs!$E$108)+1)))</f>
        <v>0</v>
      </c>
      <c r="L86" s="104">
        <f>IF(Inputs!$E$108="",0,IF((L$16-Inputs!$E$108)&lt;0,0,IF((L$16-Inputs!$E$108)&gt;L$17,L$17,(L$16-Inputs!$E$108)+1)))</f>
        <v>0</v>
      </c>
      <c r="M86" s="104">
        <f>IF(Inputs!$E$108="",0,IF((M$16-Inputs!$E$108)&lt;0,0,IF((M$16-Inputs!$E$108)&gt;M$17,M$17,(M$16-Inputs!$E$108)+1)))</f>
        <v>0</v>
      </c>
      <c r="N86" s="104">
        <f>IF(Inputs!$E$108="",0,IF((N$16-Inputs!$E$108)&lt;0,0,IF((N$16-Inputs!$E$108)&gt;N$17,N$17,(N$16-Inputs!$E$108)+1)))</f>
        <v>0</v>
      </c>
      <c r="O86" s="104">
        <f>IF(Inputs!$E$108="",0,IF((O$16-Inputs!$E$108)&lt;0,0,IF((O$16-Inputs!$E$108)&gt;O$17,O$17,(O$16-Inputs!$E$108)+1)))</f>
        <v>0</v>
      </c>
      <c r="P86" s="104">
        <f>IF(Inputs!$E$108="",0,IF((P$16-Inputs!$E$108)&lt;0,0,IF((P$16-Inputs!$E$108)&gt;P$17,P$17,(P$16-Inputs!$E$108)+1)))</f>
        <v>0</v>
      </c>
      <c r="Q86" s="104">
        <f>IF(Inputs!$E$108="",0,IF((Q$16-Inputs!$E$108)&lt;0,0,IF((Q$16-Inputs!$E$108)&gt;Q$17,Q$17,(Q$16-Inputs!$E$108)+1)))</f>
        <v>0</v>
      </c>
      <c r="R86" s="104">
        <f>IF(Inputs!$E$108="",0,IF((R$16-Inputs!$E$108)&lt;0,0,IF((R$16-Inputs!$E$108)&gt;R$17,R$17,(R$16-Inputs!$E$108)+1)))</f>
        <v>0</v>
      </c>
      <c r="S86" s="104">
        <f>IF(Inputs!$E$108="",0,IF((S$16-Inputs!$E$108)&lt;0,0,IF((S$16-Inputs!$E$108)&gt;S$17,S$17,(S$16-Inputs!$E$108)+1)))</f>
        <v>0</v>
      </c>
      <c r="T86" s="104">
        <f>IF(Inputs!$E$108="",0,IF((T$16-Inputs!$E$108)&lt;0,0,IF((T$16-Inputs!$E$108)&gt;T$17,T$17,(T$16-Inputs!$E$108)+1)))</f>
        <v>0</v>
      </c>
      <c r="U86" s="104">
        <f>IF(Inputs!$E$108="",0,IF((U$16-Inputs!$E$108)&lt;0,0,IF((U$16-Inputs!$E$108)&gt;U$17,U$17,(U$16-Inputs!$E$108)+1)))</f>
        <v>0</v>
      </c>
      <c r="V86" s="104">
        <f>IF(Inputs!$E$108="",0,IF((V$16-Inputs!$E$108)&lt;0,0,IF((V$16-Inputs!$E$108)&gt;V$17,V$17,(V$16-Inputs!$E$108)+1)))</f>
        <v>0</v>
      </c>
      <c r="W86" s="104">
        <f>IF(Inputs!$E$108="",0,IF((W$16-Inputs!$E$108)&lt;0,0,IF((W$16-Inputs!$E$108)&gt;W$17,W$17,(W$16-Inputs!$E$108)+1)))</f>
        <v>0</v>
      </c>
      <c r="X86" s="104">
        <f>IF(Inputs!$E$108="",0,IF((X$16-Inputs!$E$108)&lt;0,0,IF((X$16-Inputs!$E$108)&gt;X$17,X$17,(X$16-Inputs!$E$108)+1)))</f>
        <v>0</v>
      </c>
      <c r="Y86" s="104">
        <f>IF(Inputs!$E$108="",0,IF((Y$16-Inputs!$E$108)&lt;0,0,IF((Y$16-Inputs!$E$108)&gt;Y$17,Y$17,(Y$16-Inputs!$E$108)+1)))</f>
        <v>0</v>
      </c>
      <c r="Z86" s="104">
        <f>IF(Inputs!$E$108="",0,IF((Z$16-Inputs!$E$108)&lt;0,0,IF((Z$16-Inputs!$E$108)&gt;Z$17,Z$17,(Z$16-Inputs!$E$108)+1)))</f>
        <v>0</v>
      </c>
      <c r="AA86" s="104">
        <f>IF(Inputs!$E$108="",0,IF((AA$16-Inputs!$E$108)&lt;0,0,IF((AA$16-Inputs!$E$108)&gt;AA$17,AA$17,(AA$16-Inputs!$E$108)+1)))</f>
        <v>0</v>
      </c>
      <c r="AB86" s="104">
        <f>IF(Inputs!$E$108="",0,IF((AB$16-Inputs!$E$108)&lt;0,0,IF((AB$16-Inputs!$E$108)&gt;AB$17,AB$17,(AB$16-Inputs!$E$108)+1)))</f>
        <v>0</v>
      </c>
      <c r="AC86" s="104">
        <f>IF(Inputs!$E$108="",0,IF((AC$16-Inputs!$E$108)&lt;0,0,IF((AC$16-Inputs!$E$108)&gt;AC$17,AC$17,(AC$16-Inputs!$E$108)+1)))</f>
        <v>0</v>
      </c>
      <c r="AD86" s="104">
        <f>IF(Inputs!$E$108="",0,IF((AD$16-Inputs!$E$108)&lt;0,0,IF((AD$16-Inputs!$E$108)&gt;AD$17,AD$17,(AD$16-Inputs!$E$108)+1)))</f>
        <v>0</v>
      </c>
      <c r="AE86" s="104">
        <f>IF(Inputs!$E$108="",0,IF((AE$16-Inputs!$E$108)&lt;0,0,IF((AE$16-Inputs!$E$108)&gt;AE$17,AE$17,(AE$16-Inputs!$E$108)+1)))</f>
        <v>0</v>
      </c>
      <c r="AF86" s="104">
        <f>IF(Inputs!$E$108="",0,IF((AF$16-Inputs!$E$108)&lt;0,0,IF((AF$16-Inputs!$E$108)&gt;AF$17,AF$17,(AF$16-Inputs!$E$108)+1)))</f>
        <v>0</v>
      </c>
      <c r="AG86" s="104">
        <f>IF(Inputs!$E$108="",0,IF((AG$16-Inputs!$E$108)&lt;0,0,IF((AG$16-Inputs!$E$108)&gt;AG$17,AG$17,(AG$16-Inputs!$E$108)+1)))</f>
        <v>0</v>
      </c>
      <c r="AH86" s="104">
        <f>IF(Inputs!$E$108="",0,IF((AH$16-Inputs!$E$108)&lt;0,0,IF((AH$16-Inputs!$E$108)&gt;AH$17,AH$17,(AH$16-Inputs!$E$108)+1)))</f>
        <v>0</v>
      </c>
      <c r="AI86" s="104">
        <f>IF(Inputs!$E$108="",0,IF((AI$16-Inputs!$E$108)&lt;0,0,IF((AI$16-Inputs!$E$108)&gt;AI$17,AI$17,(AI$16-Inputs!$E$108)+1)))</f>
        <v>0</v>
      </c>
      <c r="AJ86" s="104">
        <f>IF(Inputs!$E$108="",0,IF((AJ$16-Inputs!$E$108)&lt;0,0,IF((AJ$16-Inputs!$E$108)&gt;AJ$17,AJ$17,(AJ$16-Inputs!$E$108)+1)))</f>
        <v>0</v>
      </c>
      <c r="AK86" s="104">
        <f>IF(Inputs!$E$108="",0,IF((AK$16-Inputs!$E$108)&lt;0,0,IF((AK$16-Inputs!$E$108)&gt;AK$17,AK$17,(AK$16-Inputs!$E$108)+1)))</f>
        <v>0</v>
      </c>
      <c r="AL86" s="104">
        <f>IF(Inputs!$E$108="",0,IF((AL$16-Inputs!$E$108)&lt;0,0,IF((AL$16-Inputs!$E$108)&gt;AL$17,AL$17,(AL$16-Inputs!$E$108)+1)))</f>
        <v>0</v>
      </c>
      <c r="AM86" s="104">
        <f>IF(Inputs!$E$108="",0,IF((AM$16-Inputs!$E$108)&lt;0,0,IF((AM$16-Inputs!$E$108)&gt;AM$17,AM$17,(AM$16-Inputs!$E$108)+1)))</f>
        <v>0</v>
      </c>
      <c r="AN86" s="104">
        <f>IF(Inputs!$E$108="",0,IF((AN$16-Inputs!$E$108)&lt;0,0,IF((AN$16-Inputs!$E$108)&gt;AN$17,AN$17,(AN$16-Inputs!$E$108)+1)))</f>
        <v>0</v>
      </c>
      <c r="AO86" s="104">
        <f>IF(Inputs!$E$108="",0,IF((AO$16-Inputs!$E$108)&lt;0,0,IF((AO$16-Inputs!$E$108)&gt;AO$17,AO$17,(AO$16-Inputs!$E$108)+1)))</f>
        <v>0</v>
      </c>
      <c r="AP86" s="104">
        <f>IF(Inputs!$E$108="",0,IF((AP$16-Inputs!$E$108)&lt;0,0,IF((AP$16-Inputs!$E$108)&gt;AP$17,AP$17,(AP$16-Inputs!$E$108)+1)))</f>
        <v>0</v>
      </c>
      <c r="AQ86" s="104">
        <f>IF(Inputs!$E$108="",0,IF((AQ$16-Inputs!$E$108)&lt;0,0,IF((AQ$16-Inputs!$E$108)&gt;AQ$17,AQ$17,(AQ$16-Inputs!$E$108)+1)))</f>
        <v>0</v>
      </c>
      <c r="AR86" s="104">
        <f>IF(Inputs!$E$108="",0,IF((AR$16-Inputs!$E$108)&lt;0,0,IF((AR$16-Inputs!$E$108)&gt;AR$17,AR$17,(AR$16-Inputs!$E$108)+1)))</f>
        <v>0</v>
      </c>
      <c r="AS86" s="104">
        <f>IF(Inputs!$E$108="",0,IF((AS$16-Inputs!$E$108)&lt;0,0,IF((AS$16-Inputs!$E$108)&gt;AS$17,AS$17,(AS$16-Inputs!$E$108)+1)))</f>
        <v>0</v>
      </c>
      <c r="AT86" s="104">
        <f>IF(Inputs!$E$108="",0,IF((AT$16-Inputs!$E$108)&lt;0,0,IF((AT$16-Inputs!$E$108)&gt;AT$17,AT$17,(AT$16-Inputs!$E$108)+1)))</f>
        <v>0</v>
      </c>
      <c r="AU86" s="104">
        <f>IF(Inputs!$E$108="",0,IF((AU$16-Inputs!$E$108)&lt;0,0,IF((AU$16-Inputs!$E$108)&gt;AU$17,AU$17,(AU$16-Inputs!$E$108)+1)))</f>
        <v>0</v>
      </c>
      <c r="AV86" s="104">
        <f>IF(Inputs!$E$108="",0,IF((AV$16-Inputs!$E$108)&lt;0,0,IF((AV$16-Inputs!$E$108)&gt;AV$17,AV$17,(AV$16-Inputs!$E$108)+1)))</f>
        <v>0</v>
      </c>
      <c r="AW86" s="104">
        <f>IF(Inputs!$E$108="",0,IF((AW$16-Inputs!$E$108)&lt;0,0,IF((AW$16-Inputs!$E$108)&gt;AW$17,AW$17,(AW$16-Inputs!$E$108)+1)))</f>
        <v>0</v>
      </c>
      <c r="AX86" s="104">
        <f>IF(Inputs!$E$108="",0,IF((AX$16-Inputs!$E$108)&lt;0,0,IF((AX$16-Inputs!$E$108)&gt;AX$17,AX$17,(AX$16-Inputs!$E$108)+1)))</f>
        <v>0</v>
      </c>
      <c r="AY86" s="104">
        <f>IF(Inputs!$E$108="",0,IF((AY$16-Inputs!$E$108)&lt;0,0,IF((AY$16-Inputs!$E$108)&gt;AY$17,AY$17,(AY$16-Inputs!$E$108)+1)))</f>
        <v>0</v>
      </c>
      <c r="AZ86" s="104">
        <f>IF(Inputs!$E$108="",0,IF((AZ$16-Inputs!$E$108)&lt;0,0,IF((AZ$16-Inputs!$E$108)&gt;AZ$17,AZ$17,(AZ$16-Inputs!$E$108)+1)))</f>
        <v>0</v>
      </c>
      <c r="BA86" s="104">
        <f>IF(Inputs!$E$108="",0,IF((BA$16-Inputs!$E$108)&lt;0,0,IF((BA$16-Inputs!$E$108)&gt;BA$17,BA$17,(BA$16-Inputs!$E$108)+1)))</f>
        <v>0</v>
      </c>
      <c r="BB86" s="104">
        <f>IF(Inputs!$E$108="",0,IF((BB$16-Inputs!$E$108)&lt;0,0,IF((BB$16-Inputs!$E$108)&gt;BB$17,BB$17,(BB$16-Inputs!$E$108)+1)))</f>
        <v>0</v>
      </c>
      <c r="BC86" s="104">
        <f>IF(Inputs!$E$108="",0,IF((BC$16-Inputs!$E$108)&lt;0,0,IF((BC$16-Inputs!$E$108)&gt;BC$17,BC$17,(BC$16-Inputs!$E$108)+1)))</f>
        <v>0</v>
      </c>
      <c r="BD86" s="104">
        <f>IF(Inputs!$E$108="",0,IF((BD$16-Inputs!$E$108)&lt;0,0,IF((BD$16-Inputs!$E$108)&gt;BD$17,BD$17,(BD$16-Inputs!$E$108)+1)))</f>
        <v>0</v>
      </c>
      <c r="BE86" s="104">
        <f>IF(Inputs!$E$108="",0,IF((BE$16-Inputs!$E$108)&lt;0,0,IF((BE$16-Inputs!$E$108)&gt;BE$17,BE$17,(BE$16-Inputs!$E$108)+1)))</f>
        <v>0</v>
      </c>
      <c r="BF86" s="104">
        <f>IF(Inputs!$E$108="",0,IF((BF$16-Inputs!$E$108)&lt;0,0,IF((BF$16-Inputs!$E$108)&gt;BF$17,BF$17,(BF$16-Inputs!$E$108)+1)))</f>
        <v>0</v>
      </c>
      <c r="BG86" s="104">
        <f>IF(Inputs!$E$108="",0,IF((BG$16-Inputs!$E$108)&lt;0,0,IF((BG$16-Inputs!$E$108)&gt;BG$17,BG$17,(BG$16-Inputs!$E$108)+1)))</f>
        <v>0</v>
      </c>
      <c r="BH86" s="104">
        <f>IF(Inputs!$E$108="",0,IF((BH$16-Inputs!$E$108)&lt;0,0,IF((BH$16-Inputs!$E$108)&gt;BH$17,BH$17,(BH$16-Inputs!$E$108)+1)))</f>
        <v>0</v>
      </c>
      <c r="BI86" s="104">
        <f>IF(Inputs!$E$108="",0,IF((BI$16-Inputs!$E$108)&lt;0,0,IF((BI$16-Inputs!$E$108)&gt;BI$17,BI$17,(BI$16-Inputs!$E$108)+1)))</f>
        <v>0</v>
      </c>
      <c r="BJ86" s="104">
        <f>IF(Inputs!$E$108="",0,IF((BJ$16-Inputs!$E$108)&lt;0,0,IF((BJ$16-Inputs!$E$108)&gt;BJ$17,BJ$17,(BJ$16-Inputs!$E$108)+1)))</f>
        <v>0</v>
      </c>
      <c r="BK86" s="104">
        <f>IF(Inputs!$E$108="",0,IF((BK$16-Inputs!$E$108)&lt;0,0,IF((BK$16-Inputs!$E$108)&gt;BK$17,BK$17,(BK$16-Inputs!$E$108)+1)))</f>
        <v>0</v>
      </c>
      <c r="BL86" s="104">
        <f>IF(Inputs!$E$108="",0,IF((BL$16-Inputs!$E$108)&lt;0,0,IF((BL$16-Inputs!$E$108)&gt;BL$17,BL$17,(BL$16-Inputs!$E$108)+1)))</f>
        <v>0</v>
      </c>
      <c r="BM86" s="104">
        <f>IF(Inputs!$E$108="",0,IF((BM$16-Inputs!$E$108)&lt;0,0,IF((BM$16-Inputs!$E$108)&gt;BM$17,BM$17,(BM$16-Inputs!$E$108)+1)))</f>
        <v>0</v>
      </c>
      <c r="BN86" s="104">
        <f>IF(Inputs!$E$108="",0,IF((BN$16-Inputs!$E$108)&lt;0,0,IF((BN$16-Inputs!$E$108)&gt;BN$17,BN$17,(BN$16-Inputs!$E$108)+1)))</f>
        <v>0</v>
      </c>
      <c r="BO86" s="104">
        <f>IF(Inputs!$E$108="",0,IF((BO$16-Inputs!$E$108)&lt;0,0,IF((BO$16-Inputs!$E$108)&gt;BO$17,BO$17,(BO$16-Inputs!$E$108)+1)))</f>
        <v>0</v>
      </c>
      <c r="BP86" s="104">
        <f>IF(Inputs!$E$108="",0,IF((BP$16-Inputs!$E$108)&lt;0,0,IF((BP$16-Inputs!$E$108)&gt;BP$17,BP$17,(BP$16-Inputs!$E$108)+1)))</f>
        <v>0</v>
      </c>
      <c r="BQ86" s="104">
        <f>IF(Inputs!$E$108="",0,IF((BQ$16-Inputs!$E$108)&lt;0,0,IF((BQ$16-Inputs!$E$108)&gt;BQ$17,BQ$17,(BQ$16-Inputs!$E$108)+1)))</f>
        <v>0</v>
      </c>
      <c r="BR86" s="104">
        <f>IF(Inputs!$E$108="",0,IF((BR$16-Inputs!$E$108)&lt;0,0,IF((BR$16-Inputs!$E$108)&gt;BR$17,BR$17,(BR$16-Inputs!$E$108)+1)))</f>
        <v>0</v>
      </c>
      <c r="BS86" s="104">
        <f>IF(Inputs!$E$108="",0,IF((BS$16-Inputs!$E$108)&lt;0,0,IF((BS$16-Inputs!$E$108)&gt;BS$17,BS$17,(BS$16-Inputs!$E$108)+1)))</f>
        <v>0</v>
      </c>
      <c r="BT86" s="104">
        <f>IF(Inputs!$E$108="",0,IF((BT$16-Inputs!$E$108)&lt;0,0,IF((BT$16-Inputs!$E$108)&gt;BT$17,BT$17,(BT$16-Inputs!$E$108)+1)))</f>
        <v>0</v>
      </c>
      <c r="BU86" s="104">
        <f>IF(Inputs!$E$108="",0,IF((BU$16-Inputs!$E$108)&lt;0,0,IF((BU$16-Inputs!$E$108)&gt;BU$17,BU$17,(BU$16-Inputs!$E$108)+1)))</f>
        <v>0</v>
      </c>
      <c r="BV86" s="104">
        <f>IF(Inputs!$E$108="",0,IF((BV$16-Inputs!$E$108)&lt;0,0,IF((BV$16-Inputs!$E$108)&gt;BV$17,BV$17,(BV$16-Inputs!$E$108)+1)))</f>
        <v>0</v>
      </c>
      <c r="BW86" s="104">
        <f>IF(Inputs!$E$108="",0,IF((BW$16-Inputs!$E$108)&lt;0,0,IF((BW$16-Inputs!$E$108)&gt;BW$17,BW$17,(BW$16-Inputs!$E$108)+1)))</f>
        <v>0</v>
      </c>
      <c r="BX86" s="104">
        <f>IF(Inputs!$E$108="",0,IF((BX$16-Inputs!$E$108)&lt;0,0,IF((BX$16-Inputs!$E$108)&gt;BX$17,BX$17,(BX$16-Inputs!$E$108)+1)))</f>
        <v>0</v>
      </c>
      <c r="BY86" s="104">
        <f>IF(Inputs!$E$108="",0,IF((BY$16-Inputs!$E$108)&lt;0,0,IF((BY$16-Inputs!$E$108)&gt;BY$17,BY$17,(BY$16-Inputs!$E$108)+1)))</f>
        <v>0</v>
      </c>
      <c r="BZ86" s="104">
        <f>IF(Inputs!$E$108="",0,IF((BZ$16-Inputs!$E$108)&lt;0,0,IF((BZ$16-Inputs!$E$108)&gt;BZ$17,BZ$17,(BZ$16-Inputs!$E$108)+1)))</f>
        <v>0</v>
      </c>
      <c r="CA86" s="104">
        <f>IF(Inputs!$E$108="",0,IF((CA$16-Inputs!$E$108)&lt;0,0,IF((CA$16-Inputs!$E$108)&gt;CA$17,CA$17,(CA$16-Inputs!$E$108)+1)))</f>
        <v>0</v>
      </c>
      <c r="CB86" s="104">
        <f>IF(Inputs!$E$108="",0,IF((CB$16-Inputs!$E$108)&lt;0,0,IF((CB$16-Inputs!$E$108)&gt;CB$17,CB$17,(CB$16-Inputs!$E$108)+1)))</f>
        <v>0</v>
      </c>
      <c r="CC86" s="104">
        <f>IF(Inputs!$E$108="",0,IF((CC$16-Inputs!$E$108)&lt;0,0,IF((CC$16-Inputs!$E$108)&gt;CC$17,CC$17,(CC$16-Inputs!$E$108)+1)))</f>
        <v>0</v>
      </c>
      <c r="CD86" s="104">
        <f>IF(Inputs!$E$108="",0,IF((CD$16-Inputs!$E$108)&lt;0,0,IF((CD$16-Inputs!$E$108)&gt;CD$17,CD$17,(CD$16-Inputs!$E$108)+1)))</f>
        <v>0</v>
      </c>
      <c r="CE86" s="104">
        <f>IF(Inputs!$E$108="",0,IF((CE$16-Inputs!$E$108)&lt;0,0,IF((CE$16-Inputs!$E$108)&gt;CE$17,CE$17,(CE$16-Inputs!$E$108)+1)))</f>
        <v>0</v>
      </c>
      <c r="CF86" s="104">
        <f>IF(Inputs!$E$108="",0,IF((CF$16-Inputs!$E$108)&lt;0,0,IF((CF$16-Inputs!$E$108)&gt;CF$17,CF$17,(CF$16-Inputs!$E$108)+1)))</f>
        <v>0</v>
      </c>
      <c r="CG86" s="104">
        <f>IF(Inputs!$E$108="",0,IF((CG$16-Inputs!$E$108)&lt;0,0,IF((CG$16-Inputs!$E$108)&gt;CG$17,CG$17,(CG$16-Inputs!$E$108)+1)))</f>
        <v>0</v>
      </c>
    </row>
    <row r="87" spans="1:86" ht="14.45" hidden="1" outlineLevel="2" x14ac:dyDescent="0.3">
      <c r="B87" s="84" t="s">
        <v>514</v>
      </c>
      <c r="F87" s="104">
        <f>IF(Inputs!$E$112="",0,IF((Inputs!$E$112-1-F$14)&lt;0,0,IF((Inputs!$E$112-1-F$14)&gt;F$17,F$17,(Inputs!$E$112-1-F$14)+1)))</f>
        <v>0</v>
      </c>
      <c r="G87" s="104">
        <f>IF(Inputs!$E$112="",0,IF((Inputs!$E$112-1-G$14)&lt;0,0,IF((Inputs!$E$112-1-G$14)&gt;G$17,G$17,(Inputs!$E$112-1-G$14)+1)))</f>
        <v>0</v>
      </c>
      <c r="H87" s="104">
        <f>IF(Inputs!$E$112="",0,IF((Inputs!$E$112-1-H$14)&lt;0,0,IF((Inputs!$E$112-1-H$14)&gt;H$17,H$17,(Inputs!$E$112-1-H$14)+1)))</f>
        <v>0</v>
      </c>
      <c r="I87" s="104">
        <f>IF(Inputs!$E$112="",0,IF((Inputs!$E$112-1-I$14)&lt;0,0,IF((Inputs!$E$112-1-I$14)&gt;I$17,I$17,(Inputs!$E$112-1-I$14)+1)))</f>
        <v>0</v>
      </c>
      <c r="J87" s="104">
        <f>IF(Inputs!$E$112="",0,IF((Inputs!$E$112-1-J$14)&lt;0,0,IF((Inputs!$E$112-1-J$14)&gt;J$17,J$17,(Inputs!$E$112-1-J$14)+1)))</f>
        <v>0</v>
      </c>
      <c r="K87" s="104">
        <f>IF(Inputs!$E$112="",0,IF((Inputs!$E$112-1-K$14)&lt;0,0,IF((Inputs!$E$112-1-K$14)&gt;K$17,K$17,(Inputs!$E$112-1-K$14)+1)))</f>
        <v>0</v>
      </c>
      <c r="L87" s="104">
        <f>IF(Inputs!$E$112="",0,IF((Inputs!$E$112-1-L$14)&lt;0,0,IF((Inputs!$E$112-1-L$14)&gt;L$17,L$17,(Inputs!$E$112-1-L$14)+1)))</f>
        <v>0</v>
      </c>
      <c r="M87" s="104">
        <f>IF(Inputs!$E$112="",0,IF((Inputs!$E$112-1-M$14)&lt;0,0,IF((Inputs!$E$112-1-M$14)&gt;M$17,M$17,(Inputs!$E$112-1-M$14)+1)))</f>
        <v>0</v>
      </c>
      <c r="N87" s="104">
        <f>IF(Inputs!$E$112="",0,IF((Inputs!$E$112-1-N$14)&lt;0,0,IF((Inputs!$E$112-1-N$14)&gt;N$17,N$17,(Inputs!$E$112-1-N$14)+1)))</f>
        <v>0</v>
      </c>
      <c r="O87" s="104">
        <f>IF(Inputs!$E$112="",0,IF((Inputs!$E$112-1-O$14)&lt;0,0,IF((Inputs!$E$112-1-O$14)&gt;O$17,O$17,(Inputs!$E$112-1-O$14)+1)))</f>
        <v>0</v>
      </c>
      <c r="P87" s="104">
        <f>IF(Inputs!$E$112="",0,IF((Inputs!$E$112-1-P$14)&lt;0,0,IF((Inputs!$E$112-1-P$14)&gt;P$17,P$17,(Inputs!$E$112-1-P$14)+1)))</f>
        <v>0</v>
      </c>
      <c r="Q87" s="104">
        <f>IF(Inputs!$E$112="",0,IF((Inputs!$E$112-1-Q$14)&lt;0,0,IF((Inputs!$E$112-1-Q$14)&gt;Q$17,Q$17,(Inputs!$E$112-1-Q$14)+1)))</f>
        <v>0</v>
      </c>
      <c r="R87" s="104">
        <f>IF(Inputs!$E$112="",0,IF((Inputs!$E$112-1-R$14)&lt;0,0,IF((Inputs!$E$112-1-R$14)&gt;R$17,R$17,(Inputs!$E$112-1-R$14)+1)))</f>
        <v>0</v>
      </c>
      <c r="S87" s="104">
        <f>IF(Inputs!$E$112="",0,IF((Inputs!$E$112-1-S$14)&lt;0,0,IF((Inputs!$E$112-1-S$14)&gt;S$17,S$17,(Inputs!$E$112-1-S$14)+1)))</f>
        <v>0</v>
      </c>
      <c r="T87" s="104">
        <f>IF(Inputs!$E$112="",0,IF((Inputs!$E$112-1-T$14)&lt;0,0,IF((Inputs!$E$112-1-T$14)&gt;T$17,T$17,(Inputs!$E$112-1-T$14)+1)))</f>
        <v>0</v>
      </c>
      <c r="U87" s="104">
        <f>IF(Inputs!$E$112="",0,IF((Inputs!$E$112-1-U$14)&lt;0,0,IF((Inputs!$E$112-1-U$14)&gt;U$17,U$17,(Inputs!$E$112-1-U$14)+1)))</f>
        <v>0</v>
      </c>
      <c r="V87" s="104">
        <f>IF(Inputs!$E$112="",0,IF((Inputs!$E$112-1-V$14)&lt;0,0,IF((Inputs!$E$112-1-V$14)&gt;V$17,V$17,(Inputs!$E$112-1-V$14)+1)))</f>
        <v>0</v>
      </c>
      <c r="W87" s="104">
        <f>IF(Inputs!$E$112="",0,IF((Inputs!$E$112-1-W$14)&lt;0,0,IF((Inputs!$E$112-1-W$14)&gt;W$17,W$17,(Inputs!$E$112-1-W$14)+1)))</f>
        <v>0</v>
      </c>
      <c r="X87" s="104">
        <f>IF(Inputs!$E$112="",0,IF((Inputs!$E$112-1-X$14)&lt;0,0,IF((Inputs!$E$112-1-X$14)&gt;X$17,X$17,(Inputs!$E$112-1-X$14)+1)))</f>
        <v>0</v>
      </c>
      <c r="Y87" s="104">
        <f>IF(Inputs!$E$112="",0,IF((Inputs!$E$112-1-Y$14)&lt;0,0,IF((Inputs!$E$112-1-Y$14)&gt;Y$17,Y$17,(Inputs!$E$112-1-Y$14)+1)))</f>
        <v>0</v>
      </c>
      <c r="Z87" s="104">
        <f>IF(Inputs!$E$112="",0,IF((Inputs!$E$112-1-Z$14)&lt;0,0,IF((Inputs!$E$112-1-Z$14)&gt;Z$17,Z$17,(Inputs!$E$112-1-Z$14)+1)))</f>
        <v>0</v>
      </c>
      <c r="AA87" s="104">
        <f>IF(Inputs!$E$112="",0,IF((Inputs!$E$112-1-AA$14)&lt;0,0,IF((Inputs!$E$112-1-AA$14)&gt;AA$17,AA$17,(Inputs!$E$112-1-AA$14)+1)))</f>
        <v>0</v>
      </c>
      <c r="AB87" s="104">
        <f>IF(Inputs!$E$112="",0,IF((Inputs!$E$112-1-AB$14)&lt;0,0,IF((Inputs!$E$112-1-AB$14)&gt;AB$17,AB$17,(Inputs!$E$112-1-AB$14)+1)))</f>
        <v>0</v>
      </c>
      <c r="AC87" s="104">
        <f>IF(Inputs!$E$112="",0,IF((Inputs!$E$112-1-AC$14)&lt;0,0,IF((Inputs!$E$112-1-AC$14)&gt;AC$17,AC$17,(Inputs!$E$112-1-AC$14)+1)))</f>
        <v>0</v>
      </c>
      <c r="AD87" s="104">
        <f>IF(Inputs!$E$112="",0,IF((Inputs!$E$112-1-AD$14)&lt;0,0,IF((Inputs!$E$112-1-AD$14)&gt;AD$17,AD$17,(Inputs!$E$112-1-AD$14)+1)))</f>
        <v>0</v>
      </c>
      <c r="AE87" s="104">
        <f>IF(Inputs!$E$112="",0,IF((Inputs!$E$112-1-AE$14)&lt;0,0,IF((Inputs!$E$112-1-AE$14)&gt;AE$17,AE$17,(Inputs!$E$112-1-AE$14)+1)))</f>
        <v>0</v>
      </c>
      <c r="AF87" s="104">
        <f>IF(Inputs!$E$112="",0,IF((Inputs!$E$112-1-AF$14)&lt;0,0,IF((Inputs!$E$112-1-AF$14)&gt;AF$17,AF$17,(Inputs!$E$112-1-AF$14)+1)))</f>
        <v>0</v>
      </c>
      <c r="AG87" s="104">
        <f>IF(Inputs!$E$112="",0,IF((Inputs!$E$112-1-AG$14)&lt;0,0,IF((Inputs!$E$112-1-AG$14)&gt;AG$17,AG$17,(Inputs!$E$112-1-AG$14)+1)))</f>
        <v>0</v>
      </c>
      <c r="AH87" s="104">
        <f>IF(Inputs!$E$112="",0,IF((Inputs!$E$112-1-AH$14)&lt;0,0,IF((Inputs!$E$112-1-AH$14)&gt;AH$17,AH$17,(Inputs!$E$112-1-AH$14)+1)))</f>
        <v>0</v>
      </c>
      <c r="AI87" s="104">
        <f>IF(Inputs!$E$112="",0,IF((Inputs!$E$112-1-AI$14)&lt;0,0,IF((Inputs!$E$112-1-AI$14)&gt;AI$17,AI$17,(Inputs!$E$112-1-AI$14)+1)))</f>
        <v>0</v>
      </c>
      <c r="AJ87" s="104">
        <f>IF(Inputs!$E$112="",0,IF((Inputs!$E$112-1-AJ$14)&lt;0,0,IF((Inputs!$E$112-1-AJ$14)&gt;AJ$17,AJ$17,(Inputs!$E$112-1-AJ$14)+1)))</f>
        <v>0</v>
      </c>
      <c r="AK87" s="104">
        <f>IF(Inputs!$E$112="",0,IF((Inputs!$E$112-1-AK$14)&lt;0,0,IF((Inputs!$E$112-1-AK$14)&gt;AK$17,AK$17,(Inputs!$E$112-1-AK$14)+1)))</f>
        <v>0</v>
      </c>
      <c r="AL87" s="104">
        <f>IF(Inputs!$E$112="",0,IF((Inputs!$E$112-1-AL$14)&lt;0,0,IF((Inputs!$E$112-1-AL$14)&gt;AL$17,AL$17,(Inputs!$E$112-1-AL$14)+1)))</f>
        <v>0</v>
      </c>
      <c r="AM87" s="104">
        <f>IF(Inputs!$E$112="",0,IF((Inputs!$E$112-1-AM$14)&lt;0,0,IF((Inputs!$E$112-1-AM$14)&gt;AM$17,AM$17,(Inputs!$E$112-1-AM$14)+1)))</f>
        <v>0</v>
      </c>
      <c r="AN87" s="104">
        <f>IF(Inputs!$E$112="",0,IF((Inputs!$E$112-1-AN$14)&lt;0,0,IF((Inputs!$E$112-1-AN$14)&gt;AN$17,AN$17,(Inputs!$E$112-1-AN$14)+1)))</f>
        <v>0</v>
      </c>
      <c r="AO87" s="104">
        <f>IF(Inputs!$E$112="",0,IF((Inputs!$E$112-1-AO$14)&lt;0,0,IF((Inputs!$E$112-1-AO$14)&gt;AO$17,AO$17,(Inputs!$E$112-1-AO$14)+1)))</f>
        <v>0</v>
      </c>
      <c r="AP87" s="104">
        <f>IF(Inputs!$E$112="",0,IF((Inputs!$E$112-1-AP$14)&lt;0,0,IF((Inputs!$E$112-1-AP$14)&gt;AP$17,AP$17,(Inputs!$E$112-1-AP$14)+1)))</f>
        <v>0</v>
      </c>
      <c r="AQ87" s="104">
        <f>IF(Inputs!$E$112="",0,IF((Inputs!$E$112-1-AQ$14)&lt;0,0,IF((Inputs!$E$112-1-AQ$14)&gt;AQ$17,AQ$17,(Inputs!$E$112-1-AQ$14)+1)))</f>
        <v>0</v>
      </c>
      <c r="AR87" s="104">
        <f>IF(Inputs!$E$112="",0,IF((Inputs!$E$112-1-AR$14)&lt;0,0,IF((Inputs!$E$112-1-AR$14)&gt;AR$17,AR$17,(Inputs!$E$112-1-AR$14)+1)))</f>
        <v>0</v>
      </c>
      <c r="AS87" s="104">
        <f>IF(Inputs!$E$112="",0,IF((Inputs!$E$112-1-AS$14)&lt;0,0,IF((Inputs!$E$112-1-AS$14)&gt;AS$17,AS$17,(Inputs!$E$112-1-AS$14)+1)))</f>
        <v>0</v>
      </c>
      <c r="AT87" s="104">
        <f>IF(Inputs!$E$112="",0,IF((Inputs!$E$112-1-AT$14)&lt;0,0,IF((Inputs!$E$112-1-AT$14)&gt;AT$17,AT$17,(Inputs!$E$112-1-AT$14)+1)))</f>
        <v>0</v>
      </c>
      <c r="AU87" s="104">
        <f>IF(Inputs!$E$112="",0,IF((Inputs!$E$112-1-AU$14)&lt;0,0,IF((Inputs!$E$112-1-AU$14)&gt;AU$17,AU$17,(Inputs!$E$112-1-AU$14)+1)))</f>
        <v>0</v>
      </c>
      <c r="AV87" s="104">
        <f>IF(Inputs!$E$112="",0,IF((Inputs!$E$112-1-AV$14)&lt;0,0,IF((Inputs!$E$112-1-AV$14)&gt;AV$17,AV$17,(Inputs!$E$112-1-AV$14)+1)))</f>
        <v>0</v>
      </c>
      <c r="AW87" s="104">
        <f>IF(Inputs!$E$112="",0,IF((Inputs!$E$112-1-AW$14)&lt;0,0,IF((Inputs!$E$112-1-AW$14)&gt;AW$17,AW$17,(Inputs!$E$112-1-AW$14)+1)))</f>
        <v>0</v>
      </c>
      <c r="AX87" s="104">
        <f>IF(Inputs!$E$112="",0,IF((Inputs!$E$112-1-AX$14)&lt;0,0,IF((Inputs!$E$112-1-AX$14)&gt;AX$17,AX$17,(Inputs!$E$112-1-AX$14)+1)))</f>
        <v>0</v>
      </c>
      <c r="AY87" s="104">
        <f>IF(Inputs!$E$112="",0,IF((Inputs!$E$112-1-AY$14)&lt;0,0,IF((Inputs!$E$112-1-AY$14)&gt;AY$17,AY$17,(Inputs!$E$112-1-AY$14)+1)))</f>
        <v>0</v>
      </c>
      <c r="AZ87" s="104">
        <f>IF(Inputs!$E$112="",0,IF((Inputs!$E$112-1-AZ$14)&lt;0,0,IF((Inputs!$E$112-1-AZ$14)&gt;AZ$17,AZ$17,(Inputs!$E$112-1-AZ$14)+1)))</f>
        <v>0</v>
      </c>
      <c r="BA87" s="104">
        <f>IF(Inputs!$E$112="",0,IF((Inputs!$E$112-1-BA$14)&lt;0,0,IF((Inputs!$E$112-1-BA$14)&gt;BA$17,BA$17,(Inputs!$E$112-1-BA$14)+1)))</f>
        <v>0</v>
      </c>
      <c r="BB87" s="104">
        <f>IF(Inputs!$E$112="",0,IF((Inputs!$E$112-1-BB$14)&lt;0,0,IF((Inputs!$E$112-1-BB$14)&gt;BB$17,BB$17,(Inputs!$E$112-1-BB$14)+1)))</f>
        <v>0</v>
      </c>
      <c r="BC87" s="104">
        <f>IF(Inputs!$E$112="",0,IF((Inputs!$E$112-1-BC$14)&lt;0,0,IF((Inputs!$E$112-1-BC$14)&gt;BC$17,BC$17,(Inputs!$E$112-1-BC$14)+1)))</f>
        <v>0</v>
      </c>
      <c r="BD87" s="104">
        <f>IF(Inputs!$E$112="",0,IF((Inputs!$E$112-1-BD$14)&lt;0,0,IF((Inputs!$E$112-1-BD$14)&gt;BD$17,BD$17,(Inputs!$E$112-1-BD$14)+1)))</f>
        <v>0</v>
      </c>
      <c r="BE87" s="104">
        <f>IF(Inputs!$E$112="",0,IF((Inputs!$E$112-1-BE$14)&lt;0,0,IF((Inputs!$E$112-1-BE$14)&gt;BE$17,BE$17,(Inputs!$E$112-1-BE$14)+1)))</f>
        <v>0</v>
      </c>
      <c r="BF87" s="104">
        <f>IF(Inputs!$E$112="",0,IF((Inputs!$E$112-1-BF$14)&lt;0,0,IF((Inputs!$E$112-1-BF$14)&gt;BF$17,BF$17,(Inputs!$E$112-1-BF$14)+1)))</f>
        <v>0</v>
      </c>
      <c r="BG87" s="104">
        <f>IF(Inputs!$E$112="",0,IF((Inputs!$E$112-1-BG$14)&lt;0,0,IF((Inputs!$E$112-1-BG$14)&gt;BG$17,BG$17,(Inputs!$E$112-1-BG$14)+1)))</f>
        <v>0</v>
      </c>
      <c r="BH87" s="104">
        <f>IF(Inputs!$E$112="",0,IF((Inputs!$E$112-1-BH$14)&lt;0,0,IF((Inputs!$E$112-1-BH$14)&gt;BH$17,BH$17,(Inputs!$E$112-1-BH$14)+1)))</f>
        <v>0</v>
      </c>
      <c r="BI87" s="104">
        <f>IF(Inputs!$E$112="",0,IF((Inputs!$E$112-1-BI$14)&lt;0,0,IF((Inputs!$E$112-1-BI$14)&gt;BI$17,BI$17,(Inputs!$E$112-1-BI$14)+1)))</f>
        <v>0</v>
      </c>
      <c r="BJ87" s="104">
        <f>IF(Inputs!$E$112="",0,IF((Inputs!$E$112-1-BJ$14)&lt;0,0,IF((Inputs!$E$112-1-BJ$14)&gt;BJ$17,BJ$17,(Inputs!$E$112-1-BJ$14)+1)))</f>
        <v>0</v>
      </c>
      <c r="BK87" s="104">
        <f>IF(Inputs!$E$112="",0,IF((Inputs!$E$112-1-BK$14)&lt;0,0,IF((Inputs!$E$112-1-BK$14)&gt;BK$17,BK$17,(Inputs!$E$112-1-BK$14)+1)))</f>
        <v>0</v>
      </c>
      <c r="BL87" s="104">
        <f>IF(Inputs!$E$112="",0,IF((Inputs!$E$112-1-BL$14)&lt;0,0,IF((Inputs!$E$112-1-BL$14)&gt;BL$17,BL$17,(Inputs!$E$112-1-BL$14)+1)))</f>
        <v>0</v>
      </c>
      <c r="BM87" s="104">
        <f>IF(Inputs!$E$112="",0,IF((Inputs!$E$112-1-BM$14)&lt;0,0,IF((Inputs!$E$112-1-BM$14)&gt;BM$17,BM$17,(Inputs!$E$112-1-BM$14)+1)))</f>
        <v>0</v>
      </c>
      <c r="BN87" s="104">
        <f>IF(Inputs!$E$112="",0,IF((Inputs!$E$112-1-BN$14)&lt;0,0,IF((Inputs!$E$112-1-BN$14)&gt;BN$17,BN$17,(Inputs!$E$112-1-BN$14)+1)))</f>
        <v>0</v>
      </c>
      <c r="BO87" s="104">
        <f>IF(Inputs!$E$112="",0,IF((Inputs!$E$112-1-BO$14)&lt;0,0,IF((Inputs!$E$112-1-BO$14)&gt;BO$17,BO$17,(Inputs!$E$112-1-BO$14)+1)))</f>
        <v>0</v>
      </c>
      <c r="BP87" s="104">
        <f>IF(Inputs!$E$112="",0,IF((Inputs!$E$112-1-BP$14)&lt;0,0,IF((Inputs!$E$112-1-BP$14)&gt;BP$17,BP$17,(Inputs!$E$112-1-BP$14)+1)))</f>
        <v>0</v>
      </c>
      <c r="BQ87" s="104">
        <f>IF(Inputs!$E$112="",0,IF((Inputs!$E$112-1-BQ$14)&lt;0,0,IF((Inputs!$E$112-1-BQ$14)&gt;BQ$17,BQ$17,(Inputs!$E$112-1-BQ$14)+1)))</f>
        <v>0</v>
      </c>
      <c r="BR87" s="104">
        <f>IF(Inputs!$E$112="",0,IF((Inputs!$E$112-1-BR$14)&lt;0,0,IF((Inputs!$E$112-1-BR$14)&gt;BR$17,BR$17,(Inputs!$E$112-1-BR$14)+1)))</f>
        <v>0</v>
      </c>
      <c r="BS87" s="104">
        <f>IF(Inputs!$E$112="",0,IF((Inputs!$E$112-1-BS$14)&lt;0,0,IF((Inputs!$E$112-1-BS$14)&gt;BS$17,BS$17,(Inputs!$E$112-1-BS$14)+1)))</f>
        <v>0</v>
      </c>
      <c r="BT87" s="104">
        <f>IF(Inputs!$E$112="",0,IF((Inputs!$E$112-1-BT$14)&lt;0,0,IF((Inputs!$E$112-1-BT$14)&gt;BT$17,BT$17,(Inputs!$E$112-1-BT$14)+1)))</f>
        <v>0</v>
      </c>
      <c r="BU87" s="104">
        <f>IF(Inputs!$E$112="",0,IF((Inputs!$E$112-1-BU$14)&lt;0,0,IF((Inputs!$E$112-1-BU$14)&gt;BU$17,BU$17,(Inputs!$E$112-1-BU$14)+1)))</f>
        <v>0</v>
      </c>
      <c r="BV87" s="104">
        <f>IF(Inputs!$E$112="",0,IF((Inputs!$E$112-1-BV$14)&lt;0,0,IF((Inputs!$E$112-1-BV$14)&gt;BV$17,BV$17,(Inputs!$E$112-1-BV$14)+1)))</f>
        <v>0</v>
      </c>
      <c r="BW87" s="104">
        <f>IF(Inputs!$E$112="",0,IF((Inputs!$E$112-1-BW$14)&lt;0,0,IF((Inputs!$E$112-1-BW$14)&gt;BW$17,BW$17,(Inputs!$E$112-1-BW$14)+1)))</f>
        <v>0</v>
      </c>
      <c r="BX87" s="104">
        <f>IF(Inputs!$E$112="",0,IF((Inputs!$E$112-1-BX$14)&lt;0,0,IF((Inputs!$E$112-1-BX$14)&gt;BX$17,BX$17,(Inputs!$E$112-1-BX$14)+1)))</f>
        <v>0</v>
      </c>
      <c r="BY87" s="104">
        <f>IF(Inputs!$E$112="",0,IF((Inputs!$E$112-1-BY$14)&lt;0,0,IF((Inputs!$E$112-1-BY$14)&gt;BY$17,BY$17,(Inputs!$E$112-1-BY$14)+1)))</f>
        <v>0</v>
      </c>
      <c r="BZ87" s="104">
        <f>IF(Inputs!$E$112="",0,IF((Inputs!$E$112-1-BZ$14)&lt;0,0,IF((Inputs!$E$112-1-BZ$14)&gt;BZ$17,BZ$17,(Inputs!$E$112-1-BZ$14)+1)))</f>
        <v>0</v>
      </c>
      <c r="CA87" s="104">
        <f>IF(Inputs!$E$112="",0,IF((Inputs!$E$112-1-CA$14)&lt;0,0,IF((Inputs!$E$112-1-CA$14)&gt;CA$17,CA$17,(Inputs!$E$112-1-CA$14)+1)))</f>
        <v>0</v>
      </c>
      <c r="CB87" s="104">
        <f>IF(Inputs!$E$112="",0,IF((Inputs!$E$112-1-CB$14)&lt;0,0,IF((Inputs!$E$112-1-CB$14)&gt;CB$17,CB$17,(Inputs!$E$112-1-CB$14)+1)))</f>
        <v>0</v>
      </c>
      <c r="CC87" s="104">
        <f>IF(Inputs!$E$112="",0,IF((Inputs!$E$112-1-CC$14)&lt;0,0,IF((Inputs!$E$112-1-CC$14)&gt;CC$17,CC$17,(Inputs!$E$112-1-CC$14)+1)))</f>
        <v>0</v>
      </c>
      <c r="CD87" s="104">
        <f>IF(Inputs!$E$112="",0,IF((Inputs!$E$112-1-CD$14)&lt;0,0,IF((Inputs!$E$112-1-CD$14)&gt;CD$17,CD$17,(Inputs!$E$112-1-CD$14)+1)))</f>
        <v>0</v>
      </c>
      <c r="CE87" s="104">
        <f>IF(Inputs!$E$112="",0,IF((Inputs!$E$112-1-CE$14)&lt;0,0,IF((Inputs!$E$112-1-CE$14)&gt;CE$17,CE$17,(Inputs!$E$112-1-CE$14)+1)))</f>
        <v>0</v>
      </c>
      <c r="CF87" s="104">
        <f>IF(Inputs!$E$112="",0,IF((Inputs!$E$112-1-CF$14)&lt;0,0,IF((Inputs!$E$112-1-CF$14)&gt;CF$17,CF$17,(Inputs!$E$112-1-CF$14)+1)))</f>
        <v>0</v>
      </c>
      <c r="CG87" s="104">
        <f>IF(Inputs!$E$112="",0,IF((Inputs!$E$112-1-CG$14)&lt;0,0,IF((Inputs!$E$112-1-CG$14)&gt;CG$17,CG$17,(Inputs!$E$112-1-CG$14)+1)))</f>
        <v>0</v>
      </c>
    </row>
    <row r="88" spans="1:86" ht="14.45" hidden="1" outlineLevel="2" x14ac:dyDescent="0.3">
      <c r="B88" s="85" t="s">
        <v>515</v>
      </c>
      <c r="D88" s="487">
        <f>SUM(F88:CG88)</f>
        <v>0</v>
      </c>
      <c r="F88" s="106">
        <f>MIN(F$86:F$87)</f>
        <v>0</v>
      </c>
      <c r="G88" s="106">
        <f t="shared" ref="G88:BR88" si="106">MIN(G$86:G$87)</f>
        <v>0</v>
      </c>
      <c r="H88" s="106">
        <f t="shared" si="106"/>
        <v>0</v>
      </c>
      <c r="I88" s="106">
        <f t="shared" si="106"/>
        <v>0</v>
      </c>
      <c r="J88" s="106">
        <f t="shared" si="106"/>
        <v>0</v>
      </c>
      <c r="K88" s="106">
        <f t="shared" si="106"/>
        <v>0</v>
      </c>
      <c r="L88" s="106">
        <f t="shared" si="106"/>
        <v>0</v>
      </c>
      <c r="M88" s="106">
        <f t="shared" si="106"/>
        <v>0</v>
      </c>
      <c r="N88" s="106">
        <f t="shared" si="106"/>
        <v>0</v>
      </c>
      <c r="O88" s="106">
        <f t="shared" si="106"/>
        <v>0</v>
      </c>
      <c r="P88" s="106">
        <f t="shared" si="106"/>
        <v>0</v>
      </c>
      <c r="Q88" s="106">
        <f t="shared" si="106"/>
        <v>0</v>
      </c>
      <c r="R88" s="106">
        <f t="shared" si="106"/>
        <v>0</v>
      </c>
      <c r="S88" s="106">
        <f t="shared" si="106"/>
        <v>0</v>
      </c>
      <c r="T88" s="106">
        <f t="shared" si="106"/>
        <v>0</v>
      </c>
      <c r="U88" s="106">
        <f t="shared" si="106"/>
        <v>0</v>
      </c>
      <c r="V88" s="106">
        <f t="shared" si="106"/>
        <v>0</v>
      </c>
      <c r="W88" s="106">
        <f t="shared" si="106"/>
        <v>0</v>
      </c>
      <c r="X88" s="106">
        <f t="shared" si="106"/>
        <v>0</v>
      </c>
      <c r="Y88" s="106">
        <f t="shared" si="106"/>
        <v>0</v>
      </c>
      <c r="Z88" s="106">
        <f t="shared" si="106"/>
        <v>0</v>
      </c>
      <c r="AA88" s="106">
        <f t="shared" si="106"/>
        <v>0</v>
      </c>
      <c r="AB88" s="106">
        <f t="shared" si="106"/>
        <v>0</v>
      </c>
      <c r="AC88" s="106">
        <f t="shared" si="106"/>
        <v>0</v>
      </c>
      <c r="AD88" s="106">
        <f t="shared" si="106"/>
        <v>0</v>
      </c>
      <c r="AE88" s="106">
        <f t="shared" si="106"/>
        <v>0</v>
      </c>
      <c r="AF88" s="106">
        <f t="shared" si="106"/>
        <v>0</v>
      </c>
      <c r="AG88" s="106">
        <f t="shared" si="106"/>
        <v>0</v>
      </c>
      <c r="AH88" s="106">
        <f t="shared" si="106"/>
        <v>0</v>
      </c>
      <c r="AI88" s="106">
        <f t="shared" si="106"/>
        <v>0</v>
      </c>
      <c r="AJ88" s="106">
        <f t="shared" si="106"/>
        <v>0</v>
      </c>
      <c r="AK88" s="106">
        <f t="shared" si="106"/>
        <v>0</v>
      </c>
      <c r="AL88" s="106">
        <f t="shared" si="106"/>
        <v>0</v>
      </c>
      <c r="AM88" s="106">
        <f t="shared" si="106"/>
        <v>0</v>
      </c>
      <c r="AN88" s="106">
        <f t="shared" si="106"/>
        <v>0</v>
      </c>
      <c r="AO88" s="106">
        <f t="shared" si="106"/>
        <v>0</v>
      </c>
      <c r="AP88" s="106">
        <f t="shared" si="106"/>
        <v>0</v>
      </c>
      <c r="AQ88" s="106">
        <f t="shared" si="106"/>
        <v>0</v>
      </c>
      <c r="AR88" s="106">
        <f t="shared" si="106"/>
        <v>0</v>
      </c>
      <c r="AS88" s="106">
        <f t="shared" si="106"/>
        <v>0</v>
      </c>
      <c r="AT88" s="106">
        <f t="shared" si="106"/>
        <v>0</v>
      </c>
      <c r="AU88" s="106">
        <f t="shared" si="106"/>
        <v>0</v>
      </c>
      <c r="AV88" s="106">
        <f t="shared" si="106"/>
        <v>0</v>
      </c>
      <c r="AW88" s="106">
        <f t="shared" si="106"/>
        <v>0</v>
      </c>
      <c r="AX88" s="106">
        <f t="shared" si="106"/>
        <v>0</v>
      </c>
      <c r="AY88" s="106">
        <f t="shared" si="106"/>
        <v>0</v>
      </c>
      <c r="AZ88" s="106">
        <f t="shared" si="106"/>
        <v>0</v>
      </c>
      <c r="BA88" s="106">
        <f t="shared" si="106"/>
        <v>0</v>
      </c>
      <c r="BB88" s="106">
        <f t="shared" si="106"/>
        <v>0</v>
      </c>
      <c r="BC88" s="106">
        <f t="shared" si="106"/>
        <v>0</v>
      </c>
      <c r="BD88" s="106">
        <f t="shared" si="106"/>
        <v>0</v>
      </c>
      <c r="BE88" s="106">
        <f t="shared" si="106"/>
        <v>0</v>
      </c>
      <c r="BF88" s="106">
        <f t="shared" si="106"/>
        <v>0</v>
      </c>
      <c r="BG88" s="106">
        <f t="shared" si="106"/>
        <v>0</v>
      </c>
      <c r="BH88" s="106">
        <f t="shared" si="106"/>
        <v>0</v>
      </c>
      <c r="BI88" s="106">
        <f t="shared" si="106"/>
        <v>0</v>
      </c>
      <c r="BJ88" s="106">
        <f t="shared" si="106"/>
        <v>0</v>
      </c>
      <c r="BK88" s="106">
        <f t="shared" si="106"/>
        <v>0</v>
      </c>
      <c r="BL88" s="106">
        <f t="shared" si="106"/>
        <v>0</v>
      </c>
      <c r="BM88" s="106">
        <f t="shared" si="106"/>
        <v>0</v>
      </c>
      <c r="BN88" s="106">
        <f t="shared" si="106"/>
        <v>0</v>
      </c>
      <c r="BO88" s="106">
        <f t="shared" si="106"/>
        <v>0</v>
      </c>
      <c r="BP88" s="106">
        <f t="shared" si="106"/>
        <v>0</v>
      </c>
      <c r="BQ88" s="106">
        <f t="shared" si="106"/>
        <v>0</v>
      </c>
      <c r="BR88" s="106">
        <f t="shared" si="106"/>
        <v>0</v>
      </c>
      <c r="BS88" s="106">
        <f t="shared" ref="BS88:CG88" si="107">MIN(BS$86:BS$87)</f>
        <v>0</v>
      </c>
      <c r="BT88" s="106">
        <f t="shared" si="107"/>
        <v>0</v>
      </c>
      <c r="BU88" s="106">
        <f t="shared" si="107"/>
        <v>0</v>
      </c>
      <c r="BV88" s="106">
        <f t="shared" si="107"/>
        <v>0</v>
      </c>
      <c r="BW88" s="106">
        <f t="shared" si="107"/>
        <v>0</v>
      </c>
      <c r="BX88" s="106">
        <f t="shared" si="107"/>
        <v>0</v>
      </c>
      <c r="BY88" s="106">
        <f t="shared" si="107"/>
        <v>0</v>
      </c>
      <c r="BZ88" s="106">
        <f t="shared" si="107"/>
        <v>0</v>
      </c>
      <c r="CA88" s="106">
        <f t="shared" si="107"/>
        <v>0</v>
      </c>
      <c r="CB88" s="106">
        <f t="shared" si="107"/>
        <v>0</v>
      </c>
      <c r="CC88" s="106">
        <f t="shared" si="107"/>
        <v>0</v>
      </c>
      <c r="CD88" s="106">
        <f t="shared" si="107"/>
        <v>0</v>
      </c>
      <c r="CE88" s="106">
        <f t="shared" si="107"/>
        <v>0</v>
      </c>
      <c r="CF88" s="106">
        <f t="shared" si="107"/>
        <v>0</v>
      </c>
      <c r="CG88" s="106">
        <f t="shared" si="107"/>
        <v>0</v>
      </c>
    </row>
    <row r="89" spans="1:86" s="102" customFormat="1" ht="5.45" hidden="1" outlineLevel="1" x14ac:dyDescent="0.15">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row>
    <row r="90" spans="1:86" s="77" customFormat="1" ht="13.9" hidden="1" customHeight="1" outlineLevel="1" x14ac:dyDescent="0.3">
      <c r="A90" s="74" t="s">
        <v>452</v>
      </c>
      <c r="F90" s="402"/>
      <c r="G90" s="402"/>
      <c r="H90" s="402"/>
      <c r="I90" s="402"/>
      <c r="J90" s="403"/>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BS90" s="402"/>
      <c r="BT90" s="402"/>
      <c r="BU90" s="402"/>
      <c r="BV90" s="402"/>
      <c r="BW90" s="402"/>
      <c r="BX90" s="402"/>
      <c r="BY90" s="402"/>
      <c r="BZ90" s="402"/>
      <c r="CA90" s="402"/>
      <c r="CB90" s="402"/>
      <c r="CC90" s="402"/>
      <c r="CD90" s="402"/>
      <c r="CE90" s="402"/>
      <c r="CF90" s="402"/>
      <c r="CG90" s="402"/>
      <c r="CH90" s="66"/>
    </row>
    <row r="91" spans="1:86" ht="14.45" hidden="1" outlineLevel="2" x14ac:dyDescent="0.3">
      <c r="B91" s="84" t="s">
        <v>477</v>
      </c>
      <c r="F91" s="104">
        <f>IF((F$16-$D$5)&lt;0,0,IF((F$16-$D$5)&gt;F$17,F$17,(F$16-$D$5)+1))</f>
        <v>0</v>
      </c>
      <c r="G91" s="104">
        <f t="shared" ref="G91:AK91" si="108">IF((G$16-$D$5)&lt;0,0,IF((G$16-$D$5)&gt;G$17,G$17,(G$16-$D$5)+1))</f>
        <v>0</v>
      </c>
      <c r="H91" s="104">
        <f t="shared" si="108"/>
        <v>181</v>
      </c>
      <c r="I91" s="104">
        <f t="shared" si="108"/>
        <v>184</v>
      </c>
      <c r="J91" s="104">
        <f t="shared" si="108"/>
        <v>182</v>
      </c>
      <c r="K91" s="104">
        <f t="shared" si="108"/>
        <v>184</v>
      </c>
      <c r="L91" s="104">
        <f t="shared" si="108"/>
        <v>181</v>
      </c>
      <c r="M91" s="104">
        <f t="shared" si="108"/>
        <v>184</v>
      </c>
      <c r="N91" s="104">
        <f t="shared" si="108"/>
        <v>181</v>
      </c>
      <c r="O91" s="104">
        <f t="shared" si="108"/>
        <v>184</v>
      </c>
      <c r="P91" s="104">
        <f t="shared" si="108"/>
        <v>181</v>
      </c>
      <c r="Q91" s="104">
        <f t="shared" si="108"/>
        <v>184</v>
      </c>
      <c r="R91" s="104">
        <f t="shared" si="108"/>
        <v>182</v>
      </c>
      <c r="S91" s="104">
        <f t="shared" si="108"/>
        <v>184</v>
      </c>
      <c r="T91" s="104">
        <f t="shared" si="108"/>
        <v>181</v>
      </c>
      <c r="U91" s="104">
        <f t="shared" si="108"/>
        <v>184</v>
      </c>
      <c r="V91" s="104">
        <f t="shared" si="108"/>
        <v>181</v>
      </c>
      <c r="W91" s="104">
        <f t="shared" si="108"/>
        <v>184</v>
      </c>
      <c r="X91" s="104">
        <f t="shared" si="108"/>
        <v>181</v>
      </c>
      <c r="Y91" s="104">
        <f t="shared" si="108"/>
        <v>184</v>
      </c>
      <c r="Z91" s="104">
        <f t="shared" si="108"/>
        <v>182</v>
      </c>
      <c r="AA91" s="104">
        <f t="shared" si="108"/>
        <v>184</v>
      </c>
      <c r="AB91" s="104">
        <f t="shared" si="108"/>
        <v>181</v>
      </c>
      <c r="AC91" s="104">
        <f t="shared" si="108"/>
        <v>184</v>
      </c>
      <c r="AD91" s="104">
        <f t="shared" si="108"/>
        <v>181</v>
      </c>
      <c r="AE91" s="104">
        <f t="shared" si="108"/>
        <v>184</v>
      </c>
      <c r="AF91" s="104">
        <f t="shared" si="108"/>
        <v>181</v>
      </c>
      <c r="AG91" s="104">
        <f t="shared" si="108"/>
        <v>184</v>
      </c>
      <c r="AH91" s="104">
        <f t="shared" si="108"/>
        <v>182</v>
      </c>
      <c r="AI91" s="104">
        <f t="shared" si="108"/>
        <v>184</v>
      </c>
      <c r="AJ91" s="104">
        <f t="shared" si="108"/>
        <v>181</v>
      </c>
      <c r="AK91" s="104">
        <f t="shared" si="108"/>
        <v>184</v>
      </c>
      <c r="AL91" s="104">
        <f t="shared" ref="AL91:BQ91" si="109">IF((AL$16-$D$5)&lt;0,0,IF((AL$16-$D$5)&gt;AL$17,AL$17,(AL$16-$D$5)+1))</f>
        <v>181</v>
      </c>
      <c r="AM91" s="104">
        <f t="shared" si="109"/>
        <v>184</v>
      </c>
      <c r="AN91" s="104">
        <f t="shared" si="109"/>
        <v>181</v>
      </c>
      <c r="AO91" s="104">
        <f t="shared" si="109"/>
        <v>184</v>
      </c>
      <c r="AP91" s="104">
        <f t="shared" si="109"/>
        <v>182</v>
      </c>
      <c r="AQ91" s="104">
        <f t="shared" si="109"/>
        <v>184</v>
      </c>
      <c r="AR91" s="104">
        <f t="shared" si="109"/>
        <v>181</v>
      </c>
      <c r="AS91" s="104">
        <f t="shared" si="109"/>
        <v>184</v>
      </c>
      <c r="AT91" s="104">
        <f t="shared" si="109"/>
        <v>181</v>
      </c>
      <c r="AU91" s="104">
        <f t="shared" si="109"/>
        <v>184</v>
      </c>
      <c r="AV91" s="104">
        <f t="shared" si="109"/>
        <v>181</v>
      </c>
      <c r="AW91" s="104">
        <f t="shared" si="109"/>
        <v>184</v>
      </c>
      <c r="AX91" s="104">
        <f t="shared" si="109"/>
        <v>182</v>
      </c>
      <c r="AY91" s="104">
        <f t="shared" si="109"/>
        <v>184</v>
      </c>
      <c r="AZ91" s="104">
        <f t="shared" si="109"/>
        <v>181</v>
      </c>
      <c r="BA91" s="104">
        <f t="shared" si="109"/>
        <v>184</v>
      </c>
      <c r="BB91" s="104">
        <f t="shared" si="109"/>
        <v>181</v>
      </c>
      <c r="BC91" s="104">
        <f t="shared" si="109"/>
        <v>184</v>
      </c>
      <c r="BD91" s="104">
        <f t="shared" si="109"/>
        <v>181</v>
      </c>
      <c r="BE91" s="104">
        <f t="shared" si="109"/>
        <v>184</v>
      </c>
      <c r="BF91" s="104">
        <f t="shared" si="109"/>
        <v>182</v>
      </c>
      <c r="BG91" s="104">
        <f t="shared" si="109"/>
        <v>184</v>
      </c>
      <c r="BH91" s="104">
        <f t="shared" si="109"/>
        <v>181</v>
      </c>
      <c r="BI91" s="104">
        <f t="shared" si="109"/>
        <v>184</v>
      </c>
      <c r="BJ91" s="104">
        <f t="shared" si="109"/>
        <v>181</v>
      </c>
      <c r="BK91" s="104">
        <f t="shared" si="109"/>
        <v>184</v>
      </c>
      <c r="BL91" s="104">
        <f t="shared" si="109"/>
        <v>181</v>
      </c>
      <c r="BM91" s="104">
        <f t="shared" si="109"/>
        <v>184</v>
      </c>
      <c r="BN91" s="104">
        <f t="shared" si="109"/>
        <v>182</v>
      </c>
      <c r="BO91" s="104">
        <f t="shared" si="109"/>
        <v>184</v>
      </c>
      <c r="BP91" s="104">
        <f t="shared" si="109"/>
        <v>181</v>
      </c>
      <c r="BQ91" s="104">
        <f t="shared" si="109"/>
        <v>184</v>
      </c>
      <c r="BR91" s="104">
        <f t="shared" ref="BR91:CG91" si="110">IF((BR$16-$D$5)&lt;0,0,IF((BR$16-$D$5)&gt;BR$17,BR$17,(BR$16-$D$5)+1))</f>
        <v>181</v>
      </c>
      <c r="BS91" s="104">
        <f t="shared" si="110"/>
        <v>184</v>
      </c>
      <c r="BT91" s="104">
        <f t="shared" si="110"/>
        <v>181</v>
      </c>
      <c r="BU91" s="104">
        <f t="shared" si="110"/>
        <v>184</v>
      </c>
      <c r="BV91" s="104">
        <f t="shared" si="110"/>
        <v>182</v>
      </c>
      <c r="BW91" s="104">
        <f t="shared" si="110"/>
        <v>184</v>
      </c>
      <c r="BX91" s="104">
        <f t="shared" si="110"/>
        <v>181</v>
      </c>
      <c r="BY91" s="104">
        <f t="shared" si="110"/>
        <v>184</v>
      </c>
      <c r="BZ91" s="104">
        <f t="shared" si="110"/>
        <v>181</v>
      </c>
      <c r="CA91" s="104">
        <f t="shared" si="110"/>
        <v>184</v>
      </c>
      <c r="CB91" s="104">
        <f t="shared" si="110"/>
        <v>181</v>
      </c>
      <c r="CC91" s="104">
        <f t="shared" si="110"/>
        <v>184</v>
      </c>
      <c r="CD91" s="104">
        <f t="shared" si="110"/>
        <v>182</v>
      </c>
      <c r="CE91" s="104">
        <f t="shared" si="110"/>
        <v>184</v>
      </c>
      <c r="CF91" s="104">
        <f t="shared" si="110"/>
        <v>181</v>
      </c>
      <c r="CG91" s="104">
        <f t="shared" si="110"/>
        <v>184</v>
      </c>
    </row>
    <row r="92" spans="1:86" ht="14.45" hidden="1" outlineLevel="2" x14ac:dyDescent="0.3">
      <c r="B92" s="84" t="s">
        <v>478</v>
      </c>
      <c r="F92" s="104">
        <f>IF((Inputs!$E$121-F$14)&lt;0,0,IF((Inputs!$E$121-F$14)&gt;F$17,F$17,(Inputs!$E$121-F$14)+1))</f>
        <v>181</v>
      </c>
      <c r="G92" s="104">
        <f>IF((Inputs!$E$121-G$14)&lt;0,0,IF((Inputs!$E$121-G$14)&gt;G$17,G$17,(Inputs!$E$121-G$14)+1))</f>
        <v>184</v>
      </c>
      <c r="H92" s="104">
        <f>IF((Inputs!$E$121-H$14)&lt;0,0,IF((Inputs!$E$121-H$14)&gt;H$17,H$17,(Inputs!$E$121-H$14)+1))</f>
        <v>181</v>
      </c>
      <c r="I92" s="104">
        <f>IF((Inputs!$E$121-I$14)&lt;0,0,IF((Inputs!$E$121-I$14)&gt;I$17,I$17,(Inputs!$E$121-I$14)+1))</f>
        <v>184</v>
      </c>
      <c r="J92" s="104">
        <f>IF((Inputs!$E$121-J$14)&lt;0,0,IF((Inputs!$E$121-J$14)&gt;J$17,J$17,(Inputs!$E$121-J$14)+1))</f>
        <v>182</v>
      </c>
      <c r="K92" s="104">
        <f>IF((Inputs!$E$121-K$14)&lt;0,0,IF((Inputs!$E$121-K$14)&gt;K$17,K$17,(Inputs!$E$121-K$14)+1))</f>
        <v>184</v>
      </c>
      <c r="L92" s="104">
        <f>IF((Inputs!$E$121-L$14)&lt;0,0,IF((Inputs!$E$121-L$14)&gt;L$17,L$17,(Inputs!$E$121-L$14)+1))</f>
        <v>181</v>
      </c>
      <c r="M92" s="104">
        <f>IF((Inputs!$E$121-M$14)&lt;0,0,IF((Inputs!$E$121-M$14)&gt;M$17,M$17,(Inputs!$E$121-M$14)+1))</f>
        <v>184</v>
      </c>
      <c r="N92" s="104">
        <f>IF((Inputs!$E$121-N$14)&lt;0,0,IF((Inputs!$E$121-N$14)&gt;N$17,N$17,(Inputs!$E$121-N$14)+1))</f>
        <v>181</v>
      </c>
      <c r="O92" s="104">
        <f>IF((Inputs!$E$121-O$14)&lt;0,0,IF((Inputs!$E$121-O$14)&gt;O$17,O$17,(Inputs!$E$121-O$14)+1))</f>
        <v>184</v>
      </c>
      <c r="P92" s="104">
        <f>IF((Inputs!$E$121-P$14)&lt;0,0,IF((Inputs!$E$121-P$14)&gt;P$17,P$17,(Inputs!$E$121-P$14)+1))</f>
        <v>181</v>
      </c>
      <c r="Q92" s="104">
        <f>IF((Inputs!$E$121-Q$14)&lt;0,0,IF((Inputs!$E$121-Q$14)&gt;Q$17,Q$17,(Inputs!$E$121-Q$14)+1))</f>
        <v>184</v>
      </c>
      <c r="R92" s="104">
        <f>IF((Inputs!$E$121-R$14)&lt;0,0,IF((Inputs!$E$121-R$14)&gt;R$17,R$17,(Inputs!$E$121-R$14)+1))</f>
        <v>182</v>
      </c>
      <c r="S92" s="104">
        <f>IF((Inputs!$E$121-S$14)&lt;0,0,IF((Inputs!$E$121-S$14)&gt;S$17,S$17,(Inputs!$E$121-S$14)+1))</f>
        <v>184</v>
      </c>
      <c r="T92" s="104">
        <f>IF((Inputs!$E$121-T$14)&lt;0,0,IF((Inputs!$E$121-T$14)&gt;T$17,T$17,(Inputs!$E$121-T$14)+1))</f>
        <v>181</v>
      </c>
      <c r="U92" s="104">
        <f>IF((Inputs!$E$121-U$14)&lt;0,0,IF((Inputs!$E$121-U$14)&gt;U$17,U$17,(Inputs!$E$121-U$14)+1))</f>
        <v>184</v>
      </c>
      <c r="V92" s="104">
        <f>IF((Inputs!$E$121-V$14)&lt;0,0,IF((Inputs!$E$121-V$14)&gt;V$17,V$17,(Inputs!$E$121-V$14)+1))</f>
        <v>181</v>
      </c>
      <c r="W92" s="104">
        <f>IF((Inputs!$E$121-W$14)&lt;0,0,IF((Inputs!$E$121-W$14)&gt;W$17,W$17,(Inputs!$E$121-W$14)+1))</f>
        <v>184</v>
      </c>
      <c r="X92" s="104">
        <f>IF((Inputs!$E$121-X$14)&lt;0,0,IF((Inputs!$E$121-X$14)&gt;X$17,X$17,(Inputs!$E$121-X$14)+1))</f>
        <v>181</v>
      </c>
      <c r="Y92" s="104">
        <f>IF((Inputs!$E$121-Y$14)&lt;0,0,IF((Inputs!$E$121-Y$14)&gt;Y$17,Y$17,(Inputs!$E$121-Y$14)+1))</f>
        <v>184</v>
      </c>
      <c r="Z92" s="104">
        <f>IF((Inputs!$E$121-Z$14)&lt;0,0,IF((Inputs!$E$121-Z$14)&gt;Z$17,Z$17,(Inputs!$E$121-Z$14)+1))</f>
        <v>182</v>
      </c>
      <c r="AA92" s="104">
        <f>IF((Inputs!$E$121-AA$14)&lt;0,0,IF((Inputs!$E$121-AA$14)&gt;AA$17,AA$17,(Inputs!$E$121-AA$14)+1))</f>
        <v>184</v>
      </c>
      <c r="AB92" s="104">
        <f>IF((Inputs!$E$121-AB$14)&lt;0,0,IF((Inputs!$E$121-AB$14)&gt;AB$17,AB$17,(Inputs!$E$121-AB$14)+1))</f>
        <v>181</v>
      </c>
      <c r="AC92" s="104">
        <f>IF((Inputs!$E$121-AC$14)&lt;0,0,IF((Inputs!$E$121-AC$14)&gt;AC$17,AC$17,(Inputs!$E$121-AC$14)+1))</f>
        <v>184</v>
      </c>
      <c r="AD92" s="104">
        <f>IF((Inputs!$E$121-AD$14)&lt;0,0,IF((Inputs!$E$121-AD$14)&gt;AD$17,AD$17,(Inputs!$E$121-AD$14)+1))</f>
        <v>181</v>
      </c>
      <c r="AE92" s="104">
        <f>IF((Inputs!$E$121-AE$14)&lt;0,0,IF((Inputs!$E$121-AE$14)&gt;AE$17,AE$17,(Inputs!$E$121-AE$14)+1))</f>
        <v>184</v>
      </c>
      <c r="AF92" s="104">
        <f>IF((Inputs!$E$121-AF$14)&lt;0,0,IF((Inputs!$E$121-AF$14)&gt;AF$17,AF$17,(Inputs!$E$121-AF$14)+1))</f>
        <v>181</v>
      </c>
      <c r="AG92" s="104">
        <f>IF((Inputs!$E$121-AG$14)&lt;0,0,IF((Inputs!$E$121-AG$14)&gt;AG$17,AG$17,(Inputs!$E$121-AG$14)+1))</f>
        <v>184</v>
      </c>
      <c r="AH92" s="104">
        <f>IF((Inputs!$E$121-AH$14)&lt;0,0,IF((Inputs!$E$121-AH$14)&gt;AH$17,AH$17,(Inputs!$E$121-AH$14)+1))</f>
        <v>182</v>
      </c>
      <c r="AI92" s="104">
        <f>IF((Inputs!$E$121-AI$14)&lt;0,0,IF((Inputs!$E$121-AI$14)&gt;AI$17,AI$17,(Inputs!$E$121-AI$14)+1))</f>
        <v>184</v>
      </c>
      <c r="AJ92" s="104">
        <f>IF((Inputs!$E$121-AJ$14)&lt;0,0,IF((Inputs!$E$121-AJ$14)&gt;AJ$17,AJ$17,(Inputs!$E$121-AJ$14)+1))</f>
        <v>181</v>
      </c>
      <c r="AK92" s="104">
        <f>IF((Inputs!$E$121-AK$14)&lt;0,0,IF((Inputs!$E$121-AK$14)&gt;AK$17,AK$17,(Inputs!$E$121-AK$14)+1))</f>
        <v>184</v>
      </c>
      <c r="AL92" s="104">
        <f>IF((Inputs!$E$121-AL$14)&lt;0,0,IF((Inputs!$E$121-AL$14)&gt;AL$17,AL$17,(Inputs!$E$121-AL$14)+1))</f>
        <v>181</v>
      </c>
      <c r="AM92" s="104">
        <f>IF((Inputs!$E$121-AM$14)&lt;0,0,IF((Inputs!$E$121-AM$14)&gt;AM$17,AM$17,(Inputs!$E$121-AM$14)+1))</f>
        <v>184</v>
      </c>
      <c r="AN92" s="104">
        <f>IF((Inputs!$E$121-AN$14)&lt;0,0,IF((Inputs!$E$121-AN$14)&gt;AN$17,AN$17,(Inputs!$E$121-AN$14)+1))</f>
        <v>181</v>
      </c>
      <c r="AO92" s="104">
        <f>IF((Inputs!$E$121-AO$14)&lt;0,0,IF((Inputs!$E$121-AO$14)&gt;AO$17,AO$17,(Inputs!$E$121-AO$14)+1))</f>
        <v>184</v>
      </c>
      <c r="AP92" s="104">
        <f>IF((Inputs!$E$121-AP$14)&lt;0,0,IF((Inputs!$E$121-AP$14)&gt;AP$17,AP$17,(Inputs!$E$121-AP$14)+1))</f>
        <v>182</v>
      </c>
      <c r="AQ92" s="104">
        <f>IF((Inputs!$E$121-AQ$14)&lt;0,0,IF((Inputs!$E$121-AQ$14)&gt;AQ$17,AQ$17,(Inputs!$E$121-AQ$14)+1))</f>
        <v>184</v>
      </c>
      <c r="AR92" s="104">
        <f>IF((Inputs!$E$121-AR$14)&lt;0,0,IF((Inputs!$E$121-AR$14)&gt;AR$17,AR$17,(Inputs!$E$121-AR$14)+1))</f>
        <v>181</v>
      </c>
      <c r="AS92" s="104">
        <f>IF((Inputs!$E$121-AS$14)&lt;0,0,IF((Inputs!$E$121-AS$14)&gt;AS$17,AS$17,(Inputs!$E$121-AS$14)+1))</f>
        <v>184</v>
      </c>
      <c r="AT92" s="104">
        <f>IF((Inputs!$E$121-AT$14)&lt;0,0,IF((Inputs!$E$121-AT$14)&gt;AT$17,AT$17,(Inputs!$E$121-AT$14)+1))</f>
        <v>181</v>
      </c>
      <c r="AU92" s="104">
        <f>IF((Inputs!$E$121-AU$14)&lt;0,0,IF((Inputs!$E$121-AU$14)&gt;AU$17,AU$17,(Inputs!$E$121-AU$14)+1))</f>
        <v>184</v>
      </c>
      <c r="AV92" s="104">
        <f>IF((Inputs!$E$121-AV$14)&lt;0,0,IF((Inputs!$E$121-AV$14)&gt;AV$17,AV$17,(Inputs!$E$121-AV$14)+1))</f>
        <v>0</v>
      </c>
      <c r="AW92" s="104">
        <f>IF((Inputs!$E$121-AW$14)&lt;0,0,IF((Inputs!$E$121-AW$14)&gt;AW$17,AW$17,(Inputs!$E$121-AW$14)+1))</f>
        <v>0</v>
      </c>
      <c r="AX92" s="104">
        <f>IF((Inputs!$E$121-AX$14)&lt;0,0,IF((Inputs!$E$121-AX$14)&gt;AX$17,AX$17,(Inputs!$E$121-AX$14)+1))</f>
        <v>0</v>
      </c>
      <c r="AY92" s="104">
        <f>IF((Inputs!$E$121-AY$14)&lt;0,0,IF((Inputs!$E$121-AY$14)&gt;AY$17,AY$17,(Inputs!$E$121-AY$14)+1))</f>
        <v>0</v>
      </c>
      <c r="AZ92" s="104">
        <f>IF((Inputs!$E$121-AZ$14)&lt;0,0,IF((Inputs!$E$121-AZ$14)&gt;AZ$17,AZ$17,(Inputs!$E$121-AZ$14)+1))</f>
        <v>0</v>
      </c>
      <c r="BA92" s="104">
        <f>IF((Inputs!$E$121-BA$14)&lt;0,0,IF((Inputs!$E$121-BA$14)&gt;BA$17,BA$17,(Inputs!$E$121-BA$14)+1))</f>
        <v>0</v>
      </c>
      <c r="BB92" s="104">
        <f>IF((Inputs!$E$121-BB$14)&lt;0,0,IF((Inputs!$E$121-BB$14)&gt;BB$17,BB$17,(Inputs!$E$121-BB$14)+1))</f>
        <v>0</v>
      </c>
      <c r="BC92" s="104">
        <f>IF((Inputs!$E$121-BC$14)&lt;0,0,IF((Inputs!$E$121-BC$14)&gt;BC$17,BC$17,(Inputs!$E$121-BC$14)+1))</f>
        <v>0</v>
      </c>
      <c r="BD92" s="104">
        <f>IF((Inputs!$E$121-BD$14)&lt;0,0,IF((Inputs!$E$121-BD$14)&gt;BD$17,BD$17,(Inputs!$E$121-BD$14)+1))</f>
        <v>0</v>
      </c>
      <c r="BE92" s="104">
        <f>IF((Inputs!$E$121-BE$14)&lt;0,0,IF((Inputs!$E$121-BE$14)&gt;BE$17,BE$17,(Inputs!$E$121-BE$14)+1))</f>
        <v>0</v>
      </c>
      <c r="BF92" s="104">
        <f>IF((Inputs!$E$121-BF$14)&lt;0,0,IF((Inputs!$E$121-BF$14)&gt;BF$17,BF$17,(Inputs!$E$121-BF$14)+1))</f>
        <v>0</v>
      </c>
      <c r="BG92" s="104">
        <f>IF((Inputs!$E$121-BG$14)&lt;0,0,IF((Inputs!$E$121-BG$14)&gt;BG$17,BG$17,(Inputs!$E$121-BG$14)+1))</f>
        <v>0</v>
      </c>
      <c r="BH92" s="104">
        <f>IF((Inputs!$E$121-BH$14)&lt;0,0,IF((Inputs!$E$121-BH$14)&gt;BH$17,BH$17,(Inputs!$E$121-BH$14)+1))</f>
        <v>0</v>
      </c>
      <c r="BI92" s="104">
        <f>IF((Inputs!$E$121-BI$14)&lt;0,0,IF((Inputs!$E$121-BI$14)&gt;BI$17,BI$17,(Inputs!$E$121-BI$14)+1))</f>
        <v>0</v>
      </c>
      <c r="BJ92" s="104">
        <f>IF((Inputs!$E$121-BJ$14)&lt;0,0,IF((Inputs!$E$121-BJ$14)&gt;BJ$17,BJ$17,(Inputs!$E$121-BJ$14)+1))</f>
        <v>0</v>
      </c>
      <c r="BK92" s="104">
        <f>IF((Inputs!$E$121-BK$14)&lt;0,0,IF((Inputs!$E$121-BK$14)&gt;BK$17,BK$17,(Inputs!$E$121-BK$14)+1))</f>
        <v>0</v>
      </c>
      <c r="BL92" s="104">
        <f>IF((Inputs!$E$121-BL$14)&lt;0,0,IF((Inputs!$E$121-BL$14)&gt;BL$17,BL$17,(Inputs!$E$121-BL$14)+1))</f>
        <v>0</v>
      </c>
      <c r="BM92" s="104">
        <f>IF((Inputs!$E$121-BM$14)&lt;0,0,IF((Inputs!$E$121-BM$14)&gt;BM$17,BM$17,(Inputs!$E$121-BM$14)+1))</f>
        <v>0</v>
      </c>
      <c r="BN92" s="104">
        <f>IF((Inputs!$E$121-BN$14)&lt;0,0,IF((Inputs!$E$121-BN$14)&gt;BN$17,BN$17,(Inputs!$E$121-BN$14)+1))</f>
        <v>0</v>
      </c>
      <c r="BO92" s="104">
        <f>IF((Inputs!$E$121-BO$14)&lt;0,0,IF((Inputs!$E$121-BO$14)&gt;BO$17,BO$17,(Inputs!$E$121-BO$14)+1))</f>
        <v>0</v>
      </c>
      <c r="BP92" s="104">
        <f>IF((Inputs!$E$121-BP$14)&lt;0,0,IF((Inputs!$E$121-BP$14)&gt;BP$17,BP$17,(Inputs!$E$121-BP$14)+1))</f>
        <v>0</v>
      </c>
      <c r="BQ92" s="104">
        <f>IF((Inputs!$E$121-BQ$14)&lt;0,0,IF((Inputs!$E$121-BQ$14)&gt;BQ$17,BQ$17,(Inputs!$E$121-BQ$14)+1))</f>
        <v>0</v>
      </c>
      <c r="BR92" s="104">
        <f>IF((Inputs!$E$121-BR$14)&lt;0,0,IF((Inputs!$E$121-BR$14)&gt;BR$17,BR$17,(Inputs!$E$121-BR$14)+1))</f>
        <v>0</v>
      </c>
      <c r="BS92" s="104">
        <f>IF((Inputs!$E$121-BS$14)&lt;0,0,IF((Inputs!$E$121-BS$14)&gt;BS$17,BS$17,(Inputs!$E$121-BS$14)+1))</f>
        <v>0</v>
      </c>
      <c r="BT92" s="104">
        <f>IF((Inputs!$E$121-BT$14)&lt;0,0,IF((Inputs!$E$121-BT$14)&gt;BT$17,BT$17,(Inputs!$E$121-BT$14)+1))</f>
        <v>0</v>
      </c>
      <c r="BU92" s="104">
        <f>IF((Inputs!$E$121-BU$14)&lt;0,0,IF((Inputs!$E$121-BU$14)&gt;BU$17,BU$17,(Inputs!$E$121-BU$14)+1))</f>
        <v>0</v>
      </c>
      <c r="BV92" s="104">
        <f>IF((Inputs!$E$121-BV$14)&lt;0,0,IF((Inputs!$E$121-BV$14)&gt;BV$17,BV$17,(Inputs!$E$121-BV$14)+1))</f>
        <v>0</v>
      </c>
      <c r="BW92" s="104">
        <f>IF((Inputs!$E$121-BW$14)&lt;0,0,IF((Inputs!$E$121-BW$14)&gt;BW$17,BW$17,(Inputs!$E$121-BW$14)+1))</f>
        <v>0</v>
      </c>
      <c r="BX92" s="104">
        <f>IF((Inputs!$E$121-BX$14)&lt;0,0,IF((Inputs!$E$121-BX$14)&gt;BX$17,BX$17,(Inputs!$E$121-BX$14)+1))</f>
        <v>0</v>
      </c>
      <c r="BY92" s="104">
        <f>IF((Inputs!$E$121-BY$14)&lt;0,0,IF((Inputs!$E$121-BY$14)&gt;BY$17,BY$17,(Inputs!$E$121-BY$14)+1))</f>
        <v>0</v>
      </c>
      <c r="BZ92" s="104">
        <f>IF((Inputs!$E$121-BZ$14)&lt;0,0,IF((Inputs!$E$121-BZ$14)&gt;BZ$17,BZ$17,(Inputs!$E$121-BZ$14)+1))</f>
        <v>0</v>
      </c>
      <c r="CA92" s="104">
        <f>IF((Inputs!$E$121-CA$14)&lt;0,0,IF((Inputs!$E$121-CA$14)&gt;CA$17,CA$17,(Inputs!$E$121-CA$14)+1))</f>
        <v>0</v>
      </c>
      <c r="CB92" s="104">
        <f>IF((Inputs!$E$121-CB$14)&lt;0,0,IF((Inputs!$E$121-CB$14)&gt;CB$17,CB$17,(Inputs!$E$121-CB$14)+1))</f>
        <v>0</v>
      </c>
      <c r="CC92" s="104">
        <f>IF((Inputs!$E$121-CC$14)&lt;0,0,IF((Inputs!$E$121-CC$14)&gt;CC$17,CC$17,(Inputs!$E$121-CC$14)+1))</f>
        <v>0</v>
      </c>
      <c r="CD92" s="104">
        <f>IF((Inputs!$E$121-CD$14)&lt;0,0,IF((Inputs!$E$121-CD$14)&gt;CD$17,CD$17,(Inputs!$E$121-CD$14)+1))</f>
        <v>0</v>
      </c>
      <c r="CE92" s="104">
        <f>IF((Inputs!$E$121-CE$14)&lt;0,0,IF((Inputs!$E$121-CE$14)&gt;CE$17,CE$17,(Inputs!$E$121-CE$14)+1))</f>
        <v>0</v>
      </c>
      <c r="CF92" s="104">
        <f>IF((Inputs!$E$121-CF$14)&lt;0,0,IF((Inputs!$E$121-CF$14)&gt;CF$17,CF$17,(Inputs!$E$121-CF$14)+1))</f>
        <v>0</v>
      </c>
      <c r="CG92" s="104">
        <f>IF((Inputs!$E$121-CG$14)&lt;0,0,IF((Inputs!$E$121-CG$14)&gt;CG$17,CG$17,(Inputs!$E$121-CG$14)+1))</f>
        <v>0</v>
      </c>
    </row>
    <row r="93" spans="1:86" ht="14.45" hidden="1" outlineLevel="2" x14ac:dyDescent="0.3">
      <c r="B93" s="85" t="s">
        <v>479</v>
      </c>
      <c r="F93" s="106">
        <f>MIN(F$91:F$92)</f>
        <v>0</v>
      </c>
      <c r="G93" s="106">
        <f t="shared" ref="G93:BR93" si="111">MIN(G$91:G$92)</f>
        <v>0</v>
      </c>
      <c r="H93" s="106">
        <f t="shared" si="111"/>
        <v>181</v>
      </c>
      <c r="I93" s="106">
        <f t="shared" si="111"/>
        <v>184</v>
      </c>
      <c r="J93" s="106">
        <f t="shared" si="111"/>
        <v>182</v>
      </c>
      <c r="K93" s="106">
        <f t="shared" si="111"/>
        <v>184</v>
      </c>
      <c r="L93" s="106">
        <f t="shared" si="111"/>
        <v>181</v>
      </c>
      <c r="M93" s="106">
        <f t="shared" si="111"/>
        <v>184</v>
      </c>
      <c r="N93" s="106">
        <f t="shared" si="111"/>
        <v>181</v>
      </c>
      <c r="O93" s="106">
        <f t="shared" si="111"/>
        <v>184</v>
      </c>
      <c r="P93" s="106">
        <f t="shared" si="111"/>
        <v>181</v>
      </c>
      <c r="Q93" s="106">
        <f t="shared" si="111"/>
        <v>184</v>
      </c>
      <c r="R93" s="106">
        <f t="shared" si="111"/>
        <v>182</v>
      </c>
      <c r="S93" s="106">
        <f t="shared" si="111"/>
        <v>184</v>
      </c>
      <c r="T93" s="106">
        <f t="shared" si="111"/>
        <v>181</v>
      </c>
      <c r="U93" s="106">
        <f t="shared" si="111"/>
        <v>184</v>
      </c>
      <c r="V93" s="106">
        <f t="shared" si="111"/>
        <v>181</v>
      </c>
      <c r="W93" s="106">
        <f t="shared" si="111"/>
        <v>184</v>
      </c>
      <c r="X93" s="106">
        <f t="shared" si="111"/>
        <v>181</v>
      </c>
      <c r="Y93" s="106">
        <f t="shared" si="111"/>
        <v>184</v>
      </c>
      <c r="Z93" s="106">
        <f t="shared" si="111"/>
        <v>182</v>
      </c>
      <c r="AA93" s="106">
        <f t="shared" si="111"/>
        <v>184</v>
      </c>
      <c r="AB93" s="106">
        <f t="shared" si="111"/>
        <v>181</v>
      </c>
      <c r="AC93" s="106">
        <f t="shared" si="111"/>
        <v>184</v>
      </c>
      <c r="AD93" s="106">
        <f t="shared" si="111"/>
        <v>181</v>
      </c>
      <c r="AE93" s="106">
        <f t="shared" si="111"/>
        <v>184</v>
      </c>
      <c r="AF93" s="106">
        <f t="shared" si="111"/>
        <v>181</v>
      </c>
      <c r="AG93" s="106">
        <f t="shared" si="111"/>
        <v>184</v>
      </c>
      <c r="AH93" s="106">
        <f t="shared" si="111"/>
        <v>182</v>
      </c>
      <c r="AI93" s="106">
        <f t="shared" si="111"/>
        <v>184</v>
      </c>
      <c r="AJ93" s="106">
        <f t="shared" si="111"/>
        <v>181</v>
      </c>
      <c r="AK93" s="106">
        <f t="shared" si="111"/>
        <v>184</v>
      </c>
      <c r="AL93" s="106">
        <f t="shared" si="111"/>
        <v>181</v>
      </c>
      <c r="AM93" s="106">
        <f t="shared" si="111"/>
        <v>184</v>
      </c>
      <c r="AN93" s="106">
        <f t="shared" si="111"/>
        <v>181</v>
      </c>
      <c r="AO93" s="106">
        <f t="shared" si="111"/>
        <v>184</v>
      </c>
      <c r="AP93" s="106">
        <f t="shared" si="111"/>
        <v>182</v>
      </c>
      <c r="AQ93" s="106">
        <f t="shared" si="111"/>
        <v>184</v>
      </c>
      <c r="AR93" s="106">
        <f t="shared" si="111"/>
        <v>181</v>
      </c>
      <c r="AS93" s="106">
        <f t="shared" si="111"/>
        <v>184</v>
      </c>
      <c r="AT93" s="106">
        <f t="shared" si="111"/>
        <v>181</v>
      </c>
      <c r="AU93" s="106">
        <f t="shared" si="111"/>
        <v>184</v>
      </c>
      <c r="AV93" s="106">
        <f t="shared" si="111"/>
        <v>0</v>
      </c>
      <c r="AW93" s="106">
        <f t="shared" si="111"/>
        <v>0</v>
      </c>
      <c r="AX93" s="106">
        <f t="shared" si="111"/>
        <v>0</v>
      </c>
      <c r="AY93" s="106">
        <f t="shared" si="111"/>
        <v>0</v>
      </c>
      <c r="AZ93" s="106">
        <f t="shared" si="111"/>
        <v>0</v>
      </c>
      <c r="BA93" s="106">
        <f t="shared" si="111"/>
        <v>0</v>
      </c>
      <c r="BB93" s="106">
        <f t="shared" si="111"/>
        <v>0</v>
      </c>
      <c r="BC93" s="106">
        <f t="shared" si="111"/>
        <v>0</v>
      </c>
      <c r="BD93" s="106">
        <f t="shared" si="111"/>
        <v>0</v>
      </c>
      <c r="BE93" s="106">
        <f t="shared" si="111"/>
        <v>0</v>
      </c>
      <c r="BF93" s="106">
        <f t="shared" si="111"/>
        <v>0</v>
      </c>
      <c r="BG93" s="106">
        <f t="shared" si="111"/>
        <v>0</v>
      </c>
      <c r="BH93" s="106">
        <f t="shared" si="111"/>
        <v>0</v>
      </c>
      <c r="BI93" s="106">
        <f t="shared" si="111"/>
        <v>0</v>
      </c>
      <c r="BJ93" s="106">
        <f t="shared" si="111"/>
        <v>0</v>
      </c>
      <c r="BK93" s="106">
        <f t="shared" si="111"/>
        <v>0</v>
      </c>
      <c r="BL93" s="106">
        <f t="shared" si="111"/>
        <v>0</v>
      </c>
      <c r="BM93" s="106">
        <f t="shared" si="111"/>
        <v>0</v>
      </c>
      <c r="BN93" s="106">
        <f t="shared" si="111"/>
        <v>0</v>
      </c>
      <c r="BO93" s="106">
        <f t="shared" si="111"/>
        <v>0</v>
      </c>
      <c r="BP93" s="106">
        <f t="shared" si="111"/>
        <v>0</v>
      </c>
      <c r="BQ93" s="106">
        <f t="shared" si="111"/>
        <v>0</v>
      </c>
      <c r="BR93" s="106">
        <f t="shared" si="111"/>
        <v>0</v>
      </c>
      <c r="BS93" s="106">
        <f t="shared" ref="BS93:CG93" si="112">MIN(BS$91:BS$92)</f>
        <v>0</v>
      </c>
      <c r="BT93" s="106">
        <f t="shared" si="112"/>
        <v>0</v>
      </c>
      <c r="BU93" s="106">
        <f t="shared" si="112"/>
        <v>0</v>
      </c>
      <c r="BV93" s="106">
        <f t="shared" si="112"/>
        <v>0</v>
      </c>
      <c r="BW93" s="106">
        <f t="shared" si="112"/>
        <v>0</v>
      </c>
      <c r="BX93" s="106">
        <f t="shared" si="112"/>
        <v>0</v>
      </c>
      <c r="BY93" s="106">
        <f t="shared" si="112"/>
        <v>0</v>
      </c>
      <c r="BZ93" s="106">
        <f t="shared" si="112"/>
        <v>0</v>
      </c>
      <c r="CA93" s="106">
        <f t="shared" si="112"/>
        <v>0</v>
      </c>
      <c r="CB93" s="106">
        <f t="shared" si="112"/>
        <v>0</v>
      </c>
      <c r="CC93" s="106">
        <f t="shared" si="112"/>
        <v>0</v>
      </c>
      <c r="CD93" s="106">
        <f t="shared" si="112"/>
        <v>0</v>
      </c>
      <c r="CE93" s="106">
        <f t="shared" si="112"/>
        <v>0</v>
      </c>
      <c r="CF93" s="106">
        <f t="shared" si="112"/>
        <v>0</v>
      </c>
      <c r="CG93" s="106">
        <f t="shared" si="112"/>
        <v>0</v>
      </c>
    </row>
    <row r="94" spans="1:86" ht="14.45" hidden="1" outlineLevel="1" x14ac:dyDescent="0.3">
      <c r="B94" s="66" t="s">
        <v>480</v>
      </c>
      <c r="F94" s="108">
        <f t="shared" ref="F94:AK94" si="113">F$93/F$17</f>
        <v>0</v>
      </c>
      <c r="G94" s="108">
        <f t="shared" si="113"/>
        <v>0</v>
      </c>
      <c r="H94" s="108">
        <f t="shared" si="113"/>
        <v>1</v>
      </c>
      <c r="I94" s="108">
        <f t="shared" si="113"/>
        <v>1</v>
      </c>
      <c r="J94" s="108">
        <f t="shared" si="113"/>
        <v>1</v>
      </c>
      <c r="K94" s="108">
        <f t="shared" si="113"/>
        <v>1</v>
      </c>
      <c r="L94" s="108">
        <f t="shared" si="113"/>
        <v>1</v>
      </c>
      <c r="M94" s="108">
        <f t="shared" si="113"/>
        <v>1</v>
      </c>
      <c r="N94" s="108">
        <f t="shared" si="113"/>
        <v>1</v>
      </c>
      <c r="O94" s="108">
        <f t="shared" si="113"/>
        <v>1</v>
      </c>
      <c r="P94" s="108">
        <f t="shared" si="113"/>
        <v>1</v>
      </c>
      <c r="Q94" s="108">
        <f t="shared" si="113"/>
        <v>1</v>
      </c>
      <c r="R94" s="108">
        <f t="shared" si="113"/>
        <v>1</v>
      </c>
      <c r="S94" s="108">
        <f t="shared" si="113"/>
        <v>1</v>
      </c>
      <c r="T94" s="108">
        <f t="shared" si="113"/>
        <v>1</v>
      </c>
      <c r="U94" s="108">
        <f t="shared" si="113"/>
        <v>1</v>
      </c>
      <c r="V94" s="108">
        <f t="shared" si="113"/>
        <v>1</v>
      </c>
      <c r="W94" s="108">
        <f t="shared" si="113"/>
        <v>1</v>
      </c>
      <c r="X94" s="108">
        <f t="shared" si="113"/>
        <v>1</v>
      </c>
      <c r="Y94" s="108">
        <f t="shared" si="113"/>
        <v>1</v>
      </c>
      <c r="Z94" s="108">
        <f t="shared" si="113"/>
        <v>1</v>
      </c>
      <c r="AA94" s="108">
        <f t="shared" si="113"/>
        <v>1</v>
      </c>
      <c r="AB94" s="108">
        <f t="shared" si="113"/>
        <v>1</v>
      </c>
      <c r="AC94" s="108">
        <f t="shared" si="113"/>
        <v>1</v>
      </c>
      <c r="AD94" s="108">
        <f t="shared" si="113"/>
        <v>1</v>
      </c>
      <c r="AE94" s="108">
        <f t="shared" si="113"/>
        <v>1</v>
      </c>
      <c r="AF94" s="108">
        <f t="shared" si="113"/>
        <v>1</v>
      </c>
      <c r="AG94" s="108">
        <f t="shared" si="113"/>
        <v>1</v>
      </c>
      <c r="AH94" s="108">
        <f t="shared" si="113"/>
        <v>1</v>
      </c>
      <c r="AI94" s="108">
        <f t="shared" si="113"/>
        <v>1</v>
      </c>
      <c r="AJ94" s="108">
        <f t="shared" si="113"/>
        <v>1</v>
      </c>
      <c r="AK94" s="108">
        <f t="shared" si="113"/>
        <v>1</v>
      </c>
      <c r="AL94" s="108">
        <f t="shared" ref="AL94:BQ94" si="114">AL$93/AL$17</f>
        <v>1</v>
      </c>
      <c r="AM94" s="108">
        <f t="shared" si="114"/>
        <v>1</v>
      </c>
      <c r="AN94" s="108">
        <f t="shared" si="114"/>
        <v>1</v>
      </c>
      <c r="AO94" s="108">
        <f t="shared" si="114"/>
        <v>1</v>
      </c>
      <c r="AP94" s="108">
        <f t="shared" si="114"/>
        <v>1</v>
      </c>
      <c r="AQ94" s="108">
        <f t="shared" si="114"/>
        <v>1</v>
      </c>
      <c r="AR94" s="108">
        <f t="shared" si="114"/>
        <v>1</v>
      </c>
      <c r="AS94" s="108">
        <f t="shared" si="114"/>
        <v>1</v>
      </c>
      <c r="AT94" s="108">
        <f t="shared" si="114"/>
        <v>1</v>
      </c>
      <c r="AU94" s="108">
        <f t="shared" si="114"/>
        <v>1</v>
      </c>
      <c r="AV94" s="108">
        <f t="shared" si="114"/>
        <v>0</v>
      </c>
      <c r="AW94" s="108">
        <f t="shared" si="114"/>
        <v>0</v>
      </c>
      <c r="AX94" s="108">
        <f t="shared" si="114"/>
        <v>0</v>
      </c>
      <c r="AY94" s="108">
        <f t="shared" si="114"/>
        <v>0</v>
      </c>
      <c r="AZ94" s="108">
        <f t="shared" si="114"/>
        <v>0</v>
      </c>
      <c r="BA94" s="108">
        <f t="shared" si="114"/>
        <v>0</v>
      </c>
      <c r="BB94" s="108">
        <f t="shared" si="114"/>
        <v>0</v>
      </c>
      <c r="BC94" s="108">
        <f t="shared" si="114"/>
        <v>0</v>
      </c>
      <c r="BD94" s="108">
        <f t="shared" si="114"/>
        <v>0</v>
      </c>
      <c r="BE94" s="108">
        <f t="shared" si="114"/>
        <v>0</v>
      </c>
      <c r="BF94" s="108">
        <f t="shared" si="114"/>
        <v>0</v>
      </c>
      <c r="BG94" s="108">
        <f t="shared" si="114"/>
        <v>0</v>
      </c>
      <c r="BH94" s="108">
        <f t="shared" si="114"/>
        <v>0</v>
      </c>
      <c r="BI94" s="108">
        <f t="shared" si="114"/>
        <v>0</v>
      </c>
      <c r="BJ94" s="108">
        <f t="shared" si="114"/>
        <v>0</v>
      </c>
      <c r="BK94" s="108">
        <f t="shared" si="114"/>
        <v>0</v>
      </c>
      <c r="BL94" s="108">
        <f t="shared" si="114"/>
        <v>0</v>
      </c>
      <c r="BM94" s="108">
        <f t="shared" si="114"/>
        <v>0</v>
      </c>
      <c r="BN94" s="108">
        <f t="shared" si="114"/>
        <v>0</v>
      </c>
      <c r="BO94" s="108">
        <f t="shared" si="114"/>
        <v>0</v>
      </c>
      <c r="BP94" s="108">
        <f t="shared" si="114"/>
        <v>0</v>
      </c>
      <c r="BQ94" s="108">
        <f t="shared" si="114"/>
        <v>0</v>
      </c>
      <c r="BR94" s="108">
        <f t="shared" ref="BR94:CG94" si="115">BR$93/BR$17</f>
        <v>0</v>
      </c>
      <c r="BS94" s="108">
        <f t="shared" si="115"/>
        <v>0</v>
      </c>
      <c r="BT94" s="108">
        <f t="shared" si="115"/>
        <v>0</v>
      </c>
      <c r="BU94" s="108">
        <f t="shared" si="115"/>
        <v>0</v>
      </c>
      <c r="BV94" s="108">
        <f t="shared" si="115"/>
        <v>0</v>
      </c>
      <c r="BW94" s="108">
        <f t="shared" si="115"/>
        <v>0</v>
      </c>
      <c r="BX94" s="108">
        <f t="shared" si="115"/>
        <v>0</v>
      </c>
      <c r="BY94" s="108">
        <f t="shared" si="115"/>
        <v>0</v>
      </c>
      <c r="BZ94" s="108">
        <f t="shared" si="115"/>
        <v>0</v>
      </c>
      <c r="CA94" s="108">
        <f t="shared" si="115"/>
        <v>0</v>
      </c>
      <c r="CB94" s="108">
        <f t="shared" si="115"/>
        <v>0</v>
      </c>
      <c r="CC94" s="108">
        <f t="shared" si="115"/>
        <v>0</v>
      </c>
      <c r="CD94" s="108">
        <f t="shared" si="115"/>
        <v>0</v>
      </c>
      <c r="CE94" s="108">
        <f t="shared" si="115"/>
        <v>0</v>
      </c>
      <c r="CF94" s="108">
        <f t="shared" si="115"/>
        <v>0</v>
      </c>
      <c r="CG94" s="108">
        <f t="shared" si="115"/>
        <v>0</v>
      </c>
    </row>
    <row r="95" spans="1:86" s="1120" customFormat="1" ht="6.6" hidden="1" customHeight="1" outlineLevel="1" x14ac:dyDescent="0.15">
      <c r="B95" s="1122"/>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121"/>
      <c r="AH95" s="1121"/>
      <c r="AI95" s="1121"/>
      <c r="AJ95" s="1121"/>
      <c r="AK95" s="1121"/>
      <c r="AL95" s="1121"/>
      <c r="AM95" s="1121"/>
      <c r="AN95" s="1121"/>
      <c r="AO95" s="1121"/>
      <c r="AP95" s="1121"/>
      <c r="AQ95" s="1121"/>
      <c r="AR95" s="1121"/>
      <c r="AS95" s="1121"/>
      <c r="AT95" s="1121"/>
      <c r="AU95" s="1121"/>
      <c r="AV95" s="1121"/>
      <c r="AW95" s="1121"/>
      <c r="AX95" s="1121"/>
      <c r="AY95" s="1121"/>
      <c r="AZ95" s="1121"/>
      <c r="BA95" s="1121"/>
      <c r="BB95" s="1121"/>
      <c r="BC95" s="1121"/>
      <c r="BD95" s="1121"/>
      <c r="BE95" s="1121"/>
      <c r="BF95" s="1121"/>
      <c r="BG95" s="1121"/>
      <c r="BH95" s="1121"/>
      <c r="BI95" s="1121"/>
      <c r="BJ95" s="1121"/>
      <c r="BK95" s="1121"/>
      <c r="BL95" s="1121"/>
      <c r="BM95" s="1121"/>
      <c r="BN95" s="1121"/>
      <c r="BO95" s="1121"/>
      <c r="BP95" s="1121"/>
      <c r="BQ95" s="1121"/>
      <c r="BR95" s="1121"/>
      <c r="BS95" s="1121"/>
      <c r="BT95" s="1121"/>
      <c r="BU95" s="1121"/>
      <c r="BV95" s="1121"/>
      <c r="BW95" s="1121"/>
      <c r="BX95" s="1121"/>
      <c r="BY95" s="1121"/>
      <c r="BZ95" s="1121"/>
      <c r="CA95" s="1121"/>
      <c r="CB95" s="1121"/>
      <c r="CC95" s="1121"/>
      <c r="CD95" s="1121"/>
      <c r="CE95" s="1121"/>
      <c r="CF95" s="1121"/>
      <c r="CG95" s="1121"/>
    </row>
    <row r="96" spans="1:86" ht="14.45" hidden="1" outlineLevel="2" x14ac:dyDescent="0.3">
      <c r="B96" s="84" t="s">
        <v>481</v>
      </c>
      <c r="F96" s="104">
        <f>IF((F$16-Inputs!$E$122)&lt;0,0,IF((F$16-Inputs!$E$122)&gt;F$17,F$17,(F$16-Inputs!$E$122)+1))*IF(Inputs!$E$119="Yes",1,0)</f>
        <v>0</v>
      </c>
      <c r="G96" s="104">
        <f>IF((G$16-Inputs!$E$122)&lt;0,0,IF((G$16-Inputs!$E$122)&gt;G$17,G$17,(G$16-Inputs!$E$122)+1))*IF(Inputs!$E$119="Yes",1,0)</f>
        <v>0</v>
      </c>
      <c r="H96" s="104">
        <f>IF((H$16-Inputs!$E$122)&lt;0,0,IF((H$16-Inputs!$E$122)&gt;H$17,H$17,(H$16-Inputs!$E$122)+1))*IF(Inputs!$E$119="Yes",1,0)</f>
        <v>0</v>
      </c>
      <c r="I96" s="104">
        <f>IF((I$16-Inputs!$E$122)&lt;0,0,IF((I$16-Inputs!$E$122)&gt;I$17,I$17,(I$16-Inputs!$E$122)+1))*IF(Inputs!$E$119="Yes",1,0)</f>
        <v>0</v>
      </c>
      <c r="J96" s="104">
        <f>IF((J$16-Inputs!$E$122)&lt;0,0,IF((J$16-Inputs!$E$122)&gt;J$17,J$17,(J$16-Inputs!$E$122)+1))*IF(Inputs!$E$119="Yes",1,0)</f>
        <v>0</v>
      </c>
      <c r="K96" s="104">
        <f>IF((K$16-Inputs!$E$122)&lt;0,0,IF((K$16-Inputs!$E$122)&gt;K$17,K$17,(K$16-Inputs!$E$122)+1))*IF(Inputs!$E$119="Yes",1,0)</f>
        <v>0</v>
      </c>
      <c r="L96" s="104">
        <f>IF((L$16-Inputs!$E$122)&lt;0,0,IF((L$16-Inputs!$E$122)&gt;L$17,L$17,(L$16-Inputs!$E$122)+1))*IF(Inputs!$E$119="Yes",1,0)</f>
        <v>0</v>
      </c>
      <c r="M96" s="104">
        <f>IF((M$16-Inputs!$E$122)&lt;0,0,IF((M$16-Inputs!$E$122)&gt;M$17,M$17,(M$16-Inputs!$E$122)+1))*IF(Inputs!$E$119="Yes",1,0)</f>
        <v>0</v>
      </c>
      <c r="N96" s="104">
        <f>IF((N$16-Inputs!$E$122)&lt;0,0,IF((N$16-Inputs!$E$122)&gt;N$17,N$17,(N$16-Inputs!$E$122)+1))*IF(Inputs!$E$119="Yes",1,0)</f>
        <v>0</v>
      </c>
      <c r="O96" s="104">
        <f>IF((O$16-Inputs!$E$122)&lt;0,0,IF((O$16-Inputs!$E$122)&gt;O$17,O$17,(O$16-Inputs!$E$122)+1))*IF(Inputs!$E$119="Yes",1,0)</f>
        <v>0</v>
      </c>
      <c r="P96" s="104">
        <f>IF((P$16-Inputs!$E$122)&lt;0,0,IF((P$16-Inputs!$E$122)&gt;P$17,P$17,(P$16-Inputs!$E$122)+1))*IF(Inputs!$E$119="Yes",1,0)</f>
        <v>0</v>
      </c>
      <c r="Q96" s="104">
        <f>IF((Q$16-Inputs!$E$122)&lt;0,0,IF((Q$16-Inputs!$E$122)&gt;Q$17,Q$17,(Q$16-Inputs!$E$122)+1))*IF(Inputs!$E$119="Yes",1,0)</f>
        <v>0</v>
      </c>
      <c r="R96" s="104">
        <f>IF((R$16-Inputs!$E$122)&lt;0,0,IF((R$16-Inputs!$E$122)&gt;R$17,R$17,(R$16-Inputs!$E$122)+1))*IF(Inputs!$E$119="Yes",1,0)</f>
        <v>0</v>
      </c>
      <c r="S96" s="104">
        <f>IF((S$16-Inputs!$E$122)&lt;0,0,IF((S$16-Inputs!$E$122)&gt;S$17,S$17,(S$16-Inputs!$E$122)+1))*IF(Inputs!$E$119="Yes",1,0)</f>
        <v>0</v>
      </c>
      <c r="T96" s="104">
        <f>IF((T$16-Inputs!$E$122)&lt;0,0,IF((T$16-Inputs!$E$122)&gt;T$17,T$17,(T$16-Inputs!$E$122)+1))*IF(Inputs!$E$119="Yes",1,0)</f>
        <v>0</v>
      </c>
      <c r="U96" s="104">
        <f>IF((U$16-Inputs!$E$122)&lt;0,0,IF((U$16-Inputs!$E$122)&gt;U$17,U$17,(U$16-Inputs!$E$122)+1))*IF(Inputs!$E$119="Yes",1,0)</f>
        <v>0</v>
      </c>
      <c r="V96" s="104">
        <f>IF((V$16-Inputs!$E$122)&lt;0,0,IF((V$16-Inputs!$E$122)&gt;V$17,V$17,(V$16-Inputs!$E$122)+1))*IF(Inputs!$E$119="Yes",1,0)</f>
        <v>0</v>
      </c>
      <c r="W96" s="104">
        <f>IF((W$16-Inputs!$E$122)&lt;0,0,IF((W$16-Inputs!$E$122)&gt;W$17,W$17,(W$16-Inputs!$E$122)+1))*IF(Inputs!$E$119="Yes",1,0)</f>
        <v>0</v>
      </c>
      <c r="X96" s="104">
        <f>IF((X$16-Inputs!$E$122)&lt;0,0,IF((X$16-Inputs!$E$122)&gt;X$17,X$17,(X$16-Inputs!$E$122)+1))*IF(Inputs!$E$119="Yes",1,0)</f>
        <v>0</v>
      </c>
      <c r="Y96" s="104">
        <f>IF((Y$16-Inputs!$E$122)&lt;0,0,IF((Y$16-Inputs!$E$122)&gt;Y$17,Y$17,(Y$16-Inputs!$E$122)+1))*IF(Inputs!$E$119="Yes",1,0)</f>
        <v>0</v>
      </c>
      <c r="Z96" s="104">
        <f>IF((Z$16-Inputs!$E$122)&lt;0,0,IF((Z$16-Inputs!$E$122)&gt;Z$17,Z$17,(Z$16-Inputs!$E$122)+1))*IF(Inputs!$E$119="Yes",1,0)</f>
        <v>0</v>
      </c>
      <c r="AA96" s="104">
        <f>IF((AA$16-Inputs!$E$122)&lt;0,0,IF((AA$16-Inputs!$E$122)&gt;AA$17,AA$17,(AA$16-Inputs!$E$122)+1))*IF(Inputs!$E$119="Yes",1,0)</f>
        <v>0</v>
      </c>
      <c r="AB96" s="104">
        <f>IF((AB$16-Inputs!$E$122)&lt;0,0,IF((AB$16-Inputs!$E$122)&gt;AB$17,AB$17,(AB$16-Inputs!$E$122)+1))*IF(Inputs!$E$119="Yes",1,0)</f>
        <v>0</v>
      </c>
      <c r="AC96" s="104">
        <f>IF((AC$16-Inputs!$E$122)&lt;0,0,IF((AC$16-Inputs!$E$122)&gt;AC$17,AC$17,(AC$16-Inputs!$E$122)+1))*IF(Inputs!$E$119="Yes",1,0)</f>
        <v>0</v>
      </c>
      <c r="AD96" s="104">
        <f>IF((AD$16-Inputs!$E$122)&lt;0,0,IF((AD$16-Inputs!$E$122)&gt;AD$17,AD$17,(AD$16-Inputs!$E$122)+1))*IF(Inputs!$E$119="Yes",1,0)</f>
        <v>0</v>
      </c>
      <c r="AE96" s="104">
        <f>IF((AE$16-Inputs!$E$122)&lt;0,0,IF((AE$16-Inputs!$E$122)&gt;AE$17,AE$17,(AE$16-Inputs!$E$122)+1))*IF(Inputs!$E$119="Yes",1,0)</f>
        <v>0</v>
      </c>
      <c r="AF96" s="104">
        <f>IF((AF$16-Inputs!$E$122)&lt;0,0,IF((AF$16-Inputs!$E$122)&gt;AF$17,AF$17,(AF$16-Inputs!$E$122)+1))*IF(Inputs!$E$119="Yes",1,0)</f>
        <v>0</v>
      </c>
      <c r="AG96" s="104">
        <f>IF((AG$16-Inputs!$E$122)&lt;0,0,IF((AG$16-Inputs!$E$122)&gt;AG$17,AG$17,(AG$16-Inputs!$E$122)+1))*IF(Inputs!$E$119="Yes",1,0)</f>
        <v>0</v>
      </c>
      <c r="AH96" s="104">
        <f>IF((AH$16-Inputs!$E$122)&lt;0,0,IF((AH$16-Inputs!$E$122)&gt;AH$17,AH$17,(AH$16-Inputs!$E$122)+1))*IF(Inputs!$E$119="Yes",1,0)</f>
        <v>0</v>
      </c>
      <c r="AI96" s="104">
        <f>IF((AI$16-Inputs!$E$122)&lt;0,0,IF((AI$16-Inputs!$E$122)&gt;AI$17,AI$17,(AI$16-Inputs!$E$122)+1))*IF(Inputs!$E$119="Yes",1,0)</f>
        <v>0</v>
      </c>
      <c r="AJ96" s="104">
        <f>IF((AJ$16-Inputs!$E$122)&lt;0,0,IF((AJ$16-Inputs!$E$122)&gt;AJ$17,AJ$17,(AJ$16-Inputs!$E$122)+1))*IF(Inputs!$E$119="Yes",1,0)</f>
        <v>0</v>
      </c>
      <c r="AK96" s="104">
        <f>IF((AK$16-Inputs!$E$122)&lt;0,0,IF((AK$16-Inputs!$E$122)&gt;AK$17,AK$17,(AK$16-Inputs!$E$122)+1))*IF(Inputs!$E$119="Yes",1,0)</f>
        <v>0</v>
      </c>
      <c r="AL96" s="104">
        <f>IF((AL$16-Inputs!$E$122)&lt;0,0,IF((AL$16-Inputs!$E$122)&gt;AL$17,AL$17,(AL$16-Inputs!$E$122)+1))*IF(Inputs!$E$119="Yes",1,0)</f>
        <v>0</v>
      </c>
      <c r="AM96" s="104">
        <f>IF((AM$16-Inputs!$E$122)&lt;0,0,IF((AM$16-Inputs!$E$122)&gt;AM$17,AM$17,(AM$16-Inputs!$E$122)+1))*IF(Inputs!$E$119="Yes",1,0)</f>
        <v>0</v>
      </c>
      <c r="AN96" s="104">
        <f>IF((AN$16-Inputs!$E$122)&lt;0,0,IF((AN$16-Inputs!$E$122)&gt;AN$17,AN$17,(AN$16-Inputs!$E$122)+1))*IF(Inputs!$E$119="Yes",1,0)</f>
        <v>0</v>
      </c>
      <c r="AO96" s="104">
        <f>IF((AO$16-Inputs!$E$122)&lt;0,0,IF((AO$16-Inputs!$E$122)&gt;AO$17,AO$17,(AO$16-Inputs!$E$122)+1))*IF(Inputs!$E$119="Yes",1,0)</f>
        <v>0</v>
      </c>
      <c r="AP96" s="104">
        <f>IF((AP$16-Inputs!$E$122)&lt;0,0,IF((AP$16-Inputs!$E$122)&gt;AP$17,AP$17,(AP$16-Inputs!$E$122)+1))*IF(Inputs!$E$119="Yes",1,0)</f>
        <v>0</v>
      </c>
      <c r="AQ96" s="104">
        <f>IF((AQ$16-Inputs!$E$122)&lt;0,0,IF((AQ$16-Inputs!$E$122)&gt;AQ$17,AQ$17,(AQ$16-Inputs!$E$122)+1))*IF(Inputs!$E$119="Yes",1,0)</f>
        <v>0</v>
      </c>
      <c r="AR96" s="104">
        <f>IF((AR$16-Inputs!$E$122)&lt;0,0,IF((AR$16-Inputs!$E$122)&gt;AR$17,AR$17,(AR$16-Inputs!$E$122)+1))*IF(Inputs!$E$119="Yes",1,0)</f>
        <v>0</v>
      </c>
      <c r="AS96" s="104">
        <f>IF((AS$16-Inputs!$E$122)&lt;0,0,IF((AS$16-Inputs!$E$122)&gt;AS$17,AS$17,(AS$16-Inputs!$E$122)+1))*IF(Inputs!$E$119="Yes",1,0)</f>
        <v>0</v>
      </c>
      <c r="AT96" s="104">
        <f>IF((AT$16-Inputs!$E$122)&lt;0,0,IF((AT$16-Inputs!$E$122)&gt;AT$17,AT$17,(AT$16-Inputs!$E$122)+1))*IF(Inputs!$E$119="Yes",1,0)</f>
        <v>0</v>
      </c>
      <c r="AU96" s="104">
        <f>IF((AU$16-Inputs!$E$122)&lt;0,0,IF((AU$16-Inputs!$E$122)&gt;AU$17,AU$17,(AU$16-Inputs!$E$122)+1))*IF(Inputs!$E$119="Yes",1,0)</f>
        <v>0</v>
      </c>
      <c r="AV96" s="104">
        <f>IF((AV$16-Inputs!$E$122)&lt;0,0,IF((AV$16-Inputs!$E$122)&gt;AV$17,AV$17,(AV$16-Inputs!$E$122)+1))*IF(Inputs!$E$119="Yes",1,0)</f>
        <v>0</v>
      </c>
      <c r="AW96" s="104">
        <f>IF((AW$16-Inputs!$E$122)&lt;0,0,IF((AW$16-Inputs!$E$122)&gt;AW$17,AW$17,(AW$16-Inputs!$E$122)+1))*IF(Inputs!$E$119="Yes",1,0)</f>
        <v>0</v>
      </c>
      <c r="AX96" s="104">
        <f>IF((AX$16-Inputs!$E$122)&lt;0,0,IF((AX$16-Inputs!$E$122)&gt;AX$17,AX$17,(AX$16-Inputs!$E$122)+1))*IF(Inputs!$E$119="Yes",1,0)</f>
        <v>0</v>
      </c>
      <c r="AY96" s="104">
        <f>IF((AY$16-Inputs!$E$122)&lt;0,0,IF((AY$16-Inputs!$E$122)&gt;AY$17,AY$17,(AY$16-Inputs!$E$122)+1))*IF(Inputs!$E$119="Yes",1,0)</f>
        <v>0</v>
      </c>
      <c r="AZ96" s="104">
        <f>IF((AZ$16-Inputs!$E$122)&lt;0,0,IF((AZ$16-Inputs!$E$122)&gt;AZ$17,AZ$17,(AZ$16-Inputs!$E$122)+1))*IF(Inputs!$E$119="Yes",1,0)</f>
        <v>0</v>
      </c>
      <c r="BA96" s="104">
        <f>IF((BA$16-Inputs!$E$122)&lt;0,0,IF((BA$16-Inputs!$E$122)&gt;BA$17,BA$17,(BA$16-Inputs!$E$122)+1))*IF(Inputs!$E$119="Yes",1,0)</f>
        <v>0</v>
      </c>
      <c r="BB96" s="104">
        <f>IF((BB$16-Inputs!$E$122)&lt;0,0,IF((BB$16-Inputs!$E$122)&gt;BB$17,BB$17,(BB$16-Inputs!$E$122)+1))*IF(Inputs!$E$119="Yes",1,0)</f>
        <v>0</v>
      </c>
      <c r="BC96" s="104">
        <f>IF((BC$16-Inputs!$E$122)&lt;0,0,IF((BC$16-Inputs!$E$122)&gt;BC$17,BC$17,(BC$16-Inputs!$E$122)+1))*IF(Inputs!$E$119="Yes",1,0)</f>
        <v>0</v>
      </c>
      <c r="BD96" s="104">
        <f>IF((BD$16-Inputs!$E$122)&lt;0,0,IF((BD$16-Inputs!$E$122)&gt;BD$17,BD$17,(BD$16-Inputs!$E$122)+1))*IF(Inputs!$E$119="Yes",1,0)</f>
        <v>0</v>
      </c>
      <c r="BE96" s="104">
        <f>IF((BE$16-Inputs!$E$122)&lt;0,0,IF((BE$16-Inputs!$E$122)&gt;BE$17,BE$17,(BE$16-Inputs!$E$122)+1))*IF(Inputs!$E$119="Yes",1,0)</f>
        <v>0</v>
      </c>
      <c r="BF96" s="104">
        <f>IF((BF$16-Inputs!$E$122)&lt;0,0,IF((BF$16-Inputs!$E$122)&gt;BF$17,BF$17,(BF$16-Inputs!$E$122)+1))*IF(Inputs!$E$119="Yes",1,0)</f>
        <v>0</v>
      </c>
      <c r="BG96" s="104">
        <f>IF((BG$16-Inputs!$E$122)&lt;0,0,IF((BG$16-Inputs!$E$122)&gt;BG$17,BG$17,(BG$16-Inputs!$E$122)+1))*IF(Inputs!$E$119="Yes",1,0)</f>
        <v>0</v>
      </c>
      <c r="BH96" s="104">
        <f>IF((BH$16-Inputs!$E$122)&lt;0,0,IF((BH$16-Inputs!$E$122)&gt;BH$17,BH$17,(BH$16-Inputs!$E$122)+1))*IF(Inputs!$E$119="Yes",1,0)</f>
        <v>0</v>
      </c>
      <c r="BI96" s="104">
        <f>IF((BI$16-Inputs!$E$122)&lt;0,0,IF((BI$16-Inputs!$E$122)&gt;BI$17,BI$17,(BI$16-Inputs!$E$122)+1))*IF(Inputs!$E$119="Yes",1,0)</f>
        <v>0</v>
      </c>
      <c r="BJ96" s="104">
        <f>IF((BJ$16-Inputs!$E$122)&lt;0,0,IF((BJ$16-Inputs!$E$122)&gt;BJ$17,BJ$17,(BJ$16-Inputs!$E$122)+1))*IF(Inputs!$E$119="Yes",1,0)</f>
        <v>0</v>
      </c>
      <c r="BK96" s="104">
        <f>IF((BK$16-Inputs!$E$122)&lt;0,0,IF((BK$16-Inputs!$E$122)&gt;BK$17,BK$17,(BK$16-Inputs!$E$122)+1))*IF(Inputs!$E$119="Yes",1,0)</f>
        <v>0</v>
      </c>
      <c r="BL96" s="104">
        <f>IF((BL$16-Inputs!$E$122)&lt;0,0,IF((BL$16-Inputs!$E$122)&gt;BL$17,BL$17,(BL$16-Inputs!$E$122)+1))*IF(Inputs!$E$119="Yes",1,0)</f>
        <v>0</v>
      </c>
      <c r="BM96" s="104">
        <f>IF((BM$16-Inputs!$E$122)&lt;0,0,IF((BM$16-Inputs!$E$122)&gt;BM$17,BM$17,(BM$16-Inputs!$E$122)+1))*IF(Inputs!$E$119="Yes",1,0)</f>
        <v>0</v>
      </c>
      <c r="BN96" s="104">
        <f>IF((BN$16-Inputs!$E$122)&lt;0,0,IF((BN$16-Inputs!$E$122)&gt;BN$17,BN$17,(BN$16-Inputs!$E$122)+1))*IF(Inputs!$E$119="Yes",1,0)</f>
        <v>0</v>
      </c>
      <c r="BO96" s="104">
        <f>IF((BO$16-Inputs!$E$122)&lt;0,0,IF((BO$16-Inputs!$E$122)&gt;BO$17,BO$17,(BO$16-Inputs!$E$122)+1))*IF(Inputs!$E$119="Yes",1,0)</f>
        <v>0</v>
      </c>
      <c r="BP96" s="104">
        <f>IF((BP$16-Inputs!$E$122)&lt;0,0,IF((BP$16-Inputs!$E$122)&gt;BP$17,BP$17,(BP$16-Inputs!$E$122)+1))*IF(Inputs!$E$119="Yes",1,0)</f>
        <v>0</v>
      </c>
      <c r="BQ96" s="104">
        <f>IF((BQ$16-Inputs!$E$122)&lt;0,0,IF((BQ$16-Inputs!$E$122)&gt;BQ$17,BQ$17,(BQ$16-Inputs!$E$122)+1))*IF(Inputs!$E$119="Yes",1,0)</f>
        <v>0</v>
      </c>
      <c r="BR96" s="104">
        <f>IF((BR$16-Inputs!$E$122)&lt;0,0,IF((BR$16-Inputs!$E$122)&gt;BR$17,BR$17,(BR$16-Inputs!$E$122)+1))*IF(Inputs!$E$119="Yes",1,0)</f>
        <v>0</v>
      </c>
      <c r="BS96" s="104">
        <f>IF((BS$16-Inputs!$E$122)&lt;0,0,IF((BS$16-Inputs!$E$122)&gt;BS$17,BS$17,(BS$16-Inputs!$E$122)+1))*IF(Inputs!$E$119="Yes",1,0)</f>
        <v>0</v>
      </c>
      <c r="BT96" s="104">
        <f>IF((BT$16-Inputs!$E$122)&lt;0,0,IF((BT$16-Inputs!$E$122)&gt;BT$17,BT$17,(BT$16-Inputs!$E$122)+1))*IF(Inputs!$E$119="Yes",1,0)</f>
        <v>0</v>
      </c>
      <c r="BU96" s="104">
        <f>IF((BU$16-Inputs!$E$122)&lt;0,0,IF((BU$16-Inputs!$E$122)&gt;BU$17,BU$17,(BU$16-Inputs!$E$122)+1))*IF(Inputs!$E$119="Yes",1,0)</f>
        <v>0</v>
      </c>
      <c r="BV96" s="104">
        <f>IF((BV$16-Inputs!$E$122)&lt;0,0,IF((BV$16-Inputs!$E$122)&gt;BV$17,BV$17,(BV$16-Inputs!$E$122)+1))*IF(Inputs!$E$119="Yes",1,0)</f>
        <v>0</v>
      </c>
      <c r="BW96" s="104">
        <f>IF((BW$16-Inputs!$E$122)&lt;0,0,IF((BW$16-Inputs!$E$122)&gt;BW$17,BW$17,(BW$16-Inputs!$E$122)+1))*IF(Inputs!$E$119="Yes",1,0)</f>
        <v>0</v>
      </c>
      <c r="BX96" s="104">
        <f>IF((BX$16-Inputs!$E$122)&lt;0,0,IF((BX$16-Inputs!$E$122)&gt;BX$17,BX$17,(BX$16-Inputs!$E$122)+1))*IF(Inputs!$E$119="Yes",1,0)</f>
        <v>0</v>
      </c>
      <c r="BY96" s="104">
        <f>IF((BY$16-Inputs!$E$122)&lt;0,0,IF((BY$16-Inputs!$E$122)&gt;BY$17,BY$17,(BY$16-Inputs!$E$122)+1))*IF(Inputs!$E$119="Yes",1,0)</f>
        <v>0</v>
      </c>
      <c r="BZ96" s="104">
        <f>IF((BZ$16-Inputs!$E$122)&lt;0,0,IF((BZ$16-Inputs!$E$122)&gt;BZ$17,BZ$17,(BZ$16-Inputs!$E$122)+1))*IF(Inputs!$E$119="Yes",1,0)</f>
        <v>0</v>
      </c>
      <c r="CA96" s="104">
        <f>IF((CA$16-Inputs!$E$122)&lt;0,0,IF((CA$16-Inputs!$E$122)&gt;CA$17,CA$17,(CA$16-Inputs!$E$122)+1))*IF(Inputs!$E$119="Yes",1,0)</f>
        <v>0</v>
      </c>
      <c r="CB96" s="104">
        <f>IF((CB$16-Inputs!$E$122)&lt;0,0,IF((CB$16-Inputs!$E$122)&gt;CB$17,CB$17,(CB$16-Inputs!$E$122)+1))*IF(Inputs!$E$119="Yes",1,0)</f>
        <v>0</v>
      </c>
      <c r="CC96" s="104">
        <f>IF((CC$16-Inputs!$E$122)&lt;0,0,IF((CC$16-Inputs!$E$122)&gt;CC$17,CC$17,(CC$16-Inputs!$E$122)+1))*IF(Inputs!$E$119="Yes",1,0)</f>
        <v>0</v>
      </c>
      <c r="CD96" s="104">
        <f>IF((CD$16-Inputs!$E$122)&lt;0,0,IF((CD$16-Inputs!$E$122)&gt;CD$17,CD$17,(CD$16-Inputs!$E$122)+1))*IF(Inputs!$E$119="Yes",1,0)</f>
        <v>0</v>
      </c>
      <c r="CE96" s="104">
        <f>IF((CE$16-Inputs!$E$122)&lt;0,0,IF((CE$16-Inputs!$E$122)&gt;CE$17,CE$17,(CE$16-Inputs!$E$122)+1))*IF(Inputs!$E$119="Yes",1,0)</f>
        <v>0</v>
      </c>
      <c r="CF96" s="104">
        <f>IF((CF$16-Inputs!$E$122)&lt;0,0,IF((CF$16-Inputs!$E$122)&gt;CF$17,CF$17,(CF$16-Inputs!$E$122)+1))*IF(Inputs!$E$119="Yes",1,0)</f>
        <v>0</v>
      </c>
      <c r="CG96" s="104">
        <f>IF((CG$16-Inputs!$E$122)&lt;0,0,IF((CG$16-Inputs!$E$122)&gt;CG$17,CG$17,(CG$16-Inputs!$E$122)+1))*IF(Inputs!$E$119="Yes",1,0)</f>
        <v>0</v>
      </c>
    </row>
    <row r="97" spans="1:86" ht="14.45" hidden="1" outlineLevel="2" x14ac:dyDescent="0.3">
      <c r="B97" s="84" t="s">
        <v>482</v>
      </c>
      <c r="F97" s="104">
        <f>IF(($D$6-F$14)&lt;0,0,IF(($D$6-F$14)&gt;F$17,F$17,($D$6-F$14)+1))*IF(Inputs!$E$119="Yes",1,0)</f>
        <v>0</v>
      </c>
      <c r="G97" s="104">
        <f>IF(($D$6-G$14)&lt;0,0,IF(($D$6-G$14)&gt;G$17,G$17,($D$6-G$14)+1))*IF(Inputs!$E$119="Yes",1,0)</f>
        <v>0</v>
      </c>
      <c r="H97" s="104">
        <f>IF(($D$6-H$14)&lt;0,0,IF(($D$6-H$14)&gt;H$17,H$17,($D$6-H$14)+1))*IF(Inputs!$E$119="Yes",1,0)</f>
        <v>0</v>
      </c>
      <c r="I97" s="104">
        <f>IF(($D$6-I$14)&lt;0,0,IF(($D$6-I$14)&gt;I$17,I$17,($D$6-I$14)+1))*IF(Inputs!$E$119="Yes",1,0)</f>
        <v>0</v>
      </c>
      <c r="J97" s="104">
        <f>IF(($D$6-J$14)&lt;0,0,IF(($D$6-J$14)&gt;J$17,J$17,($D$6-J$14)+1))*IF(Inputs!$E$119="Yes",1,0)</f>
        <v>0</v>
      </c>
      <c r="K97" s="104">
        <f>IF(($D$6-K$14)&lt;0,0,IF(($D$6-K$14)&gt;K$17,K$17,($D$6-K$14)+1))*IF(Inputs!$E$119="Yes",1,0)</f>
        <v>0</v>
      </c>
      <c r="L97" s="104">
        <f>IF(($D$6-L$14)&lt;0,0,IF(($D$6-L$14)&gt;L$17,L$17,($D$6-L$14)+1))*IF(Inputs!$E$119="Yes",1,0)</f>
        <v>0</v>
      </c>
      <c r="M97" s="104">
        <f>IF(($D$6-M$14)&lt;0,0,IF(($D$6-M$14)&gt;M$17,M$17,($D$6-M$14)+1))*IF(Inputs!$E$119="Yes",1,0)</f>
        <v>0</v>
      </c>
      <c r="N97" s="104">
        <f>IF(($D$6-N$14)&lt;0,0,IF(($D$6-N$14)&gt;N$17,N$17,($D$6-N$14)+1))*IF(Inputs!$E$119="Yes",1,0)</f>
        <v>0</v>
      </c>
      <c r="O97" s="104">
        <f>IF(($D$6-O$14)&lt;0,0,IF(($D$6-O$14)&gt;O$17,O$17,($D$6-O$14)+1))*IF(Inputs!$E$119="Yes",1,0)</f>
        <v>0</v>
      </c>
      <c r="P97" s="104">
        <f>IF(($D$6-P$14)&lt;0,0,IF(($D$6-P$14)&gt;P$17,P$17,($D$6-P$14)+1))*IF(Inputs!$E$119="Yes",1,0)</f>
        <v>0</v>
      </c>
      <c r="Q97" s="104">
        <f>IF(($D$6-Q$14)&lt;0,0,IF(($D$6-Q$14)&gt;Q$17,Q$17,($D$6-Q$14)+1))*IF(Inputs!$E$119="Yes",1,0)</f>
        <v>0</v>
      </c>
      <c r="R97" s="104">
        <f>IF(($D$6-R$14)&lt;0,0,IF(($D$6-R$14)&gt;R$17,R$17,($D$6-R$14)+1))*IF(Inputs!$E$119="Yes",1,0)</f>
        <v>0</v>
      </c>
      <c r="S97" s="104">
        <f>IF(($D$6-S$14)&lt;0,0,IF(($D$6-S$14)&gt;S$17,S$17,($D$6-S$14)+1))*IF(Inputs!$E$119="Yes",1,0)</f>
        <v>0</v>
      </c>
      <c r="T97" s="104">
        <f>IF(($D$6-T$14)&lt;0,0,IF(($D$6-T$14)&gt;T$17,T$17,($D$6-T$14)+1))*IF(Inputs!$E$119="Yes",1,0)</f>
        <v>0</v>
      </c>
      <c r="U97" s="104">
        <f>IF(($D$6-U$14)&lt;0,0,IF(($D$6-U$14)&gt;U$17,U$17,($D$6-U$14)+1))*IF(Inputs!$E$119="Yes",1,0)</f>
        <v>0</v>
      </c>
      <c r="V97" s="104">
        <f>IF(($D$6-V$14)&lt;0,0,IF(($D$6-V$14)&gt;V$17,V$17,($D$6-V$14)+1))*IF(Inputs!$E$119="Yes",1,0)</f>
        <v>0</v>
      </c>
      <c r="W97" s="104">
        <f>IF(($D$6-W$14)&lt;0,0,IF(($D$6-W$14)&gt;W$17,W$17,($D$6-W$14)+1))*IF(Inputs!$E$119="Yes",1,0)</f>
        <v>0</v>
      </c>
      <c r="X97" s="104">
        <f>IF(($D$6-X$14)&lt;0,0,IF(($D$6-X$14)&gt;X$17,X$17,($D$6-X$14)+1))*IF(Inputs!$E$119="Yes",1,0)</f>
        <v>0</v>
      </c>
      <c r="Y97" s="104">
        <f>IF(($D$6-Y$14)&lt;0,0,IF(($D$6-Y$14)&gt;Y$17,Y$17,($D$6-Y$14)+1))*IF(Inputs!$E$119="Yes",1,0)</f>
        <v>0</v>
      </c>
      <c r="Z97" s="104">
        <f>IF(($D$6-Z$14)&lt;0,0,IF(($D$6-Z$14)&gt;Z$17,Z$17,($D$6-Z$14)+1))*IF(Inputs!$E$119="Yes",1,0)</f>
        <v>0</v>
      </c>
      <c r="AA97" s="104">
        <f>IF(($D$6-AA$14)&lt;0,0,IF(($D$6-AA$14)&gt;AA$17,AA$17,($D$6-AA$14)+1))*IF(Inputs!$E$119="Yes",1,0)</f>
        <v>0</v>
      </c>
      <c r="AB97" s="104">
        <f>IF(($D$6-AB$14)&lt;0,0,IF(($D$6-AB$14)&gt;AB$17,AB$17,($D$6-AB$14)+1))*IF(Inputs!$E$119="Yes",1,0)</f>
        <v>0</v>
      </c>
      <c r="AC97" s="104">
        <f>IF(($D$6-AC$14)&lt;0,0,IF(($D$6-AC$14)&gt;AC$17,AC$17,($D$6-AC$14)+1))*IF(Inputs!$E$119="Yes",1,0)</f>
        <v>0</v>
      </c>
      <c r="AD97" s="104">
        <f>IF(($D$6-AD$14)&lt;0,0,IF(($D$6-AD$14)&gt;AD$17,AD$17,($D$6-AD$14)+1))*IF(Inputs!$E$119="Yes",1,0)</f>
        <v>0</v>
      </c>
      <c r="AE97" s="104">
        <f>IF(($D$6-AE$14)&lt;0,0,IF(($D$6-AE$14)&gt;AE$17,AE$17,($D$6-AE$14)+1))*IF(Inputs!$E$119="Yes",1,0)</f>
        <v>0</v>
      </c>
      <c r="AF97" s="104">
        <f>IF(($D$6-AF$14)&lt;0,0,IF(($D$6-AF$14)&gt;AF$17,AF$17,($D$6-AF$14)+1))*IF(Inputs!$E$119="Yes",1,0)</f>
        <v>0</v>
      </c>
      <c r="AG97" s="104">
        <f>IF(($D$6-AG$14)&lt;0,0,IF(($D$6-AG$14)&gt;AG$17,AG$17,($D$6-AG$14)+1))*IF(Inputs!$E$119="Yes",1,0)</f>
        <v>0</v>
      </c>
      <c r="AH97" s="104">
        <f>IF(($D$6-AH$14)&lt;0,0,IF(($D$6-AH$14)&gt;AH$17,AH$17,($D$6-AH$14)+1))*IF(Inputs!$E$119="Yes",1,0)</f>
        <v>0</v>
      </c>
      <c r="AI97" s="104">
        <f>IF(($D$6-AI$14)&lt;0,0,IF(($D$6-AI$14)&gt;AI$17,AI$17,($D$6-AI$14)+1))*IF(Inputs!$E$119="Yes",1,0)</f>
        <v>0</v>
      </c>
      <c r="AJ97" s="104">
        <f>IF(($D$6-AJ$14)&lt;0,0,IF(($D$6-AJ$14)&gt;AJ$17,AJ$17,($D$6-AJ$14)+1))*IF(Inputs!$E$119="Yes",1,0)</f>
        <v>0</v>
      </c>
      <c r="AK97" s="104">
        <f>IF(($D$6-AK$14)&lt;0,0,IF(($D$6-AK$14)&gt;AK$17,AK$17,($D$6-AK$14)+1))*IF(Inputs!$E$119="Yes",1,0)</f>
        <v>0</v>
      </c>
      <c r="AL97" s="104">
        <f>IF(($D$6-AL$14)&lt;0,0,IF(($D$6-AL$14)&gt;AL$17,AL$17,($D$6-AL$14)+1))*IF(Inputs!$E$119="Yes",1,0)</f>
        <v>0</v>
      </c>
      <c r="AM97" s="104">
        <f>IF(($D$6-AM$14)&lt;0,0,IF(($D$6-AM$14)&gt;AM$17,AM$17,($D$6-AM$14)+1))*IF(Inputs!$E$119="Yes",1,0)</f>
        <v>0</v>
      </c>
      <c r="AN97" s="104">
        <f>IF(($D$6-AN$14)&lt;0,0,IF(($D$6-AN$14)&gt;AN$17,AN$17,($D$6-AN$14)+1))*IF(Inputs!$E$119="Yes",1,0)</f>
        <v>0</v>
      </c>
      <c r="AO97" s="104">
        <f>IF(($D$6-AO$14)&lt;0,0,IF(($D$6-AO$14)&gt;AO$17,AO$17,($D$6-AO$14)+1))*IF(Inputs!$E$119="Yes",1,0)</f>
        <v>0</v>
      </c>
      <c r="AP97" s="104">
        <f>IF(($D$6-AP$14)&lt;0,0,IF(($D$6-AP$14)&gt;AP$17,AP$17,($D$6-AP$14)+1))*IF(Inputs!$E$119="Yes",1,0)</f>
        <v>0</v>
      </c>
      <c r="AQ97" s="104">
        <f>IF(($D$6-AQ$14)&lt;0,0,IF(($D$6-AQ$14)&gt;AQ$17,AQ$17,($D$6-AQ$14)+1))*IF(Inputs!$E$119="Yes",1,0)</f>
        <v>0</v>
      </c>
      <c r="AR97" s="104">
        <f>IF(($D$6-AR$14)&lt;0,0,IF(($D$6-AR$14)&gt;AR$17,AR$17,($D$6-AR$14)+1))*IF(Inputs!$E$119="Yes",1,0)</f>
        <v>0</v>
      </c>
      <c r="AS97" s="104">
        <f>IF(($D$6-AS$14)&lt;0,0,IF(($D$6-AS$14)&gt;AS$17,AS$17,($D$6-AS$14)+1))*IF(Inputs!$E$119="Yes",1,0)</f>
        <v>0</v>
      </c>
      <c r="AT97" s="104">
        <f>IF(($D$6-AT$14)&lt;0,0,IF(($D$6-AT$14)&gt;AT$17,AT$17,($D$6-AT$14)+1))*IF(Inputs!$E$119="Yes",1,0)</f>
        <v>0</v>
      </c>
      <c r="AU97" s="104">
        <f>IF(($D$6-AU$14)&lt;0,0,IF(($D$6-AU$14)&gt;AU$17,AU$17,($D$6-AU$14)+1))*IF(Inputs!$E$119="Yes",1,0)</f>
        <v>0</v>
      </c>
      <c r="AV97" s="104">
        <f>IF(($D$6-AV$14)&lt;0,0,IF(($D$6-AV$14)&gt;AV$17,AV$17,($D$6-AV$14)+1))*IF(Inputs!$E$119="Yes",1,0)</f>
        <v>0</v>
      </c>
      <c r="AW97" s="104">
        <f>IF(($D$6-AW$14)&lt;0,0,IF(($D$6-AW$14)&gt;AW$17,AW$17,($D$6-AW$14)+1))*IF(Inputs!$E$119="Yes",1,0)</f>
        <v>0</v>
      </c>
      <c r="AX97" s="104">
        <f>IF(($D$6-AX$14)&lt;0,0,IF(($D$6-AX$14)&gt;AX$17,AX$17,($D$6-AX$14)+1))*IF(Inputs!$E$119="Yes",1,0)</f>
        <v>0</v>
      </c>
      <c r="AY97" s="104">
        <f>IF(($D$6-AY$14)&lt;0,0,IF(($D$6-AY$14)&gt;AY$17,AY$17,($D$6-AY$14)+1))*IF(Inputs!$E$119="Yes",1,0)</f>
        <v>0</v>
      </c>
      <c r="AZ97" s="104">
        <f>IF(($D$6-AZ$14)&lt;0,0,IF(($D$6-AZ$14)&gt;AZ$17,AZ$17,($D$6-AZ$14)+1))*IF(Inputs!$E$119="Yes",1,0)</f>
        <v>0</v>
      </c>
      <c r="BA97" s="104">
        <f>IF(($D$6-BA$14)&lt;0,0,IF(($D$6-BA$14)&gt;BA$17,BA$17,($D$6-BA$14)+1))*IF(Inputs!$E$119="Yes",1,0)</f>
        <v>0</v>
      </c>
      <c r="BB97" s="104">
        <f>IF(($D$6-BB$14)&lt;0,0,IF(($D$6-BB$14)&gt;BB$17,BB$17,($D$6-BB$14)+1))*IF(Inputs!$E$119="Yes",1,0)</f>
        <v>0</v>
      </c>
      <c r="BC97" s="104">
        <f>IF(($D$6-BC$14)&lt;0,0,IF(($D$6-BC$14)&gt;BC$17,BC$17,($D$6-BC$14)+1))*IF(Inputs!$E$119="Yes",1,0)</f>
        <v>0</v>
      </c>
      <c r="BD97" s="104">
        <f>IF(($D$6-BD$14)&lt;0,0,IF(($D$6-BD$14)&gt;BD$17,BD$17,($D$6-BD$14)+1))*IF(Inputs!$E$119="Yes",1,0)</f>
        <v>0</v>
      </c>
      <c r="BE97" s="104">
        <f>IF(($D$6-BE$14)&lt;0,0,IF(($D$6-BE$14)&gt;BE$17,BE$17,($D$6-BE$14)+1))*IF(Inputs!$E$119="Yes",1,0)</f>
        <v>0</v>
      </c>
      <c r="BF97" s="104">
        <f>IF(($D$6-BF$14)&lt;0,0,IF(($D$6-BF$14)&gt;BF$17,BF$17,($D$6-BF$14)+1))*IF(Inputs!$E$119="Yes",1,0)</f>
        <v>0</v>
      </c>
      <c r="BG97" s="104">
        <f>IF(($D$6-BG$14)&lt;0,0,IF(($D$6-BG$14)&gt;BG$17,BG$17,($D$6-BG$14)+1))*IF(Inputs!$E$119="Yes",1,0)</f>
        <v>0</v>
      </c>
      <c r="BH97" s="104">
        <f>IF(($D$6-BH$14)&lt;0,0,IF(($D$6-BH$14)&gt;BH$17,BH$17,($D$6-BH$14)+1))*IF(Inputs!$E$119="Yes",1,0)</f>
        <v>0</v>
      </c>
      <c r="BI97" s="104">
        <f>IF(($D$6-BI$14)&lt;0,0,IF(($D$6-BI$14)&gt;BI$17,BI$17,($D$6-BI$14)+1))*IF(Inputs!$E$119="Yes",1,0)</f>
        <v>0</v>
      </c>
      <c r="BJ97" s="104">
        <f>IF(($D$6-BJ$14)&lt;0,0,IF(($D$6-BJ$14)&gt;BJ$17,BJ$17,($D$6-BJ$14)+1))*IF(Inputs!$E$119="Yes",1,0)</f>
        <v>0</v>
      </c>
      <c r="BK97" s="104">
        <f>IF(($D$6-BK$14)&lt;0,0,IF(($D$6-BK$14)&gt;BK$17,BK$17,($D$6-BK$14)+1))*IF(Inputs!$E$119="Yes",1,0)</f>
        <v>0</v>
      </c>
      <c r="BL97" s="104">
        <f>IF(($D$6-BL$14)&lt;0,0,IF(($D$6-BL$14)&gt;BL$17,BL$17,($D$6-BL$14)+1))*IF(Inputs!$E$119="Yes",1,0)</f>
        <v>0</v>
      </c>
      <c r="BM97" s="104">
        <f>IF(($D$6-BM$14)&lt;0,0,IF(($D$6-BM$14)&gt;BM$17,BM$17,($D$6-BM$14)+1))*IF(Inputs!$E$119="Yes",1,0)</f>
        <v>0</v>
      </c>
      <c r="BN97" s="104">
        <f>IF(($D$6-BN$14)&lt;0,0,IF(($D$6-BN$14)&gt;BN$17,BN$17,($D$6-BN$14)+1))*IF(Inputs!$E$119="Yes",1,0)</f>
        <v>0</v>
      </c>
      <c r="BO97" s="104">
        <f>IF(($D$6-BO$14)&lt;0,0,IF(($D$6-BO$14)&gt;BO$17,BO$17,($D$6-BO$14)+1))*IF(Inputs!$E$119="Yes",1,0)</f>
        <v>0</v>
      </c>
      <c r="BP97" s="104">
        <f>IF(($D$6-BP$14)&lt;0,0,IF(($D$6-BP$14)&gt;BP$17,BP$17,($D$6-BP$14)+1))*IF(Inputs!$E$119="Yes",1,0)</f>
        <v>0</v>
      </c>
      <c r="BQ97" s="104">
        <f>IF(($D$6-BQ$14)&lt;0,0,IF(($D$6-BQ$14)&gt;BQ$17,BQ$17,($D$6-BQ$14)+1))*IF(Inputs!$E$119="Yes",1,0)</f>
        <v>0</v>
      </c>
      <c r="BR97" s="104">
        <f>IF(($D$6-BR$14)&lt;0,0,IF(($D$6-BR$14)&gt;BR$17,BR$17,($D$6-BR$14)+1))*IF(Inputs!$E$119="Yes",1,0)</f>
        <v>0</v>
      </c>
      <c r="BS97" s="104">
        <f>IF(($D$6-BS$14)&lt;0,0,IF(($D$6-BS$14)&gt;BS$17,BS$17,($D$6-BS$14)+1))*IF(Inputs!$E$119="Yes",1,0)</f>
        <v>0</v>
      </c>
      <c r="BT97" s="104">
        <f>IF(($D$6-BT$14)&lt;0,0,IF(($D$6-BT$14)&gt;BT$17,BT$17,($D$6-BT$14)+1))*IF(Inputs!$E$119="Yes",1,0)</f>
        <v>0</v>
      </c>
      <c r="BU97" s="104">
        <f>IF(($D$6-BU$14)&lt;0,0,IF(($D$6-BU$14)&gt;BU$17,BU$17,($D$6-BU$14)+1))*IF(Inputs!$E$119="Yes",1,0)</f>
        <v>0</v>
      </c>
      <c r="BV97" s="104">
        <f>IF(($D$6-BV$14)&lt;0,0,IF(($D$6-BV$14)&gt;BV$17,BV$17,($D$6-BV$14)+1))*IF(Inputs!$E$119="Yes",1,0)</f>
        <v>0</v>
      </c>
      <c r="BW97" s="104">
        <f>IF(($D$6-BW$14)&lt;0,0,IF(($D$6-BW$14)&gt;BW$17,BW$17,($D$6-BW$14)+1))*IF(Inputs!$E$119="Yes",1,0)</f>
        <v>0</v>
      </c>
      <c r="BX97" s="104">
        <f>IF(($D$6-BX$14)&lt;0,0,IF(($D$6-BX$14)&gt;BX$17,BX$17,($D$6-BX$14)+1))*IF(Inputs!$E$119="Yes",1,0)</f>
        <v>0</v>
      </c>
      <c r="BY97" s="104">
        <f>IF(($D$6-BY$14)&lt;0,0,IF(($D$6-BY$14)&gt;BY$17,BY$17,($D$6-BY$14)+1))*IF(Inputs!$E$119="Yes",1,0)</f>
        <v>0</v>
      </c>
      <c r="BZ97" s="104">
        <f>IF(($D$6-BZ$14)&lt;0,0,IF(($D$6-BZ$14)&gt;BZ$17,BZ$17,($D$6-BZ$14)+1))*IF(Inputs!$E$119="Yes",1,0)</f>
        <v>0</v>
      </c>
      <c r="CA97" s="104">
        <f>IF(($D$6-CA$14)&lt;0,0,IF(($D$6-CA$14)&gt;CA$17,CA$17,($D$6-CA$14)+1))*IF(Inputs!$E$119="Yes",1,0)</f>
        <v>0</v>
      </c>
      <c r="CB97" s="104">
        <f>IF(($D$6-CB$14)&lt;0,0,IF(($D$6-CB$14)&gt;CB$17,CB$17,($D$6-CB$14)+1))*IF(Inputs!$E$119="Yes",1,0)</f>
        <v>0</v>
      </c>
      <c r="CC97" s="104">
        <f>IF(($D$6-CC$14)&lt;0,0,IF(($D$6-CC$14)&gt;CC$17,CC$17,($D$6-CC$14)+1))*IF(Inputs!$E$119="Yes",1,0)</f>
        <v>0</v>
      </c>
      <c r="CD97" s="104">
        <f>IF(($D$6-CD$14)&lt;0,0,IF(($D$6-CD$14)&gt;CD$17,CD$17,($D$6-CD$14)+1))*IF(Inputs!$E$119="Yes",1,0)</f>
        <v>0</v>
      </c>
      <c r="CE97" s="104">
        <f>IF(($D$6-CE$14)&lt;0,0,IF(($D$6-CE$14)&gt;CE$17,CE$17,($D$6-CE$14)+1))*IF(Inputs!$E$119="Yes",1,0)</f>
        <v>0</v>
      </c>
      <c r="CF97" s="104">
        <f>IF(($D$6-CF$14)&lt;0,0,IF(($D$6-CF$14)&gt;CF$17,CF$17,($D$6-CF$14)+1))*IF(Inputs!$E$119="Yes",1,0)</f>
        <v>0</v>
      </c>
      <c r="CG97" s="104">
        <f>IF(($D$6-CG$14)&lt;0,0,IF(($D$6-CG$14)&gt;CG$17,CG$17,($D$6-CG$14)+1))*IF(Inputs!$E$119="Yes",1,0)</f>
        <v>0</v>
      </c>
    </row>
    <row r="98" spans="1:86" ht="14.45" hidden="1" outlineLevel="2" x14ac:dyDescent="0.3">
      <c r="B98" s="85" t="s">
        <v>483</v>
      </c>
      <c r="F98" s="106">
        <f>MIN(F$96:F$97)</f>
        <v>0</v>
      </c>
      <c r="G98" s="106">
        <f t="shared" ref="G98:BR98" si="116">MIN(G$96:G$97)</f>
        <v>0</v>
      </c>
      <c r="H98" s="106">
        <f t="shared" si="116"/>
        <v>0</v>
      </c>
      <c r="I98" s="106">
        <f t="shared" si="116"/>
        <v>0</v>
      </c>
      <c r="J98" s="106">
        <f t="shared" si="116"/>
        <v>0</v>
      </c>
      <c r="K98" s="106">
        <f t="shared" si="116"/>
        <v>0</v>
      </c>
      <c r="L98" s="106">
        <f t="shared" si="116"/>
        <v>0</v>
      </c>
      <c r="M98" s="106">
        <f t="shared" si="116"/>
        <v>0</v>
      </c>
      <c r="N98" s="106">
        <f t="shared" si="116"/>
        <v>0</v>
      </c>
      <c r="O98" s="106">
        <f t="shared" si="116"/>
        <v>0</v>
      </c>
      <c r="P98" s="106">
        <f t="shared" si="116"/>
        <v>0</v>
      </c>
      <c r="Q98" s="106">
        <f t="shared" si="116"/>
        <v>0</v>
      </c>
      <c r="R98" s="106">
        <f t="shared" si="116"/>
        <v>0</v>
      </c>
      <c r="S98" s="106">
        <f t="shared" si="116"/>
        <v>0</v>
      </c>
      <c r="T98" s="106">
        <f t="shared" si="116"/>
        <v>0</v>
      </c>
      <c r="U98" s="106">
        <f t="shared" si="116"/>
        <v>0</v>
      </c>
      <c r="V98" s="106">
        <f t="shared" si="116"/>
        <v>0</v>
      </c>
      <c r="W98" s="106">
        <f t="shared" si="116"/>
        <v>0</v>
      </c>
      <c r="X98" s="106">
        <f t="shared" si="116"/>
        <v>0</v>
      </c>
      <c r="Y98" s="106">
        <f t="shared" si="116"/>
        <v>0</v>
      </c>
      <c r="Z98" s="106">
        <f t="shared" si="116"/>
        <v>0</v>
      </c>
      <c r="AA98" s="106">
        <f t="shared" si="116"/>
        <v>0</v>
      </c>
      <c r="AB98" s="106">
        <f t="shared" si="116"/>
        <v>0</v>
      </c>
      <c r="AC98" s="106">
        <f t="shared" si="116"/>
        <v>0</v>
      </c>
      <c r="AD98" s="106">
        <f t="shared" si="116"/>
        <v>0</v>
      </c>
      <c r="AE98" s="106">
        <f t="shared" si="116"/>
        <v>0</v>
      </c>
      <c r="AF98" s="106">
        <f t="shared" si="116"/>
        <v>0</v>
      </c>
      <c r="AG98" s="106">
        <f t="shared" si="116"/>
        <v>0</v>
      </c>
      <c r="AH98" s="106">
        <f t="shared" si="116"/>
        <v>0</v>
      </c>
      <c r="AI98" s="106">
        <f t="shared" si="116"/>
        <v>0</v>
      </c>
      <c r="AJ98" s="106">
        <f t="shared" si="116"/>
        <v>0</v>
      </c>
      <c r="AK98" s="106">
        <f t="shared" si="116"/>
        <v>0</v>
      </c>
      <c r="AL98" s="106">
        <f t="shared" si="116"/>
        <v>0</v>
      </c>
      <c r="AM98" s="106">
        <f t="shared" si="116"/>
        <v>0</v>
      </c>
      <c r="AN98" s="106">
        <f t="shared" si="116"/>
        <v>0</v>
      </c>
      <c r="AO98" s="106">
        <f t="shared" si="116"/>
        <v>0</v>
      </c>
      <c r="AP98" s="106">
        <f t="shared" si="116"/>
        <v>0</v>
      </c>
      <c r="AQ98" s="106">
        <f t="shared" si="116"/>
        <v>0</v>
      </c>
      <c r="AR98" s="106">
        <f t="shared" si="116"/>
        <v>0</v>
      </c>
      <c r="AS98" s="106">
        <f t="shared" si="116"/>
        <v>0</v>
      </c>
      <c r="AT98" s="106">
        <f t="shared" si="116"/>
        <v>0</v>
      </c>
      <c r="AU98" s="106">
        <f t="shared" si="116"/>
        <v>0</v>
      </c>
      <c r="AV98" s="106">
        <f t="shared" si="116"/>
        <v>0</v>
      </c>
      <c r="AW98" s="106">
        <f t="shared" si="116"/>
        <v>0</v>
      </c>
      <c r="AX98" s="106">
        <f t="shared" si="116"/>
        <v>0</v>
      </c>
      <c r="AY98" s="106">
        <f t="shared" si="116"/>
        <v>0</v>
      </c>
      <c r="AZ98" s="106">
        <f t="shared" si="116"/>
        <v>0</v>
      </c>
      <c r="BA98" s="106">
        <f t="shared" si="116"/>
        <v>0</v>
      </c>
      <c r="BB98" s="106">
        <f t="shared" si="116"/>
        <v>0</v>
      </c>
      <c r="BC98" s="106">
        <f t="shared" si="116"/>
        <v>0</v>
      </c>
      <c r="BD98" s="106">
        <f t="shared" si="116"/>
        <v>0</v>
      </c>
      <c r="BE98" s="106">
        <f t="shared" si="116"/>
        <v>0</v>
      </c>
      <c r="BF98" s="106">
        <f t="shared" si="116"/>
        <v>0</v>
      </c>
      <c r="BG98" s="106">
        <f t="shared" si="116"/>
        <v>0</v>
      </c>
      <c r="BH98" s="106">
        <f t="shared" si="116"/>
        <v>0</v>
      </c>
      <c r="BI98" s="106">
        <f t="shared" si="116"/>
        <v>0</v>
      </c>
      <c r="BJ98" s="106">
        <f t="shared" si="116"/>
        <v>0</v>
      </c>
      <c r="BK98" s="106">
        <f t="shared" si="116"/>
        <v>0</v>
      </c>
      <c r="BL98" s="106">
        <f t="shared" si="116"/>
        <v>0</v>
      </c>
      <c r="BM98" s="106">
        <f t="shared" si="116"/>
        <v>0</v>
      </c>
      <c r="BN98" s="106">
        <f t="shared" si="116"/>
        <v>0</v>
      </c>
      <c r="BO98" s="106">
        <f t="shared" si="116"/>
        <v>0</v>
      </c>
      <c r="BP98" s="106">
        <f t="shared" si="116"/>
        <v>0</v>
      </c>
      <c r="BQ98" s="106">
        <f t="shared" si="116"/>
        <v>0</v>
      </c>
      <c r="BR98" s="106">
        <f t="shared" si="116"/>
        <v>0</v>
      </c>
      <c r="BS98" s="106">
        <f t="shared" ref="BS98:CG98" si="117">MIN(BS$96:BS$97)</f>
        <v>0</v>
      </c>
      <c r="BT98" s="106">
        <f t="shared" si="117"/>
        <v>0</v>
      </c>
      <c r="BU98" s="106">
        <f t="shared" si="117"/>
        <v>0</v>
      </c>
      <c r="BV98" s="106">
        <f t="shared" si="117"/>
        <v>0</v>
      </c>
      <c r="BW98" s="106">
        <f t="shared" si="117"/>
        <v>0</v>
      </c>
      <c r="BX98" s="106">
        <f t="shared" si="117"/>
        <v>0</v>
      </c>
      <c r="BY98" s="106">
        <f t="shared" si="117"/>
        <v>0</v>
      </c>
      <c r="BZ98" s="106">
        <f t="shared" si="117"/>
        <v>0</v>
      </c>
      <c r="CA98" s="106">
        <f t="shared" si="117"/>
        <v>0</v>
      </c>
      <c r="CB98" s="106">
        <f t="shared" si="117"/>
        <v>0</v>
      </c>
      <c r="CC98" s="106">
        <f t="shared" si="117"/>
        <v>0</v>
      </c>
      <c r="CD98" s="106">
        <f t="shared" si="117"/>
        <v>0</v>
      </c>
      <c r="CE98" s="106">
        <f t="shared" si="117"/>
        <v>0</v>
      </c>
      <c r="CF98" s="106">
        <f t="shared" si="117"/>
        <v>0</v>
      </c>
      <c r="CG98" s="106">
        <f t="shared" si="117"/>
        <v>0</v>
      </c>
    </row>
    <row r="99" spans="1:86" ht="14.45" hidden="1" outlineLevel="1" x14ac:dyDescent="0.3">
      <c r="B99" s="66" t="s">
        <v>447</v>
      </c>
      <c r="F99" s="108">
        <f t="shared" ref="F99:AK99" si="118">F$98/F$17</f>
        <v>0</v>
      </c>
      <c r="G99" s="108">
        <f t="shared" si="118"/>
        <v>0</v>
      </c>
      <c r="H99" s="108">
        <f t="shared" si="118"/>
        <v>0</v>
      </c>
      <c r="I99" s="108">
        <f t="shared" si="118"/>
        <v>0</v>
      </c>
      <c r="J99" s="108">
        <f t="shared" si="118"/>
        <v>0</v>
      </c>
      <c r="K99" s="108">
        <f t="shared" si="118"/>
        <v>0</v>
      </c>
      <c r="L99" s="108">
        <f t="shared" si="118"/>
        <v>0</v>
      </c>
      <c r="M99" s="108">
        <f t="shared" si="118"/>
        <v>0</v>
      </c>
      <c r="N99" s="108">
        <f t="shared" si="118"/>
        <v>0</v>
      </c>
      <c r="O99" s="108">
        <f t="shared" si="118"/>
        <v>0</v>
      </c>
      <c r="P99" s="108">
        <f t="shared" si="118"/>
        <v>0</v>
      </c>
      <c r="Q99" s="108">
        <f t="shared" si="118"/>
        <v>0</v>
      </c>
      <c r="R99" s="108">
        <f t="shared" si="118"/>
        <v>0</v>
      </c>
      <c r="S99" s="108">
        <f t="shared" si="118"/>
        <v>0</v>
      </c>
      <c r="T99" s="108">
        <f t="shared" si="118"/>
        <v>0</v>
      </c>
      <c r="U99" s="108">
        <f t="shared" si="118"/>
        <v>0</v>
      </c>
      <c r="V99" s="108">
        <f t="shared" si="118"/>
        <v>0</v>
      </c>
      <c r="W99" s="108">
        <f t="shared" si="118"/>
        <v>0</v>
      </c>
      <c r="X99" s="108">
        <f t="shared" si="118"/>
        <v>0</v>
      </c>
      <c r="Y99" s="108">
        <f t="shared" si="118"/>
        <v>0</v>
      </c>
      <c r="Z99" s="108">
        <f t="shared" si="118"/>
        <v>0</v>
      </c>
      <c r="AA99" s="108">
        <f t="shared" si="118"/>
        <v>0</v>
      </c>
      <c r="AB99" s="108">
        <f t="shared" si="118"/>
        <v>0</v>
      </c>
      <c r="AC99" s="108">
        <f t="shared" si="118"/>
        <v>0</v>
      </c>
      <c r="AD99" s="108">
        <f t="shared" si="118"/>
        <v>0</v>
      </c>
      <c r="AE99" s="108">
        <f t="shared" si="118"/>
        <v>0</v>
      </c>
      <c r="AF99" s="108">
        <f t="shared" si="118"/>
        <v>0</v>
      </c>
      <c r="AG99" s="108">
        <f t="shared" si="118"/>
        <v>0</v>
      </c>
      <c r="AH99" s="108">
        <f t="shared" si="118"/>
        <v>0</v>
      </c>
      <c r="AI99" s="108">
        <f t="shared" si="118"/>
        <v>0</v>
      </c>
      <c r="AJ99" s="108">
        <f t="shared" si="118"/>
        <v>0</v>
      </c>
      <c r="AK99" s="108">
        <f t="shared" si="118"/>
        <v>0</v>
      </c>
      <c r="AL99" s="108">
        <f t="shared" ref="AL99:BQ99" si="119">AL$98/AL$17</f>
        <v>0</v>
      </c>
      <c r="AM99" s="108">
        <f t="shared" si="119"/>
        <v>0</v>
      </c>
      <c r="AN99" s="108">
        <f t="shared" si="119"/>
        <v>0</v>
      </c>
      <c r="AO99" s="108">
        <f t="shared" si="119"/>
        <v>0</v>
      </c>
      <c r="AP99" s="108">
        <f t="shared" si="119"/>
        <v>0</v>
      </c>
      <c r="AQ99" s="108">
        <f t="shared" si="119"/>
        <v>0</v>
      </c>
      <c r="AR99" s="108">
        <f t="shared" si="119"/>
        <v>0</v>
      </c>
      <c r="AS99" s="108">
        <f t="shared" si="119"/>
        <v>0</v>
      </c>
      <c r="AT99" s="108">
        <f t="shared" si="119"/>
        <v>0</v>
      </c>
      <c r="AU99" s="108">
        <f t="shared" si="119"/>
        <v>0</v>
      </c>
      <c r="AV99" s="108">
        <f t="shared" si="119"/>
        <v>0</v>
      </c>
      <c r="AW99" s="108">
        <f t="shared" si="119"/>
        <v>0</v>
      </c>
      <c r="AX99" s="108">
        <f t="shared" si="119"/>
        <v>0</v>
      </c>
      <c r="AY99" s="108">
        <f t="shared" si="119"/>
        <v>0</v>
      </c>
      <c r="AZ99" s="108">
        <f t="shared" si="119"/>
        <v>0</v>
      </c>
      <c r="BA99" s="108">
        <f t="shared" si="119"/>
        <v>0</v>
      </c>
      <c r="BB99" s="108">
        <f t="shared" si="119"/>
        <v>0</v>
      </c>
      <c r="BC99" s="108">
        <f t="shared" si="119"/>
        <v>0</v>
      </c>
      <c r="BD99" s="108">
        <f t="shared" si="119"/>
        <v>0</v>
      </c>
      <c r="BE99" s="108">
        <f t="shared" si="119"/>
        <v>0</v>
      </c>
      <c r="BF99" s="108">
        <f t="shared" si="119"/>
        <v>0</v>
      </c>
      <c r="BG99" s="108">
        <f t="shared" si="119"/>
        <v>0</v>
      </c>
      <c r="BH99" s="108">
        <f t="shared" si="119"/>
        <v>0</v>
      </c>
      <c r="BI99" s="108">
        <f t="shared" si="119"/>
        <v>0</v>
      </c>
      <c r="BJ99" s="108">
        <f t="shared" si="119"/>
        <v>0</v>
      </c>
      <c r="BK99" s="108">
        <f t="shared" si="119"/>
        <v>0</v>
      </c>
      <c r="BL99" s="108">
        <f t="shared" si="119"/>
        <v>0</v>
      </c>
      <c r="BM99" s="108">
        <f t="shared" si="119"/>
        <v>0</v>
      </c>
      <c r="BN99" s="108">
        <f t="shared" si="119"/>
        <v>0</v>
      </c>
      <c r="BO99" s="108">
        <f t="shared" si="119"/>
        <v>0</v>
      </c>
      <c r="BP99" s="108">
        <f t="shared" si="119"/>
        <v>0</v>
      </c>
      <c r="BQ99" s="108">
        <f t="shared" si="119"/>
        <v>0</v>
      </c>
      <c r="BR99" s="108">
        <f t="shared" ref="BR99:CG99" si="120">BR$98/BR$17</f>
        <v>0</v>
      </c>
      <c r="BS99" s="108">
        <f t="shared" si="120"/>
        <v>0</v>
      </c>
      <c r="BT99" s="108">
        <f t="shared" si="120"/>
        <v>0</v>
      </c>
      <c r="BU99" s="108">
        <f t="shared" si="120"/>
        <v>0</v>
      </c>
      <c r="BV99" s="108">
        <f t="shared" si="120"/>
        <v>0</v>
      </c>
      <c r="BW99" s="108">
        <f t="shared" si="120"/>
        <v>0</v>
      </c>
      <c r="BX99" s="108">
        <f t="shared" si="120"/>
        <v>0</v>
      </c>
      <c r="BY99" s="108">
        <f t="shared" si="120"/>
        <v>0</v>
      </c>
      <c r="BZ99" s="108">
        <f t="shared" si="120"/>
        <v>0</v>
      </c>
      <c r="CA99" s="108">
        <f t="shared" si="120"/>
        <v>0</v>
      </c>
      <c r="CB99" s="108">
        <f t="shared" si="120"/>
        <v>0</v>
      </c>
      <c r="CC99" s="108">
        <f t="shared" si="120"/>
        <v>0</v>
      </c>
      <c r="CD99" s="108">
        <f t="shared" si="120"/>
        <v>0</v>
      </c>
      <c r="CE99" s="108">
        <f t="shared" si="120"/>
        <v>0</v>
      </c>
      <c r="CF99" s="108">
        <f t="shared" si="120"/>
        <v>0</v>
      </c>
      <c r="CG99" s="108">
        <f t="shared" si="120"/>
        <v>0</v>
      </c>
    </row>
    <row r="100" spans="1:86" s="102" customFormat="1" ht="4.9000000000000004" customHeight="1" collapsed="1" x14ac:dyDescent="0.15">
      <c r="F100" s="215"/>
      <c r="G100" s="215"/>
      <c r="H100" s="215"/>
      <c r="I100" s="215"/>
      <c r="J100" s="976"/>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row>
    <row r="101" spans="1:86" ht="17.45" hidden="1" customHeight="1" outlineLevel="1" x14ac:dyDescent="0.3">
      <c r="A101" s="74" t="s">
        <v>1081</v>
      </c>
      <c r="F101" s="86"/>
      <c r="G101" s="86"/>
      <c r="H101" s="86"/>
      <c r="I101" s="86"/>
      <c r="J101" s="109"/>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row>
    <row r="102" spans="1:86" ht="14.45" hidden="1" outlineLevel="1" x14ac:dyDescent="0.3">
      <c r="B102" s="84" t="s">
        <v>56</v>
      </c>
      <c r="F102" s="104">
        <f>IF($D$11-F$14&lt;0,0,IF($D$11-F$14&gt;F$17,F$17,$D$11-F$14+1))</f>
        <v>181</v>
      </c>
      <c r="G102" s="104">
        <f t="shared" ref="G102:BR102" si="121">IF($D$11-G$14&lt;0,0,IF($D$11-G$14&gt;G$17,G$17,$D$11-G$14+1))</f>
        <v>184</v>
      </c>
      <c r="H102" s="104">
        <f t="shared" si="121"/>
        <v>90</v>
      </c>
      <c r="I102" s="104">
        <f t="shared" si="121"/>
        <v>0</v>
      </c>
      <c r="J102" s="104">
        <f t="shared" si="121"/>
        <v>0</v>
      </c>
      <c r="K102" s="104">
        <f t="shared" si="121"/>
        <v>0</v>
      </c>
      <c r="L102" s="104">
        <f t="shared" si="121"/>
        <v>0</v>
      </c>
      <c r="M102" s="104">
        <f t="shared" si="121"/>
        <v>0</v>
      </c>
      <c r="N102" s="104">
        <f t="shared" si="121"/>
        <v>0</v>
      </c>
      <c r="O102" s="104">
        <f t="shared" si="121"/>
        <v>0</v>
      </c>
      <c r="P102" s="104">
        <f t="shared" si="121"/>
        <v>0</v>
      </c>
      <c r="Q102" s="104">
        <f t="shared" si="121"/>
        <v>0</v>
      </c>
      <c r="R102" s="104">
        <f t="shared" si="121"/>
        <v>0</v>
      </c>
      <c r="S102" s="104">
        <f t="shared" si="121"/>
        <v>0</v>
      </c>
      <c r="T102" s="104">
        <f t="shared" si="121"/>
        <v>0</v>
      </c>
      <c r="U102" s="104">
        <f t="shared" si="121"/>
        <v>0</v>
      </c>
      <c r="V102" s="104">
        <f t="shared" si="121"/>
        <v>0</v>
      </c>
      <c r="W102" s="104">
        <f t="shared" si="121"/>
        <v>0</v>
      </c>
      <c r="X102" s="104">
        <f t="shared" si="121"/>
        <v>0</v>
      </c>
      <c r="Y102" s="104">
        <f t="shared" si="121"/>
        <v>0</v>
      </c>
      <c r="Z102" s="104">
        <f t="shared" si="121"/>
        <v>0</v>
      </c>
      <c r="AA102" s="104">
        <f t="shared" si="121"/>
        <v>0</v>
      </c>
      <c r="AB102" s="104">
        <f t="shared" si="121"/>
        <v>0</v>
      </c>
      <c r="AC102" s="104">
        <f t="shared" si="121"/>
        <v>0</v>
      </c>
      <c r="AD102" s="104">
        <f t="shared" si="121"/>
        <v>0</v>
      </c>
      <c r="AE102" s="104">
        <f t="shared" si="121"/>
        <v>0</v>
      </c>
      <c r="AF102" s="104">
        <f t="shared" si="121"/>
        <v>0</v>
      </c>
      <c r="AG102" s="104">
        <f t="shared" si="121"/>
        <v>0</v>
      </c>
      <c r="AH102" s="104">
        <f t="shared" si="121"/>
        <v>0</v>
      </c>
      <c r="AI102" s="104">
        <f t="shared" si="121"/>
        <v>0</v>
      </c>
      <c r="AJ102" s="104">
        <f t="shared" si="121"/>
        <v>0</v>
      </c>
      <c r="AK102" s="104">
        <f t="shared" si="121"/>
        <v>0</v>
      </c>
      <c r="AL102" s="104">
        <f t="shared" si="121"/>
        <v>0</v>
      </c>
      <c r="AM102" s="104">
        <f t="shared" si="121"/>
        <v>0</v>
      </c>
      <c r="AN102" s="104">
        <f t="shared" si="121"/>
        <v>0</v>
      </c>
      <c r="AO102" s="104">
        <f t="shared" si="121"/>
        <v>0</v>
      </c>
      <c r="AP102" s="104">
        <f t="shared" si="121"/>
        <v>0</v>
      </c>
      <c r="AQ102" s="104">
        <f t="shared" si="121"/>
        <v>0</v>
      </c>
      <c r="AR102" s="104">
        <f t="shared" si="121"/>
        <v>0</v>
      </c>
      <c r="AS102" s="104">
        <f t="shared" si="121"/>
        <v>0</v>
      </c>
      <c r="AT102" s="104">
        <f t="shared" si="121"/>
        <v>0</v>
      </c>
      <c r="AU102" s="104">
        <f t="shared" si="121"/>
        <v>0</v>
      </c>
      <c r="AV102" s="104">
        <f t="shared" si="121"/>
        <v>0</v>
      </c>
      <c r="AW102" s="104">
        <f t="shared" si="121"/>
        <v>0</v>
      </c>
      <c r="AX102" s="104">
        <f t="shared" si="121"/>
        <v>0</v>
      </c>
      <c r="AY102" s="104">
        <f t="shared" si="121"/>
        <v>0</v>
      </c>
      <c r="AZ102" s="104">
        <f t="shared" si="121"/>
        <v>0</v>
      </c>
      <c r="BA102" s="104">
        <f t="shared" si="121"/>
        <v>0</v>
      </c>
      <c r="BB102" s="104">
        <f t="shared" si="121"/>
        <v>0</v>
      </c>
      <c r="BC102" s="104">
        <f t="shared" si="121"/>
        <v>0</v>
      </c>
      <c r="BD102" s="104">
        <f t="shared" si="121"/>
        <v>0</v>
      </c>
      <c r="BE102" s="104">
        <f t="shared" si="121"/>
        <v>0</v>
      </c>
      <c r="BF102" s="104">
        <f t="shared" si="121"/>
        <v>0</v>
      </c>
      <c r="BG102" s="104">
        <f t="shared" si="121"/>
        <v>0</v>
      </c>
      <c r="BH102" s="104">
        <f t="shared" si="121"/>
        <v>0</v>
      </c>
      <c r="BI102" s="104">
        <f t="shared" si="121"/>
        <v>0</v>
      </c>
      <c r="BJ102" s="104">
        <f t="shared" si="121"/>
        <v>0</v>
      </c>
      <c r="BK102" s="104">
        <f t="shared" si="121"/>
        <v>0</v>
      </c>
      <c r="BL102" s="104">
        <f t="shared" si="121"/>
        <v>0</v>
      </c>
      <c r="BM102" s="104">
        <f t="shared" si="121"/>
        <v>0</v>
      </c>
      <c r="BN102" s="104">
        <f t="shared" si="121"/>
        <v>0</v>
      </c>
      <c r="BO102" s="104">
        <f t="shared" si="121"/>
        <v>0</v>
      </c>
      <c r="BP102" s="104">
        <f t="shared" si="121"/>
        <v>0</v>
      </c>
      <c r="BQ102" s="104">
        <f t="shared" si="121"/>
        <v>0</v>
      </c>
      <c r="BR102" s="104">
        <f t="shared" si="121"/>
        <v>0</v>
      </c>
      <c r="BS102" s="104">
        <f t="shared" ref="BS102:CG102" si="122">IF($D$11-BS$14&lt;0,0,IF($D$11-BS$14&gt;BS$17,BS$17,$D$11-BS$14+1))</f>
        <v>0</v>
      </c>
      <c r="BT102" s="104">
        <f t="shared" si="122"/>
        <v>0</v>
      </c>
      <c r="BU102" s="104">
        <f t="shared" si="122"/>
        <v>0</v>
      </c>
      <c r="BV102" s="104">
        <f t="shared" si="122"/>
        <v>0</v>
      </c>
      <c r="BW102" s="104">
        <f t="shared" si="122"/>
        <v>0</v>
      </c>
      <c r="BX102" s="104">
        <f t="shared" si="122"/>
        <v>0</v>
      </c>
      <c r="BY102" s="104">
        <f t="shared" si="122"/>
        <v>0</v>
      </c>
      <c r="BZ102" s="104">
        <f t="shared" si="122"/>
        <v>0</v>
      </c>
      <c r="CA102" s="104">
        <f t="shared" si="122"/>
        <v>0</v>
      </c>
      <c r="CB102" s="104">
        <f t="shared" si="122"/>
        <v>0</v>
      </c>
      <c r="CC102" s="104">
        <f t="shared" si="122"/>
        <v>0</v>
      </c>
      <c r="CD102" s="104">
        <f t="shared" si="122"/>
        <v>0</v>
      </c>
      <c r="CE102" s="104">
        <f t="shared" si="122"/>
        <v>0</v>
      </c>
      <c r="CF102" s="104">
        <f t="shared" si="122"/>
        <v>0</v>
      </c>
      <c r="CG102" s="104">
        <f t="shared" si="122"/>
        <v>0</v>
      </c>
    </row>
    <row r="103" spans="1:86" ht="19.149999999999999" hidden="1" customHeight="1" outlineLevel="1" x14ac:dyDescent="0.3">
      <c r="B103" s="84" t="s">
        <v>135</v>
      </c>
      <c r="F103" s="110">
        <f t="shared" ref="F103:AK103" si="123">IF(F$102=F$17,1,IF(F$102=0,0,(1*F$102/F$17)))</f>
        <v>1</v>
      </c>
      <c r="G103" s="110">
        <f t="shared" si="123"/>
        <v>1</v>
      </c>
      <c r="H103" s="110">
        <f t="shared" si="123"/>
        <v>0.49723756906077349</v>
      </c>
      <c r="I103" s="110">
        <f t="shared" si="123"/>
        <v>0</v>
      </c>
      <c r="J103" s="110">
        <f t="shared" si="123"/>
        <v>0</v>
      </c>
      <c r="K103" s="110">
        <f t="shared" si="123"/>
        <v>0</v>
      </c>
      <c r="L103" s="110">
        <f t="shared" si="123"/>
        <v>0</v>
      </c>
      <c r="M103" s="110">
        <f t="shared" si="123"/>
        <v>0</v>
      </c>
      <c r="N103" s="110">
        <f t="shared" si="123"/>
        <v>0</v>
      </c>
      <c r="O103" s="110">
        <f t="shared" si="123"/>
        <v>0</v>
      </c>
      <c r="P103" s="110">
        <f t="shared" si="123"/>
        <v>0</v>
      </c>
      <c r="Q103" s="110">
        <f t="shared" si="123"/>
        <v>0</v>
      </c>
      <c r="R103" s="110">
        <f t="shared" si="123"/>
        <v>0</v>
      </c>
      <c r="S103" s="110">
        <f t="shared" si="123"/>
        <v>0</v>
      </c>
      <c r="T103" s="110">
        <f t="shared" si="123"/>
        <v>0</v>
      </c>
      <c r="U103" s="110">
        <f t="shared" si="123"/>
        <v>0</v>
      </c>
      <c r="V103" s="110">
        <f t="shared" si="123"/>
        <v>0</v>
      </c>
      <c r="W103" s="110">
        <f t="shared" si="123"/>
        <v>0</v>
      </c>
      <c r="X103" s="110">
        <f t="shared" si="123"/>
        <v>0</v>
      </c>
      <c r="Y103" s="110">
        <f t="shared" si="123"/>
        <v>0</v>
      </c>
      <c r="Z103" s="110">
        <f t="shared" si="123"/>
        <v>0</v>
      </c>
      <c r="AA103" s="110">
        <f t="shared" si="123"/>
        <v>0</v>
      </c>
      <c r="AB103" s="110">
        <f t="shared" si="123"/>
        <v>0</v>
      </c>
      <c r="AC103" s="110">
        <f t="shared" si="123"/>
        <v>0</v>
      </c>
      <c r="AD103" s="110">
        <f t="shared" si="123"/>
        <v>0</v>
      </c>
      <c r="AE103" s="110">
        <f t="shared" si="123"/>
        <v>0</v>
      </c>
      <c r="AF103" s="110">
        <f t="shared" si="123"/>
        <v>0</v>
      </c>
      <c r="AG103" s="110">
        <f t="shared" si="123"/>
        <v>0</v>
      </c>
      <c r="AH103" s="110">
        <f t="shared" si="123"/>
        <v>0</v>
      </c>
      <c r="AI103" s="110">
        <f t="shared" si="123"/>
        <v>0</v>
      </c>
      <c r="AJ103" s="110">
        <f t="shared" si="123"/>
        <v>0</v>
      </c>
      <c r="AK103" s="110">
        <f t="shared" si="123"/>
        <v>0</v>
      </c>
      <c r="AL103" s="110">
        <f t="shared" ref="AL103:BQ103" si="124">IF(AL$102=AL$17,1,IF(AL$102=0,0,(1*AL$102/AL$17)))</f>
        <v>0</v>
      </c>
      <c r="AM103" s="110">
        <f t="shared" si="124"/>
        <v>0</v>
      </c>
      <c r="AN103" s="110">
        <f t="shared" si="124"/>
        <v>0</v>
      </c>
      <c r="AO103" s="110">
        <f t="shared" si="124"/>
        <v>0</v>
      </c>
      <c r="AP103" s="110">
        <f t="shared" si="124"/>
        <v>0</v>
      </c>
      <c r="AQ103" s="110">
        <f t="shared" si="124"/>
        <v>0</v>
      </c>
      <c r="AR103" s="110">
        <f t="shared" si="124"/>
        <v>0</v>
      </c>
      <c r="AS103" s="110">
        <f t="shared" si="124"/>
        <v>0</v>
      </c>
      <c r="AT103" s="110">
        <f t="shared" si="124"/>
        <v>0</v>
      </c>
      <c r="AU103" s="110">
        <f t="shared" si="124"/>
        <v>0</v>
      </c>
      <c r="AV103" s="110">
        <f t="shared" si="124"/>
        <v>0</v>
      </c>
      <c r="AW103" s="110">
        <f t="shared" si="124"/>
        <v>0</v>
      </c>
      <c r="AX103" s="110">
        <f t="shared" si="124"/>
        <v>0</v>
      </c>
      <c r="AY103" s="110">
        <f t="shared" si="124"/>
        <v>0</v>
      </c>
      <c r="AZ103" s="110">
        <f t="shared" si="124"/>
        <v>0</v>
      </c>
      <c r="BA103" s="110">
        <f t="shared" si="124"/>
        <v>0</v>
      </c>
      <c r="BB103" s="110">
        <f t="shared" si="124"/>
        <v>0</v>
      </c>
      <c r="BC103" s="110">
        <f t="shared" si="124"/>
        <v>0</v>
      </c>
      <c r="BD103" s="110">
        <f t="shared" si="124"/>
        <v>0</v>
      </c>
      <c r="BE103" s="110">
        <f t="shared" si="124"/>
        <v>0</v>
      </c>
      <c r="BF103" s="110">
        <f t="shared" si="124"/>
        <v>0</v>
      </c>
      <c r="BG103" s="110">
        <f t="shared" si="124"/>
        <v>0</v>
      </c>
      <c r="BH103" s="110">
        <f t="shared" si="124"/>
        <v>0</v>
      </c>
      <c r="BI103" s="110">
        <f t="shared" si="124"/>
        <v>0</v>
      </c>
      <c r="BJ103" s="110">
        <f t="shared" si="124"/>
        <v>0</v>
      </c>
      <c r="BK103" s="110">
        <f t="shared" si="124"/>
        <v>0</v>
      </c>
      <c r="BL103" s="110">
        <f t="shared" si="124"/>
        <v>0</v>
      </c>
      <c r="BM103" s="110">
        <f t="shared" si="124"/>
        <v>0</v>
      </c>
      <c r="BN103" s="110">
        <f t="shared" si="124"/>
        <v>0</v>
      </c>
      <c r="BO103" s="110">
        <f t="shared" si="124"/>
        <v>0</v>
      </c>
      <c r="BP103" s="110">
        <f t="shared" si="124"/>
        <v>0</v>
      </c>
      <c r="BQ103" s="110">
        <f t="shared" si="124"/>
        <v>0</v>
      </c>
      <c r="BR103" s="110">
        <f t="shared" ref="BR103:CG103" si="125">IF(BR$102=BR$17,1,IF(BR$102=0,0,(1*BR$102/BR$17)))</f>
        <v>0</v>
      </c>
      <c r="BS103" s="110">
        <f t="shared" si="125"/>
        <v>0</v>
      </c>
      <c r="BT103" s="110">
        <f t="shared" si="125"/>
        <v>0</v>
      </c>
      <c r="BU103" s="110">
        <f t="shared" si="125"/>
        <v>0</v>
      </c>
      <c r="BV103" s="110">
        <f t="shared" si="125"/>
        <v>0</v>
      </c>
      <c r="BW103" s="110">
        <f t="shared" si="125"/>
        <v>0</v>
      </c>
      <c r="BX103" s="110">
        <f t="shared" si="125"/>
        <v>0</v>
      </c>
      <c r="BY103" s="110">
        <f t="shared" si="125"/>
        <v>0</v>
      </c>
      <c r="BZ103" s="110">
        <f t="shared" si="125"/>
        <v>0</v>
      </c>
      <c r="CA103" s="110">
        <f t="shared" si="125"/>
        <v>0</v>
      </c>
      <c r="CB103" s="110">
        <f t="shared" si="125"/>
        <v>0</v>
      </c>
      <c r="CC103" s="110">
        <f t="shared" si="125"/>
        <v>0</v>
      </c>
      <c r="CD103" s="110">
        <f t="shared" si="125"/>
        <v>0</v>
      </c>
      <c r="CE103" s="110">
        <f t="shared" si="125"/>
        <v>0</v>
      </c>
      <c r="CF103" s="110">
        <f t="shared" si="125"/>
        <v>0</v>
      </c>
      <c r="CG103" s="110">
        <f t="shared" si="125"/>
        <v>0</v>
      </c>
    </row>
    <row r="104" spans="1:86" s="577" customFormat="1" ht="46.9" hidden="1" customHeight="1" outlineLevel="1" x14ac:dyDescent="0.3">
      <c r="B104" s="605" t="s">
        <v>670</v>
      </c>
      <c r="E104" s="752">
        <v>1</v>
      </c>
      <c r="F104" s="606">
        <f>IF(F$103=1,1,D$104*(1+(1-F$103)*Inputs!$E$56))</f>
        <v>1</v>
      </c>
      <c r="G104" s="606">
        <f>IF(G$103=1,1,E$104*(1+(1-G$103)*Inputs!$E$56))</f>
        <v>1</v>
      </c>
      <c r="H104" s="606">
        <f>IF(H$103=1,1,F$104*(1+(1-H$103)*Inputs!$E$56))</f>
        <v>1.0125690607734807</v>
      </c>
      <c r="I104" s="606">
        <f>IF(I$103=1,1,G$104*(1+(1-I$103)*Inputs!$E$56))</f>
        <v>1.0249999999999999</v>
      </c>
      <c r="J104" s="606">
        <f>IF(J$103=1,1,H$104*(1+(1-J$103)*Inputs!$E$56))</f>
        <v>1.0378832872928176</v>
      </c>
      <c r="K104" s="606">
        <f>IF(K$103=1,1,I$104*(1+(1-K$103)*Inputs!$E$56))</f>
        <v>1.0506249999999999</v>
      </c>
      <c r="L104" s="606">
        <f>IF(L$103=1,1,J$104*(1+(1-L$103)*Inputs!$E$56))</f>
        <v>1.0638303694751381</v>
      </c>
      <c r="M104" s="606">
        <f>IF(M$103=1,1,K$104*(1+(1-M$103)*Inputs!$E$56))</f>
        <v>1.0768906249999999</v>
      </c>
      <c r="N104" s="606">
        <f>IF(N$103=1,1,L$104*(1+(1-N$103)*Inputs!$E$56))</f>
        <v>1.0904261287120165</v>
      </c>
      <c r="O104" s="606">
        <f>IF(O$103=1,1,M$104*(1+(1-O$103)*Inputs!$E$56))</f>
        <v>1.1038128906249998</v>
      </c>
      <c r="P104" s="606">
        <f>IF(P$103=1,1,N$104*(1+(1-P$103)*Inputs!$E$56))</f>
        <v>1.1176867819298169</v>
      </c>
      <c r="Q104" s="606">
        <f>IF(Q$103=1,1,O$104*(1+(1-Q$103)*Inputs!$E$56))</f>
        <v>1.1314082128906247</v>
      </c>
      <c r="R104" s="606">
        <f>IF(R$103=1,1,P$104*(1+(1-R$103)*Inputs!$E$56))</f>
        <v>1.1456289514780622</v>
      </c>
      <c r="S104" s="606">
        <f>IF(S$103=1,1,Q$104*(1+(1-S$103)*Inputs!$E$56))</f>
        <v>1.1596934182128902</v>
      </c>
      <c r="T104" s="606">
        <f>IF(T$103=1,1,R$104*(1+(1-T$103)*Inputs!$E$56))</f>
        <v>1.1742696752650137</v>
      </c>
      <c r="U104" s="606">
        <f>IF(U$103=1,1,S$104*(1+(1-U$103)*Inputs!$E$56))</f>
        <v>1.1886857536682123</v>
      </c>
      <c r="V104" s="606">
        <f>IF(V$103=1,1,T$104*(1+(1-V$103)*Inputs!$E$56))</f>
        <v>1.2036264171466389</v>
      </c>
      <c r="W104" s="606">
        <f>IF(W$103=1,1,U$104*(1+(1-W$103)*Inputs!$E$56))</f>
        <v>1.2184028975099175</v>
      </c>
      <c r="X104" s="606">
        <f>IF(X$103=1,1,V$104*(1+(1-X$103)*Inputs!$E$56))</f>
        <v>1.2337170775753048</v>
      </c>
      <c r="Y104" s="606">
        <f>IF(Y$103=1,1,W$104*(1+(1-Y$103)*Inputs!$E$56))</f>
        <v>1.2488629699476652</v>
      </c>
      <c r="Z104" s="606">
        <f>IF(Z$103=1,1,X$104*(1+(1-Z$103)*Inputs!$E$56))</f>
        <v>1.2645600045146874</v>
      </c>
      <c r="AA104" s="606">
        <f>IF(AA$103=1,1,Y$104*(1+(1-AA$103)*Inputs!$E$56))</f>
        <v>1.2800845441963566</v>
      </c>
      <c r="AB104" s="606">
        <f>IF(AB$103=1,1,Z$104*(1+(1-AB$103)*Inputs!$E$56))</f>
        <v>1.2961740046275545</v>
      </c>
      <c r="AC104" s="606">
        <f>IF(AC$103=1,1,AA$104*(1+(1-AC$103)*Inputs!$E$56))</f>
        <v>1.3120866578012655</v>
      </c>
      <c r="AD104" s="606">
        <f>IF(AD$103=1,1,AB$104*(1+(1-AD$103)*Inputs!$E$56))</f>
        <v>1.3285783547432433</v>
      </c>
      <c r="AE104" s="606">
        <f>IF(AE$103=1,1,AC$104*(1+(1-AE$103)*Inputs!$E$56))</f>
        <v>1.3448888242462971</v>
      </c>
      <c r="AF104" s="606">
        <f>IF(AF$103=1,1,AD$104*(1+(1-AF$103)*Inputs!$E$56))</f>
        <v>1.3617928136118242</v>
      </c>
      <c r="AG104" s="606">
        <f>IF(AG$103=1,1,AE$104*(1+(1-AG$103)*Inputs!$E$56))</f>
        <v>1.3785110448524545</v>
      </c>
      <c r="AH104" s="606">
        <f>IF(AH$103=1,1,AF$104*(1+(1-AH$103)*Inputs!$E$56))</f>
        <v>1.3958376339521197</v>
      </c>
      <c r="AI104" s="606">
        <f>IF(AI$103=1,1,AG$104*(1+(1-AI$103)*Inputs!$E$56))</f>
        <v>1.4129738209737657</v>
      </c>
      <c r="AJ104" s="606">
        <f>IF(AJ$103=1,1,AH$104*(1+(1-AJ$103)*Inputs!$E$56))</f>
        <v>1.4307335748009224</v>
      </c>
      <c r="AK104" s="606">
        <f>IF(AK$103=1,1,AI$104*(1+(1-AK$103)*Inputs!$E$56))</f>
        <v>1.4482981664981096</v>
      </c>
      <c r="AL104" s="606">
        <f>IF(AL$103=1,1,AJ$104*(1+(1-AL$103)*Inputs!$E$56))</f>
        <v>1.4665019141709454</v>
      </c>
      <c r="AM104" s="606">
        <f>IF(AM$103=1,1,AK$104*(1+(1-AM$103)*Inputs!$E$56))</f>
        <v>1.4845056206605622</v>
      </c>
      <c r="AN104" s="606">
        <f>IF(AN$103=1,1,AL$104*(1+(1-AN$103)*Inputs!$E$56))</f>
        <v>1.5031644620252189</v>
      </c>
      <c r="AO104" s="606">
        <f>IF(AO$103=1,1,AM$104*(1+(1-AO$103)*Inputs!$E$56))</f>
        <v>1.5216182611770761</v>
      </c>
      <c r="AP104" s="606">
        <f>IF(AP$103=1,1,AN$104*(1+(1-AP$103)*Inputs!$E$56))</f>
        <v>1.5407435735758492</v>
      </c>
      <c r="AQ104" s="606">
        <f>IF(AQ$103=1,1,AO$104*(1+(1-AQ$103)*Inputs!$E$56))</f>
        <v>1.5596587177065029</v>
      </c>
      <c r="AR104" s="606">
        <f>IF(AR$103=1,1,AP$104*(1+(1-AR$103)*Inputs!$E$56))</f>
        <v>1.5792621629152452</v>
      </c>
      <c r="AS104" s="606">
        <f>IF(AS$103=1,1,AQ$104*(1+(1-AS$103)*Inputs!$E$56))</f>
        <v>1.5986501856491653</v>
      </c>
      <c r="AT104" s="606">
        <f>IF(AT$103=1,1,AR$104*(1+(1-AT$103)*Inputs!$E$56))</f>
        <v>1.6187437169881262</v>
      </c>
      <c r="AU104" s="606">
        <f>IF(AU$103=1,1,AS$104*(1+(1-AU$103)*Inputs!$E$56))</f>
        <v>1.6386164402903942</v>
      </c>
      <c r="AV104" s="606">
        <f>IF(AV$103=1,1,AT$104*(1+(1-AV$103)*Inputs!$E$56))</f>
        <v>1.6592123099128293</v>
      </c>
      <c r="AW104" s="606">
        <f>IF(AW$103=1,1,AU$104*(1+(1-AW$103)*Inputs!$E$56))</f>
        <v>1.6795818512976539</v>
      </c>
      <c r="AX104" s="606">
        <f>IF(AX$103=1,1,AV$104*(1+(1-AX$103)*Inputs!$E$56))</f>
        <v>1.7006926176606498</v>
      </c>
      <c r="AY104" s="606">
        <f>IF(AY$103=1,1,AW$104*(1+(1-AY$103)*Inputs!$E$56))</f>
        <v>1.721571397580095</v>
      </c>
      <c r="AZ104" s="606">
        <f>IF(AZ$103=1,1,AX$104*(1+(1-AZ$103)*Inputs!$E$56))</f>
        <v>1.743209933102166</v>
      </c>
      <c r="BA104" s="606">
        <f>IF(BA$103=1,1,AY$104*(1+(1-BA$103)*Inputs!$E$56))</f>
        <v>1.7646106825195973</v>
      </c>
      <c r="BB104" s="606">
        <f>IF(BB$103=1,1,AZ$104*(1+(1-BB$103)*Inputs!$E$56))</f>
        <v>1.78679018142972</v>
      </c>
      <c r="BC104" s="606">
        <f>IF(BC$103=1,1,BA$104*(1+(1-BC$103)*Inputs!$E$56))</f>
        <v>1.8087259495825871</v>
      </c>
      <c r="BD104" s="606">
        <f>IF(BD$103=1,1,BB$104*(1+(1-BD$103)*Inputs!$E$56))</f>
        <v>1.8314599359654629</v>
      </c>
      <c r="BE104" s="606">
        <f>IF(BE$103=1,1,BC$104*(1+(1-BE$103)*Inputs!$E$56))</f>
        <v>1.8539440983221516</v>
      </c>
      <c r="BF104" s="606">
        <f>IF(BF$103=1,1,BD$104*(1+(1-BF$103)*Inputs!$E$56))</f>
        <v>1.8772464343645994</v>
      </c>
      <c r="BG104" s="606">
        <f>IF(BG$103=1,1,BE$104*(1+(1-BG$103)*Inputs!$E$56))</f>
        <v>1.9002927007802053</v>
      </c>
      <c r="BH104" s="606">
        <f>IF(BH$103=1,1,BF$104*(1+(1-BH$103)*Inputs!$E$56))</f>
        <v>1.9241775952237141</v>
      </c>
      <c r="BI104" s="606">
        <f>IF(BI$103=1,1,BG$104*(1+(1-BI$103)*Inputs!$E$56))</f>
        <v>1.9478000182997102</v>
      </c>
      <c r="BJ104" s="606">
        <f>IF(BJ$103=1,1,BH$104*(1+(1-BJ$103)*Inputs!$E$56))</f>
        <v>1.9722820351043069</v>
      </c>
      <c r="BK104" s="606">
        <f>IF(BK$103=1,1,BI$104*(1+(1-BK$103)*Inputs!$E$56))</f>
        <v>1.9964950187572028</v>
      </c>
      <c r="BL104" s="606">
        <f>IF(BL$103=1,1,BJ$104*(1+(1-BL$103)*Inputs!$E$56))</f>
        <v>2.0215890859819146</v>
      </c>
      <c r="BM104" s="606">
        <f>IF(BM$103=1,1,BK$104*(1+(1-BM$103)*Inputs!$E$56))</f>
        <v>2.0464073942261325</v>
      </c>
      <c r="BN104" s="606">
        <f>IF(BN$103=1,1,BL$104*(1+(1-BN$103)*Inputs!$E$56))</f>
        <v>2.0721288131314624</v>
      </c>
      <c r="BO104" s="606">
        <f>IF(BO$103=1,1,BM$104*(1+(1-BO$103)*Inputs!$E$56))</f>
        <v>2.0975675790817858</v>
      </c>
      <c r="BP104" s="606">
        <f>IF(BP$103=1,1,BN$104*(1+(1-BP$103)*Inputs!$E$56))</f>
        <v>2.1239320334597487</v>
      </c>
      <c r="BQ104" s="606">
        <f>IF(BQ$103=1,1,BO$104*(1+(1-BQ$103)*Inputs!$E$56))</f>
        <v>2.1500067685588302</v>
      </c>
      <c r="BR104" s="606">
        <f>IF(BR$103=1,1,BP$104*(1+(1-BR$103)*Inputs!$E$56))</f>
        <v>2.177030334296242</v>
      </c>
      <c r="BS104" s="606">
        <f>IF(BS$103=1,1,BQ$104*(1+(1-BS$103)*Inputs!$E$56))</f>
        <v>2.2037569377728006</v>
      </c>
      <c r="BT104" s="606">
        <f>IF(BT$103=1,1,BR$104*(1+(1-BT$103)*Inputs!$E$56))</f>
        <v>2.231456092653648</v>
      </c>
      <c r="BU104" s="606">
        <f>IF(BU$103=1,1,BS$104*(1+(1-BU$103)*Inputs!$E$56))</f>
        <v>2.2588508612171205</v>
      </c>
      <c r="BV104" s="606">
        <f>IF(BV$103=1,1,BT$104*(1+(1-BV$103)*Inputs!$E$56))</f>
        <v>2.287242494969989</v>
      </c>
      <c r="BW104" s="606">
        <f>IF(BW$103=1,1,BU$104*(1+(1-BW$103)*Inputs!$E$56))</f>
        <v>2.3153221327475482</v>
      </c>
      <c r="BX104" s="606">
        <f>IF(BX$103=1,1,BV$104*(1+(1-BX$103)*Inputs!$E$56))</f>
        <v>2.3444235573442387</v>
      </c>
      <c r="BY104" s="606">
        <f>IF(BY$103=1,1,BW$104*(1+(1-BY$103)*Inputs!$E$56))</f>
        <v>2.3732051860662366</v>
      </c>
      <c r="BZ104" s="606">
        <f>IF(BZ$103=1,1,BX$104*(1+(1-BZ$103)*Inputs!$E$56))</f>
        <v>2.4030341462778444</v>
      </c>
      <c r="CA104" s="606">
        <f>IF(CA$103=1,1,BY$104*(1+(1-CA$103)*Inputs!$E$56))</f>
        <v>2.4325353157178924</v>
      </c>
      <c r="CB104" s="606">
        <f>IF(CB$103=1,1,BZ$104*(1+(1-CB$103)*Inputs!$E$56))</f>
        <v>2.4631099999347903</v>
      </c>
      <c r="CC104" s="606">
        <f>IF(CC$103=1,1,CA$104*(1+(1-CC$103)*Inputs!$E$56))</f>
        <v>2.4933486986108395</v>
      </c>
      <c r="CD104" s="606">
        <f>IF(CD$103=1,1,CB$104*(1+(1-CD$103)*Inputs!$E$56))</f>
        <v>2.5246877499331597</v>
      </c>
      <c r="CE104" s="606">
        <f>IF(CE$103=1,1,CC$104*(1+(1-CE$103)*Inputs!$E$56))</f>
        <v>2.5556824160761105</v>
      </c>
      <c r="CF104" s="606">
        <f>IF(CF$103=1,1,CD$104*(1+(1-CF$103)*Inputs!$E$56))</f>
        <v>2.5878049436814883</v>
      </c>
      <c r="CG104" s="606">
        <f>IF(CG$103=1,1,CE$104*(1+(1-CG$103)*Inputs!$E$56))</f>
        <v>2.6195744764780131</v>
      </c>
      <c r="CH104" s="66"/>
    </row>
    <row r="105" spans="1:86" ht="14.45" hidden="1" outlineLevel="1" x14ac:dyDescent="0.3">
      <c r="A105" s="1008"/>
      <c r="B105" s="197" t="s">
        <v>332</v>
      </c>
      <c r="E105" s="752">
        <v>1</v>
      </c>
      <c r="F105" s="606">
        <f>IF(F$103=1,1,D$105*(1+(1-F$103)*Inputs!$E$57))</f>
        <v>1</v>
      </c>
      <c r="G105" s="606">
        <f>IF(G$103=1,1,E$105*(1+(1-G$103)*Inputs!$E$57))</f>
        <v>1</v>
      </c>
      <c r="H105" s="606">
        <f>IF(H$103=1,1,F$105*(1+(1-H$103)*Inputs!$E$57))</f>
        <v>1.0125690607734807</v>
      </c>
      <c r="I105" s="606">
        <f>IF(I$103=1,1,G$105*(1+(1-I$103)*Inputs!$E$57))</f>
        <v>1.0249999999999999</v>
      </c>
      <c r="J105" s="606">
        <f>IF(J$103=1,1,H$105*(1+(1-J$103)*Inputs!$E$57))</f>
        <v>1.0378832872928176</v>
      </c>
      <c r="K105" s="606">
        <f>IF(K$103=1,1,I$105*(1+(1-K$103)*Inputs!$E$57))</f>
        <v>1.0506249999999999</v>
      </c>
      <c r="L105" s="606">
        <f>IF(L$103=1,1,J$105*(1+(1-L$103)*Inputs!$E$57))</f>
        <v>1.0638303694751381</v>
      </c>
      <c r="M105" s="606">
        <f>IF(M$103=1,1,K$105*(1+(1-M$103)*Inputs!$E$57))</f>
        <v>1.0768906249999999</v>
      </c>
      <c r="N105" s="606">
        <f>IF(N$103=1,1,L$105*(1+(1-N$103)*Inputs!$E$57))</f>
        <v>1.0904261287120165</v>
      </c>
      <c r="O105" s="606">
        <f>IF(O$103=1,1,M$105*(1+(1-O$103)*Inputs!$E$57))</f>
        <v>1.1038128906249998</v>
      </c>
      <c r="P105" s="606">
        <f>IF(P$103=1,1,N$105*(1+(1-P$103)*Inputs!$E$57))</f>
        <v>1.1176867819298169</v>
      </c>
      <c r="Q105" s="606">
        <f>IF(Q$103=1,1,O$105*(1+(1-Q$103)*Inputs!$E$57))</f>
        <v>1.1314082128906247</v>
      </c>
      <c r="R105" s="606">
        <f>IF(R$103=1,1,P$105*(1+(1-R$103)*Inputs!$E$57))</f>
        <v>1.1456289514780622</v>
      </c>
      <c r="S105" s="606">
        <f>IF(S$103=1,1,Q$105*(1+(1-S$103)*Inputs!$E$57))</f>
        <v>1.1596934182128902</v>
      </c>
      <c r="T105" s="606">
        <f>IF(T$103=1,1,R$105*(1+(1-T$103)*Inputs!$E$57))</f>
        <v>1.1742696752650137</v>
      </c>
      <c r="U105" s="606">
        <f>IF(U$103=1,1,S$105*(1+(1-U$103)*Inputs!$E$57))</f>
        <v>1.1886857536682123</v>
      </c>
      <c r="V105" s="606">
        <f>IF(V$103=1,1,T$105*(1+(1-V$103)*Inputs!$E$57))</f>
        <v>1.2036264171466389</v>
      </c>
      <c r="W105" s="606">
        <f>IF(W$103=1,1,U$105*(1+(1-W$103)*Inputs!$E$57))</f>
        <v>1.2184028975099175</v>
      </c>
      <c r="X105" s="606">
        <f>IF(X$103=1,1,V$105*(1+(1-X$103)*Inputs!$E$57))</f>
        <v>1.2337170775753048</v>
      </c>
      <c r="Y105" s="606">
        <f>IF(Y$103=1,1,W$105*(1+(1-Y$103)*Inputs!$E$57))</f>
        <v>1.2488629699476652</v>
      </c>
      <c r="Z105" s="606">
        <f>IF(Z$103=1,1,X$105*(1+(1-Z$103)*Inputs!$E$57))</f>
        <v>1.2645600045146874</v>
      </c>
      <c r="AA105" s="606">
        <f>IF(AA$103=1,1,Y$105*(1+(1-AA$103)*Inputs!$E$57))</f>
        <v>1.2800845441963566</v>
      </c>
      <c r="AB105" s="606">
        <f>IF(AB$103=1,1,Z$105*(1+(1-AB$103)*Inputs!$E$57))</f>
        <v>1.2961740046275545</v>
      </c>
      <c r="AC105" s="606">
        <f>IF(AC$103=1,1,AA$105*(1+(1-AC$103)*Inputs!$E$57))</f>
        <v>1.3120866578012655</v>
      </c>
      <c r="AD105" s="606">
        <f>IF(AD$103=1,1,AB$105*(1+(1-AD$103)*Inputs!$E$57))</f>
        <v>1.3285783547432433</v>
      </c>
      <c r="AE105" s="606">
        <f>IF(AE$103=1,1,AC$105*(1+(1-AE$103)*Inputs!$E$57))</f>
        <v>1.3448888242462971</v>
      </c>
      <c r="AF105" s="606">
        <f>IF(AF$103=1,1,AD$105*(1+(1-AF$103)*Inputs!$E$57))</f>
        <v>1.3617928136118242</v>
      </c>
      <c r="AG105" s="606">
        <f>IF(AG$103=1,1,AE$105*(1+(1-AG$103)*Inputs!$E$57))</f>
        <v>1.3785110448524545</v>
      </c>
      <c r="AH105" s="606">
        <f>IF(AH$103=1,1,AF$105*(1+(1-AH$103)*Inputs!$E$57))</f>
        <v>1.3958376339521197</v>
      </c>
      <c r="AI105" s="606">
        <f>IF(AI$103=1,1,AG$105*(1+(1-AI$103)*Inputs!$E$57))</f>
        <v>1.4129738209737657</v>
      </c>
      <c r="AJ105" s="606">
        <f>IF(AJ$103=1,1,AH$105*(1+(1-AJ$103)*Inputs!$E$57))</f>
        <v>1.4307335748009224</v>
      </c>
      <c r="AK105" s="606">
        <f>IF(AK$103=1,1,AI$105*(1+(1-AK$103)*Inputs!$E$57))</f>
        <v>1.4482981664981096</v>
      </c>
      <c r="AL105" s="606">
        <f>IF(AL$103=1,1,AJ$105*(1+(1-AL$103)*Inputs!$E$57))</f>
        <v>1.4665019141709454</v>
      </c>
      <c r="AM105" s="606">
        <f>IF(AM$103=1,1,AK$105*(1+(1-AM$103)*Inputs!$E$57))</f>
        <v>1.4845056206605622</v>
      </c>
      <c r="AN105" s="606">
        <f>IF(AN$103=1,1,AL$105*(1+(1-AN$103)*Inputs!$E$57))</f>
        <v>1.5031644620252189</v>
      </c>
      <c r="AO105" s="606">
        <f>IF(AO$103=1,1,AM$105*(1+(1-AO$103)*Inputs!$E$57))</f>
        <v>1.5216182611770761</v>
      </c>
      <c r="AP105" s="606">
        <f>IF(AP$103=1,1,AN$105*(1+(1-AP$103)*Inputs!$E$57))</f>
        <v>1.5407435735758492</v>
      </c>
      <c r="AQ105" s="606">
        <f>IF(AQ$103=1,1,AO$105*(1+(1-AQ$103)*Inputs!$E$57))</f>
        <v>1.5596587177065029</v>
      </c>
      <c r="AR105" s="606">
        <f>IF(AR$103=1,1,AP$105*(1+(1-AR$103)*Inputs!$E$57))</f>
        <v>1.5792621629152452</v>
      </c>
      <c r="AS105" s="606">
        <f>IF(AS$103=1,1,AQ$105*(1+(1-AS$103)*Inputs!$E$57))</f>
        <v>1.5986501856491653</v>
      </c>
      <c r="AT105" s="606">
        <f>IF(AT$103=1,1,AR$105*(1+(1-AT$103)*Inputs!$E$57))</f>
        <v>1.6187437169881262</v>
      </c>
      <c r="AU105" s="606">
        <f>IF(AU$103=1,1,AS$105*(1+(1-AU$103)*Inputs!$E$57))</f>
        <v>1.6386164402903942</v>
      </c>
      <c r="AV105" s="606">
        <f>IF(AV$103=1,1,AT$105*(1+(1-AV$103)*Inputs!$E$57))</f>
        <v>1.6592123099128293</v>
      </c>
      <c r="AW105" s="606">
        <f>IF(AW$103=1,1,AU$105*(1+(1-AW$103)*Inputs!$E$57))</f>
        <v>1.6795818512976539</v>
      </c>
      <c r="AX105" s="606">
        <f>IF(AX$103=1,1,AV$105*(1+(1-AX$103)*Inputs!$E$57))</f>
        <v>1.7006926176606498</v>
      </c>
      <c r="AY105" s="606">
        <f>IF(AY$103=1,1,AW$105*(1+(1-AY$103)*Inputs!$E$57))</f>
        <v>1.721571397580095</v>
      </c>
      <c r="AZ105" s="606">
        <f>IF(AZ$103=1,1,AX$105*(1+(1-AZ$103)*Inputs!$E$57))</f>
        <v>1.743209933102166</v>
      </c>
      <c r="BA105" s="606">
        <f>IF(BA$103=1,1,AY$105*(1+(1-BA$103)*Inputs!$E$57))</f>
        <v>1.7646106825195973</v>
      </c>
      <c r="BB105" s="606">
        <f>IF(BB$103=1,1,AZ$105*(1+(1-BB$103)*Inputs!$E$57))</f>
        <v>1.78679018142972</v>
      </c>
      <c r="BC105" s="606">
        <f>IF(BC$103=1,1,BA$105*(1+(1-BC$103)*Inputs!$E$57))</f>
        <v>1.8087259495825871</v>
      </c>
      <c r="BD105" s="606">
        <f>IF(BD$103=1,1,BB$105*(1+(1-BD$103)*Inputs!$E$57))</f>
        <v>1.8314599359654629</v>
      </c>
      <c r="BE105" s="606">
        <f>IF(BE$103=1,1,BC$105*(1+(1-BE$103)*Inputs!$E$57))</f>
        <v>1.8539440983221516</v>
      </c>
      <c r="BF105" s="606">
        <f>IF(BF$103=1,1,BD$105*(1+(1-BF$103)*Inputs!$E$57))</f>
        <v>1.8772464343645994</v>
      </c>
      <c r="BG105" s="606">
        <f>IF(BG$103=1,1,BE$105*(1+(1-BG$103)*Inputs!$E$57))</f>
        <v>1.9002927007802053</v>
      </c>
      <c r="BH105" s="606">
        <f>IF(BH$103=1,1,BF$105*(1+(1-BH$103)*Inputs!$E$57))</f>
        <v>1.9241775952237141</v>
      </c>
      <c r="BI105" s="606">
        <f>IF(BI$103=1,1,BG$105*(1+(1-BI$103)*Inputs!$E$57))</f>
        <v>1.9478000182997102</v>
      </c>
      <c r="BJ105" s="606">
        <f>IF(BJ$103=1,1,BH$105*(1+(1-BJ$103)*Inputs!$E$57))</f>
        <v>1.9722820351043069</v>
      </c>
      <c r="BK105" s="606">
        <f>IF(BK$103=1,1,BI$105*(1+(1-BK$103)*Inputs!$E$57))</f>
        <v>1.9964950187572028</v>
      </c>
      <c r="BL105" s="606">
        <f>IF(BL$103=1,1,BJ$105*(1+(1-BL$103)*Inputs!$E$57))</f>
        <v>2.0215890859819146</v>
      </c>
      <c r="BM105" s="606">
        <f>IF(BM$103=1,1,BK$105*(1+(1-BM$103)*Inputs!$E$57))</f>
        <v>2.0464073942261325</v>
      </c>
      <c r="BN105" s="606">
        <f>IF(BN$103=1,1,BL$105*(1+(1-BN$103)*Inputs!$E$57))</f>
        <v>2.0721288131314624</v>
      </c>
      <c r="BO105" s="606">
        <f>IF(BO$103=1,1,BM$105*(1+(1-BO$103)*Inputs!$E$57))</f>
        <v>2.0975675790817858</v>
      </c>
      <c r="BP105" s="606">
        <f>IF(BP$103=1,1,BN$105*(1+(1-BP$103)*Inputs!$E$57))</f>
        <v>2.1239320334597487</v>
      </c>
      <c r="BQ105" s="606">
        <f>IF(BQ$103=1,1,BO$105*(1+(1-BQ$103)*Inputs!$E$57))</f>
        <v>2.1500067685588302</v>
      </c>
      <c r="BR105" s="606">
        <f>IF(BR$103=1,1,BP$105*(1+(1-BR$103)*Inputs!$E$57))</f>
        <v>2.177030334296242</v>
      </c>
      <c r="BS105" s="606">
        <f>IF(BS$103=1,1,BQ$105*(1+(1-BS$103)*Inputs!$E$57))</f>
        <v>2.2037569377728006</v>
      </c>
      <c r="BT105" s="606">
        <f>IF(BT$103=1,1,BR$105*(1+(1-BT$103)*Inputs!$E$57))</f>
        <v>2.231456092653648</v>
      </c>
      <c r="BU105" s="606">
        <f>IF(BU$103=1,1,BS$105*(1+(1-BU$103)*Inputs!$E$57))</f>
        <v>2.2588508612171205</v>
      </c>
      <c r="BV105" s="606">
        <f>IF(BV$103=1,1,BT$105*(1+(1-BV$103)*Inputs!$E$57))</f>
        <v>2.287242494969989</v>
      </c>
      <c r="BW105" s="606">
        <f>IF(BW$103=1,1,BU$105*(1+(1-BW$103)*Inputs!$E$57))</f>
        <v>2.3153221327475482</v>
      </c>
      <c r="BX105" s="606">
        <f>IF(BX$103=1,1,BV$105*(1+(1-BX$103)*Inputs!$E$57))</f>
        <v>2.3444235573442387</v>
      </c>
      <c r="BY105" s="606">
        <f>IF(BY$103=1,1,BW$105*(1+(1-BY$103)*Inputs!$E$57))</f>
        <v>2.3732051860662366</v>
      </c>
      <c r="BZ105" s="606">
        <f>IF(BZ$103=1,1,BX$105*(1+(1-BZ$103)*Inputs!$E$57))</f>
        <v>2.4030341462778444</v>
      </c>
      <c r="CA105" s="606">
        <f>IF(CA$103=1,1,BY$105*(1+(1-CA$103)*Inputs!$E$57))</f>
        <v>2.4325353157178924</v>
      </c>
      <c r="CB105" s="606">
        <f>IF(CB$103=1,1,BZ$105*(1+(1-CB$103)*Inputs!$E$57))</f>
        <v>2.4631099999347903</v>
      </c>
      <c r="CC105" s="606">
        <f>IF(CC$103=1,1,CA$105*(1+(1-CC$103)*Inputs!$E$57))</f>
        <v>2.4933486986108395</v>
      </c>
      <c r="CD105" s="606">
        <f>IF(CD$103=1,1,CB$105*(1+(1-CD$103)*Inputs!$E$57))</f>
        <v>2.5246877499331597</v>
      </c>
      <c r="CE105" s="606">
        <f>IF(CE$103=1,1,CC$105*(1+(1-CE$103)*Inputs!$E$57))</f>
        <v>2.5556824160761105</v>
      </c>
      <c r="CF105" s="606">
        <f>IF(CF$103=1,1,CD$105*(1+(1-CF$103)*Inputs!$E$57))</f>
        <v>2.5878049436814883</v>
      </c>
      <c r="CG105" s="606">
        <f>IF(CG$103=1,1,CE$105*(1+(1-CG$103)*Inputs!$E$57))</f>
        <v>2.6195744764780131</v>
      </c>
    </row>
    <row r="106" spans="1:86" ht="14.45" hidden="1" outlineLevel="1" x14ac:dyDescent="0.3">
      <c r="A106" s="1008"/>
      <c r="B106" s="197" t="s">
        <v>220</v>
      </c>
      <c r="E106" s="752">
        <v>1</v>
      </c>
      <c r="F106" s="606">
        <f>IF(F$103=1,1,D$106*(1+(1-F$103)*Inputs!$E$58))</f>
        <v>1</v>
      </c>
      <c r="G106" s="606">
        <f>IF(G$103=1,1,E$106*(1+(1-G$103)*Inputs!$E$58))</f>
        <v>1</v>
      </c>
      <c r="H106" s="606">
        <f>IF(H$103=1,1,F$106*(1+(1-H$103)*Inputs!$E$58))</f>
        <v>1.0125690607734807</v>
      </c>
      <c r="I106" s="606">
        <f>IF(I$103=1,1,G$106*(1+(1-I$103)*Inputs!$E$58))</f>
        <v>1.0249999999999999</v>
      </c>
      <c r="J106" s="606">
        <f>IF(J$103=1,1,H$106*(1+(1-J$103)*Inputs!$E$58))</f>
        <v>1.0378832872928176</v>
      </c>
      <c r="K106" s="606">
        <f>IF(K$103=1,1,I$106*(1+(1-K$103)*Inputs!$E$58))</f>
        <v>1.0506249999999999</v>
      </c>
      <c r="L106" s="606">
        <f>IF(L$103=1,1,J$106*(1+(1-L$103)*Inputs!$E$58))</f>
        <v>1.0638303694751381</v>
      </c>
      <c r="M106" s="606">
        <f>IF(M$103=1,1,K$106*(1+(1-M$103)*Inputs!$E$58))</f>
        <v>1.0768906249999999</v>
      </c>
      <c r="N106" s="606">
        <f>IF(N$103=1,1,L$106*(1+(1-N$103)*Inputs!$E$58))</f>
        <v>1.0904261287120165</v>
      </c>
      <c r="O106" s="606">
        <f>IF(O$103=1,1,M$106*(1+(1-O$103)*Inputs!$E$58))</f>
        <v>1.1038128906249998</v>
      </c>
      <c r="P106" s="606">
        <f>IF(P$103=1,1,N$106*(1+(1-P$103)*Inputs!$E$58))</f>
        <v>1.1176867819298169</v>
      </c>
      <c r="Q106" s="606">
        <f>IF(Q$103=1,1,O$106*(1+(1-Q$103)*Inputs!$E$58))</f>
        <v>1.1314082128906247</v>
      </c>
      <c r="R106" s="606">
        <f>IF(R$103=1,1,P$106*(1+(1-R$103)*Inputs!$E$58))</f>
        <v>1.1456289514780622</v>
      </c>
      <c r="S106" s="606">
        <f>IF(S$103=1,1,Q$106*(1+(1-S$103)*Inputs!$E$58))</f>
        <v>1.1596934182128902</v>
      </c>
      <c r="T106" s="606">
        <f>IF(T$103=1,1,R$106*(1+(1-T$103)*Inputs!$E$58))</f>
        <v>1.1742696752650137</v>
      </c>
      <c r="U106" s="606">
        <f>IF(U$103=1,1,S$106*(1+(1-U$103)*Inputs!$E$58))</f>
        <v>1.1886857536682123</v>
      </c>
      <c r="V106" s="606">
        <f>IF(V$103=1,1,T$106*(1+(1-V$103)*Inputs!$E$58))</f>
        <v>1.2036264171466389</v>
      </c>
      <c r="W106" s="606">
        <f>IF(W$103=1,1,U$106*(1+(1-W$103)*Inputs!$E$58))</f>
        <v>1.2184028975099175</v>
      </c>
      <c r="X106" s="606">
        <f>IF(X$103=1,1,V$106*(1+(1-X$103)*Inputs!$E$58))</f>
        <v>1.2337170775753048</v>
      </c>
      <c r="Y106" s="606">
        <f>IF(Y$103=1,1,W$106*(1+(1-Y$103)*Inputs!$E$58))</f>
        <v>1.2488629699476652</v>
      </c>
      <c r="Z106" s="606">
        <f>IF(Z$103=1,1,X$106*(1+(1-Z$103)*Inputs!$E$58))</f>
        <v>1.2645600045146874</v>
      </c>
      <c r="AA106" s="606">
        <f>IF(AA$103=1,1,Y$106*(1+(1-AA$103)*Inputs!$E$58))</f>
        <v>1.2800845441963566</v>
      </c>
      <c r="AB106" s="606">
        <f>IF(AB$103=1,1,Z$106*(1+(1-AB$103)*Inputs!$E$58))</f>
        <v>1.2961740046275545</v>
      </c>
      <c r="AC106" s="606">
        <f>IF(AC$103=1,1,AA$106*(1+(1-AC$103)*Inputs!$E$58))</f>
        <v>1.3120866578012655</v>
      </c>
      <c r="AD106" s="606">
        <f>IF(AD$103=1,1,AB$106*(1+(1-AD$103)*Inputs!$E$58))</f>
        <v>1.3285783547432433</v>
      </c>
      <c r="AE106" s="606">
        <f>IF(AE$103=1,1,AC$106*(1+(1-AE$103)*Inputs!$E$58))</f>
        <v>1.3448888242462971</v>
      </c>
      <c r="AF106" s="606">
        <f>IF(AF$103=1,1,AD$106*(1+(1-AF$103)*Inputs!$E$58))</f>
        <v>1.3617928136118242</v>
      </c>
      <c r="AG106" s="606">
        <f>IF(AG$103=1,1,AE$106*(1+(1-AG$103)*Inputs!$E$58))</f>
        <v>1.3785110448524545</v>
      </c>
      <c r="AH106" s="606">
        <f>IF(AH$103=1,1,AF$106*(1+(1-AH$103)*Inputs!$E$58))</f>
        <v>1.3958376339521197</v>
      </c>
      <c r="AI106" s="606">
        <f>IF(AI$103=1,1,AG$106*(1+(1-AI$103)*Inputs!$E$58))</f>
        <v>1.4129738209737657</v>
      </c>
      <c r="AJ106" s="606">
        <f>IF(AJ$103=1,1,AH$106*(1+(1-AJ$103)*Inputs!$E$58))</f>
        <v>1.4307335748009224</v>
      </c>
      <c r="AK106" s="606">
        <f>IF(AK$103=1,1,AI$106*(1+(1-AK$103)*Inputs!$E$58))</f>
        <v>1.4482981664981096</v>
      </c>
      <c r="AL106" s="606">
        <f>IF(AL$103=1,1,AJ$106*(1+(1-AL$103)*Inputs!$E$58))</f>
        <v>1.4665019141709454</v>
      </c>
      <c r="AM106" s="606">
        <f>IF(AM$103=1,1,AK$106*(1+(1-AM$103)*Inputs!$E$58))</f>
        <v>1.4845056206605622</v>
      </c>
      <c r="AN106" s="606">
        <f>IF(AN$103=1,1,AL$106*(1+(1-AN$103)*Inputs!$E$58))</f>
        <v>1.5031644620252189</v>
      </c>
      <c r="AO106" s="606">
        <f>IF(AO$103=1,1,AM$106*(1+(1-AO$103)*Inputs!$E$58))</f>
        <v>1.5216182611770761</v>
      </c>
      <c r="AP106" s="606">
        <f>IF(AP$103=1,1,AN$106*(1+(1-AP$103)*Inputs!$E$58))</f>
        <v>1.5407435735758492</v>
      </c>
      <c r="AQ106" s="606">
        <f>IF(AQ$103=1,1,AO$106*(1+(1-AQ$103)*Inputs!$E$58))</f>
        <v>1.5596587177065029</v>
      </c>
      <c r="AR106" s="606">
        <f>IF(AR$103=1,1,AP$106*(1+(1-AR$103)*Inputs!$E$58))</f>
        <v>1.5792621629152452</v>
      </c>
      <c r="AS106" s="606">
        <f>IF(AS$103=1,1,AQ$106*(1+(1-AS$103)*Inputs!$E$58))</f>
        <v>1.5986501856491653</v>
      </c>
      <c r="AT106" s="606">
        <f>IF(AT$103=1,1,AR$106*(1+(1-AT$103)*Inputs!$E$58))</f>
        <v>1.6187437169881262</v>
      </c>
      <c r="AU106" s="606">
        <f>IF(AU$103=1,1,AS$106*(1+(1-AU$103)*Inputs!$E$58))</f>
        <v>1.6386164402903942</v>
      </c>
      <c r="AV106" s="606">
        <f>IF(AV$103=1,1,AT$106*(1+(1-AV$103)*Inputs!$E$58))</f>
        <v>1.6592123099128293</v>
      </c>
      <c r="AW106" s="606">
        <f>IF(AW$103=1,1,AU$106*(1+(1-AW$103)*Inputs!$E$58))</f>
        <v>1.6795818512976539</v>
      </c>
      <c r="AX106" s="606">
        <f>IF(AX$103=1,1,AV$106*(1+(1-AX$103)*Inputs!$E$58))</f>
        <v>1.7006926176606498</v>
      </c>
      <c r="AY106" s="606">
        <f>IF(AY$103=1,1,AW$106*(1+(1-AY$103)*Inputs!$E$58))</f>
        <v>1.721571397580095</v>
      </c>
      <c r="AZ106" s="606">
        <f>IF(AZ$103=1,1,AX$106*(1+(1-AZ$103)*Inputs!$E$58))</f>
        <v>1.743209933102166</v>
      </c>
      <c r="BA106" s="606">
        <f>IF(BA$103=1,1,AY$106*(1+(1-BA$103)*Inputs!$E$58))</f>
        <v>1.7646106825195973</v>
      </c>
      <c r="BB106" s="606">
        <f>IF(BB$103=1,1,AZ$106*(1+(1-BB$103)*Inputs!$E$58))</f>
        <v>1.78679018142972</v>
      </c>
      <c r="BC106" s="606">
        <f>IF(BC$103=1,1,BA$106*(1+(1-BC$103)*Inputs!$E$58))</f>
        <v>1.8087259495825871</v>
      </c>
      <c r="BD106" s="606">
        <f>IF(BD$103=1,1,BB$106*(1+(1-BD$103)*Inputs!$E$58))</f>
        <v>1.8314599359654629</v>
      </c>
      <c r="BE106" s="606">
        <f>IF(BE$103=1,1,BC$106*(1+(1-BE$103)*Inputs!$E$58))</f>
        <v>1.8539440983221516</v>
      </c>
      <c r="BF106" s="606">
        <f>IF(BF$103=1,1,BD$106*(1+(1-BF$103)*Inputs!$E$58))</f>
        <v>1.8772464343645994</v>
      </c>
      <c r="BG106" s="606">
        <f>IF(BG$103=1,1,BE$106*(1+(1-BG$103)*Inputs!$E$58))</f>
        <v>1.9002927007802053</v>
      </c>
      <c r="BH106" s="606">
        <f>IF(BH$103=1,1,BF$106*(1+(1-BH$103)*Inputs!$E$58))</f>
        <v>1.9241775952237141</v>
      </c>
      <c r="BI106" s="606">
        <f>IF(BI$103=1,1,BG$106*(1+(1-BI$103)*Inputs!$E$58))</f>
        <v>1.9478000182997102</v>
      </c>
      <c r="BJ106" s="606">
        <f>IF(BJ$103=1,1,BH$106*(1+(1-BJ$103)*Inputs!$E$58))</f>
        <v>1.9722820351043069</v>
      </c>
      <c r="BK106" s="606">
        <f>IF(BK$103=1,1,BI$106*(1+(1-BK$103)*Inputs!$E$58))</f>
        <v>1.9964950187572028</v>
      </c>
      <c r="BL106" s="606">
        <f>IF(BL$103=1,1,BJ$106*(1+(1-BL$103)*Inputs!$E$58))</f>
        <v>2.0215890859819146</v>
      </c>
      <c r="BM106" s="606">
        <f>IF(BM$103=1,1,BK$106*(1+(1-BM$103)*Inputs!$E$58))</f>
        <v>2.0464073942261325</v>
      </c>
      <c r="BN106" s="606">
        <f>IF(BN$103=1,1,BL$106*(1+(1-BN$103)*Inputs!$E$58))</f>
        <v>2.0721288131314624</v>
      </c>
      <c r="BO106" s="606">
        <f>IF(BO$103=1,1,BM$106*(1+(1-BO$103)*Inputs!$E$58))</f>
        <v>2.0975675790817858</v>
      </c>
      <c r="BP106" s="606">
        <f>IF(BP$103=1,1,BN$106*(1+(1-BP$103)*Inputs!$E$58))</f>
        <v>2.1239320334597487</v>
      </c>
      <c r="BQ106" s="606">
        <f>IF(BQ$103=1,1,BO$106*(1+(1-BQ$103)*Inputs!$E$58))</f>
        <v>2.1500067685588302</v>
      </c>
      <c r="BR106" s="606">
        <f>IF(BR$103=1,1,BP$106*(1+(1-BR$103)*Inputs!$E$58))</f>
        <v>2.177030334296242</v>
      </c>
      <c r="BS106" s="606">
        <f>IF(BS$103=1,1,BQ$106*(1+(1-BS$103)*Inputs!$E$58))</f>
        <v>2.2037569377728006</v>
      </c>
      <c r="BT106" s="606">
        <f>IF(BT$103=1,1,BR$106*(1+(1-BT$103)*Inputs!$E$58))</f>
        <v>2.231456092653648</v>
      </c>
      <c r="BU106" s="606">
        <f>IF(BU$103=1,1,BS$106*(1+(1-BU$103)*Inputs!$E$58))</f>
        <v>2.2588508612171205</v>
      </c>
      <c r="BV106" s="606">
        <f>IF(BV$103=1,1,BT$106*(1+(1-BV$103)*Inputs!$E$58))</f>
        <v>2.287242494969989</v>
      </c>
      <c r="BW106" s="606">
        <f>IF(BW$103=1,1,BU$106*(1+(1-BW$103)*Inputs!$E$58))</f>
        <v>2.3153221327475482</v>
      </c>
      <c r="BX106" s="606">
        <f>IF(BX$103=1,1,BV$106*(1+(1-BX$103)*Inputs!$E$58))</f>
        <v>2.3444235573442387</v>
      </c>
      <c r="BY106" s="606">
        <f>IF(BY$103=1,1,BW$106*(1+(1-BY$103)*Inputs!$E$58))</f>
        <v>2.3732051860662366</v>
      </c>
      <c r="BZ106" s="606">
        <f>IF(BZ$103=1,1,BX$106*(1+(1-BZ$103)*Inputs!$E$58))</f>
        <v>2.4030341462778444</v>
      </c>
      <c r="CA106" s="606">
        <f>IF(CA$103=1,1,BY$106*(1+(1-CA$103)*Inputs!$E$58))</f>
        <v>2.4325353157178924</v>
      </c>
      <c r="CB106" s="606">
        <f>IF(CB$103=1,1,BZ$106*(1+(1-CB$103)*Inputs!$E$58))</f>
        <v>2.4631099999347903</v>
      </c>
      <c r="CC106" s="606">
        <f>IF(CC$103=1,1,CA$106*(1+(1-CC$103)*Inputs!$E$58))</f>
        <v>2.4933486986108395</v>
      </c>
      <c r="CD106" s="606">
        <f>IF(CD$103=1,1,CB$106*(1+(1-CD$103)*Inputs!$E$58))</f>
        <v>2.5246877499331597</v>
      </c>
      <c r="CE106" s="606">
        <f>IF(CE$103=1,1,CC$106*(1+(1-CE$103)*Inputs!$E$58))</f>
        <v>2.5556824160761105</v>
      </c>
      <c r="CF106" s="606">
        <f>IF(CF$103=1,1,CD$106*(1+(1-CF$103)*Inputs!$E$58))</f>
        <v>2.5878049436814883</v>
      </c>
      <c r="CG106" s="606">
        <f>IF(CG$103=1,1,CE$106*(1+(1-CG$103)*Inputs!$E$58))</f>
        <v>2.6195744764780131</v>
      </c>
    </row>
    <row r="107" spans="1:86" ht="14.45" hidden="1" outlineLevel="1" x14ac:dyDescent="0.3">
      <c r="A107" s="1008"/>
      <c r="B107" s="197" t="s">
        <v>430</v>
      </c>
      <c r="E107" s="752">
        <v>1</v>
      </c>
      <c r="F107" s="606">
        <f>IF(F$103=1,1,D$107*(1+(1-F$103)*Inputs!$E$59))</f>
        <v>1</v>
      </c>
      <c r="G107" s="606">
        <f>IF(G$103=1,1,E$107*(1+(1-G$103)*Inputs!$E$59))</f>
        <v>1</v>
      </c>
      <c r="H107" s="606">
        <f>IF(H$103=1,1,F$107*(1+(1-H$103)*Inputs!$E$59))</f>
        <v>1.0125690607734807</v>
      </c>
      <c r="I107" s="606">
        <f>IF(I$103=1,1,G$107*(1+(1-I$103)*Inputs!$E$59))</f>
        <v>1.0249999999999999</v>
      </c>
      <c r="J107" s="606">
        <f>IF(J$103=1,1,H$107*(1+(1-J$103)*Inputs!$E$59))</f>
        <v>1.0378832872928176</v>
      </c>
      <c r="K107" s="606">
        <f>IF(K$103=1,1,I$107*(1+(1-K$103)*Inputs!$E$59))</f>
        <v>1.0506249999999999</v>
      </c>
      <c r="L107" s="606">
        <f>IF(L$103=1,1,J$107*(1+(1-L$103)*Inputs!$E$59))</f>
        <v>1.0638303694751381</v>
      </c>
      <c r="M107" s="606">
        <f>IF(M$103=1,1,K$107*(1+(1-M$103)*Inputs!$E$59))</f>
        <v>1.0768906249999999</v>
      </c>
      <c r="N107" s="606">
        <f>IF(N$103=1,1,L$107*(1+(1-N$103)*Inputs!$E$59))</f>
        <v>1.0904261287120165</v>
      </c>
      <c r="O107" s="606">
        <f>IF(O$103=1,1,M$107*(1+(1-O$103)*Inputs!$E$59))</f>
        <v>1.1038128906249998</v>
      </c>
      <c r="P107" s="606">
        <f>IF(P$103=1,1,N$107*(1+(1-P$103)*Inputs!$E$59))</f>
        <v>1.1176867819298169</v>
      </c>
      <c r="Q107" s="606">
        <f>IF(Q$103=1,1,O$107*(1+(1-Q$103)*Inputs!$E$59))</f>
        <v>1.1314082128906247</v>
      </c>
      <c r="R107" s="606">
        <f>IF(R$103=1,1,P$107*(1+(1-R$103)*Inputs!$E$59))</f>
        <v>1.1456289514780622</v>
      </c>
      <c r="S107" s="606">
        <f>IF(S$103=1,1,Q$107*(1+(1-S$103)*Inputs!$E$59))</f>
        <v>1.1596934182128902</v>
      </c>
      <c r="T107" s="606">
        <f>IF(T$103=1,1,R$107*(1+(1-T$103)*Inputs!$E$59))</f>
        <v>1.1742696752650137</v>
      </c>
      <c r="U107" s="606">
        <f>IF(U$103=1,1,S$107*(1+(1-U$103)*Inputs!$E$59))</f>
        <v>1.1886857536682123</v>
      </c>
      <c r="V107" s="606">
        <f>IF(V$103=1,1,T$107*(1+(1-V$103)*Inputs!$E$59))</f>
        <v>1.2036264171466389</v>
      </c>
      <c r="W107" s="606">
        <f>IF(W$103=1,1,U$107*(1+(1-W$103)*Inputs!$E$59))</f>
        <v>1.2184028975099175</v>
      </c>
      <c r="X107" s="606">
        <f>IF(X$103=1,1,V$107*(1+(1-X$103)*Inputs!$E$59))</f>
        <v>1.2337170775753048</v>
      </c>
      <c r="Y107" s="606">
        <f>IF(Y$103=1,1,W$107*(1+(1-Y$103)*Inputs!$E$59))</f>
        <v>1.2488629699476652</v>
      </c>
      <c r="Z107" s="606">
        <f>IF(Z$103=1,1,X$107*(1+(1-Z$103)*Inputs!$E$59))</f>
        <v>1.2645600045146874</v>
      </c>
      <c r="AA107" s="606">
        <f>IF(AA$103=1,1,Y$107*(1+(1-AA$103)*Inputs!$E$59))</f>
        <v>1.2800845441963566</v>
      </c>
      <c r="AB107" s="606">
        <f>IF(AB$103=1,1,Z$107*(1+(1-AB$103)*Inputs!$E$59))</f>
        <v>1.2961740046275545</v>
      </c>
      <c r="AC107" s="606">
        <f>IF(AC$103=1,1,AA$107*(1+(1-AC$103)*Inputs!$E$59))</f>
        <v>1.3120866578012655</v>
      </c>
      <c r="AD107" s="606">
        <f>IF(AD$103=1,1,AB$107*(1+(1-AD$103)*Inputs!$E$59))</f>
        <v>1.3285783547432433</v>
      </c>
      <c r="AE107" s="606">
        <f>IF(AE$103=1,1,AC$107*(1+(1-AE$103)*Inputs!$E$59))</f>
        <v>1.3448888242462971</v>
      </c>
      <c r="AF107" s="606">
        <f>IF(AF$103=1,1,AD$107*(1+(1-AF$103)*Inputs!$E$59))</f>
        <v>1.3617928136118242</v>
      </c>
      <c r="AG107" s="606">
        <f>IF(AG$103=1,1,AE$107*(1+(1-AG$103)*Inputs!$E$59))</f>
        <v>1.3785110448524545</v>
      </c>
      <c r="AH107" s="606">
        <f>IF(AH$103=1,1,AF$107*(1+(1-AH$103)*Inputs!$E$59))</f>
        <v>1.3958376339521197</v>
      </c>
      <c r="AI107" s="606">
        <f>IF(AI$103=1,1,AG$107*(1+(1-AI$103)*Inputs!$E$59))</f>
        <v>1.4129738209737657</v>
      </c>
      <c r="AJ107" s="606">
        <f>IF(AJ$103=1,1,AH$107*(1+(1-AJ$103)*Inputs!$E$59))</f>
        <v>1.4307335748009224</v>
      </c>
      <c r="AK107" s="606">
        <f>IF(AK$103=1,1,AI$107*(1+(1-AK$103)*Inputs!$E$59))</f>
        <v>1.4482981664981096</v>
      </c>
      <c r="AL107" s="606">
        <f>IF(AL$103=1,1,AJ$107*(1+(1-AL$103)*Inputs!$E$59))</f>
        <v>1.4665019141709454</v>
      </c>
      <c r="AM107" s="606">
        <f>IF(AM$103=1,1,AK$107*(1+(1-AM$103)*Inputs!$E$59))</f>
        <v>1.4845056206605622</v>
      </c>
      <c r="AN107" s="606">
        <f>IF(AN$103=1,1,AL$107*(1+(1-AN$103)*Inputs!$E$59))</f>
        <v>1.5031644620252189</v>
      </c>
      <c r="AO107" s="606">
        <f>IF(AO$103=1,1,AM$107*(1+(1-AO$103)*Inputs!$E$59))</f>
        <v>1.5216182611770761</v>
      </c>
      <c r="AP107" s="606">
        <f>IF(AP$103=1,1,AN$107*(1+(1-AP$103)*Inputs!$E$59))</f>
        <v>1.5407435735758492</v>
      </c>
      <c r="AQ107" s="606">
        <f>IF(AQ$103=1,1,AO$107*(1+(1-AQ$103)*Inputs!$E$59))</f>
        <v>1.5596587177065029</v>
      </c>
      <c r="AR107" s="606">
        <f>IF(AR$103=1,1,AP$107*(1+(1-AR$103)*Inputs!$E$59))</f>
        <v>1.5792621629152452</v>
      </c>
      <c r="AS107" s="606">
        <f>IF(AS$103=1,1,AQ$107*(1+(1-AS$103)*Inputs!$E$59))</f>
        <v>1.5986501856491653</v>
      </c>
      <c r="AT107" s="606">
        <f>IF(AT$103=1,1,AR$107*(1+(1-AT$103)*Inputs!$E$59))</f>
        <v>1.6187437169881262</v>
      </c>
      <c r="AU107" s="606">
        <f>IF(AU$103=1,1,AS$107*(1+(1-AU$103)*Inputs!$E$59))</f>
        <v>1.6386164402903942</v>
      </c>
      <c r="AV107" s="606">
        <f>IF(AV$103=1,1,AT$107*(1+(1-AV$103)*Inputs!$E$59))</f>
        <v>1.6592123099128293</v>
      </c>
      <c r="AW107" s="606">
        <f>IF(AW$103=1,1,AU$107*(1+(1-AW$103)*Inputs!$E$59))</f>
        <v>1.6795818512976539</v>
      </c>
      <c r="AX107" s="606">
        <f>IF(AX$103=1,1,AV$107*(1+(1-AX$103)*Inputs!$E$59))</f>
        <v>1.7006926176606498</v>
      </c>
      <c r="AY107" s="606">
        <f>IF(AY$103=1,1,AW$107*(1+(1-AY$103)*Inputs!$E$59))</f>
        <v>1.721571397580095</v>
      </c>
      <c r="AZ107" s="606">
        <f>IF(AZ$103=1,1,AX$107*(1+(1-AZ$103)*Inputs!$E$59))</f>
        <v>1.743209933102166</v>
      </c>
      <c r="BA107" s="606">
        <f>IF(BA$103=1,1,AY$107*(1+(1-BA$103)*Inputs!$E$59))</f>
        <v>1.7646106825195973</v>
      </c>
      <c r="BB107" s="606">
        <f>IF(BB$103=1,1,AZ$107*(1+(1-BB$103)*Inputs!$E$59))</f>
        <v>1.78679018142972</v>
      </c>
      <c r="BC107" s="606">
        <f>IF(BC$103=1,1,BA$107*(1+(1-BC$103)*Inputs!$E$59))</f>
        <v>1.8087259495825871</v>
      </c>
      <c r="BD107" s="606">
        <f>IF(BD$103=1,1,BB$107*(1+(1-BD$103)*Inputs!$E$59))</f>
        <v>1.8314599359654629</v>
      </c>
      <c r="BE107" s="606">
        <f>IF(BE$103=1,1,BC$107*(1+(1-BE$103)*Inputs!$E$59))</f>
        <v>1.8539440983221516</v>
      </c>
      <c r="BF107" s="606">
        <f>IF(BF$103=1,1,BD$107*(1+(1-BF$103)*Inputs!$E$59))</f>
        <v>1.8772464343645994</v>
      </c>
      <c r="BG107" s="606">
        <f>IF(BG$103=1,1,BE$107*(1+(1-BG$103)*Inputs!$E$59))</f>
        <v>1.9002927007802053</v>
      </c>
      <c r="BH107" s="606">
        <f>IF(BH$103=1,1,BF$107*(1+(1-BH$103)*Inputs!$E$59))</f>
        <v>1.9241775952237141</v>
      </c>
      <c r="BI107" s="606">
        <f>IF(BI$103=1,1,BG$107*(1+(1-BI$103)*Inputs!$E$59))</f>
        <v>1.9478000182997102</v>
      </c>
      <c r="BJ107" s="606">
        <f>IF(BJ$103=1,1,BH$107*(1+(1-BJ$103)*Inputs!$E$59))</f>
        <v>1.9722820351043069</v>
      </c>
      <c r="BK107" s="606">
        <f>IF(BK$103=1,1,BI$107*(1+(1-BK$103)*Inputs!$E$59))</f>
        <v>1.9964950187572028</v>
      </c>
      <c r="BL107" s="606">
        <f>IF(BL$103=1,1,BJ$107*(1+(1-BL$103)*Inputs!$E$59))</f>
        <v>2.0215890859819146</v>
      </c>
      <c r="BM107" s="606">
        <f>IF(BM$103=1,1,BK$107*(1+(1-BM$103)*Inputs!$E$59))</f>
        <v>2.0464073942261325</v>
      </c>
      <c r="BN107" s="606">
        <f>IF(BN$103=1,1,BL$107*(1+(1-BN$103)*Inputs!$E$59))</f>
        <v>2.0721288131314624</v>
      </c>
      <c r="BO107" s="606">
        <f>IF(BO$103=1,1,BM$107*(1+(1-BO$103)*Inputs!$E$59))</f>
        <v>2.0975675790817858</v>
      </c>
      <c r="BP107" s="606">
        <f>IF(BP$103=1,1,BN$107*(1+(1-BP$103)*Inputs!$E$59))</f>
        <v>2.1239320334597487</v>
      </c>
      <c r="BQ107" s="606">
        <f>IF(BQ$103=1,1,BO$107*(1+(1-BQ$103)*Inputs!$E$59))</f>
        <v>2.1500067685588302</v>
      </c>
      <c r="BR107" s="606">
        <f>IF(BR$103=1,1,BP$107*(1+(1-BR$103)*Inputs!$E$59))</f>
        <v>2.177030334296242</v>
      </c>
      <c r="BS107" s="606">
        <f>IF(BS$103=1,1,BQ$107*(1+(1-BS$103)*Inputs!$E$59))</f>
        <v>2.2037569377728006</v>
      </c>
      <c r="BT107" s="606">
        <f>IF(BT$103=1,1,BR$107*(1+(1-BT$103)*Inputs!$E$59))</f>
        <v>2.231456092653648</v>
      </c>
      <c r="BU107" s="606">
        <f>IF(BU$103=1,1,BS$107*(1+(1-BU$103)*Inputs!$E$59))</f>
        <v>2.2588508612171205</v>
      </c>
      <c r="BV107" s="606">
        <f>IF(BV$103=1,1,BT$107*(1+(1-BV$103)*Inputs!$E$59))</f>
        <v>2.287242494969989</v>
      </c>
      <c r="BW107" s="606">
        <f>IF(BW$103=1,1,BU$107*(1+(1-BW$103)*Inputs!$E$59))</f>
        <v>2.3153221327475482</v>
      </c>
      <c r="BX107" s="606">
        <f>IF(BX$103=1,1,BV$107*(1+(1-BX$103)*Inputs!$E$59))</f>
        <v>2.3444235573442387</v>
      </c>
      <c r="BY107" s="606">
        <f>IF(BY$103=1,1,BW$107*(1+(1-BY$103)*Inputs!$E$59))</f>
        <v>2.3732051860662366</v>
      </c>
      <c r="BZ107" s="606">
        <f>IF(BZ$103=1,1,BX$107*(1+(1-BZ$103)*Inputs!$E$59))</f>
        <v>2.4030341462778444</v>
      </c>
      <c r="CA107" s="606">
        <f>IF(CA$103=1,1,BY$107*(1+(1-CA$103)*Inputs!$E$59))</f>
        <v>2.4325353157178924</v>
      </c>
      <c r="CB107" s="606">
        <f>IF(CB$103=1,1,BZ$107*(1+(1-CB$103)*Inputs!$E$59))</f>
        <v>2.4631099999347903</v>
      </c>
      <c r="CC107" s="606">
        <f>IF(CC$103=1,1,CA$107*(1+(1-CC$103)*Inputs!$E$59))</f>
        <v>2.4933486986108395</v>
      </c>
      <c r="CD107" s="606">
        <f>IF(CD$103=1,1,CB$107*(1+(1-CD$103)*Inputs!$E$59))</f>
        <v>2.5246877499331597</v>
      </c>
      <c r="CE107" s="606">
        <f>IF(CE$103=1,1,CC$107*(1+(1-CE$103)*Inputs!$E$59))</f>
        <v>2.5556824160761105</v>
      </c>
      <c r="CF107" s="606">
        <f>IF(CF$103=1,1,CD$107*(1+(1-CF$103)*Inputs!$E$59))</f>
        <v>2.5878049436814883</v>
      </c>
      <c r="CG107" s="606">
        <f>IF(CG$103=1,1,CE$107*(1+(1-CG$103)*Inputs!$E$59))</f>
        <v>2.6195744764780131</v>
      </c>
    </row>
    <row r="108" spans="1:86" ht="14.45" hidden="1" outlineLevel="1" x14ac:dyDescent="0.3">
      <c r="A108" s="1008"/>
      <c r="B108" s="197" t="s">
        <v>790</v>
      </c>
      <c r="E108" s="752">
        <v>1</v>
      </c>
      <c r="F108" s="606">
        <f>IF(F$103=1,1,D$108*(1+(1-F$103)*Inputs!$E$60))</f>
        <v>1</v>
      </c>
      <c r="G108" s="606">
        <f>IF(G$103=1,1,E$108*(1+(1-G$103)*Inputs!$E$60))</f>
        <v>1</v>
      </c>
      <c r="H108" s="606">
        <f>IF(H$103=1,1,F$108*(1+(1-H$103)*Inputs!$E$60))</f>
        <v>1.0125690607734807</v>
      </c>
      <c r="I108" s="606">
        <f>IF(I$103=1,1,G$108*(1+(1-I$103)*Inputs!$E$60))</f>
        <v>1.0249999999999999</v>
      </c>
      <c r="J108" s="606">
        <f>IF(J$103=1,1,H$108*(1+(1-J$103)*Inputs!$E$60))</f>
        <v>1.0378832872928176</v>
      </c>
      <c r="K108" s="606">
        <f>IF(K$103=1,1,I$108*(1+(1-K$103)*Inputs!$E$60))</f>
        <v>1.0506249999999999</v>
      </c>
      <c r="L108" s="606">
        <f>IF(L$103=1,1,J$108*(1+(1-L$103)*Inputs!$E$60))</f>
        <v>1.0638303694751381</v>
      </c>
      <c r="M108" s="606">
        <f>IF(M$103=1,1,K$108*(1+(1-M$103)*Inputs!$E$60))</f>
        <v>1.0768906249999999</v>
      </c>
      <c r="N108" s="606">
        <f>IF(N$103=1,1,L$108*(1+(1-N$103)*Inputs!$E$60))</f>
        <v>1.0904261287120165</v>
      </c>
      <c r="O108" s="606">
        <f>IF(O$103=1,1,M$108*(1+(1-O$103)*Inputs!$E$60))</f>
        <v>1.1038128906249998</v>
      </c>
      <c r="P108" s="606">
        <f>IF(P$103=1,1,N$108*(1+(1-P$103)*Inputs!$E$60))</f>
        <v>1.1176867819298169</v>
      </c>
      <c r="Q108" s="606">
        <f>IF(Q$103=1,1,O$108*(1+(1-Q$103)*Inputs!$E$60))</f>
        <v>1.1314082128906247</v>
      </c>
      <c r="R108" s="606">
        <f>IF(R$103=1,1,P$108*(1+(1-R$103)*Inputs!$E$60))</f>
        <v>1.1456289514780622</v>
      </c>
      <c r="S108" s="606">
        <f>IF(S$103=1,1,Q$108*(1+(1-S$103)*Inputs!$E$60))</f>
        <v>1.1596934182128902</v>
      </c>
      <c r="T108" s="606">
        <f>IF(T$103=1,1,R$108*(1+(1-T$103)*Inputs!$E$60))</f>
        <v>1.1742696752650137</v>
      </c>
      <c r="U108" s="606">
        <f>IF(U$103=1,1,S$108*(1+(1-U$103)*Inputs!$E$60))</f>
        <v>1.1886857536682123</v>
      </c>
      <c r="V108" s="606">
        <f>IF(V$103=1,1,T$108*(1+(1-V$103)*Inputs!$E$60))</f>
        <v>1.2036264171466389</v>
      </c>
      <c r="W108" s="606">
        <f>IF(W$103=1,1,U$108*(1+(1-W$103)*Inputs!$E$60))</f>
        <v>1.2184028975099175</v>
      </c>
      <c r="X108" s="606">
        <f>IF(X$103=1,1,V$108*(1+(1-X$103)*Inputs!$E$60))</f>
        <v>1.2337170775753048</v>
      </c>
      <c r="Y108" s="606">
        <f>IF(Y$103=1,1,W$108*(1+(1-Y$103)*Inputs!$E$60))</f>
        <v>1.2488629699476652</v>
      </c>
      <c r="Z108" s="606">
        <f>IF(Z$103=1,1,X$108*(1+(1-Z$103)*Inputs!$E$60))</f>
        <v>1.2645600045146874</v>
      </c>
      <c r="AA108" s="606">
        <f>IF(AA$103=1,1,Y$108*(1+(1-AA$103)*Inputs!$E$60))</f>
        <v>1.2800845441963566</v>
      </c>
      <c r="AB108" s="606">
        <f>IF(AB$103=1,1,Z$108*(1+(1-AB$103)*Inputs!$E$60))</f>
        <v>1.2961740046275545</v>
      </c>
      <c r="AC108" s="606">
        <f>IF(AC$103=1,1,AA$108*(1+(1-AC$103)*Inputs!$E$60))</f>
        <v>1.3120866578012655</v>
      </c>
      <c r="AD108" s="606">
        <f>IF(AD$103=1,1,AB$108*(1+(1-AD$103)*Inputs!$E$60))</f>
        <v>1.3285783547432433</v>
      </c>
      <c r="AE108" s="606">
        <f>IF(AE$103=1,1,AC$108*(1+(1-AE$103)*Inputs!$E$60))</f>
        <v>1.3448888242462971</v>
      </c>
      <c r="AF108" s="606">
        <f>IF(AF$103=1,1,AD$108*(1+(1-AF$103)*Inputs!$E$60))</f>
        <v>1.3617928136118242</v>
      </c>
      <c r="AG108" s="606">
        <f>IF(AG$103=1,1,AE$108*(1+(1-AG$103)*Inputs!$E$60))</f>
        <v>1.3785110448524545</v>
      </c>
      <c r="AH108" s="606">
        <f>IF(AH$103=1,1,AF$108*(1+(1-AH$103)*Inputs!$E$60))</f>
        <v>1.3958376339521197</v>
      </c>
      <c r="AI108" s="606">
        <f>IF(AI$103=1,1,AG$108*(1+(1-AI$103)*Inputs!$E$60))</f>
        <v>1.4129738209737657</v>
      </c>
      <c r="AJ108" s="606">
        <f>IF(AJ$103=1,1,AH$108*(1+(1-AJ$103)*Inputs!$E$60))</f>
        <v>1.4307335748009224</v>
      </c>
      <c r="AK108" s="606">
        <f>IF(AK$103=1,1,AI$108*(1+(1-AK$103)*Inputs!$E$60))</f>
        <v>1.4482981664981096</v>
      </c>
      <c r="AL108" s="606">
        <f>IF(AL$103=1,1,AJ$108*(1+(1-AL$103)*Inputs!$E$60))</f>
        <v>1.4665019141709454</v>
      </c>
      <c r="AM108" s="606">
        <f>IF(AM$103=1,1,AK$108*(1+(1-AM$103)*Inputs!$E$60))</f>
        <v>1.4845056206605622</v>
      </c>
      <c r="AN108" s="606">
        <f>IF(AN$103=1,1,AL$108*(1+(1-AN$103)*Inputs!$E$60))</f>
        <v>1.5031644620252189</v>
      </c>
      <c r="AO108" s="606">
        <f>IF(AO$103=1,1,AM$108*(1+(1-AO$103)*Inputs!$E$60))</f>
        <v>1.5216182611770761</v>
      </c>
      <c r="AP108" s="606">
        <f>IF(AP$103=1,1,AN$108*(1+(1-AP$103)*Inputs!$E$60))</f>
        <v>1.5407435735758492</v>
      </c>
      <c r="AQ108" s="606">
        <f>IF(AQ$103=1,1,AO$108*(1+(1-AQ$103)*Inputs!$E$60))</f>
        <v>1.5596587177065029</v>
      </c>
      <c r="AR108" s="606">
        <f>IF(AR$103=1,1,AP$108*(1+(1-AR$103)*Inputs!$E$60))</f>
        <v>1.5792621629152452</v>
      </c>
      <c r="AS108" s="606">
        <f>IF(AS$103=1,1,AQ$108*(1+(1-AS$103)*Inputs!$E$60))</f>
        <v>1.5986501856491653</v>
      </c>
      <c r="AT108" s="606">
        <f>IF(AT$103=1,1,AR$108*(1+(1-AT$103)*Inputs!$E$60))</f>
        <v>1.6187437169881262</v>
      </c>
      <c r="AU108" s="606">
        <f>IF(AU$103=1,1,AS$108*(1+(1-AU$103)*Inputs!$E$60))</f>
        <v>1.6386164402903942</v>
      </c>
      <c r="AV108" s="606">
        <f>IF(AV$103=1,1,AT$108*(1+(1-AV$103)*Inputs!$E$60))</f>
        <v>1.6592123099128293</v>
      </c>
      <c r="AW108" s="606">
        <f>IF(AW$103=1,1,AU$108*(1+(1-AW$103)*Inputs!$E$60))</f>
        <v>1.6795818512976539</v>
      </c>
      <c r="AX108" s="606">
        <f>IF(AX$103=1,1,AV$108*(1+(1-AX$103)*Inputs!$E$60))</f>
        <v>1.7006926176606498</v>
      </c>
      <c r="AY108" s="606">
        <f>IF(AY$103=1,1,AW$108*(1+(1-AY$103)*Inputs!$E$60))</f>
        <v>1.721571397580095</v>
      </c>
      <c r="AZ108" s="606">
        <f>IF(AZ$103=1,1,AX$108*(1+(1-AZ$103)*Inputs!$E$60))</f>
        <v>1.743209933102166</v>
      </c>
      <c r="BA108" s="606">
        <f>IF(BA$103=1,1,AY$108*(1+(1-BA$103)*Inputs!$E$60))</f>
        <v>1.7646106825195973</v>
      </c>
      <c r="BB108" s="606">
        <f>IF(BB$103=1,1,AZ$108*(1+(1-BB$103)*Inputs!$E$60))</f>
        <v>1.78679018142972</v>
      </c>
      <c r="BC108" s="606">
        <f>IF(BC$103=1,1,BA$108*(1+(1-BC$103)*Inputs!$E$60))</f>
        <v>1.8087259495825871</v>
      </c>
      <c r="BD108" s="606">
        <f>IF(BD$103=1,1,BB$108*(1+(1-BD$103)*Inputs!$E$60))</f>
        <v>1.8314599359654629</v>
      </c>
      <c r="BE108" s="606">
        <f>IF(BE$103=1,1,BC$108*(1+(1-BE$103)*Inputs!$E$60))</f>
        <v>1.8539440983221516</v>
      </c>
      <c r="BF108" s="606">
        <f>IF(BF$103=1,1,BD$108*(1+(1-BF$103)*Inputs!$E$60))</f>
        <v>1.8772464343645994</v>
      </c>
      <c r="BG108" s="606">
        <f>IF(BG$103=1,1,BE$108*(1+(1-BG$103)*Inputs!$E$60))</f>
        <v>1.9002927007802053</v>
      </c>
      <c r="BH108" s="606">
        <f>IF(BH$103=1,1,BF$108*(1+(1-BH$103)*Inputs!$E$60))</f>
        <v>1.9241775952237141</v>
      </c>
      <c r="BI108" s="606">
        <f>IF(BI$103=1,1,BG$108*(1+(1-BI$103)*Inputs!$E$60))</f>
        <v>1.9478000182997102</v>
      </c>
      <c r="BJ108" s="606">
        <f>IF(BJ$103=1,1,BH$108*(1+(1-BJ$103)*Inputs!$E$60))</f>
        <v>1.9722820351043069</v>
      </c>
      <c r="BK108" s="606">
        <f>IF(BK$103=1,1,BI$108*(1+(1-BK$103)*Inputs!$E$60))</f>
        <v>1.9964950187572028</v>
      </c>
      <c r="BL108" s="606">
        <f>IF(BL$103=1,1,BJ$108*(1+(1-BL$103)*Inputs!$E$60))</f>
        <v>2.0215890859819146</v>
      </c>
      <c r="BM108" s="606">
        <f>IF(BM$103=1,1,BK$108*(1+(1-BM$103)*Inputs!$E$60))</f>
        <v>2.0464073942261325</v>
      </c>
      <c r="BN108" s="606">
        <f>IF(BN$103=1,1,BL$108*(1+(1-BN$103)*Inputs!$E$60))</f>
        <v>2.0721288131314624</v>
      </c>
      <c r="BO108" s="606">
        <f>IF(BO$103=1,1,BM$108*(1+(1-BO$103)*Inputs!$E$60))</f>
        <v>2.0975675790817858</v>
      </c>
      <c r="BP108" s="606">
        <f>IF(BP$103=1,1,BN$108*(1+(1-BP$103)*Inputs!$E$60))</f>
        <v>2.1239320334597487</v>
      </c>
      <c r="BQ108" s="606">
        <f>IF(BQ$103=1,1,BO$108*(1+(1-BQ$103)*Inputs!$E$60))</f>
        <v>2.1500067685588302</v>
      </c>
      <c r="BR108" s="606">
        <f>IF(BR$103=1,1,BP$108*(1+(1-BR$103)*Inputs!$E$60))</f>
        <v>2.177030334296242</v>
      </c>
      <c r="BS108" s="606">
        <f>IF(BS$103=1,1,BQ$108*(1+(1-BS$103)*Inputs!$E$60))</f>
        <v>2.2037569377728006</v>
      </c>
      <c r="BT108" s="606">
        <f>IF(BT$103=1,1,BR$108*(1+(1-BT$103)*Inputs!$E$60))</f>
        <v>2.231456092653648</v>
      </c>
      <c r="BU108" s="606">
        <f>IF(BU$103=1,1,BS$108*(1+(1-BU$103)*Inputs!$E$60))</f>
        <v>2.2588508612171205</v>
      </c>
      <c r="BV108" s="606">
        <f>IF(BV$103=1,1,BT$108*(1+(1-BV$103)*Inputs!$E$60))</f>
        <v>2.287242494969989</v>
      </c>
      <c r="BW108" s="606">
        <f>IF(BW$103=1,1,BU$108*(1+(1-BW$103)*Inputs!$E$60))</f>
        <v>2.3153221327475482</v>
      </c>
      <c r="BX108" s="606">
        <f>IF(BX$103=1,1,BV$108*(1+(1-BX$103)*Inputs!$E$60))</f>
        <v>2.3444235573442387</v>
      </c>
      <c r="BY108" s="606">
        <f>IF(BY$103=1,1,BW$108*(1+(1-BY$103)*Inputs!$E$60))</f>
        <v>2.3732051860662366</v>
      </c>
      <c r="BZ108" s="606">
        <f>IF(BZ$103=1,1,BX$108*(1+(1-BZ$103)*Inputs!$E$60))</f>
        <v>2.4030341462778444</v>
      </c>
      <c r="CA108" s="606">
        <f>IF(CA$103=1,1,BY$108*(1+(1-CA$103)*Inputs!$E$60))</f>
        <v>2.4325353157178924</v>
      </c>
      <c r="CB108" s="606">
        <f>IF(CB$103=1,1,BZ$108*(1+(1-CB$103)*Inputs!$E$60))</f>
        <v>2.4631099999347903</v>
      </c>
      <c r="CC108" s="606">
        <f>IF(CC$103=1,1,CA$108*(1+(1-CC$103)*Inputs!$E$60))</f>
        <v>2.4933486986108395</v>
      </c>
      <c r="CD108" s="606">
        <f>IF(CD$103=1,1,CB$108*(1+(1-CD$103)*Inputs!$E$60))</f>
        <v>2.5246877499331597</v>
      </c>
      <c r="CE108" s="606">
        <f>IF(CE$103=1,1,CC$108*(1+(1-CE$103)*Inputs!$E$60))</f>
        <v>2.5556824160761105</v>
      </c>
      <c r="CF108" s="606">
        <f>IF(CF$103=1,1,CD$108*(1+(1-CF$103)*Inputs!$E$60))</f>
        <v>2.5878049436814883</v>
      </c>
      <c r="CG108" s="606">
        <f>IF(CG$103=1,1,CE$108*(1+(1-CG$103)*Inputs!$E$60))</f>
        <v>2.6195744764780131</v>
      </c>
    </row>
    <row r="109" spans="1:86" ht="14.45" hidden="1" outlineLevel="1" x14ac:dyDescent="0.3">
      <c r="A109" s="1008"/>
      <c r="B109" s="197" t="s">
        <v>494</v>
      </c>
      <c r="E109" s="752">
        <v>1</v>
      </c>
      <c r="F109" s="111">
        <f>IF(F$103=1,1,D$109*(1+(1-F$103)*Inputs!$E$61))</f>
        <v>1</v>
      </c>
      <c r="G109" s="111">
        <f>IF(G$103=1,1,E$109*(1+(1-G$103)*Inputs!$E$61))</f>
        <v>1</v>
      </c>
      <c r="H109" s="111">
        <f>IF(H$103=1,1,F$109*(1+(1-H$103)*Inputs!$E$61))</f>
        <v>1.0125690607734807</v>
      </c>
      <c r="I109" s="111">
        <f>IF(I$103=1,1,G$109*(1+(1-I$103)*Inputs!$E$61))</f>
        <v>1.0249999999999999</v>
      </c>
      <c r="J109" s="111">
        <f>IF(J$103=1,1,H$109*(1+(1-J$103)*Inputs!$E$61))</f>
        <v>1.0378832872928176</v>
      </c>
      <c r="K109" s="111">
        <f>IF(K$103=1,1,I$109*(1+(1-K$103)*Inputs!$E$61))</f>
        <v>1.0506249999999999</v>
      </c>
      <c r="L109" s="111">
        <f>IF(L$103=1,1,J$109*(1+(1-L$103)*Inputs!$E$61))</f>
        <v>1.0638303694751381</v>
      </c>
      <c r="M109" s="111">
        <f>IF(M$103=1,1,K$109*(1+(1-M$103)*Inputs!$E$61))</f>
        <v>1.0768906249999999</v>
      </c>
      <c r="N109" s="111">
        <f>IF(N$103=1,1,L$109*(1+(1-N$103)*Inputs!$E$61))</f>
        <v>1.0904261287120165</v>
      </c>
      <c r="O109" s="111">
        <f>IF(O$103=1,1,M$109*(1+(1-O$103)*Inputs!$E$61))</f>
        <v>1.1038128906249998</v>
      </c>
      <c r="P109" s="111">
        <f>IF(P$103=1,1,N$109*(1+(1-P$103)*Inputs!$E$61))</f>
        <v>1.1176867819298169</v>
      </c>
      <c r="Q109" s="111">
        <f>IF(Q$103=1,1,O$109*(1+(1-Q$103)*Inputs!$E$61))</f>
        <v>1.1314082128906247</v>
      </c>
      <c r="R109" s="111">
        <f>IF(R$103=1,1,P$109*(1+(1-R$103)*Inputs!$E$61))</f>
        <v>1.1456289514780622</v>
      </c>
      <c r="S109" s="111">
        <f>IF(S$103=1,1,Q$109*(1+(1-S$103)*Inputs!$E$61))</f>
        <v>1.1596934182128902</v>
      </c>
      <c r="T109" s="111">
        <f>IF(T$103=1,1,R$109*(1+(1-T$103)*Inputs!$E$61))</f>
        <v>1.1742696752650137</v>
      </c>
      <c r="U109" s="111">
        <f>IF(U$103=1,1,S$109*(1+(1-U$103)*Inputs!$E$61))</f>
        <v>1.1886857536682123</v>
      </c>
      <c r="V109" s="111">
        <f>IF(V$103=1,1,T$109*(1+(1-V$103)*Inputs!$E$61))</f>
        <v>1.2036264171466389</v>
      </c>
      <c r="W109" s="111">
        <f>IF(W$103=1,1,U$109*(1+(1-W$103)*Inputs!$E$61))</f>
        <v>1.2184028975099175</v>
      </c>
      <c r="X109" s="111">
        <f>IF(X$103=1,1,V$109*(1+(1-X$103)*Inputs!$E$61))</f>
        <v>1.2337170775753048</v>
      </c>
      <c r="Y109" s="111">
        <f>IF(Y$103=1,1,W$109*(1+(1-Y$103)*Inputs!$E$61))</f>
        <v>1.2488629699476652</v>
      </c>
      <c r="Z109" s="111">
        <f>IF(Z$103=1,1,X$109*(1+(1-Z$103)*Inputs!$E$61))</f>
        <v>1.2645600045146874</v>
      </c>
      <c r="AA109" s="111">
        <f>IF(AA$103=1,1,Y$109*(1+(1-AA$103)*Inputs!$E$61))</f>
        <v>1.2800845441963566</v>
      </c>
      <c r="AB109" s="111">
        <f>IF(AB$103=1,1,Z$109*(1+(1-AB$103)*Inputs!$E$61))</f>
        <v>1.2961740046275545</v>
      </c>
      <c r="AC109" s="111">
        <f>IF(AC$103=1,1,AA$109*(1+(1-AC$103)*Inputs!$E$61))</f>
        <v>1.3120866578012655</v>
      </c>
      <c r="AD109" s="111">
        <f>IF(AD$103=1,1,AB$109*(1+(1-AD$103)*Inputs!$E$61))</f>
        <v>1.3285783547432433</v>
      </c>
      <c r="AE109" s="111">
        <f>IF(AE$103=1,1,AC$109*(1+(1-AE$103)*Inputs!$E$61))</f>
        <v>1.3448888242462971</v>
      </c>
      <c r="AF109" s="111">
        <f>IF(AF$103=1,1,AD$109*(1+(1-AF$103)*Inputs!$E$61))</f>
        <v>1.3617928136118242</v>
      </c>
      <c r="AG109" s="111">
        <f>IF(AG$103=1,1,AE$109*(1+(1-AG$103)*Inputs!$E$61))</f>
        <v>1.3785110448524545</v>
      </c>
      <c r="AH109" s="111">
        <f>IF(AH$103=1,1,AF$109*(1+(1-AH$103)*Inputs!$E$61))</f>
        <v>1.3958376339521197</v>
      </c>
      <c r="AI109" s="111">
        <f>IF(AI$103=1,1,AG$109*(1+(1-AI$103)*Inputs!$E$61))</f>
        <v>1.4129738209737657</v>
      </c>
      <c r="AJ109" s="111">
        <f>IF(AJ$103=1,1,AH$109*(1+(1-AJ$103)*Inputs!$E$61))</f>
        <v>1.4307335748009224</v>
      </c>
      <c r="AK109" s="111">
        <f>IF(AK$103=1,1,AI$109*(1+(1-AK$103)*Inputs!$E$61))</f>
        <v>1.4482981664981096</v>
      </c>
      <c r="AL109" s="111">
        <f>IF(AL$103=1,1,AJ$109*(1+(1-AL$103)*Inputs!$E$61))</f>
        <v>1.4665019141709454</v>
      </c>
      <c r="AM109" s="111">
        <f>IF(AM$103=1,1,AK$109*(1+(1-AM$103)*Inputs!$E$61))</f>
        <v>1.4845056206605622</v>
      </c>
      <c r="AN109" s="111">
        <f>IF(AN$103=1,1,AL$109*(1+(1-AN$103)*Inputs!$E$61))</f>
        <v>1.5031644620252189</v>
      </c>
      <c r="AO109" s="111">
        <f>IF(AO$103=1,1,AM$109*(1+(1-AO$103)*Inputs!$E$61))</f>
        <v>1.5216182611770761</v>
      </c>
      <c r="AP109" s="111">
        <f>IF(AP$103=1,1,AN$109*(1+(1-AP$103)*Inputs!$E$61))</f>
        <v>1.5407435735758492</v>
      </c>
      <c r="AQ109" s="111">
        <f>IF(AQ$103=1,1,AO$109*(1+(1-AQ$103)*Inputs!$E$61))</f>
        <v>1.5596587177065029</v>
      </c>
      <c r="AR109" s="111">
        <f>IF(AR$103=1,1,AP$109*(1+(1-AR$103)*Inputs!$E$61))</f>
        <v>1.5792621629152452</v>
      </c>
      <c r="AS109" s="111">
        <f>IF(AS$103=1,1,AQ$109*(1+(1-AS$103)*Inputs!$E$61))</f>
        <v>1.5986501856491653</v>
      </c>
      <c r="AT109" s="111">
        <f>IF(AT$103=1,1,AR$109*(1+(1-AT$103)*Inputs!$E$61))</f>
        <v>1.6187437169881262</v>
      </c>
      <c r="AU109" s="111">
        <f>IF(AU$103=1,1,AS$109*(1+(1-AU$103)*Inputs!$E$61))</f>
        <v>1.6386164402903942</v>
      </c>
      <c r="AV109" s="111">
        <f>IF(AV$103=1,1,AT$109*(1+(1-AV$103)*Inputs!$E$61))</f>
        <v>1.6592123099128293</v>
      </c>
      <c r="AW109" s="111">
        <f>IF(AW$103=1,1,AU$109*(1+(1-AW$103)*Inputs!$E$61))</f>
        <v>1.6795818512976539</v>
      </c>
      <c r="AX109" s="111">
        <f>IF(AX$103=1,1,AV$109*(1+(1-AX$103)*Inputs!$E$61))</f>
        <v>1.7006926176606498</v>
      </c>
      <c r="AY109" s="111">
        <f>IF(AY$103=1,1,AW$109*(1+(1-AY$103)*Inputs!$E$61))</f>
        <v>1.721571397580095</v>
      </c>
      <c r="AZ109" s="111">
        <f>IF(AZ$103=1,1,AX$109*(1+(1-AZ$103)*Inputs!$E$61))</f>
        <v>1.743209933102166</v>
      </c>
      <c r="BA109" s="111">
        <f>IF(BA$103=1,1,AY$109*(1+(1-BA$103)*Inputs!$E$61))</f>
        <v>1.7646106825195973</v>
      </c>
      <c r="BB109" s="111">
        <f>IF(BB$103=1,1,AZ$109*(1+(1-BB$103)*Inputs!$E$61))</f>
        <v>1.78679018142972</v>
      </c>
      <c r="BC109" s="111">
        <f>IF(BC$103=1,1,BA$109*(1+(1-BC$103)*Inputs!$E$61))</f>
        <v>1.8087259495825871</v>
      </c>
      <c r="BD109" s="111">
        <f>IF(BD$103=1,1,BB$109*(1+(1-BD$103)*Inputs!$E$61))</f>
        <v>1.8314599359654629</v>
      </c>
      <c r="BE109" s="111">
        <f>IF(BE$103=1,1,BC$109*(1+(1-BE$103)*Inputs!$E$61))</f>
        <v>1.8539440983221516</v>
      </c>
      <c r="BF109" s="111">
        <f>IF(BF$103=1,1,BD$109*(1+(1-BF$103)*Inputs!$E$61))</f>
        <v>1.8772464343645994</v>
      </c>
      <c r="BG109" s="111">
        <f>IF(BG$103=1,1,BE$109*(1+(1-BG$103)*Inputs!$E$61))</f>
        <v>1.9002927007802053</v>
      </c>
      <c r="BH109" s="111">
        <f>IF(BH$103=1,1,BF$109*(1+(1-BH$103)*Inputs!$E$61))</f>
        <v>1.9241775952237141</v>
      </c>
      <c r="BI109" s="111">
        <f>IF(BI$103=1,1,BG$109*(1+(1-BI$103)*Inputs!$E$61))</f>
        <v>1.9478000182997102</v>
      </c>
      <c r="BJ109" s="111">
        <f>IF(BJ$103=1,1,BH$109*(1+(1-BJ$103)*Inputs!$E$61))</f>
        <v>1.9722820351043069</v>
      </c>
      <c r="BK109" s="111">
        <f>IF(BK$103=1,1,BI$109*(1+(1-BK$103)*Inputs!$E$61))</f>
        <v>1.9964950187572028</v>
      </c>
      <c r="BL109" s="111">
        <f>IF(BL$103=1,1,BJ$109*(1+(1-BL$103)*Inputs!$E$61))</f>
        <v>2.0215890859819146</v>
      </c>
      <c r="BM109" s="111">
        <f>IF(BM$103=1,1,BK$109*(1+(1-BM$103)*Inputs!$E$61))</f>
        <v>2.0464073942261325</v>
      </c>
      <c r="BN109" s="111">
        <f>IF(BN$103=1,1,BL$109*(1+(1-BN$103)*Inputs!$E$61))</f>
        <v>2.0721288131314624</v>
      </c>
      <c r="BO109" s="111">
        <f>IF(BO$103=1,1,BM$109*(1+(1-BO$103)*Inputs!$E$61))</f>
        <v>2.0975675790817858</v>
      </c>
      <c r="BP109" s="111">
        <f>IF(BP$103=1,1,BN$109*(1+(1-BP$103)*Inputs!$E$61))</f>
        <v>2.1239320334597487</v>
      </c>
      <c r="BQ109" s="111">
        <f>IF(BQ$103=1,1,BO$109*(1+(1-BQ$103)*Inputs!$E$61))</f>
        <v>2.1500067685588302</v>
      </c>
      <c r="BR109" s="111">
        <f>IF(BR$103=1,1,BP$109*(1+(1-BR$103)*Inputs!$E$61))</f>
        <v>2.177030334296242</v>
      </c>
      <c r="BS109" s="111">
        <f>IF(BS$103=1,1,BQ$109*(1+(1-BS$103)*Inputs!$E$61))</f>
        <v>2.2037569377728006</v>
      </c>
      <c r="BT109" s="111">
        <f>IF(BT$103=1,1,BR$109*(1+(1-BT$103)*Inputs!$E$61))</f>
        <v>2.231456092653648</v>
      </c>
      <c r="BU109" s="111">
        <f>IF(BU$103=1,1,BS$109*(1+(1-BU$103)*Inputs!$E$61))</f>
        <v>2.2588508612171205</v>
      </c>
      <c r="BV109" s="111">
        <f>IF(BV$103=1,1,BT$109*(1+(1-BV$103)*Inputs!$E$61))</f>
        <v>2.287242494969989</v>
      </c>
      <c r="BW109" s="111">
        <f>IF(BW$103=1,1,BU$109*(1+(1-BW$103)*Inputs!$E$61))</f>
        <v>2.3153221327475482</v>
      </c>
      <c r="BX109" s="111">
        <f>IF(BX$103=1,1,BV$109*(1+(1-BX$103)*Inputs!$E$61))</f>
        <v>2.3444235573442387</v>
      </c>
      <c r="BY109" s="111">
        <f>IF(BY$103=1,1,BW$109*(1+(1-BY$103)*Inputs!$E$61))</f>
        <v>2.3732051860662366</v>
      </c>
      <c r="BZ109" s="111">
        <f>IF(BZ$103=1,1,BX$109*(1+(1-BZ$103)*Inputs!$E$61))</f>
        <v>2.4030341462778444</v>
      </c>
      <c r="CA109" s="111">
        <f>IF(CA$103=1,1,BY$109*(1+(1-CA$103)*Inputs!$E$61))</f>
        <v>2.4325353157178924</v>
      </c>
      <c r="CB109" s="111">
        <f>IF(CB$103=1,1,BZ$109*(1+(1-CB$103)*Inputs!$E$61))</f>
        <v>2.4631099999347903</v>
      </c>
      <c r="CC109" s="111">
        <f>IF(CC$103=1,1,CA$109*(1+(1-CC$103)*Inputs!$E$61))</f>
        <v>2.4933486986108395</v>
      </c>
      <c r="CD109" s="111">
        <f>IF(CD$103=1,1,CB$109*(1+(1-CD$103)*Inputs!$E$61))</f>
        <v>2.5246877499331597</v>
      </c>
      <c r="CE109" s="111">
        <f>IF(CE$103=1,1,CC$109*(1+(1-CE$103)*Inputs!$E$61))</f>
        <v>2.5556824160761105</v>
      </c>
      <c r="CF109" s="111">
        <f>IF(CF$103=1,1,CD$109*(1+(1-CF$103)*Inputs!$E$61))</f>
        <v>2.5878049436814883</v>
      </c>
      <c r="CG109" s="111">
        <f>IF(CG$103=1,1,CE$109*(1+(1-CG$103)*Inputs!$E$61))</f>
        <v>2.6195744764780131</v>
      </c>
    </row>
    <row r="110" spans="1:86" ht="14.45" hidden="1" outlineLevel="1" x14ac:dyDescent="0.3">
      <c r="A110" s="1008"/>
      <c r="B110" s="197" t="s">
        <v>495</v>
      </c>
      <c r="E110" s="752">
        <v>1</v>
      </c>
      <c r="F110" s="111">
        <f>IF(F$103=1,1,D$110*(1+(1-F$103)*Inputs!$E$62))</f>
        <v>1</v>
      </c>
      <c r="G110" s="111">
        <f>IF(G$103=1,1,E$110*(1+(1-G$103)*Inputs!$E$62))</f>
        <v>1</v>
      </c>
      <c r="H110" s="111">
        <f>IF(H$103=1,1,F$110*(1+(1-H$103)*Inputs!$E$62))</f>
        <v>1.0125690607734807</v>
      </c>
      <c r="I110" s="111">
        <f>IF(I$103=1,1,G$110*(1+(1-I$103)*Inputs!$E$62))</f>
        <v>1.0249999999999999</v>
      </c>
      <c r="J110" s="111">
        <f>IF(J$103=1,1,H$110*(1+(1-J$103)*Inputs!$E$62))</f>
        <v>1.0378832872928176</v>
      </c>
      <c r="K110" s="111">
        <f>IF(K$103=1,1,I$110*(1+(1-K$103)*Inputs!$E$62))</f>
        <v>1.0506249999999999</v>
      </c>
      <c r="L110" s="111">
        <f>IF(L$103=1,1,J$110*(1+(1-L$103)*Inputs!$E$62))</f>
        <v>1.0638303694751381</v>
      </c>
      <c r="M110" s="111">
        <f>IF(M$103=1,1,K$110*(1+(1-M$103)*Inputs!$E$62))</f>
        <v>1.0768906249999999</v>
      </c>
      <c r="N110" s="111">
        <f>IF(N$103=1,1,L$110*(1+(1-N$103)*Inputs!$E$62))</f>
        <v>1.0904261287120165</v>
      </c>
      <c r="O110" s="111">
        <f>IF(O$103=1,1,M$110*(1+(1-O$103)*Inputs!$E$62))</f>
        <v>1.1038128906249998</v>
      </c>
      <c r="P110" s="111">
        <f>IF(P$103=1,1,N$110*(1+(1-P$103)*Inputs!$E$62))</f>
        <v>1.1176867819298169</v>
      </c>
      <c r="Q110" s="111">
        <f>IF(Q$103=1,1,O$110*(1+(1-Q$103)*Inputs!$E$62))</f>
        <v>1.1314082128906247</v>
      </c>
      <c r="R110" s="111">
        <f>IF(R$103=1,1,P$110*(1+(1-R$103)*Inputs!$E$62))</f>
        <v>1.1456289514780622</v>
      </c>
      <c r="S110" s="111">
        <f>IF(S$103=1,1,Q$110*(1+(1-S$103)*Inputs!$E$62))</f>
        <v>1.1596934182128902</v>
      </c>
      <c r="T110" s="111">
        <f>IF(T$103=1,1,R$110*(1+(1-T$103)*Inputs!$E$62))</f>
        <v>1.1742696752650137</v>
      </c>
      <c r="U110" s="111">
        <f>IF(U$103=1,1,S$110*(1+(1-U$103)*Inputs!$E$62))</f>
        <v>1.1886857536682123</v>
      </c>
      <c r="V110" s="111">
        <f>IF(V$103=1,1,T$110*(1+(1-V$103)*Inputs!$E$62))</f>
        <v>1.2036264171466389</v>
      </c>
      <c r="W110" s="111">
        <f>IF(W$103=1,1,U$110*(1+(1-W$103)*Inputs!$E$62))</f>
        <v>1.2184028975099175</v>
      </c>
      <c r="X110" s="111">
        <f>IF(X$103=1,1,V$110*(1+(1-X$103)*Inputs!$E$62))</f>
        <v>1.2337170775753048</v>
      </c>
      <c r="Y110" s="111">
        <f>IF(Y$103=1,1,W$110*(1+(1-Y$103)*Inputs!$E$62))</f>
        <v>1.2488629699476652</v>
      </c>
      <c r="Z110" s="111">
        <f>IF(Z$103=1,1,X$110*(1+(1-Z$103)*Inputs!$E$62))</f>
        <v>1.2645600045146874</v>
      </c>
      <c r="AA110" s="111">
        <f>IF(AA$103=1,1,Y$110*(1+(1-AA$103)*Inputs!$E$62))</f>
        <v>1.2800845441963566</v>
      </c>
      <c r="AB110" s="111">
        <f>IF(AB$103=1,1,Z$110*(1+(1-AB$103)*Inputs!$E$62))</f>
        <v>1.2961740046275545</v>
      </c>
      <c r="AC110" s="111">
        <f>IF(AC$103=1,1,AA$110*(1+(1-AC$103)*Inputs!$E$62))</f>
        <v>1.3120866578012655</v>
      </c>
      <c r="AD110" s="111">
        <f>IF(AD$103=1,1,AB$110*(1+(1-AD$103)*Inputs!$E$62))</f>
        <v>1.3285783547432433</v>
      </c>
      <c r="AE110" s="111">
        <f>IF(AE$103=1,1,AC$110*(1+(1-AE$103)*Inputs!$E$62))</f>
        <v>1.3448888242462971</v>
      </c>
      <c r="AF110" s="111">
        <f>IF(AF$103=1,1,AD$110*(1+(1-AF$103)*Inputs!$E$62))</f>
        <v>1.3617928136118242</v>
      </c>
      <c r="AG110" s="111">
        <f>IF(AG$103=1,1,AE$110*(1+(1-AG$103)*Inputs!$E$62))</f>
        <v>1.3785110448524545</v>
      </c>
      <c r="AH110" s="111">
        <f>IF(AH$103=1,1,AF$110*(1+(1-AH$103)*Inputs!$E$62))</f>
        <v>1.3958376339521197</v>
      </c>
      <c r="AI110" s="111">
        <f>IF(AI$103=1,1,AG$110*(1+(1-AI$103)*Inputs!$E$62))</f>
        <v>1.4129738209737657</v>
      </c>
      <c r="AJ110" s="111">
        <f>IF(AJ$103=1,1,AH$110*(1+(1-AJ$103)*Inputs!$E$62))</f>
        <v>1.4307335748009224</v>
      </c>
      <c r="AK110" s="111">
        <f>IF(AK$103=1,1,AI$110*(1+(1-AK$103)*Inputs!$E$62))</f>
        <v>1.4482981664981096</v>
      </c>
      <c r="AL110" s="111">
        <f>IF(AL$103=1,1,AJ$110*(1+(1-AL$103)*Inputs!$E$62))</f>
        <v>1.4665019141709454</v>
      </c>
      <c r="AM110" s="111">
        <f>IF(AM$103=1,1,AK$110*(1+(1-AM$103)*Inputs!$E$62))</f>
        <v>1.4845056206605622</v>
      </c>
      <c r="AN110" s="111">
        <f>IF(AN$103=1,1,AL$110*(1+(1-AN$103)*Inputs!$E$62))</f>
        <v>1.5031644620252189</v>
      </c>
      <c r="AO110" s="111">
        <f>IF(AO$103=1,1,AM$110*(1+(1-AO$103)*Inputs!$E$62))</f>
        <v>1.5216182611770761</v>
      </c>
      <c r="AP110" s="111">
        <f>IF(AP$103=1,1,AN$110*(1+(1-AP$103)*Inputs!$E$62))</f>
        <v>1.5407435735758492</v>
      </c>
      <c r="AQ110" s="111">
        <f>IF(AQ$103=1,1,AO$110*(1+(1-AQ$103)*Inputs!$E$62))</f>
        <v>1.5596587177065029</v>
      </c>
      <c r="AR110" s="111">
        <f>IF(AR$103=1,1,AP$110*(1+(1-AR$103)*Inputs!$E$62))</f>
        <v>1.5792621629152452</v>
      </c>
      <c r="AS110" s="111">
        <f>IF(AS$103=1,1,AQ$110*(1+(1-AS$103)*Inputs!$E$62))</f>
        <v>1.5986501856491653</v>
      </c>
      <c r="AT110" s="111">
        <f>IF(AT$103=1,1,AR$110*(1+(1-AT$103)*Inputs!$E$62))</f>
        <v>1.6187437169881262</v>
      </c>
      <c r="AU110" s="111">
        <f>IF(AU$103=1,1,AS$110*(1+(1-AU$103)*Inputs!$E$62))</f>
        <v>1.6386164402903942</v>
      </c>
      <c r="AV110" s="111">
        <f>IF(AV$103=1,1,AT$110*(1+(1-AV$103)*Inputs!$E$62))</f>
        <v>1.6592123099128293</v>
      </c>
      <c r="AW110" s="111">
        <f>IF(AW$103=1,1,AU$110*(1+(1-AW$103)*Inputs!$E$62))</f>
        <v>1.6795818512976539</v>
      </c>
      <c r="AX110" s="111">
        <f>IF(AX$103=1,1,AV$110*(1+(1-AX$103)*Inputs!$E$62))</f>
        <v>1.7006926176606498</v>
      </c>
      <c r="AY110" s="111">
        <f>IF(AY$103=1,1,AW$110*(1+(1-AY$103)*Inputs!$E$62))</f>
        <v>1.721571397580095</v>
      </c>
      <c r="AZ110" s="111">
        <f>IF(AZ$103=1,1,AX$110*(1+(1-AZ$103)*Inputs!$E$62))</f>
        <v>1.743209933102166</v>
      </c>
      <c r="BA110" s="111">
        <f>IF(BA$103=1,1,AY$110*(1+(1-BA$103)*Inputs!$E$62))</f>
        <v>1.7646106825195973</v>
      </c>
      <c r="BB110" s="111">
        <f>IF(BB$103=1,1,AZ$110*(1+(1-BB$103)*Inputs!$E$62))</f>
        <v>1.78679018142972</v>
      </c>
      <c r="BC110" s="111">
        <f>IF(BC$103=1,1,BA$110*(1+(1-BC$103)*Inputs!$E$62))</f>
        <v>1.8087259495825871</v>
      </c>
      <c r="BD110" s="111">
        <f>IF(BD$103=1,1,BB$110*(1+(1-BD$103)*Inputs!$E$62))</f>
        <v>1.8314599359654629</v>
      </c>
      <c r="BE110" s="111">
        <f>IF(BE$103=1,1,BC$110*(1+(1-BE$103)*Inputs!$E$62))</f>
        <v>1.8539440983221516</v>
      </c>
      <c r="BF110" s="111">
        <f>IF(BF$103=1,1,BD$110*(1+(1-BF$103)*Inputs!$E$62))</f>
        <v>1.8772464343645994</v>
      </c>
      <c r="BG110" s="111">
        <f>IF(BG$103=1,1,BE$110*(1+(1-BG$103)*Inputs!$E$62))</f>
        <v>1.9002927007802053</v>
      </c>
      <c r="BH110" s="111">
        <f>IF(BH$103=1,1,BF$110*(1+(1-BH$103)*Inputs!$E$62))</f>
        <v>1.9241775952237141</v>
      </c>
      <c r="BI110" s="111">
        <f>IF(BI$103=1,1,BG$110*(1+(1-BI$103)*Inputs!$E$62))</f>
        <v>1.9478000182997102</v>
      </c>
      <c r="BJ110" s="111">
        <f>IF(BJ$103=1,1,BH$110*(1+(1-BJ$103)*Inputs!$E$62))</f>
        <v>1.9722820351043069</v>
      </c>
      <c r="BK110" s="111">
        <f>IF(BK$103=1,1,BI$110*(1+(1-BK$103)*Inputs!$E$62))</f>
        <v>1.9964950187572028</v>
      </c>
      <c r="BL110" s="111">
        <f>IF(BL$103=1,1,BJ$110*(1+(1-BL$103)*Inputs!$E$62))</f>
        <v>2.0215890859819146</v>
      </c>
      <c r="BM110" s="111">
        <f>IF(BM$103=1,1,BK$110*(1+(1-BM$103)*Inputs!$E$62))</f>
        <v>2.0464073942261325</v>
      </c>
      <c r="BN110" s="111">
        <f>IF(BN$103=1,1,BL$110*(1+(1-BN$103)*Inputs!$E$62))</f>
        <v>2.0721288131314624</v>
      </c>
      <c r="BO110" s="111">
        <f>IF(BO$103=1,1,BM$110*(1+(1-BO$103)*Inputs!$E$62))</f>
        <v>2.0975675790817858</v>
      </c>
      <c r="BP110" s="111">
        <f>IF(BP$103=1,1,BN$110*(1+(1-BP$103)*Inputs!$E$62))</f>
        <v>2.1239320334597487</v>
      </c>
      <c r="BQ110" s="111">
        <f>IF(BQ$103=1,1,BO$110*(1+(1-BQ$103)*Inputs!$E$62))</f>
        <v>2.1500067685588302</v>
      </c>
      <c r="BR110" s="111">
        <f>IF(BR$103=1,1,BP$110*(1+(1-BR$103)*Inputs!$E$62))</f>
        <v>2.177030334296242</v>
      </c>
      <c r="BS110" s="111">
        <f>IF(BS$103=1,1,BQ$110*(1+(1-BS$103)*Inputs!$E$62))</f>
        <v>2.2037569377728006</v>
      </c>
      <c r="BT110" s="111">
        <f>IF(BT$103=1,1,BR$110*(1+(1-BT$103)*Inputs!$E$62))</f>
        <v>2.231456092653648</v>
      </c>
      <c r="BU110" s="111">
        <f>IF(BU$103=1,1,BS$110*(1+(1-BU$103)*Inputs!$E$62))</f>
        <v>2.2588508612171205</v>
      </c>
      <c r="BV110" s="111">
        <f>IF(BV$103=1,1,BT$110*(1+(1-BV$103)*Inputs!$E$62))</f>
        <v>2.287242494969989</v>
      </c>
      <c r="BW110" s="111">
        <f>IF(BW$103=1,1,BU$110*(1+(1-BW$103)*Inputs!$E$62))</f>
        <v>2.3153221327475482</v>
      </c>
      <c r="BX110" s="111">
        <f>IF(BX$103=1,1,BV$110*(1+(1-BX$103)*Inputs!$E$62))</f>
        <v>2.3444235573442387</v>
      </c>
      <c r="BY110" s="111">
        <f>IF(BY$103=1,1,BW$110*(1+(1-BY$103)*Inputs!$E$62))</f>
        <v>2.3732051860662366</v>
      </c>
      <c r="BZ110" s="111">
        <f>IF(BZ$103=1,1,BX$110*(1+(1-BZ$103)*Inputs!$E$62))</f>
        <v>2.4030341462778444</v>
      </c>
      <c r="CA110" s="111">
        <f>IF(CA$103=1,1,BY$110*(1+(1-CA$103)*Inputs!$E$62))</f>
        <v>2.4325353157178924</v>
      </c>
      <c r="CB110" s="111">
        <f>IF(CB$103=1,1,BZ$110*(1+(1-CB$103)*Inputs!$E$62))</f>
        <v>2.4631099999347903</v>
      </c>
      <c r="CC110" s="111">
        <f>IF(CC$103=1,1,CA$110*(1+(1-CC$103)*Inputs!$E$62))</f>
        <v>2.4933486986108395</v>
      </c>
      <c r="CD110" s="111">
        <f>IF(CD$103=1,1,CB$110*(1+(1-CD$103)*Inputs!$E$62))</f>
        <v>2.5246877499331597</v>
      </c>
      <c r="CE110" s="111">
        <f>IF(CE$103=1,1,CC$110*(1+(1-CE$103)*Inputs!$E$62))</f>
        <v>2.5556824160761105</v>
      </c>
      <c r="CF110" s="111">
        <f>IF(CF$103=1,1,CD$110*(1+(1-CF$103)*Inputs!$E$62))</f>
        <v>2.5878049436814883</v>
      </c>
      <c r="CG110" s="111">
        <f>IF(CG$103=1,1,CE$110*(1+(1-CG$103)*Inputs!$E$62))</f>
        <v>2.6195744764780131</v>
      </c>
    </row>
    <row r="111" spans="1:86" ht="14.45" hidden="1" outlineLevel="1" x14ac:dyDescent="0.3">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c r="BV111" s="197"/>
      <c r="BW111" s="197"/>
      <c r="BX111" s="197"/>
      <c r="BY111" s="197"/>
      <c r="BZ111" s="197"/>
      <c r="CA111" s="197"/>
      <c r="CB111" s="197"/>
      <c r="CC111" s="197"/>
      <c r="CD111" s="197"/>
      <c r="CE111" s="197"/>
      <c r="CF111" s="197"/>
      <c r="CG111" s="197"/>
      <c r="CH111" s="197"/>
    </row>
    <row r="112" spans="1:86" ht="27.6" hidden="1" customHeight="1" outlineLevel="1" x14ac:dyDescent="0.3">
      <c r="A112" s="1178" t="s">
        <v>1091</v>
      </c>
      <c r="B112" s="1179"/>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row>
    <row r="113" spans="1:86" ht="52.15" hidden="1" customHeight="1" outlineLevel="1" x14ac:dyDescent="0.3">
      <c r="B113" s="1079" t="s">
        <v>1069</v>
      </c>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row>
    <row r="114" spans="1:86" ht="14.45" hidden="1" outlineLevel="1" x14ac:dyDescent="0.3">
      <c r="A114" s="197"/>
      <c r="B114" s="1080" t="s">
        <v>1062</v>
      </c>
      <c r="C114" s="197"/>
      <c r="D114" s="197"/>
      <c r="E114" s="197"/>
      <c r="F114" s="1009">
        <f>IF(F$23=1,ROUND((F$21*'Version Control'!$B$101/F$17),0),0)</f>
        <v>0</v>
      </c>
      <c r="G114" s="1009">
        <f>IF(G$23=1,ROUND((G$21*'Version Control'!$B$101/G$17),0),0)</f>
        <v>0</v>
      </c>
      <c r="H114" s="1009">
        <f>IF(H$23=1,ROUND((H$21*'Version Control'!$B$101/H$17),0),0)</f>
        <v>6</v>
      </c>
      <c r="I114" s="1009">
        <f>IF(I$23=1,ROUND((I$21*'Version Control'!$B$101/I$17),0),0)</f>
        <v>0</v>
      </c>
      <c r="J114" s="1009">
        <f>IF(J$23=1,ROUND((J$21*'Version Control'!$B$101/J$17),0),0)</f>
        <v>0</v>
      </c>
      <c r="K114" s="1009">
        <f>IF(K$23=1,ROUND((K$21*'Version Control'!$B$101/K$17),0),0)</f>
        <v>0</v>
      </c>
      <c r="L114" s="1009">
        <f>IF(L$23=1,ROUND((L$21*'Version Control'!$B$101/L$17),0),0)</f>
        <v>0</v>
      </c>
      <c r="M114" s="1009">
        <f>IF(M$23=1,ROUND((M$21*'Version Control'!$B$101/M$17),0),0)</f>
        <v>0</v>
      </c>
      <c r="N114" s="1009">
        <f>IF(N$23=1,ROUND((N$21*'Version Control'!$B$101/N$17),0),0)</f>
        <v>0</v>
      </c>
      <c r="O114" s="1009">
        <f>IF(O$23=1,ROUND((O$21*'Version Control'!$B$101/O$17),0),0)</f>
        <v>0</v>
      </c>
      <c r="P114" s="1009">
        <f>IF(P$23=1,ROUND((P$21*'Version Control'!$B$101/P$17),0),0)</f>
        <v>0</v>
      </c>
      <c r="Q114" s="1009">
        <f>IF(Q$23=1,ROUND((Q$21*'Version Control'!$B$101/Q$17),0),0)</f>
        <v>0</v>
      </c>
      <c r="R114" s="1009">
        <f>IF(R$23=1,ROUND((R$21*'Version Control'!$B$101/R$17),0),0)</f>
        <v>0</v>
      </c>
      <c r="S114" s="1009">
        <f>IF(S$23=1,ROUND((S$21*'Version Control'!$B$101/S$17),0),0)</f>
        <v>0</v>
      </c>
      <c r="T114" s="1009">
        <f>IF(T$23=1,ROUND((T$21*'Version Control'!$B$101/T$17),0),0)</f>
        <v>0</v>
      </c>
      <c r="U114" s="1009">
        <f>IF(U$23=1,ROUND((U$21*'Version Control'!$B$101/U$17),0),0)</f>
        <v>0</v>
      </c>
      <c r="V114" s="1009">
        <f>IF(V$23=1,ROUND((V$21*'Version Control'!$B$101/V$17),0),0)</f>
        <v>0</v>
      </c>
      <c r="W114" s="1009">
        <f>IF(W$23=1,ROUND((W$21*'Version Control'!$B$101/W$17),0),0)</f>
        <v>0</v>
      </c>
      <c r="X114" s="1009">
        <f>IF(X$23=1,ROUND((X$21*'Version Control'!$B$101/X$17),0),0)</f>
        <v>0</v>
      </c>
      <c r="Y114" s="1009">
        <f>IF(Y$23=1,ROUND((Y$21*'Version Control'!$B$101/Y$17),0),0)</f>
        <v>0</v>
      </c>
      <c r="Z114" s="1009">
        <f>IF(Z$23=1,ROUND((Z$21*'Version Control'!$B$101/Z$17),0),0)</f>
        <v>0</v>
      </c>
      <c r="AA114" s="1009">
        <f>IF(AA$23=1,ROUND((AA$21*'Version Control'!$B$101/AA$17),0),0)</f>
        <v>0</v>
      </c>
      <c r="AB114" s="1009">
        <f>IF(AB$23=1,ROUND((AB$21*'Version Control'!$B$101/AB$17),0),0)</f>
        <v>0</v>
      </c>
      <c r="AC114" s="1009">
        <f>IF(AC$23=1,ROUND((AC$21*'Version Control'!$B$101/AC$17),0),0)</f>
        <v>0</v>
      </c>
      <c r="AD114" s="1009">
        <f>IF(AD$23=1,ROUND((AD$21*'Version Control'!$B$101/AD$17),0),0)</f>
        <v>0</v>
      </c>
      <c r="AE114" s="1009">
        <f>IF(AE$23=1,ROUND((AE$21*'Version Control'!$B$101/AE$17),0),0)</f>
        <v>0</v>
      </c>
      <c r="AF114" s="1009">
        <f>IF(AF$23=1,ROUND((AF$21*'Version Control'!$B$101/AF$17),0),0)</f>
        <v>0</v>
      </c>
      <c r="AG114" s="1009">
        <f>IF(AG$23=1,ROUND((AG$21*'Version Control'!$B$101/AG$17),0),0)</f>
        <v>0</v>
      </c>
      <c r="AH114" s="1009">
        <f>IF(AH$23=1,ROUND((AH$21*'Version Control'!$B$101/AH$17),0),0)</f>
        <v>0</v>
      </c>
      <c r="AI114" s="1009">
        <f>IF(AI$23=1,ROUND((AI$21*'Version Control'!$B$101/AI$17),0),0)</f>
        <v>0</v>
      </c>
      <c r="AJ114" s="1009">
        <f>IF(AJ$23=1,ROUND((AJ$21*'Version Control'!$B$101/AJ$17),0),0)</f>
        <v>0</v>
      </c>
      <c r="AK114" s="1009">
        <f>IF(AK$23=1,ROUND((AK$21*'Version Control'!$B$101/AK$17),0),0)</f>
        <v>0</v>
      </c>
      <c r="AL114" s="1009">
        <f>IF(AL$23=1,ROUND((AL$21*'Version Control'!$B$101/AL$17),0),0)</f>
        <v>0</v>
      </c>
      <c r="AM114" s="1009">
        <f>IF(AM$23=1,ROUND((AM$21*'Version Control'!$B$101/AM$17),0),0)</f>
        <v>0</v>
      </c>
      <c r="AN114" s="1009">
        <f>IF(AN$23=1,ROUND((AN$21*'Version Control'!$B$101/AN$17),0),0)</f>
        <v>0</v>
      </c>
      <c r="AO114" s="1009">
        <f>IF(AO$23=1,ROUND((AO$21*'Version Control'!$B$101/AO$17),0),0)</f>
        <v>0</v>
      </c>
      <c r="AP114" s="1009">
        <f>IF(AP$23=1,ROUND((AP$21*'Version Control'!$B$101/AP$17),0),0)</f>
        <v>0</v>
      </c>
      <c r="AQ114" s="1009">
        <f>IF(AQ$23=1,ROUND((AQ$21*'Version Control'!$B$101/AQ$17),0),0)</f>
        <v>0</v>
      </c>
      <c r="AR114" s="1009">
        <f>IF(AR$23=1,ROUND((AR$21*'Version Control'!$B$101/AR$17),0),0)</f>
        <v>0</v>
      </c>
      <c r="AS114" s="1009">
        <f>IF(AS$23=1,ROUND((AS$21*'Version Control'!$B$101/AS$17),0),0)</f>
        <v>0</v>
      </c>
      <c r="AT114" s="1009">
        <f>IF(AT$23=1,ROUND((AT$21*'Version Control'!$B$101/AT$17),0),0)</f>
        <v>0</v>
      </c>
      <c r="AU114" s="1009">
        <f>IF(AU$23=1,ROUND((AU$21*'Version Control'!$B$101/AU$17),0),0)</f>
        <v>0</v>
      </c>
      <c r="AV114" s="1009">
        <f>IF(AV$23=1,ROUND((AV$21*'Version Control'!$B$101/AV$17),0),0)</f>
        <v>0</v>
      </c>
      <c r="AW114" s="1009">
        <f>IF(AW$23=1,ROUND((AW$21*'Version Control'!$B$101/AW$17),0),0)</f>
        <v>0</v>
      </c>
      <c r="AX114" s="1009">
        <f>IF(AX$23=1,ROUND((AX$21*'Version Control'!$B$101/AX$17),0),0)</f>
        <v>0</v>
      </c>
      <c r="AY114" s="1009">
        <f>IF(AY$23=1,ROUND((AY$21*'Version Control'!$B$101/AY$17),0),0)</f>
        <v>0</v>
      </c>
      <c r="AZ114" s="1009">
        <f>IF(AZ$23=1,ROUND((AZ$21*'Version Control'!$B$101/AZ$17),0),0)</f>
        <v>0</v>
      </c>
      <c r="BA114" s="1009">
        <f>IF(BA$23=1,ROUND((BA$21*'Version Control'!$B$101/BA$17),0),0)</f>
        <v>0</v>
      </c>
      <c r="BB114" s="1009">
        <f>IF(BB$23=1,ROUND((BB$21*'Version Control'!$B$101/BB$17),0),0)</f>
        <v>0</v>
      </c>
      <c r="BC114" s="1009">
        <f>IF(BC$23=1,ROUND((BC$21*'Version Control'!$B$101/BC$17),0),0)</f>
        <v>0</v>
      </c>
      <c r="BD114" s="1009">
        <f>IF(BD$23=1,ROUND((BD$21*'Version Control'!$B$101/BD$17),0),0)</f>
        <v>0</v>
      </c>
      <c r="BE114" s="1009">
        <f>IF(BE$23=1,ROUND((BE$21*'Version Control'!$B$101/BE$17),0),0)</f>
        <v>0</v>
      </c>
      <c r="BF114" s="1009">
        <f>IF(BF$23=1,ROUND((BF$21*'Version Control'!$B$101/BF$17),0),0)</f>
        <v>0</v>
      </c>
      <c r="BG114" s="1009">
        <f>IF(BG$23=1,ROUND((BG$21*'Version Control'!$B$101/BG$17),0),0)</f>
        <v>0</v>
      </c>
      <c r="BH114" s="1009">
        <f>IF(BH$23=1,ROUND((BH$21*'Version Control'!$B$101/BH$17),0),0)</f>
        <v>0</v>
      </c>
      <c r="BI114" s="1009">
        <f>IF(BI$23=1,ROUND((BI$21*'Version Control'!$B$101/BI$17),0),0)</f>
        <v>0</v>
      </c>
      <c r="BJ114" s="1009">
        <f>IF(BJ$23=1,ROUND((BJ$21*'Version Control'!$B$101/BJ$17),0),0)</f>
        <v>0</v>
      </c>
      <c r="BK114" s="1009">
        <f>IF(BK$23=1,ROUND((BK$21*'Version Control'!$B$101/BK$17),0),0)</f>
        <v>0</v>
      </c>
      <c r="BL114" s="1009">
        <f>IF(BL$23=1,ROUND((BL$21*'Version Control'!$B$101/BL$17),0),0)</f>
        <v>0</v>
      </c>
      <c r="BM114" s="1009">
        <f>IF(BM$23=1,ROUND((BM$21*'Version Control'!$B$101/BM$17),0),0)</f>
        <v>0</v>
      </c>
      <c r="BN114" s="1009">
        <f>IF(BN$23=1,ROUND((BN$21*'Version Control'!$B$101/BN$17),0),0)</f>
        <v>0</v>
      </c>
      <c r="BO114" s="1009">
        <f>IF(BO$23=1,ROUND((BO$21*'Version Control'!$B$101/BO$17),0),0)</f>
        <v>0</v>
      </c>
      <c r="BP114" s="1009">
        <f>IF(BP$23=1,ROUND((BP$21*'Version Control'!$B$101/BP$17),0),0)</f>
        <v>0</v>
      </c>
      <c r="BQ114" s="1009">
        <f>IF(BQ$23=1,ROUND((BQ$21*'Version Control'!$B$101/BQ$17),0),0)</f>
        <v>0</v>
      </c>
      <c r="BR114" s="1009">
        <f>IF(BR$23=1,ROUND((BR$21*'Version Control'!$B$101/BR$17),0),0)</f>
        <v>0</v>
      </c>
      <c r="BS114" s="1009">
        <f>IF(BS$23=1,ROUND((BS$21*'Version Control'!$B$101/BS$17),0),0)</f>
        <v>0</v>
      </c>
      <c r="BT114" s="1009">
        <f>IF(BT$23=1,ROUND((BT$21*'Version Control'!$B$101/BT$17),0),0)</f>
        <v>0</v>
      </c>
      <c r="BU114" s="1009">
        <f>IF(BU$23=1,ROUND((BU$21*'Version Control'!$B$101/BU$17),0),0)</f>
        <v>0</v>
      </c>
      <c r="BV114" s="1009">
        <f>IF(BV$23=1,ROUND((BV$21*'Version Control'!$B$101/BV$17),0),0)</f>
        <v>0</v>
      </c>
      <c r="BW114" s="1009">
        <f>IF(BW$23=1,ROUND((BW$21*'Version Control'!$B$101/BW$17),0),0)</f>
        <v>0</v>
      </c>
      <c r="BX114" s="1009">
        <f>IF(BX$23=1,ROUND((BX$21*'Version Control'!$B$101/BX$17),0),0)</f>
        <v>0</v>
      </c>
      <c r="BY114" s="1009">
        <f>IF(BY$23=1,ROUND((BY$21*'Version Control'!$B$101/BY$17),0),0)</f>
        <v>0</v>
      </c>
      <c r="BZ114" s="1009">
        <f>IF(BZ$23=1,ROUND((BZ$21*'Version Control'!$B$101/BZ$17),0),0)</f>
        <v>0</v>
      </c>
      <c r="CA114" s="1009">
        <f>IF(CA$23=1,ROUND((CA$21*'Version Control'!$B$101/CA$17),0),0)</f>
        <v>0</v>
      </c>
      <c r="CB114" s="1009">
        <f>IF(CB$23=1,ROUND((CB$21*'Version Control'!$B$101/CB$17),0),0)</f>
        <v>0</v>
      </c>
      <c r="CC114" s="1009">
        <f>IF(CC$23=1,ROUND((CC$21*'Version Control'!$B$101/CC$17),0),0)</f>
        <v>0</v>
      </c>
      <c r="CD114" s="1009">
        <f>IF(CD$23=1,ROUND((CD$21*'Version Control'!$B$101/CD$17),0),0)</f>
        <v>0</v>
      </c>
      <c r="CE114" s="1009">
        <f>IF(CE$23=1,ROUND((CE$21*'Version Control'!$B$101/CE$17),0),0)</f>
        <v>0</v>
      </c>
      <c r="CF114" s="1009">
        <f>IF(CF$23=1,ROUND((CF$21*'Version Control'!$B$101/CF$17),0),0)</f>
        <v>0</v>
      </c>
      <c r="CG114" s="1009">
        <f>IF(CG$23=1,ROUND((CG$21*'Version Control'!$B$101/CG$17),0),0)</f>
        <v>0</v>
      </c>
      <c r="CH114" s="197"/>
    </row>
    <row r="115" spans="1:86" ht="14.45" hidden="1" outlineLevel="1" x14ac:dyDescent="0.3">
      <c r="A115" s="197"/>
      <c r="B115" s="1080" t="s">
        <v>1063</v>
      </c>
      <c r="C115" s="197"/>
      <c r="D115" s="197"/>
      <c r="E115" s="197"/>
      <c r="F115" s="1009">
        <f>IF(F$157=1,ROUND((F$21*'Version Control'!$B$101/F$17),0),0)</f>
        <v>0</v>
      </c>
      <c r="G115" s="1009">
        <f>IF(G$157=1,ROUND((G$21*'Version Control'!$B$101/G$17),0),0)</f>
        <v>0</v>
      </c>
      <c r="H115" s="1009">
        <f>IF(H$157=1,ROUND((H$21*'Version Control'!$B$101/H$17),0),0)</f>
        <v>0</v>
      </c>
      <c r="I115" s="1009">
        <f>IF(I$157=1,ROUND((I$21*'Version Control'!$B$101/I$17),0),0)</f>
        <v>0</v>
      </c>
      <c r="J115" s="1009">
        <f>IF(J$157=1,ROUND((J$21*'Version Control'!$B$101/J$17),0),0)</f>
        <v>0</v>
      </c>
      <c r="K115" s="1009">
        <f>IF(K$157=1,ROUND((K$21*'Version Control'!$B$101/K$17),0),0)</f>
        <v>0</v>
      </c>
      <c r="L115" s="1009">
        <f>IF(L$157=1,ROUND((L$21*'Version Control'!$B$101/L$17),0),0)</f>
        <v>0</v>
      </c>
      <c r="M115" s="1009">
        <f>IF(M$157=1,ROUND((M$21*'Version Control'!$B$101/M$17),0),0)</f>
        <v>0</v>
      </c>
      <c r="N115" s="1009">
        <f>IF(N$157=1,ROUND((N$21*'Version Control'!$B$101/N$17),0),0)</f>
        <v>0</v>
      </c>
      <c r="O115" s="1009">
        <f>IF(O$157=1,ROUND((O$21*'Version Control'!$B$101/O$17),0),0)</f>
        <v>0</v>
      </c>
      <c r="P115" s="1009">
        <f>IF(P$157=1,ROUND((P$21*'Version Control'!$B$101/P$17),0),0)</f>
        <v>0</v>
      </c>
      <c r="Q115" s="1009">
        <f>IF(Q$157=1,ROUND((Q$21*'Version Control'!$B$101/Q$17),0),0)</f>
        <v>0</v>
      </c>
      <c r="R115" s="1009">
        <f>IF(R$157=1,ROUND((R$21*'Version Control'!$B$101/R$17),0),0)</f>
        <v>0</v>
      </c>
      <c r="S115" s="1009">
        <f>IF(S$157=1,ROUND((S$21*'Version Control'!$B$101/S$17),0),0)</f>
        <v>0</v>
      </c>
      <c r="T115" s="1009">
        <f>IF(T$157=1,ROUND((T$21*'Version Control'!$B$101/T$17),0),0)</f>
        <v>0</v>
      </c>
      <c r="U115" s="1009">
        <f>IF(U$157=1,ROUND((U$21*'Version Control'!$B$101/U$17),0),0)</f>
        <v>0</v>
      </c>
      <c r="V115" s="1009">
        <f>IF(V$157=1,ROUND((V$21*'Version Control'!$B$101/V$17),0),0)</f>
        <v>0</v>
      </c>
      <c r="W115" s="1009">
        <f>IF(W$157=1,ROUND((W$21*'Version Control'!$B$101/W$17),0),0)</f>
        <v>0</v>
      </c>
      <c r="X115" s="1009">
        <f>IF(X$157=1,ROUND((X$21*'Version Control'!$B$101/X$17),0),0)</f>
        <v>0</v>
      </c>
      <c r="Y115" s="1009">
        <f>IF(Y$157=1,ROUND((Y$21*'Version Control'!$B$101/Y$17),0),0)</f>
        <v>0</v>
      </c>
      <c r="Z115" s="1009">
        <f>IF(Z$157=1,ROUND((Z$21*'Version Control'!$B$101/Z$17),0),0)</f>
        <v>0</v>
      </c>
      <c r="AA115" s="1009">
        <f>IF(AA$157=1,ROUND((AA$21*'Version Control'!$B$101/AA$17),0),0)</f>
        <v>0</v>
      </c>
      <c r="AB115" s="1009">
        <f>IF(AB$157=1,ROUND((AB$21*'Version Control'!$B$101/AB$17),0),0)</f>
        <v>0</v>
      </c>
      <c r="AC115" s="1009">
        <f>IF(AC$157=1,ROUND((AC$21*'Version Control'!$B$101/AC$17),0),0)</f>
        <v>0</v>
      </c>
      <c r="AD115" s="1009">
        <f>IF(AD$157=1,ROUND((AD$21*'Version Control'!$B$101/AD$17),0),0)</f>
        <v>0</v>
      </c>
      <c r="AE115" s="1009">
        <f>IF(AE$157=1,ROUND((AE$21*'Version Control'!$B$101/AE$17),0),0)</f>
        <v>0</v>
      </c>
      <c r="AF115" s="1009">
        <f>IF(AF$157=1,ROUND((AF$21*'Version Control'!$B$101/AF$17),0),0)</f>
        <v>0</v>
      </c>
      <c r="AG115" s="1009">
        <f>IF(AG$157=1,ROUND((AG$21*'Version Control'!$B$101/AG$17),0),0)</f>
        <v>0</v>
      </c>
      <c r="AH115" s="1009">
        <f>IF(AH$157=1,ROUND((AH$21*'Version Control'!$B$101/AH$17),0),0)</f>
        <v>0</v>
      </c>
      <c r="AI115" s="1009">
        <f>IF(AI$157=1,ROUND((AI$21*'Version Control'!$B$101/AI$17),0),0)</f>
        <v>0</v>
      </c>
      <c r="AJ115" s="1009">
        <f>IF(AJ$157=1,ROUND((AJ$21*'Version Control'!$B$101/AJ$17),0),0)</f>
        <v>0</v>
      </c>
      <c r="AK115" s="1009">
        <f>IF(AK$157=1,ROUND((AK$21*'Version Control'!$B$101/AK$17),0),0)</f>
        <v>0</v>
      </c>
      <c r="AL115" s="1009">
        <f>IF(AL$157=1,ROUND((AL$21*'Version Control'!$B$101/AL$17),0),0)</f>
        <v>0</v>
      </c>
      <c r="AM115" s="1009">
        <f>IF(AM$157=1,ROUND((AM$21*'Version Control'!$B$101/AM$17),0),0)</f>
        <v>0</v>
      </c>
      <c r="AN115" s="1009">
        <f>IF(AN$157=1,ROUND((AN$21*'Version Control'!$B$101/AN$17),0),0)</f>
        <v>0</v>
      </c>
      <c r="AO115" s="1009">
        <f>IF(AO$157=1,ROUND((AO$21*'Version Control'!$B$101/AO$17),0),0)</f>
        <v>0</v>
      </c>
      <c r="AP115" s="1009">
        <f>IF(AP$157=1,ROUND((AP$21*'Version Control'!$B$101/AP$17),0),0)</f>
        <v>0</v>
      </c>
      <c r="AQ115" s="1009">
        <f>IF(AQ$157=1,ROUND((AQ$21*'Version Control'!$B$101/AQ$17),0),0)</f>
        <v>0</v>
      </c>
      <c r="AR115" s="1009">
        <f>IF(AR$157=1,ROUND((AR$21*'Version Control'!$B$101/AR$17),0),0)</f>
        <v>0</v>
      </c>
      <c r="AS115" s="1009">
        <f>IF(AS$157=1,ROUND((AS$21*'Version Control'!$B$101/AS$17),0),0)</f>
        <v>0</v>
      </c>
      <c r="AT115" s="1009">
        <f>IF(AT$157=1,ROUND((AT$21*'Version Control'!$B$101/AT$17),0),0)</f>
        <v>0</v>
      </c>
      <c r="AU115" s="1009">
        <f>IF(AU$157=1,ROUND((AU$21*'Version Control'!$B$101/AU$17),0),0)</f>
        <v>6</v>
      </c>
      <c r="AV115" s="1009">
        <f>IF(AV$157=1,ROUND((AV$21*'Version Control'!$B$101/AV$17),0),0)</f>
        <v>0</v>
      </c>
      <c r="AW115" s="1009">
        <f>IF(AW$157=1,ROUND((AW$21*'Version Control'!$B$101/AW$17),0),0)</f>
        <v>0</v>
      </c>
      <c r="AX115" s="1009">
        <f>IF(AX$157=1,ROUND((AX$21*'Version Control'!$B$101/AX$17),0),0)</f>
        <v>0</v>
      </c>
      <c r="AY115" s="1009">
        <f>IF(AY$157=1,ROUND((AY$21*'Version Control'!$B$101/AY$17),0),0)</f>
        <v>0</v>
      </c>
      <c r="AZ115" s="1009">
        <f>IF(AZ$157=1,ROUND((AZ$21*'Version Control'!$B$101/AZ$17),0),0)</f>
        <v>0</v>
      </c>
      <c r="BA115" s="1009">
        <f>IF(BA$157=1,ROUND((BA$21*'Version Control'!$B$101/BA$17),0),0)</f>
        <v>0</v>
      </c>
      <c r="BB115" s="1009">
        <f>IF(BB$157=1,ROUND((BB$21*'Version Control'!$B$101/BB$17),0),0)</f>
        <v>0</v>
      </c>
      <c r="BC115" s="1009">
        <f>IF(BC$157=1,ROUND((BC$21*'Version Control'!$B$101/BC$17),0),0)</f>
        <v>0</v>
      </c>
      <c r="BD115" s="1009">
        <f>IF(BD$157=1,ROUND((BD$21*'Version Control'!$B$101/BD$17),0),0)</f>
        <v>0</v>
      </c>
      <c r="BE115" s="1009">
        <f>IF(BE$157=1,ROUND((BE$21*'Version Control'!$B$101/BE$17),0),0)</f>
        <v>0</v>
      </c>
      <c r="BF115" s="1009">
        <f>IF(BF$157=1,ROUND((BF$21*'Version Control'!$B$101/BF$17),0),0)</f>
        <v>0</v>
      </c>
      <c r="BG115" s="1009">
        <f>IF(BG$157=1,ROUND((BG$21*'Version Control'!$B$101/BG$17),0),0)</f>
        <v>0</v>
      </c>
      <c r="BH115" s="1009">
        <f>IF(BH$157=1,ROUND((BH$21*'Version Control'!$B$101/BH$17),0),0)</f>
        <v>0</v>
      </c>
      <c r="BI115" s="1009">
        <f>IF(BI$157=1,ROUND((BI$21*'Version Control'!$B$101/BI$17),0),0)</f>
        <v>0</v>
      </c>
      <c r="BJ115" s="1009">
        <f>IF(BJ$157=1,ROUND((BJ$21*'Version Control'!$B$101/BJ$17),0),0)</f>
        <v>0</v>
      </c>
      <c r="BK115" s="1009">
        <f>IF(BK$157=1,ROUND((BK$21*'Version Control'!$B$101/BK$17),0),0)</f>
        <v>0</v>
      </c>
      <c r="BL115" s="1009">
        <f>IF(BL$157=1,ROUND((BL$21*'Version Control'!$B$101/BL$17),0),0)</f>
        <v>0</v>
      </c>
      <c r="BM115" s="1009">
        <f>IF(BM$157=1,ROUND((BM$21*'Version Control'!$B$101/BM$17),0),0)</f>
        <v>0</v>
      </c>
      <c r="BN115" s="1009">
        <f>IF(BN$157=1,ROUND((BN$21*'Version Control'!$B$101/BN$17),0),0)</f>
        <v>0</v>
      </c>
      <c r="BO115" s="1009">
        <f>IF(BO$157=1,ROUND((BO$21*'Version Control'!$B$101/BO$17),0),0)</f>
        <v>0</v>
      </c>
      <c r="BP115" s="1009">
        <f>IF(BP$157=1,ROUND((BP$21*'Version Control'!$B$101/BP$17),0),0)</f>
        <v>0</v>
      </c>
      <c r="BQ115" s="1009">
        <f>IF(BQ$157=1,ROUND((BQ$21*'Version Control'!$B$101/BQ$17),0),0)</f>
        <v>0</v>
      </c>
      <c r="BR115" s="1009">
        <f>IF(BR$157=1,ROUND((BR$21*'Version Control'!$B$101/BR$17),0),0)</f>
        <v>0</v>
      </c>
      <c r="BS115" s="1009">
        <f>IF(BS$157=1,ROUND((BS$21*'Version Control'!$B$101/BS$17),0),0)</f>
        <v>0</v>
      </c>
      <c r="BT115" s="1009">
        <f>IF(BT$157=1,ROUND((BT$21*'Version Control'!$B$101/BT$17),0),0)</f>
        <v>0</v>
      </c>
      <c r="BU115" s="1009">
        <f>IF(BU$157=1,ROUND((BU$21*'Version Control'!$B$101/BU$17),0),0)</f>
        <v>0</v>
      </c>
      <c r="BV115" s="1009">
        <f>IF(BV$157=1,ROUND((BV$21*'Version Control'!$B$101/BV$17),0),0)</f>
        <v>0</v>
      </c>
      <c r="BW115" s="1009">
        <f>IF(BW$157=1,ROUND((BW$21*'Version Control'!$B$101/BW$17),0),0)</f>
        <v>0</v>
      </c>
      <c r="BX115" s="1009">
        <f>IF(BX$157=1,ROUND((BX$21*'Version Control'!$B$101/BX$17),0),0)</f>
        <v>0</v>
      </c>
      <c r="BY115" s="1009">
        <f>IF(BY$157=1,ROUND((BY$21*'Version Control'!$B$101/BY$17),0),0)</f>
        <v>0</v>
      </c>
      <c r="BZ115" s="1009">
        <f>IF(BZ$157=1,ROUND((BZ$21*'Version Control'!$B$101/BZ$17),0),0)</f>
        <v>0</v>
      </c>
      <c r="CA115" s="1009">
        <f>IF(CA$157=1,ROUND((CA$21*'Version Control'!$B$101/CA$17),0),0)</f>
        <v>0</v>
      </c>
      <c r="CB115" s="1009">
        <f>IF(CB$157=1,ROUND((CB$21*'Version Control'!$B$101/CB$17),0),0)</f>
        <v>0</v>
      </c>
      <c r="CC115" s="1009">
        <f>IF(CC$157=1,ROUND((CC$21*'Version Control'!$B$101/CC$17),0),0)</f>
        <v>0</v>
      </c>
      <c r="CD115" s="1009">
        <f>IF(CD$157=1,ROUND((CD$21*'Version Control'!$B$101/CD$17),0),0)</f>
        <v>0</v>
      </c>
      <c r="CE115" s="1009">
        <f>IF(CE$157=1,ROUND((CE$21*'Version Control'!$B$101/CE$17),0),0)</f>
        <v>0</v>
      </c>
      <c r="CF115" s="1009">
        <f>IF(CF$157=1,ROUND((CF$21*'Version Control'!$B$101/CF$17),0),0)</f>
        <v>0</v>
      </c>
      <c r="CG115" s="1009">
        <f>IF(CG$157=1,ROUND((CG$21*'Version Control'!$B$101/CG$17),0),0)</f>
        <v>0</v>
      </c>
      <c r="CH115" s="197"/>
    </row>
    <row r="116" spans="1:86" s="1076" customFormat="1" ht="4.1500000000000004" hidden="1" outlineLevel="1" x14ac:dyDescent="0.15">
      <c r="A116" s="1081"/>
      <c r="B116" s="1081"/>
      <c r="C116" s="1081"/>
      <c r="D116" s="1081"/>
      <c r="E116" s="1081"/>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1084"/>
      <c r="BA116" s="1084"/>
      <c r="BB116" s="1084"/>
      <c r="BC116" s="1084"/>
      <c r="BD116" s="1084"/>
      <c r="BE116" s="1084"/>
      <c r="BF116" s="1084"/>
      <c r="BG116" s="1084"/>
      <c r="BH116" s="1084"/>
      <c r="BI116" s="1084"/>
      <c r="BJ116" s="1084"/>
      <c r="BK116" s="1084"/>
      <c r="BL116" s="1084"/>
      <c r="BM116" s="1084"/>
      <c r="BN116" s="1084"/>
      <c r="BO116" s="1084"/>
      <c r="BP116" s="1084"/>
      <c r="BQ116" s="1084"/>
      <c r="BR116" s="1084"/>
      <c r="BS116" s="1084"/>
      <c r="BT116" s="1084"/>
      <c r="BU116" s="1084"/>
      <c r="BV116" s="1084"/>
      <c r="BW116" s="1084"/>
      <c r="BX116" s="1084"/>
      <c r="BY116" s="1084"/>
      <c r="BZ116" s="1084"/>
      <c r="CA116" s="1084"/>
      <c r="CB116" s="1084"/>
      <c r="CC116" s="1084"/>
      <c r="CD116" s="1084"/>
      <c r="CE116" s="1084"/>
      <c r="CF116" s="1084"/>
      <c r="CG116" s="1084"/>
      <c r="CH116" s="1081"/>
    </row>
    <row r="117" spans="1:86" ht="14.45" hidden="1" outlineLevel="1" x14ac:dyDescent="0.3">
      <c r="A117" s="197"/>
      <c r="B117" s="1079" t="s">
        <v>1059</v>
      </c>
      <c r="C117" s="197"/>
      <c r="D117" s="197"/>
      <c r="E117" s="197"/>
      <c r="F117" s="1009"/>
      <c r="G117" s="1009"/>
      <c r="H117" s="1009"/>
      <c r="I117" s="1009"/>
      <c r="J117" s="1009"/>
      <c r="K117" s="1009"/>
      <c r="L117" s="1009"/>
      <c r="M117" s="1009"/>
      <c r="N117" s="1009"/>
      <c r="O117" s="1009"/>
      <c r="P117" s="1009"/>
      <c r="Q117" s="1009"/>
      <c r="R117" s="1009"/>
      <c r="S117" s="1009"/>
      <c r="T117" s="1009"/>
      <c r="U117" s="1009"/>
      <c r="V117" s="1009"/>
      <c r="W117" s="1009"/>
      <c r="X117" s="1009"/>
      <c r="Y117" s="1009"/>
      <c r="Z117" s="1009"/>
      <c r="AA117" s="1009"/>
      <c r="AB117" s="1009"/>
      <c r="AC117" s="1009"/>
      <c r="AD117" s="1009"/>
      <c r="AE117" s="1009"/>
      <c r="AF117" s="1009"/>
      <c r="AG117" s="1009"/>
      <c r="AH117" s="1009"/>
      <c r="AI117" s="1009"/>
      <c r="AJ117" s="1009"/>
      <c r="AK117" s="1009"/>
      <c r="AL117" s="1009"/>
      <c r="AM117" s="1009"/>
      <c r="AN117" s="1009"/>
      <c r="AO117" s="1009"/>
      <c r="AP117" s="1009"/>
      <c r="AQ117" s="1009"/>
      <c r="AR117" s="1009"/>
      <c r="AS117" s="1009"/>
      <c r="AT117" s="1009"/>
      <c r="AU117" s="1009"/>
      <c r="AV117" s="1009"/>
      <c r="AW117" s="1009"/>
      <c r="AX117" s="1009"/>
      <c r="AY117" s="1009"/>
      <c r="AZ117" s="1009"/>
      <c r="BA117" s="1009"/>
      <c r="BB117" s="1009"/>
      <c r="BC117" s="1009"/>
      <c r="BD117" s="1009"/>
      <c r="BE117" s="1009"/>
      <c r="BF117" s="1009"/>
      <c r="BG117" s="1009"/>
      <c r="BH117" s="1009"/>
      <c r="BI117" s="1009"/>
      <c r="BJ117" s="1009"/>
      <c r="BK117" s="1009"/>
      <c r="BL117" s="1009"/>
      <c r="BM117" s="1009"/>
      <c r="BN117" s="1009"/>
      <c r="BO117" s="1009"/>
      <c r="BP117" s="1009"/>
      <c r="BQ117" s="1009"/>
      <c r="BR117" s="1009"/>
      <c r="BS117" s="1009"/>
      <c r="BT117" s="1009"/>
      <c r="BU117" s="1009"/>
      <c r="BV117" s="1009"/>
      <c r="BW117" s="1009"/>
      <c r="BX117" s="1009"/>
      <c r="BY117" s="1009"/>
      <c r="BZ117" s="1009"/>
      <c r="CA117" s="1009"/>
      <c r="CB117" s="1009"/>
      <c r="CC117" s="1009"/>
      <c r="CD117" s="1009"/>
      <c r="CE117" s="1009"/>
      <c r="CF117" s="1009"/>
      <c r="CG117" s="1009"/>
      <c r="CH117" s="197"/>
    </row>
    <row r="118" spans="1:86" ht="14.45" hidden="1" outlineLevel="1" x14ac:dyDescent="0.3">
      <c r="A118" s="1008"/>
      <c r="B118" s="197" t="s">
        <v>1060</v>
      </c>
      <c r="C118" s="197"/>
      <c r="D118" s="197"/>
      <c r="E118" s="197"/>
      <c r="F118" s="1078">
        <f>IF(AND(F$114&gt;0,F$102=F$17),1,IF(F$114=0,0,IF(F$114&gt;'Version Control'!$B$98,(F$114-'Version Control'!$B$98+('Version Control'!$B$98*(1+Inputs!$E$56)))/'Financial calcs'!F$114,1+Inputs!$E$56)))</f>
        <v>0</v>
      </c>
      <c r="G118" s="1078">
        <f>IF(AND(G$114&gt;0,G$102=G$17),1,IF(G$114=0,0,IF(G$114&gt;'Version Control'!$B$98,(G$114-'Version Control'!$B$98+('Version Control'!$B$98*(1+Inputs!$E$56)))/'Financial calcs'!G$114,1+Inputs!$E$56)))</f>
        <v>0</v>
      </c>
      <c r="H118" s="1078">
        <f>IF(AND(H$114&gt;0,H$102=H$17),1,IF(H$114=0,0,IF(H$114&gt;'Version Control'!$B$98,(H$114-'Version Control'!$B$98+('Version Control'!$B$98*(1+Inputs!$E$56)))/'Financial calcs'!H$114,1+Inputs!$E$56)))</f>
        <v>1.0125</v>
      </c>
      <c r="I118" s="1078">
        <f>IF(AND(I$114&gt;0,I$102=I$17),1,IF(I$114=0,0,IF(I$114&gt;'Version Control'!$B$98,(I$114-'Version Control'!$B$98+('Version Control'!$B$98*(1+Inputs!$E$56)))/'Financial calcs'!I$114,1+Inputs!$E$56)))</f>
        <v>0</v>
      </c>
      <c r="J118" s="1078">
        <f>IF(AND(J$114&gt;0,J$102=J$17),1,IF(J$114=0,0,IF(J$114&gt;'Version Control'!$B$98,(J$114-'Version Control'!$B$98+('Version Control'!$B$98*(1+Inputs!$E$56)))/'Financial calcs'!J$114,1+Inputs!$E$56)))</f>
        <v>0</v>
      </c>
      <c r="K118" s="1078">
        <f>IF(AND(K$114&gt;0,K$102=K$17),1,IF(K$114=0,0,IF(K$114&gt;'Version Control'!$B$98,(K$114-'Version Control'!$B$98+('Version Control'!$B$98*(1+Inputs!$E$56)))/'Financial calcs'!K$114,1+Inputs!$E$56)))</f>
        <v>0</v>
      </c>
      <c r="L118" s="1078">
        <f>IF(AND(L$114&gt;0,L$102=L$17),1,IF(L$114=0,0,IF(L$114&gt;'Version Control'!$B$98,(L$114-'Version Control'!$B$98+('Version Control'!$B$98*(1+Inputs!$E$56)))/'Financial calcs'!L$114,1+Inputs!$E$56)))</f>
        <v>0</v>
      </c>
      <c r="M118" s="1078">
        <f>IF(AND(M$114&gt;0,M$102=M$17),1,IF(M$114=0,0,IF(M$114&gt;'Version Control'!$B$98,(M$114-'Version Control'!$B$98+('Version Control'!$B$98*(1+Inputs!$E$56)))/'Financial calcs'!M$114,1+Inputs!$E$56)))</f>
        <v>0</v>
      </c>
      <c r="N118" s="1078">
        <f>IF(AND(N$114&gt;0,N$102=N$17),1,IF(N$114=0,0,IF(N$114&gt;'Version Control'!$B$98,(N$114-'Version Control'!$B$98+('Version Control'!$B$98*(1+Inputs!$E$56)))/'Financial calcs'!N$114,1+Inputs!$E$56)))</f>
        <v>0</v>
      </c>
      <c r="O118" s="1078">
        <f>IF(AND(O$114&gt;0,O$102=O$17),1,IF(O$114=0,0,IF(O$114&gt;'Version Control'!$B$98,(O$114-'Version Control'!$B$98+('Version Control'!$B$98*(1+Inputs!$E$56)))/'Financial calcs'!O$114,1+Inputs!$E$56)))</f>
        <v>0</v>
      </c>
      <c r="P118" s="1078">
        <f>IF(AND(P$114&gt;0,P$102=P$17),1,IF(P$114=0,0,IF(P$114&gt;'Version Control'!$B$98,(P$114-'Version Control'!$B$98+('Version Control'!$B$98*(1+Inputs!$E$56)))/'Financial calcs'!P$114,1+Inputs!$E$56)))</f>
        <v>0</v>
      </c>
      <c r="Q118" s="1078">
        <f>IF(AND(Q$114&gt;0,Q$102=Q$17),1,IF(Q$114=0,0,IF(Q$114&gt;'Version Control'!$B$98,(Q$114-'Version Control'!$B$98+('Version Control'!$B$98*(1+Inputs!$E$56)))/'Financial calcs'!Q$114,1+Inputs!$E$56)))</f>
        <v>0</v>
      </c>
      <c r="R118" s="1078">
        <f>IF(AND(R$114&gt;0,R$102=R$17),1,IF(R$114=0,0,IF(R$114&gt;'Version Control'!$B$98,(R$114-'Version Control'!$B$98+('Version Control'!$B$98*(1+Inputs!$E$56)))/'Financial calcs'!R$114,1+Inputs!$E$56)))</f>
        <v>0</v>
      </c>
      <c r="S118" s="1078">
        <f>IF(AND(S$114&gt;0,S$102=S$17),1,IF(S$114=0,0,IF(S$114&gt;'Version Control'!$B$98,(S$114-'Version Control'!$B$98+('Version Control'!$B$98*(1+Inputs!$E$56)))/'Financial calcs'!S$114,1+Inputs!$E$56)))</f>
        <v>0</v>
      </c>
      <c r="T118" s="1078">
        <f>IF(AND(T$114&gt;0,T$102=T$17),1,IF(T$114=0,0,IF(T$114&gt;'Version Control'!$B$98,(T$114-'Version Control'!$B$98+('Version Control'!$B$98*(1+Inputs!$E$56)))/'Financial calcs'!T$114,1+Inputs!$E$56)))</f>
        <v>0</v>
      </c>
      <c r="U118" s="1078">
        <f>IF(AND(U$114&gt;0,U$102=U$17),1,IF(U$114=0,0,IF(U$114&gt;'Version Control'!$B$98,(U$114-'Version Control'!$B$98+('Version Control'!$B$98*(1+Inputs!$E$56)))/'Financial calcs'!U$114,1+Inputs!$E$56)))</f>
        <v>0</v>
      </c>
      <c r="V118" s="1078">
        <f>IF(AND(V$114&gt;0,V$102=V$17),1,IF(V$114=0,0,IF(V$114&gt;'Version Control'!$B$98,(V$114-'Version Control'!$B$98+('Version Control'!$B$98*(1+Inputs!$E$56)))/'Financial calcs'!V$114,1+Inputs!$E$56)))</f>
        <v>0</v>
      </c>
      <c r="W118" s="1078">
        <f>IF(AND(W$114&gt;0,W$102=W$17),1,IF(W$114=0,0,IF(W$114&gt;'Version Control'!$B$98,(W$114-'Version Control'!$B$98+('Version Control'!$B$98*(1+Inputs!$E$56)))/'Financial calcs'!W$114,1+Inputs!$E$56)))</f>
        <v>0</v>
      </c>
      <c r="X118" s="1078">
        <f>IF(AND(X$114&gt;0,X$102=X$17),1,IF(X$114=0,0,IF(X$114&gt;'Version Control'!$B$98,(X$114-'Version Control'!$B$98+('Version Control'!$B$98*(1+Inputs!$E$56)))/'Financial calcs'!X$114,1+Inputs!$E$56)))</f>
        <v>0</v>
      </c>
      <c r="Y118" s="1078">
        <f>IF(AND(Y$114&gt;0,Y$102=Y$17),1,IF(Y$114=0,0,IF(Y$114&gt;'Version Control'!$B$98,(Y$114-'Version Control'!$B$98+('Version Control'!$B$98*(1+Inputs!$E$56)))/'Financial calcs'!Y$114,1+Inputs!$E$56)))</f>
        <v>0</v>
      </c>
      <c r="Z118" s="1078">
        <f>IF(AND(Z$114&gt;0,Z$102=Z$17),1,IF(Z$114=0,0,IF(Z$114&gt;'Version Control'!$B$98,(Z$114-'Version Control'!$B$98+('Version Control'!$B$98*(1+Inputs!$E$56)))/'Financial calcs'!Z$114,1+Inputs!$E$56)))</f>
        <v>0</v>
      </c>
      <c r="AA118" s="1078">
        <f>IF(AND(AA$114&gt;0,AA$102=AA$17),1,IF(AA$114=0,0,IF(AA$114&gt;'Version Control'!$B$98,(AA$114-'Version Control'!$B$98+('Version Control'!$B$98*(1+Inputs!$E$56)))/'Financial calcs'!AA$114,1+Inputs!$E$56)))</f>
        <v>0</v>
      </c>
      <c r="AB118" s="1078">
        <f>IF(AND(AB$114&gt;0,AB$102=AB$17),1,IF(AB$114=0,0,IF(AB$114&gt;'Version Control'!$B$98,(AB$114-'Version Control'!$B$98+('Version Control'!$B$98*(1+Inputs!$E$56)))/'Financial calcs'!AB$114,1+Inputs!$E$56)))</f>
        <v>0</v>
      </c>
      <c r="AC118" s="1078">
        <f>IF(AND(AC$114&gt;0,AC$102=AC$17),1,IF(AC$114=0,0,IF(AC$114&gt;'Version Control'!$B$98,(AC$114-'Version Control'!$B$98+('Version Control'!$B$98*(1+Inputs!$E$56)))/'Financial calcs'!AC$114,1+Inputs!$E$56)))</f>
        <v>0</v>
      </c>
      <c r="AD118" s="1078">
        <f>IF(AND(AD$114&gt;0,AD$102=AD$17),1,IF(AD$114=0,0,IF(AD$114&gt;'Version Control'!$B$98,(AD$114-'Version Control'!$B$98+('Version Control'!$B$98*(1+Inputs!$E$56)))/'Financial calcs'!AD$114,1+Inputs!$E$56)))</f>
        <v>0</v>
      </c>
      <c r="AE118" s="1078">
        <f>IF(AND(AE$114&gt;0,AE$102=AE$17),1,IF(AE$114=0,0,IF(AE$114&gt;'Version Control'!$B$98,(AE$114-'Version Control'!$B$98+('Version Control'!$B$98*(1+Inputs!$E$56)))/'Financial calcs'!AE$114,1+Inputs!$E$56)))</f>
        <v>0</v>
      </c>
      <c r="AF118" s="1078">
        <f>IF(AND(AF$114&gt;0,AF$102=AF$17),1,IF(AF$114=0,0,IF(AF$114&gt;'Version Control'!$B$98,(AF$114-'Version Control'!$B$98+('Version Control'!$B$98*(1+Inputs!$E$56)))/'Financial calcs'!AF$114,1+Inputs!$E$56)))</f>
        <v>0</v>
      </c>
      <c r="AG118" s="1078">
        <f>IF(AND(AG$114&gt;0,AG$102=AG$17),1,IF(AG$114=0,0,IF(AG$114&gt;'Version Control'!$B$98,(AG$114-'Version Control'!$B$98+('Version Control'!$B$98*(1+Inputs!$E$56)))/'Financial calcs'!AG$114,1+Inputs!$E$56)))</f>
        <v>0</v>
      </c>
      <c r="AH118" s="1078">
        <f>IF(AND(AH$114&gt;0,AH$102=AH$17),1,IF(AH$114=0,0,IF(AH$114&gt;'Version Control'!$B$98,(AH$114-'Version Control'!$B$98+('Version Control'!$B$98*(1+Inputs!$E$56)))/'Financial calcs'!AH$114,1+Inputs!$E$56)))</f>
        <v>0</v>
      </c>
      <c r="AI118" s="1078">
        <f>IF(AND(AI$114&gt;0,AI$102=AI$17),1,IF(AI$114=0,0,IF(AI$114&gt;'Version Control'!$B$98,(AI$114-'Version Control'!$B$98+('Version Control'!$B$98*(1+Inputs!$E$56)))/'Financial calcs'!AI$114,1+Inputs!$E$56)))</f>
        <v>0</v>
      </c>
      <c r="AJ118" s="1078">
        <f>IF(AND(AJ$114&gt;0,AJ$102=AJ$17),1,IF(AJ$114=0,0,IF(AJ$114&gt;'Version Control'!$B$98,(AJ$114-'Version Control'!$B$98+('Version Control'!$B$98*(1+Inputs!$E$56)))/'Financial calcs'!AJ$114,1+Inputs!$E$56)))</f>
        <v>0</v>
      </c>
      <c r="AK118" s="1078">
        <f>IF(AND(AK$114&gt;0,AK$102=AK$17),1,IF(AK$114=0,0,IF(AK$114&gt;'Version Control'!$B$98,(AK$114-'Version Control'!$B$98+('Version Control'!$B$98*(1+Inputs!$E$56)))/'Financial calcs'!AK$114,1+Inputs!$E$56)))</f>
        <v>0</v>
      </c>
      <c r="AL118" s="1078">
        <f>IF(AND(AL$114&gt;0,AL$102=AL$17),1,IF(AL$114=0,0,IF(AL$114&gt;'Version Control'!$B$98,(AL$114-'Version Control'!$B$98+('Version Control'!$B$98*(1+Inputs!$E$56)))/'Financial calcs'!AL$114,1+Inputs!$E$56)))</f>
        <v>0</v>
      </c>
      <c r="AM118" s="1078">
        <f>IF(AND(AM$114&gt;0,AM$102=AM$17),1,IF(AM$114=0,0,IF(AM$114&gt;'Version Control'!$B$98,(AM$114-'Version Control'!$B$98+('Version Control'!$B$98*(1+Inputs!$E$56)))/'Financial calcs'!AM$114,1+Inputs!$E$56)))</f>
        <v>0</v>
      </c>
      <c r="AN118" s="1078">
        <f>IF(AND(AN$114&gt;0,AN$102=AN$17),1,IF(AN$114=0,0,IF(AN$114&gt;'Version Control'!$B$98,(AN$114-'Version Control'!$B$98+('Version Control'!$B$98*(1+Inputs!$E$56)))/'Financial calcs'!AN$114,1+Inputs!$E$56)))</f>
        <v>0</v>
      </c>
      <c r="AO118" s="1078">
        <f>IF(AND(AO$114&gt;0,AO$102=AO$17),1,IF(AO$114=0,0,IF(AO$114&gt;'Version Control'!$B$98,(AO$114-'Version Control'!$B$98+('Version Control'!$B$98*(1+Inputs!$E$56)))/'Financial calcs'!AO$114,1+Inputs!$E$56)))</f>
        <v>0</v>
      </c>
      <c r="AP118" s="1078">
        <f>IF(AND(AP$114&gt;0,AP$102=AP$17),1,IF(AP$114=0,0,IF(AP$114&gt;'Version Control'!$B$98,(AP$114-'Version Control'!$B$98+('Version Control'!$B$98*(1+Inputs!$E$56)))/'Financial calcs'!AP$114,1+Inputs!$E$56)))</f>
        <v>0</v>
      </c>
      <c r="AQ118" s="1078">
        <f>IF(AND(AQ$114&gt;0,AQ$102=AQ$17),1,IF(AQ$114=0,0,IF(AQ$114&gt;'Version Control'!$B$98,(AQ$114-'Version Control'!$B$98+('Version Control'!$B$98*(1+Inputs!$E$56)))/'Financial calcs'!AQ$114,1+Inputs!$E$56)))</f>
        <v>0</v>
      </c>
      <c r="AR118" s="1078">
        <f>IF(AND(AR$114&gt;0,AR$102=AR$17),1,IF(AR$114=0,0,IF(AR$114&gt;'Version Control'!$B$98,(AR$114-'Version Control'!$B$98+('Version Control'!$B$98*(1+Inputs!$E$56)))/'Financial calcs'!AR$114,1+Inputs!$E$56)))</f>
        <v>0</v>
      </c>
      <c r="AS118" s="1078">
        <f>IF(AND(AS$114&gt;0,AS$102=AS$17),1,IF(AS$114=0,0,IF(AS$114&gt;'Version Control'!$B$98,(AS$114-'Version Control'!$B$98+('Version Control'!$B$98*(1+Inputs!$E$56)))/'Financial calcs'!AS$114,1+Inputs!$E$56)))</f>
        <v>0</v>
      </c>
      <c r="AT118" s="1078">
        <f>IF(AND(AT$114&gt;0,AT$102=AT$17),1,IF(AT$114=0,0,IF(AT$114&gt;'Version Control'!$B$98,(AT$114-'Version Control'!$B$98+('Version Control'!$B$98*(1+Inputs!$E$56)))/'Financial calcs'!AT$114,1+Inputs!$E$56)))</f>
        <v>0</v>
      </c>
      <c r="AU118" s="1078">
        <f>IF(AND(AU$114&gt;0,AU$102=AU$17),1,IF(AU$114=0,0,IF(AU$114&gt;'Version Control'!$B$98,(AU$114-'Version Control'!$B$98+('Version Control'!$B$98*(1+Inputs!$E$56)))/'Financial calcs'!AU$114,1+Inputs!$E$56)))</f>
        <v>0</v>
      </c>
      <c r="AV118" s="1078">
        <f>IF(AND(AV$114&gt;0,AV$102=AV$17),1,IF(AV$114=0,0,IF(AV$114&gt;'Version Control'!$B$98,(AV$114-'Version Control'!$B$98+('Version Control'!$B$98*(1+Inputs!$E$56)))/'Financial calcs'!AV$114,1+Inputs!$E$56)))</f>
        <v>0</v>
      </c>
      <c r="AW118" s="1078">
        <f>IF(AND(AW$114&gt;0,AW$102=AW$17),1,IF(AW$114=0,0,IF(AW$114&gt;'Version Control'!$B$98,(AW$114-'Version Control'!$B$98+('Version Control'!$B$98*(1+Inputs!$E$56)))/'Financial calcs'!AW$114,1+Inputs!$E$56)))</f>
        <v>0</v>
      </c>
      <c r="AX118" s="1078">
        <f>IF(AND(AX$114&gt;0,AX$102=AX$17),1,IF(AX$114=0,0,IF(AX$114&gt;'Version Control'!$B$98,(AX$114-'Version Control'!$B$98+('Version Control'!$B$98*(1+Inputs!$E$56)))/'Financial calcs'!AX$114,1+Inputs!$E$56)))</f>
        <v>0</v>
      </c>
      <c r="AY118" s="1078">
        <f>IF(AND(AY$114&gt;0,AY$102=AY$17),1,IF(AY$114=0,0,IF(AY$114&gt;'Version Control'!$B$98,(AY$114-'Version Control'!$B$98+('Version Control'!$B$98*(1+Inputs!$E$56)))/'Financial calcs'!AY$114,1+Inputs!$E$56)))</f>
        <v>0</v>
      </c>
      <c r="AZ118" s="1078">
        <f>IF(AND(AZ$114&gt;0,AZ$102=AZ$17),1,IF(AZ$114=0,0,IF(AZ$114&gt;'Version Control'!$B$98,(AZ$114-'Version Control'!$B$98+('Version Control'!$B$98*(1+Inputs!$E$56)))/'Financial calcs'!AZ$114,1+Inputs!$E$56)))</f>
        <v>0</v>
      </c>
      <c r="BA118" s="1078">
        <f>IF(AND(BA$114&gt;0,BA$102=BA$17),1,IF(BA$114=0,0,IF(BA$114&gt;'Version Control'!$B$98,(BA$114-'Version Control'!$B$98+('Version Control'!$B$98*(1+Inputs!$E$56)))/'Financial calcs'!BA$114,1+Inputs!$E$56)))</f>
        <v>0</v>
      </c>
      <c r="BB118" s="1078">
        <f>IF(AND(BB$114&gt;0,BB$102=BB$17),1,IF(BB$114=0,0,IF(BB$114&gt;'Version Control'!$B$98,(BB$114-'Version Control'!$B$98+('Version Control'!$B$98*(1+Inputs!$E$56)))/'Financial calcs'!BB$114,1+Inputs!$E$56)))</f>
        <v>0</v>
      </c>
      <c r="BC118" s="1078">
        <f>IF(AND(BC$114&gt;0,BC$102=BC$17),1,IF(BC$114=0,0,IF(BC$114&gt;'Version Control'!$B$98,(BC$114-'Version Control'!$B$98+('Version Control'!$B$98*(1+Inputs!$E$56)))/'Financial calcs'!BC$114,1+Inputs!$E$56)))</f>
        <v>0</v>
      </c>
      <c r="BD118" s="1078">
        <f>IF(AND(BD$114&gt;0,BD$102=BD$17),1,IF(BD$114=0,0,IF(BD$114&gt;'Version Control'!$B$98,(BD$114-'Version Control'!$B$98+('Version Control'!$B$98*(1+Inputs!$E$56)))/'Financial calcs'!BD$114,1+Inputs!$E$56)))</f>
        <v>0</v>
      </c>
      <c r="BE118" s="1078">
        <f>IF(AND(BE$114&gt;0,BE$102=BE$17),1,IF(BE$114=0,0,IF(BE$114&gt;'Version Control'!$B$98,(BE$114-'Version Control'!$B$98+('Version Control'!$B$98*(1+Inputs!$E$56)))/'Financial calcs'!BE$114,1+Inputs!$E$56)))</f>
        <v>0</v>
      </c>
      <c r="BF118" s="1078">
        <f>IF(AND(BF$114&gt;0,BF$102=BF$17),1,IF(BF$114=0,0,IF(BF$114&gt;'Version Control'!$B$98,(BF$114-'Version Control'!$B$98+('Version Control'!$B$98*(1+Inputs!$E$56)))/'Financial calcs'!BF$114,1+Inputs!$E$56)))</f>
        <v>0</v>
      </c>
      <c r="BG118" s="1078">
        <f>IF(AND(BG$114&gt;0,BG$102=BG$17),1,IF(BG$114=0,0,IF(BG$114&gt;'Version Control'!$B$98,(BG$114-'Version Control'!$B$98+('Version Control'!$B$98*(1+Inputs!$E$56)))/'Financial calcs'!BG$114,1+Inputs!$E$56)))</f>
        <v>0</v>
      </c>
      <c r="BH118" s="1078">
        <f>IF(AND(BH$114&gt;0,BH$102=BH$17),1,IF(BH$114=0,0,IF(BH$114&gt;'Version Control'!$B$98,(BH$114-'Version Control'!$B$98+('Version Control'!$B$98*(1+Inputs!$E$56)))/'Financial calcs'!BH$114,1+Inputs!$E$56)))</f>
        <v>0</v>
      </c>
      <c r="BI118" s="1078">
        <f>IF(AND(BI$114&gt;0,BI$102=BI$17),1,IF(BI$114=0,0,IF(BI$114&gt;'Version Control'!$B$98,(BI$114-'Version Control'!$B$98+('Version Control'!$B$98*(1+Inputs!$E$56)))/'Financial calcs'!BI$114,1+Inputs!$E$56)))</f>
        <v>0</v>
      </c>
      <c r="BJ118" s="1078">
        <f>IF(AND(BJ$114&gt;0,BJ$102=BJ$17),1,IF(BJ$114=0,0,IF(BJ$114&gt;'Version Control'!$B$98,(BJ$114-'Version Control'!$B$98+('Version Control'!$B$98*(1+Inputs!$E$56)))/'Financial calcs'!BJ$114,1+Inputs!$E$56)))</f>
        <v>0</v>
      </c>
      <c r="BK118" s="1078">
        <f>IF(AND(BK$114&gt;0,BK$102=BK$17),1,IF(BK$114=0,0,IF(BK$114&gt;'Version Control'!$B$98,(BK$114-'Version Control'!$B$98+('Version Control'!$B$98*(1+Inputs!$E$56)))/'Financial calcs'!BK$114,1+Inputs!$E$56)))</f>
        <v>0</v>
      </c>
      <c r="BL118" s="1078">
        <f>IF(AND(BL$114&gt;0,BL$102=BL$17),1,IF(BL$114=0,0,IF(BL$114&gt;'Version Control'!$B$98,(BL$114-'Version Control'!$B$98+('Version Control'!$B$98*(1+Inputs!$E$56)))/'Financial calcs'!BL$114,1+Inputs!$E$56)))</f>
        <v>0</v>
      </c>
      <c r="BM118" s="1078">
        <f>IF(AND(BM$114&gt;0,BM$102=BM$17),1,IF(BM$114=0,0,IF(BM$114&gt;'Version Control'!$B$98,(BM$114-'Version Control'!$B$98+('Version Control'!$B$98*(1+Inputs!$E$56)))/'Financial calcs'!BM$114,1+Inputs!$E$56)))</f>
        <v>0</v>
      </c>
      <c r="BN118" s="1078">
        <f>IF(AND(BN$114&gt;0,BN$102=BN$17),1,IF(BN$114=0,0,IF(BN$114&gt;'Version Control'!$B$98,(BN$114-'Version Control'!$B$98+('Version Control'!$B$98*(1+Inputs!$E$56)))/'Financial calcs'!BN$114,1+Inputs!$E$56)))</f>
        <v>0</v>
      </c>
      <c r="BO118" s="1078">
        <f>IF(AND(BO$114&gt;0,BO$102=BO$17),1,IF(BO$114=0,0,IF(BO$114&gt;'Version Control'!$B$98,(BO$114-'Version Control'!$B$98+('Version Control'!$B$98*(1+Inputs!$E$56)))/'Financial calcs'!BO$114,1+Inputs!$E$56)))</f>
        <v>0</v>
      </c>
      <c r="BP118" s="1078">
        <f>IF(AND(BP$114&gt;0,BP$102=BP$17),1,IF(BP$114=0,0,IF(BP$114&gt;'Version Control'!$B$98,(BP$114-'Version Control'!$B$98+('Version Control'!$B$98*(1+Inputs!$E$56)))/'Financial calcs'!BP$114,1+Inputs!$E$56)))</f>
        <v>0</v>
      </c>
      <c r="BQ118" s="1078">
        <f>IF(AND(BQ$114&gt;0,BQ$102=BQ$17),1,IF(BQ$114=0,0,IF(BQ$114&gt;'Version Control'!$B$98,(BQ$114-'Version Control'!$B$98+('Version Control'!$B$98*(1+Inputs!$E$56)))/'Financial calcs'!BQ$114,1+Inputs!$E$56)))</f>
        <v>0</v>
      </c>
      <c r="BR118" s="1078">
        <f>IF(AND(BR$114&gt;0,BR$102=BR$17),1,IF(BR$114=0,0,IF(BR$114&gt;'Version Control'!$B$98,(BR$114-'Version Control'!$B$98+('Version Control'!$B$98*(1+Inputs!$E$56)))/'Financial calcs'!BR$114,1+Inputs!$E$56)))</f>
        <v>0</v>
      </c>
      <c r="BS118" s="1078">
        <f>IF(AND(BS$114&gt;0,BS$102=BS$17),1,IF(BS$114=0,0,IF(BS$114&gt;'Version Control'!$B$98,(BS$114-'Version Control'!$B$98+('Version Control'!$B$98*(1+Inputs!$E$56)))/'Financial calcs'!BS$114,1+Inputs!$E$56)))</f>
        <v>0</v>
      </c>
      <c r="BT118" s="1078">
        <f>IF(AND(BT$114&gt;0,BT$102=BT$17),1,IF(BT$114=0,0,IF(BT$114&gt;'Version Control'!$B$98,(BT$114-'Version Control'!$B$98+('Version Control'!$B$98*(1+Inputs!$E$56)))/'Financial calcs'!BT$114,1+Inputs!$E$56)))</f>
        <v>0</v>
      </c>
      <c r="BU118" s="1078">
        <f>IF(AND(BU$114&gt;0,BU$102=BU$17),1,IF(BU$114=0,0,IF(BU$114&gt;'Version Control'!$B$98,(BU$114-'Version Control'!$B$98+('Version Control'!$B$98*(1+Inputs!$E$56)))/'Financial calcs'!BU$114,1+Inputs!$E$56)))</f>
        <v>0</v>
      </c>
      <c r="BV118" s="1078">
        <f>IF(AND(BV$114&gt;0,BV$102=BV$17),1,IF(BV$114=0,0,IF(BV$114&gt;'Version Control'!$B$98,(BV$114-'Version Control'!$B$98+('Version Control'!$B$98*(1+Inputs!$E$56)))/'Financial calcs'!BV$114,1+Inputs!$E$56)))</f>
        <v>0</v>
      </c>
      <c r="BW118" s="1078">
        <f>IF(AND(BW$114&gt;0,BW$102=BW$17),1,IF(BW$114=0,0,IF(BW$114&gt;'Version Control'!$B$98,(BW$114-'Version Control'!$B$98+('Version Control'!$B$98*(1+Inputs!$E$56)))/'Financial calcs'!BW$114,1+Inputs!$E$56)))</f>
        <v>0</v>
      </c>
      <c r="BX118" s="1078">
        <f>IF(AND(BX$114&gt;0,BX$102=BX$17),1,IF(BX$114=0,0,IF(BX$114&gt;'Version Control'!$B$98,(BX$114-'Version Control'!$B$98+('Version Control'!$B$98*(1+Inputs!$E$56)))/'Financial calcs'!BX$114,1+Inputs!$E$56)))</f>
        <v>0</v>
      </c>
      <c r="BY118" s="1078">
        <f>IF(AND(BY$114&gt;0,BY$102=BY$17),1,IF(BY$114=0,0,IF(BY$114&gt;'Version Control'!$B$98,(BY$114-'Version Control'!$B$98+('Version Control'!$B$98*(1+Inputs!$E$56)))/'Financial calcs'!BY$114,1+Inputs!$E$56)))</f>
        <v>0</v>
      </c>
      <c r="BZ118" s="1078">
        <f>IF(AND(BZ$114&gt;0,BZ$102=BZ$17),1,IF(BZ$114=0,0,IF(BZ$114&gt;'Version Control'!$B$98,(BZ$114-'Version Control'!$B$98+('Version Control'!$B$98*(1+Inputs!$E$56)))/'Financial calcs'!BZ$114,1+Inputs!$E$56)))</f>
        <v>0</v>
      </c>
      <c r="CA118" s="1078">
        <f>IF(AND(CA$114&gt;0,CA$102=CA$17),1,IF(CA$114=0,0,IF(CA$114&gt;'Version Control'!$B$98,(CA$114-'Version Control'!$B$98+('Version Control'!$B$98*(1+Inputs!$E$56)))/'Financial calcs'!CA$114,1+Inputs!$E$56)))</f>
        <v>0</v>
      </c>
      <c r="CB118" s="1078">
        <f>IF(AND(CB$114&gt;0,CB$102=CB$17),1,IF(CB$114=0,0,IF(CB$114&gt;'Version Control'!$B$98,(CB$114-'Version Control'!$B$98+('Version Control'!$B$98*(1+Inputs!$E$56)))/'Financial calcs'!CB$114,1+Inputs!$E$56)))</f>
        <v>0</v>
      </c>
      <c r="CC118" s="1078">
        <f>IF(AND(CC$114&gt;0,CC$102=CC$17),1,IF(CC$114=0,0,IF(CC$114&gt;'Version Control'!$B$98,(CC$114-'Version Control'!$B$98+('Version Control'!$B$98*(1+Inputs!$E$56)))/'Financial calcs'!CC$114,1+Inputs!$E$56)))</f>
        <v>0</v>
      </c>
      <c r="CD118" s="1078">
        <f>IF(AND(CD$114&gt;0,CD$102=CD$17),1,IF(CD$114=0,0,IF(CD$114&gt;'Version Control'!$B$98,(CD$114-'Version Control'!$B$98+('Version Control'!$B$98*(1+Inputs!$E$56)))/'Financial calcs'!CD$114,1+Inputs!$E$56)))</f>
        <v>0</v>
      </c>
      <c r="CE118" s="1078">
        <f>IF(AND(CE$114&gt;0,CE$102=CE$17),1,IF(CE$114=0,0,IF(CE$114&gt;'Version Control'!$B$98,(CE$114-'Version Control'!$B$98+('Version Control'!$B$98*(1+Inputs!$E$56)))/'Financial calcs'!CE$114,1+Inputs!$E$56)))</f>
        <v>0</v>
      </c>
      <c r="CF118" s="1078">
        <f>IF(AND(CF$114&gt;0,CF$102=CF$17),1,IF(CF$114=0,0,IF(CF$114&gt;'Version Control'!$B$98,(CF$114-'Version Control'!$B$98+('Version Control'!$B$98*(1+Inputs!$E$56)))/'Financial calcs'!CF$114,1+Inputs!$E$56)))</f>
        <v>0</v>
      </c>
      <c r="CG118" s="1078">
        <f>IF(AND(CG$114&gt;0,CG$102=CG$17),1,IF(CG$114=0,0,IF(CG$114&gt;'Version Control'!$B$98,(CG$114-'Version Control'!$B$98+('Version Control'!$B$98*(1+Inputs!$E$56)))/'Financial calcs'!CG$114,1+Inputs!$E$56)))</f>
        <v>0</v>
      </c>
      <c r="CH118" s="197"/>
    </row>
    <row r="119" spans="1:86" ht="14.45" hidden="1" outlineLevel="1" x14ac:dyDescent="0.3">
      <c r="A119" s="1008"/>
      <c r="B119" s="197" t="s">
        <v>1061</v>
      </c>
      <c r="C119" s="197"/>
      <c r="D119" s="197"/>
      <c r="E119" s="197"/>
      <c r="F119" s="1078">
        <f>IF(AND(F$115&gt;0,F$102=F$17),F$104,IF(F$115=0,0,IF(F$115&gt;'Version Control'!$B$98,E$104*('Version Control'!$B$98+((F$115-'Version Control'!$B$98)*(1+Inputs!$E$56)))/'Financial calcs'!F$115,E$104)))</f>
        <v>0</v>
      </c>
      <c r="G119" s="1078">
        <f>IF(AND(G$115&gt;0,G$102=G$17),G$104,IF(G$115=0,0,IF(G$115&gt;'Version Control'!$B$98,F$104*('Version Control'!$B$98+((G$115-'Version Control'!$B$98)*(1+Inputs!$E$56)))/'Financial calcs'!G$115,F$104)))</f>
        <v>0</v>
      </c>
      <c r="H119" s="1078">
        <f>IF(AND(H$115&gt;0,H$102=H$17),H$104,IF(H$115=0,0,IF(H$115&gt;'Version Control'!$B$98,G$104*('Version Control'!$B$98+((H$115-'Version Control'!$B$98)*(1+Inputs!$E$56)))/'Financial calcs'!H$115,G$104)))</f>
        <v>0</v>
      </c>
      <c r="I119" s="1078">
        <f>IF(AND(I$115&gt;0,I$102=I$17),I$104,IF(I$115=0,0,IF(I$115&gt;'Version Control'!$B$98,H$104*('Version Control'!$B$98+((I$115-'Version Control'!$B$98)*(1+Inputs!$E$56)))/'Financial calcs'!I$115,H$104)))</f>
        <v>0</v>
      </c>
      <c r="J119" s="1078">
        <f>IF(AND(J$115&gt;0,J$102=J$17),J$104,IF(J$115=0,0,IF(J$115&gt;'Version Control'!$B$98,I$104*('Version Control'!$B$98+((J$115-'Version Control'!$B$98)*(1+Inputs!$E$56)))/'Financial calcs'!J$115,I$104)))</f>
        <v>0</v>
      </c>
      <c r="K119" s="1078">
        <f>IF(AND(K$115&gt;0,K$102=K$17),K$104,IF(K$115=0,0,IF(K$115&gt;'Version Control'!$B$98,J$104*('Version Control'!$B$98+((K$115-'Version Control'!$B$98)*(1+Inputs!$E$56)))/'Financial calcs'!K$115,J$104)))</f>
        <v>0</v>
      </c>
      <c r="L119" s="1078">
        <f>IF(AND(L$115&gt;0,L$102=L$17),L$104,IF(L$115=0,0,IF(L$115&gt;'Version Control'!$B$98,K$104*('Version Control'!$B$98+((L$115-'Version Control'!$B$98)*(1+Inputs!$E$56)))/'Financial calcs'!L$115,K$104)))</f>
        <v>0</v>
      </c>
      <c r="M119" s="1078">
        <f>IF(AND(M$115&gt;0,M$102=M$17),M$104,IF(M$115=0,0,IF(M$115&gt;'Version Control'!$B$98,L$104*('Version Control'!$B$98+((M$115-'Version Control'!$B$98)*(1+Inputs!$E$56)))/'Financial calcs'!M$115,L$104)))</f>
        <v>0</v>
      </c>
      <c r="N119" s="1078">
        <f>IF(AND(N$115&gt;0,N$102=N$17),N$104,IF(N$115=0,0,IF(N$115&gt;'Version Control'!$B$98,M$104*('Version Control'!$B$98+((N$115-'Version Control'!$B$98)*(1+Inputs!$E$56)))/'Financial calcs'!N$115,M$104)))</f>
        <v>0</v>
      </c>
      <c r="O119" s="1078">
        <f>IF(AND(O$115&gt;0,O$102=O$17),O$104,IF(O$115=0,0,IF(O$115&gt;'Version Control'!$B$98,N$104*('Version Control'!$B$98+((O$115-'Version Control'!$B$98)*(1+Inputs!$E$56)))/'Financial calcs'!O$115,N$104)))</f>
        <v>0</v>
      </c>
      <c r="P119" s="1078">
        <f>IF(AND(P$115&gt;0,P$102=P$17),P$104,IF(P$115=0,0,IF(P$115&gt;'Version Control'!$B$98,O$104*('Version Control'!$B$98+((P$115-'Version Control'!$B$98)*(1+Inputs!$E$56)))/'Financial calcs'!P$115,O$104)))</f>
        <v>0</v>
      </c>
      <c r="Q119" s="1078">
        <f>IF(AND(Q$115&gt;0,Q$102=Q$17),Q$104,IF(Q$115=0,0,IF(Q$115&gt;'Version Control'!$B$98,P$104*('Version Control'!$B$98+((Q$115-'Version Control'!$B$98)*(1+Inputs!$E$56)))/'Financial calcs'!Q$115,P$104)))</f>
        <v>0</v>
      </c>
      <c r="R119" s="1078">
        <f>IF(AND(R$115&gt;0,R$102=R$17),R$104,IF(R$115=0,0,IF(R$115&gt;'Version Control'!$B$98,Q$104*('Version Control'!$B$98+((R$115-'Version Control'!$B$98)*(1+Inputs!$E$56)))/'Financial calcs'!R$115,Q$104)))</f>
        <v>0</v>
      </c>
      <c r="S119" s="1078">
        <f>IF(AND(S$115&gt;0,S$102=S$17),S$104,IF(S$115=0,0,IF(S$115&gt;'Version Control'!$B$98,R$104*('Version Control'!$B$98+((S$115-'Version Control'!$B$98)*(1+Inputs!$E$56)))/'Financial calcs'!S$115,R$104)))</f>
        <v>0</v>
      </c>
      <c r="T119" s="1078">
        <f>IF(AND(T$115&gt;0,T$102=T$17),T$104,IF(T$115=0,0,IF(T$115&gt;'Version Control'!$B$98,S$104*('Version Control'!$B$98+((T$115-'Version Control'!$B$98)*(1+Inputs!$E$56)))/'Financial calcs'!T$115,S$104)))</f>
        <v>0</v>
      </c>
      <c r="U119" s="1078">
        <f>IF(AND(U$115&gt;0,U$102=U$17),U$104,IF(U$115=0,0,IF(U$115&gt;'Version Control'!$B$98,T$104*('Version Control'!$B$98+((U$115-'Version Control'!$B$98)*(1+Inputs!$E$56)))/'Financial calcs'!U$115,T$104)))</f>
        <v>0</v>
      </c>
      <c r="V119" s="1078">
        <f>IF(AND(V$115&gt;0,V$102=V$17),V$104,IF(V$115=0,0,IF(V$115&gt;'Version Control'!$B$98,U$104*('Version Control'!$B$98+((V$115-'Version Control'!$B$98)*(1+Inputs!$E$56)))/'Financial calcs'!V$115,U$104)))</f>
        <v>0</v>
      </c>
      <c r="W119" s="1078">
        <f>IF(AND(W$115&gt;0,W$102=W$17),W$104,IF(W$115=0,0,IF(W$115&gt;'Version Control'!$B$98,V$104*('Version Control'!$B$98+((W$115-'Version Control'!$B$98)*(1+Inputs!$E$56)))/'Financial calcs'!W$115,V$104)))</f>
        <v>0</v>
      </c>
      <c r="X119" s="1078">
        <f>IF(AND(X$115&gt;0,X$102=X$17),X$104,IF(X$115=0,0,IF(X$115&gt;'Version Control'!$B$98,W$104*('Version Control'!$B$98+((X$115-'Version Control'!$B$98)*(1+Inputs!$E$56)))/'Financial calcs'!X$115,W$104)))</f>
        <v>0</v>
      </c>
      <c r="Y119" s="1078">
        <f>IF(AND(Y$115&gt;0,Y$102=Y$17),Y$104,IF(Y$115=0,0,IF(Y$115&gt;'Version Control'!$B$98,X$104*('Version Control'!$B$98+((Y$115-'Version Control'!$B$98)*(1+Inputs!$E$56)))/'Financial calcs'!Y$115,X$104)))</f>
        <v>0</v>
      </c>
      <c r="Z119" s="1078">
        <f>IF(AND(Z$115&gt;0,Z$102=Z$17),Z$104,IF(Z$115=0,0,IF(Z$115&gt;'Version Control'!$B$98,Y$104*('Version Control'!$B$98+((Z$115-'Version Control'!$B$98)*(1+Inputs!$E$56)))/'Financial calcs'!Z$115,Y$104)))</f>
        <v>0</v>
      </c>
      <c r="AA119" s="1078">
        <f>IF(AND(AA$115&gt;0,AA$102=AA$17),AA$104,IF(AA$115=0,0,IF(AA$115&gt;'Version Control'!$B$98,Z$104*('Version Control'!$B$98+((AA$115-'Version Control'!$B$98)*(1+Inputs!$E$56)))/'Financial calcs'!AA$115,Z$104)))</f>
        <v>0</v>
      </c>
      <c r="AB119" s="1078">
        <f>IF(AND(AB$115&gt;0,AB$102=AB$17),AB$104,IF(AB$115=0,0,IF(AB$115&gt;'Version Control'!$B$98,AA$104*('Version Control'!$B$98+((AB$115-'Version Control'!$B$98)*(1+Inputs!$E$56)))/'Financial calcs'!AB$115,AA$104)))</f>
        <v>0</v>
      </c>
      <c r="AC119" s="1078">
        <f>IF(AND(AC$115&gt;0,AC$102=AC$17),AC$104,IF(AC$115=0,0,IF(AC$115&gt;'Version Control'!$B$98,AB$104*('Version Control'!$B$98+((AC$115-'Version Control'!$B$98)*(1+Inputs!$E$56)))/'Financial calcs'!AC$115,AB$104)))</f>
        <v>0</v>
      </c>
      <c r="AD119" s="1078">
        <f>IF(AND(AD$115&gt;0,AD$102=AD$17),AD$104,IF(AD$115=0,0,IF(AD$115&gt;'Version Control'!$B$98,AC$104*('Version Control'!$B$98+((AD$115-'Version Control'!$B$98)*(1+Inputs!$E$56)))/'Financial calcs'!AD$115,AC$104)))</f>
        <v>0</v>
      </c>
      <c r="AE119" s="1078">
        <f>IF(AND(AE$115&gt;0,AE$102=AE$17),AE$104,IF(AE$115=0,0,IF(AE$115&gt;'Version Control'!$B$98,AD$104*('Version Control'!$B$98+((AE$115-'Version Control'!$B$98)*(1+Inputs!$E$56)))/'Financial calcs'!AE$115,AD$104)))</f>
        <v>0</v>
      </c>
      <c r="AF119" s="1078">
        <f>IF(AND(AF$115&gt;0,AF$102=AF$17),AF$104,IF(AF$115=0,0,IF(AF$115&gt;'Version Control'!$B$98,AE$104*('Version Control'!$B$98+((AF$115-'Version Control'!$B$98)*(1+Inputs!$E$56)))/'Financial calcs'!AF$115,AE$104)))</f>
        <v>0</v>
      </c>
      <c r="AG119" s="1078">
        <f>IF(AND(AG$115&gt;0,AG$102=AG$17),AG$104,IF(AG$115=0,0,IF(AG$115&gt;'Version Control'!$B$98,AF$104*('Version Control'!$B$98+((AG$115-'Version Control'!$B$98)*(1+Inputs!$E$56)))/'Financial calcs'!AG$115,AF$104)))</f>
        <v>0</v>
      </c>
      <c r="AH119" s="1078">
        <f>IF(AND(AH$115&gt;0,AH$102=AH$17),AH$104,IF(AH$115=0,0,IF(AH$115&gt;'Version Control'!$B$98,AG$104*('Version Control'!$B$98+((AH$115-'Version Control'!$B$98)*(1+Inputs!$E$56)))/'Financial calcs'!AH$115,AG$104)))</f>
        <v>0</v>
      </c>
      <c r="AI119" s="1078">
        <f>IF(AND(AI$115&gt;0,AI$102=AI$17),AI$104,IF(AI$115=0,0,IF(AI$115&gt;'Version Control'!$B$98,AH$104*('Version Control'!$B$98+((AI$115-'Version Control'!$B$98)*(1+Inputs!$E$56)))/'Financial calcs'!AI$115,AH$104)))</f>
        <v>0</v>
      </c>
      <c r="AJ119" s="1078">
        <f>IF(AND(AJ$115&gt;0,AJ$102=AJ$17),AJ$104,IF(AJ$115=0,0,IF(AJ$115&gt;'Version Control'!$B$98,AI$104*('Version Control'!$B$98+((AJ$115-'Version Control'!$B$98)*(1+Inputs!$E$56)))/'Financial calcs'!AJ$115,AI$104)))</f>
        <v>0</v>
      </c>
      <c r="AK119" s="1078">
        <f>IF(AND(AK$115&gt;0,AK$102=AK$17),AK$104,IF(AK$115=0,0,IF(AK$115&gt;'Version Control'!$B$98,AJ$104*('Version Control'!$B$98+((AK$115-'Version Control'!$B$98)*(1+Inputs!$E$56)))/'Financial calcs'!AK$115,AJ$104)))</f>
        <v>0</v>
      </c>
      <c r="AL119" s="1078">
        <f>IF(AND(AL$115&gt;0,AL$102=AL$17),AL$104,IF(AL$115=0,0,IF(AL$115&gt;'Version Control'!$B$98,AK$104*('Version Control'!$B$98+((AL$115-'Version Control'!$B$98)*(1+Inputs!$E$56)))/'Financial calcs'!AL$115,AK$104)))</f>
        <v>0</v>
      </c>
      <c r="AM119" s="1078">
        <f>IF(AND(AM$115&gt;0,AM$102=AM$17),AM$104,IF(AM$115=0,0,IF(AM$115&gt;'Version Control'!$B$98,AL$104*('Version Control'!$B$98+((AM$115-'Version Control'!$B$98)*(1+Inputs!$E$56)))/'Financial calcs'!AM$115,AL$104)))</f>
        <v>0</v>
      </c>
      <c r="AN119" s="1078">
        <f>IF(AND(AN$115&gt;0,AN$102=AN$17),AN$104,IF(AN$115=0,0,IF(AN$115&gt;'Version Control'!$B$98,AM$104*('Version Control'!$B$98+((AN$115-'Version Control'!$B$98)*(1+Inputs!$E$56)))/'Financial calcs'!AN$115,AM$104)))</f>
        <v>0</v>
      </c>
      <c r="AO119" s="1078">
        <f>IF(AND(AO$115&gt;0,AO$102=AO$17),AO$104,IF(AO$115=0,0,IF(AO$115&gt;'Version Control'!$B$98,AN$104*('Version Control'!$B$98+((AO$115-'Version Control'!$B$98)*(1+Inputs!$E$56)))/'Financial calcs'!AO$115,AN$104)))</f>
        <v>0</v>
      </c>
      <c r="AP119" s="1078">
        <f>IF(AND(AP$115&gt;0,AP$102=AP$17),AP$104,IF(AP$115=0,0,IF(AP$115&gt;'Version Control'!$B$98,AO$104*('Version Control'!$B$98+((AP$115-'Version Control'!$B$98)*(1+Inputs!$E$56)))/'Financial calcs'!AP$115,AO$104)))</f>
        <v>0</v>
      </c>
      <c r="AQ119" s="1078">
        <f>IF(AND(AQ$115&gt;0,AQ$102=AQ$17),AQ$104,IF(AQ$115=0,0,IF(AQ$115&gt;'Version Control'!$B$98,AP$104*('Version Control'!$B$98+((AQ$115-'Version Control'!$B$98)*(1+Inputs!$E$56)))/'Financial calcs'!AQ$115,AP$104)))</f>
        <v>0</v>
      </c>
      <c r="AR119" s="1078">
        <f>IF(AND(AR$115&gt;0,AR$102=AR$17),AR$104,IF(AR$115=0,0,IF(AR$115&gt;'Version Control'!$B$98,AQ$104*('Version Control'!$B$98+((AR$115-'Version Control'!$B$98)*(1+Inputs!$E$56)))/'Financial calcs'!AR$115,AQ$104)))</f>
        <v>0</v>
      </c>
      <c r="AS119" s="1078">
        <f>IF(AND(AS$115&gt;0,AS$102=AS$17),AS$104,IF(AS$115=0,0,IF(AS$115&gt;'Version Control'!$B$98,AR$104*('Version Control'!$B$98+((AS$115-'Version Control'!$B$98)*(1+Inputs!$E$56)))/'Financial calcs'!AS$115,AR$104)))</f>
        <v>0</v>
      </c>
      <c r="AT119" s="1078">
        <f>IF(AND(AT$115&gt;0,AT$102=AT$17),AT$104,IF(AT$115=0,0,IF(AT$115&gt;'Version Control'!$B$98,AS$104*('Version Control'!$B$98+((AT$115-'Version Control'!$B$98)*(1+Inputs!$E$56)))/'Financial calcs'!AT$115,AS$104)))</f>
        <v>0</v>
      </c>
      <c r="AU119" s="1078">
        <f>IF(AND(AU$115&gt;0,AU$102=AU$17),AU$104,IF(AU$115=0,0,IF(AU$115&gt;'Version Control'!$B$98,AT$104*('Version Control'!$B$98+((AU$115-'Version Control'!$B$98)*(1+Inputs!$E$56)))/'Financial calcs'!AU$115,AT$104)))</f>
        <v>1.6389780134504777</v>
      </c>
      <c r="AV119" s="1078">
        <f>IF(AND(AV$115&gt;0,AV$102=AV$17),AV$104,IF(AV$115=0,0,IF(AV$115&gt;'Version Control'!$B$98,AU$104*('Version Control'!$B$98+((AV$115-'Version Control'!$B$98)*(1+Inputs!$E$56)))/'Financial calcs'!AV$115,AU$104)))</f>
        <v>0</v>
      </c>
      <c r="AW119" s="1078">
        <f>IF(AND(AW$115&gt;0,AW$102=AW$17),AW$104,IF(AW$115=0,0,IF(AW$115&gt;'Version Control'!$B$98,AV$104*('Version Control'!$B$98+((AW$115-'Version Control'!$B$98)*(1+Inputs!$E$56)))/'Financial calcs'!AW$115,AV$104)))</f>
        <v>0</v>
      </c>
      <c r="AX119" s="1078">
        <f>IF(AND(AX$115&gt;0,AX$102=AX$17),AX$104,IF(AX$115=0,0,IF(AX$115&gt;'Version Control'!$B$98,AW$104*('Version Control'!$B$98+((AX$115-'Version Control'!$B$98)*(1+Inputs!$E$56)))/'Financial calcs'!AX$115,AW$104)))</f>
        <v>0</v>
      </c>
      <c r="AY119" s="1078">
        <f>IF(AND(AY$115&gt;0,AY$102=AY$17),AY$104,IF(AY$115=0,0,IF(AY$115&gt;'Version Control'!$B$98,AX$104*('Version Control'!$B$98+((AY$115-'Version Control'!$B$98)*(1+Inputs!$E$56)))/'Financial calcs'!AY$115,AX$104)))</f>
        <v>0</v>
      </c>
      <c r="AZ119" s="1078">
        <f>IF(AND(AZ$115&gt;0,AZ$102=AZ$17),AZ$104,IF(AZ$115=0,0,IF(AZ$115&gt;'Version Control'!$B$98,AY$104*('Version Control'!$B$98+((AZ$115-'Version Control'!$B$98)*(1+Inputs!$E$56)))/'Financial calcs'!AZ$115,AY$104)))</f>
        <v>0</v>
      </c>
      <c r="BA119" s="1078">
        <f>IF(AND(BA$115&gt;0,BA$102=BA$17),BA$104,IF(BA$115=0,0,IF(BA$115&gt;'Version Control'!$B$98,AZ$104*('Version Control'!$B$98+((BA$115-'Version Control'!$B$98)*(1+Inputs!$E$56)))/'Financial calcs'!BA$115,AZ$104)))</f>
        <v>0</v>
      </c>
      <c r="BB119" s="1078">
        <f>IF(AND(BB$115&gt;0,BB$102=BB$17),BB$104,IF(BB$115=0,0,IF(BB$115&gt;'Version Control'!$B$98,BA$104*('Version Control'!$B$98+((BB$115-'Version Control'!$B$98)*(1+Inputs!$E$56)))/'Financial calcs'!BB$115,BA$104)))</f>
        <v>0</v>
      </c>
      <c r="BC119" s="1078">
        <f>IF(AND(BC$115&gt;0,BC$102=BC$17),BC$104,IF(BC$115=0,0,IF(BC$115&gt;'Version Control'!$B$98,BB$104*('Version Control'!$B$98+((BC$115-'Version Control'!$B$98)*(1+Inputs!$E$56)))/'Financial calcs'!BC$115,BB$104)))</f>
        <v>0</v>
      </c>
      <c r="BD119" s="1078">
        <f>IF(AND(BD$115&gt;0,BD$102=BD$17),BD$104,IF(BD$115=0,0,IF(BD$115&gt;'Version Control'!$B$98,BC$104*('Version Control'!$B$98+((BD$115-'Version Control'!$B$98)*(1+Inputs!$E$56)))/'Financial calcs'!BD$115,BC$104)))</f>
        <v>0</v>
      </c>
      <c r="BE119" s="1078">
        <f>IF(AND(BE$115&gt;0,BE$102=BE$17),BE$104,IF(BE$115=0,0,IF(BE$115&gt;'Version Control'!$B$98,BD$104*('Version Control'!$B$98+((BE$115-'Version Control'!$B$98)*(1+Inputs!$E$56)))/'Financial calcs'!BE$115,BD$104)))</f>
        <v>0</v>
      </c>
      <c r="BF119" s="1078">
        <f>IF(AND(BF$115&gt;0,BF$102=BF$17),BF$104,IF(BF$115=0,0,IF(BF$115&gt;'Version Control'!$B$98,BE$104*('Version Control'!$B$98+((BF$115-'Version Control'!$B$98)*(1+Inputs!$E$56)))/'Financial calcs'!BF$115,BE$104)))</f>
        <v>0</v>
      </c>
      <c r="BG119" s="1078">
        <f>IF(AND(BG$115&gt;0,BG$102=BG$17),BG$104,IF(BG$115=0,0,IF(BG$115&gt;'Version Control'!$B$98,BF$104*('Version Control'!$B$98+((BG$115-'Version Control'!$B$98)*(1+Inputs!$E$56)))/'Financial calcs'!BG$115,BF$104)))</f>
        <v>0</v>
      </c>
      <c r="BH119" s="1078">
        <f>IF(AND(BH$115&gt;0,BH$102=BH$17),BH$104,IF(BH$115=0,0,IF(BH$115&gt;'Version Control'!$B$98,BG$104*('Version Control'!$B$98+((BH$115-'Version Control'!$B$98)*(1+Inputs!$E$56)))/'Financial calcs'!BH$115,BG$104)))</f>
        <v>0</v>
      </c>
      <c r="BI119" s="1078">
        <f>IF(AND(BI$115&gt;0,BI$102=BI$17),BI$104,IF(BI$115=0,0,IF(BI$115&gt;'Version Control'!$B$98,BH$104*('Version Control'!$B$98+((BI$115-'Version Control'!$B$98)*(1+Inputs!$E$56)))/'Financial calcs'!BI$115,BH$104)))</f>
        <v>0</v>
      </c>
      <c r="BJ119" s="1078">
        <f>IF(AND(BJ$115&gt;0,BJ$102=BJ$17),BJ$104,IF(BJ$115=0,0,IF(BJ$115&gt;'Version Control'!$B$98,BI$104*('Version Control'!$B$98+((BJ$115-'Version Control'!$B$98)*(1+Inputs!$E$56)))/'Financial calcs'!BJ$115,BI$104)))</f>
        <v>0</v>
      </c>
      <c r="BK119" s="1078">
        <f>IF(AND(BK$115&gt;0,BK$102=BK$17),BK$104,IF(BK$115=0,0,IF(BK$115&gt;'Version Control'!$B$98,BJ$104*('Version Control'!$B$98+((BK$115-'Version Control'!$B$98)*(1+Inputs!$E$56)))/'Financial calcs'!BK$115,BJ$104)))</f>
        <v>0</v>
      </c>
      <c r="BL119" s="1078">
        <f>IF(AND(BL$115&gt;0,BL$102=BL$17),BL$104,IF(BL$115=0,0,IF(BL$115&gt;'Version Control'!$B$98,BK$104*('Version Control'!$B$98+((BL$115-'Version Control'!$B$98)*(1+Inputs!$E$56)))/'Financial calcs'!BL$115,BK$104)))</f>
        <v>0</v>
      </c>
      <c r="BM119" s="1078">
        <f>IF(AND(BM$115&gt;0,BM$102=BM$17),BM$104,IF(BM$115=0,0,IF(BM$115&gt;'Version Control'!$B$98,BL$104*('Version Control'!$B$98+((BM$115-'Version Control'!$B$98)*(1+Inputs!$E$56)))/'Financial calcs'!BM$115,BL$104)))</f>
        <v>0</v>
      </c>
      <c r="BN119" s="1078">
        <f>IF(AND(BN$115&gt;0,BN$102=BN$17),BN$104,IF(BN$115=0,0,IF(BN$115&gt;'Version Control'!$B$98,BM$104*('Version Control'!$B$98+((BN$115-'Version Control'!$B$98)*(1+Inputs!$E$56)))/'Financial calcs'!BN$115,BM$104)))</f>
        <v>0</v>
      </c>
      <c r="BO119" s="1078">
        <f>IF(AND(BO$115&gt;0,BO$102=BO$17),BO$104,IF(BO$115=0,0,IF(BO$115&gt;'Version Control'!$B$98,BN$104*('Version Control'!$B$98+((BO$115-'Version Control'!$B$98)*(1+Inputs!$E$56)))/'Financial calcs'!BO$115,BN$104)))</f>
        <v>0</v>
      </c>
      <c r="BP119" s="1078">
        <f>IF(AND(BP$115&gt;0,BP$102=BP$17),BP$104,IF(BP$115=0,0,IF(BP$115&gt;'Version Control'!$B$98,BO$104*('Version Control'!$B$98+((BP$115-'Version Control'!$B$98)*(1+Inputs!$E$56)))/'Financial calcs'!BP$115,BO$104)))</f>
        <v>0</v>
      </c>
      <c r="BQ119" s="1078">
        <f>IF(AND(BQ$115&gt;0,BQ$102=BQ$17),BQ$104,IF(BQ$115=0,0,IF(BQ$115&gt;'Version Control'!$B$98,BP$104*('Version Control'!$B$98+((BQ$115-'Version Control'!$B$98)*(1+Inputs!$E$56)))/'Financial calcs'!BQ$115,BP$104)))</f>
        <v>0</v>
      </c>
      <c r="BR119" s="1078">
        <f>IF(AND(BR$115&gt;0,BR$102=BR$17),BR$104,IF(BR$115=0,0,IF(BR$115&gt;'Version Control'!$B$98,BQ$104*('Version Control'!$B$98+((BR$115-'Version Control'!$B$98)*(1+Inputs!$E$56)))/'Financial calcs'!BR$115,BQ$104)))</f>
        <v>0</v>
      </c>
      <c r="BS119" s="1078">
        <f>IF(AND(BS$115&gt;0,BS$102=BS$17),BS$104,IF(BS$115=0,0,IF(BS$115&gt;'Version Control'!$B$98,BR$104*('Version Control'!$B$98+((BS$115-'Version Control'!$B$98)*(1+Inputs!$E$56)))/'Financial calcs'!BS$115,BR$104)))</f>
        <v>0</v>
      </c>
      <c r="BT119" s="1078">
        <f>IF(AND(BT$115&gt;0,BT$102=BT$17),BT$104,IF(BT$115=0,0,IF(BT$115&gt;'Version Control'!$B$98,BS$104*('Version Control'!$B$98+((BT$115-'Version Control'!$B$98)*(1+Inputs!$E$56)))/'Financial calcs'!BT$115,BS$104)))</f>
        <v>0</v>
      </c>
      <c r="BU119" s="1078">
        <f>IF(AND(BU$115&gt;0,BU$102=BU$17),BU$104,IF(BU$115=0,0,IF(BU$115&gt;'Version Control'!$B$98,BT$104*('Version Control'!$B$98+((BU$115-'Version Control'!$B$98)*(1+Inputs!$E$56)))/'Financial calcs'!BU$115,BT$104)))</f>
        <v>0</v>
      </c>
      <c r="BV119" s="1078">
        <f>IF(AND(BV$115&gt;0,BV$102=BV$17),BV$104,IF(BV$115=0,0,IF(BV$115&gt;'Version Control'!$B$98,BU$104*('Version Control'!$B$98+((BV$115-'Version Control'!$B$98)*(1+Inputs!$E$56)))/'Financial calcs'!BV$115,BU$104)))</f>
        <v>0</v>
      </c>
      <c r="BW119" s="1078">
        <f>IF(AND(BW$115&gt;0,BW$102=BW$17),BW$104,IF(BW$115=0,0,IF(BW$115&gt;'Version Control'!$B$98,BV$104*('Version Control'!$B$98+((BW$115-'Version Control'!$B$98)*(1+Inputs!$E$56)))/'Financial calcs'!BW$115,BV$104)))</f>
        <v>0</v>
      </c>
      <c r="BX119" s="1078">
        <f>IF(AND(BX$115&gt;0,BX$102=BX$17),BX$104,IF(BX$115=0,0,IF(BX$115&gt;'Version Control'!$B$98,BW$104*('Version Control'!$B$98+((BX$115-'Version Control'!$B$98)*(1+Inputs!$E$56)))/'Financial calcs'!BX$115,BW$104)))</f>
        <v>0</v>
      </c>
      <c r="BY119" s="1078">
        <f>IF(AND(BY$115&gt;0,BY$102=BY$17),BY$104,IF(BY$115=0,0,IF(BY$115&gt;'Version Control'!$B$98,BX$104*('Version Control'!$B$98+((BY$115-'Version Control'!$B$98)*(1+Inputs!$E$56)))/'Financial calcs'!BY$115,BX$104)))</f>
        <v>0</v>
      </c>
      <c r="BZ119" s="1078">
        <f>IF(AND(BZ$115&gt;0,BZ$102=BZ$17),BZ$104,IF(BZ$115=0,0,IF(BZ$115&gt;'Version Control'!$B$98,BY$104*('Version Control'!$B$98+((BZ$115-'Version Control'!$B$98)*(1+Inputs!$E$56)))/'Financial calcs'!BZ$115,BY$104)))</f>
        <v>0</v>
      </c>
      <c r="CA119" s="1078">
        <f>IF(AND(CA$115&gt;0,CA$102=CA$17),CA$104,IF(CA$115=0,0,IF(CA$115&gt;'Version Control'!$B$98,BZ$104*('Version Control'!$B$98+((CA$115-'Version Control'!$B$98)*(1+Inputs!$E$56)))/'Financial calcs'!CA$115,BZ$104)))</f>
        <v>0</v>
      </c>
      <c r="CB119" s="1078">
        <f>IF(AND(CB$115&gt;0,CB$102=CB$17),CB$104,IF(CB$115=0,0,IF(CB$115&gt;'Version Control'!$B$98,CA$104*('Version Control'!$B$98+((CB$115-'Version Control'!$B$98)*(1+Inputs!$E$56)))/'Financial calcs'!CB$115,CA$104)))</f>
        <v>0</v>
      </c>
      <c r="CC119" s="1078">
        <f>IF(AND(CC$115&gt;0,CC$102=CC$17),CC$104,IF(CC$115=0,0,IF(CC$115&gt;'Version Control'!$B$98,CB$104*('Version Control'!$B$98+((CC$115-'Version Control'!$B$98)*(1+Inputs!$E$56)))/'Financial calcs'!CC$115,CB$104)))</f>
        <v>0</v>
      </c>
      <c r="CD119" s="1078">
        <f>IF(AND(CD$115&gt;0,CD$102=CD$17),CD$104,IF(CD$115=0,0,IF(CD$115&gt;'Version Control'!$B$98,CC$104*('Version Control'!$B$98+((CD$115-'Version Control'!$B$98)*(1+Inputs!$E$56)))/'Financial calcs'!CD$115,CC$104)))</f>
        <v>0</v>
      </c>
      <c r="CE119" s="1078">
        <f>IF(AND(CE$115&gt;0,CE$102=CE$17),CE$104,IF(CE$115=0,0,IF(CE$115&gt;'Version Control'!$B$98,CD$104*('Version Control'!$B$98+((CE$115-'Version Control'!$B$98)*(1+Inputs!$E$56)))/'Financial calcs'!CE$115,CD$104)))</f>
        <v>0</v>
      </c>
      <c r="CF119" s="1078">
        <f>IF(AND(CF$115&gt;0,CF$102=CF$17),CF$104,IF(CF$115=0,0,IF(CF$115&gt;'Version Control'!$B$98,CE$104*('Version Control'!$B$98+((CF$115-'Version Control'!$B$98)*(1+Inputs!$E$56)))/'Financial calcs'!CF$115,CE$104)))</f>
        <v>0</v>
      </c>
      <c r="CG119" s="1078">
        <f>IF(AND(CG$115&gt;0,CG$102=CG$17),CG$104,IF(CG$115=0,0,IF(CG$115&gt;'Version Control'!$B$98,CF$104*('Version Control'!$B$98+((CG$115-'Version Control'!$B$98)*(1+Inputs!$E$56)))/'Financial calcs'!CG$115,CF$104)))</f>
        <v>0</v>
      </c>
      <c r="CH119" s="197"/>
    </row>
    <row r="120" spans="1:86" s="1076" customFormat="1" ht="4.1500000000000004" hidden="1" outlineLevel="1" x14ac:dyDescent="0.15">
      <c r="A120" s="1081"/>
      <c r="B120" s="1081"/>
      <c r="C120" s="1081"/>
      <c r="D120" s="1081"/>
      <c r="E120" s="1081"/>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c r="AB120" s="1082"/>
      <c r="AC120" s="1082"/>
      <c r="AD120" s="1082"/>
      <c r="AE120" s="1082"/>
      <c r="AF120" s="1082"/>
      <c r="AG120" s="1082"/>
      <c r="AH120" s="1082"/>
      <c r="AI120" s="1082"/>
      <c r="AJ120" s="1082"/>
      <c r="AK120" s="1082"/>
      <c r="AL120" s="1082"/>
      <c r="AM120" s="1082"/>
      <c r="AN120" s="1082"/>
      <c r="AO120" s="1082"/>
      <c r="AP120" s="1082"/>
      <c r="AQ120" s="1082"/>
      <c r="AR120" s="1082"/>
      <c r="AS120" s="1082"/>
      <c r="AT120" s="1082"/>
      <c r="AU120" s="1082"/>
      <c r="AV120" s="1082"/>
      <c r="AW120" s="1082"/>
      <c r="AX120" s="1082"/>
      <c r="AY120" s="1082"/>
      <c r="AZ120" s="1082"/>
      <c r="BA120" s="1082"/>
      <c r="BB120" s="1082"/>
      <c r="BC120" s="1082"/>
      <c r="BD120" s="1082"/>
      <c r="BE120" s="1082"/>
      <c r="BF120" s="1082"/>
      <c r="BG120" s="1082"/>
      <c r="BH120" s="1082"/>
      <c r="BI120" s="1082"/>
      <c r="BJ120" s="1082"/>
      <c r="BK120" s="1082"/>
      <c r="BL120" s="1082"/>
      <c r="BM120" s="1082"/>
      <c r="BN120" s="1082"/>
      <c r="BO120" s="1082"/>
      <c r="BP120" s="1082"/>
      <c r="BQ120" s="1082"/>
      <c r="BR120" s="1082"/>
      <c r="BS120" s="1082"/>
      <c r="BT120" s="1082"/>
      <c r="BU120" s="1082"/>
      <c r="BV120" s="1082"/>
      <c r="BW120" s="1082"/>
      <c r="BX120" s="1082"/>
      <c r="BY120" s="1082"/>
      <c r="BZ120" s="1082"/>
      <c r="CA120" s="1082"/>
      <c r="CB120" s="1082"/>
      <c r="CC120" s="1082"/>
      <c r="CD120" s="1082"/>
      <c r="CE120" s="1082"/>
      <c r="CF120" s="1082"/>
      <c r="CG120" s="1082"/>
      <c r="CH120" s="1081"/>
    </row>
    <row r="121" spans="1:86" ht="14.45" hidden="1" outlineLevel="1" x14ac:dyDescent="0.3">
      <c r="A121" s="197"/>
      <c r="B121" s="1079" t="s">
        <v>332</v>
      </c>
      <c r="C121" s="197"/>
      <c r="D121" s="197"/>
      <c r="E121" s="197"/>
      <c r="F121" s="1078"/>
      <c r="G121" s="1078"/>
      <c r="H121" s="1078"/>
      <c r="I121" s="1078"/>
      <c r="J121" s="1078"/>
      <c r="K121" s="1078"/>
      <c r="L121" s="1078"/>
      <c r="M121" s="1078"/>
      <c r="N121" s="1078"/>
      <c r="O121" s="1078"/>
      <c r="P121" s="1078"/>
      <c r="Q121" s="1078"/>
      <c r="R121" s="1078"/>
      <c r="S121" s="1078"/>
      <c r="T121" s="1078"/>
      <c r="U121" s="1078"/>
      <c r="V121" s="1078"/>
      <c r="W121" s="1078"/>
      <c r="X121" s="1078"/>
      <c r="Y121" s="1078"/>
      <c r="Z121" s="1078"/>
      <c r="AA121" s="1078"/>
      <c r="AB121" s="1078"/>
      <c r="AC121" s="1078"/>
      <c r="AD121" s="1078"/>
      <c r="AE121" s="1078"/>
      <c r="AF121" s="1078"/>
      <c r="AG121" s="1078"/>
      <c r="AH121" s="1078"/>
      <c r="AI121" s="1078"/>
      <c r="AJ121" s="1078"/>
      <c r="AK121" s="1078"/>
      <c r="AL121" s="1078"/>
      <c r="AM121" s="1078"/>
      <c r="AN121" s="1078"/>
      <c r="AO121" s="1078"/>
      <c r="AP121" s="1078"/>
      <c r="AQ121" s="1078"/>
      <c r="AR121" s="1078"/>
      <c r="AS121" s="1078"/>
      <c r="AT121" s="1078"/>
      <c r="AU121" s="1078"/>
      <c r="AV121" s="1078"/>
      <c r="AW121" s="1078"/>
      <c r="AX121" s="1078"/>
      <c r="AY121" s="1078"/>
      <c r="AZ121" s="1078"/>
      <c r="BA121" s="1078"/>
      <c r="BB121" s="1078"/>
      <c r="BC121" s="1078"/>
      <c r="BD121" s="1078"/>
      <c r="BE121" s="1078"/>
      <c r="BF121" s="1078"/>
      <c r="BG121" s="1078"/>
      <c r="BH121" s="1078"/>
      <c r="BI121" s="1078"/>
      <c r="BJ121" s="1078"/>
      <c r="BK121" s="1078"/>
      <c r="BL121" s="1078"/>
      <c r="BM121" s="1078"/>
      <c r="BN121" s="1078"/>
      <c r="BO121" s="1078"/>
      <c r="BP121" s="1078"/>
      <c r="BQ121" s="1078"/>
      <c r="BR121" s="1078"/>
      <c r="BS121" s="1078"/>
      <c r="BT121" s="1078"/>
      <c r="BU121" s="1078"/>
      <c r="BV121" s="1078"/>
      <c r="BW121" s="1078"/>
      <c r="BX121" s="1078"/>
      <c r="BY121" s="1078"/>
      <c r="BZ121" s="1078"/>
      <c r="CA121" s="1078"/>
      <c r="CB121" s="1078"/>
      <c r="CC121" s="1078"/>
      <c r="CD121" s="1078"/>
      <c r="CE121" s="1078"/>
      <c r="CF121" s="1078"/>
      <c r="CG121" s="1078"/>
      <c r="CH121" s="197"/>
    </row>
    <row r="122" spans="1:86" ht="14.45" hidden="1" outlineLevel="1" x14ac:dyDescent="0.3">
      <c r="A122" s="197"/>
      <c r="B122" s="1080" t="s">
        <v>1064</v>
      </c>
      <c r="C122" s="197"/>
      <c r="D122" s="197"/>
      <c r="E122" s="197"/>
      <c r="F122" s="150">
        <f>IF(AND($D$8&gt;F$14,F$16&gt;=$D$8)=FALSE,0,ROUND((F$40*'Version Control'!$B$101/F$17),0))</f>
        <v>0</v>
      </c>
      <c r="G122" s="150">
        <f>IF(AND($D$8&gt;G$14,G$16&gt;=$D$8)=FALSE,0,ROUND((G$40*'Version Control'!$B$101/G$17),0))</f>
        <v>0</v>
      </c>
      <c r="H122" s="150">
        <f>IF(AND($D$8&gt;H$14,H$16&gt;=$D$8)=FALSE,0,ROUND((H$40*'Version Control'!$B$101/H$17),0))</f>
        <v>0</v>
      </c>
      <c r="I122" s="150">
        <f>IF(AND($D$8&gt;I$14,I$16&gt;=$D$8)=FALSE,0,ROUND((I$40*'Version Control'!$B$101/I$17),0))</f>
        <v>0</v>
      </c>
      <c r="J122" s="150">
        <f>IF(AND($D$8&gt;J$14,J$16&gt;=$D$8)=FALSE,0,ROUND((J$40*'Version Control'!$B$101/J$17),0))</f>
        <v>0</v>
      </c>
      <c r="K122" s="150">
        <f>IF(AND($D$8&gt;K$14,K$16&gt;=$D$8)=FALSE,0,ROUND((K$40*'Version Control'!$B$101/K$17),0))</f>
        <v>0</v>
      </c>
      <c r="L122" s="150">
        <f>IF(AND($D$8&gt;L$14,L$16&gt;=$D$8)=FALSE,0,ROUND((L$40*'Version Control'!$B$101/L$17),0))</f>
        <v>0</v>
      </c>
      <c r="M122" s="150">
        <f>IF(AND($D$8&gt;M$14,M$16&gt;=$D$8)=FALSE,0,ROUND((M$40*'Version Control'!$B$101/M$17),0))</f>
        <v>0</v>
      </c>
      <c r="N122" s="150">
        <f>IF(AND($D$8&gt;N$14,N$16&gt;=$D$8)=FALSE,0,ROUND((N$40*'Version Control'!$B$101/N$17),0))</f>
        <v>0</v>
      </c>
      <c r="O122" s="150">
        <f>IF(AND($D$8&gt;O$14,O$16&gt;=$D$8)=FALSE,0,ROUND((O$40*'Version Control'!$B$101/O$17),0))</f>
        <v>0</v>
      </c>
      <c r="P122" s="150">
        <f>IF(AND($D$8&gt;P$14,P$16&gt;=$D$8)=FALSE,0,ROUND((P$40*'Version Control'!$B$101/P$17),0))</f>
        <v>0</v>
      </c>
      <c r="Q122" s="150">
        <f>IF(AND($D$8&gt;Q$14,Q$16&gt;=$D$8)=FALSE,0,ROUND((Q$40*'Version Control'!$B$101/Q$17),0))</f>
        <v>0</v>
      </c>
      <c r="R122" s="150">
        <f>IF(AND($D$8&gt;R$14,R$16&gt;=$D$8)=FALSE,0,ROUND((R$40*'Version Control'!$B$101/R$17),0))</f>
        <v>0</v>
      </c>
      <c r="S122" s="150">
        <f>IF(AND($D$8&gt;S$14,S$16&gt;=$D$8)=FALSE,0,ROUND((S$40*'Version Control'!$B$101/S$17),0))</f>
        <v>0</v>
      </c>
      <c r="T122" s="150">
        <f>IF(AND($D$8&gt;T$14,T$16&gt;=$D$8)=FALSE,0,ROUND((T$40*'Version Control'!$B$101/T$17),0))</f>
        <v>0</v>
      </c>
      <c r="U122" s="150">
        <f>IF(AND($D$8&gt;U$14,U$16&gt;=$D$8)=FALSE,0,ROUND((U$40*'Version Control'!$B$101/U$17),0))</f>
        <v>0</v>
      </c>
      <c r="V122" s="150">
        <f>IF(AND($D$8&gt;V$14,V$16&gt;=$D$8)=FALSE,0,ROUND((V$40*'Version Control'!$B$101/V$17),0))</f>
        <v>0</v>
      </c>
      <c r="W122" s="150">
        <f>IF(AND($D$8&gt;W$14,W$16&gt;=$D$8)=FALSE,0,ROUND((W$40*'Version Control'!$B$101/W$17),0))</f>
        <v>0</v>
      </c>
      <c r="X122" s="150">
        <f>IF(AND($D$8&gt;X$14,X$16&gt;=$D$8)=FALSE,0,ROUND((X$40*'Version Control'!$B$101/X$17),0))</f>
        <v>0</v>
      </c>
      <c r="Y122" s="150">
        <f>IF(AND($D$8&gt;Y$14,Y$16&gt;=$D$8)=FALSE,0,ROUND((Y$40*'Version Control'!$B$101/Y$17),0))</f>
        <v>0</v>
      </c>
      <c r="Z122" s="150">
        <f>IF(AND($D$8&gt;Z$14,Z$16&gt;=$D$8)=FALSE,0,ROUND((Z$40*'Version Control'!$B$101/Z$17),0))</f>
        <v>0</v>
      </c>
      <c r="AA122" s="150">
        <f>IF(AND($D$8&gt;AA$14,AA$16&gt;=$D$8)=FALSE,0,ROUND((AA$40*'Version Control'!$B$101/AA$17),0))</f>
        <v>0</v>
      </c>
      <c r="AB122" s="150">
        <f>IF(AND($D$8&gt;AB$14,AB$16&gt;=$D$8)=FALSE,0,ROUND((AB$40*'Version Control'!$B$101/AB$17),0))</f>
        <v>0</v>
      </c>
      <c r="AC122" s="150">
        <f>IF(AND($D$8&gt;AC$14,AC$16&gt;=$D$8)=FALSE,0,ROUND((AC$40*'Version Control'!$B$101/AC$17),0))</f>
        <v>0</v>
      </c>
      <c r="AD122" s="150">
        <f>IF(AND($D$8&gt;AD$14,AD$16&gt;=$D$8)=FALSE,0,ROUND((AD$40*'Version Control'!$B$101/AD$17),0))</f>
        <v>0</v>
      </c>
      <c r="AE122" s="150">
        <f>IF(AND($D$8&gt;AE$14,AE$16&gt;=$D$8)=FALSE,0,ROUND((AE$40*'Version Control'!$B$101/AE$17),0))</f>
        <v>0</v>
      </c>
      <c r="AF122" s="150">
        <f>IF(AND($D$8&gt;AF$14,AF$16&gt;=$D$8)=FALSE,0,ROUND((AF$40*'Version Control'!$B$101/AF$17),0))</f>
        <v>0</v>
      </c>
      <c r="AG122" s="150">
        <f>IF(AND($D$8&gt;AG$14,AG$16&gt;=$D$8)=FALSE,0,ROUND((AG$40*'Version Control'!$B$101/AG$17),0))</f>
        <v>0</v>
      </c>
      <c r="AH122" s="150">
        <f>IF(AND($D$8&gt;AH$14,AH$16&gt;=$D$8)=FALSE,0,ROUND((AH$40*'Version Control'!$B$101/AH$17),0))</f>
        <v>0</v>
      </c>
      <c r="AI122" s="150">
        <f>IF(AND($D$8&gt;AI$14,AI$16&gt;=$D$8)=FALSE,0,ROUND((AI$40*'Version Control'!$B$101/AI$17),0))</f>
        <v>0</v>
      </c>
      <c r="AJ122" s="150">
        <f>IF(AND($D$8&gt;AJ$14,AJ$16&gt;=$D$8)=FALSE,0,ROUND((AJ$40*'Version Control'!$B$101/AJ$17),0))</f>
        <v>0</v>
      </c>
      <c r="AK122" s="150">
        <f>IF(AND($D$8&gt;AK$14,AK$16&gt;=$D$8)=FALSE,0,ROUND((AK$40*'Version Control'!$B$101/AK$17),0))</f>
        <v>0</v>
      </c>
      <c r="AL122" s="150">
        <f>IF(AND($D$8&gt;AL$14,AL$16&gt;=$D$8)=FALSE,0,ROUND((AL$40*'Version Control'!$B$101/AL$17),0))</f>
        <v>0</v>
      </c>
      <c r="AM122" s="150">
        <f>IF(AND($D$8&gt;AM$14,AM$16&gt;=$D$8)=FALSE,0,ROUND((AM$40*'Version Control'!$B$101/AM$17),0))</f>
        <v>0</v>
      </c>
      <c r="AN122" s="150">
        <f>IF(AND($D$8&gt;AN$14,AN$16&gt;=$D$8)=FALSE,0,ROUND((AN$40*'Version Control'!$B$101/AN$17),0))</f>
        <v>0</v>
      </c>
      <c r="AO122" s="150">
        <f>IF(AND($D$8&gt;AO$14,AO$16&gt;=$D$8)=FALSE,0,ROUND((AO$40*'Version Control'!$B$101/AO$17),0))</f>
        <v>0</v>
      </c>
      <c r="AP122" s="150">
        <f>IF(AND($D$8&gt;AP$14,AP$16&gt;=$D$8)=FALSE,0,ROUND((AP$40*'Version Control'!$B$101/AP$17),0))</f>
        <v>0</v>
      </c>
      <c r="AQ122" s="150">
        <f>IF(AND($D$8&gt;AQ$14,AQ$16&gt;=$D$8)=FALSE,0,ROUND((AQ$40*'Version Control'!$B$101/AQ$17),0))</f>
        <v>0</v>
      </c>
      <c r="AR122" s="150">
        <f>IF(AND($D$8&gt;AR$14,AR$16&gt;=$D$8)=FALSE,0,ROUND((AR$40*'Version Control'!$B$101/AR$17),0))</f>
        <v>0</v>
      </c>
      <c r="AS122" s="150">
        <f>IF(AND($D$8&gt;AS$14,AS$16&gt;=$D$8)=FALSE,0,ROUND((AS$40*'Version Control'!$B$101/AS$17),0))</f>
        <v>0</v>
      </c>
      <c r="AT122" s="150">
        <f>IF(AND($D$8&gt;AT$14,AT$16&gt;=$D$8)=FALSE,0,ROUND((AT$40*'Version Control'!$B$101/AT$17),0))</f>
        <v>0</v>
      </c>
      <c r="AU122" s="150">
        <f>IF(AND($D$8&gt;AU$14,AU$16&gt;=$D$8)=FALSE,0,ROUND((AU$40*'Version Control'!$B$101/AU$17),0))</f>
        <v>6</v>
      </c>
      <c r="AV122" s="150">
        <f>IF(AND($D$8&gt;AV$14,AV$16&gt;=$D$8)=FALSE,0,ROUND((AV$40*'Version Control'!$B$101/AV$17),0))</f>
        <v>0</v>
      </c>
      <c r="AW122" s="150">
        <f>IF(AND($D$8&gt;AW$14,AW$16&gt;=$D$8)=FALSE,0,ROUND((AW$40*'Version Control'!$B$101/AW$17),0))</f>
        <v>0</v>
      </c>
      <c r="AX122" s="150">
        <f>IF(AND($D$8&gt;AX$14,AX$16&gt;=$D$8)=FALSE,0,ROUND((AX$40*'Version Control'!$B$101/AX$17),0))</f>
        <v>0</v>
      </c>
      <c r="AY122" s="150">
        <f>IF(AND($D$8&gt;AY$14,AY$16&gt;=$D$8)=FALSE,0,ROUND((AY$40*'Version Control'!$B$101/AY$17),0))</f>
        <v>0</v>
      </c>
      <c r="AZ122" s="150">
        <f>IF(AND($D$8&gt;AZ$14,AZ$16&gt;=$D$8)=FALSE,0,ROUND((AZ$40*'Version Control'!$B$101/AZ$17),0))</f>
        <v>0</v>
      </c>
      <c r="BA122" s="150">
        <f>IF(AND($D$8&gt;BA$14,BA$16&gt;=$D$8)=FALSE,0,ROUND((BA$40*'Version Control'!$B$101/BA$17),0))</f>
        <v>0</v>
      </c>
      <c r="BB122" s="150">
        <f>IF(AND($D$8&gt;BB$14,BB$16&gt;=$D$8)=FALSE,0,ROUND((BB$40*'Version Control'!$B$101/BB$17),0))</f>
        <v>0</v>
      </c>
      <c r="BC122" s="150">
        <f>IF(AND($D$8&gt;BC$14,BC$16&gt;=$D$8)=FALSE,0,ROUND((BC$40*'Version Control'!$B$101/BC$17),0))</f>
        <v>0</v>
      </c>
      <c r="BD122" s="150">
        <f>IF(AND($D$8&gt;BD$14,BD$16&gt;=$D$8)=FALSE,0,ROUND((BD$40*'Version Control'!$B$101/BD$17),0))</f>
        <v>0</v>
      </c>
      <c r="BE122" s="150">
        <f>IF(AND($D$8&gt;BE$14,BE$16&gt;=$D$8)=FALSE,0,ROUND((BE$40*'Version Control'!$B$101/BE$17),0))</f>
        <v>0</v>
      </c>
      <c r="BF122" s="150">
        <f>IF(AND($D$8&gt;BF$14,BF$16&gt;=$D$8)=FALSE,0,ROUND((BF$40*'Version Control'!$B$101/BF$17),0))</f>
        <v>0</v>
      </c>
      <c r="BG122" s="150">
        <f>IF(AND($D$8&gt;BG$14,BG$16&gt;=$D$8)=FALSE,0,ROUND((BG$40*'Version Control'!$B$101/BG$17),0))</f>
        <v>0</v>
      </c>
      <c r="BH122" s="150">
        <f>IF(AND($D$8&gt;BH$14,BH$16&gt;=$D$8)=FALSE,0,ROUND((BH$40*'Version Control'!$B$101/BH$17),0))</f>
        <v>0</v>
      </c>
      <c r="BI122" s="150">
        <f>IF(AND($D$8&gt;BI$14,BI$16&gt;=$D$8)=FALSE,0,ROUND((BI$40*'Version Control'!$B$101/BI$17),0))</f>
        <v>0</v>
      </c>
      <c r="BJ122" s="150">
        <f>IF(AND($D$8&gt;BJ$14,BJ$16&gt;=$D$8)=FALSE,0,ROUND((BJ$40*'Version Control'!$B$101/BJ$17),0))</f>
        <v>0</v>
      </c>
      <c r="BK122" s="150">
        <f>IF(AND($D$8&gt;BK$14,BK$16&gt;=$D$8)=FALSE,0,ROUND((BK$40*'Version Control'!$B$101/BK$17),0))</f>
        <v>0</v>
      </c>
      <c r="BL122" s="150">
        <f>IF(AND($D$8&gt;BL$14,BL$16&gt;=$D$8)=FALSE,0,ROUND((BL$40*'Version Control'!$B$101/BL$17),0))</f>
        <v>0</v>
      </c>
      <c r="BM122" s="150">
        <f>IF(AND($D$8&gt;BM$14,BM$16&gt;=$D$8)=FALSE,0,ROUND((BM$40*'Version Control'!$B$101/BM$17),0))</f>
        <v>0</v>
      </c>
      <c r="BN122" s="150">
        <f>IF(AND($D$8&gt;BN$14,BN$16&gt;=$D$8)=FALSE,0,ROUND((BN$40*'Version Control'!$B$101/BN$17),0))</f>
        <v>0</v>
      </c>
      <c r="BO122" s="150">
        <f>IF(AND($D$8&gt;BO$14,BO$16&gt;=$D$8)=FALSE,0,ROUND((BO$40*'Version Control'!$B$101/BO$17),0))</f>
        <v>0</v>
      </c>
      <c r="BP122" s="150">
        <f>IF(AND($D$8&gt;BP$14,BP$16&gt;=$D$8)=FALSE,0,ROUND((BP$40*'Version Control'!$B$101/BP$17),0))</f>
        <v>0</v>
      </c>
      <c r="BQ122" s="150">
        <f>IF(AND($D$8&gt;BQ$14,BQ$16&gt;=$D$8)=FALSE,0,ROUND((BQ$40*'Version Control'!$B$101/BQ$17),0))</f>
        <v>0</v>
      </c>
      <c r="BR122" s="150">
        <f>IF(AND($D$8&gt;BR$14,BR$16&gt;=$D$8)=FALSE,0,ROUND((BR$40*'Version Control'!$B$101/BR$17),0))</f>
        <v>0</v>
      </c>
      <c r="BS122" s="150">
        <f>IF(AND($D$8&gt;BS$14,BS$16&gt;=$D$8)=FALSE,0,ROUND((BS$40*'Version Control'!$B$101/BS$17),0))</f>
        <v>0</v>
      </c>
      <c r="BT122" s="150">
        <f>IF(AND($D$8&gt;BT$14,BT$16&gt;=$D$8)=FALSE,0,ROUND((BT$40*'Version Control'!$B$101/BT$17),0))</f>
        <v>0</v>
      </c>
      <c r="BU122" s="150">
        <f>IF(AND($D$8&gt;BU$14,BU$16&gt;=$D$8)=FALSE,0,ROUND((BU$40*'Version Control'!$B$101/BU$17),0))</f>
        <v>0</v>
      </c>
      <c r="BV122" s="150">
        <f>IF(AND($D$8&gt;BV$14,BV$16&gt;=$D$8)=FALSE,0,ROUND((BV$40*'Version Control'!$B$101/BV$17),0))</f>
        <v>0</v>
      </c>
      <c r="BW122" s="150">
        <f>IF(AND($D$8&gt;BW$14,BW$16&gt;=$D$8)=FALSE,0,ROUND((BW$40*'Version Control'!$B$101/BW$17),0))</f>
        <v>0</v>
      </c>
      <c r="BX122" s="150">
        <f>IF(AND($D$8&gt;BX$14,BX$16&gt;=$D$8)=FALSE,0,ROUND((BX$40*'Version Control'!$B$101/BX$17),0))</f>
        <v>0</v>
      </c>
      <c r="BY122" s="150">
        <f>IF(AND($D$8&gt;BY$14,BY$16&gt;=$D$8)=FALSE,0,ROUND((BY$40*'Version Control'!$B$101/BY$17),0))</f>
        <v>0</v>
      </c>
      <c r="BZ122" s="150">
        <f>IF(AND($D$8&gt;BZ$14,BZ$16&gt;=$D$8)=FALSE,0,ROUND((BZ$40*'Version Control'!$B$101/BZ$17),0))</f>
        <v>0</v>
      </c>
      <c r="CA122" s="150">
        <f>IF(AND($D$8&gt;CA$14,CA$16&gt;=$D$8)=FALSE,0,ROUND((CA$40*'Version Control'!$B$101/CA$17),0))</f>
        <v>0</v>
      </c>
      <c r="CB122" s="150">
        <f>IF(AND($D$8&gt;CB$14,CB$16&gt;=$D$8)=FALSE,0,ROUND((CB$40*'Version Control'!$B$101/CB$17),0))</f>
        <v>0</v>
      </c>
      <c r="CC122" s="150">
        <f>IF(AND($D$8&gt;CC$14,CC$16&gt;=$D$8)=FALSE,0,ROUND((CC$40*'Version Control'!$B$101/CC$17),0))</f>
        <v>0</v>
      </c>
      <c r="CD122" s="150">
        <f>IF(AND($D$8&gt;CD$14,CD$16&gt;=$D$8)=FALSE,0,ROUND((CD$40*'Version Control'!$B$101/CD$17),0))</f>
        <v>0</v>
      </c>
      <c r="CE122" s="150">
        <f>IF(AND($D$8&gt;CE$14,CE$16&gt;=$D$8)=FALSE,0,ROUND((CE$40*'Version Control'!$B$101/CE$17),0))</f>
        <v>0</v>
      </c>
      <c r="CF122" s="150">
        <f>IF(AND($D$8&gt;CF$14,CF$16&gt;=$D$8)=FALSE,0,ROUND((CF$40*'Version Control'!$B$101/CF$17),0))</f>
        <v>0</v>
      </c>
      <c r="CG122" s="150">
        <f>IF(AND($D$8&gt;CG$14,CG$16&gt;=$D$8)=FALSE,0,ROUND((CG$40*'Version Control'!$B$101/CG$17),0))</f>
        <v>0</v>
      </c>
      <c r="CH122" s="197"/>
    </row>
    <row r="123" spans="1:86" ht="14.45" hidden="1" outlineLevel="1" x14ac:dyDescent="0.3">
      <c r="A123" s="1008"/>
      <c r="B123" s="197" t="s">
        <v>1065</v>
      </c>
      <c r="C123" s="197"/>
      <c r="D123" s="197"/>
      <c r="E123" s="197"/>
      <c r="F123" s="1078">
        <f>IF(AND(F$114&gt;0,F$102=F$17),1,IF(F$114=0,0,IF(F$114&gt;'Version Control'!$B$98,(F$114-'Version Control'!$B$98+('Version Control'!$B$98*(1+Inputs!$E$57)))/'Financial calcs'!F$114,1+Inputs!$E$57)))</f>
        <v>0</v>
      </c>
      <c r="G123" s="1078">
        <f>IF(AND(G$114&gt;0,G$102=G$17),1,IF(G$114=0,0,IF(G$114&gt;'Version Control'!$B$98,(G$114-'Version Control'!$B$98+('Version Control'!$B$98*(1+Inputs!$E$57)))/'Financial calcs'!G$114,1+Inputs!$E$57)))</f>
        <v>0</v>
      </c>
      <c r="H123" s="1078">
        <f>IF(AND(H$114&gt;0,H$102=H$17),1,IF(H$114=0,0,IF(H$114&gt;'Version Control'!$B$98,(H$114-'Version Control'!$B$98+('Version Control'!$B$98*(1+Inputs!$E$57)))/'Financial calcs'!H$114,1+Inputs!$E$57)))</f>
        <v>1.0125</v>
      </c>
      <c r="I123" s="1078">
        <f>IF(AND(I$114&gt;0,I$102=I$17),1,IF(I$114=0,0,IF(I$114&gt;'Version Control'!$B$98,(I$114-'Version Control'!$B$98+('Version Control'!$B$98*(1+Inputs!$E$57)))/'Financial calcs'!I$114,1+Inputs!$E$57)))</f>
        <v>0</v>
      </c>
      <c r="J123" s="1078">
        <f>IF(AND(J$114&gt;0,J$102=J$17),1,IF(J$114=0,0,IF(J$114&gt;'Version Control'!$B$98,(J$114-'Version Control'!$B$98+('Version Control'!$B$98*(1+Inputs!$E$57)))/'Financial calcs'!J$114,1+Inputs!$E$57)))</f>
        <v>0</v>
      </c>
      <c r="K123" s="1078">
        <f>IF(AND(K$114&gt;0,K$102=K$17),1,IF(K$114=0,0,IF(K$114&gt;'Version Control'!$B$98,(K$114-'Version Control'!$B$98+('Version Control'!$B$98*(1+Inputs!$E$57)))/'Financial calcs'!K$114,1+Inputs!$E$57)))</f>
        <v>0</v>
      </c>
      <c r="L123" s="1078">
        <f>IF(AND(L$114&gt;0,L$102=L$17),1,IF(L$114=0,0,IF(L$114&gt;'Version Control'!$B$98,(L$114-'Version Control'!$B$98+('Version Control'!$B$98*(1+Inputs!$E$57)))/'Financial calcs'!L$114,1+Inputs!$E$57)))</f>
        <v>0</v>
      </c>
      <c r="M123" s="1078">
        <f>IF(AND(M$114&gt;0,M$102=M$17),1,IF(M$114=0,0,IF(M$114&gt;'Version Control'!$B$98,(M$114-'Version Control'!$B$98+('Version Control'!$B$98*(1+Inputs!$E$57)))/'Financial calcs'!M$114,1+Inputs!$E$57)))</f>
        <v>0</v>
      </c>
      <c r="N123" s="1078">
        <f>IF(AND(N$114&gt;0,N$102=N$17),1,IF(N$114=0,0,IF(N$114&gt;'Version Control'!$B$98,(N$114-'Version Control'!$B$98+('Version Control'!$B$98*(1+Inputs!$E$57)))/'Financial calcs'!N$114,1+Inputs!$E$57)))</f>
        <v>0</v>
      </c>
      <c r="O123" s="1078">
        <f>IF(AND(O$114&gt;0,O$102=O$17),1,IF(O$114=0,0,IF(O$114&gt;'Version Control'!$B$98,(O$114-'Version Control'!$B$98+('Version Control'!$B$98*(1+Inputs!$E$57)))/'Financial calcs'!O$114,1+Inputs!$E$57)))</f>
        <v>0</v>
      </c>
      <c r="P123" s="1078">
        <f>IF(AND(P$114&gt;0,P$102=P$17),1,IF(P$114=0,0,IF(P$114&gt;'Version Control'!$B$98,(P$114-'Version Control'!$B$98+('Version Control'!$B$98*(1+Inputs!$E$57)))/'Financial calcs'!P$114,1+Inputs!$E$57)))</f>
        <v>0</v>
      </c>
      <c r="Q123" s="1078">
        <f>IF(AND(Q$114&gt;0,Q$102=Q$17),1,IF(Q$114=0,0,IF(Q$114&gt;'Version Control'!$B$98,(Q$114-'Version Control'!$B$98+('Version Control'!$B$98*(1+Inputs!$E$57)))/'Financial calcs'!Q$114,1+Inputs!$E$57)))</f>
        <v>0</v>
      </c>
      <c r="R123" s="1078">
        <f>IF(AND(R$114&gt;0,R$102=R$17),1,IF(R$114=0,0,IF(R$114&gt;'Version Control'!$B$98,(R$114-'Version Control'!$B$98+('Version Control'!$B$98*(1+Inputs!$E$57)))/'Financial calcs'!R$114,1+Inputs!$E$57)))</f>
        <v>0</v>
      </c>
      <c r="S123" s="1078">
        <f>IF(AND(S$114&gt;0,S$102=S$17),1,IF(S$114=0,0,IF(S$114&gt;'Version Control'!$B$98,(S$114-'Version Control'!$B$98+('Version Control'!$B$98*(1+Inputs!$E$57)))/'Financial calcs'!S$114,1+Inputs!$E$57)))</f>
        <v>0</v>
      </c>
      <c r="T123" s="1078">
        <f>IF(AND(T$114&gt;0,T$102=T$17),1,IF(T$114=0,0,IF(T$114&gt;'Version Control'!$B$98,(T$114-'Version Control'!$B$98+('Version Control'!$B$98*(1+Inputs!$E$57)))/'Financial calcs'!T$114,1+Inputs!$E$57)))</f>
        <v>0</v>
      </c>
      <c r="U123" s="1078">
        <f>IF(AND(U$114&gt;0,U$102=U$17),1,IF(U$114=0,0,IF(U$114&gt;'Version Control'!$B$98,(U$114-'Version Control'!$B$98+('Version Control'!$B$98*(1+Inputs!$E$57)))/'Financial calcs'!U$114,1+Inputs!$E$57)))</f>
        <v>0</v>
      </c>
      <c r="V123" s="1078">
        <f>IF(AND(V$114&gt;0,V$102=V$17),1,IF(V$114=0,0,IF(V$114&gt;'Version Control'!$B$98,(V$114-'Version Control'!$B$98+('Version Control'!$B$98*(1+Inputs!$E$57)))/'Financial calcs'!V$114,1+Inputs!$E$57)))</f>
        <v>0</v>
      </c>
      <c r="W123" s="1078">
        <f>IF(AND(W$114&gt;0,W$102=W$17),1,IF(W$114=0,0,IF(W$114&gt;'Version Control'!$B$98,(W$114-'Version Control'!$B$98+('Version Control'!$B$98*(1+Inputs!$E$57)))/'Financial calcs'!W$114,1+Inputs!$E$57)))</f>
        <v>0</v>
      </c>
      <c r="X123" s="1078">
        <f>IF(AND(X$114&gt;0,X$102=X$17),1,IF(X$114=0,0,IF(X$114&gt;'Version Control'!$B$98,(X$114-'Version Control'!$B$98+('Version Control'!$B$98*(1+Inputs!$E$57)))/'Financial calcs'!X$114,1+Inputs!$E$57)))</f>
        <v>0</v>
      </c>
      <c r="Y123" s="1078">
        <f>IF(AND(Y$114&gt;0,Y$102=Y$17),1,IF(Y$114=0,0,IF(Y$114&gt;'Version Control'!$B$98,(Y$114-'Version Control'!$B$98+('Version Control'!$B$98*(1+Inputs!$E$57)))/'Financial calcs'!Y$114,1+Inputs!$E$57)))</f>
        <v>0</v>
      </c>
      <c r="Z123" s="1078">
        <f>IF(AND(Z$114&gt;0,Z$102=Z$17),1,IF(Z$114=0,0,IF(Z$114&gt;'Version Control'!$B$98,(Z$114-'Version Control'!$B$98+('Version Control'!$B$98*(1+Inputs!$E$57)))/'Financial calcs'!Z$114,1+Inputs!$E$57)))</f>
        <v>0</v>
      </c>
      <c r="AA123" s="1078">
        <f>IF(AND(AA$114&gt;0,AA$102=AA$17),1,IF(AA$114=0,0,IF(AA$114&gt;'Version Control'!$B$98,(AA$114-'Version Control'!$B$98+('Version Control'!$B$98*(1+Inputs!$E$57)))/'Financial calcs'!AA$114,1+Inputs!$E$57)))</f>
        <v>0</v>
      </c>
      <c r="AB123" s="1078">
        <f>IF(AND(AB$114&gt;0,AB$102=AB$17),1,IF(AB$114=0,0,IF(AB$114&gt;'Version Control'!$B$98,(AB$114-'Version Control'!$B$98+('Version Control'!$B$98*(1+Inputs!$E$57)))/'Financial calcs'!AB$114,1+Inputs!$E$57)))</f>
        <v>0</v>
      </c>
      <c r="AC123" s="1078">
        <f>IF(AND(AC$114&gt;0,AC$102=AC$17),1,IF(AC$114=0,0,IF(AC$114&gt;'Version Control'!$B$98,(AC$114-'Version Control'!$B$98+('Version Control'!$B$98*(1+Inputs!$E$57)))/'Financial calcs'!AC$114,1+Inputs!$E$57)))</f>
        <v>0</v>
      </c>
      <c r="AD123" s="1078">
        <f>IF(AND(AD$114&gt;0,AD$102=AD$17),1,IF(AD$114=0,0,IF(AD$114&gt;'Version Control'!$B$98,(AD$114-'Version Control'!$B$98+('Version Control'!$B$98*(1+Inputs!$E$57)))/'Financial calcs'!AD$114,1+Inputs!$E$57)))</f>
        <v>0</v>
      </c>
      <c r="AE123" s="1078">
        <f>IF(AND(AE$114&gt;0,AE$102=AE$17),1,IF(AE$114=0,0,IF(AE$114&gt;'Version Control'!$B$98,(AE$114-'Version Control'!$B$98+('Version Control'!$B$98*(1+Inputs!$E$57)))/'Financial calcs'!AE$114,1+Inputs!$E$57)))</f>
        <v>0</v>
      </c>
      <c r="AF123" s="1078">
        <f>IF(AND(AF$114&gt;0,AF$102=AF$17),1,IF(AF$114=0,0,IF(AF$114&gt;'Version Control'!$B$98,(AF$114-'Version Control'!$B$98+('Version Control'!$B$98*(1+Inputs!$E$57)))/'Financial calcs'!AF$114,1+Inputs!$E$57)))</f>
        <v>0</v>
      </c>
      <c r="AG123" s="1078">
        <f>IF(AND(AG$114&gt;0,AG$102=AG$17),1,IF(AG$114=0,0,IF(AG$114&gt;'Version Control'!$B$98,(AG$114-'Version Control'!$B$98+('Version Control'!$B$98*(1+Inputs!$E$57)))/'Financial calcs'!AG$114,1+Inputs!$E$57)))</f>
        <v>0</v>
      </c>
      <c r="AH123" s="1078">
        <f>IF(AND(AH$114&gt;0,AH$102=AH$17),1,IF(AH$114=0,0,IF(AH$114&gt;'Version Control'!$B$98,(AH$114-'Version Control'!$B$98+('Version Control'!$B$98*(1+Inputs!$E$57)))/'Financial calcs'!AH$114,1+Inputs!$E$57)))</f>
        <v>0</v>
      </c>
      <c r="AI123" s="1078">
        <f>IF(AND(AI$114&gt;0,AI$102=AI$17),1,IF(AI$114=0,0,IF(AI$114&gt;'Version Control'!$B$98,(AI$114-'Version Control'!$B$98+('Version Control'!$B$98*(1+Inputs!$E$57)))/'Financial calcs'!AI$114,1+Inputs!$E$57)))</f>
        <v>0</v>
      </c>
      <c r="AJ123" s="1078">
        <f>IF(AND(AJ$114&gt;0,AJ$102=AJ$17),1,IF(AJ$114=0,0,IF(AJ$114&gt;'Version Control'!$B$98,(AJ$114-'Version Control'!$B$98+('Version Control'!$B$98*(1+Inputs!$E$57)))/'Financial calcs'!AJ$114,1+Inputs!$E$57)))</f>
        <v>0</v>
      </c>
      <c r="AK123" s="1078">
        <f>IF(AND(AK$114&gt;0,AK$102=AK$17),1,IF(AK$114=0,0,IF(AK$114&gt;'Version Control'!$B$98,(AK$114-'Version Control'!$B$98+('Version Control'!$B$98*(1+Inputs!$E$57)))/'Financial calcs'!AK$114,1+Inputs!$E$57)))</f>
        <v>0</v>
      </c>
      <c r="AL123" s="1078">
        <f>IF(AND(AL$114&gt;0,AL$102=AL$17),1,IF(AL$114=0,0,IF(AL$114&gt;'Version Control'!$B$98,(AL$114-'Version Control'!$B$98+('Version Control'!$B$98*(1+Inputs!$E$57)))/'Financial calcs'!AL$114,1+Inputs!$E$57)))</f>
        <v>0</v>
      </c>
      <c r="AM123" s="1078">
        <f>IF(AND(AM$114&gt;0,AM$102=AM$17),1,IF(AM$114=0,0,IF(AM$114&gt;'Version Control'!$B$98,(AM$114-'Version Control'!$B$98+('Version Control'!$B$98*(1+Inputs!$E$57)))/'Financial calcs'!AM$114,1+Inputs!$E$57)))</f>
        <v>0</v>
      </c>
      <c r="AN123" s="1078">
        <f>IF(AND(AN$114&gt;0,AN$102=AN$17),1,IF(AN$114=0,0,IF(AN$114&gt;'Version Control'!$B$98,(AN$114-'Version Control'!$B$98+('Version Control'!$B$98*(1+Inputs!$E$57)))/'Financial calcs'!AN$114,1+Inputs!$E$57)))</f>
        <v>0</v>
      </c>
      <c r="AO123" s="1078">
        <f>IF(AND(AO$114&gt;0,AO$102=AO$17),1,IF(AO$114=0,0,IF(AO$114&gt;'Version Control'!$B$98,(AO$114-'Version Control'!$B$98+('Version Control'!$B$98*(1+Inputs!$E$57)))/'Financial calcs'!AO$114,1+Inputs!$E$57)))</f>
        <v>0</v>
      </c>
      <c r="AP123" s="1078">
        <f>IF(AND(AP$114&gt;0,AP$102=AP$17),1,IF(AP$114=0,0,IF(AP$114&gt;'Version Control'!$B$98,(AP$114-'Version Control'!$B$98+('Version Control'!$B$98*(1+Inputs!$E$57)))/'Financial calcs'!AP$114,1+Inputs!$E$57)))</f>
        <v>0</v>
      </c>
      <c r="AQ123" s="1078">
        <f>IF(AND(AQ$114&gt;0,AQ$102=AQ$17),1,IF(AQ$114=0,0,IF(AQ$114&gt;'Version Control'!$B$98,(AQ$114-'Version Control'!$B$98+('Version Control'!$B$98*(1+Inputs!$E$57)))/'Financial calcs'!AQ$114,1+Inputs!$E$57)))</f>
        <v>0</v>
      </c>
      <c r="AR123" s="1078">
        <f>IF(AND(AR$114&gt;0,AR$102=AR$17),1,IF(AR$114=0,0,IF(AR$114&gt;'Version Control'!$B$98,(AR$114-'Version Control'!$B$98+('Version Control'!$B$98*(1+Inputs!$E$57)))/'Financial calcs'!AR$114,1+Inputs!$E$57)))</f>
        <v>0</v>
      </c>
      <c r="AS123" s="1078">
        <f>IF(AND(AS$114&gt;0,AS$102=AS$17),1,IF(AS$114=0,0,IF(AS$114&gt;'Version Control'!$B$98,(AS$114-'Version Control'!$B$98+('Version Control'!$B$98*(1+Inputs!$E$57)))/'Financial calcs'!AS$114,1+Inputs!$E$57)))</f>
        <v>0</v>
      </c>
      <c r="AT123" s="1078">
        <f>IF(AND(AT$114&gt;0,AT$102=AT$17),1,IF(AT$114=0,0,IF(AT$114&gt;'Version Control'!$B$98,(AT$114-'Version Control'!$B$98+('Version Control'!$B$98*(1+Inputs!$E$57)))/'Financial calcs'!AT$114,1+Inputs!$E$57)))</f>
        <v>0</v>
      </c>
      <c r="AU123" s="1078">
        <f>IF(AND(AU$114&gt;0,AU$102=AU$17),1,IF(AU$114=0,0,IF(AU$114&gt;'Version Control'!$B$98,(AU$114-'Version Control'!$B$98+('Version Control'!$B$98*(1+Inputs!$E$57)))/'Financial calcs'!AU$114,1+Inputs!$E$57)))</f>
        <v>0</v>
      </c>
      <c r="AV123" s="1078">
        <f>IF(AND(AV$114&gt;0,AV$102=AV$17),1,IF(AV$114=0,0,IF(AV$114&gt;'Version Control'!$B$98,(AV$114-'Version Control'!$B$98+('Version Control'!$B$98*(1+Inputs!$E$57)))/'Financial calcs'!AV$114,1+Inputs!$E$57)))</f>
        <v>0</v>
      </c>
      <c r="AW123" s="1078">
        <f>IF(AND(AW$114&gt;0,AW$102=AW$17),1,IF(AW$114=0,0,IF(AW$114&gt;'Version Control'!$B$98,(AW$114-'Version Control'!$B$98+('Version Control'!$B$98*(1+Inputs!$E$57)))/'Financial calcs'!AW$114,1+Inputs!$E$57)))</f>
        <v>0</v>
      </c>
      <c r="AX123" s="1078">
        <f>IF(AND(AX$114&gt;0,AX$102=AX$17),1,IF(AX$114=0,0,IF(AX$114&gt;'Version Control'!$B$98,(AX$114-'Version Control'!$B$98+('Version Control'!$B$98*(1+Inputs!$E$57)))/'Financial calcs'!AX$114,1+Inputs!$E$57)))</f>
        <v>0</v>
      </c>
      <c r="AY123" s="1078">
        <f>IF(AND(AY$114&gt;0,AY$102=AY$17),1,IF(AY$114=0,0,IF(AY$114&gt;'Version Control'!$B$98,(AY$114-'Version Control'!$B$98+('Version Control'!$B$98*(1+Inputs!$E$57)))/'Financial calcs'!AY$114,1+Inputs!$E$57)))</f>
        <v>0</v>
      </c>
      <c r="AZ123" s="1078">
        <f>IF(AND(AZ$114&gt;0,AZ$102=AZ$17),1,IF(AZ$114=0,0,IF(AZ$114&gt;'Version Control'!$B$98,(AZ$114-'Version Control'!$B$98+('Version Control'!$B$98*(1+Inputs!$E$57)))/'Financial calcs'!AZ$114,1+Inputs!$E$57)))</f>
        <v>0</v>
      </c>
      <c r="BA123" s="1078">
        <f>IF(AND(BA$114&gt;0,BA$102=BA$17),1,IF(BA$114=0,0,IF(BA$114&gt;'Version Control'!$B$98,(BA$114-'Version Control'!$B$98+('Version Control'!$B$98*(1+Inputs!$E$57)))/'Financial calcs'!BA$114,1+Inputs!$E$57)))</f>
        <v>0</v>
      </c>
      <c r="BB123" s="1078">
        <f>IF(AND(BB$114&gt;0,BB$102=BB$17),1,IF(BB$114=0,0,IF(BB$114&gt;'Version Control'!$B$98,(BB$114-'Version Control'!$B$98+('Version Control'!$B$98*(1+Inputs!$E$57)))/'Financial calcs'!BB$114,1+Inputs!$E$57)))</f>
        <v>0</v>
      </c>
      <c r="BC123" s="1078">
        <f>IF(AND(BC$114&gt;0,BC$102=BC$17),1,IF(BC$114=0,0,IF(BC$114&gt;'Version Control'!$B$98,(BC$114-'Version Control'!$B$98+('Version Control'!$B$98*(1+Inputs!$E$57)))/'Financial calcs'!BC$114,1+Inputs!$E$57)))</f>
        <v>0</v>
      </c>
      <c r="BD123" s="1078">
        <f>IF(AND(BD$114&gt;0,BD$102=BD$17),1,IF(BD$114=0,0,IF(BD$114&gt;'Version Control'!$B$98,(BD$114-'Version Control'!$B$98+('Version Control'!$B$98*(1+Inputs!$E$57)))/'Financial calcs'!BD$114,1+Inputs!$E$57)))</f>
        <v>0</v>
      </c>
      <c r="BE123" s="1078">
        <f>IF(AND(BE$114&gt;0,BE$102=BE$17),1,IF(BE$114=0,0,IF(BE$114&gt;'Version Control'!$B$98,(BE$114-'Version Control'!$B$98+('Version Control'!$B$98*(1+Inputs!$E$57)))/'Financial calcs'!BE$114,1+Inputs!$E$57)))</f>
        <v>0</v>
      </c>
      <c r="BF123" s="1078">
        <f>IF(AND(BF$114&gt;0,BF$102=BF$17),1,IF(BF$114=0,0,IF(BF$114&gt;'Version Control'!$B$98,(BF$114-'Version Control'!$B$98+('Version Control'!$B$98*(1+Inputs!$E$57)))/'Financial calcs'!BF$114,1+Inputs!$E$57)))</f>
        <v>0</v>
      </c>
      <c r="BG123" s="1078">
        <f>IF(AND(BG$114&gt;0,BG$102=BG$17),1,IF(BG$114=0,0,IF(BG$114&gt;'Version Control'!$B$98,(BG$114-'Version Control'!$B$98+('Version Control'!$B$98*(1+Inputs!$E$57)))/'Financial calcs'!BG$114,1+Inputs!$E$57)))</f>
        <v>0</v>
      </c>
      <c r="BH123" s="1078">
        <f>IF(AND(BH$114&gt;0,BH$102=BH$17),1,IF(BH$114=0,0,IF(BH$114&gt;'Version Control'!$B$98,(BH$114-'Version Control'!$B$98+('Version Control'!$B$98*(1+Inputs!$E$57)))/'Financial calcs'!BH$114,1+Inputs!$E$57)))</f>
        <v>0</v>
      </c>
      <c r="BI123" s="1078">
        <f>IF(AND(BI$114&gt;0,BI$102=BI$17),1,IF(BI$114=0,0,IF(BI$114&gt;'Version Control'!$B$98,(BI$114-'Version Control'!$B$98+('Version Control'!$B$98*(1+Inputs!$E$57)))/'Financial calcs'!BI$114,1+Inputs!$E$57)))</f>
        <v>0</v>
      </c>
      <c r="BJ123" s="1078">
        <f>IF(AND(BJ$114&gt;0,BJ$102=BJ$17),1,IF(BJ$114=0,0,IF(BJ$114&gt;'Version Control'!$B$98,(BJ$114-'Version Control'!$B$98+('Version Control'!$B$98*(1+Inputs!$E$57)))/'Financial calcs'!BJ$114,1+Inputs!$E$57)))</f>
        <v>0</v>
      </c>
      <c r="BK123" s="1078">
        <f>IF(AND(BK$114&gt;0,BK$102=BK$17),1,IF(BK$114=0,0,IF(BK$114&gt;'Version Control'!$B$98,(BK$114-'Version Control'!$B$98+('Version Control'!$B$98*(1+Inputs!$E$57)))/'Financial calcs'!BK$114,1+Inputs!$E$57)))</f>
        <v>0</v>
      </c>
      <c r="BL123" s="1078">
        <f>IF(AND(BL$114&gt;0,BL$102=BL$17),1,IF(BL$114=0,0,IF(BL$114&gt;'Version Control'!$B$98,(BL$114-'Version Control'!$B$98+('Version Control'!$B$98*(1+Inputs!$E$57)))/'Financial calcs'!BL$114,1+Inputs!$E$57)))</f>
        <v>0</v>
      </c>
      <c r="BM123" s="1078">
        <f>IF(AND(BM$114&gt;0,BM$102=BM$17),1,IF(BM$114=0,0,IF(BM$114&gt;'Version Control'!$B$98,(BM$114-'Version Control'!$B$98+('Version Control'!$B$98*(1+Inputs!$E$57)))/'Financial calcs'!BM$114,1+Inputs!$E$57)))</f>
        <v>0</v>
      </c>
      <c r="BN123" s="1078">
        <f>IF(AND(BN$114&gt;0,BN$102=BN$17),1,IF(BN$114=0,0,IF(BN$114&gt;'Version Control'!$B$98,(BN$114-'Version Control'!$B$98+('Version Control'!$B$98*(1+Inputs!$E$57)))/'Financial calcs'!BN$114,1+Inputs!$E$57)))</f>
        <v>0</v>
      </c>
      <c r="BO123" s="1078">
        <f>IF(AND(BO$114&gt;0,BO$102=BO$17),1,IF(BO$114=0,0,IF(BO$114&gt;'Version Control'!$B$98,(BO$114-'Version Control'!$B$98+('Version Control'!$B$98*(1+Inputs!$E$57)))/'Financial calcs'!BO$114,1+Inputs!$E$57)))</f>
        <v>0</v>
      </c>
      <c r="BP123" s="1078">
        <f>IF(AND(BP$114&gt;0,BP$102=BP$17),1,IF(BP$114=0,0,IF(BP$114&gt;'Version Control'!$B$98,(BP$114-'Version Control'!$B$98+('Version Control'!$B$98*(1+Inputs!$E$57)))/'Financial calcs'!BP$114,1+Inputs!$E$57)))</f>
        <v>0</v>
      </c>
      <c r="BQ123" s="1078">
        <f>IF(AND(BQ$114&gt;0,BQ$102=BQ$17),1,IF(BQ$114=0,0,IF(BQ$114&gt;'Version Control'!$B$98,(BQ$114-'Version Control'!$B$98+('Version Control'!$B$98*(1+Inputs!$E$57)))/'Financial calcs'!BQ$114,1+Inputs!$E$57)))</f>
        <v>0</v>
      </c>
      <c r="BR123" s="1078">
        <f>IF(AND(BR$114&gt;0,BR$102=BR$17),1,IF(BR$114=0,0,IF(BR$114&gt;'Version Control'!$B$98,(BR$114-'Version Control'!$B$98+('Version Control'!$B$98*(1+Inputs!$E$57)))/'Financial calcs'!BR$114,1+Inputs!$E$57)))</f>
        <v>0</v>
      </c>
      <c r="BS123" s="1078">
        <f>IF(AND(BS$114&gt;0,BS$102=BS$17),1,IF(BS$114=0,0,IF(BS$114&gt;'Version Control'!$B$98,(BS$114-'Version Control'!$B$98+('Version Control'!$B$98*(1+Inputs!$E$57)))/'Financial calcs'!BS$114,1+Inputs!$E$57)))</f>
        <v>0</v>
      </c>
      <c r="BT123" s="1078">
        <f>IF(AND(BT$114&gt;0,BT$102=BT$17),1,IF(BT$114=0,0,IF(BT$114&gt;'Version Control'!$B$98,(BT$114-'Version Control'!$B$98+('Version Control'!$B$98*(1+Inputs!$E$57)))/'Financial calcs'!BT$114,1+Inputs!$E$57)))</f>
        <v>0</v>
      </c>
      <c r="BU123" s="1078">
        <f>IF(AND(BU$114&gt;0,BU$102=BU$17),1,IF(BU$114=0,0,IF(BU$114&gt;'Version Control'!$B$98,(BU$114-'Version Control'!$B$98+('Version Control'!$B$98*(1+Inputs!$E$57)))/'Financial calcs'!BU$114,1+Inputs!$E$57)))</f>
        <v>0</v>
      </c>
      <c r="BV123" s="1078">
        <f>IF(AND(BV$114&gt;0,BV$102=BV$17),1,IF(BV$114=0,0,IF(BV$114&gt;'Version Control'!$B$98,(BV$114-'Version Control'!$B$98+('Version Control'!$B$98*(1+Inputs!$E$57)))/'Financial calcs'!BV$114,1+Inputs!$E$57)))</f>
        <v>0</v>
      </c>
      <c r="BW123" s="1078">
        <f>IF(AND(BW$114&gt;0,BW$102=BW$17),1,IF(BW$114=0,0,IF(BW$114&gt;'Version Control'!$B$98,(BW$114-'Version Control'!$B$98+('Version Control'!$B$98*(1+Inputs!$E$57)))/'Financial calcs'!BW$114,1+Inputs!$E$57)))</f>
        <v>0</v>
      </c>
      <c r="BX123" s="1078">
        <f>IF(AND(BX$114&gt;0,BX$102=BX$17),1,IF(BX$114=0,0,IF(BX$114&gt;'Version Control'!$B$98,(BX$114-'Version Control'!$B$98+('Version Control'!$B$98*(1+Inputs!$E$57)))/'Financial calcs'!BX$114,1+Inputs!$E$57)))</f>
        <v>0</v>
      </c>
      <c r="BY123" s="1078">
        <f>IF(AND(BY$114&gt;0,BY$102=BY$17),1,IF(BY$114=0,0,IF(BY$114&gt;'Version Control'!$B$98,(BY$114-'Version Control'!$B$98+('Version Control'!$B$98*(1+Inputs!$E$57)))/'Financial calcs'!BY$114,1+Inputs!$E$57)))</f>
        <v>0</v>
      </c>
      <c r="BZ123" s="1078">
        <f>IF(AND(BZ$114&gt;0,BZ$102=BZ$17),1,IF(BZ$114=0,0,IF(BZ$114&gt;'Version Control'!$B$98,(BZ$114-'Version Control'!$B$98+('Version Control'!$B$98*(1+Inputs!$E$57)))/'Financial calcs'!BZ$114,1+Inputs!$E$57)))</f>
        <v>0</v>
      </c>
      <c r="CA123" s="1078">
        <f>IF(AND(CA$114&gt;0,CA$102=CA$17),1,IF(CA$114=0,0,IF(CA$114&gt;'Version Control'!$B$98,(CA$114-'Version Control'!$B$98+('Version Control'!$B$98*(1+Inputs!$E$57)))/'Financial calcs'!CA$114,1+Inputs!$E$57)))</f>
        <v>0</v>
      </c>
      <c r="CB123" s="1078">
        <f>IF(AND(CB$114&gt;0,CB$102=CB$17),1,IF(CB$114=0,0,IF(CB$114&gt;'Version Control'!$B$98,(CB$114-'Version Control'!$B$98+('Version Control'!$B$98*(1+Inputs!$E$57)))/'Financial calcs'!CB$114,1+Inputs!$E$57)))</f>
        <v>0</v>
      </c>
      <c r="CC123" s="1078">
        <f>IF(AND(CC$114&gt;0,CC$102=CC$17),1,IF(CC$114=0,0,IF(CC$114&gt;'Version Control'!$B$98,(CC$114-'Version Control'!$B$98+('Version Control'!$B$98*(1+Inputs!$E$57)))/'Financial calcs'!CC$114,1+Inputs!$E$57)))</f>
        <v>0</v>
      </c>
      <c r="CD123" s="1078">
        <f>IF(AND(CD$114&gt;0,CD$102=CD$17),1,IF(CD$114=0,0,IF(CD$114&gt;'Version Control'!$B$98,(CD$114-'Version Control'!$B$98+('Version Control'!$B$98*(1+Inputs!$E$57)))/'Financial calcs'!CD$114,1+Inputs!$E$57)))</f>
        <v>0</v>
      </c>
      <c r="CE123" s="1078">
        <f>IF(AND(CE$114&gt;0,CE$102=CE$17),1,IF(CE$114=0,0,IF(CE$114&gt;'Version Control'!$B$98,(CE$114-'Version Control'!$B$98+('Version Control'!$B$98*(1+Inputs!$E$57)))/'Financial calcs'!CE$114,1+Inputs!$E$57)))</f>
        <v>0</v>
      </c>
      <c r="CF123" s="1078">
        <f>IF(AND(CF$114&gt;0,CF$102=CF$17),1,IF(CF$114=0,0,IF(CF$114&gt;'Version Control'!$B$98,(CF$114-'Version Control'!$B$98+('Version Control'!$B$98*(1+Inputs!$E$57)))/'Financial calcs'!CF$114,1+Inputs!$E$57)))</f>
        <v>0</v>
      </c>
      <c r="CG123" s="1078">
        <f>IF(AND(CG$114&gt;0,CG$102=CG$17),1,IF(CG$114=0,0,IF(CG$114&gt;'Version Control'!$B$98,(CG$114-'Version Control'!$B$98+('Version Control'!$B$98*(1+Inputs!$E$57)))/'Financial calcs'!CG$114,1+Inputs!$E$57)))</f>
        <v>0</v>
      </c>
      <c r="CH123" s="197"/>
    </row>
    <row r="124" spans="1:86" ht="14.45" hidden="1" outlineLevel="1" x14ac:dyDescent="0.3">
      <c r="A124" s="1008"/>
      <c r="B124" s="197" t="s">
        <v>1066</v>
      </c>
      <c r="C124" s="197"/>
      <c r="D124" s="197"/>
      <c r="E124" s="197"/>
      <c r="F124" s="1078">
        <f>IF(AND(F$122&gt;0,F$102=F$17),F$105,IF(F$122=0,0,IF(F$122&gt;'Version Control'!$B$98,E$105*('Version Control'!$B$98+((F$122-'Version Control'!$B$98)*(1+Inputs!$E$57)))/'Financial calcs'!F$122,E$105)))</f>
        <v>0</v>
      </c>
      <c r="G124" s="1078">
        <f>IF(AND(G$122&gt;0,G$102=G$17),G$105,IF(G$122=0,0,IF(G$122&gt;'Version Control'!$B$98,F$105*('Version Control'!$B$98+((G$122-'Version Control'!$B$98)*(1+Inputs!$E$57)))/'Financial calcs'!G$122,F$105)))</f>
        <v>0</v>
      </c>
      <c r="H124" s="1078">
        <f>IF(AND(H$122&gt;0,H$102=H$17),H$105,IF(H$122=0,0,IF(H$122&gt;'Version Control'!$B$98,G$105*('Version Control'!$B$98+((H$122-'Version Control'!$B$98)*(1+Inputs!$E$57)))/'Financial calcs'!H$122,G$105)))</f>
        <v>0</v>
      </c>
      <c r="I124" s="1078">
        <f>IF(AND(I$122&gt;0,I$102=I$17),I$105,IF(I$122=0,0,IF(I$122&gt;'Version Control'!$B$98,H$105*('Version Control'!$B$98+((I$122-'Version Control'!$B$98)*(1+Inputs!$E$57)))/'Financial calcs'!I$122,H$105)))</f>
        <v>0</v>
      </c>
      <c r="J124" s="1078">
        <f>IF(AND(J$122&gt;0,J$102=J$17),J$105,IF(J$122=0,0,IF(J$122&gt;'Version Control'!$B$98,I$105*('Version Control'!$B$98+((J$122-'Version Control'!$B$98)*(1+Inputs!$E$57)))/'Financial calcs'!J$122,I$105)))</f>
        <v>0</v>
      </c>
      <c r="K124" s="1078">
        <f>IF(AND(K$122&gt;0,K$102=K$17),K$105,IF(K$122=0,0,IF(K$122&gt;'Version Control'!$B$98,J$105*('Version Control'!$B$98+((K$122-'Version Control'!$B$98)*(1+Inputs!$E$57)))/'Financial calcs'!K$122,J$105)))</f>
        <v>0</v>
      </c>
      <c r="L124" s="1078">
        <f>IF(AND(L$122&gt;0,L$102=L$17),L$105,IF(L$122=0,0,IF(L$122&gt;'Version Control'!$B$98,K$105*('Version Control'!$B$98+((L$122-'Version Control'!$B$98)*(1+Inputs!$E$57)))/'Financial calcs'!L$122,K$105)))</f>
        <v>0</v>
      </c>
      <c r="M124" s="1078">
        <f>IF(AND(M$122&gt;0,M$102=M$17),M$105,IF(M$122=0,0,IF(M$122&gt;'Version Control'!$B$98,L$105*('Version Control'!$B$98+((M$122-'Version Control'!$B$98)*(1+Inputs!$E$57)))/'Financial calcs'!M$122,L$105)))</f>
        <v>0</v>
      </c>
      <c r="N124" s="1078">
        <f>IF(AND(N$122&gt;0,N$102=N$17),N$105,IF(N$122=0,0,IF(N$122&gt;'Version Control'!$B$98,M$105*('Version Control'!$B$98+((N$122-'Version Control'!$B$98)*(1+Inputs!$E$57)))/'Financial calcs'!N$122,M$105)))</f>
        <v>0</v>
      </c>
      <c r="O124" s="1078">
        <f>IF(AND(O$122&gt;0,O$102=O$17),O$105,IF(O$122=0,0,IF(O$122&gt;'Version Control'!$B$98,N$105*('Version Control'!$B$98+((O$122-'Version Control'!$B$98)*(1+Inputs!$E$57)))/'Financial calcs'!O$122,N$105)))</f>
        <v>0</v>
      </c>
      <c r="P124" s="1078">
        <f>IF(AND(P$122&gt;0,P$102=P$17),P$105,IF(P$122=0,0,IF(P$122&gt;'Version Control'!$B$98,O$105*('Version Control'!$B$98+((P$122-'Version Control'!$B$98)*(1+Inputs!$E$57)))/'Financial calcs'!P$122,O$105)))</f>
        <v>0</v>
      </c>
      <c r="Q124" s="1078">
        <f>IF(AND(Q$122&gt;0,Q$102=Q$17),Q$105,IF(Q$122=0,0,IF(Q$122&gt;'Version Control'!$B$98,P$105*('Version Control'!$B$98+((Q$122-'Version Control'!$B$98)*(1+Inputs!$E$57)))/'Financial calcs'!Q$122,P$105)))</f>
        <v>0</v>
      </c>
      <c r="R124" s="1078">
        <f>IF(AND(R$122&gt;0,R$102=R$17),R$105,IF(R$122=0,0,IF(R$122&gt;'Version Control'!$B$98,Q$105*('Version Control'!$B$98+((R$122-'Version Control'!$B$98)*(1+Inputs!$E$57)))/'Financial calcs'!R$122,Q$105)))</f>
        <v>0</v>
      </c>
      <c r="S124" s="1078">
        <f>IF(AND(S$122&gt;0,S$102=S$17),S$105,IF(S$122=0,0,IF(S$122&gt;'Version Control'!$B$98,R$105*('Version Control'!$B$98+((S$122-'Version Control'!$B$98)*(1+Inputs!$E$57)))/'Financial calcs'!S$122,R$105)))</f>
        <v>0</v>
      </c>
      <c r="T124" s="1078">
        <f>IF(AND(T$122&gt;0,T$102=T$17),T$105,IF(T$122=0,0,IF(T$122&gt;'Version Control'!$B$98,S$105*('Version Control'!$B$98+((T$122-'Version Control'!$B$98)*(1+Inputs!$E$57)))/'Financial calcs'!T$122,S$105)))</f>
        <v>0</v>
      </c>
      <c r="U124" s="1078">
        <f>IF(AND(U$122&gt;0,U$102=U$17),U$105,IF(U$122=0,0,IF(U$122&gt;'Version Control'!$B$98,T$105*('Version Control'!$B$98+((U$122-'Version Control'!$B$98)*(1+Inputs!$E$57)))/'Financial calcs'!U$122,T$105)))</f>
        <v>0</v>
      </c>
      <c r="V124" s="1078">
        <f>IF(AND(V$122&gt;0,V$102=V$17),V$105,IF(V$122=0,0,IF(V$122&gt;'Version Control'!$B$98,U$105*('Version Control'!$B$98+((V$122-'Version Control'!$B$98)*(1+Inputs!$E$57)))/'Financial calcs'!V$122,U$105)))</f>
        <v>0</v>
      </c>
      <c r="W124" s="1078">
        <f>IF(AND(W$122&gt;0,W$102=W$17),W$105,IF(W$122=0,0,IF(W$122&gt;'Version Control'!$B$98,V$105*('Version Control'!$B$98+((W$122-'Version Control'!$B$98)*(1+Inputs!$E$57)))/'Financial calcs'!W$122,V$105)))</f>
        <v>0</v>
      </c>
      <c r="X124" s="1078">
        <f>IF(AND(X$122&gt;0,X$102=X$17),X$105,IF(X$122=0,0,IF(X$122&gt;'Version Control'!$B$98,W$105*('Version Control'!$B$98+((X$122-'Version Control'!$B$98)*(1+Inputs!$E$57)))/'Financial calcs'!X$122,W$105)))</f>
        <v>0</v>
      </c>
      <c r="Y124" s="1078">
        <f>IF(AND(Y$122&gt;0,Y$102=Y$17),Y$105,IF(Y$122=0,0,IF(Y$122&gt;'Version Control'!$B$98,X$105*('Version Control'!$B$98+((Y$122-'Version Control'!$B$98)*(1+Inputs!$E$57)))/'Financial calcs'!Y$122,X$105)))</f>
        <v>0</v>
      </c>
      <c r="Z124" s="1078">
        <f>IF(AND(Z$122&gt;0,Z$102=Z$17),Z$105,IF(Z$122=0,0,IF(Z$122&gt;'Version Control'!$B$98,Y$105*('Version Control'!$B$98+((Z$122-'Version Control'!$B$98)*(1+Inputs!$E$57)))/'Financial calcs'!Z$122,Y$105)))</f>
        <v>0</v>
      </c>
      <c r="AA124" s="1078">
        <f>IF(AND(AA$122&gt;0,AA$102=AA$17),AA$105,IF(AA$122=0,0,IF(AA$122&gt;'Version Control'!$B$98,Z$105*('Version Control'!$B$98+((AA$122-'Version Control'!$B$98)*(1+Inputs!$E$57)))/'Financial calcs'!AA$122,Z$105)))</f>
        <v>0</v>
      </c>
      <c r="AB124" s="1078">
        <f>IF(AND(AB$122&gt;0,AB$102=AB$17),AB$105,IF(AB$122=0,0,IF(AB$122&gt;'Version Control'!$B$98,AA$105*('Version Control'!$B$98+((AB$122-'Version Control'!$B$98)*(1+Inputs!$E$57)))/'Financial calcs'!AB$122,AA$105)))</f>
        <v>0</v>
      </c>
      <c r="AC124" s="1078">
        <f>IF(AND(AC$122&gt;0,AC$102=AC$17),AC$105,IF(AC$122=0,0,IF(AC$122&gt;'Version Control'!$B$98,AB$105*('Version Control'!$B$98+((AC$122-'Version Control'!$B$98)*(1+Inputs!$E$57)))/'Financial calcs'!AC$122,AB$105)))</f>
        <v>0</v>
      </c>
      <c r="AD124" s="1078">
        <f>IF(AND(AD$122&gt;0,AD$102=AD$17),AD$105,IF(AD$122=0,0,IF(AD$122&gt;'Version Control'!$B$98,AC$105*('Version Control'!$B$98+((AD$122-'Version Control'!$B$98)*(1+Inputs!$E$57)))/'Financial calcs'!AD$122,AC$105)))</f>
        <v>0</v>
      </c>
      <c r="AE124" s="1078">
        <f>IF(AND(AE$122&gt;0,AE$102=AE$17),AE$105,IF(AE$122=0,0,IF(AE$122&gt;'Version Control'!$B$98,AD$105*('Version Control'!$B$98+((AE$122-'Version Control'!$B$98)*(1+Inputs!$E$57)))/'Financial calcs'!AE$122,AD$105)))</f>
        <v>0</v>
      </c>
      <c r="AF124" s="1078">
        <f>IF(AND(AF$122&gt;0,AF$102=AF$17),AF$105,IF(AF$122=0,0,IF(AF$122&gt;'Version Control'!$B$98,AE$105*('Version Control'!$B$98+((AF$122-'Version Control'!$B$98)*(1+Inputs!$E$57)))/'Financial calcs'!AF$122,AE$105)))</f>
        <v>0</v>
      </c>
      <c r="AG124" s="1078">
        <f>IF(AND(AG$122&gt;0,AG$102=AG$17),AG$105,IF(AG$122=0,0,IF(AG$122&gt;'Version Control'!$B$98,AF$105*('Version Control'!$B$98+((AG$122-'Version Control'!$B$98)*(1+Inputs!$E$57)))/'Financial calcs'!AG$122,AF$105)))</f>
        <v>0</v>
      </c>
      <c r="AH124" s="1078">
        <f>IF(AND(AH$122&gt;0,AH$102=AH$17),AH$105,IF(AH$122=0,0,IF(AH$122&gt;'Version Control'!$B$98,AG$105*('Version Control'!$B$98+((AH$122-'Version Control'!$B$98)*(1+Inputs!$E$57)))/'Financial calcs'!AH$122,AG$105)))</f>
        <v>0</v>
      </c>
      <c r="AI124" s="1078">
        <f>IF(AND(AI$122&gt;0,AI$102=AI$17),AI$105,IF(AI$122=0,0,IF(AI$122&gt;'Version Control'!$B$98,AH$105*('Version Control'!$B$98+((AI$122-'Version Control'!$B$98)*(1+Inputs!$E$57)))/'Financial calcs'!AI$122,AH$105)))</f>
        <v>0</v>
      </c>
      <c r="AJ124" s="1078">
        <f>IF(AND(AJ$122&gt;0,AJ$102=AJ$17),AJ$105,IF(AJ$122=0,0,IF(AJ$122&gt;'Version Control'!$B$98,AI$105*('Version Control'!$B$98+((AJ$122-'Version Control'!$B$98)*(1+Inputs!$E$57)))/'Financial calcs'!AJ$122,AI$105)))</f>
        <v>0</v>
      </c>
      <c r="AK124" s="1078">
        <f>IF(AND(AK$122&gt;0,AK$102=AK$17),AK$105,IF(AK$122=0,0,IF(AK$122&gt;'Version Control'!$B$98,AJ$105*('Version Control'!$B$98+((AK$122-'Version Control'!$B$98)*(1+Inputs!$E$57)))/'Financial calcs'!AK$122,AJ$105)))</f>
        <v>0</v>
      </c>
      <c r="AL124" s="1078">
        <f>IF(AND(AL$122&gt;0,AL$102=AL$17),AL$105,IF(AL$122=0,0,IF(AL$122&gt;'Version Control'!$B$98,AK$105*('Version Control'!$B$98+((AL$122-'Version Control'!$B$98)*(1+Inputs!$E$57)))/'Financial calcs'!AL$122,AK$105)))</f>
        <v>0</v>
      </c>
      <c r="AM124" s="1078">
        <f>IF(AND(AM$122&gt;0,AM$102=AM$17),AM$105,IF(AM$122=0,0,IF(AM$122&gt;'Version Control'!$B$98,AL$105*('Version Control'!$B$98+((AM$122-'Version Control'!$B$98)*(1+Inputs!$E$57)))/'Financial calcs'!AM$122,AL$105)))</f>
        <v>0</v>
      </c>
      <c r="AN124" s="1078">
        <f>IF(AND(AN$122&gt;0,AN$102=AN$17),AN$105,IF(AN$122=0,0,IF(AN$122&gt;'Version Control'!$B$98,AM$105*('Version Control'!$B$98+((AN$122-'Version Control'!$B$98)*(1+Inputs!$E$57)))/'Financial calcs'!AN$122,AM$105)))</f>
        <v>0</v>
      </c>
      <c r="AO124" s="1078">
        <f>IF(AND(AO$122&gt;0,AO$102=AO$17),AO$105,IF(AO$122=0,0,IF(AO$122&gt;'Version Control'!$B$98,AN$105*('Version Control'!$B$98+((AO$122-'Version Control'!$B$98)*(1+Inputs!$E$57)))/'Financial calcs'!AO$122,AN$105)))</f>
        <v>0</v>
      </c>
      <c r="AP124" s="1078">
        <f>IF(AND(AP$122&gt;0,AP$102=AP$17),AP$105,IF(AP$122=0,0,IF(AP$122&gt;'Version Control'!$B$98,AO$105*('Version Control'!$B$98+((AP$122-'Version Control'!$B$98)*(1+Inputs!$E$57)))/'Financial calcs'!AP$122,AO$105)))</f>
        <v>0</v>
      </c>
      <c r="AQ124" s="1078">
        <f>IF(AND(AQ$122&gt;0,AQ$102=AQ$17),AQ$105,IF(AQ$122=0,0,IF(AQ$122&gt;'Version Control'!$B$98,AP$105*('Version Control'!$B$98+((AQ$122-'Version Control'!$B$98)*(1+Inputs!$E$57)))/'Financial calcs'!AQ$122,AP$105)))</f>
        <v>0</v>
      </c>
      <c r="AR124" s="1078">
        <f>IF(AND(AR$122&gt;0,AR$102=AR$17),AR$105,IF(AR$122=0,0,IF(AR$122&gt;'Version Control'!$B$98,AQ$105*('Version Control'!$B$98+((AR$122-'Version Control'!$B$98)*(1+Inputs!$E$57)))/'Financial calcs'!AR$122,AQ$105)))</f>
        <v>0</v>
      </c>
      <c r="AS124" s="1078">
        <f>IF(AND(AS$122&gt;0,AS$102=AS$17),AS$105,IF(AS$122=0,0,IF(AS$122&gt;'Version Control'!$B$98,AR$105*('Version Control'!$B$98+((AS$122-'Version Control'!$B$98)*(1+Inputs!$E$57)))/'Financial calcs'!AS$122,AR$105)))</f>
        <v>0</v>
      </c>
      <c r="AT124" s="1078">
        <f>IF(AND(AT$122&gt;0,AT$102=AT$17),AT$105,IF(AT$122=0,0,IF(AT$122&gt;'Version Control'!$B$98,AS$105*('Version Control'!$B$98+((AT$122-'Version Control'!$B$98)*(1+Inputs!$E$57)))/'Financial calcs'!AT$122,AS$105)))</f>
        <v>0</v>
      </c>
      <c r="AU124" s="1078">
        <f>IF(AND(AU$122&gt;0,AU$102=AU$17),AU$105,IF(AU$122=0,0,IF(AU$122&gt;'Version Control'!$B$98,AT$105*('Version Control'!$B$98+((AU$122-'Version Control'!$B$98)*(1+Inputs!$E$57)))/'Financial calcs'!AU$122,AT$105)))</f>
        <v>1.6389780134504777</v>
      </c>
      <c r="AV124" s="1078">
        <f>IF(AND(AV$122&gt;0,AV$102=AV$17),AV$105,IF(AV$122=0,0,IF(AV$122&gt;'Version Control'!$B$98,AU$105*('Version Control'!$B$98+((AV$122-'Version Control'!$B$98)*(1+Inputs!$E$57)))/'Financial calcs'!AV$122,AU$105)))</f>
        <v>0</v>
      </c>
      <c r="AW124" s="1078">
        <f>IF(AND(AW$122&gt;0,AW$102=AW$17),AW$105,IF(AW$122=0,0,IF(AW$122&gt;'Version Control'!$B$98,AV$105*('Version Control'!$B$98+((AW$122-'Version Control'!$B$98)*(1+Inputs!$E$57)))/'Financial calcs'!AW$122,AV$105)))</f>
        <v>0</v>
      </c>
      <c r="AX124" s="1078">
        <f>IF(AND(AX$122&gt;0,AX$102=AX$17),AX$105,IF(AX$122=0,0,IF(AX$122&gt;'Version Control'!$B$98,AW$105*('Version Control'!$B$98+((AX$122-'Version Control'!$B$98)*(1+Inputs!$E$57)))/'Financial calcs'!AX$122,AW$105)))</f>
        <v>0</v>
      </c>
      <c r="AY124" s="1078">
        <f>IF(AND(AY$122&gt;0,AY$102=AY$17),AY$105,IF(AY$122=0,0,IF(AY$122&gt;'Version Control'!$B$98,AX$105*('Version Control'!$B$98+((AY$122-'Version Control'!$B$98)*(1+Inputs!$E$57)))/'Financial calcs'!AY$122,AX$105)))</f>
        <v>0</v>
      </c>
      <c r="AZ124" s="1078">
        <f>IF(AND(AZ$122&gt;0,AZ$102=AZ$17),AZ$105,IF(AZ$122=0,0,IF(AZ$122&gt;'Version Control'!$B$98,AY$105*('Version Control'!$B$98+((AZ$122-'Version Control'!$B$98)*(1+Inputs!$E$57)))/'Financial calcs'!AZ$122,AY$105)))</f>
        <v>0</v>
      </c>
      <c r="BA124" s="1078">
        <f>IF(AND(BA$122&gt;0,BA$102=BA$17),BA$105,IF(BA$122=0,0,IF(BA$122&gt;'Version Control'!$B$98,AZ$105*('Version Control'!$B$98+((BA$122-'Version Control'!$B$98)*(1+Inputs!$E$57)))/'Financial calcs'!BA$122,AZ$105)))</f>
        <v>0</v>
      </c>
      <c r="BB124" s="1078">
        <f>IF(AND(BB$122&gt;0,BB$102=BB$17),BB$105,IF(BB$122=0,0,IF(BB$122&gt;'Version Control'!$B$98,BA$105*('Version Control'!$B$98+((BB$122-'Version Control'!$B$98)*(1+Inputs!$E$57)))/'Financial calcs'!BB$122,BA$105)))</f>
        <v>0</v>
      </c>
      <c r="BC124" s="1078">
        <f>IF(AND(BC$122&gt;0,BC$102=BC$17),BC$105,IF(BC$122=0,0,IF(BC$122&gt;'Version Control'!$B$98,BB$105*('Version Control'!$B$98+((BC$122-'Version Control'!$B$98)*(1+Inputs!$E$57)))/'Financial calcs'!BC$122,BB$105)))</f>
        <v>0</v>
      </c>
      <c r="BD124" s="1078">
        <f>IF(AND(BD$122&gt;0,BD$102=BD$17),BD$105,IF(BD$122=0,0,IF(BD$122&gt;'Version Control'!$B$98,BC$105*('Version Control'!$B$98+((BD$122-'Version Control'!$B$98)*(1+Inputs!$E$57)))/'Financial calcs'!BD$122,BC$105)))</f>
        <v>0</v>
      </c>
      <c r="BE124" s="1078">
        <f>IF(AND(BE$122&gt;0,BE$102=BE$17),BE$105,IF(BE$122=0,0,IF(BE$122&gt;'Version Control'!$B$98,BD$105*('Version Control'!$B$98+((BE$122-'Version Control'!$B$98)*(1+Inputs!$E$57)))/'Financial calcs'!BE$122,BD$105)))</f>
        <v>0</v>
      </c>
      <c r="BF124" s="1078">
        <f>IF(AND(BF$122&gt;0,BF$102=BF$17),BF$105,IF(BF$122=0,0,IF(BF$122&gt;'Version Control'!$B$98,BE$105*('Version Control'!$B$98+((BF$122-'Version Control'!$B$98)*(1+Inputs!$E$57)))/'Financial calcs'!BF$122,BE$105)))</f>
        <v>0</v>
      </c>
      <c r="BG124" s="1078">
        <f>IF(AND(BG$122&gt;0,BG$102=BG$17),BG$105,IF(BG$122=0,0,IF(BG$122&gt;'Version Control'!$B$98,BF$105*('Version Control'!$B$98+((BG$122-'Version Control'!$B$98)*(1+Inputs!$E$57)))/'Financial calcs'!BG$122,BF$105)))</f>
        <v>0</v>
      </c>
      <c r="BH124" s="1078">
        <f>IF(AND(BH$122&gt;0,BH$102=BH$17),BH$105,IF(BH$122=0,0,IF(BH$122&gt;'Version Control'!$B$98,BG$105*('Version Control'!$B$98+((BH$122-'Version Control'!$B$98)*(1+Inputs!$E$57)))/'Financial calcs'!BH$122,BG$105)))</f>
        <v>0</v>
      </c>
      <c r="BI124" s="1078">
        <f>IF(AND(BI$122&gt;0,BI$102=BI$17),BI$105,IF(BI$122=0,0,IF(BI$122&gt;'Version Control'!$B$98,BH$105*('Version Control'!$B$98+((BI$122-'Version Control'!$B$98)*(1+Inputs!$E$57)))/'Financial calcs'!BI$122,BH$105)))</f>
        <v>0</v>
      </c>
      <c r="BJ124" s="1078">
        <f>IF(AND(BJ$122&gt;0,BJ$102=BJ$17),BJ$105,IF(BJ$122=0,0,IF(BJ$122&gt;'Version Control'!$B$98,BI$105*('Version Control'!$B$98+((BJ$122-'Version Control'!$B$98)*(1+Inputs!$E$57)))/'Financial calcs'!BJ$122,BI$105)))</f>
        <v>0</v>
      </c>
      <c r="BK124" s="1078">
        <f>IF(AND(BK$122&gt;0,BK$102=BK$17),BK$105,IF(BK$122=0,0,IF(BK$122&gt;'Version Control'!$B$98,BJ$105*('Version Control'!$B$98+((BK$122-'Version Control'!$B$98)*(1+Inputs!$E$57)))/'Financial calcs'!BK$122,BJ$105)))</f>
        <v>0</v>
      </c>
      <c r="BL124" s="1078">
        <f>IF(AND(BL$122&gt;0,BL$102=BL$17),BL$105,IF(BL$122=0,0,IF(BL$122&gt;'Version Control'!$B$98,BK$105*('Version Control'!$B$98+((BL$122-'Version Control'!$B$98)*(1+Inputs!$E$57)))/'Financial calcs'!BL$122,BK$105)))</f>
        <v>0</v>
      </c>
      <c r="BM124" s="1078">
        <f>IF(AND(BM$122&gt;0,BM$102=BM$17),BM$105,IF(BM$122=0,0,IF(BM$122&gt;'Version Control'!$B$98,BL$105*('Version Control'!$B$98+((BM$122-'Version Control'!$B$98)*(1+Inputs!$E$57)))/'Financial calcs'!BM$122,BL$105)))</f>
        <v>0</v>
      </c>
      <c r="BN124" s="1078">
        <f>IF(AND(BN$122&gt;0,BN$102=BN$17),BN$105,IF(BN$122=0,0,IF(BN$122&gt;'Version Control'!$B$98,BM$105*('Version Control'!$B$98+((BN$122-'Version Control'!$B$98)*(1+Inputs!$E$57)))/'Financial calcs'!BN$122,BM$105)))</f>
        <v>0</v>
      </c>
      <c r="BO124" s="1078">
        <f>IF(AND(BO$122&gt;0,BO$102=BO$17),BO$105,IF(BO$122=0,0,IF(BO$122&gt;'Version Control'!$B$98,BN$105*('Version Control'!$B$98+((BO$122-'Version Control'!$B$98)*(1+Inputs!$E$57)))/'Financial calcs'!BO$122,BN$105)))</f>
        <v>0</v>
      </c>
      <c r="BP124" s="1078">
        <f>IF(AND(BP$122&gt;0,BP$102=BP$17),BP$105,IF(BP$122=0,0,IF(BP$122&gt;'Version Control'!$B$98,BO$105*('Version Control'!$B$98+((BP$122-'Version Control'!$B$98)*(1+Inputs!$E$57)))/'Financial calcs'!BP$122,BO$105)))</f>
        <v>0</v>
      </c>
      <c r="BQ124" s="1078">
        <f>IF(AND(BQ$122&gt;0,BQ$102=BQ$17),BQ$105,IF(BQ$122=0,0,IF(BQ$122&gt;'Version Control'!$B$98,BP$105*('Version Control'!$B$98+((BQ$122-'Version Control'!$B$98)*(1+Inputs!$E$57)))/'Financial calcs'!BQ$122,BP$105)))</f>
        <v>0</v>
      </c>
      <c r="BR124" s="1078">
        <f>IF(AND(BR$122&gt;0,BR$102=BR$17),BR$105,IF(BR$122=0,0,IF(BR$122&gt;'Version Control'!$B$98,BQ$105*('Version Control'!$B$98+((BR$122-'Version Control'!$B$98)*(1+Inputs!$E$57)))/'Financial calcs'!BR$122,BQ$105)))</f>
        <v>0</v>
      </c>
      <c r="BS124" s="1078">
        <f>IF(AND(BS$122&gt;0,BS$102=BS$17),BS$105,IF(BS$122=0,0,IF(BS$122&gt;'Version Control'!$B$98,BR$105*('Version Control'!$B$98+((BS$122-'Version Control'!$B$98)*(1+Inputs!$E$57)))/'Financial calcs'!BS$122,BR$105)))</f>
        <v>0</v>
      </c>
      <c r="BT124" s="1078">
        <f>IF(AND(BT$122&gt;0,BT$102=BT$17),BT$105,IF(BT$122=0,0,IF(BT$122&gt;'Version Control'!$B$98,BS$105*('Version Control'!$B$98+((BT$122-'Version Control'!$B$98)*(1+Inputs!$E$57)))/'Financial calcs'!BT$122,BS$105)))</f>
        <v>0</v>
      </c>
      <c r="BU124" s="1078">
        <f>IF(AND(BU$122&gt;0,BU$102=BU$17),BU$105,IF(BU$122=0,0,IF(BU$122&gt;'Version Control'!$B$98,BT$105*('Version Control'!$B$98+((BU$122-'Version Control'!$B$98)*(1+Inputs!$E$57)))/'Financial calcs'!BU$122,BT$105)))</f>
        <v>0</v>
      </c>
      <c r="BV124" s="1078">
        <f>IF(AND(BV$122&gt;0,BV$102=BV$17),BV$105,IF(BV$122=0,0,IF(BV$122&gt;'Version Control'!$B$98,BU$105*('Version Control'!$B$98+((BV$122-'Version Control'!$B$98)*(1+Inputs!$E$57)))/'Financial calcs'!BV$122,BU$105)))</f>
        <v>0</v>
      </c>
      <c r="BW124" s="1078">
        <f>IF(AND(BW$122&gt;0,BW$102=BW$17),BW$105,IF(BW$122=0,0,IF(BW$122&gt;'Version Control'!$B$98,BV$105*('Version Control'!$B$98+((BW$122-'Version Control'!$B$98)*(1+Inputs!$E$57)))/'Financial calcs'!BW$122,BV$105)))</f>
        <v>0</v>
      </c>
      <c r="BX124" s="1078">
        <f>IF(AND(BX$122&gt;0,BX$102=BX$17),BX$105,IF(BX$122=0,0,IF(BX$122&gt;'Version Control'!$B$98,BW$105*('Version Control'!$B$98+((BX$122-'Version Control'!$B$98)*(1+Inputs!$E$57)))/'Financial calcs'!BX$122,BW$105)))</f>
        <v>0</v>
      </c>
      <c r="BY124" s="1078">
        <f>IF(AND(BY$122&gt;0,BY$102=BY$17),BY$105,IF(BY$122=0,0,IF(BY$122&gt;'Version Control'!$B$98,BX$105*('Version Control'!$B$98+((BY$122-'Version Control'!$B$98)*(1+Inputs!$E$57)))/'Financial calcs'!BY$122,BX$105)))</f>
        <v>0</v>
      </c>
      <c r="BZ124" s="1078">
        <f>IF(AND(BZ$122&gt;0,BZ$102=BZ$17),BZ$105,IF(BZ$122=0,0,IF(BZ$122&gt;'Version Control'!$B$98,BY$105*('Version Control'!$B$98+((BZ$122-'Version Control'!$B$98)*(1+Inputs!$E$57)))/'Financial calcs'!BZ$122,BY$105)))</f>
        <v>0</v>
      </c>
      <c r="CA124" s="1078">
        <f>IF(AND(CA$122&gt;0,CA$102=CA$17),CA$105,IF(CA$122=0,0,IF(CA$122&gt;'Version Control'!$B$98,BZ$105*('Version Control'!$B$98+((CA$122-'Version Control'!$B$98)*(1+Inputs!$E$57)))/'Financial calcs'!CA$122,BZ$105)))</f>
        <v>0</v>
      </c>
      <c r="CB124" s="1078">
        <f>IF(AND(CB$122&gt;0,CB$102=CB$17),CB$105,IF(CB$122=0,0,IF(CB$122&gt;'Version Control'!$B$98,CA$105*('Version Control'!$B$98+((CB$122-'Version Control'!$B$98)*(1+Inputs!$E$57)))/'Financial calcs'!CB$122,CA$105)))</f>
        <v>0</v>
      </c>
      <c r="CC124" s="1078">
        <f>IF(AND(CC$122&gt;0,CC$102=CC$17),CC$105,IF(CC$122=0,0,IF(CC$122&gt;'Version Control'!$B$98,CB$105*('Version Control'!$B$98+((CC$122-'Version Control'!$B$98)*(1+Inputs!$E$57)))/'Financial calcs'!CC$122,CB$105)))</f>
        <v>0</v>
      </c>
      <c r="CD124" s="1078">
        <f>IF(AND(CD$122&gt;0,CD$102=CD$17),CD$105,IF(CD$122=0,0,IF(CD$122&gt;'Version Control'!$B$98,CC$105*('Version Control'!$B$98+((CD$122-'Version Control'!$B$98)*(1+Inputs!$E$57)))/'Financial calcs'!CD$122,CC$105)))</f>
        <v>0</v>
      </c>
      <c r="CE124" s="1078">
        <f>IF(AND(CE$122&gt;0,CE$102=CE$17),CE$105,IF(CE$122=0,0,IF(CE$122&gt;'Version Control'!$B$98,CD$105*('Version Control'!$B$98+((CE$122-'Version Control'!$B$98)*(1+Inputs!$E$57)))/'Financial calcs'!CE$122,CD$105)))</f>
        <v>0</v>
      </c>
      <c r="CF124" s="1078">
        <f>IF(AND(CF$122&gt;0,CF$102=CF$17),CF$105,IF(CF$122=0,0,IF(CF$122&gt;'Version Control'!$B$98,CE$105*('Version Control'!$B$98+((CF$122-'Version Control'!$B$98)*(1+Inputs!$E$57)))/'Financial calcs'!CF$122,CE$105)))</f>
        <v>0</v>
      </c>
      <c r="CG124" s="1078">
        <f>IF(AND(CG$122&gt;0,CG$102=CG$17),CG$105,IF(CG$122=0,0,IF(CG$122&gt;'Version Control'!$B$98,CF$105*('Version Control'!$B$98+((CG$122-'Version Control'!$B$98)*(1+Inputs!$E$57)))/'Financial calcs'!CG$122,CF$105)))</f>
        <v>0</v>
      </c>
      <c r="CH124" s="197"/>
    </row>
    <row r="125" spans="1:86" s="1076" customFormat="1" ht="4.1500000000000004" hidden="1" outlineLevel="1" x14ac:dyDescent="0.15">
      <c r="A125" s="1081"/>
      <c r="B125" s="1083"/>
      <c r="C125" s="1081"/>
      <c r="D125" s="1081"/>
      <c r="E125" s="1081"/>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c r="AB125" s="1084"/>
      <c r="AC125" s="1084"/>
      <c r="AD125" s="1084"/>
      <c r="AE125" s="1084"/>
      <c r="AF125" s="1084"/>
      <c r="AG125" s="1084"/>
      <c r="AH125" s="1084"/>
      <c r="AI125" s="1084"/>
      <c r="AJ125" s="1084"/>
      <c r="AK125" s="1084"/>
      <c r="AL125" s="1084"/>
      <c r="AM125" s="1084"/>
      <c r="AN125" s="1084"/>
      <c r="AO125" s="1084"/>
      <c r="AP125" s="1084"/>
      <c r="AQ125" s="1084"/>
      <c r="AR125" s="1084"/>
      <c r="AS125" s="1084"/>
      <c r="AT125" s="1084"/>
      <c r="AU125" s="1084"/>
      <c r="AV125" s="1084"/>
      <c r="AW125" s="1084"/>
      <c r="AX125" s="1084"/>
      <c r="AY125" s="1084"/>
      <c r="AZ125" s="1084"/>
      <c r="BA125" s="1084"/>
      <c r="BB125" s="1084"/>
      <c r="BC125" s="1084"/>
      <c r="BD125" s="1084"/>
      <c r="BE125" s="1084"/>
      <c r="BF125" s="1084"/>
      <c r="BG125" s="1084"/>
      <c r="BH125" s="1084"/>
      <c r="BI125" s="1084"/>
      <c r="BJ125" s="1084"/>
      <c r="BK125" s="1084"/>
      <c r="BL125" s="1084"/>
      <c r="BM125" s="1084"/>
      <c r="BN125" s="1084"/>
      <c r="BO125" s="1084"/>
      <c r="BP125" s="1084"/>
      <c r="BQ125" s="1084"/>
      <c r="BR125" s="1084"/>
      <c r="BS125" s="1084"/>
      <c r="BT125" s="1084"/>
      <c r="BU125" s="1084"/>
      <c r="BV125" s="1084"/>
      <c r="BW125" s="1084"/>
      <c r="BX125" s="1084"/>
      <c r="BY125" s="1084"/>
      <c r="BZ125" s="1084"/>
      <c r="CA125" s="1084"/>
      <c r="CB125" s="1084"/>
      <c r="CC125" s="1084"/>
      <c r="CD125" s="1084"/>
      <c r="CE125" s="1084"/>
      <c r="CF125" s="1084"/>
      <c r="CG125" s="1084"/>
      <c r="CH125" s="1081"/>
    </row>
    <row r="126" spans="1:86" ht="14.45" hidden="1" outlineLevel="1" x14ac:dyDescent="0.3">
      <c r="A126" s="197"/>
      <c r="B126" s="1079" t="s">
        <v>220</v>
      </c>
      <c r="C126" s="197"/>
      <c r="D126" s="197"/>
      <c r="E126" s="197"/>
      <c r="F126" s="1009"/>
      <c r="G126" s="1009"/>
      <c r="H126" s="1009"/>
      <c r="I126" s="1009"/>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09"/>
      <c r="AY126" s="1009"/>
      <c r="AZ126" s="1009"/>
      <c r="BA126" s="1009"/>
      <c r="BB126" s="1009"/>
      <c r="BC126" s="1009"/>
      <c r="BD126" s="1009"/>
      <c r="BE126" s="1009"/>
      <c r="BF126" s="1009"/>
      <c r="BG126" s="1009"/>
      <c r="BH126" s="1009"/>
      <c r="BI126" s="1009"/>
      <c r="BJ126" s="1009"/>
      <c r="BK126" s="1009"/>
      <c r="BL126" s="1009"/>
      <c r="BM126" s="1009"/>
      <c r="BN126" s="1009"/>
      <c r="BO126" s="1009"/>
      <c r="BP126" s="1009"/>
      <c r="BQ126" s="1009"/>
      <c r="BR126" s="1009"/>
      <c r="BS126" s="1009"/>
      <c r="BT126" s="1009"/>
      <c r="BU126" s="1009"/>
      <c r="BV126" s="1009"/>
      <c r="BW126" s="1009"/>
      <c r="BX126" s="1009"/>
      <c r="BY126" s="1009"/>
      <c r="BZ126" s="1009"/>
      <c r="CA126" s="1009"/>
      <c r="CB126" s="1009"/>
      <c r="CC126" s="1009"/>
      <c r="CD126" s="1009"/>
      <c r="CE126" s="1009"/>
      <c r="CF126" s="1009"/>
      <c r="CG126" s="1009"/>
      <c r="CH126" s="197"/>
    </row>
    <row r="127" spans="1:86" ht="14.45" hidden="1" outlineLevel="1" x14ac:dyDescent="0.3">
      <c r="A127" s="1008"/>
      <c r="B127" s="197" t="s">
        <v>1224</v>
      </c>
      <c r="C127" s="197"/>
      <c r="D127" s="197"/>
      <c r="E127" s="197"/>
      <c r="F127" s="1078">
        <f>IF(AND(F$114&gt;0,F$102=F$17),1,IF(F$114=0,0,IF(F$114&gt;'Version Control'!$B$98,(F$114-'Version Control'!$B$98+('Version Control'!$B$98*(1+Inputs!$E$58)))/'Financial calcs'!F$114,1+Inputs!$E$58)))</f>
        <v>0</v>
      </c>
      <c r="G127" s="1078">
        <f>IF(AND(G$114&gt;0,G$102=G$17),1,IF(G$114=0,0,IF(G$114&gt;'Version Control'!$B$98,(G$114-'Version Control'!$B$98+('Version Control'!$B$98*(1+Inputs!$E$58)))/'Financial calcs'!G$114,1+Inputs!$E$58)))</f>
        <v>0</v>
      </c>
      <c r="H127" s="1078">
        <f>IF(AND(H$114&gt;0,H$102=H$17),1,IF(H$114=0,0,IF(H$114&gt;'Version Control'!$B$98,(H$114-'Version Control'!$B$98+('Version Control'!$B$98*(1+Inputs!$E$58)))/'Financial calcs'!H$114,1+Inputs!$E$58)))</f>
        <v>1.0125</v>
      </c>
      <c r="I127" s="1078">
        <f>IF(AND(I$114&gt;0,I$102=I$17),1,IF(I$114=0,0,IF(I$114&gt;'Version Control'!$B$98,(I$114-'Version Control'!$B$98+('Version Control'!$B$98*(1+Inputs!$E$58)))/'Financial calcs'!I$114,1+Inputs!$E$58)))</f>
        <v>0</v>
      </c>
      <c r="J127" s="1078">
        <f>IF(AND(J$114&gt;0,J$102=J$17),1,IF(J$114=0,0,IF(J$114&gt;'Version Control'!$B$98,(J$114-'Version Control'!$B$98+('Version Control'!$B$98*(1+Inputs!$E$58)))/'Financial calcs'!J$114,1+Inputs!$E$58)))</f>
        <v>0</v>
      </c>
      <c r="K127" s="1078">
        <f>IF(AND(K$114&gt;0,K$102=K$17),1,IF(K$114=0,0,IF(K$114&gt;'Version Control'!$B$98,(K$114-'Version Control'!$B$98+('Version Control'!$B$98*(1+Inputs!$E$58)))/'Financial calcs'!K$114,1+Inputs!$E$58)))</f>
        <v>0</v>
      </c>
      <c r="L127" s="1078">
        <f>IF(AND(L$114&gt;0,L$102=L$17),1,IF(L$114=0,0,IF(L$114&gt;'Version Control'!$B$98,(L$114-'Version Control'!$B$98+('Version Control'!$B$98*(1+Inputs!$E$58)))/'Financial calcs'!L$114,1+Inputs!$E$58)))</f>
        <v>0</v>
      </c>
      <c r="M127" s="1078">
        <f>IF(AND(M$114&gt;0,M$102=M$17),1,IF(M$114=0,0,IF(M$114&gt;'Version Control'!$B$98,(M$114-'Version Control'!$B$98+('Version Control'!$B$98*(1+Inputs!$E$58)))/'Financial calcs'!M$114,1+Inputs!$E$58)))</f>
        <v>0</v>
      </c>
      <c r="N127" s="1078">
        <f>IF(AND(N$114&gt;0,N$102=N$17),1,IF(N$114=0,0,IF(N$114&gt;'Version Control'!$B$98,(N$114-'Version Control'!$B$98+('Version Control'!$B$98*(1+Inputs!$E$58)))/'Financial calcs'!N$114,1+Inputs!$E$58)))</f>
        <v>0</v>
      </c>
      <c r="O127" s="1078">
        <f>IF(AND(O$114&gt;0,O$102=O$17),1,IF(O$114=0,0,IF(O$114&gt;'Version Control'!$B$98,(O$114-'Version Control'!$B$98+('Version Control'!$B$98*(1+Inputs!$E$58)))/'Financial calcs'!O$114,1+Inputs!$E$58)))</f>
        <v>0</v>
      </c>
      <c r="P127" s="1078">
        <f>IF(AND(P$114&gt;0,P$102=P$17),1,IF(P$114=0,0,IF(P$114&gt;'Version Control'!$B$98,(P$114-'Version Control'!$B$98+('Version Control'!$B$98*(1+Inputs!$E$58)))/'Financial calcs'!P$114,1+Inputs!$E$58)))</f>
        <v>0</v>
      </c>
      <c r="Q127" s="1078">
        <f>IF(AND(Q$114&gt;0,Q$102=Q$17),1,IF(Q$114=0,0,IF(Q$114&gt;'Version Control'!$B$98,(Q$114-'Version Control'!$B$98+('Version Control'!$B$98*(1+Inputs!$E$58)))/'Financial calcs'!Q$114,1+Inputs!$E$58)))</f>
        <v>0</v>
      </c>
      <c r="R127" s="1078">
        <f>IF(AND(R$114&gt;0,R$102=R$17),1,IF(R$114=0,0,IF(R$114&gt;'Version Control'!$B$98,(R$114-'Version Control'!$B$98+('Version Control'!$B$98*(1+Inputs!$E$58)))/'Financial calcs'!R$114,1+Inputs!$E$58)))</f>
        <v>0</v>
      </c>
      <c r="S127" s="1078">
        <f>IF(AND(S$114&gt;0,S$102=S$17),1,IF(S$114=0,0,IF(S$114&gt;'Version Control'!$B$98,(S$114-'Version Control'!$B$98+('Version Control'!$B$98*(1+Inputs!$E$58)))/'Financial calcs'!S$114,1+Inputs!$E$58)))</f>
        <v>0</v>
      </c>
      <c r="T127" s="1078">
        <f>IF(AND(T$114&gt;0,T$102=T$17),1,IF(T$114=0,0,IF(T$114&gt;'Version Control'!$B$98,(T$114-'Version Control'!$B$98+('Version Control'!$B$98*(1+Inputs!$E$58)))/'Financial calcs'!T$114,1+Inputs!$E$58)))</f>
        <v>0</v>
      </c>
      <c r="U127" s="1078">
        <f>IF(AND(U$114&gt;0,U$102=U$17),1,IF(U$114=0,0,IF(U$114&gt;'Version Control'!$B$98,(U$114-'Version Control'!$B$98+('Version Control'!$B$98*(1+Inputs!$E$58)))/'Financial calcs'!U$114,1+Inputs!$E$58)))</f>
        <v>0</v>
      </c>
      <c r="V127" s="1078">
        <f>IF(AND(V$114&gt;0,V$102=V$17),1,IF(V$114=0,0,IF(V$114&gt;'Version Control'!$B$98,(V$114-'Version Control'!$B$98+('Version Control'!$B$98*(1+Inputs!$E$58)))/'Financial calcs'!V$114,1+Inputs!$E$58)))</f>
        <v>0</v>
      </c>
      <c r="W127" s="1078">
        <f>IF(AND(W$114&gt;0,W$102=W$17),1,IF(W$114=0,0,IF(W$114&gt;'Version Control'!$B$98,(W$114-'Version Control'!$B$98+('Version Control'!$B$98*(1+Inputs!$E$58)))/'Financial calcs'!W$114,1+Inputs!$E$58)))</f>
        <v>0</v>
      </c>
      <c r="X127" s="1078">
        <f>IF(AND(X$114&gt;0,X$102=X$17),1,IF(X$114=0,0,IF(X$114&gt;'Version Control'!$B$98,(X$114-'Version Control'!$B$98+('Version Control'!$B$98*(1+Inputs!$E$58)))/'Financial calcs'!X$114,1+Inputs!$E$58)))</f>
        <v>0</v>
      </c>
      <c r="Y127" s="1078">
        <f>IF(AND(Y$114&gt;0,Y$102=Y$17),1,IF(Y$114=0,0,IF(Y$114&gt;'Version Control'!$B$98,(Y$114-'Version Control'!$B$98+('Version Control'!$B$98*(1+Inputs!$E$58)))/'Financial calcs'!Y$114,1+Inputs!$E$58)))</f>
        <v>0</v>
      </c>
      <c r="Z127" s="1078">
        <f>IF(AND(Z$114&gt;0,Z$102=Z$17),1,IF(Z$114=0,0,IF(Z$114&gt;'Version Control'!$B$98,(Z$114-'Version Control'!$B$98+('Version Control'!$B$98*(1+Inputs!$E$58)))/'Financial calcs'!Z$114,1+Inputs!$E$58)))</f>
        <v>0</v>
      </c>
      <c r="AA127" s="1078">
        <f>IF(AND(AA$114&gt;0,AA$102=AA$17),1,IF(AA$114=0,0,IF(AA$114&gt;'Version Control'!$B$98,(AA$114-'Version Control'!$B$98+('Version Control'!$B$98*(1+Inputs!$E$58)))/'Financial calcs'!AA$114,1+Inputs!$E$58)))</f>
        <v>0</v>
      </c>
      <c r="AB127" s="1078">
        <f>IF(AND(AB$114&gt;0,AB$102=AB$17),1,IF(AB$114=0,0,IF(AB$114&gt;'Version Control'!$B$98,(AB$114-'Version Control'!$B$98+('Version Control'!$B$98*(1+Inputs!$E$58)))/'Financial calcs'!AB$114,1+Inputs!$E$58)))</f>
        <v>0</v>
      </c>
      <c r="AC127" s="1078">
        <f>IF(AND(AC$114&gt;0,AC$102=AC$17),1,IF(AC$114=0,0,IF(AC$114&gt;'Version Control'!$B$98,(AC$114-'Version Control'!$B$98+('Version Control'!$B$98*(1+Inputs!$E$58)))/'Financial calcs'!AC$114,1+Inputs!$E$58)))</f>
        <v>0</v>
      </c>
      <c r="AD127" s="1078">
        <f>IF(AND(AD$114&gt;0,AD$102=AD$17),1,IF(AD$114=0,0,IF(AD$114&gt;'Version Control'!$B$98,(AD$114-'Version Control'!$B$98+('Version Control'!$B$98*(1+Inputs!$E$58)))/'Financial calcs'!AD$114,1+Inputs!$E$58)))</f>
        <v>0</v>
      </c>
      <c r="AE127" s="1078">
        <f>IF(AND(AE$114&gt;0,AE$102=AE$17),1,IF(AE$114=0,0,IF(AE$114&gt;'Version Control'!$B$98,(AE$114-'Version Control'!$B$98+('Version Control'!$B$98*(1+Inputs!$E$58)))/'Financial calcs'!AE$114,1+Inputs!$E$58)))</f>
        <v>0</v>
      </c>
      <c r="AF127" s="1078">
        <f>IF(AND(AF$114&gt;0,AF$102=AF$17),1,IF(AF$114=0,0,IF(AF$114&gt;'Version Control'!$B$98,(AF$114-'Version Control'!$B$98+('Version Control'!$B$98*(1+Inputs!$E$58)))/'Financial calcs'!AF$114,1+Inputs!$E$58)))</f>
        <v>0</v>
      </c>
      <c r="AG127" s="1078">
        <f>IF(AND(AG$114&gt;0,AG$102=AG$17),1,IF(AG$114=0,0,IF(AG$114&gt;'Version Control'!$B$98,(AG$114-'Version Control'!$B$98+('Version Control'!$B$98*(1+Inputs!$E$58)))/'Financial calcs'!AG$114,1+Inputs!$E$58)))</f>
        <v>0</v>
      </c>
      <c r="AH127" s="1078">
        <f>IF(AND(AH$114&gt;0,AH$102=AH$17),1,IF(AH$114=0,0,IF(AH$114&gt;'Version Control'!$B$98,(AH$114-'Version Control'!$B$98+('Version Control'!$B$98*(1+Inputs!$E$58)))/'Financial calcs'!AH$114,1+Inputs!$E$58)))</f>
        <v>0</v>
      </c>
      <c r="AI127" s="1078">
        <f>IF(AND(AI$114&gt;0,AI$102=AI$17),1,IF(AI$114=0,0,IF(AI$114&gt;'Version Control'!$B$98,(AI$114-'Version Control'!$B$98+('Version Control'!$B$98*(1+Inputs!$E$58)))/'Financial calcs'!AI$114,1+Inputs!$E$58)))</f>
        <v>0</v>
      </c>
      <c r="AJ127" s="1078">
        <f>IF(AND(AJ$114&gt;0,AJ$102=AJ$17),1,IF(AJ$114=0,0,IF(AJ$114&gt;'Version Control'!$B$98,(AJ$114-'Version Control'!$B$98+('Version Control'!$B$98*(1+Inputs!$E$58)))/'Financial calcs'!AJ$114,1+Inputs!$E$58)))</f>
        <v>0</v>
      </c>
      <c r="AK127" s="1078">
        <f>IF(AND(AK$114&gt;0,AK$102=AK$17),1,IF(AK$114=0,0,IF(AK$114&gt;'Version Control'!$B$98,(AK$114-'Version Control'!$B$98+('Version Control'!$B$98*(1+Inputs!$E$58)))/'Financial calcs'!AK$114,1+Inputs!$E$58)))</f>
        <v>0</v>
      </c>
      <c r="AL127" s="1078">
        <f>IF(AND(AL$114&gt;0,AL$102=AL$17),1,IF(AL$114=0,0,IF(AL$114&gt;'Version Control'!$B$98,(AL$114-'Version Control'!$B$98+('Version Control'!$B$98*(1+Inputs!$E$58)))/'Financial calcs'!AL$114,1+Inputs!$E$58)))</f>
        <v>0</v>
      </c>
      <c r="AM127" s="1078">
        <f>IF(AND(AM$114&gt;0,AM$102=AM$17),1,IF(AM$114=0,0,IF(AM$114&gt;'Version Control'!$B$98,(AM$114-'Version Control'!$B$98+('Version Control'!$B$98*(1+Inputs!$E$58)))/'Financial calcs'!AM$114,1+Inputs!$E$58)))</f>
        <v>0</v>
      </c>
      <c r="AN127" s="1078">
        <f>IF(AND(AN$114&gt;0,AN$102=AN$17),1,IF(AN$114=0,0,IF(AN$114&gt;'Version Control'!$B$98,(AN$114-'Version Control'!$B$98+('Version Control'!$B$98*(1+Inputs!$E$58)))/'Financial calcs'!AN$114,1+Inputs!$E$58)))</f>
        <v>0</v>
      </c>
      <c r="AO127" s="1078">
        <f>IF(AND(AO$114&gt;0,AO$102=AO$17),1,IF(AO$114=0,0,IF(AO$114&gt;'Version Control'!$B$98,(AO$114-'Version Control'!$B$98+('Version Control'!$B$98*(1+Inputs!$E$58)))/'Financial calcs'!AO$114,1+Inputs!$E$58)))</f>
        <v>0</v>
      </c>
      <c r="AP127" s="1078">
        <f>IF(AND(AP$114&gt;0,AP$102=AP$17),1,IF(AP$114=0,0,IF(AP$114&gt;'Version Control'!$B$98,(AP$114-'Version Control'!$B$98+('Version Control'!$B$98*(1+Inputs!$E$58)))/'Financial calcs'!AP$114,1+Inputs!$E$58)))</f>
        <v>0</v>
      </c>
      <c r="AQ127" s="1078">
        <f>IF(AND(AQ$114&gt;0,AQ$102=AQ$17),1,IF(AQ$114=0,0,IF(AQ$114&gt;'Version Control'!$B$98,(AQ$114-'Version Control'!$B$98+('Version Control'!$B$98*(1+Inputs!$E$58)))/'Financial calcs'!AQ$114,1+Inputs!$E$58)))</f>
        <v>0</v>
      </c>
      <c r="AR127" s="1078">
        <f>IF(AND(AR$114&gt;0,AR$102=AR$17),1,IF(AR$114=0,0,IF(AR$114&gt;'Version Control'!$B$98,(AR$114-'Version Control'!$B$98+('Version Control'!$B$98*(1+Inputs!$E$58)))/'Financial calcs'!AR$114,1+Inputs!$E$58)))</f>
        <v>0</v>
      </c>
      <c r="AS127" s="1078">
        <f>IF(AND(AS$114&gt;0,AS$102=AS$17),1,IF(AS$114=0,0,IF(AS$114&gt;'Version Control'!$B$98,(AS$114-'Version Control'!$B$98+('Version Control'!$B$98*(1+Inputs!$E$58)))/'Financial calcs'!AS$114,1+Inputs!$E$58)))</f>
        <v>0</v>
      </c>
      <c r="AT127" s="1078">
        <f>IF(AND(AT$114&gt;0,AT$102=AT$17),1,IF(AT$114=0,0,IF(AT$114&gt;'Version Control'!$B$98,(AT$114-'Version Control'!$B$98+('Version Control'!$B$98*(1+Inputs!$E$58)))/'Financial calcs'!AT$114,1+Inputs!$E$58)))</f>
        <v>0</v>
      </c>
      <c r="AU127" s="1078">
        <f>IF(AND(AU$114&gt;0,AU$102=AU$17),1,IF(AU$114=0,0,IF(AU$114&gt;'Version Control'!$B$98,(AU$114-'Version Control'!$B$98+('Version Control'!$B$98*(1+Inputs!$E$58)))/'Financial calcs'!AU$114,1+Inputs!$E$58)))</f>
        <v>0</v>
      </c>
      <c r="AV127" s="1078">
        <f>IF(AND(AV$114&gt;0,AV$102=AV$17),1,IF(AV$114=0,0,IF(AV$114&gt;'Version Control'!$B$98,(AV$114-'Version Control'!$B$98+('Version Control'!$B$98*(1+Inputs!$E$58)))/'Financial calcs'!AV$114,1+Inputs!$E$58)))</f>
        <v>0</v>
      </c>
      <c r="AW127" s="1078">
        <f>IF(AND(AW$114&gt;0,AW$102=AW$17),1,IF(AW$114=0,0,IF(AW$114&gt;'Version Control'!$B$98,(AW$114-'Version Control'!$B$98+('Version Control'!$B$98*(1+Inputs!$E$58)))/'Financial calcs'!AW$114,1+Inputs!$E$58)))</f>
        <v>0</v>
      </c>
      <c r="AX127" s="1078">
        <f>IF(AND(AX$114&gt;0,AX$102=AX$17),1,IF(AX$114=0,0,IF(AX$114&gt;'Version Control'!$B$98,(AX$114-'Version Control'!$B$98+('Version Control'!$B$98*(1+Inputs!$E$58)))/'Financial calcs'!AX$114,1+Inputs!$E$58)))</f>
        <v>0</v>
      </c>
      <c r="AY127" s="1078">
        <f>IF(AND(AY$114&gt;0,AY$102=AY$17),1,IF(AY$114=0,0,IF(AY$114&gt;'Version Control'!$B$98,(AY$114-'Version Control'!$B$98+('Version Control'!$B$98*(1+Inputs!$E$58)))/'Financial calcs'!AY$114,1+Inputs!$E$58)))</f>
        <v>0</v>
      </c>
      <c r="AZ127" s="1078">
        <f>IF(AND(AZ$114&gt;0,AZ$102=AZ$17),1,IF(AZ$114=0,0,IF(AZ$114&gt;'Version Control'!$B$98,(AZ$114-'Version Control'!$B$98+('Version Control'!$B$98*(1+Inputs!$E$58)))/'Financial calcs'!AZ$114,1+Inputs!$E$58)))</f>
        <v>0</v>
      </c>
      <c r="BA127" s="1078">
        <f>IF(AND(BA$114&gt;0,BA$102=BA$17),1,IF(BA$114=0,0,IF(BA$114&gt;'Version Control'!$B$98,(BA$114-'Version Control'!$B$98+('Version Control'!$B$98*(1+Inputs!$E$58)))/'Financial calcs'!BA$114,1+Inputs!$E$58)))</f>
        <v>0</v>
      </c>
      <c r="BB127" s="1078">
        <f>IF(AND(BB$114&gt;0,BB$102=BB$17),1,IF(BB$114=0,0,IF(BB$114&gt;'Version Control'!$B$98,(BB$114-'Version Control'!$B$98+('Version Control'!$B$98*(1+Inputs!$E$58)))/'Financial calcs'!BB$114,1+Inputs!$E$58)))</f>
        <v>0</v>
      </c>
      <c r="BC127" s="1078">
        <f>IF(AND(BC$114&gt;0,BC$102=BC$17),1,IF(BC$114=0,0,IF(BC$114&gt;'Version Control'!$B$98,(BC$114-'Version Control'!$B$98+('Version Control'!$B$98*(1+Inputs!$E$58)))/'Financial calcs'!BC$114,1+Inputs!$E$58)))</f>
        <v>0</v>
      </c>
      <c r="BD127" s="1078">
        <f>IF(AND(BD$114&gt;0,BD$102=BD$17),1,IF(BD$114=0,0,IF(BD$114&gt;'Version Control'!$B$98,(BD$114-'Version Control'!$B$98+('Version Control'!$B$98*(1+Inputs!$E$58)))/'Financial calcs'!BD$114,1+Inputs!$E$58)))</f>
        <v>0</v>
      </c>
      <c r="BE127" s="1078">
        <f>IF(AND(BE$114&gt;0,BE$102=BE$17),1,IF(BE$114=0,0,IF(BE$114&gt;'Version Control'!$B$98,(BE$114-'Version Control'!$B$98+('Version Control'!$B$98*(1+Inputs!$E$58)))/'Financial calcs'!BE$114,1+Inputs!$E$58)))</f>
        <v>0</v>
      </c>
      <c r="BF127" s="1078">
        <f>IF(AND(BF$114&gt;0,BF$102=BF$17),1,IF(BF$114=0,0,IF(BF$114&gt;'Version Control'!$B$98,(BF$114-'Version Control'!$B$98+('Version Control'!$B$98*(1+Inputs!$E$58)))/'Financial calcs'!BF$114,1+Inputs!$E$58)))</f>
        <v>0</v>
      </c>
      <c r="BG127" s="1078">
        <f>IF(AND(BG$114&gt;0,BG$102=BG$17),1,IF(BG$114=0,0,IF(BG$114&gt;'Version Control'!$B$98,(BG$114-'Version Control'!$B$98+('Version Control'!$B$98*(1+Inputs!$E$58)))/'Financial calcs'!BG$114,1+Inputs!$E$58)))</f>
        <v>0</v>
      </c>
      <c r="BH127" s="1078">
        <f>IF(AND(BH$114&gt;0,BH$102=BH$17),1,IF(BH$114=0,0,IF(BH$114&gt;'Version Control'!$B$98,(BH$114-'Version Control'!$B$98+('Version Control'!$B$98*(1+Inputs!$E$58)))/'Financial calcs'!BH$114,1+Inputs!$E$58)))</f>
        <v>0</v>
      </c>
      <c r="BI127" s="1078">
        <f>IF(AND(BI$114&gt;0,BI$102=BI$17),1,IF(BI$114=0,0,IF(BI$114&gt;'Version Control'!$B$98,(BI$114-'Version Control'!$B$98+('Version Control'!$B$98*(1+Inputs!$E$58)))/'Financial calcs'!BI$114,1+Inputs!$E$58)))</f>
        <v>0</v>
      </c>
      <c r="BJ127" s="1078">
        <f>IF(AND(BJ$114&gt;0,BJ$102=BJ$17),1,IF(BJ$114=0,0,IF(BJ$114&gt;'Version Control'!$B$98,(BJ$114-'Version Control'!$B$98+('Version Control'!$B$98*(1+Inputs!$E$58)))/'Financial calcs'!BJ$114,1+Inputs!$E$58)))</f>
        <v>0</v>
      </c>
      <c r="BK127" s="1078">
        <f>IF(AND(BK$114&gt;0,BK$102=BK$17),1,IF(BK$114=0,0,IF(BK$114&gt;'Version Control'!$B$98,(BK$114-'Version Control'!$B$98+('Version Control'!$B$98*(1+Inputs!$E$58)))/'Financial calcs'!BK$114,1+Inputs!$E$58)))</f>
        <v>0</v>
      </c>
      <c r="BL127" s="1078">
        <f>IF(AND(BL$114&gt;0,BL$102=BL$17),1,IF(BL$114=0,0,IF(BL$114&gt;'Version Control'!$B$98,(BL$114-'Version Control'!$B$98+('Version Control'!$B$98*(1+Inputs!$E$58)))/'Financial calcs'!BL$114,1+Inputs!$E$58)))</f>
        <v>0</v>
      </c>
      <c r="BM127" s="1078">
        <f>IF(AND(BM$114&gt;0,BM$102=BM$17),1,IF(BM$114=0,0,IF(BM$114&gt;'Version Control'!$B$98,(BM$114-'Version Control'!$B$98+('Version Control'!$B$98*(1+Inputs!$E$58)))/'Financial calcs'!BM$114,1+Inputs!$E$58)))</f>
        <v>0</v>
      </c>
      <c r="BN127" s="1078">
        <f>IF(AND(BN$114&gt;0,BN$102=BN$17),1,IF(BN$114=0,0,IF(BN$114&gt;'Version Control'!$B$98,(BN$114-'Version Control'!$B$98+('Version Control'!$B$98*(1+Inputs!$E$58)))/'Financial calcs'!BN$114,1+Inputs!$E$58)))</f>
        <v>0</v>
      </c>
      <c r="BO127" s="1078">
        <f>IF(AND(BO$114&gt;0,BO$102=BO$17),1,IF(BO$114=0,0,IF(BO$114&gt;'Version Control'!$B$98,(BO$114-'Version Control'!$B$98+('Version Control'!$B$98*(1+Inputs!$E$58)))/'Financial calcs'!BO$114,1+Inputs!$E$58)))</f>
        <v>0</v>
      </c>
      <c r="BP127" s="1078">
        <f>IF(AND(BP$114&gt;0,BP$102=BP$17),1,IF(BP$114=0,0,IF(BP$114&gt;'Version Control'!$B$98,(BP$114-'Version Control'!$B$98+('Version Control'!$B$98*(1+Inputs!$E$58)))/'Financial calcs'!BP$114,1+Inputs!$E$58)))</f>
        <v>0</v>
      </c>
      <c r="BQ127" s="1078">
        <f>IF(AND(BQ$114&gt;0,BQ$102=BQ$17),1,IF(BQ$114=0,0,IF(BQ$114&gt;'Version Control'!$B$98,(BQ$114-'Version Control'!$B$98+('Version Control'!$B$98*(1+Inputs!$E$58)))/'Financial calcs'!BQ$114,1+Inputs!$E$58)))</f>
        <v>0</v>
      </c>
      <c r="BR127" s="1078">
        <f>IF(AND(BR$114&gt;0,BR$102=BR$17),1,IF(BR$114=0,0,IF(BR$114&gt;'Version Control'!$B$98,(BR$114-'Version Control'!$B$98+('Version Control'!$B$98*(1+Inputs!$E$58)))/'Financial calcs'!BR$114,1+Inputs!$E$58)))</f>
        <v>0</v>
      </c>
      <c r="BS127" s="1078">
        <f>IF(AND(BS$114&gt;0,BS$102=BS$17),1,IF(BS$114=0,0,IF(BS$114&gt;'Version Control'!$B$98,(BS$114-'Version Control'!$B$98+('Version Control'!$B$98*(1+Inputs!$E$58)))/'Financial calcs'!BS$114,1+Inputs!$E$58)))</f>
        <v>0</v>
      </c>
      <c r="BT127" s="1078">
        <f>IF(AND(BT$114&gt;0,BT$102=BT$17),1,IF(BT$114=0,0,IF(BT$114&gt;'Version Control'!$B$98,(BT$114-'Version Control'!$B$98+('Version Control'!$B$98*(1+Inputs!$E$58)))/'Financial calcs'!BT$114,1+Inputs!$E$58)))</f>
        <v>0</v>
      </c>
      <c r="BU127" s="1078">
        <f>IF(AND(BU$114&gt;0,BU$102=BU$17),1,IF(BU$114=0,0,IF(BU$114&gt;'Version Control'!$B$98,(BU$114-'Version Control'!$B$98+('Version Control'!$B$98*(1+Inputs!$E$58)))/'Financial calcs'!BU$114,1+Inputs!$E$58)))</f>
        <v>0</v>
      </c>
      <c r="BV127" s="1078">
        <f>IF(AND(BV$114&gt;0,BV$102=BV$17),1,IF(BV$114=0,0,IF(BV$114&gt;'Version Control'!$B$98,(BV$114-'Version Control'!$B$98+('Version Control'!$B$98*(1+Inputs!$E$58)))/'Financial calcs'!BV$114,1+Inputs!$E$58)))</f>
        <v>0</v>
      </c>
      <c r="BW127" s="1078">
        <f>IF(AND(BW$114&gt;0,BW$102=BW$17),1,IF(BW$114=0,0,IF(BW$114&gt;'Version Control'!$B$98,(BW$114-'Version Control'!$B$98+('Version Control'!$B$98*(1+Inputs!$E$58)))/'Financial calcs'!BW$114,1+Inputs!$E$58)))</f>
        <v>0</v>
      </c>
      <c r="BX127" s="1078">
        <f>IF(AND(BX$114&gt;0,BX$102=BX$17),1,IF(BX$114=0,0,IF(BX$114&gt;'Version Control'!$B$98,(BX$114-'Version Control'!$B$98+('Version Control'!$B$98*(1+Inputs!$E$58)))/'Financial calcs'!BX$114,1+Inputs!$E$58)))</f>
        <v>0</v>
      </c>
      <c r="BY127" s="1078">
        <f>IF(AND(BY$114&gt;0,BY$102=BY$17),1,IF(BY$114=0,0,IF(BY$114&gt;'Version Control'!$B$98,(BY$114-'Version Control'!$B$98+('Version Control'!$B$98*(1+Inputs!$E$58)))/'Financial calcs'!BY$114,1+Inputs!$E$58)))</f>
        <v>0</v>
      </c>
      <c r="BZ127" s="1078">
        <f>IF(AND(BZ$114&gt;0,BZ$102=BZ$17),1,IF(BZ$114=0,0,IF(BZ$114&gt;'Version Control'!$B$98,(BZ$114-'Version Control'!$B$98+('Version Control'!$B$98*(1+Inputs!$E$58)))/'Financial calcs'!BZ$114,1+Inputs!$E$58)))</f>
        <v>0</v>
      </c>
      <c r="CA127" s="1078">
        <f>IF(AND(CA$114&gt;0,CA$102=CA$17),1,IF(CA$114=0,0,IF(CA$114&gt;'Version Control'!$B$98,(CA$114-'Version Control'!$B$98+('Version Control'!$B$98*(1+Inputs!$E$58)))/'Financial calcs'!CA$114,1+Inputs!$E$58)))</f>
        <v>0</v>
      </c>
      <c r="CB127" s="1078">
        <f>IF(AND(CB$114&gt;0,CB$102=CB$17),1,IF(CB$114=0,0,IF(CB$114&gt;'Version Control'!$B$98,(CB$114-'Version Control'!$B$98+('Version Control'!$B$98*(1+Inputs!$E$58)))/'Financial calcs'!CB$114,1+Inputs!$E$58)))</f>
        <v>0</v>
      </c>
      <c r="CC127" s="1078">
        <f>IF(AND(CC$114&gt;0,CC$102=CC$17),1,IF(CC$114=0,0,IF(CC$114&gt;'Version Control'!$B$98,(CC$114-'Version Control'!$B$98+('Version Control'!$B$98*(1+Inputs!$E$58)))/'Financial calcs'!CC$114,1+Inputs!$E$58)))</f>
        <v>0</v>
      </c>
      <c r="CD127" s="1078">
        <f>IF(AND(CD$114&gt;0,CD$102=CD$17),1,IF(CD$114=0,0,IF(CD$114&gt;'Version Control'!$B$98,(CD$114-'Version Control'!$B$98+('Version Control'!$B$98*(1+Inputs!$E$58)))/'Financial calcs'!CD$114,1+Inputs!$E$58)))</f>
        <v>0</v>
      </c>
      <c r="CE127" s="1078">
        <f>IF(AND(CE$114&gt;0,CE$102=CE$17),1,IF(CE$114=0,0,IF(CE$114&gt;'Version Control'!$B$98,(CE$114-'Version Control'!$B$98+('Version Control'!$B$98*(1+Inputs!$E$58)))/'Financial calcs'!CE$114,1+Inputs!$E$58)))</f>
        <v>0</v>
      </c>
      <c r="CF127" s="1078">
        <f>IF(AND(CF$114&gt;0,CF$102=CF$17),1,IF(CF$114=0,0,IF(CF$114&gt;'Version Control'!$B$98,(CF$114-'Version Control'!$B$98+('Version Control'!$B$98*(1+Inputs!$E$58)))/'Financial calcs'!CF$114,1+Inputs!$E$58)))</f>
        <v>0</v>
      </c>
      <c r="CG127" s="1078">
        <f>IF(AND(CG$114&gt;0,CG$102=CG$17),1,IF(CG$114=0,0,IF(CG$114&gt;'Version Control'!$B$98,(CG$114-'Version Control'!$B$98+('Version Control'!$B$98*(1+Inputs!$E$58)))/'Financial calcs'!CG$114,1+Inputs!$E$58)))</f>
        <v>0</v>
      </c>
      <c r="CH127" s="197"/>
    </row>
    <row r="128" spans="1:86" ht="14.45" hidden="1" outlineLevel="1" x14ac:dyDescent="0.3">
      <c r="A128" s="1008"/>
      <c r="B128" s="197" t="s">
        <v>1073</v>
      </c>
      <c r="C128" s="197"/>
      <c r="D128" s="197"/>
      <c r="E128" s="197"/>
      <c r="F128" s="1078">
        <f>IF(AND(F$115&gt;0,F$102=F$17),F$106,IF(F$115=0,0,IF(F$115&gt;'Version Control'!$B$98,E$106*('Version Control'!$B$98+((F$115-'Version Control'!$B$98)*(1+Inputs!$E$58)))/'Financial calcs'!F$115,E$106)))</f>
        <v>0</v>
      </c>
      <c r="G128" s="1078">
        <f>IF(AND(G$115&gt;0,G$102=G$17),G$106,IF(G$115=0,0,IF(G$115&gt;'Version Control'!$B$98,F$106*('Version Control'!$B$98+((G$115-'Version Control'!$B$98)*(1+Inputs!$E$58)))/'Financial calcs'!G$115,F$106)))</f>
        <v>0</v>
      </c>
      <c r="H128" s="1078">
        <f>IF(AND(H$115&gt;0,H$102=H$17),H$106,IF(H$115=0,0,IF(H$115&gt;'Version Control'!$B$98,G$106*('Version Control'!$B$98+((H$115-'Version Control'!$B$98)*(1+Inputs!$E$58)))/'Financial calcs'!H$115,G$106)))</f>
        <v>0</v>
      </c>
      <c r="I128" s="1078">
        <f>IF(AND(I$115&gt;0,I$102=I$17),I$106,IF(I$115=0,0,IF(I$115&gt;'Version Control'!$B$98,H$106*('Version Control'!$B$98+((I$115-'Version Control'!$B$98)*(1+Inputs!$E$58)))/'Financial calcs'!I$115,H$106)))</f>
        <v>0</v>
      </c>
      <c r="J128" s="1078">
        <f>IF(AND(J$115&gt;0,J$102=J$17),J$106,IF(J$115=0,0,IF(J$115&gt;'Version Control'!$B$98,I$106*('Version Control'!$B$98+((J$115-'Version Control'!$B$98)*(1+Inputs!$E$58)))/'Financial calcs'!J$115,I$106)))</f>
        <v>0</v>
      </c>
      <c r="K128" s="1078">
        <f>IF(AND(K$115&gt;0,K$102=K$17),K$106,IF(K$115=0,0,IF(K$115&gt;'Version Control'!$B$98,J$106*('Version Control'!$B$98+((K$115-'Version Control'!$B$98)*(1+Inputs!$E$58)))/'Financial calcs'!K$115,J$106)))</f>
        <v>0</v>
      </c>
      <c r="L128" s="1078">
        <f>IF(AND(L$115&gt;0,L$102=L$17),L$106,IF(L$115=0,0,IF(L$115&gt;'Version Control'!$B$98,K$106*('Version Control'!$B$98+((L$115-'Version Control'!$B$98)*(1+Inputs!$E$58)))/'Financial calcs'!L$115,K$106)))</f>
        <v>0</v>
      </c>
      <c r="M128" s="1078">
        <f>IF(AND(M$115&gt;0,M$102=M$17),M$106,IF(M$115=0,0,IF(M$115&gt;'Version Control'!$B$98,L$106*('Version Control'!$B$98+((M$115-'Version Control'!$B$98)*(1+Inputs!$E$58)))/'Financial calcs'!M$115,L$106)))</f>
        <v>0</v>
      </c>
      <c r="N128" s="1078">
        <f>IF(AND(N$115&gt;0,N$102=N$17),N$106,IF(N$115=0,0,IF(N$115&gt;'Version Control'!$B$98,M$106*('Version Control'!$B$98+((N$115-'Version Control'!$B$98)*(1+Inputs!$E$58)))/'Financial calcs'!N$115,M$106)))</f>
        <v>0</v>
      </c>
      <c r="O128" s="1078">
        <f>IF(AND(O$115&gt;0,O$102=O$17),O$106,IF(O$115=0,0,IF(O$115&gt;'Version Control'!$B$98,N$106*('Version Control'!$B$98+((O$115-'Version Control'!$B$98)*(1+Inputs!$E$58)))/'Financial calcs'!O$115,N$106)))</f>
        <v>0</v>
      </c>
      <c r="P128" s="1078">
        <f>IF(AND(P$115&gt;0,P$102=P$17),P$106,IF(P$115=0,0,IF(P$115&gt;'Version Control'!$B$98,O$106*('Version Control'!$B$98+((P$115-'Version Control'!$B$98)*(1+Inputs!$E$58)))/'Financial calcs'!P$115,O$106)))</f>
        <v>0</v>
      </c>
      <c r="Q128" s="1078">
        <f>IF(AND(Q$115&gt;0,Q$102=Q$17),Q$106,IF(Q$115=0,0,IF(Q$115&gt;'Version Control'!$B$98,P$106*('Version Control'!$B$98+((Q$115-'Version Control'!$B$98)*(1+Inputs!$E$58)))/'Financial calcs'!Q$115,P$106)))</f>
        <v>0</v>
      </c>
      <c r="R128" s="1078">
        <f>IF(AND(R$115&gt;0,R$102=R$17),R$106,IF(R$115=0,0,IF(R$115&gt;'Version Control'!$B$98,Q$106*('Version Control'!$B$98+((R$115-'Version Control'!$B$98)*(1+Inputs!$E$58)))/'Financial calcs'!R$115,Q$106)))</f>
        <v>0</v>
      </c>
      <c r="S128" s="1078">
        <f>IF(AND(S$115&gt;0,S$102=S$17),S$106,IF(S$115=0,0,IF(S$115&gt;'Version Control'!$B$98,R$106*('Version Control'!$B$98+((S$115-'Version Control'!$B$98)*(1+Inputs!$E$58)))/'Financial calcs'!S$115,R$106)))</f>
        <v>0</v>
      </c>
      <c r="T128" s="1078">
        <f>IF(AND(T$115&gt;0,T$102=T$17),T$106,IF(T$115=0,0,IF(T$115&gt;'Version Control'!$B$98,S$106*('Version Control'!$B$98+((T$115-'Version Control'!$B$98)*(1+Inputs!$E$58)))/'Financial calcs'!T$115,S$106)))</f>
        <v>0</v>
      </c>
      <c r="U128" s="1078">
        <f>IF(AND(U$115&gt;0,U$102=U$17),U$106,IF(U$115=0,0,IF(U$115&gt;'Version Control'!$B$98,T$106*('Version Control'!$B$98+((U$115-'Version Control'!$B$98)*(1+Inputs!$E$58)))/'Financial calcs'!U$115,T$106)))</f>
        <v>0</v>
      </c>
      <c r="V128" s="1078">
        <f>IF(AND(V$115&gt;0,V$102=V$17),V$106,IF(V$115=0,0,IF(V$115&gt;'Version Control'!$B$98,U$106*('Version Control'!$B$98+((V$115-'Version Control'!$B$98)*(1+Inputs!$E$58)))/'Financial calcs'!V$115,U$106)))</f>
        <v>0</v>
      </c>
      <c r="W128" s="1078">
        <f>IF(AND(W$115&gt;0,W$102=W$17),W$106,IF(W$115=0,0,IF(W$115&gt;'Version Control'!$B$98,V$106*('Version Control'!$B$98+((W$115-'Version Control'!$B$98)*(1+Inputs!$E$58)))/'Financial calcs'!W$115,V$106)))</f>
        <v>0</v>
      </c>
      <c r="X128" s="1078">
        <f>IF(AND(X$115&gt;0,X$102=X$17),X$106,IF(X$115=0,0,IF(X$115&gt;'Version Control'!$B$98,W$106*('Version Control'!$B$98+((X$115-'Version Control'!$B$98)*(1+Inputs!$E$58)))/'Financial calcs'!X$115,W$106)))</f>
        <v>0</v>
      </c>
      <c r="Y128" s="1078">
        <f>IF(AND(Y$115&gt;0,Y$102=Y$17),Y$106,IF(Y$115=0,0,IF(Y$115&gt;'Version Control'!$B$98,X$106*('Version Control'!$B$98+((Y$115-'Version Control'!$B$98)*(1+Inputs!$E$58)))/'Financial calcs'!Y$115,X$106)))</f>
        <v>0</v>
      </c>
      <c r="Z128" s="1078">
        <f>IF(AND(Z$115&gt;0,Z$102=Z$17),Z$106,IF(Z$115=0,0,IF(Z$115&gt;'Version Control'!$B$98,Y$106*('Version Control'!$B$98+((Z$115-'Version Control'!$B$98)*(1+Inputs!$E$58)))/'Financial calcs'!Z$115,Y$106)))</f>
        <v>0</v>
      </c>
      <c r="AA128" s="1078">
        <f>IF(AND(AA$115&gt;0,AA$102=AA$17),AA$106,IF(AA$115=0,0,IF(AA$115&gt;'Version Control'!$B$98,Z$106*('Version Control'!$B$98+((AA$115-'Version Control'!$B$98)*(1+Inputs!$E$58)))/'Financial calcs'!AA$115,Z$106)))</f>
        <v>0</v>
      </c>
      <c r="AB128" s="1078">
        <f>IF(AND(AB$115&gt;0,AB$102=AB$17),AB$106,IF(AB$115=0,0,IF(AB$115&gt;'Version Control'!$B$98,AA$106*('Version Control'!$B$98+((AB$115-'Version Control'!$B$98)*(1+Inputs!$E$58)))/'Financial calcs'!AB$115,AA$106)))</f>
        <v>0</v>
      </c>
      <c r="AC128" s="1078">
        <f>IF(AND(AC$115&gt;0,AC$102=AC$17),AC$106,IF(AC$115=0,0,IF(AC$115&gt;'Version Control'!$B$98,AB$106*('Version Control'!$B$98+((AC$115-'Version Control'!$B$98)*(1+Inputs!$E$58)))/'Financial calcs'!AC$115,AB$106)))</f>
        <v>0</v>
      </c>
      <c r="AD128" s="1078">
        <f>IF(AND(AD$115&gt;0,AD$102=AD$17),AD$106,IF(AD$115=0,0,IF(AD$115&gt;'Version Control'!$B$98,AC$106*('Version Control'!$B$98+((AD$115-'Version Control'!$B$98)*(1+Inputs!$E$58)))/'Financial calcs'!AD$115,AC$106)))</f>
        <v>0</v>
      </c>
      <c r="AE128" s="1078">
        <f>IF(AND(AE$115&gt;0,AE$102=AE$17),AE$106,IF(AE$115=0,0,IF(AE$115&gt;'Version Control'!$B$98,AD$106*('Version Control'!$B$98+((AE$115-'Version Control'!$B$98)*(1+Inputs!$E$58)))/'Financial calcs'!AE$115,AD$106)))</f>
        <v>0</v>
      </c>
      <c r="AF128" s="1078">
        <f>IF(AND(AF$115&gt;0,AF$102=AF$17),AF$106,IF(AF$115=0,0,IF(AF$115&gt;'Version Control'!$B$98,AE$106*('Version Control'!$B$98+((AF$115-'Version Control'!$B$98)*(1+Inputs!$E$58)))/'Financial calcs'!AF$115,AE$106)))</f>
        <v>0</v>
      </c>
      <c r="AG128" s="1078">
        <f>IF(AND(AG$115&gt;0,AG$102=AG$17),AG$106,IF(AG$115=0,0,IF(AG$115&gt;'Version Control'!$B$98,AF$106*('Version Control'!$B$98+((AG$115-'Version Control'!$B$98)*(1+Inputs!$E$58)))/'Financial calcs'!AG$115,AF$106)))</f>
        <v>0</v>
      </c>
      <c r="AH128" s="1078">
        <f>IF(AND(AH$115&gt;0,AH$102=AH$17),AH$106,IF(AH$115=0,0,IF(AH$115&gt;'Version Control'!$B$98,AG$106*('Version Control'!$B$98+((AH$115-'Version Control'!$B$98)*(1+Inputs!$E$58)))/'Financial calcs'!AH$115,AG$106)))</f>
        <v>0</v>
      </c>
      <c r="AI128" s="1078">
        <f>IF(AND(AI$115&gt;0,AI$102=AI$17),AI$106,IF(AI$115=0,0,IF(AI$115&gt;'Version Control'!$B$98,AH$106*('Version Control'!$B$98+((AI$115-'Version Control'!$B$98)*(1+Inputs!$E$58)))/'Financial calcs'!AI$115,AH$106)))</f>
        <v>0</v>
      </c>
      <c r="AJ128" s="1078">
        <f>IF(AND(AJ$115&gt;0,AJ$102=AJ$17),AJ$106,IF(AJ$115=0,0,IF(AJ$115&gt;'Version Control'!$B$98,AI$106*('Version Control'!$B$98+((AJ$115-'Version Control'!$B$98)*(1+Inputs!$E$58)))/'Financial calcs'!AJ$115,AI$106)))</f>
        <v>0</v>
      </c>
      <c r="AK128" s="1078">
        <f>IF(AND(AK$115&gt;0,AK$102=AK$17),AK$106,IF(AK$115=0,0,IF(AK$115&gt;'Version Control'!$B$98,AJ$106*('Version Control'!$B$98+((AK$115-'Version Control'!$B$98)*(1+Inputs!$E$58)))/'Financial calcs'!AK$115,AJ$106)))</f>
        <v>0</v>
      </c>
      <c r="AL128" s="1078">
        <f>IF(AND(AL$115&gt;0,AL$102=AL$17),AL$106,IF(AL$115=0,0,IF(AL$115&gt;'Version Control'!$B$98,AK$106*('Version Control'!$B$98+((AL$115-'Version Control'!$B$98)*(1+Inputs!$E$58)))/'Financial calcs'!AL$115,AK$106)))</f>
        <v>0</v>
      </c>
      <c r="AM128" s="1078">
        <f>IF(AND(AM$115&gt;0,AM$102=AM$17),AM$106,IF(AM$115=0,0,IF(AM$115&gt;'Version Control'!$B$98,AL$106*('Version Control'!$B$98+((AM$115-'Version Control'!$B$98)*(1+Inputs!$E$58)))/'Financial calcs'!AM$115,AL$106)))</f>
        <v>0</v>
      </c>
      <c r="AN128" s="1078">
        <f>IF(AND(AN$115&gt;0,AN$102=AN$17),AN$106,IF(AN$115=0,0,IF(AN$115&gt;'Version Control'!$B$98,AM$106*('Version Control'!$B$98+((AN$115-'Version Control'!$B$98)*(1+Inputs!$E$58)))/'Financial calcs'!AN$115,AM$106)))</f>
        <v>0</v>
      </c>
      <c r="AO128" s="1078">
        <f>IF(AND(AO$115&gt;0,AO$102=AO$17),AO$106,IF(AO$115=0,0,IF(AO$115&gt;'Version Control'!$B$98,AN$106*('Version Control'!$B$98+((AO$115-'Version Control'!$B$98)*(1+Inputs!$E$58)))/'Financial calcs'!AO$115,AN$106)))</f>
        <v>0</v>
      </c>
      <c r="AP128" s="1078">
        <f>IF(AND(AP$115&gt;0,AP$102=AP$17),AP$106,IF(AP$115=0,0,IF(AP$115&gt;'Version Control'!$B$98,AO$106*('Version Control'!$B$98+((AP$115-'Version Control'!$B$98)*(1+Inputs!$E$58)))/'Financial calcs'!AP$115,AO$106)))</f>
        <v>0</v>
      </c>
      <c r="AQ128" s="1078">
        <f>IF(AND(AQ$115&gt;0,AQ$102=AQ$17),AQ$106,IF(AQ$115=0,0,IF(AQ$115&gt;'Version Control'!$B$98,AP$106*('Version Control'!$B$98+((AQ$115-'Version Control'!$B$98)*(1+Inputs!$E$58)))/'Financial calcs'!AQ$115,AP$106)))</f>
        <v>0</v>
      </c>
      <c r="AR128" s="1078">
        <f>IF(AND(AR$115&gt;0,AR$102=AR$17),AR$106,IF(AR$115=0,0,IF(AR$115&gt;'Version Control'!$B$98,AQ$106*('Version Control'!$B$98+((AR$115-'Version Control'!$B$98)*(1+Inputs!$E$58)))/'Financial calcs'!AR$115,AQ$106)))</f>
        <v>0</v>
      </c>
      <c r="AS128" s="1078">
        <f>IF(AND(AS$115&gt;0,AS$102=AS$17),AS$106,IF(AS$115=0,0,IF(AS$115&gt;'Version Control'!$B$98,AR$106*('Version Control'!$B$98+((AS$115-'Version Control'!$B$98)*(1+Inputs!$E$58)))/'Financial calcs'!AS$115,AR$106)))</f>
        <v>0</v>
      </c>
      <c r="AT128" s="1078">
        <f>IF(AND(AT$115&gt;0,AT$102=AT$17),AT$106,IF(AT$115=0,0,IF(AT$115&gt;'Version Control'!$B$98,AS$106*('Version Control'!$B$98+((AT$115-'Version Control'!$B$98)*(1+Inputs!$E$58)))/'Financial calcs'!AT$115,AS$106)))</f>
        <v>0</v>
      </c>
      <c r="AU128" s="1078">
        <f>IF(AND(AU$115&gt;0,AU$102=AU$17),AU$106,IF(AU$115=0,0,IF(AU$115&gt;'Version Control'!$B$98,AT$106*('Version Control'!$B$98+((AU$115-'Version Control'!$B$98)*(1+Inputs!$E$58)))/'Financial calcs'!AU$115,AT$106)))</f>
        <v>1.6389780134504777</v>
      </c>
      <c r="AV128" s="1078">
        <f>IF(AND(AV$115&gt;0,AV$102=AV$17),AV$106,IF(AV$115=0,0,IF(AV$115&gt;'Version Control'!$B$98,AU$106*('Version Control'!$B$98+((AV$115-'Version Control'!$B$98)*(1+Inputs!$E$58)))/'Financial calcs'!AV$115,AU$106)))</f>
        <v>0</v>
      </c>
      <c r="AW128" s="1078">
        <f>IF(AND(AW$115&gt;0,AW$102=AW$17),AW$106,IF(AW$115=0,0,IF(AW$115&gt;'Version Control'!$B$98,AV$106*('Version Control'!$B$98+((AW$115-'Version Control'!$B$98)*(1+Inputs!$E$58)))/'Financial calcs'!AW$115,AV$106)))</f>
        <v>0</v>
      </c>
      <c r="AX128" s="1078">
        <f>IF(AND(AX$115&gt;0,AX$102=AX$17),AX$106,IF(AX$115=0,0,IF(AX$115&gt;'Version Control'!$B$98,AW$106*('Version Control'!$B$98+((AX$115-'Version Control'!$B$98)*(1+Inputs!$E$58)))/'Financial calcs'!AX$115,AW$106)))</f>
        <v>0</v>
      </c>
      <c r="AY128" s="1078">
        <f>IF(AND(AY$115&gt;0,AY$102=AY$17),AY$106,IF(AY$115=0,0,IF(AY$115&gt;'Version Control'!$B$98,AX$106*('Version Control'!$B$98+((AY$115-'Version Control'!$B$98)*(1+Inputs!$E$58)))/'Financial calcs'!AY$115,AX$106)))</f>
        <v>0</v>
      </c>
      <c r="AZ128" s="1078">
        <f>IF(AND(AZ$115&gt;0,AZ$102=AZ$17),AZ$106,IF(AZ$115=0,0,IF(AZ$115&gt;'Version Control'!$B$98,AY$106*('Version Control'!$B$98+((AZ$115-'Version Control'!$B$98)*(1+Inputs!$E$58)))/'Financial calcs'!AZ$115,AY$106)))</f>
        <v>0</v>
      </c>
      <c r="BA128" s="1078">
        <f>IF(AND(BA$115&gt;0,BA$102=BA$17),BA$106,IF(BA$115=0,0,IF(BA$115&gt;'Version Control'!$B$98,AZ$106*('Version Control'!$B$98+((BA$115-'Version Control'!$B$98)*(1+Inputs!$E$58)))/'Financial calcs'!BA$115,AZ$106)))</f>
        <v>0</v>
      </c>
      <c r="BB128" s="1078">
        <f>IF(AND(BB$115&gt;0,BB$102=BB$17),BB$106,IF(BB$115=0,0,IF(BB$115&gt;'Version Control'!$B$98,BA$106*('Version Control'!$B$98+((BB$115-'Version Control'!$B$98)*(1+Inputs!$E$58)))/'Financial calcs'!BB$115,BA$106)))</f>
        <v>0</v>
      </c>
      <c r="BC128" s="1078">
        <f>IF(AND(BC$115&gt;0,BC$102=BC$17),BC$106,IF(BC$115=0,0,IF(BC$115&gt;'Version Control'!$B$98,BB$106*('Version Control'!$B$98+((BC$115-'Version Control'!$B$98)*(1+Inputs!$E$58)))/'Financial calcs'!BC$115,BB$106)))</f>
        <v>0</v>
      </c>
      <c r="BD128" s="1078">
        <f>IF(AND(BD$115&gt;0,BD$102=BD$17),BD$106,IF(BD$115=0,0,IF(BD$115&gt;'Version Control'!$B$98,BC$106*('Version Control'!$B$98+((BD$115-'Version Control'!$B$98)*(1+Inputs!$E$58)))/'Financial calcs'!BD$115,BC$106)))</f>
        <v>0</v>
      </c>
      <c r="BE128" s="1078">
        <f>IF(AND(BE$115&gt;0,BE$102=BE$17),BE$106,IF(BE$115=0,0,IF(BE$115&gt;'Version Control'!$B$98,BD$106*('Version Control'!$B$98+((BE$115-'Version Control'!$B$98)*(1+Inputs!$E$58)))/'Financial calcs'!BE$115,BD$106)))</f>
        <v>0</v>
      </c>
      <c r="BF128" s="1078">
        <f>IF(AND(BF$115&gt;0,BF$102=BF$17),BF$106,IF(BF$115=0,0,IF(BF$115&gt;'Version Control'!$B$98,BE$106*('Version Control'!$B$98+((BF$115-'Version Control'!$B$98)*(1+Inputs!$E$58)))/'Financial calcs'!BF$115,BE$106)))</f>
        <v>0</v>
      </c>
      <c r="BG128" s="1078">
        <f>IF(AND(BG$115&gt;0,BG$102=BG$17),BG$106,IF(BG$115=0,0,IF(BG$115&gt;'Version Control'!$B$98,BF$106*('Version Control'!$B$98+((BG$115-'Version Control'!$B$98)*(1+Inputs!$E$58)))/'Financial calcs'!BG$115,BF$106)))</f>
        <v>0</v>
      </c>
      <c r="BH128" s="1078">
        <f>IF(AND(BH$115&gt;0,BH$102=BH$17),BH$106,IF(BH$115=0,0,IF(BH$115&gt;'Version Control'!$B$98,BG$106*('Version Control'!$B$98+((BH$115-'Version Control'!$B$98)*(1+Inputs!$E$58)))/'Financial calcs'!BH$115,BG$106)))</f>
        <v>0</v>
      </c>
      <c r="BI128" s="1078">
        <f>IF(AND(BI$115&gt;0,BI$102=BI$17),BI$106,IF(BI$115=0,0,IF(BI$115&gt;'Version Control'!$B$98,BH$106*('Version Control'!$B$98+((BI$115-'Version Control'!$B$98)*(1+Inputs!$E$58)))/'Financial calcs'!BI$115,BH$106)))</f>
        <v>0</v>
      </c>
      <c r="BJ128" s="1078">
        <f>IF(AND(BJ$115&gt;0,BJ$102=BJ$17),BJ$106,IF(BJ$115=0,0,IF(BJ$115&gt;'Version Control'!$B$98,BI$106*('Version Control'!$B$98+((BJ$115-'Version Control'!$B$98)*(1+Inputs!$E$58)))/'Financial calcs'!BJ$115,BI$106)))</f>
        <v>0</v>
      </c>
      <c r="BK128" s="1078">
        <f>IF(AND(BK$115&gt;0,BK$102=BK$17),BK$106,IF(BK$115=0,0,IF(BK$115&gt;'Version Control'!$B$98,BJ$106*('Version Control'!$B$98+((BK$115-'Version Control'!$B$98)*(1+Inputs!$E$58)))/'Financial calcs'!BK$115,BJ$106)))</f>
        <v>0</v>
      </c>
      <c r="BL128" s="1078">
        <f>IF(AND(BL$115&gt;0,BL$102=BL$17),BL$106,IF(BL$115=0,0,IF(BL$115&gt;'Version Control'!$B$98,BK$106*('Version Control'!$B$98+((BL$115-'Version Control'!$B$98)*(1+Inputs!$E$58)))/'Financial calcs'!BL$115,BK$106)))</f>
        <v>0</v>
      </c>
      <c r="BM128" s="1078">
        <f>IF(AND(BM$115&gt;0,BM$102=BM$17),BM$106,IF(BM$115=0,0,IF(BM$115&gt;'Version Control'!$B$98,BL$106*('Version Control'!$B$98+((BM$115-'Version Control'!$B$98)*(1+Inputs!$E$58)))/'Financial calcs'!BM$115,BL$106)))</f>
        <v>0</v>
      </c>
      <c r="BN128" s="1078">
        <f>IF(AND(BN$115&gt;0,BN$102=BN$17),BN$106,IF(BN$115=0,0,IF(BN$115&gt;'Version Control'!$B$98,BM$106*('Version Control'!$B$98+((BN$115-'Version Control'!$B$98)*(1+Inputs!$E$58)))/'Financial calcs'!BN$115,BM$106)))</f>
        <v>0</v>
      </c>
      <c r="BO128" s="1078">
        <f>IF(AND(BO$115&gt;0,BO$102=BO$17),BO$106,IF(BO$115=0,0,IF(BO$115&gt;'Version Control'!$B$98,BN$106*('Version Control'!$B$98+((BO$115-'Version Control'!$B$98)*(1+Inputs!$E$58)))/'Financial calcs'!BO$115,BN$106)))</f>
        <v>0</v>
      </c>
      <c r="BP128" s="1078">
        <f>IF(AND(BP$115&gt;0,BP$102=BP$17),BP$106,IF(BP$115=0,0,IF(BP$115&gt;'Version Control'!$B$98,BO$106*('Version Control'!$B$98+((BP$115-'Version Control'!$B$98)*(1+Inputs!$E$58)))/'Financial calcs'!BP$115,BO$106)))</f>
        <v>0</v>
      </c>
      <c r="BQ128" s="1078">
        <f>IF(AND(BQ$115&gt;0,BQ$102=BQ$17),BQ$106,IF(BQ$115=0,0,IF(BQ$115&gt;'Version Control'!$B$98,BP$106*('Version Control'!$B$98+((BQ$115-'Version Control'!$B$98)*(1+Inputs!$E$58)))/'Financial calcs'!BQ$115,BP$106)))</f>
        <v>0</v>
      </c>
      <c r="BR128" s="1078">
        <f>IF(AND(BR$115&gt;0,BR$102=BR$17),BR$106,IF(BR$115=0,0,IF(BR$115&gt;'Version Control'!$B$98,BQ$106*('Version Control'!$B$98+((BR$115-'Version Control'!$B$98)*(1+Inputs!$E$58)))/'Financial calcs'!BR$115,BQ$106)))</f>
        <v>0</v>
      </c>
      <c r="BS128" s="1078">
        <f>IF(AND(BS$115&gt;0,BS$102=BS$17),BS$106,IF(BS$115=0,0,IF(BS$115&gt;'Version Control'!$B$98,BR$106*('Version Control'!$B$98+((BS$115-'Version Control'!$B$98)*(1+Inputs!$E$58)))/'Financial calcs'!BS$115,BR$106)))</f>
        <v>0</v>
      </c>
      <c r="BT128" s="1078">
        <f>IF(AND(BT$115&gt;0,BT$102=BT$17),BT$106,IF(BT$115=0,0,IF(BT$115&gt;'Version Control'!$B$98,BS$106*('Version Control'!$B$98+((BT$115-'Version Control'!$B$98)*(1+Inputs!$E$58)))/'Financial calcs'!BT$115,BS$106)))</f>
        <v>0</v>
      </c>
      <c r="BU128" s="1078">
        <f>IF(AND(BU$115&gt;0,BU$102=BU$17),BU$106,IF(BU$115=0,0,IF(BU$115&gt;'Version Control'!$B$98,BT$106*('Version Control'!$B$98+((BU$115-'Version Control'!$B$98)*(1+Inputs!$E$58)))/'Financial calcs'!BU$115,BT$106)))</f>
        <v>0</v>
      </c>
      <c r="BV128" s="1078">
        <f>IF(AND(BV$115&gt;0,BV$102=BV$17),BV$106,IF(BV$115=0,0,IF(BV$115&gt;'Version Control'!$B$98,BU$106*('Version Control'!$B$98+((BV$115-'Version Control'!$B$98)*(1+Inputs!$E$58)))/'Financial calcs'!BV$115,BU$106)))</f>
        <v>0</v>
      </c>
      <c r="BW128" s="1078">
        <f>IF(AND(BW$115&gt;0,BW$102=BW$17),BW$106,IF(BW$115=0,0,IF(BW$115&gt;'Version Control'!$B$98,BV$106*('Version Control'!$B$98+((BW$115-'Version Control'!$B$98)*(1+Inputs!$E$58)))/'Financial calcs'!BW$115,BV$106)))</f>
        <v>0</v>
      </c>
      <c r="BX128" s="1078">
        <f>IF(AND(BX$115&gt;0,BX$102=BX$17),BX$106,IF(BX$115=0,0,IF(BX$115&gt;'Version Control'!$B$98,BW$106*('Version Control'!$B$98+((BX$115-'Version Control'!$B$98)*(1+Inputs!$E$58)))/'Financial calcs'!BX$115,BW$106)))</f>
        <v>0</v>
      </c>
      <c r="BY128" s="1078">
        <f>IF(AND(BY$115&gt;0,BY$102=BY$17),BY$106,IF(BY$115=0,0,IF(BY$115&gt;'Version Control'!$B$98,BX$106*('Version Control'!$B$98+((BY$115-'Version Control'!$B$98)*(1+Inputs!$E$58)))/'Financial calcs'!BY$115,BX$106)))</f>
        <v>0</v>
      </c>
      <c r="BZ128" s="1078">
        <f>IF(AND(BZ$115&gt;0,BZ$102=BZ$17),BZ$106,IF(BZ$115=0,0,IF(BZ$115&gt;'Version Control'!$B$98,BY$106*('Version Control'!$B$98+((BZ$115-'Version Control'!$B$98)*(1+Inputs!$E$58)))/'Financial calcs'!BZ$115,BY$106)))</f>
        <v>0</v>
      </c>
      <c r="CA128" s="1078">
        <f>IF(AND(CA$115&gt;0,CA$102=CA$17),CA$106,IF(CA$115=0,0,IF(CA$115&gt;'Version Control'!$B$98,BZ$106*('Version Control'!$B$98+((CA$115-'Version Control'!$B$98)*(1+Inputs!$E$58)))/'Financial calcs'!CA$115,BZ$106)))</f>
        <v>0</v>
      </c>
      <c r="CB128" s="1078">
        <f>IF(AND(CB$115&gt;0,CB$102=CB$17),CB$106,IF(CB$115=0,0,IF(CB$115&gt;'Version Control'!$B$98,CA$106*('Version Control'!$B$98+((CB$115-'Version Control'!$B$98)*(1+Inputs!$E$58)))/'Financial calcs'!CB$115,CA$106)))</f>
        <v>0</v>
      </c>
      <c r="CC128" s="1078">
        <f>IF(AND(CC$115&gt;0,CC$102=CC$17),CC$106,IF(CC$115=0,0,IF(CC$115&gt;'Version Control'!$B$98,CB$106*('Version Control'!$B$98+((CC$115-'Version Control'!$B$98)*(1+Inputs!$E$58)))/'Financial calcs'!CC$115,CB$106)))</f>
        <v>0</v>
      </c>
      <c r="CD128" s="1078">
        <f>IF(AND(CD$115&gt;0,CD$102=CD$17),CD$106,IF(CD$115=0,0,IF(CD$115&gt;'Version Control'!$B$98,CC$106*('Version Control'!$B$98+((CD$115-'Version Control'!$B$98)*(1+Inputs!$E$58)))/'Financial calcs'!CD$115,CC$106)))</f>
        <v>0</v>
      </c>
      <c r="CE128" s="1078">
        <f>IF(AND(CE$115&gt;0,CE$102=CE$17),CE$106,IF(CE$115=0,0,IF(CE$115&gt;'Version Control'!$B$98,CD$106*('Version Control'!$B$98+((CE$115-'Version Control'!$B$98)*(1+Inputs!$E$58)))/'Financial calcs'!CE$115,CD$106)))</f>
        <v>0</v>
      </c>
      <c r="CF128" s="1078">
        <f>IF(AND(CF$115&gt;0,CF$102=CF$17),CF$106,IF(CF$115=0,0,IF(CF$115&gt;'Version Control'!$B$98,CE$106*('Version Control'!$B$98+((CF$115-'Version Control'!$B$98)*(1+Inputs!$E$58)))/'Financial calcs'!CF$115,CE$106)))</f>
        <v>0</v>
      </c>
      <c r="CG128" s="1078">
        <f>IF(AND(CG$115&gt;0,CG$102=CG$17),CG$106,IF(CG$115=0,0,IF(CG$115&gt;'Version Control'!$B$98,CF$106*('Version Control'!$B$98+((CG$115-'Version Control'!$B$98)*(1+Inputs!$E$58)))/'Financial calcs'!CG$115,CF$106)))</f>
        <v>0</v>
      </c>
      <c r="CH128" s="197"/>
    </row>
    <row r="129" spans="1:86" s="1076" customFormat="1" ht="4.1500000000000004" hidden="1" outlineLevel="1" x14ac:dyDescent="0.15">
      <c r="A129" s="1081"/>
      <c r="B129" s="1083"/>
      <c r="C129" s="1081"/>
      <c r="D129" s="1081"/>
      <c r="E129" s="1081"/>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B129" s="1084"/>
      <c r="AC129" s="1084"/>
      <c r="AD129" s="1084"/>
      <c r="AE129" s="1084"/>
      <c r="AF129" s="1084"/>
      <c r="AG129" s="1084"/>
      <c r="AH129" s="1084"/>
      <c r="AI129" s="1084"/>
      <c r="AJ129" s="1084"/>
      <c r="AK129" s="1084"/>
      <c r="AL129" s="1084"/>
      <c r="AM129" s="1084"/>
      <c r="AN129" s="1084"/>
      <c r="AO129" s="1084"/>
      <c r="AP129" s="1084"/>
      <c r="AQ129" s="1084"/>
      <c r="AR129" s="1084"/>
      <c r="AS129" s="1084"/>
      <c r="AT129" s="1084"/>
      <c r="AU129" s="1084"/>
      <c r="AV129" s="1084"/>
      <c r="AW129" s="1084"/>
      <c r="AX129" s="1084"/>
      <c r="AY129" s="1084"/>
      <c r="AZ129" s="1084"/>
      <c r="BA129" s="1084"/>
      <c r="BB129" s="1084"/>
      <c r="BC129" s="1084"/>
      <c r="BD129" s="1084"/>
      <c r="BE129" s="1084"/>
      <c r="BF129" s="1084"/>
      <c r="BG129" s="1084"/>
      <c r="BH129" s="1084"/>
      <c r="BI129" s="1084"/>
      <c r="BJ129" s="1084"/>
      <c r="BK129" s="1084"/>
      <c r="BL129" s="1084"/>
      <c r="BM129" s="1084"/>
      <c r="BN129" s="1084"/>
      <c r="BO129" s="1084"/>
      <c r="BP129" s="1084"/>
      <c r="BQ129" s="1084"/>
      <c r="BR129" s="1084"/>
      <c r="BS129" s="1084"/>
      <c r="BT129" s="1084"/>
      <c r="BU129" s="1084"/>
      <c r="BV129" s="1084"/>
      <c r="BW129" s="1084"/>
      <c r="BX129" s="1084"/>
      <c r="BY129" s="1084"/>
      <c r="BZ129" s="1084"/>
      <c r="CA129" s="1084"/>
      <c r="CB129" s="1084"/>
      <c r="CC129" s="1084"/>
      <c r="CD129" s="1084"/>
      <c r="CE129" s="1084"/>
      <c r="CF129" s="1084"/>
      <c r="CG129" s="1084"/>
      <c r="CH129" s="1081"/>
    </row>
    <row r="130" spans="1:86" ht="14.45" hidden="1" outlineLevel="1" x14ac:dyDescent="0.3">
      <c r="A130" s="197"/>
      <c r="B130" s="1079" t="s">
        <v>430</v>
      </c>
      <c r="C130" s="197"/>
      <c r="D130" s="197"/>
      <c r="E130" s="197"/>
      <c r="F130" s="1009"/>
      <c r="G130" s="1009"/>
      <c r="H130" s="1009"/>
      <c r="I130" s="1009"/>
      <c r="J130" s="1009"/>
      <c r="K130" s="1009"/>
      <c r="L130" s="1009"/>
      <c r="M130" s="1009"/>
      <c r="N130" s="1009"/>
      <c r="O130" s="1009"/>
      <c r="P130" s="1009"/>
      <c r="Q130" s="1009"/>
      <c r="R130" s="1009"/>
      <c r="S130" s="1009"/>
      <c r="T130" s="1009"/>
      <c r="U130" s="1009"/>
      <c r="V130" s="1009"/>
      <c r="W130" s="1009"/>
      <c r="X130" s="1009"/>
      <c r="Y130" s="1009"/>
      <c r="Z130" s="1009"/>
      <c r="AA130" s="1009"/>
      <c r="AB130" s="1009"/>
      <c r="AC130" s="1009"/>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09"/>
      <c r="AY130" s="1009"/>
      <c r="AZ130" s="1009"/>
      <c r="BA130" s="1009"/>
      <c r="BB130" s="1009"/>
      <c r="BC130" s="1009"/>
      <c r="BD130" s="1009"/>
      <c r="BE130" s="1009"/>
      <c r="BF130" s="1009"/>
      <c r="BG130" s="1009"/>
      <c r="BH130" s="1009"/>
      <c r="BI130" s="1009"/>
      <c r="BJ130" s="1009"/>
      <c r="BK130" s="1009"/>
      <c r="BL130" s="1009"/>
      <c r="BM130" s="1009"/>
      <c r="BN130" s="1009"/>
      <c r="BO130" s="1009"/>
      <c r="BP130" s="1009"/>
      <c r="BQ130" s="1009"/>
      <c r="BR130" s="1009"/>
      <c r="BS130" s="1009"/>
      <c r="BT130" s="1009"/>
      <c r="BU130" s="1009"/>
      <c r="BV130" s="1009"/>
      <c r="BW130" s="1009"/>
      <c r="BX130" s="1009"/>
      <c r="BY130" s="1009"/>
      <c r="BZ130" s="1009"/>
      <c r="CA130" s="1009"/>
      <c r="CB130" s="1009"/>
      <c r="CC130" s="1009"/>
      <c r="CD130" s="1009"/>
      <c r="CE130" s="1009"/>
      <c r="CF130" s="1009"/>
      <c r="CG130" s="1009"/>
      <c r="CH130" s="197"/>
    </row>
    <row r="131" spans="1:86" ht="14.45" hidden="1" outlineLevel="1" x14ac:dyDescent="0.3">
      <c r="A131" s="1008"/>
      <c r="B131" s="197" t="s">
        <v>1225</v>
      </c>
      <c r="C131" s="197"/>
      <c r="D131" s="197"/>
      <c r="E131" s="197"/>
      <c r="F131" s="1078">
        <f>IF(AND(F$114&gt;0,F$102=F$17),1,IF(F$114=0,0,IF(F$114&gt;'Version Control'!$B$98,(F$114-'Version Control'!$B$98+('Version Control'!$B$98*(1+Inputs!$E$59)))/'Financial calcs'!F$114,1+Inputs!$E$59)))</f>
        <v>0</v>
      </c>
      <c r="G131" s="1078">
        <f>IF(AND(G$114&gt;0,G$102=G$17),1,IF(G$114=0,0,IF(G$114&gt;'Version Control'!$B$98,(G$114-'Version Control'!$B$98+('Version Control'!$B$98*(1+Inputs!$E$59)))/'Financial calcs'!G$114,1+Inputs!$E$59)))</f>
        <v>0</v>
      </c>
      <c r="H131" s="1078">
        <f>IF(AND(H$114&gt;0,H$102=H$17),1,IF(H$114=0,0,IF(H$114&gt;'Version Control'!$B$98,(H$114-'Version Control'!$B$98+('Version Control'!$B$98*(1+Inputs!$E$59)))/'Financial calcs'!H$114,1+Inputs!$E$59)))</f>
        <v>1.0125</v>
      </c>
      <c r="I131" s="1078">
        <f>IF(AND(I$114&gt;0,I$102=I$17),1,IF(I$114=0,0,IF(I$114&gt;'Version Control'!$B$98,(I$114-'Version Control'!$B$98+('Version Control'!$B$98*(1+Inputs!$E$59)))/'Financial calcs'!I$114,1+Inputs!$E$59)))</f>
        <v>0</v>
      </c>
      <c r="J131" s="1078">
        <f>IF(AND(J$114&gt;0,J$102=J$17),1,IF(J$114=0,0,IF(J$114&gt;'Version Control'!$B$98,(J$114-'Version Control'!$B$98+('Version Control'!$B$98*(1+Inputs!$E$59)))/'Financial calcs'!J$114,1+Inputs!$E$59)))</f>
        <v>0</v>
      </c>
      <c r="K131" s="1078">
        <f>IF(AND(K$114&gt;0,K$102=K$17),1,IF(K$114=0,0,IF(K$114&gt;'Version Control'!$B$98,(K$114-'Version Control'!$B$98+('Version Control'!$B$98*(1+Inputs!$E$59)))/'Financial calcs'!K$114,1+Inputs!$E$59)))</f>
        <v>0</v>
      </c>
      <c r="L131" s="1078">
        <f>IF(AND(L$114&gt;0,L$102=L$17),1,IF(L$114=0,0,IF(L$114&gt;'Version Control'!$B$98,(L$114-'Version Control'!$B$98+('Version Control'!$B$98*(1+Inputs!$E$59)))/'Financial calcs'!L$114,1+Inputs!$E$59)))</f>
        <v>0</v>
      </c>
      <c r="M131" s="1078">
        <f>IF(AND(M$114&gt;0,M$102=M$17),1,IF(M$114=0,0,IF(M$114&gt;'Version Control'!$B$98,(M$114-'Version Control'!$B$98+('Version Control'!$B$98*(1+Inputs!$E$59)))/'Financial calcs'!M$114,1+Inputs!$E$59)))</f>
        <v>0</v>
      </c>
      <c r="N131" s="1078">
        <f>IF(AND(N$114&gt;0,N$102=N$17),1,IF(N$114=0,0,IF(N$114&gt;'Version Control'!$B$98,(N$114-'Version Control'!$B$98+('Version Control'!$B$98*(1+Inputs!$E$59)))/'Financial calcs'!N$114,1+Inputs!$E$59)))</f>
        <v>0</v>
      </c>
      <c r="O131" s="1078">
        <f>IF(AND(O$114&gt;0,O$102=O$17),1,IF(O$114=0,0,IF(O$114&gt;'Version Control'!$B$98,(O$114-'Version Control'!$B$98+('Version Control'!$B$98*(1+Inputs!$E$59)))/'Financial calcs'!O$114,1+Inputs!$E$59)))</f>
        <v>0</v>
      </c>
      <c r="P131" s="1078">
        <f>IF(AND(P$114&gt;0,P$102=P$17),1,IF(P$114=0,0,IF(P$114&gt;'Version Control'!$B$98,(P$114-'Version Control'!$B$98+('Version Control'!$B$98*(1+Inputs!$E$59)))/'Financial calcs'!P$114,1+Inputs!$E$59)))</f>
        <v>0</v>
      </c>
      <c r="Q131" s="1078">
        <f>IF(AND(Q$114&gt;0,Q$102=Q$17),1,IF(Q$114=0,0,IF(Q$114&gt;'Version Control'!$B$98,(Q$114-'Version Control'!$B$98+('Version Control'!$B$98*(1+Inputs!$E$59)))/'Financial calcs'!Q$114,1+Inputs!$E$59)))</f>
        <v>0</v>
      </c>
      <c r="R131" s="1078">
        <f>IF(AND(R$114&gt;0,R$102=R$17),1,IF(R$114=0,0,IF(R$114&gt;'Version Control'!$B$98,(R$114-'Version Control'!$B$98+('Version Control'!$B$98*(1+Inputs!$E$59)))/'Financial calcs'!R$114,1+Inputs!$E$59)))</f>
        <v>0</v>
      </c>
      <c r="S131" s="1078">
        <f>IF(AND(S$114&gt;0,S$102=S$17),1,IF(S$114=0,0,IF(S$114&gt;'Version Control'!$B$98,(S$114-'Version Control'!$B$98+('Version Control'!$B$98*(1+Inputs!$E$59)))/'Financial calcs'!S$114,1+Inputs!$E$59)))</f>
        <v>0</v>
      </c>
      <c r="T131" s="1078">
        <f>IF(AND(T$114&gt;0,T$102=T$17),1,IF(T$114=0,0,IF(T$114&gt;'Version Control'!$B$98,(T$114-'Version Control'!$B$98+('Version Control'!$B$98*(1+Inputs!$E$59)))/'Financial calcs'!T$114,1+Inputs!$E$59)))</f>
        <v>0</v>
      </c>
      <c r="U131" s="1078">
        <f>IF(AND(U$114&gt;0,U$102=U$17),1,IF(U$114=0,0,IF(U$114&gt;'Version Control'!$B$98,(U$114-'Version Control'!$B$98+('Version Control'!$B$98*(1+Inputs!$E$59)))/'Financial calcs'!U$114,1+Inputs!$E$59)))</f>
        <v>0</v>
      </c>
      <c r="V131" s="1078">
        <f>IF(AND(V$114&gt;0,V$102=V$17),1,IF(V$114=0,0,IF(V$114&gt;'Version Control'!$B$98,(V$114-'Version Control'!$B$98+('Version Control'!$B$98*(1+Inputs!$E$59)))/'Financial calcs'!V$114,1+Inputs!$E$59)))</f>
        <v>0</v>
      </c>
      <c r="W131" s="1078">
        <f>IF(AND(W$114&gt;0,W$102=W$17),1,IF(W$114=0,0,IF(W$114&gt;'Version Control'!$B$98,(W$114-'Version Control'!$B$98+('Version Control'!$B$98*(1+Inputs!$E$59)))/'Financial calcs'!W$114,1+Inputs!$E$59)))</f>
        <v>0</v>
      </c>
      <c r="X131" s="1078">
        <f>IF(AND(X$114&gt;0,X$102=X$17),1,IF(X$114=0,0,IF(X$114&gt;'Version Control'!$B$98,(X$114-'Version Control'!$B$98+('Version Control'!$B$98*(1+Inputs!$E$59)))/'Financial calcs'!X$114,1+Inputs!$E$59)))</f>
        <v>0</v>
      </c>
      <c r="Y131" s="1078">
        <f>IF(AND(Y$114&gt;0,Y$102=Y$17),1,IF(Y$114=0,0,IF(Y$114&gt;'Version Control'!$B$98,(Y$114-'Version Control'!$B$98+('Version Control'!$B$98*(1+Inputs!$E$59)))/'Financial calcs'!Y$114,1+Inputs!$E$59)))</f>
        <v>0</v>
      </c>
      <c r="Z131" s="1078">
        <f>IF(AND(Z$114&gt;0,Z$102=Z$17),1,IF(Z$114=0,0,IF(Z$114&gt;'Version Control'!$B$98,(Z$114-'Version Control'!$B$98+('Version Control'!$B$98*(1+Inputs!$E$59)))/'Financial calcs'!Z$114,1+Inputs!$E$59)))</f>
        <v>0</v>
      </c>
      <c r="AA131" s="1078">
        <f>IF(AND(AA$114&gt;0,AA$102=AA$17),1,IF(AA$114=0,0,IF(AA$114&gt;'Version Control'!$B$98,(AA$114-'Version Control'!$B$98+('Version Control'!$B$98*(1+Inputs!$E$59)))/'Financial calcs'!AA$114,1+Inputs!$E$59)))</f>
        <v>0</v>
      </c>
      <c r="AB131" s="1078">
        <f>IF(AND(AB$114&gt;0,AB$102=AB$17),1,IF(AB$114=0,0,IF(AB$114&gt;'Version Control'!$B$98,(AB$114-'Version Control'!$B$98+('Version Control'!$B$98*(1+Inputs!$E$59)))/'Financial calcs'!AB$114,1+Inputs!$E$59)))</f>
        <v>0</v>
      </c>
      <c r="AC131" s="1078">
        <f>IF(AND(AC$114&gt;0,AC$102=AC$17),1,IF(AC$114=0,0,IF(AC$114&gt;'Version Control'!$B$98,(AC$114-'Version Control'!$B$98+('Version Control'!$B$98*(1+Inputs!$E$59)))/'Financial calcs'!AC$114,1+Inputs!$E$59)))</f>
        <v>0</v>
      </c>
      <c r="AD131" s="1078">
        <f>IF(AND(AD$114&gt;0,AD$102=AD$17),1,IF(AD$114=0,0,IF(AD$114&gt;'Version Control'!$B$98,(AD$114-'Version Control'!$B$98+('Version Control'!$B$98*(1+Inputs!$E$59)))/'Financial calcs'!AD$114,1+Inputs!$E$59)))</f>
        <v>0</v>
      </c>
      <c r="AE131" s="1078">
        <f>IF(AND(AE$114&gt;0,AE$102=AE$17),1,IF(AE$114=0,0,IF(AE$114&gt;'Version Control'!$B$98,(AE$114-'Version Control'!$B$98+('Version Control'!$B$98*(1+Inputs!$E$59)))/'Financial calcs'!AE$114,1+Inputs!$E$59)))</f>
        <v>0</v>
      </c>
      <c r="AF131" s="1078">
        <f>IF(AND(AF$114&gt;0,AF$102=AF$17),1,IF(AF$114=0,0,IF(AF$114&gt;'Version Control'!$B$98,(AF$114-'Version Control'!$B$98+('Version Control'!$B$98*(1+Inputs!$E$59)))/'Financial calcs'!AF$114,1+Inputs!$E$59)))</f>
        <v>0</v>
      </c>
      <c r="AG131" s="1078">
        <f>IF(AND(AG$114&gt;0,AG$102=AG$17),1,IF(AG$114=0,0,IF(AG$114&gt;'Version Control'!$B$98,(AG$114-'Version Control'!$B$98+('Version Control'!$B$98*(1+Inputs!$E$59)))/'Financial calcs'!AG$114,1+Inputs!$E$59)))</f>
        <v>0</v>
      </c>
      <c r="AH131" s="1078">
        <f>IF(AND(AH$114&gt;0,AH$102=AH$17),1,IF(AH$114=0,0,IF(AH$114&gt;'Version Control'!$B$98,(AH$114-'Version Control'!$B$98+('Version Control'!$B$98*(1+Inputs!$E$59)))/'Financial calcs'!AH$114,1+Inputs!$E$59)))</f>
        <v>0</v>
      </c>
      <c r="AI131" s="1078">
        <f>IF(AND(AI$114&gt;0,AI$102=AI$17),1,IF(AI$114=0,0,IF(AI$114&gt;'Version Control'!$B$98,(AI$114-'Version Control'!$B$98+('Version Control'!$B$98*(1+Inputs!$E$59)))/'Financial calcs'!AI$114,1+Inputs!$E$59)))</f>
        <v>0</v>
      </c>
      <c r="AJ131" s="1078">
        <f>IF(AND(AJ$114&gt;0,AJ$102=AJ$17),1,IF(AJ$114=0,0,IF(AJ$114&gt;'Version Control'!$B$98,(AJ$114-'Version Control'!$B$98+('Version Control'!$B$98*(1+Inputs!$E$59)))/'Financial calcs'!AJ$114,1+Inputs!$E$59)))</f>
        <v>0</v>
      </c>
      <c r="AK131" s="1078">
        <f>IF(AND(AK$114&gt;0,AK$102=AK$17),1,IF(AK$114=0,0,IF(AK$114&gt;'Version Control'!$B$98,(AK$114-'Version Control'!$B$98+('Version Control'!$B$98*(1+Inputs!$E$59)))/'Financial calcs'!AK$114,1+Inputs!$E$59)))</f>
        <v>0</v>
      </c>
      <c r="AL131" s="1078">
        <f>IF(AND(AL$114&gt;0,AL$102=AL$17),1,IF(AL$114=0,0,IF(AL$114&gt;'Version Control'!$B$98,(AL$114-'Version Control'!$B$98+('Version Control'!$B$98*(1+Inputs!$E$59)))/'Financial calcs'!AL$114,1+Inputs!$E$59)))</f>
        <v>0</v>
      </c>
      <c r="AM131" s="1078">
        <f>IF(AND(AM$114&gt;0,AM$102=AM$17),1,IF(AM$114=0,0,IF(AM$114&gt;'Version Control'!$B$98,(AM$114-'Version Control'!$B$98+('Version Control'!$B$98*(1+Inputs!$E$59)))/'Financial calcs'!AM$114,1+Inputs!$E$59)))</f>
        <v>0</v>
      </c>
      <c r="AN131" s="1078">
        <f>IF(AND(AN$114&gt;0,AN$102=AN$17),1,IF(AN$114=0,0,IF(AN$114&gt;'Version Control'!$B$98,(AN$114-'Version Control'!$B$98+('Version Control'!$B$98*(1+Inputs!$E$59)))/'Financial calcs'!AN$114,1+Inputs!$E$59)))</f>
        <v>0</v>
      </c>
      <c r="AO131" s="1078">
        <f>IF(AND(AO$114&gt;0,AO$102=AO$17),1,IF(AO$114=0,0,IF(AO$114&gt;'Version Control'!$B$98,(AO$114-'Version Control'!$B$98+('Version Control'!$B$98*(1+Inputs!$E$59)))/'Financial calcs'!AO$114,1+Inputs!$E$59)))</f>
        <v>0</v>
      </c>
      <c r="AP131" s="1078">
        <f>IF(AND(AP$114&gt;0,AP$102=AP$17),1,IF(AP$114=0,0,IF(AP$114&gt;'Version Control'!$B$98,(AP$114-'Version Control'!$B$98+('Version Control'!$B$98*(1+Inputs!$E$59)))/'Financial calcs'!AP$114,1+Inputs!$E$59)))</f>
        <v>0</v>
      </c>
      <c r="AQ131" s="1078">
        <f>IF(AND(AQ$114&gt;0,AQ$102=AQ$17),1,IF(AQ$114=0,0,IF(AQ$114&gt;'Version Control'!$B$98,(AQ$114-'Version Control'!$B$98+('Version Control'!$B$98*(1+Inputs!$E$59)))/'Financial calcs'!AQ$114,1+Inputs!$E$59)))</f>
        <v>0</v>
      </c>
      <c r="AR131" s="1078">
        <f>IF(AND(AR$114&gt;0,AR$102=AR$17),1,IF(AR$114=0,0,IF(AR$114&gt;'Version Control'!$B$98,(AR$114-'Version Control'!$B$98+('Version Control'!$B$98*(1+Inputs!$E$59)))/'Financial calcs'!AR$114,1+Inputs!$E$59)))</f>
        <v>0</v>
      </c>
      <c r="AS131" s="1078">
        <f>IF(AND(AS$114&gt;0,AS$102=AS$17),1,IF(AS$114=0,0,IF(AS$114&gt;'Version Control'!$B$98,(AS$114-'Version Control'!$B$98+('Version Control'!$B$98*(1+Inputs!$E$59)))/'Financial calcs'!AS$114,1+Inputs!$E$59)))</f>
        <v>0</v>
      </c>
      <c r="AT131" s="1078">
        <f>IF(AND(AT$114&gt;0,AT$102=AT$17),1,IF(AT$114=0,0,IF(AT$114&gt;'Version Control'!$B$98,(AT$114-'Version Control'!$B$98+('Version Control'!$B$98*(1+Inputs!$E$59)))/'Financial calcs'!AT$114,1+Inputs!$E$59)))</f>
        <v>0</v>
      </c>
      <c r="AU131" s="1078">
        <f>IF(AND(AU$114&gt;0,AU$102=AU$17),1,IF(AU$114=0,0,IF(AU$114&gt;'Version Control'!$B$98,(AU$114-'Version Control'!$B$98+('Version Control'!$B$98*(1+Inputs!$E$59)))/'Financial calcs'!AU$114,1+Inputs!$E$59)))</f>
        <v>0</v>
      </c>
      <c r="AV131" s="1078">
        <f>IF(AND(AV$114&gt;0,AV$102=AV$17),1,IF(AV$114=0,0,IF(AV$114&gt;'Version Control'!$B$98,(AV$114-'Version Control'!$B$98+('Version Control'!$B$98*(1+Inputs!$E$59)))/'Financial calcs'!AV$114,1+Inputs!$E$59)))</f>
        <v>0</v>
      </c>
      <c r="AW131" s="1078">
        <f>IF(AND(AW$114&gt;0,AW$102=AW$17),1,IF(AW$114=0,0,IF(AW$114&gt;'Version Control'!$B$98,(AW$114-'Version Control'!$B$98+('Version Control'!$B$98*(1+Inputs!$E$59)))/'Financial calcs'!AW$114,1+Inputs!$E$59)))</f>
        <v>0</v>
      </c>
      <c r="AX131" s="1078">
        <f>IF(AND(AX$114&gt;0,AX$102=AX$17),1,IF(AX$114=0,0,IF(AX$114&gt;'Version Control'!$B$98,(AX$114-'Version Control'!$B$98+('Version Control'!$B$98*(1+Inputs!$E$59)))/'Financial calcs'!AX$114,1+Inputs!$E$59)))</f>
        <v>0</v>
      </c>
      <c r="AY131" s="1078">
        <f>IF(AND(AY$114&gt;0,AY$102=AY$17),1,IF(AY$114=0,0,IF(AY$114&gt;'Version Control'!$B$98,(AY$114-'Version Control'!$B$98+('Version Control'!$B$98*(1+Inputs!$E$59)))/'Financial calcs'!AY$114,1+Inputs!$E$59)))</f>
        <v>0</v>
      </c>
      <c r="AZ131" s="1078">
        <f>IF(AND(AZ$114&gt;0,AZ$102=AZ$17),1,IF(AZ$114=0,0,IF(AZ$114&gt;'Version Control'!$B$98,(AZ$114-'Version Control'!$B$98+('Version Control'!$B$98*(1+Inputs!$E$59)))/'Financial calcs'!AZ$114,1+Inputs!$E$59)))</f>
        <v>0</v>
      </c>
      <c r="BA131" s="1078">
        <f>IF(AND(BA$114&gt;0,BA$102=BA$17),1,IF(BA$114=0,0,IF(BA$114&gt;'Version Control'!$B$98,(BA$114-'Version Control'!$B$98+('Version Control'!$B$98*(1+Inputs!$E$59)))/'Financial calcs'!BA$114,1+Inputs!$E$59)))</f>
        <v>0</v>
      </c>
      <c r="BB131" s="1078">
        <f>IF(AND(BB$114&gt;0,BB$102=BB$17),1,IF(BB$114=0,0,IF(BB$114&gt;'Version Control'!$B$98,(BB$114-'Version Control'!$B$98+('Version Control'!$B$98*(1+Inputs!$E$59)))/'Financial calcs'!BB$114,1+Inputs!$E$59)))</f>
        <v>0</v>
      </c>
      <c r="BC131" s="1078">
        <f>IF(AND(BC$114&gt;0,BC$102=BC$17),1,IF(BC$114=0,0,IF(BC$114&gt;'Version Control'!$B$98,(BC$114-'Version Control'!$B$98+('Version Control'!$B$98*(1+Inputs!$E$59)))/'Financial calcs'!BC$114,1+Inputs!$E$59)))</f>
        <v>0</v>
      </c>
      <c r="BD131" s="1078">
        <f>IF(AND(BD$114&gt;0,BD$102=BD$17),1,IF(BD$114=0,0,IF(BD$114&gt;'Version Control'!$B$98,(BD$114-'Version Control'!$B$98+('Version Control'!$B$98*(1+Inputs!$E$59)))/'Financial calcs'!BD$114,1+Inputs!$E$59)))</f>
        <v>0</v>
      </c>
      <c r="BE131" s="1078">
        <f>IF(AND(BE$114&gt;0,BE$102=BE$17),1,IF(BE$114=0,0,IF(BE$114&gt;'Version Control'!$B$98,(BE$114-'Version Control'!$B$98+('Version Control'!$B$98*(1+Inputs!$E$59)))/'Financial calcs'!BE$114,1+Inputs!$E$59)))</f>
        <v>0</v>
      </c>
      <c r="BF131" s="1078">
        <f>IF(AND(BF$114&gt;0,BF$102=BF$17),1,IF(BF$114=0,0,IF(BF$114&gt;'Version Control'!$B$98,(BF$114-'Version Control'!$B$98+('Version Control'!$B$98*(1+Inputs!$E$59)))/'Financial calcs'!BF$114,1+Inputs!$E$59)))</f>
        <v>0</v>
      </c>
      <c r="BG131" s="1078">
        <f>IF(AND(BG$114&gt;0,BG$102=BG$17),1,IF(BG$114=0,0,IF(BG$114&gt;'Version Control'!$B$98,(BG$114-'Version Control'!$B$98+('Version Control'!$B$98*(1+Inputs!$E$59)))/'Financial calcs'!BG$114,1+Inputs!$E$59)))</f>
        <v>0</v>
      </c>
      <c r="BH131" s="1078">
        <f>IF(AND(BH$114&gt;0,BH$102=BH$17),1,IF(BH$114=0,0,IF(BH$114&gt;'Version Control'!$B$98,(BH$114-'Version Control'!$B$98+('Version Control'!$B$98*(1+Inputs!$E$59)))/'Financial calcs'!BH$114,1+Inputs!$E$59)))</f>
        <v>0</v>
      </c>
      <c r="BI131" s="1078">
        <f>IF(AND(BI$114&gt;0,BI$102=BI$17),1,IF(BI$114=0,0,IF(BI$114&gt;'Version Control'!$B$98,(BI$114-'Version Control'!$B$98+('Version Control'!$B$98*(1+Inputs!$E$59)))/'Financial calcs'!BI$114,1+Inputs!$E$59)))</f>
        <v>0</v>
      </c>
      <c r="BJ131" s="1078">
        <f>IF(AND(BJ$114&gt;0,BJ$102=BJ$17),1,IF(BJ$114=0,0,IF(BJ$114&gt;'Version Control'!$B$98,(BJ$114-'Version Control'!$B$98+('Version Control'!$B$98*(1+Inputs!$E$59)))/'Financial calcs'!BJ$114,1+Inputs!$E$59)))</f>
        <v>0</v>
      </c>
      <c r="BK131" s="1078">
        <f>IF(AND(BK$114&gt;0,BK$102=BK$17),1,IF(BK$114=0,0,IF(BK$114&gt;'Version Control'!$B$98,(BK$114-'Version Control'!$B$98+('Version Control'!$B$98*(1+Inputs!$E$59)))/'Financial calcs'!BK$114,1+Inputs!$E$59)))</f>
        <v>0</v>
      </c>
      <c r="BL131" s="1078">
        <f>IF(AND(BL$114&gt;0,BL$102=BL$17),1,IF(BL$114=0,0,IF(BL$114&gt;'Version Control'!$B$98,(BL$114-'Version Control'!$B$98+('Version Control'!$B$98*(1+Inputs!$E$59)))/'Financial calcs'!BL$114,1+Inputs!$E$59)))</f>
        <v>0</v>
      </c>
      <c r="BM131" s="1078">
        <f>IF(AND(BM$114&gt;0,BM$102=BM$17),1,IF(BM$114=0,0,IF(BM$114&gt;'Version Control'!$B$98,(BM$114-'Version Control'!$B$98+('Version Control'!$B$98*(1+Inputs!$E$59)))/'Financial calcs'!BM$114,1+Inputs!$E$59)))</f>
        <v>0</v>
      </c>
      <c r="BN131" s="1078">
        <f>IF(AND(BN$114&gt;0,BN$102=BN$17),1,IF(BN$114=0,0,IF(BN$114&gt;'Version Control'!$B$98,(BN$114-'Version Control'!$B$98+('Version Control'!$B$98*(1+Inputs!$E$59)))/'Financial calcs'!BN$114,1+Inputs!$E$59)))</f>
        <v>0</v>
      </c>
      <c r="BO131" s="1078">
        <f>IF(AND(BO$114&gt;0,BO$102=BO$17),1,IF(BO$114=0,0,IF(BO$114&gt;'Version Control'!$B$98,(BO$114-'Version Control'!$B$98+('Version Control'!$B$98*(1+Inputs!$E$59)))/'Financial calcs'!BO$114,1+Inputs!$E$59)))</f>
        <v>0</v>
      </c>
      <c r="BP131" s="1078">
        <f>IF(AND(BP$114&gt;0,BP$102=BP$17),1,IF(BP$114=0,0,IF(BP$114&gt;'Version Control'!$B$98,(BP$114-'Version Control'!$B$98+('Version Control'!$B$98*(1+Inputs!$E$59)))/'Financial calcs'!BP$114,1+Inputs!$E$59)))</f>
        <v>0</v>
      </c>
      <c r="BQ131" s="1078">
        <f>IF(AND(BQ$114&gt;0,BQ$102=BQ$17),1,IF(BQ$114=0,0,IF(BQ$114&gt;'Version Control'!$B$98,(BQ$114-'Version Control'!$B$98+('Version Control'!$B$98*(1+Inputs!$E$59)))/'Financial calcs'!BQ$114,1+Inputs!$E$59)))</f>
        <v>0</v>
      </c>
      <c r="BR131" s="1078">
        <f>IF(AND(BR$114&gt;0,BR$102=BR$17),1,IF(BR$114=0,0,IF(BR$114&gt;'Version Control'!$B$98,(BR$114-'Version Control'!$B$98+('Version Control'!$B$98*(1+Inputs!$E$59)))/'Financial calcs'!BR$114,1+Inputs!$E$59)))</f>
        <v>0</v>
      </c>
      <c r="BS131" s="1078">
        <f>IF(AND(BS$114&gt;0,BS$102=BS$17),1,IF(BS$114=0,0,IF(BS$114&gt;'Version Control'!$B$98,(BS$114-'Version Control'!$B$98+('Version Control'!$B$98*(1+Inputs!$E$59)))/'Financial calcs'!BS$114,1+Inputs!$E$59)))</f>
        <v>0</v>
      </c>
      <c r="BT131" s="1078">
        <f>IF(AND(BT$114&gt;0,BT$102=BT$17),1,IF(BT$114=0,0,IF(BT$114&gt;'Version Control'!$B$98,(BT$114-'Version Control'!$B$98+('Version Control'!$B$98*(1+Inputs!$E$59)))/'Financial calcs'!BT$114,1+Inputs!$E$59)))</f>
        <v>0</v>
      </c>
      <c r="BU131" s="1078">
        <f>IF(AND(BU$114&gt;0,BU$102=BU$17),1,IF(BU$114=0,0,IF(BU$114&gt;'Version Control'!$B$98,(BU$114-'Version Control'!$B$98+('Version Control'!$B$98*(1+Inputs!$E$59)))/'Financial calcs'!BU$114,1+Inputs!$E$59)))</f>
        <v>0</v>
      </c>
      <c r="BV131" s="1078">
        <f>IF(AND(BV$114&gt;0,BV$102=BV$17),1,IF(BV$114=0,0,IF(BV$114&gt;'Version Control'!$B$98,(BV$114-'Version Control'!$B$98+('Version Control'!$B$98*(1+Inputs!$E$59)))/'Financial calcs'!BV$114,1+Inputs!$E$59)))</f>
        <v>0</v>
      </c>
      <c r="BW131" s="1078">
        <f>IF(AND(BW$114&gt;0,BW$102=BW$17),1,IF(BW$114=0,0,IF(BW$114&gt;'Version Control'!$B$98,(BW$114-'Version Control'!$B$98+('Version Control'!$B$98*(1+Inputs!$E$59)))/'Financial calcs'!BW$114,1+Inputs!$E$59)))</f>
        <v>0</v>
      </c>
      <c r="BX131" s="1078">
        <f>IF(AND(BX$114&gt;0,BX$102=BX$17),1,IF(BX$114=0,0,IF(BX$114&gt;'Version Control'!$B$98,(BX$114-'Version Control'!$B$98+('Version Control'!$B$98*(1+Inputs!$E$59)))/'Financial calcs'!BX$114,1+Inputs!$E$59)))</f>
        <v>0</v>
      </c>
      <c r="BY131" s="1078">
        <f>IF(AND(BY$114&gt;0,BY$102=BY$17),1,IF(BY$114=0,0,IF(BY$114&gt;'Version Control'!$B$98,(BY$114-'Version Control'!$B$98+('Version Control'!$B$98*(1+Inputs!$E$59)))/'Financial calcs'!BY$114,1+Inputs!$E$59)))</f>
        <v>0</v>
      </c>
      <c r="BZ131" s="1078">
        <f>IF(AND(BZ$114&gt;0,BZ$102=BZ$17),1,IF(BZ$114=0,0,IF(BZ$114&gt;'Version Control'!$B$98,(BZ$114-'Version Control'!$B$98+('Version Control'!$B$98*(1+Inputs!$E$59)))/'Financial calcs'!BZ$114,1+Inputs!$E$59)))</f>
        <v>0</v>
      </c>
      <c r="CA131" s="1078">
        <f>IF(AND(CA$114&gt;0,CA$102=CA$17),1,IF(CA$114=0,0,IF(CA$114&gt;'Version Control'!$B$98,(CA$114-'Version Control'!$B$98+('Version Control'!$B$98*(1+Inputs!$E$59)))/'Financial calcs'!CA$114,1+Inputs!$E$59)))</f>
        <v>0</v>
      </c>
      <c r="CB131" s="1078">
        <f>IF(AND(CB$114&gt;0,CB$102=CB$17),1,IF(CB$114=0,0,IF(CB$114&gt;'Version Control'!$B$98,(CB$114-'Version Control'!$B$98+('Version Control'!$B$98*(1+Inputs!$E$59)))/'Financial calcs'!CB$114,1+Inputs!$E$59)))</f>
        <v>0</v>
      </c>
      <c r="CC131" s="1078">
        <f>IF(AND(CC$114&gt;0,CC$102=CC$17),1,IF(CC$114=0,0,IF(CC$114&gt;'Version Control'!$B$98,(CC$114-'Version Control'!$B$98+('Version Control'!$B$98*(1+Inputs!$E$59)))/'Financial calcs'!CC$114,1+Inputs!$E$59)))</f>
        <v>0</v>
      </c>
      <c r="CD131" s="1078">
        <f>IF(AND(CD$114&gt;0,CD$102=CD$17),1,IF(CD$114=0,0,IF(CD$114&gt;'Version Control'!$B$98,(CD$114-'Version Control'!$B$98+('Version Control'!$B$98*(1+Inputs!$E$59)))/'Financial calcs'!CD$114,1+Inputs!$E$59)))</f>
        <v>0</v>
      </c>
      <c r="CE131" s="1078">
        <f>IF(AND(CE$114&gt;0,CE$102=CE$17),1,IF(CE$114=0,0,IF(CE$114&gt;'Version Control'!$B$98,(CE$114-'Version Control'!$B$98+('Version Control'!$B$98*(1+Inputs!$E$59)))/'Financial calcs'!CE$114,1+Inputs!$E$59)))</f>
        <v>0</v>
      </c>
      <c r="CF131" s="1078">
        <f>IF(AND(CF$114&gt;0,CF$102=CF$17),1,IF(CF$114=0,0,IF(CF$114&gt;'Version Control'!$B$98,(CF$114-'Version Control'!$B$98+('Version Control'!$B$98*(1+Inputs!$E$59)))/'Financial calcs'!CF$114,1+Inputs!$E$59)))</f>
        <v>0</v>
      </c>
      <c r="CG131" s="1078">
        <f>IF(AND(CG$114&gt;0,CG$102=CG$17),1,IF(CG$114=0,0,IF(CG$114&gt;'Version Control'!$B$98,(CG$114-'Version Control'!$B$98+('Version Control'!$B$98*(1+Inputs!$E$59)))/'Financial calcs'!CG$114,1+Inputs!$E$59)))</f>
        <v>0</v>
      </c>
      <c r="CH131" s="197"/>
    </row>
    <row r="132" spans="1:86" ht="14.45" hidden="1" outlineLevel="1" x14ac:dyDescent="0.3">
      <c r="A132" s="1008"/>
      <c r="B132" s="197" t="s">
        <v>1072</v>
      </c>
      <c r="C132" s="197"/>
      <c r="D132" s="197"/>
      <c r="E132" s="197"/>
      <c r="F132" s="1078">
        <f>IF(AND(F$115&gt;0,F$102=F$17),F$107,IF(F$115=0,0,IF(F$115&gt;'Version Control'!$B$98,E$107*('Version Control'!$B$98+((F$115-'Version Control'!$B$98)*(1+Inputs!$E$59)))/'Financial calcs'!F$115,E$107)))</f>
        <v>0</v>
      </c>
      <c r="G132" s="1078">
        <f>IF(AND(G$115&gt;0,G$102=G$17),G$107,IF(G$115=0,0,IF(G$115&gt;'Version Control'!$B$98,F$107*('Version Control'!$B$98+((G$115-'Version Control'!$B$98)*(1+Inputs!$E$59)))/'Financial calcs'!G$115,F$107)))</f>
        <v>0</v>
      </c>
      <c r="H132" s="1078">
        <f>IF(AND(H$115&gt;0,H$102=H$17),H$107,IF(H$115=0,0,IF(H$115&gt;'Version Control'!$B$98,G$107*('Version Control'!$B$98+((H$115-'Version Control'!$B$98)*(1+Inputs!$E$59)))/'Financial calcs'!H$115,G$107)))</f>
        <v>0</v>
      </c>
      <c r="I132" s="1078">
        <f>IF(AND(I$115&gt;0,I$102=I$17),I$107,IF(I$115=0,0,IF(I$115&gt;'Version Control'!$B$98,H$107*('Version Control'!$B$98+((I$115-'Version Control'!$B$98)*(1+Inputs!$E$59)))/'Financial calcs'!I$115,H$107)))</f>
        <v>0</v>
      </c>
      <c r="J132" s="1078">
        <f>IF(AND(J$115&gt;0,J$102=J$17),J$107,IF(J$115=0,0,IF(J$115&gt;'Version Control'!$B$98,I$107*('Version Control'!$B$98+((J$115-'Version Control'!$B$98)*(1+Inputs!$E$59)))/'Financial calcs'!J$115,I$107)))</f>
        <v>0</v>
      </c>
      <c r="K132" s="1078">
        <f>IF(AND(K$115&gt;0,K$102=K$17),K$107,IF(K$115=0,0,IF(K$115&gt;'Version Control'!$B$98,J$107*('Version Control'!$B$98+((K$115-'Version Control'!$B$98)*(1+Inputs!$E$59)))/'Financial calcs'!K$115,J$107)))</f>
        <v>0</v>
      </c>
      <c r="L132" s="1078">
        <f>IF(AND(L$115&gt;0,L$102=L$17),L$107,IF(L$115=0,0,IF(L$115&gt;'Version Control'!$B$98,K$107*('Version Control'!$B$98+((L$115-'Version Control'!$B$98)*(1+Inputs!$E$59)))/'Financial calcs'!L$115,K$107)))</f>
        <v>0</v>
      </c>
      <c r="M132" s="1078">
        <f>IF(AND(M$115&gt;0,M$102=M$17),M$107,IF(M$115=0,0,IF(M$115&gt;'Version Control'!$B$98,L$107*('Version Control'!$B$98+((M$115-'Version Control'!$B$98)*(1+Inputs!$E$59)))/'Financial calcs'!M$115,L$107)))</f>
        <v>0</v>
      </c>
      <c r="N132" s="1078">
        <f>IF(AND(N$115&gt;0,N$102=N$17),N$107,IF(N$115=0,0,IF(N$115&gt;'Version Control'!$B$98,M$107*('Version Control'!$B$98+((N$115-'Version Control'!$B$98)*(1+Inputs!$E$59)))/'Financial calcs'!N$115,M$107)))</f>
        <v>0</v>
      </c>
      <c r="O132" s="1078">
        <f>IF(AND(O$115&gt;0,O$102=O$17),O$107,IF(O$115=0,0,IF(O$115&gt;'Version Control'!$B$98,N$107*('Version Control'!$B$98+((O$115-'Version Control'!$B$98)*(1+Inputs!$E$59)))/'Financial calcs'!O$115,N$107)))</f>
        <v>0</v>
      </c>
      <c r="P132" s="1078">
        <f>IF(AND(P$115&gt;0,P$102=P$17),P$107,IF(P$115=0,0,IF(P$115&gt;'Version Control'!$B$98,O$107*('Version Control'!$B$98+((P$115-'Version Control'!$B$98)*(1+Inputs!$E$59)))/'Financial calcs'!P$115,O$107)))</f>
        <v>0</v>
      </c>
      <c r="Q132" s="1078">
        <f>IF(AND(Q$115&gt;0,Q$102=Q$17),Q$107,IF(Q$115=0,0,IF(Q$115&gt;'Version Control'!$B$98,P$107*('Version Control'!$B$98+((Q$115-'Version Control'!$B$98)*(1+Inputs!$E$59)))/'Financial calcs'!Q$115,P$107)))</f>
        <v>0</v>
      </c>
      <c r="R132" s="1078">
        <f>IF(AND(R$115&gt;0,R$102=R$17),R$107,IF(R$115=0,0,IF(R$115&gt;'Version Control'!$B$98,Q$107*('Version Control'!$B$98+((R$115-'Version Control'!$B$98)*(1+Inputs!$E$59)))/'Financial calcs'!R$115,Q$107)))</f>
        <v>0</v>
      </c>
      <c r="S132" s="1078">
        <f>IF(AND(S$115&gt;0,S$102=S$17),S$107,IF(S$115=0,0,IF(S$115&gt;'Version Control'!$B$98,R$107*('Version Control'!$B$98+((S$115-'Version Control'!$B$98)*(1+Inputs!$E$59)))/'Financial calcs'!S$115,R$107)))</f>
        <v>0</v>
      </c>
      <c r="T132" s="1078">
        <f>IF(AND(T$115&gt;0,T$102=T$17),T$107,IF(T$115=0,0,IF(T$115&gt;'Version Control'!$B$98,S$107*('Version Control'!$B$98+((T$115-'Version Control'!$B$98)*(1+Inputs!$E$59)))/'Financial calcs'!T$115,S$107)))</f>
        <v>0</v>
      </c>
      <c r="U132" s="1078">
        <f>IF(AND(U$115&gt;0,U$102=U$17),U$107,IF(U$115=0,0,IF(U$115&gt;'Version Control'!$B$98,T$107*('Version Control'!$B$98+((U$115-'Version Control'!$B$98)*(1+Inputs!$E$59)))/'Financial calcs'!U$115,T$107)))</f>
        <v>0</v>
      </c>
      <c r="V132" s="1078">
        <f>IF(AND(V$115&gt;0,V$102=V$17),V$107,IF(V$115=0,0,IF(V$115&gt;'Version Control'!$B$98,U$107*('Version Control'!$B$98+((V$115-'Version Control'!$B$98)*(1+Inputs!$E$59)))/'Financial calcs'!V$115,U$107)))</f>
        <v>0</v>
      </c>
      <c r="W132" s="1078">
        <f>IF(AND(W$115&gt;0,W$102=W$17),W$107,IF(W$115=0,0,IF(W$115&gt;'Version Control'!$B$98,V$107*('Version Control'!$B$98+((W$115-'Version Control'!$B$98)*(1+Inputs!$E$59)))/'Financial calcs'!W$115,V$107)))</f>
        <v>0</v>
      </c>
      <c r="X132" s="1078">
        <f>IF(AND(X$115&gt;0,X$102=X$17),X$107,IF(X$115=0,0,IF(X$115&gt;'Version Control'!$B$98,W$107*('Version Control'!$B$98+((X$115-'Version Control'!$B$98)*(1+Inputs!$E$59)))/'Financial calcs'!X$115,W$107)))</f>
        <v>0</v>
      </c>
      <c r="Y132" s="1078">
        <f>IF(AND(Y$115&gt;0,Y$102=Y$17),Y$107,IF(Y$115=0,0,IF(Y$115&gt;'Version Control'!$B$98,X$107*('Version Control'!$B$98+((Y$115-'Version Control'!$B$98)*(1+Inputs!$E$59)))/'Financial calcs'!Y$115,X$107)))</f>
        <v>0</v>
      </c>
      <c r="Z132" s="1078">
        <f>IF(AND(Z$115&gt;0,Z$102=Z$17),Z$107,IF(Z$115=0,0,IF(Z$115&gt;'Version Control'!$B$98,Y$107*('Version Control'!$B$98+((Z$115-'Version Control'!$B$98)*(1+Inputs!$E$59)))/'Financial calcs'!Z$115,Y$107)))</f>
        <v>0</v>
      </c>
      <c r="AA132" s="1078">
        <f>IF(AND(AA$115&gt;0,AA$102=AA$17),AA$107,IF(AA$115=0,0,IF(AA$115&gt;'Version Control'!$B$98,Z$107*('Version Control'!$B$98+((AA$115-'Version Control'!$B$98)*(1+Inputs!$E$59)))/'Financial calcs'!AA$115,Z$107)))</f>
        <v>0</v>
      </c>
      <c r="AB132" s="1078">
        <f>IF(AND(AB$115&gt;0,AB$102=AB$17),AB$107,IF(AB$115=0,0,IF(AB$115&gt;'Version Control'!$B$98,AA$107*('Version Control'!$B$98+((AB$115-'Version Control'!$B$98)*(1+Inputs!$E$59)))/'Financial calcs'!AB$115,AA$107)))</f>
        <v>0</v>
      </c>
      <c r="AC132" s="1078">
        <f>IF(AND(AC$115&gt;0,AC$102=AC$17),AC$107,IF(AC$115=0,0,IF(AC$115&gt;'Version Control'!$B$98,AB$107*('Version Control'!$B$98+((AC$115-'Version Control'!$B$98)*(1+Inputs!$E$59)))/'Financial calcs'!AC$115,AB$107)))</f>
        <v>0</v>
      </c>
      <c r="AD132" s="1078">
        <f>IF(AND(AD$115&gt;0,AD$102=AD$17),AD$107,IF(AD$115=0,0,IF(AD$115&gt;'Version Control'!$B$98,AC$107*('Version Control'!$B$98+((AD$115-'Version Control'!$B$98)*(1+Inputs!$E$59)))/'Financial calcs'!AD$115,AC$107)))</f>
        <v>0</v>
      </c>
      <c r="AE132" s="1078">
        <f>IF(AND(AE$115&gt;0,AE$102=AE$17),AE$107,IF(AE$115=0,0,IF(AE$115&gt;'Version Control'!$B$98,AD$107*('Version Control'!$B$98+((AE$115-'Version Control'!$B$98)*(1+Inputs!$E$59)))/'Financial calcs'!AE$115,AD$107)))</f>
        <v>0</v>
      </c>
      <c r="AF132" s="1078">
        <f>IF(AND(AF$115&gt;0,AF$102=AF$17),AF$107,IF(AF$115=0,0,IF(AF$115&gt;'Version Control'!$B$98,AE$107*('Version Control'!$B$98+((AF$115-'Version Control'!$B$98)*(1+Inputs!$E$59)))/'Financial calcs'!AF$115,AE$107)))</f>
        <v>0</v>
      </c>
      <c r="AG132" s="1078">
        <f>IF(AND(AG$115&gt;0,AG$102=AG$17),AG$107,IF(AG$115=0,0,IF(AG$115&gt;'Version Control'!$B$98,AF$107*('Version Control'!$B$98+((AG$115-'Version Control'!$B$98)*(1+Inputs!$E$59)))/'Financial calcs'!AG$115,AF$107)))</f>
        <v>0</v>
      </c>
      <c r="AH132" s="1078">
        <f>IF(AND(AH$115&gt;0,AH$102=AH$17),AH$107,IF(AH$115=0,0,IF(AH$115&gt;'Version Control'!$B$98,AG$107*('Version Control'!$B$98+((AH$115-'Version Control'!$B$98)*(1+Inputs!$E$59)))/'Financial calcs'!AH$115,AG$107)))</f>
        <v>0</v>
      </c>
      <c r="AI132" s="1078">
        <f>IF(AND(AI$115&gt;0,AI$102=AI$17),AI$107,IF(AI$115=0,0,IF(AI$115&gt;'Version Control'!$B$98,AH$107*('Version Control'!$B$98+((AI$115-'Version Control'!$B$98)*(1+Inputs!$E$59)))/'Financial calcs'!AI$115,AH$107)))</f>
        <v>0</v>
      </c>
      <c r="AJ132" s="1078">
        <f>IF(AND(AJ$115&gt;0,AJ$102=AJ$17),AJ$107,IF(AJ$115=0,0,IF(AJ$115&gt;'Version Control'!$B$98,AI$107*('Version Control'!$B$98+((AJ$115-'Version Control'!$B$98)*(1+Inputs!$E$59)))/'Financial calcs'!AJ$115,AI$107)))</f>
        <v>0</v>
      </c>
      <c r="AK132" s="1078">
        <f>IF(AND(AK$115&gt;0,AK$102=AK$17),AK$107,IF(AK$115=0,0,IF(AK$115&gt;'Version Control'!$B$98,AJ$107*('Version Control'!$B$98+((AK$115-'Version Control'!$B$98)*(1+Inputs!$E$59)))/'Financial calcs'!AK$115,AJ$107)))</f>
        <v>0</v>
      </c>
      <c r="AL132" s="1078">
        <f>IF(AND(AL$115&gt;0,AL$102=AL$17),AL$107,IF(AL$115=0,0,IF(AL$115&gt;'Version Control'!$B$98,AK$107*('Version Control'!$B$98+((AL$115-'Version Control'!$B$98)*(1+Inputs!$E$59)))/'Financial calcs'!AL$115,AK$107)))</f>
        <v>0</v>
      </c>
      <c r="AM132" s="1078">
        <f>IF(AND(AM$115&gt;0,AM$102=AM$17),AM$107,IF(AM$115=0,0,IF(AM$115&gt;'Version Control'!$B$98,AL$107*('Version Control'!$B$98+((AM$115-'Version Control'!$B$98)*(1+Inputs!$E$59)))/'Financial calcs'!AM$115,AL$107)))</f>
        <v>0</v>
      </c>
      <c r="AN132" s="1078">
        <f>IF(AND(AN$115&gt;0,AN$102=AN$17),AN$107,IF(AN$115=0,0,IF(AN$115&gt;'Version Control'!$B$98,AM$107*('Version Control'!$B$98+((AN$115-'Version Control'!$B$98)*(1+Inputs!$E$59)))/'Financial calcs'!AN$115,AM$107)))</f>
        <v>0</v>
      </c>
      <c r="AO132" s="1078">
        <f>IF(AND(AO$115&gt;0,AO$102=AO$17),AO$107,IF(AO$115=0,0,IF(AO$115&gt;'Version Control'!$B$98,AN$107*('Version Control'!$B$98+((AO$115-'Version Control'!$B$98)*(1+Inputs!$E$59)))/'Financial calcs'!AO$115,AN$107)))</f>
        <v>0</v>
      </c>
      <c r="AP132" s="1078">
        <f>IF(AND(AP$115&gt;0,AP$102=AP$17),AP$107,IF(AP$115=0,0,IF(AP$115&gt;'Version Control'!$B$98,AO$107*('Version Control'!$B$98+((AP$115-'Version Control'!$B$98)*(1+Inputs!$E$59)))/'Financial calcs'!AP$115,AO$107)))</f>
        <v>0</v>
      </c>
      <c r="AQ132" s="1078">
        <f>IF(AND(AQ$115&gt;0,AQ$102=AQ$17),AQ$107,IF(AQ$115=0,0,IF(AQ$115&gt;'Version Control'!$B$98,AP$107*('Version Control'!$B$98+((AQ$115-'Version Control'!$B$98)*(1+Inputs!$E$59)))/'Financial calcs'!AQ$115,AP$107)))</f>
        <v>0</v>
      </c>
      <c r="AR132" s="1078">
        <f>IF(AND(AR$115&gt;0,AR$102=AR$17),AR$107,IF(AR$115=0,0,IF(AR$115&gt;'Version Control'!$B$98,AQ$107*('Version Control'!$B$98+((AR$115-'Version Control'!$B$98)*(1+Inputs!$E$59)))/'Financial calcs'!AR$115,AQ$107)))</f>
        <v>0</v>
      </c>
      <c r="AS132" s="1078">
        <f>IF(AND(AS$115&gt;0,AS$102=AS$17),AS$107,IF(AS$115=0,0,IF(AS$115&gt;'Version Control'!$B$98,AR$107*('Version Control'!$B$98+((AS$115-'Version Control'!$B$98)*(1+Inputs!$E$59)))/'Financial calcs'!AS$115,AR$107)))</f>
        <v>0</v>
      </c>
      <c r="AT132" s="1078">
        <f>IF(AND(AT$115&gt;0,AT$102=AT$17),AT$107,IF(AT$115=0,0,IF(AT$115&gt;'Version Control'!$B$98,AS$107*('Version Control'!$B$98+((AT$115-'Version Control'!$B$98)*(1+Inputs!$E$59)))/'Financial calcs'!AT$115,AS$107)))</f>
        <v>0</v>
      </c>
      <c r="AU132" s="1078">
        <f>IF(AND(AU$115&gt;0,AU$102=AU$17),AU$107,IF(AU$115=0,0,IF(AU$115&gt;'Version Control'!$B$98,AT$107*('Version Control'!$B$98+((AU$115-'Version Control'!$B$98)*(1+Inputs!$E$59)))/'Financial calcs'!AU$115,AT$107)))</f>
        <v>1.6389780134504777</v>
      </c>
      <c r="AV132" s="1078">
        <f>IF(AND(AV$115&gt;0,AV$102=AV$17),AV$107,IF(AV$115=0,0,IF(AV$115&gt;'Version Control'!$B$98,AU$107*('Version Control'!$B$98+((AV$115-'Version Control'!$B$98)*(1+Inputs!$E$59)))/'Financial calcs'!AV$115,AU$107)))</f>
        <v>0</v>
      </c>
      <c r="AW132" s="1078">
        <f>IF(AND(AW$115&gt;0,AW$102=AW$17),AW$107,IF(AW$115=0,0,IF(AW$115&gt;'Version Control'!$B$98,AV$107*('Version Control'!$B$98+((AW$115-'Version Control'!$B$98)*(1+Inputs!$E$59)))/'Financial calcs'!AW$115,AV$107)))</f>
        <v>0</v>
      </c>
      <c r="AX132" s="1078">
        <f>IF(AND(AX$115&gt;0,AX$102=AX$17),AX$107,IF(AX$115=0,0,IF(AX$115&gt;'Version Control'!$B$98,AW$107*('Version Control'!$B$98+((AX$115-'Version Control'!$B$98)*(1+Inputs!$E$59)))/'Financial calcs'!AX$115,AW$107)))</f>
        <v>0</v>
      </c>
      <c r="AY132" s="1078">
        <f>IF(AND(AY$115&gt;0,AY$102=AY$17),AY$107,IF(AY$115=0,0,IF(AY$115&gt;'Version Control'!$B$98,AX$107*('Version Control'!$B$98+((AY$115-'Version Control'!$B$98)*(1+Inputs!$E$59)))/'Financial calcs'!AY$115,AX$107)))</f>
        <v>0</v>
      </c>
      <c r="AZ132" s="1078">
        <f>IF(AND(AZ$115&gt;0,AZ$102=AZ$17),AZ$107,IF(AZ$115=0,0,IF(AZ$115&gt;'Version Control'!$B$98,AY$107*('Version Control'!$B$98+((AZ$115-'Version Control'!$B$98)*(1+Inputs!$E$59)))/'Financial calcs'!AZ$115,AY$107)))</f>
        <v>0</v>
      </c>
      <c r="BA132" s="1078">
        <f>IF(AND(BA$115&gt;0,BA$102=BA$17),BA$107,IF(BA$115=0,0,IF(BA$115&gt;'Version Control'!$B$98,AZ$107*('Version Control'!$B$98+((BA$115-'Version Control'!$B$98)*(1+Inputs!$E$59)))/'Financial calcs'!BA$115,AZ$107)))</f>
        <v>0</v>
      </c>
      <c r="BB132" s="1078">
        <f>IF(AND(BB$115&gt;0,BB$102=BB$17),BB$107,IF(BB$115=0,0,IF(BB$115&gt;'Version Control'!$B$98,BA$107*('Version Control'!$B$98+((BB$115-'Version Control'!$B$98)*(1+Inputs!$E$59)))/'Financial calcs'!BB$115,BA$107)))</f>
        <v>0</v>
      </c>
      <c r="BC132" s="1078">
        <f>IF(AND(BC$115&gt;0,BC$102=BC$17),BC$107,IF(BC$115=0,0,IF(BC$115&gt;'Version Control'!$B$98,BB$107*('Version Control'!$B$98+((BC$115-'Version Control'!$B$98)*(1+Inputs!$E$59)))/'Financial calcs'!BC$115,BB$107)))</f>
        <v>0</v>
      </c>
      <c r="BD132" s="1078">
        <f>IF(AND(BD$115&gt;0,BD$102=BD$17),BD$107,IF(BD$115=0,0,IF(BD$115&gt;'Version Control'!$B$98,BC$107*('Version Control'!$B$98+((BD$115-'Version Control'!$B$98)*(1+Inputs!$E$59)))/'Financial calcs'!BD$115,BC$107)))</f>
        <v>0</v>
      </c>
      <c r="BE132" s="1078">
        <f>IF(AND(BE$115&gt;0,BE$102=BE$17),BE$107,IF(BE$115=0,0,IF(BE$115&gt;'Version Control'!$B$98,BD$107*('Version Control'!$B$98+((BE$115-'Version Control'!$B$98)*(1+Inputs!$E$59)))/'Financial calcs'!BE$115,BD$107)))</f>
        <v>0</v>
      </c>
      <c r="BF132" s="1078">
        <f>IF(AND(BF$115&gt;0,BF$102=BF$17),BF$107,IF(BF$115=0,0,IF(BF$115&gt;'Version Control'!$B$98,BE$107*('Version Control'!$B$98+((BF$115-'Version Control'!$B$98)*(1+Inputs!$E$59)))/'Financial calcs'!BF$115,BE$107)))</f>
        <v>0</v>
      </c>
      <c r="BG132" s="1078">
        <f>IF(AND(BG$115&gt;0,BG$102=BG$17),BG$107,IF(BG$115=0,0,IF(BG$115&gt;'Version Control'!$B$98,BF$107*('Version Control'!$B$98+((BG$115-'Version Control'!$B$98)*(1+Inputs!$E$59)))/'Financial calcs'!BG$115,BF$107)))</f>
        <v>0</v>
      </c>
      <c r="BH132" s="1078">
        <f>IF(AND(BH$115&gt;0,BH$102=BH$17),BH$107,IF(BH$115=0,0,IF(BH$115&gt;'Version Control'!$B$98,BG$107*('Version Control'!$B$98+((BH$115-'Version Control'!$B$98)*(1+Inputs!$E$59)))/'Financial calcs'!BH$115,BG$107)))</f>
        <v>0</v>
      </c>
      <c r="BI132" s="1078">
        <f>IF(AND(BI$115&gt;0,BI$102=BI$17),BI$107,IF(BI$115=0,0,IF(BI$115&gt;'Version Control'!$B$98,BH$107*('Version Control'!$B$98+((BI$115-'Version Control'!$B$98)*(1+Inputs!$E$59)))/'Financial calcs'!BI$115,BH$107)))</f>
        <v>0</v>
      </c>
      <c r="BJ132" s="1078">
        <f>IF(AND(BJ$115&gt;0,BJ$102=BJ$17),BJ$107,IF(BJ$115=0,0,IF(BJ$115&gt;'Version Control'!$B$98,BI$107*('Version Control'!$B$98+((BJ$115-'Version Control'!$B$98)*(1+Inputs!$E$59)))/'Financial calcs'!BJ$115,BI$107)))</f>
        <v>0</v>
      </c>
      <c r="BK132" s="1078">
        <f>IF(AND(BK$115&gt;0,BK$102=BK$17),BK$107,IF(BK$115=0,0,IF(BK$115&gt;'Version Control'!$B$98,BJ$107*('Version Control'!$B$98+((BK$115-'Version Control'!$B$98)*(1+Inputs!$E$59)))/'Financial calcs'!BK$115,BJ$107)))</f>
        <v>0</v>
      </c>
      <c r="BL132" s="1078">
        <f>IF(AND(BL$115&gt;0,BL$102=BL$17),BL$107,IF(BL$115=0,0,IF(BL$115&gt;'Version Control'!$B$98,BK$107*('Version Control'!$B$98+((BL$115-'Version Control'!$B$98)*(1+Inputs!$E$59)))/'Financial calcs'!BL$115,BK$107)))</f>
        <v>0</v>
      </c>
      <c r="BM132" s="1078">
        <f>IF(AND(BM$115&gt;0,BM$102=BM$17),BM$107,IF(BM$115=0,0,IF(BM$115&gt;'Version Control'!$B$98,BL$107*('Version Control'!$B$98+((BM$115-'Version Control'!$B$98)*(1+Inputs!$E$59)))/'Financial calcs'!BM$115,BL$107)))</f>
        <v>0</v>
      </c>
      <c r="BN132" s="1078">
        <f>IF(AND(BN$115&gt;0,BN$102=BN$17),BN$107,IF(BN$115=0,0,IF(BN$115&gt;'Version Control'!$B$98,BM$107*('Version Control'!$B$98+((BN$115-'Version Control'!$B$98)*(1+Inputs!$E$59)))/'Financial calcs'!BN$115,BM$107)))</f>
        <v>0</v>
      </c>
      <c r="BO132" s="1078">
        <f>IF(AND(BO$115&gt;0,BO$102=BO$17),BO$107,IF(BO$115=0,0,IF(BO$115&gt;'Version Control'!$B$98,BN$107*('Version Control'!$B$98+((BO$115-'Version Control'!$B$98)*(1+Inputs!$E$59)))/'Financial calcs'!BO$115,BN$107)))</f>
        <v>0</v>
      </c>
      <c r="BP132" s="1078">
        <f>IF(AND(BP$115&gt;0,BP$102=BP$17),BP$107,IF(BP$115=0,0,IF(BP$115&gt;'Version Control'!$B$98,BO$107*('Version Control'!$B$98+((BP$115-'Version Control'!$B$98)*(1+Inputs!$E$59)))/'Financial calcs'!BP$115,BO$107)))</f>
        <v>0</v>
      </c>
      <c r="BQ132" s="1078">
        <f>IF(AND(BQ$115&gt;0,BQ$102=BQ$17),BQ$107,IF(BQ$115=0,0,IF(BQ$115&gt;'Version Control'!$B$98,BP$107*('Version Control'!$B$98+((BQ$115-'Version Control'!$B$98)*(1+Inputs!$E$59)))/'Financial calcs'!BQ$115,BP$107)))</f>
        <v>0</v>
      </c>
      <c r="BR132" s="1078">
        <f>IF(AND(BR$115&gt;0,BR$102=BR$17),BR$107,IF(BR$115=0,0,IF(BR$115&gt;'Version Control'!$B$98,BQ$107*('Version Control'!$B$98+((BR$115-'Version Control'!$B$98)*(1+Inputs!$E$59)))/'Financial calcs'!BR$115,BQ$107)))</f>
        <v>0</v>
      </c>
      <c r="BS132" s="1078">
        <f>IF(AND(BS$115&gt;0,BS$102=BS$17),BS$107,IF(BS$115=0,0,IF(BS$115&gt;'Version Control'!$B$98,BR$107*('Version Control'!$B$98+((BS$115-'Version Control'!$B$98)*(1+Inputs!$E$59)))/'Financial calcs'!BS$115,BR$107)))</f>
        <v>0</v>
      </c>
      <c r="BT132" s="1078">
        <f>IF(AND(BT$115&gt;0,BT$102=BT$17),BT$107,IF(BT$115=0,0,IF(BT$115&gt;'Version Control'!$B$98,BS$107*('Version Control'!$B$98+((BT$115-'Version Control'!$B$98)*(1+Inputs!$E$59)))/'Financial calcs'!BT$115,BS$107)))</f>
        <v>0</v>
      </c>
      <c r="BU132" s="1078">
        <f>IF(AND(BU$115&gt;0,BU$102=BU$17),BU$107,IF(BU$115=0,0,IF(BU$115&gt;'Version Control'!$B$98,BT$107*('Version Control'!$B$98+((BU$115-'Version Control'!$B$98)*(1+Inputs!$E$59)))/'Financial calcs'!BU$115,BT$107)))</f>
        <v>0</v>
      </c>
      <c r="BV132" s="1078">
        <f>IF(AND(BV$115&gt;0,BV$102=BV$17),BV$107,IF(BV$115=0,0,IF(BV$115&gt;'Version Control'!$B$98,BU$107*('Version Control'!$B$98+((BV$115-'Version Control'!$B$98)*(1+Inputs!$E$59)))/'Financial calcs'!BV$115,BU$107)))</f>
        <v>0</v>
      </c>
      <c r="BW132" s="1078">
        <f>IF(AND(BW$115&gt;0,BW$102=BW$17),BW$107,IF(BW$115=0,0,IF(BW$115&gt;'Version Control'!$B$98,BV$107*('Version Control'!$B$98+((BW$115-'Version Control'!$B$98)*(1+Inputs!$E$59)))/'Financial calcs'!BW$115,BV$107)))</f>
        <v>0</v>
      </c>
      <c r="BX132" s="1078">
        <f>IF(AND(BX$115&gt;0,BX$102=BX$17),BX$107,IF(BX$115=0,0,IF(BX$115&gt;'Version Control'!$B$98,BW$107*('Version Control'!$B$98+((BX$115-'Version Control'!$B$98)*(1+Inputs!$E$59)))/'Financial calcs'!BX$115,BW$107)))</f>
        <v>0</v>
      </c>
      <c r="BY132" s="1078">
        <f>IF(AND(BY$115&gt;0,BY$102=BY$17),BY$107,IF(BY$115=0,0,IF(BY$115&gt;'Version Control'!$B$98,BX$107*('Version Control'!$B$98+((BY$115-'Version Control'!$B$98)*(1+Inputs!$E$59)))/'Financial calcs'!BY$115,BX$107)))</f>
        <v>0</v>
      </c>
      <c r="BZ132" s="1078">
        <f>IF(AND(BZ$115&gt;0,BZ$102=BZ$17),BZ$107,IF(BZ$115=0,0,IF(BZ$115&gt;'Version Control'!$B$98,BY$107*('Version Control'!$B$98+((BZ$115-'Version Control'!$B$98)*(1+Inputs!$E$59)))/'Financial calcs'!BZ$115,BY$107)))</f>
        <v>0</v>
      </c>
      <c r="CA132" s="1078">
        <f>IF(AND(CA$115&gt;0,CA$102=CA$17),CA$107,IF(CA$115=0,0,IF(CA$115&gt;'Version Control'!$B$98,BZ$107*('Version Control'!$B$98+((CA$115-'Version Control'!$B$98)*(1+Inputs!$E$59)))/'Financial calcs'!CA$115,BZ$107)))</f>
        <v>0</v>
      </c>
      <c r="CB132" s="1078">
        <f>IF(AND(CB$115&gt;0,CB$102=CB$17),CB$107,IF(CB$115=0,0,IF(CB$115&gt;'Version Control'!$B$98,CA$107*('Version Control'!$B$98+((CB$115-'Version Control'!$B$98)*(1+Inputs!$E$59)))/'Financial calcs'!CB$115,CA$107)))</f>
        <v>0</v>
      </c>
      <c r="CC132" s="1078">
        <f>IF(AND(CC$115&gt;0,CC$102=CC$17),CC$107,IF(CC$115=0,0,IF(CC$115&gt;'Version Control'!$B$98,CB$107*('Version Control'!$B$98+((CC$115-'Version Control'!$B$98)*(1+Inputs!$E$59)))/'Financial calcs'!CC$115,CB$107)))</f>
        <v>0</v>
      </c>
      <c r="CD132" s="1078">
        <f>IF(AND(CD$115&gt;0,CD$102=CD$17),CD$107,IF(CD$115=0,0,IF(CD$115&gt;'Version Control'!$B$98,CC$107*('Version Control'!$B$98+((CD$115-'Version Control'!$B$98)*(1+Inputs!$E$59)))/'Financial calcs'!CD$115,CC$107)))</f>
        <v>0</v>
      </c>
      <c r="CE132" s="1078">
        <f>IF(AND(CE$115&gt;0,CE$102=CE$17),CE$107,IF(CE$115=0,0,IF(CE$115&gt;'Version Control'!$B$98,CD$107*('Version Control'!$B$98+((CE$115-'Version Control'!$B$98)*(1+Inputs!$E$59)))/'Financial calcs'!CE$115,CD$107)))</f>
        <v>0</v>
      </c>
      <c r="CF132" s="1078">
        <f>IF(AND(CF$115&gt;0,CF$102=CF$17),CF$107,IF(CF$115=0,0,IF(CF$115&gt;'Version Control'!$B$98,CE$107*('Version Control'!$B$98+((CF$115-'Version Control'!$B$98)*(1+Inputs!$E$59)))/'Financial calcs'!CF$115,CE$107)))</f>
        <v>0</v>
      </c>
      <c r="CG132" s="1078">
        <f>IF(AND(CG$115&gt;0,CG$102=CG$17),CG$107,IF(CG$115=0,0,IF(CG$115&gt;'Version Control'!$B$98,CF$107*('Version Control'!$B$98+((CG$115-'Version Control'!$B$98)*(1+Inputs!$E$59)))/'Financial calcs'!CG$115,CF$107)))</f>
        <v>0</v>
      </c>
      <c r="CH132" s="197"/>
    </row>
    <row r="133" spans="1:86" s="1076" customFormat="1" ht="4.1500000000000004" hidden="1" outlineLevel="1" x14ac:dyDescent="0.15">
      <c r="A133" s="1081"/>
      <c r="B133" s="1081"/>
      <c r="C133" s="1081"/>
      <c r="D133" s="1081"/>
      <c r="E133" s="1081"/>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B133" s="1082"/>
      <c r="AC133" s="1082"/>
      <c r="AD133" s="1082"/>
      <c r="AE133" s="1082"/>
      <c r="AF133" s="1082"/>
      <c r="AG133" s="1082"/>
      <c r="AH133" s="1082"/>
      <c r="AI133" s="1082"/>
      <c r="AJ133" s="1082"/>
      <c r="AK133" s="1082"/>
      <c r="AL133" s="1082"/>
      <c r="AM133" s="1082"/>
      <c r="AN133" s="1082"/>
      <c r="AO133" s="1082"/>
      <c r="AP133" s="1082"/>
      <c r="AQ133" s="1082"/>
      <c r="AR133" s="1082"/>
      <c r="AS133" s="1082"/>
      <c r="AT133" s="1082"/>
      <c r="AU133" s="1082"/>
      <c r="AV133" s="1082"/>
      <c r="AW133" s="1082"/>
      <c r="AX133" s="1082"/>
      <c r="AY133" s="1082"/>
      <c r="AZ133" s="1082"/>
      <c r="BA133" s="1082"/>
      <c r="BB133" s="1082"/>
      <c r="BC133" s="1082"/>
      <c r="BD133" s="1082"/>
      <c r="BE133" s="1082"/>
      <c r="BF133" s="1082"/>
      <c r="BG133" s="1082"/>
      <c r="BH133" s="1082"/>
      <c r="BI133" s="1082"/>
      <c r="BJ133" s="1082"/>
      <c r="BK133" s="1082"/>
      <c r="BL133" s="1082"/>
      <c r="BM133" s="1082"/>
      <c r="BN133" s="1082"/>
      <c r="BO133" s="1082"/>
      <c r="BP133" s="1082"/>
      <c r="BQ133" s="1082"/>
      <c r="BR133" s="1082"/>
      <c r="BS133" s="1082"/>
      <c r="BT133" s="1082"/>
      <c r="BU133" s="1082"/>
      <c r="BV133" s="1082"/>
      <c r="BW133" s="1082"/>
      <c r="BX133" s="1082"/>
      <c r="BY133" s="1082"/>
      <c r="BZ133" s="1082"/>
      <c r="CA133" s="1082"/>
      <c r="CB133" s="1082"/>
      <c r="CC133" s="1082"/>
      <c r="CD133" s="1082"/>
      <c r="CE133" s="1082"/>
      <c r="CF133" s="1082"/>
      <c r="CG133" s="1082"/>
      <c r="CH133" s="1081"/>
    </row>
    <row r="134" spans="1:86" ht="14.45" hidden="1" outlineLevel="1" x14ac:dyDescent="0.3">
      <c r="A134" s="197"/>
      <c r="B134" s="1079" t="s">
        <v>790</v>
      </c>
      <c r="C134" s="197"/>
      <c r="D134" s="197"/>
      <c r="E134" s="197"/>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c r="AO134" s="1078"/>
      <c r="AP134" s="1078"/>
      <c r="AQ134" s="1078"/>
      <c r="AR134" s="1078"/>
      <c r="AS134" s="1078"/>
      <c r="AT134" s="1078"/>
      <c r="AU134" s="1078"/>
      <c r="AV134" s="1078"/>
      <c r="AW134" s="1078"/>
      <c r="AX134" s="1078"/>
      <c r="AY134" s="1078"/>
      <c r="AZ134" s="1078"/>
      <c r="BA134" s="1078"/>
      <c r="BB134" s="1078"/>
      <c r="BC134" s="1078"/>
      <c r="BD134" s="1078"/>
      <c r="BE134" s="1078"/>
      <c r="BF134" s="1078"/>
      <c r="BG134" s="1078"/>
      <c r="BH134" s="1078"/>
      <c r="BI134" s="1078"/>
      <c r="BJ134" s="1078"/>
      <c r="BK134" s="1078"/>
      <c r="BL134" s="1078"/>
      <c r="BM134" s="1078"/>
      <c r="BN134" s="1078"/>
      <c r="BO134" s="1078"/>
      <c r="BP134" s="1078"/>
      <c r="BQ134" s="1078"/>
      <c r="BR134" s="1078"/>
      <c r="BS134" s="1078"/>
      <c r="BT134" s="1078"/>
      <c r="BU134" s="1078"/>
      <c r="BV134" s="1078"/>
      <c r="BW134" s="1078"/>
      <c r="BX134" s="1078"/>
      <c r="BY134" s="1078"/>
      <c r="BZ134" s="1078"/>
      <c r="CA134" s="1078"/>
      <c r="CB134" s="1078"/>
      <c r="CC134" s="1078"/>
      <c r="CD134" s="1078"/>
      <c r="CE134" s="1078"/>
      <c r="CF134" s="1078"/>
      <c r="CG134" s="1078"/>
      <c r="CH134" s="197"/>
    </row>
    <row r="135" spans="1:86" ht="14.45" hidden="1" outlineLevel="1" x14ac:dyDescent="0.3">
      <c r="A135" s="1008"/>
      <c r="B135" s="197" t="s">
        <v>1226</v>
      </c>
      <c r="C135" s="197"/>
      <c r="D135" s="197"/>
      <c r="E135" s="197"/>
      <c r="F135" s="1078">
        <f>IF(AND(F$114&gt;0,F$102=F$17),1,IF(F$114=0,0,IF(F$114&gt;'Version Control'!$B$98,(F$114-'Version Control'!$B$98+('Version Control'!$B$98*(1+Inputs!$E$60)))/'Financial calcs'!F$114,1+Inputs!$E$60)))</f>
        <v>0</v>
      </c>
      <c r="G135" s="1078">
        <f>IF(AND(G$114&gt;0,G$102=G$17),1,IF(G$114=0,0,IF(G$114&gt;'Version Control'!$B$98,(G$114-'Version Control'!$B$98+('Version Control'!$B$98*(1+Inputs!$E$60)))/'Financial calcs'!G$114,1+Inputs!$E$60)))</f>
        <v>0</v>
      </c>
      <c r="H135" s="1078">
        <f>IF(AND(H$114&gt;0,H$102=H$17),1,IF(H$114=0,0,IF(H$114&gt;'Version Control'!$B$98,(H$114-'Version Control'!$B$98+('Version Control'!$B$98*(1+Inputs!$E$60)))/'Financial calcs'!H$114,1+Inputs!$E$60)))</f>
        <v>1.0125</v>
      </c>
      <c r="I135" s="1078">
        <f>IF(AND(I$114&gt;0,I$102=I$17),1,IF(I$114=0,0,IF(I$114&gt;'Version Control'!$B$98,(I$114-'Version Control'!$B$98+('Version Control'!$B$98*(1+Inputs!$E$60)))/'Financial calcs'!I$114,1+Inputs!$E$60)))</f>
        <v>0</v>
      </c>
      <c r="J135" s="1078">
        <f>IF(AND(J$114&gt;0,J$102=J$17),1,IF(J$114=0,0,IF(J$114&gt;'Version Control'!$B$98,(J$114-'Version Control'!$B$98+('Version Control'!$B$98*(1+Inputs!$E$60)))/'Financial calcs'!J$114,1+Inputs!$E$60)))</f>
        <v>0</v>
      </c>
      <c r="K135" s="1078">
        <f>IF(AND(K$114&gt;0,K$102=K$17),1,IF(K$114=0,0,IF(K$114&gt;'Version Control'!$B$98,(K$114-'Version Control'!$B$98+('Version Control'!$B$98*(1+Inputs!$E$60)))/'Financial calcs'!K$114,1+Inputs!$E$60)))</f>
        <v>0</v>
      </c>
      <c r="L135" s="1078">
        <f>IF(AND(L$114&gt;0,L$102=L$17),1,IF(L$114=0,0,IF(L$114&gt;'Version Control'!$B$98,(L$114-'Version Control'!$B$98+('Version Control'!$B$98*(1+Inputs!$E$60)))/'Financial calcs'!L$114,1+Inputs!$E$60)))</f>
        <v>0</v>
      </c>
      <c r="M135" s="1078">
        <f>IF(AND(M$114&gt;0,M$102=M$17),1,IF(M$114=0,0,IF(M$114&gt;'Version Control'!$B$98,(M$114-'Version Control'!$B$98+('Version Control'!$B$98*(1+Inputs!$E$60)))/'Financial calcs'!M$114,1+Inputs!$E$60)))</f>
        <v>0</v>
      </c>
      <c r="N135" s="1078">
        <f>IF(AND(N$114&gt;0,N$102=N$17),1,IF(N$114=0,0,IF(N$114&gt;'Version Control'!$B$98,(N$114-'Version Control'!$B$98+('Version Control'!$B$98*(1+Inputs!$E$60)))/'Financial calcs'!N$114,1+Inputs!$E$60)))</f>
        <v>0</v>
      </c>
      <c r="O135" s="1078">
        <f>IF(AND(O$114&gt;0,O$102=O$17),1,IF(O$114=0,0,IF(O$114&gt;'Version Control'!$B$98,(O$114-'Version Control'!$B$98+('Version Control'!$B$98*(1+Inputs!$E$60)))/'Financial calcs'!O$114,1+Inputs!$E$60)))</f>
        <v>0</v>
      </c>
      <c r="P135" s="1078">
        <f>IF(AND(P$114&gt;0,P$102=P$17),1,IF(P$114=0,0,IF(P$114&gt;'Version Control'!$B$98,(P$114-'Version Control'!$B$98+('Version Control'!$B$98*(1+Inputs!$E$60)))/'Financial calcs'!P$114,1+Inputs!$E$60)))</f>
        <v>0</v>
      </c>
      <c r="Q135" s="1078">
        <f>IF(AND(Q$114&gt;0,Q$102=Q$17),1,IF(Q$114=0,0,IF(Q$114&gt;'Version Control'!$B$98,(Q$114-'Version Control'!$B$98+('Version Control'!$B$98*(1+Inputs!$E$60)))/'Financial calcs'!Q$114,1+Inputs!$E$60)))</f>
        <v>0</v>
      </c>
      <c r="R135" s="1078">
        <f>IF(AND(R$114&gt;0,R$102=R$17),1,IF(R$114=0,0,IF(R$114&gt;'Version Control'!$B$98,(R$114-'Version Control'!$B$98+('Version Control'!$B$98*(1+Inputs!$E$60)))/'Financial calcs'!R$114,1+Inputs!$E$60)))</f>
        <v>0</v>
      </c>
      <c r="S135" s="1078">
        <f>IF(AND(S$114&gt;0,S$102=S$17),1,IF(S$114=0,0,IF(S$114&gt;'Version Control'!$B$98,(S$114-'Version Control'!$B$98+('Version Control'!$B$98*(1+Inputs!$E$60)))/'Financial calcs'!S$114,1+Inputs!$E$60)))</f>
        <v>0</v>
      </c>
      <c r="T135" s="1078">
        <f>IF(AND(T$114&gt;0,T$102=T$17),1,IF(T$114=0,0,IF(T$114&gt;'Version Control'!$B$98,(T$114-'Version Control'!$B$98+('Version Control'!$B$98*(1+Inputs!$E$60)))/'Financial calcs'!T$114,1+Inputs!$E$60)))</f>
        <v>0</v>
      </c>
      <c r="U135" s="1078">
        <f>IF(AND(U$114&gt;0,U$102=U$17),1,IF(U$114=0,0,IF(U$114&gt;'Version Control'!$B$98,(U$114-'Version Control'!$B$98+('Version Control'!$B$98*(1+Inputs!$E$60)))/'Financial calcs'!U$114,1+Inputs!$E$60)))</f>
        <v>0</v>
      </c>
      <c r="V135" s="1078">
        <f>IF(AND(V$114&gt;0,V$102=V$17),1,IF(V$114=0,0,IF(V$114&gt;'Version Control'!$B$98,(V$114-'Version Control'!$B$98+('Version Control'!$B$98*(1+Inputs!$E$60)))/'Financial calcs'!V$114,1+Inputs!$E$60)))</f>
        <v>0</v>
      </c>
      <c r="W135" s="1078">
        <f>IF(AND(W$114&gt;0,W$102=W$17),1,IF(W$114=0,0,IF(W$114&gt;'Version Control'!$B$98,(W$114-'Version Control'!$B$98+('Version Control'!$B$98*(1+Inputs!$E$60)))/'Financial calcs'!W$114,1+Inputs!$E$60)))</f>
        <v>0</v>
      </c>
      <c r="X135" s="1078">
        <f>IF(AND(X$114&gt;0,X$102=X$17),1,IF(X$114=0,0,IF(X$114&gt;'Version Control'!$B$98,(X$114-'Version Control'!$B$98+('Version Control'!$B$98*(1+Inputs!$E$60)))/'Financial calcs'!X$114,1+Inputs!$E$60)))</f>
        <v>0</v>
      </c>
      <c r="Y135" s="1078">
        <f>IF(AND(Y$114&gt;0,Y$102=Y$17),1,IF(Y$114=0,0,IF(Y$114&gt;'Version Control'!$B$98,(Y$114-'Version Control'!$B$98+('Version Control'!$B$98*(1+Inputs!$E$60)))/'Financial calcs'!Y$114,1+Inputs!$E$60)))</f>
        <v>0</v>
      </c>
      <c r="Z135" s="1078">
        <f>IF(AND(Z$114&gt;0,Z$102=Z$17),1,IF(Z$114=0,0,IF(Z$114&gt;'Version Control'!$B$98,(Z$114-'Version Control'!$B$98+('Version Control'!$B$98*(1+Inputs!$E$60)))/'Financial calcs'!Z$114,1+Inputs!$E$60)))</f>
        <v>0</v>
      </c>
      <c r="AA135" s="1078">
        <f>IF(AND(AA$114&gt;0,AA$102=AA$17),1,IF(AA$114=0,0,IF(AA$114&gt;'Version Control'!$B$98,(AA$114-'Version Control'!$B$98+('Version Control'!$B$98*(1+Inputs!$E$60)))/'Financial calcs'!AA$114,1+Inputs!$E$60)))</f>
        <v>0</v>
      </c>
      <c r="AB135" s="1078">
        <f>IF(AND(AB$114&gt;0,AB$102=AB$17),1,IF(AB$114=0,0,IF(AB$114&gt;'Version Control'!$B$98,(AB$114-'Version Control'!$B$98+('Version Control'!$B$98*(1+Inputs!$E$60)))/'Financial calcs'!AB$114,1+Inputs!$E$60)))</f>
        <v>0</v>
      </c>
      <c r="AC135" s="1078">
        <f>IF(AND(AC$114&gt;0,AC$102=AC$17),1,IF(AC$114=0,0,IF(AC$114&gt;'Version Control'!$B$98,(AC$114-'Version Control'!$B$98+('Version Control'!$B$98*(1+Inputs!$E$60)))/'Financial calcs'!AC$114,1+Inputs!$E$60)))</f>
        <v>0</v>
      </c>
      <c r="AD135" s="1078">
        <f>IF(AND(AD$114&gt;0,AD$102=AD$17),1,IF(AD$114=0,0,IF(AD$114&gt;'Version Control'!$B$98,(AD$114-'Version Control'!$B$98+('Version Control'!$B$98*(1+Inputs!$E$60)))/'Financial calcs'!AD$114,1+Inputs!$E$60)))</f>
        <v>0</v>
      </c>
      <c r="AE135" s="1078">
        <f>IF(AND(AE$114&gt;0,AE$102=AE$17),1,IF(AE$114=0,0,IF(AE$114&gt;'Version Control'!$B$98,(AE$114-'Version Control'!$B$98+('Version Control'!$B$98*(1+Inputs!$E$60)))/'Financial calcs'!AE$114,1+Inputs!$E$60)))</f>
        <v>0</v>
      </c>
      <c r="AF135" s="1078">
        <f>IF(AND(AF$114&gt;0,AF$102=AF$17),1,IF(AF$114=0,0,IF(AF$114&gt;'Version Control'!$B$98,(AF$114-'Version Control'!$B$98+('Version Control'!$B$98*(1+Inputs!$E$60)))/'Financial calcs'!AF$114,1+Inputs!$E$60)))</f>
        <v>0</v>
      </c>
      <c r="AG135" s="1078">
        <f>IF(AND(AG$114&gt;0,AG$102=AG$17),1,IF(AG$114=0,0,IF(AG$114&gt;'Version Control'!$B$98,(AG$114-'Version Control'!$B$98+('Version Control'!$B$98*(1+Inputs!$E$60)))/'Financial calcs'!AG$114,1+Inputs!$E$60)))</f>
        <v>0</v>
      </c>
      <c r="AH135" s="1078">
        <f>IF(AND(AH$114&gt;0,AH$102=AH$17),1,IF(AH$114=0,0,IF(AH$114&gt;'Version Control'!$B$98,(AH$114-'Version Control'!$B$98+('Version Control'!$B$98*(1+Inputs!$E$60)))/'Financial calcs'!AH$114,1+Inputs!$E$60)))</f>
        <v>0</v>
      </c>
      <c r="AI135" s="1078">
        <f>IF(AND(AI$114&gt;0,AI$102=AI$17),1,IF(AI$114=0,0,IF(AI$114&gt;'Version Control'!$B$98,(AI$114-'Version Control'!$B$98+('Version Control'!$B$98*(1+Inputs!$E$60)))/'Financial calcs'!AI$114,1+Inputs!$E$60)))</f>
        <v>0</v>
      </c>
      <c r="AJ135" s="1078">
        <f>IF(AND(AJ$114&gt;0,AJ$102=AJ$17),1,IF(AJ$114=0,0,IF(AJ$114&gt;'Version Control'!$B$98,(AJ$114-'Version Control'!$B$98+('Version Control'!$B$98*(1+Inputs!$E$60)))/'Financial calcs'!AJ$114,1+Inputs!$E$60)))</f>
        <v>0</v>
      </c>
      <c r="AK135" s="1078">
        <f>IF(AND(AK$114&gt;0,AK$102=AK$17),1,IF(AK$114=0,0,IF(AK$114&gt;'Version Control'!$B$98,(AK$114-'Version Control'!$B$98+('Version Control'!$B$98*(1+Inputs!$E$60)))/'Financial calcs'!AK$114,1+Inputs!$E$60)))</f>
        <v>0</v>
      </c>
      <c r="AL135" s="1078">
        <f>IF(AND(AL$114&gt;0,AL$102=AL$17),1,IF(AL$114=0,0,IF(AL$114&gt;'Version Control'!$B$98,(AL$114-'Version Control'!$B$98+('Version Control'!$B$98*(1+Inputs!$E$60)))/'Financial calcs'!AL$114,1+Inputs!$E$60)))</f>
        <v>0</v>
      </c>
      <c r="AM135" s="1078">
        <f>IF(AND(AM$114&gt;0,AM$102=AM$17),1,IF(AM$114=0,0,IF(AM$114&gt;'Version Control'!$B$98,(AM$114-'Version Control'!$B$98+('Version Control'!$B$98*(1+Inputs!$E$60)))/'Financial calcs'!AM$114,1+Inputs!$E$60)))</f>
        <v>0</v>
      </c>
      <c r="AN135" s="1078">
        <f>IF(AND(AN$114&gt;0,AN$102=AN$17),1,IF(AN$114=0,0,IF(AN$114&gt;'Version Control'!$B$98,(AN$114-'Version Control'!$B$98+('Version Control'!$B$98*(1+Inputs!$E$60)))/'Financial calcs'!AN$114,1+Inputs!$E$60)))</f>
        <v>0</v>
      </c>
      <c r="AO135" s="1078">
        <f>IF(AND(AO$114&gt;0,AO$102=AO$17),1,IF(AO$114=0,0,IF(AO$114&gt;'Version Control'!$B$98,(AO$114-'Version Control'!$B$98+('Version Control'!$B$98*(1+Inputs!$E$60)))/'Financial calcs'!AO$114,1+Inputs!$E$60)))</f>
        <v>0</v>
      </c>
      <c r="AP135" s="1078">
        <f>IF(AND(AP$114&gt;0,AP$102=AP$17),1,IF(AP$114=0,0,IF(AP$114&gt;'Version Control'!$B$98,(AP$114-'Version Control'!$B$98+('Version Control'!$B$98*(1+Inputs!$E$60)))/'Financial calcs'!AP$114,1+Inputs!$E$60)))</f>
        <v>0</v>
      </c>
      <c r="AQ135" s="1078">
        <f>IF(AND(AQ$114&gt;0,AQ$102=AQ$17),1,IF(AQ$114=0,0,IF(AQ$114&gt;'Version Control'!$B$98,(AQ$114-'Version Control'!$B$98+('Version Control'!$B$98*(1+Inputs!$E$60)))/'Financial calcs'!AQ$114,1+Inputs!$E$60)))</f>
        <v>0</v>
      </c>
      <c r="AR135" s="1078">
        <f>IF(AND(AR$114&gt;0,AR$102=AR$17),1,IF(AR$114=0,0,IF(AR$114&gt;'Version Control'!$B$98,(AR$114-'Version Control'!$B$98+('Version Control'!$B$98*(1+Inputs!$E$60)))/'Financial calcs'!AR$114,1+Inputs!$E$60)))</f>
        <v>0</v>
      </c>
      <c r="AS135" s="1078">
        <f>IF(AND(AS$114&gt;0,AS$102=AS$17),1,IF(AS$114=0,0,IF(AS$114&gt;'Version Control'!$B$98,(AS$114-'Version Control'!$B$98+('Version Control'!$B$98*(1+Inputs!$E$60)))/'Financial calcs'!AS$114,1+Inputs!$E$60)))</f>
        <v>0</v>
      </c>
      <c r="AT135" s="1078">
        <f>IF(AND(AT$114&gt;0,AT$102=AT$17),1,IF(AT$114=0,0,IF(AT$114&gt;'Version Control'!$B$98,(AT$114-'Version Control'!$B$98+('Version Control'!$B$98*(1+Inputs!$E$60)))/'Financial calcs'!AT$114,1+Inputs!$E$60)))</f>
        <v>0</v>
      </c>
      <c r="AU135" s="1078">
        <f>IF(AND(AU$114&gt;0,AU$102=AU$17),1,IF(AU$114=0,0,IF(AU$114&gt;'Version Control'!$B$98,(AU$114-'Version Control'!$B$98+('Version Control'!$B$98*(1+Inputs!$E$60)))/'Financial calcs'!AU$114,1+Inputs!$E$60)))</f>
        <v>0</v>
      </c>
      <c r="AV135" s="1078">
        <f>IF(AND(AV$114&gt;0,AV$102=AV$17),1,IF(AV$114=0,0,IF(AV$114&gt;'Version Control'!$B$98,(AV$114-'Version Control'!$B$98+('Version Control'!$B$98*(1+Inputs!$E$60)))/'Financial calcs'!AV$114,1+Inputs!$E$60)))</f>
        <v>0</v>
      </c>
      <c r="AW135" s="1078">
        <f>IF(AND(AW$114&gt;0,AW$102=AW$17),1,IF(AW$114=0,0,IF(AW$114&gt;'Version Control'!$B$98,(AW$114-'Version Control'!$B$98+('Version Control'!$B$98*(1+Inputs!$E$60)))/'Financial calcs'!AW$114,1+Inputs!$E$60)))</f>
        <v>0</v>
      </c>
      <c r="AX135" s="1078">
        <f>IF(AND(AX$114&gt;0,AX$102=AX$17),1,IF(AX$114=0,0,IF(AX$114&gt;'Version Control'!$B$98,(AX$114-'Version Control'!$B$98+('Version Control'!$B$98*(1+Inputs!$E$60)))/'Financial calcs'!AX$114,1+Inputs!$E$60)))</f>
        <v>0</v>
      </c>
      <c r="AY135" s="1078">
        <f>IF(AND(AY$114&gt;0,AY$102=AY$17),1,IF(AY$114=0,0,IF(AY$114&gt;'Version Control'!$B$98,(AY$114-'Version Control'!$B$98+('Version Control'!$B$98*(1+Inputs!$E$60)))/'Financial calcs'!AY$114,1+Inputs!$E$60)))</f>
        <v>0</v>
      </c>
      <c r="AZ135" s="1078">
        <f>IF(AND(AZ$114&gt;0,AZ$102=AZ$17),1,IF(AZ$114=0,0,IF(AZ$114&gt;'Version Control'!$B$98,(AZ$114-'Version Control'!$B$98+('Version Control'!$B$98*(1+Inputs!$E$60)))/'Financial calcs'!AZ$114,1+Inputs!$E$60)))</f>
        <v>0</v>
      </c>
      <c r="BA135" s="1078">
        <f>IF(AND(BA$114&gt;0,BA$102=BA$17),1,IF(BA$114=0,0,IF(BA$114&gt;'Version Control'!$B$98,(BA$114-'Version Control'!$B$98+('Version Control'!$B$98*(1+Inputs!$E$60)))/'Financial calcs'!BA$114,1+Inputs!$E$60)))</f>
        <v>0</v>
      </c>
      <c r="BB135" s="1078">
        <f>IF(AND(BB$114&gt;0,BB$102=BB$17),1,IF(BB$114=0,0,IF(BB$114&gt;'Version Control'!$B$98,(BB$114-'Version Control'!$B$98+('Version Control'!$B$98*(1+Inputs!$E$60)))/'Financial calcs'!BB$114,1+Inputs!$E$60)))</f>
        <v>0</v>
      </c>
      <c r="BC135" s="1078">
        <f>IF(AND(BC$114&gt;0,BC$102=BC$17),1,IF(BC$114=0,0,IF(BC$114&gt;'Version Control'!$B$98,(BC$114-'Version Control'!$B$98+('Version Control'!$B$98*(1+Inputs!$E$60)))/'Financial calcs'!BC$114,1+Inputs!$E$60)))</f>
        <v>0</v>
      </c>
      <c r="BD135" s="1078">
        <f>IF(AND(BD$114&gt;0,BD$102=BD$17),1,IF(BD$114=0,0,IF(BD$114&gt;'Version Control'!$B$98,(BD$114-'Version Control'!$B$98+('Version Control'!$B$98*(1+Inputs!$E$60)))/'Financial calcs'!BD$114,1+Inputs!$E$60)))</f>
        <v>0</v>
      </c>
      <c r="BE135" s="1078">
        <f>IF(AND(BE$114&gt;0,BE$102=BE$17),1,IF(BE$114=0,0,IF(BE$114&gt;'Version Control'!$B$98,(BE$114-'Version Control'!$B$98+('Version Control'!$B$98*(1+Inputs!$E$60)))/'Financial calcs'!BE$114,1+Inputs!$E$60)))</f>
        <v>0</v>
      </c>
      <c r="BF135" s="1078">
        <f>IF(AND(BF$114&gt;0,BF$102=BF$17),1,IF(BF$114=0,0,IF(BF$114&gt;'Version Control'!$B$98,(BF$114-'Version Control'!$B$98+('Version Control'!$B$98*(1+Inputs!$E$60)))/'Financial calcs'!BF$114,1+Inputs!$E$60)))</f>
        <v>0</v>
      </c>
      <c r="BG135" s="1078">
        <f>IF(AND(BG$114&gt;0,BG$102=BG$17),1,IF(BG$114=0,0,IF(BG$114&gt;'Version Control'!$B$98,(BG$114-'Version Control'!$B$98+('Version Control'!$B$98*(1+Inputs!$E$60)))/'Financial calcs'!BG$114,1+Inputs!$E$60)))</f>
        <v>0</v>
      </c>
      <c r="BH135" s="1078">
        <f>IF(AND(BH$114&gt;0,BH$102=BH$17),1,IF(BH$114=0,0,IF(BH$114&gt;'Version Control'!$B$98,(BH$114-'Version Control'!$B$98+('Version Control'!$B$98*(1+Inputs!$E$60)))/'Financial calcs'!BH$114,1+Inputs!$E$60)))</f>
        <v>0</v>
      </c>
      <c r="BI135" s="1078">
        <f>IF(AND(BI$114&gt;0,BI$102=BI$17),1,IF(BI$114=0,0,IF(BI$114&gt;'Version Control'!$B$98,(BI$114-'Version Control'!$B$98+('Version Control'!$B$98*(1+Inputs!$E$60)))/'Financial calcs'!BI$114,1+Inputs!$E$60)))</f>
        <v>0</v>
      </c>
      <c r="BJ135" s="1078">
        <f>IF(AND(BJ$114&gt;0,BJ$102=BJ$17),1,IF(BJ$114=0,0,IF(BJ$114&gt;'Version Control'!$B$98,(BJ$114-'Version Control'!$B$98+('Version Control'!$B$98*(1+Inputs!$E$60)))/'Financial calcs'!BJ$114,1+Inputs!$E$60)))</f>
        <v>0</v>
      </c>
      <c r="BK135" s="1078">
        <f>IF(AND(BK$114&gt;0,BK$102=BK$17),1,IF(BK$114=0,0,IF(BK$114&gt;'Version Control'!$B$98,(BK$114-'Version Control'!$B$98+('Version Control'!$B$98*(1+Inputs!$E$60)))/'Financial calcs'!BK$114,1+Inputs!$E$60)))</f>
        <v>0</v>
      </c>
      <c r="BL135" s="1078">
        <f>IF(AND(BL$114&gt;0,BL$102=BL$17),1,IF(BL$114=0,0,IF(BL$114&gt;'Version Control'!$B$98,(BL$114-'Version Control'!$B$98+('Version Control'!$B$98*(1+Inputs!$E$60)))/'Financial calcs'!BL$114,1+Inputs!$E$60)))</f>
        <v>0</v>
      </c>
      <c r="BM135" s="1078">
        <f>IF(AND(BM$114&gt;0,BM$102=BM$17),1,IF(BM$114=0,0,IF(BM$114&gt;'Version Control'!$B$98,(BM$114-'Version Control'!$B$98+('Version Control'!$B$98*(1+Inputs!$E$60)))/'Financial calcs'!BM$114,1+Inputs!$E$60)))</f>
        <v>0</v>
      </c>
      <c r="BN135" s="1078">
        <f>IF(AND(BN$114&gt;0,BN$102=BN$17),1,IF(BN$114=0,0,IF(BN$114&gt;'Version Control'!$B$98,(BN$114-'Version Control'!$B$98+('Version Control'!$B$98*(1+Inputs!$E$60)))/'Financial calcs'!BN$114,1+Inputs!$E$60)))</f>
        <v>0</v>
      </c>
      <c r="BO135" s="1078">
        <f>IF(AND(BO$114&gt;0,BO$102=BO$17),1,IF(BO$114=0,0,IF(BO$114&gt;'Version Control'!$B$98,(BO$114-'Version Control'!$B$98+('Version Control'!$B$98*(1+Inputs!$E$60)))/'Financial calcs'!BO$114,1+Inputs!$E$60)))</f>
        <v>0</v>
      </c>
      <c r="BP135" s="1078">
        <f>IF(AND(BP$114&gt;0,BP$102=BP$17),1,IF(BP$114=0,0,IF(BP$114&gt;'Version Control'!$B$98,(BP$114-'Version Control'!$B$98+('Version Control'!$B$98*(1+Inputs!$E$60)))/'Financial calcs'!BP$114,1+Inputs!$E$60)))</f>
        <v>0</v>
      </c>
      <c r="BQ135" s="1078">
        <f>IF(AND(BQ$114&gt;0,BQ$102=BQ$17),1,IF(BQ$114=0,0,IF(BQ$114&gt;'Version Control'!$B$98,(BQ$114-'Version Control'!$B$98+('Version Control'!$B$98*(1+Inputs!$E$60)))/'Financial calcs'!BQ$114,1+Inputs!$E$60)))</f>
        <v>0</v>
      </c>
      <c r="BR135" s="1078">
        <f>IF(AND(BR$114&gt;0,BR$102=BR$17),1,IF(BR$114=0,0,IF(BR$114&gt;'Version Control'!$B$98,(BR$114-'Version Control'!$B$98+('Version Control'!$B$98*(1+Inputs!$E$60)))/'Financial calcs'!BR$114,1+Inputs!$E$60)))</f>
        <v>0</v>
      </c>
      <c r="BS135" s="1078">
        <f>IF(AND(BS$114&gt;0,BS$102=BS$17),1,IF(BS$114=0,0,IF(BS$114&gt;'Version Control'!$B$98,(BS$114-'Version Control'!$B$98+('Version Control'!$B$98*(1+Inputs!$E$60)))/'Financial calcs'!BS$114,1+Inputs!$E$60)))</f>
        <v>0</v>
      </c>
      <c r="BT135" s="1078">
        <f>IF(AND(BT$114&gt;0,BT$102=BT$17),1,IF(BT$114=0,0,IF(BT$114&gt;'Version Control'!$B$98,(BT$114-'Version Control'!$B$98+('Version Control'!$B$98*(1+Inputs!$E$60)))/'Financial calcs'!BT$114,1+Inputs!$E$60)))</f>
        <v>0</v>
      </c>
      <c r="BU135" s="1078">
        <f>IF(AND(BU$114&gt;0,BU$102=BU$17),1,IF(BU$114=0,0,IF(BU$114&gt;'Version Control'!$B$98,(BU$114-'Version Control'!$B$98+('Version Control'!$B$98*(1+Inputs!$E$60)))/'Financial calcs'!BU$114,1+Inputs!$E$60)))</f>
        <v>0</v>
      </c>
      <c r="BV135" s="1078">
        <f>IF(AND(BV$114&gt;0,BV$102=BV$17),1,IF(BV$114=0,0,IF(BV$114&gt;'Version Control'!$B$98,(BV$114-'Version Control'!$B$98+('Version Control'!$B$98*(1+Inputs!$E$60)))/'Financial calcs'!BV$114,1+Inputs!$E$60)))</f>
        <v>0</v>
      </c>
      <c r="BW135" s="1078">
        <f>IF(AND(BW$114&gt;0,BW$102=BW$17),1,IF(BW$114=0,0,IF(BW$114&gt;'Version Control'!$B$98,(BW$114-'Version Control'!$B$98+('Version Control'!$B$98*(1+Inputs!$E$60)))/'Financial calcs'!BW$114,1+Inputs!$E$60)))</f>
        <v>0</v>
      </c>
      <c r="BX135" s="1078">
        <f>IF(AND(BX$114&gt;0,BX$102=BX$17),1,IF(BX$114=0,0,IF(BX$114&gt;'Version Control'!$B$98,(BX$114-'Version Control'!$B$98+('Version Control'!$B$98*(1+Inputs!$E$60)))/'Financial calcs'!BX$114,1+Inputs!$E$60)))</f>
        <v>0</v>
      </c>
      <c r="BY135" s="1078">
        <f>IF(AND(BY$114&gt;0,BY$102=BY$17),1,IF(BY$114=0,0,IF(BY$114&gt;'Version Control'!$B$98,(BY$114-'Version Control'!$B$98+('Version Control'!$B$98*(1+Inputs!$E$60)))/'Financial calcs'!BY$114,1+Inputs!$E$60)))</f>
        <v>0</v>
      </c>
      <c r="BZ135" s="1078">
        <f>IF(AND(BZ$114&gt;0,BZ$102=BZ$17),1,IF(BZ$114=0,0,IF(BZ$114&gt;'Version Control'!$B$98,(BZ$114-'Version Control'!$B$98+('Version Control'!$B$98*(1+Inputs!$E$60)))/'Financial calcs'!BZ$114,1+Inputs!$E$60)))</f>
        <v>0</v>
      </c>
      <c r="CA135" s="1078">
        <f>IF(AND(CA$114&gt;0,CA$102=CA$17),1,IF(CA$114=0,0,IF(CA$114&gt;'Version Control'!$B$98,(CA$114-'Version Control'!$B$98+('Version Control'!$B$98*(1+Inputs!$E$60)))/'Financial calcs'!CA$114,1+Inputs!$E$60)))</f>
        <v>0</v>
      </c>
      <c r="CB135" s="1078">
        <f>IF(AND(CB$114&gt;0,CB$102=CB$17),1,IF(CB$114=0,0,IF(CB$114&gt;'Version Control'!$B$98,(CB$114-'Version Control'!$B$98+('Version Control'!$B$98*(1+Inputs!$E$60)))/'Financial calcs'!CB$114,1+Inputs!$E$60)))</f>
        <v>0</v>
      </c>
      <c r="CC135" s="1078">
        <f>IF(AND(CC$114&gt;0,CC$102=CC$17),1,IF(CC$114=0,0,IF(CC$114&gt;'Version Control'!$B$98,(CC$114-'Version Control'!$B$98+('Version Control'!$B$98*(1+Inputs!$E$60)))/'Financial calcs'!CC$114,1+Inputs!$E$60)))</f>
        <v>0</v>
      </c>
      <c r="CD135" s="1078">
        <f>IF(AND(CD$114&gt;0,CD$102=CD$17),1,IF(CD$114=0,0,IF(CD$114&gt;'Version Control'!$B$98,(CD$114-'Version Control'!$B$98+('Version Control'!$B$98*(1+Inputs!$E$60)))/'Financial calcs'!CD$114,1+Inputs!$E$60)))</f>
        <v>0</v>
      </c>
      <c r="CE135" s="1078">
        <f>IF(AND(CE$114&gt;0,CE$102=CE$17),1,IF(CE$114=0,0,IF(CE$114&gt;'Version Control'!$B$98,(CE$114-'Version Control'!$B$98+('Version Control'!$B$98*(1+Inputs!$E$60)))/'Financial calcs'!CE$114,1+Inputs!$E$60)))</f>
        <v>0</v>
      </c>
      <c r="CF135" s="1078">
        <f>IF(AND(CF$114&gt;0,CF$102=CF$17),1,IF(CF$114=0,0,IF(CF$114&gt;'Version Control'!$B$98,(CF$114-'Version Control'!$B$98+('Version Control'!$B$98*(1+Inputs!$E$60)))/'Financial calcs'!CF$114,1+Inputs!$E$60)))</f>
        <v>0</v>
      </c>
      <c r="CG135" s="1078">
        <f>IF(AND(CG$114&gt;0,CG$102=CG$17),1,IF(CG$114=0,0,IF(CG$114&gt;'Version Control'!$B$98,(CG$114-'Version Control'!$B$98+('Version Control'!$B$98*(1+Inputs!$E$60)))/'Financial calcs'!CG$114,1+Inputs!$E$60)))</f>
        <v>0</v>
      </c>
      <c r="CH135" s="197"/>
    </row>
    <row r="136" spans="1:86" ht="14.45" hidden="1" outlineLevel="1" x14ac:dyDescent="0.3">
      <c r="A136" s="1008"/>
      <c r="B136" s="197" t="s">
        <v>1071</v>
      </c>
      <c r="C136" s="197"/>
      <c r="D136" s="197"/>
      <c r="E136" s="197"/>
      <c r="F136" s="1078">
        <f>IF(AND(F$115&gt;0,F$102=F$17),F$108,IF(F$115=0,0,IF(F$115&gt;'Version Control'!$B$98,E$108*('Version Control'!$B$98+((F$115-'Version Control'!$B$98)*(1+Inputs!$E$60)))/'Financial calcs'!F$115,E$108)))</f>
        <v>0</v>
      </c>
      <c r="G136" s="1078">
        <f>IF(AND(G$115&gt;0,G$102=G$17),G$108,IF(G$115=0,0,IF(G$115&gt;'Version Control'!$B$98,F$108*('Version Control'!$B$98+((G$115-'Version Control'!$B$98)*(1+Inputs!$E$60)))/'Financial calcs'!G$115,F$108)))</f>
        <v>0</v>
      </c>
      <c r="H136" s="1078">
        <f>IF(AND(H$115&gt;0,H$102=H$17),H$108,IF(H$115=0,0,IF(H$115&gt;'Version Control'!$B$98,G$108*('Version Control'!$B$98+((H$115-'Version Control'!$B$98)*(1+Inputs!$E$60)))/'Financial calcs'!H$115,G$108)))</f>
        <v>0</v>
      </c>
      <c r="I136" s="1078">
        <f>IF(AND(I$115&gt;0,I$102=I$17),I$108,IF(I$115=0,0,IF(I$115&gt;'Version Control'!$B$98,H$108*('Version Control'!$B$98+((I$115-'Version Control'!$B$98)*(1+Inputs!$E$60)))/'Financial calcs'!I$115,H$108)))</f>
        <v>0</v>
      </c>
      <c r="J136" s="1078">
        <f>IF(AND(J$115&gt;0,J$102=J$17),J$108,IF(J$115=0,0,IF(J$115&gt;'Version Control'!$B$98,I$108*('Version Control'!$B$98+((J$115-'Version Control'!$B$98)*(1+Inputs!$E$60)))/'Financial calcs'!J$115,I$108)))</f>
        <v>0</v>
      </c>
      <c r="K136" s="1078">
        <f>IF(AND(K$115&gt;0,K$102=K$17),K$108,IF(K$115=0,0,IF(K$115&gt;'Version Control'!$B$98,J$108*('Version Control'!$B$98+((K$115-'Version Control'!$B$98)*(1+Inputs!$E$60)))/'Financial calcs'!K$115,J$108)))</f>
        <v>0</v>
      </c>
      <c r="L136" s="1078">
        <f>IF(AND(L$115&gt;0,L$102=L$17),L$108,IF(L$115=0,0,IF(L$115&gt;'Version Control'!$B$98,K$108*('Version Control'!$B$98+((L$115-'Version Control'!$B$98)*(1+Inputs!$E$60)))/'Financial calcs'!L$115,K$108)))</f>
        <v>0</v>
      </c>
      <c r="M136" s="1078">
        <f>IF(AND(M$115&gt;0,M$102=M$17),M$108,IF(M$115=0,0,IF(M$115&gt;'Version Control'!$B$98,L$108*('Version Control'!$B$98+((M$115-'Version Control'!$B$98)*(1+Inputs!$E$60)))/'Financial calcs'!M$115,L$108)))</f>
        <v>0</v>
      </c>
      <c r="N136" s="1078">
        <f>IF(AND(N$115&gt;0,N$102=N$17),N$108,IF(N$115=0,0,IF(N$115&gt;'Version Control'!$B$98,M$108*('Version Control'!$B$98+((N$115-'Version Control'!$B$98)*(1+Inputs!$E$60)))/'Financial calcs'!N$115,M$108)))</f>
        <v>0</v>
      </c>
      <c r="O136" s="1078">
        <f>IF(AND(O$115&gt;0,O$102=O$17),O$108,IF(O$115=0,0,IF(O$115&gt;'Version Control'!$B$98,N$108*('Version Control'!$B$98+((O$115-'Version Control'!$B$98)*(1+Inputs!$E$60)))/'Financial calcs'!O$115,N$108)))</f>
        <v>0</v>
      </c>
      <c r="P136" s="1078">
        <f>IF(AND(P$115&gt;0,P$102=P$17),P$108,IF(P$115=0,0,IF(P$115&gt;'Version Control'!$B$98,O$108*('Version Control'!$B$98+((P$115-'Version Control'!$B$98)*(1+Inputs!$E$60)))/'Financial calcs'!P$115,O$108)))</f>
        <v>0</v>
      </c>
      <c r="Q136" s="1078">
        <f>IF(AND(Q$115&gt;0,Q$102=Q$17),Q$108,IF(Q$115=0,0,IF(Q$115&gt;'Version Control'!$B$98,P$108*('Version Control'!$B$98+((Q$115-'Version Control'!$B$98)*(1+Inputs!$E$60)))/'Financial calcs'!Q$115,P$108)))</f>
        <v>0</v>
      </c>
      <c r="R136" s="1078">
        <f>IF(AND(R$115&gt;0,R$102=R$17),R$108,IF(R$115=0,0,IF(R$115&gt;'Version Control'!$B$98,Q$108*('Version Control'!$B$98+((R$115-'Version Control'!$B$98)*(1+Inputs!$E$60)))/'Financial calcs'!R$115,Q$108)))</f>
        <v>0</v>
      </c>
      <c r="S136" s="1078">
        <f>IF(AND(S$115&gt;0,S$102=S$17),S$108,IF(S$115=0,0,IF(S$115&gt;'Version Control'!$B$98,R$108*('Version Control'!$B$98+((S$115-'Version Control'!$B$98)*(1+Inputs!$E$60)))/'Financial calcs'!S$115,R$108)))</f>
        <v>0</v>
      </c>
      <c r="T136" s="1078">
        <f>IF(AND(T$115&gt;0,T$102=T$17),T$108,IF(T$115=0,0,IF(T$115&gt;'Version Control'!$B$98,S$108*('Version Control'!$B$98+((T$115-'Version Control'!$B$98)*(1+Inputs!$E$60)))/'Financial calcs'!T$115,S$108)))</f>
        <v>0</v>
      </c>
      <c r="U136" s="1078">
        <f>IF(AND(U$115&gt;0,U$102=U$17),U$108,IF(U$115=0,0,IF(U$115&gt;'Version Control'!$B$98,T$108*('Version Control'!$B$98+((U$115-'Version Control'!$B$98)*(1+Inputs!$E$60)))/'Financial calcs'!U$115,T$108)))</f>
        <v>0</v>
      </c>
      <c r="V136" s="1078">
        <f>IF(AND(V$115&gt;0,V$102=V$17),V$108,IF(V$115=0,0,IF(V$115&gt;'Version Control'!$B$98,U$108*('Version Control'!$B$98+((V$115-'Version Control'!$B$98)*(1+Inputs!$E$60)))/'Financial calcs'!V$115,U$108)))</f>
        <v>0</v>
      </c>
      <c r="W136" s="1078">
        <f>IF(AND(W$115&gt;0,W$102=W$17),W$108,IF(W$115=0,0,IF(W$115&gt;'Version Control'!$B$98,V$108*('Version Control'!$B$98+((W$115-'Version Control'!$B$98)*(1+Inputs!$E$60)))/'Financial calcs'!W$115,V$108)))</f>
        <v>0</v>
      </c>
      <c r="X136" s="1078">
        <f>IF(AND(X$115&gt;0,X$102=X$17),X$108,IF(X$115=0,0,IF(X$115&gt;'Version Control'!$B$98,W$108*('Version Control'!$B$98+((X$115-'Version Control'!$B$98)*(1+Inputs!$E$60)))/'Financial calcs'!X$115,W$108)))</f>
        <v>0</v>
      </c>
      <c r="Y136" s="1078">
        <f>IF(AND(Y$115&gt;0,Y$102=Y$17),Y$108,IF(Y$115=0,0,IF(Y$115&gt;'Version Control'!$B$98,X$108*('Version Control'!$B$98+((Y$115-'Version Control'!$B$98)*(1+Inputs!$E$60)))/'Financial calcs'!Y$115,X$108)))</f>
        <v>0</v>
      </c>
      <c r="Z136" s="1078">
        <f>IF(AND(Z$115&gt;0,Z$102=Z$17),Z$108,IF(Z$115=0,0,IF(Z$115&gt;'Version Control'!$B$98,Y$108*('Version Control'!$B$98+((Z$115-'Version Control'!$B$98)*(1+Inputs!$E$60)))/'Financial calcs'!Z$115,Y$108)))</f>
        <v>0</v>
      </c>
      <c r="AA136" s="1078">
        <f>IF(AND(AA$115&gt;0,AA$102=AA$17),AA$108,IF(AA$115=0,0,IF(AA$115&gt;'Version Control'!$B$98,Z$108*('Version Control'!$B$98+((AA$115-'Version Control'!$B$98)*(1+Inputs!$E$60)))/'Financial calcs'!AA$115,Z$108)))</f>
        <v>0</v>
      </c>
      <c r="AB136" s="1078">
        <f>IF(AND(AB$115&gt;0,AB$102=AB$17),AB$108,IF(AB$115=0,0,IF(AB$115&gt;'Version Control'!$B$98,AA$108*('Version Control'!$B$98+((AB$115-'Version Control'!$B$98)*(1+Inputs!$E$60)))/'Financial calcs'!AB$115,AA$108)))</f>
        <v>0</v>
      </c>
      <c r="AC136" s="1078">
        <f>IF(AND(AC$115&gt;0,AC$102=AC$17),AC$108,IF(AC$115=0,0,IF(AC$115&gt;'Version Control'!$B$98,AB$108*('Version Control'!$B$98+((AC$115-'Version Control'!$B$98)*(1+Inputs!$E$60)))/'Financial calcs'!AC$115,AB$108)))</f>
        <v>0</v>
      </c>
      <c r="AD136" s="1078">
        <f>IF(AND(AD$115&gt;0,AD$102=AD$17),AD$108,IF(AD$115=0,0,IF(AD$115&gt;'Version Control'!$B$98,AC$108*('Version Control'!$B$98+((AD$115-'Version Control'!$B$98)*(1+Inputs!$E$60)))/'Financial calcs'!AD$115,AC$108)))</f>
        <v>0</v>
      </c>
      <c r="AE136" s="1078">
        <f>IF(AND(AE$115&gt;0,AE$102=AE$17),AE$108,IF(AE$115=0,0,IF(AE$115&gt;'Version Control'!$B$98,AD$108*('Version Control'!$B$98+((AE$115-'Version Control'!$B$98)*(1+Inputs!$E$60)))/'Financial calcs'!AE$115,AD$108)))</f>
        <v>0</v>
      </c>
      <c r="AF136" s="1078">
        <f>IF(AND(AF$115&gt;0,AF$102=AF$17),AF$108,IF(AF$115=0,0,IF(AF$115&gt;'Version Control'!$B$98,AE$108*('Version Control'!$B$98+((AF$115-'Version Control'!$B$98)*(1+Inputs!$E$60)))/'Financial calcs'!AF$115,AE$108)))</f>
        <v>0</v>
      </c>
      <c r="AG136" s="1078">
        <f>IF(AND(AG$115&gt;0,AG$102=AG$17),AG$108,IF(AG$115=0,0,IF(AG$115&gt;'Version Control'!$B$98,AF$108*('Version Control'!$B$98+((AG$115-'Version Control'!$B$98)*(1+Inputs!$E$60)))/'Financial calcs'!AG$115,AF$108)))</f>
        <v>0</v>
      </c>
      <c r="AH136" s="1078">
        <f>IF(AND(AH$115&gt;0,AH$102=AH$17),AH$108,IF(AH$115=0,0,IF(AH$115&gt;'Version Control'!$B$98,AG$108*('Version Control'!$B$98+((AH$115-'Version Control'!$B$98)*(1+Inputs!$E$60)))/'Financial calcs'!AH$115,AG$108)))</f>
        <v>0</v>
      </c>
      <c r="AI136" s="1078">
        <f>IF(AND(AI$115&gt;0,AI$102=AI$17),AI$108,IF(AI$115=0,0,IF(AI$115&gt;'Version Control'!$B$98,AH$108*('Version Control'!$B$98+((AI$115-'Version Control'!$B$98)*(1+Inputs!$E$60)))/'Financial calcs'!AI$115,AH$108)))</f>
        <v>0</v>
      </c>
      <c r="AJ136" s="1078">
        <f>IF(AND(AJ$115&gt;0,AJ$102=AJ$17),AJ$108,IF(AJ$115=0,0,IF(AJ$115&gt;'Version Control'!$B$98,AI$108*('Version Control'!$B$98+((AJ$115-'Version Control'!$B$98)*(1+Inputs!$E$60)))/'Financial calcs'!AJ$115,AI$108)))</f>
        <v>0</v>
      </c>
      <c r="AK136" s="1078">
        <f>IF(AND(AK$115&gt;0,AK$102=AK$17),AK$108,IF(AK$115=0,0,IF(AK$115&gt;'Version Control'!$B$98,AJ$108*('Version Control'!$B$98+((AK$115-'Version Control'!$B$98)*(1+Inputs!$E$60)))/'Financial calcs'!AK$115,AJ$108)))</f>
        <v>0</v>
      </c>
      <c r="AL136" s="1078">
        <f>IF(AND(AL$115&gt;0,AL$102=AL$17),AL$108,IF(AL$115=0,0,IF(AL$115&gt;'Version Control'!$B$98,AK$108*('Version Control'!$B$98+((AL$115-'Version Control'!$B$98)*(1+Inputs!$E$60)))/'Financial calcs'!AL$115,AK$108)))</f>
        <v>0</v>
      </c>
      <c r="AM136" s="1078">
        <f>IF(AND(AM$115&gt;0,AM$102=AM$17),AM$108,IF(AM$115=0,0,IF(AM$115&gt;'Version Control'!$B$98,AL$108*('Version Control'!$B$98+((AM$115-'Version Control'!$B$98)*(1+Inputs!$E$60)))/'Financial calcs'!AM$115,AL$108)))</f>
        <v>0</v>
      </c>
      <c r="AN136" s="1078">
        <f>IF(AND(AN$115&gt;0,AN$102=AN$17),AN$108,IF(AN$115=0,0,IF(AN$115&gt;'Version Control'!$B$98,AM$108*('Version Control'!$B$98+((AN$115-'Version Control'!$B$98)*(1+Inputs!$E$60)))/'Financial calcs'!AN$115,AM$108)))</f>
        <v>0</v>
      </c>
      <c r="AO136" s="1078">
        <f>IF(AND(AO$115&gt;0,AO$102=AO$17),AO$108,IF(AO$115=0,0,IF(AO$115&gt;'Version Control'!$B$98,AN$108*('Version Control'!$B$98+((AO$115-'Version Control'!$B$98)*(1+Inputs!$E$60)))/'Financial calcs'!AO$115,AN$108)))</f>
        <v>0</v>
      </c>
      <c r="AP136" s="1078">
        <f>IF(AND(AP$115&gt;0,AP$102=AP$17),AP$108,IF(AP$115=0,0,IF(AP$115&gt;'Version Control'!$B$98,AO$108*('Version Control'!$B$98+((AP$115-'Version Control'!$B$98)*(1+Inputs!$E$60)))/'Financial calcs'!AP$115,AO$108)))</f>
        <v>0</v>
      </c>
      <c r="AQ136" s="1078">
        <f>IF(AND(AQ$115&gt;0,AQ$102=AQ$17),AQ$108,IF(AQ$115=0,0,IF(AQ$115&gt;'Version Control'!$B$98,AP$108*('Version Control'!$B$98+((AQ$115-'Version Control'!$B$98)*(1+Inputs!$E$60)))/'Financial calcs'!AQ$115,AP$108)))</f>
        <v>0</v>
      </c>
      <c r="AR136" s="1078">
        <f>IF(AND(AR$115&gt;0,AR$102=AR$17),AR$108,IF(AR$115=0,0,IF(AR$115&gt;'Version Control'!$B$98,AQ$108*('Version Control'!$B$98+((AR$115-'Version Control'!$B$98)*(1+Inputs!$E$60)))/'Financial calcs'!AR$115,AQ$108)))</f>
        <v>0</v>
      </c>
      <c r="AS136" s="1078">
        <f>IF(AND(AS$115&gt;0,AS$102=AS$17),AS$108,IF(AS$115=0,0,IF(AS$115&gt;'Version Control'!$B$98,AR$108*('Version Control'!$B$98+((AS$115-'Version Control'!$B$98)*(1+Inputs!$E$60)))/'Financial calcs'!AS$115,AR$108)))</f>
        <v>0</v>
      </c>
      <c r="AT136" s="1078">
        <f>IF(AND(AT$115&gt;0,AT$102=AT$17),AT$108,IF(AT$115=0,0,IF(AT$115&gt;'Version Control'!$B$98,AS$108*('Version Control'!$B$98+((AT$115-'Version Control'!$B$98)*(1+Inputs!$E$60)))/'Financial calcs'!AT$115,AS$108)))</f>
        <v>0</v>
      </c>
      <c r="AU136" s="1078">
        <f>IF(AND(AU$115&gt;0,AU$102=AU$17),AU$108,IF(AU$115=0,0,IF(AU$115&gt;'Version Control'!$B$98,AT$108*('Version Control'!$B$98+((AU$115-'Version Control'!$B$98)*(1+Inputs!$E$60)))/'Financial calcs'!AU$115,AT$108)))</f>
        <v>1.6389780134504777</v>
      </c>
      <c r="AV136" s="1078">
        <f>IF(AND(AV$115&gt;0,AV$102=AV$17),AV$108,IF(AV$115=0,0,IF(AV$115&gt;'Version Control'!$B$98,AU$108*('Version Control'!$B$98+((AV$115-'Version Control'!$B$98)*(1+Inputs!$E$60)))/'Financial calcs'!AV$115,AU$108)))</f>
        <v>0</v>
      </c>
      <c r="AW136" s="1078">
        <f>IF(AND(AW$115&gt;0,AW$102=AW$17),AW$108,IF(AW$115=0,0,IF(AW$115&gt;'Version Control'!$B$98,AV$108*('Version Control'!$B$98+((AW$115-'Version Control'!$B$98)*(1+Inputs!$E$60)))/'Financial calcs'!AW$115,AV$108)))</f>
        <v>0</v>
      </c>
      <c r="AX136" s="1078">
        <f>IF(AND(AX$115&gt;0,AX$102=AX$17),AX$108,IF(AX$115=0,0,IF(AX$115&gt;'Version Control'!$B$98,AW$108*('Version Control'!$B$98+((AX$115-'Version Control'!$B$98)*(1+Inputs!$E$60)))/'Financial calcs'!AX$115,AW$108)))</f>
        <v>0</v>
      </c>
      <c r="AY136" s="1078">
        <f>IF(AND(AY$115&gt;0,AY$102=AY$17),AY$108,IF(AY$115=0,0,IF(AY$115&gt;'Version Control'!$B$98,AX$108*('Version Control'!$B$98+((AY$115-'Version Control'!$B$98)*(1+Inputs!$E$60)))/'Financial calcs'!AY$115,AX$108)))</f>
        <v>0</v>
      </c>
      <c r="AZ136" s="1078">
        <f>IF(AND(AZ$115&gt;0,AZ$102=AZ$17),AZ$108,IF(AZ$115=0,0,IF(AZ$115&gt;'Version Control'!$B$98,AY$108*('Version Control'!$B$98+((AZ$115-'Version Control'!$B$98)*(1+Inputs!$E$60)))/'Financial calcs'!AZ$115,AY$108)))</f>
        <v>0</v>
      </c>
      <c r="BA136" s="1078">
        <f>IF(AND(BA$115&gt;0,BA$102=BA$17),BA$108,IF(BA$115=0,0,IF(BA$115&gt;'Version Control'!$B$98,AZ$108*('Version Control'!$B$98+((BA$115-'Version Control'!$B$98)*(1+Inputs!$E$60)))/'Financial calcs'!BA$115,AZ$108)))</f>
        <v>0</v>
      </c>
      <c r="BB136" s="1078">
        <f>IF(AND(BB$115&gt;0,BB$102=BB$17),BB$108,IF(BB$115=0,0,IF(BB$115&gt;'Version Control'!$B$98,BA$108*('Version Control'!$B$98+((BB$115-'Version Control'!$B$98)*(1+Inputs!$E$60)))/'Financial calcs'!BB$115,BA$108)))</f>
        <v>0</v>
      </c>
      <c r="BC136" s="1078">
        <f>IF(AND(BC$115&gt;0,BC$102=BC$17),BC$108,IF(BC$115=0,0,IF(BC$115&gt;'Version Control'!$B$98,BB$108*('Version Control'!$B$98+((BC$115-'Version Control'!$B$98)*(1+Inputs!$E$60)))/'Financial calcs'!BC$115,BB$108)))</f>
        <v>0</v>
      </c>
      <c r="BD136" s="1078">
        <f>IF(AND(BD$115&gt;0,BD$102=BD$17),BD$108,IF(BD$115=0,0,IF(BD$115&gt;'Version Control'!$B$98,BC$108*('Version Control'!$B$98+((BD$115-'Version Control'!$B$98)*(1+Inputs!$E$60)))/'Financial calcs'!BD$115,BC$108)))</f>
        <v>0</v>
      </c>
      <c r="BE136" s="1078">
        <f>IF(AND(BE$115&gt;0,BE$102=BE$17),BE$108,IF(BE$115=0,0,IF(BE$115&gt;'Version Control'!$B$98,BD$108*('Version Control'!$B$98+((BE$115-'Version Control'!$B$98)*(1+Inputs!$E$60)))/'Financial calcs'!BE$115,BD$108)))</f>
        <v>0</v>
      </c>
      <c r="BF136" s="1078">
        <f>IF(AND(BF$115&gt;0,BF$102=BF$17),BF$108,IF(BF$115=0,0,IF(BF$115&gt;'Version Control'!$B$98,BE$108*('Version Control'!$B$98+((BF$115-'Version Control'!$B$98)*(1+Inputs!$E$60)))/'Financial calcs'!BF$115,BE$108)))</f>
        <v>0</v>
      </c>
      <c r="BG136" s="1078">
        <f>IF(AND(BG$115&gt;0,BG$102=BG$17),BG$108,IF(BG$115=0,0,IF(BG$115&gt;'Version Control'!$B$98,BF$108*('Version Control'!$B$98+((BG$115-'Version Control'!$B$98)*(1+Inputs!$E$60)))/'Financial calcs'!BG$115,BF$108)))</f>
        <v>0</v>
      </c>
      <c r="BH136" s="1078">
        <f>IF(AND(BH$115&gt;0,BH$102=BH$17),BH$108,IF(BH$115=0,0,IF(BH$115&gt;'Version Control'!$B$98,BG$108*('Version Control'!$B$98+((BH$115-'Version Control'!$B$98)*(1+Inputs!$E$60)))/'Financial calcs'!BH$115,BG$108)))</f>
        <v>0</v>
      </c>
      <c r="BI136" s="1078">
        <f>IF(AND(BI$115&gt;0,BI$102=BI$17),BI$108,IF(BI$115=0,0,IF(BI$115&gt;'Version Control'!$B$98,BH$108*('Version Control'!$B$98+((BI$115-'Version Control'!$B$98)*(1+Inputs!$E$60)))/'Financial calcs'!BI$115,BH$108)))</f>
        <v>0</v>
      </c>
      <c r="BJ136" s="1078">
        <f>IF(AND(BJ$115&gt;0,BJ$102=BJ$17),BJ$108,IF(BJ$115=0,0,IF(BJ$115&gt;'Version Control'!$B$98,BI$108*('Version Control'!$B$98+((BJ$115-'Version Control'!$B$98)*(1+Inputs!$E$60)))/'Financial calcs'!BJ$115,BI$108)))</f>
        <v>0</v>
      </c>
      <c r="BK136" s="1078">
        <f>IF(AND(BK$115&gt;0,BK$102=BK$17),BK$108,IF(BK$115=0,0,IF(BK$115&gt;'Version Control'!$B$98,BJ$108*('Version Control'!$B$98+((BK$115-'Version Control'!$B$98)*(1+Inputs!$E$60)))/'Financial calcs'!BK$115,BJ$108)))</f>
        <v>0</v>
      </c>
      <c r="BL136" s="1078">
        <f>IF(AND(BL$115&gt;0,BL$102=BL$17),BL$108,IF(BL$115=0,0,IF(BL$115&gt;'Version Control'!$B$98,BK$108*('Version Control'!$B$98+((BL$115-'Version Control'!$B$98)*(1+Inputs!$E$60)))/'Financial calcs'!BL$115,BK$108)))</f>
        <v>0</v>
      </c>
      <c r="BM136" s="1078">
        <f>IF(AND(BM$115&gt;0,BM$102=BM$17),BM$108,IF(BM$115=0,0,IF(BM$115&gt;'Version Control'!$B$98,BL$108*('Version Control'!$B$98+((BM$115-'Version Control'!$B$98)*(1+Inputs!$E$60)))/'Financial calcs'!BM$115,BL$108)))</f>
        <v>0</v>
      </c>
      <c r="BN136" s="1078">
        <f>IF(AND(BN$115&gt;0,BN$102=BN$17),BN$108,IF(BN$115=0,0,IF(BN$115&gt;'Version Control'!$B$98,BM$108*('Version Control'!$B$98+((BN$115-'Version Control'!$B$98)*(1+Inputs!$E$60)))/'Financial calcs'!BN$115,BM$108)))</f>
        <v>0</v>
      </c>
      <c r="BO136" s="1078">
        <f>IF(AND(BO$115&gt;0,BO$102=BO$17),BO$108,IF(BO$115=0,0,IF(BO$115&gt;'Version Control'!$B$98,BN$108*('Version Control'!$B$98+((BO$115-'Version Control'!$B$98)*(1+Inputs!$E$60)))/'Financial calcs'!BO$115,BN$108)))</f>
        <v>0</v>
      </c>
      <c r="BP136" s="1078">
        <f>IF(AND(BP$115&gt;0,BP$102=BP$17),BP$108,IF(BP$115=0,0,IF(BP$115&gt;'Version Control'!$B$98,BO$108*('Version Control'!$B$98+((BP$115-'Version Control'!$B$98)*(1+Inputs!$E$60)))/'Financial calcs'!BP$115,BO$108)))</f>
        <v>0</v>
      </c>
      <c r="BQ136" s="1078">
        <f>IF(AND(BQ$115&gt;0,BQ$102=BQ$17),BQ$108,IF(BQ$115=0,0,IF(BQ$115&gt;'Version Control'!$B$98,BP$108*('Version Control'!$B$98+((BQ$115-'Version Control'!$B$98)*(1+Inputs!$E$60)))/'Financial calcs'!BQ$115,BP$108)))</f>
        <v>0</v>
      </c>
      <c r="BR136" s="1078">
        <f>IF(AND(BR$115&gt;0,BR$102=BR$17),BR$108,IF(BR$115=0,0,IF(BR$115&gt;'Version Control'!$B$98,BQ$108*('Version Control'!$B$98+((BR$115-'Version Control'!$B$98)*(1+Inputs!$E$60)))/'Financial calcs'!BR$115,BQ$108)))</f>
        <v>0</v>
      </c>
      <c r="BS136" s="1078">
        <f>IF(AND(BS$115&gt;0,BS$102=BS$17),BS$108,IF(BS$115=0,0,IF(BS$115&gt;'Version Control'!$B$98,BR$108*('Version Control'!$B$98+((BS$115-'Version Control'!$B$98)*(1+Inputs!$E$60)))/'Financial calcs'!BS$115,BR$108)))</f>
        <v>0</v>
      </c>
      <c r="BT136" s="1078">
        <f>IF(AND(BT$115&gt;0,BT$102=BT$17),BT$108,IF(BT$115=0,0,IF(BT$115&gt;'Version Control'!$B$98,BS$108*('Version Control'!$B$98+((BT$115-'Version Control'!$B$98)*(1+Inputs!$E$60)))/'Financial calcs'!BT$115,BS$108)))</f>
        <v>0</v>
      </c>
      <c r="BU136" s="1078">
        <f>IF(AND(BU$115&gt;0,BU$102=BU$17),BU$108,IF(BU$115=0,0,IF(BU$115&gt;'Version Control'!$B$98,BT$108*('Version Control'!$B$98+((BU$115-'Version Control'!$B$98)*(1+Inputs!$E$60)))/'Financial calcs'!BU$115,BT$108)))</f>
        <v>0</v>
      </c>
      <c r="BV136" s="1078">
        <f>IF(AND(BV$115&gt;0,BV$102=BV$17),BV$108,IF(BV$115=0,0,IF(BV$115&gt;'Version Control'!$B$98,BU$108*('Version Control'!$B$98+((BV$115-'Version Control'!$B$98)*(1+Inputs!$E$60)))/'Financial calcs'!BV$115,BU$108)))</f>
        <v>0</v>
      </c>
      <c r="BW136" s="1078">
        <f>IF(AND(BW$115&gt;0,BW$102=BW$17),BW$108,IF(BW$115=0,0,IF(BW$115&gt;'Version Control'!$B$98,BV$108*('Version Control'!$B$98+((BW$115-'Version Control'!$B$98)*(1+Inputs!$E$60)))/'Financial calcs'!BW$115,BV$108)))</f>
        <v>0</v>
      </c>
      <c r="BX136" s="1078">
        <f>IF(AND(BX$115&gt;0,BX$102=BX$17),BX$108,IF(BX$115=0,0,IF(BX$115&gt;'Version Control'!$B$98,BW$108*('Version Control'!$B$98+((BX$115-'Version Control'!$B$98)*(1+Inputs!$E$60)))/'Financial calcs'!BX$115,BW$108)))</f>
        <v>0</v>
      </c>
      <c r="BY136" s="1078">
        <f>IF(AND(BY$115&gt;0,BY$102=BY$17),BY$108,IF(BY$115=0,0,IF(BY$115&gt;'Version Control'!$B$98,BX$108*('Version Control'!$B$98+((BY$115-'Version Control'!$B$98)*(1+Inputs!$E$60)))/'Financial calcs'!BY$115,BX$108)))</f>
        <v>0</v>
      </c>
      <c r="BZ136" s="1078">
        <f>IF(AND(BZ$115&gt;0,BZ$102=BZ$17),BZ$108,IF(BZ$115=0,0,IF(BZ$115&gt;'Version Control'!$B$98,BY$108*('Version Control'!$B$98+((BZ$115-'Version Control'!$B$98)*(1+Inputs!$E$60)))/'Financial calcs'!BZ$115,BY$108)))</f>
        <v>0</v>
      </c>
      <c r="CA136" s="1078">
        <f>IF(AND(CA$115&gt;0,CA$102=CA$17),CA$108,IF(CA$115=0,0,IF(CA$115&gt;'Version Control'!$B$98,BZ$108*('Version Control'!$B$98+((CA$115-'Version Control'!$B$98)*(1+Inputs!$E$60)))/'Financial calcs'!CA$115,BZ$108)))</f>
        <v>0</v>
      </c>
      <c r="CB136" s="1078">
        <f>IF(AND(CB$115&gt;0,CB$102=CB$17),CB$108,IF(CB$115=0,0,IF(CB$115&gt;'Version Control'!$B$98,CA$108*('Version Control'!$B$98+((CB$115-'Version Control'!$B$98)*(1+Inputs!$E$60)))/'Financial calcs'!CB$115,CA$108)))</f>
        <v>0</v>
      </c>
      <c r="CC136" s="1078">
        <f>IF(AND(CC$115&gt;0,CC$102=CC$17),CC$108,IF(CC$115=0,0,IF(CC$115&gt;'Version Control'!$B$98,CB$108*('Version Control'!$B$98+((CC$115-'Version Control'!$B$98)*(1+Inputs!$E$60)))/'Financial calcs'!CC$115,CB$108)))</f>
        <v>0</v>
      </c>
      <c r="CD136" s="1078">
        <f>IF(AND(CD$115&gt;0,CD$102=CD$17),CD$108,IF(CD$115=0,0,IF(CD$115&gt;'Version Control'!$B$98,CC$108*('Version Control'!$B$98+((CD$115-'Version Control'!$B$98)*(1+Inputs!$E$60)))/'Financial calcs'!CD$115,CC$108)))</f>
        <v>0</v>
      </c>
      <c r="CE136" s="1078">
        <f>IF(AND(CE$115&gt;0,CE$102=CE$17),CE$108,IF(CE$115=0,0,IF(CE$115&gt;'Version Control'!$B$98,CD$108*('Version Control'!$B$98+((CE$115-'Version Control'!$B$98)*(1+Inputs!$E$60)))/'Financial calcs'!CE$115,CD$108)))</f>
        <v>0</v>
      </c>
      <c r="CF136" s="1078">
        <f>IF(AND(CF$115&gt;0,CF$102=CF$17),CF$108,IF(CF$115=0,0,IF(CF$115&gt;'Version Control'!$B$98,CE$108*('Version Control'!$B$98+((CF$115-'Version Control'!$B$98)*(1+Inputs!$E$60)))/'Financial calcs'!CF$115,CE$108)))</f>
        <v>0</v>
      </c>
      <c r="CG136" s="1078">
        <f>IF(AND(CG$115&gt;0,CG$102=CG$17),CG$108,IF(CG$115=0,0,IF(CG$115&gt;'Version Control'!$B$98,CF$108*('Version Control'!$B$98+((CG$115-'Version Control'!$B$98)*(1+Inputs!$E$60)))/'Financial calcs'!CG$115,CF$108)))</f>
        <v>0</v>
      </c>
      <c r="CH136" s="197"/>
    </row>
    <row r="137" spans="1:86" s="1076" customFormat="1" ht="4.1500000000000004" hidden="1" outlineLevel="1" x14ac:dyDescent="0.15">
      <c r="A137" s="1081"/>
      <c r="B137" s="1081"/>
      <c r="C137" s="1081"/>
      <c r="D137" s="1081"/>
      <c r="E137" s="1081"/>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c r="AB137" s="1082"/>
      <c r="AC137" s="1082"/>
      <c r="AD137" s="1082"/>
      <c r="AE137" s="1082"/>
      <c r="AF137" s="1082"/>
      <c r="AG137" s="1082"/>
      <c r="AH137" s="1082"/>
      <c r="AI137" s="1082"/>
      <c r="AJ137" s="1082"/>
      <c r="AK137" s="1082"/>
      <c r="AL137" s="1082"/>
      <c r="AM137" s="1082"/>
      <c r="AN137" s="1082"/>
      <c r="AO137" s="1082"/>
      <c r="AP137" s="1082"/>
      <c r="AQ137" s="1082"/>
      <c r="AR137" s="1082"/>
      <c r="AS137" s="1082"/>
      <c r="AT137" s="1082"/>
      <c r="AU137" s="1082"/>
      <c r="AV137" s="1082"/>
      <c r="AW137" s="1082"/>
      <c r="AX137" s="1082"/>
      <c r="AY137" s="1082"/>
      <c r="AZ137" s="1082"/>
      <c r="BA137" s="1082"/>
      <c r="BB137" s="1082"/>
      <c r="BC137" s="1082"/>
      <c r="BD137" s="1082"/>
      <c r="BE137" s="1082"/>
      <c r="BF137" s="1082"/>
      <c r="BG137" s="1082"/>
      <c r="BH137" s="1082"/>
      <c r="BI137" s="1082"/>
      <c r="BJ137" s="1082"/>
      <c r="BK137" s="1082"/>
      <c r="BL137" s="1082"/>
      <c r="BM137" s="1082"/>
      <c r="BN137" s="1082"/>
      <c r="BO137" s="1082"/>
      <c r="BP137" s="1082"/>
      <c r="BQ137" s="1082"/>
      <c r="BR137" s="1082"/>
      <c r="BS137" s="1082"/>
      <c r="BT137" s="1082"/>
      <c r="BU137" s="1082"/>
      <c r="BV137" s="1082"/>
      <c r="BW137" s="1082"/>
      <c r="BX137" s="1082"/>
      <c r="BY137" s="1082"/>
      <c r="BZ137" s="1082"/>
      <c r="CA137" s="1082"/>
      <c r="CB137" s="1082"/>
      <c r="CC137" s="1082"/>
      <c r="CD137" s="1082"/>
      <c r="CE137" s="1082"/>
      <c r="CF137" s="1082"/>
      <c r="CG137" s="1082"/>
      <c r="CH137" s="1081"/>
    </row>
    <row r="138" spans="1:86" ht="14.45" hidden="1" outlineLevel="1" x14ac:dyDescent="0.3">
      <c r="A138" s="197"/>
      <c r="B138" s="1079" t="s">
        <v>494</v>
      </c>
      <c r="C138" s="197"/>
      <c r="D138" s="197"/>
      <c r="E138" s="197"/>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78"/>
      <c r="BF138" s="1078"/>
      <c r="BG138" s="1078"/>
      <c r="BH138" s="1078"/>
      <c r="BI138" s="1078"/>
      <c r="BJ138" s="1078"/>
      <c r="BK138" s="1078"/>
      <c r="BL138" s="1078"/>
      <c r="BM138" s="1078"/>
      <c r="BN138" s="1078"/>
      <c r="BO138" s="1078"/>
      <c r="BP138" s="1078"/>
      <c r="BQ138" s="1078"/>
      <c r="BR138" s="1078"/>
      <c r="BS138" s="1078"/>
      <c r="BT138" s="1078"/>
      <c r="BU138" s="1078"/>
      <c r="BV138" s="1078"/>
      <c r="BW138" s="1078"/>
      <c r="BX138" s="1078"/>
      <c r="BY138" s="1078"/>
      <c r="BZ138" s="1078"/>
      <c r="CA138" s="1078"/>
      <c r="CB138" s="1078"/>
      <c r="CC138" s="1078"/>
      <c r="CD138" s="1078"/>
      <c r="CE138" s="1078"/>
      <c r="CF138" s="1078"/>
      <c r="CG138" s="1078"/>
      <c r="CH138" s="197"/>
    </row>
    <row r="139" spans="1:86" ht="14.45" hidden="1" outlineLevel="1" x14ac:dyDescent="0.3">
      <c r="A139" s="1008"/>
      <c r="B139" s="197" t="s">
        <v>1067</v>
      </c>
      <c r="C139" s="197"/>
      <c r="D139" s="197"/>
      <c r="E139" s="197"/>
      <c r="F139" s="1078">
        <f>IF(AND(F$114&gt;0,F$102=F$17),1,IF(F$114=0,0,IF(F$114&gt;'Version Control'!$B$98,(F$114-'Version Control'!$B$98+('Version Control'!$B$98*(1+Inputs!$E$61)))/'Financial calcs'!F$114,1+Inputs!$E$61)))</f>
        <v>0</v>
      </c>
      <c r="G139" s="1078">
        <f>IF(AND(G$114&gt;0,G$102=G$17),1,IF(G$114=0,0,IF(G$114&gt;'Version Control'!$B$98,(G$114-'Version Control'!$B$98+('Version Control'!$B$98*(1+Inputs!$E$61)))/'Financial calcs'!G$114,1+Inputs!$E$61)))</f>
        <v>0</v>
      </c>
      <c r="H139" s="1078">
        <f>IF(AND(H$114&gt;0,H$102=H$17),1,IF(H$114=0,0,IF(H$114&gt;'Version Control'!$B$98,(H$114-'Version Control'!$B$98+('Version Control'!$B$98*(1+Inputs!$E$61)))/'Financial calcs'!H$114,1+Inputs!$E$61)))</f>
        <v>1.0125</v>
      </c>
      <c r="I139" s="1078">
        <f>IF(AND(I$114&gt;0,I$102=I$17),1,IF(I$114=0,0,IF(I$114&gt;'Version Control'!$B$98,(I$114-'Version Control'!$B$98+('Version Control'!$B$98*(1+Inputs!$E$61)))/'Financial calcs'!I$114,1+Inputs!$E$61)))</f>
        <v>0</v>
      </c>
      <c r="J139" s="1078">
        <f>IF(AND(J$114&gt;0,J$102=J$17),1,IF(J$114=0,0,IF(J$114&gt;'Version Control'!$B$98,(J$114-'Version Control'!$B$98+('Version Control'!$B$98*(1+Inputs!$E$61)))/'Financial calcs'!J$114,1+Inputs!$E$61)))</f>
        <v>0</v>
      </c>
      <c r="K139" s="1078">
        <f>IF(AND(K$114&gt;0,K$102=K$17),1,IF(K$114=0,0,IF(K$114&gt;'Version Control'!$B$98,(K$114-'Version Control'!$B$98+('Version Control'!$B$98*(1+Inputs!$E$61)))/'Financial calcs'!K$114,1+Inputs!$E$61)))</f>
        <v>0</v>
      </c>
      <c r="L139" s="1078">
        <f>IF(AND(L$114&gt;0,L$102=L$17),1,IF(L$114=0,0,IF(L$114&gt;'Version Control'!$B$98,(L$114-'Version Control'!$B$98+('Version Control'!$B$98*(1+Inputs!$E$61)))/'Financial calcs'!L$114,1+Inputs!$E$61)))</f>
        <v>0</v>
      </c>
      <c r="M139" s="1078">
        <f>IF(AND(M$114&gt;0,M$102=M$17),1,IF(M$114=0,0,IF(M$114&gt;'Version Control'!$B$98,(M$114-'Version Control'!$B$98+('Version Control'!$B$98*(1+Inputs!$E$61)))/'Financial calcs'!M$114,1+Inputs!$E$61)))</f>
        <v>0</v>
      </c>
      <c r="N139" s="1078">
        <f>IF(AND(N$114&gt;0,N$102=N$17),1,IF(N$114=0,0,IF(N$114&gt;'Version Control'!$B$98,(N$114-'Version Control'!$B$98+('Version Control'!$B$98*(1+Inputs!$E$61)))/'Financial calcs'!N$114,1+Inputs!$E$61)))</f>
        <v>0</v>
      </c>
      <c r="O139" s="1078">
        <f>IF(AND(O$114&gt;0,O$102=O$17),1,IF(O$114=0,0,IF(O$114&gt;'Version Control'!$B$98,(O$114-'Version Control'!$B$98+('Version Control'!$B$98*(1+Inputs!$E$61)))/'Financial calcs'!O$114,1+Inputs!$E$61)))</f>
        <v>0</v>
      </c>
      <c r="P139" s="1078">
        <f>IF(AND(P$114&gt;0,P$102=P$17),1,IF(P$114=0,0,IF(P$114&gt;'Version Control'!$B$98,(P$114-'Version Control'!$B$98+('Version Control'!$B$98*(1+Inputs!$E$61)))/'Financial calcs'!P$114,1+Inputs!$E$61)))</f>
        <v>0</v>
      </c>
      <c r="Q139" s="1078">
        <f>IF(AND(Q$114&gt;0,Q$102=Q$17),1,IF(Q$114=0,0,IF(Q$114&gt;'Version Control'!$B$98,(Q$114-'Version Control'!$B$98+('Version Control'!$B$98*(1+Inputs!$E$61)))/'Financial calcs'!Q$114,1+Inputs!$E$61)))</f>
        <v>0</v>
      </c>
      <c r="R139" s="1078">
        <f>IF(AND(R$114&gt;0,R$102=R$17),1,IF(R$114=0,0,IF(R$114&gt;'Version Control'!$B$98,(R$114-'Version Control'!$B$98+('Version Control'!$B$98*(1+Inputs!$E$61)))/'Financial calcs'!R$114,1+Inputs!$E$61)))</f>
        <v>0</v>
      </c>
      <c r="S139" s="1078">
        <f>IF(AND(S$114&gt;0,S$102=S$17),1,IF(S$114=0,0,IF(S$114&gt;'Version Control'!$B$98,(S$114-'Version Control'!$B$98+('Version Control'!$B$98*(1+Inputs!$E$61)))/'Financial calcs'!S$114,1+Inputs!$E$61)))</f>
        <v>0</v>
      </c>
      <c r="T139" s="1078">
        <f>IF(AND(T$114&gt;0,T$102=T$17),1,IF(T$114=0,0,IF(T$114&gt;'Version Control'!$B$98,(T$114-'Version Control'!$B$98+('Version Control'!$B$98*(1+Inputs!$E$61)))/'Financial calcs'!T$114,1+Inputs!$E$61)))</f>
        <v>0</v>
      </c>
      <c r="U139" s="1078">
        <f>IF(AND(U$114&gt;0,U$102=U$17),1,IF(U$114=0,0,IF(U$114&gt;'Version Control'!$B$98,(U$114-'Version Control'!$B$98+('Version Control'!$B$98*(1+Inputs!$E$61)))/'Financial calcs'!U$114,1+Inputs!$E$61)))</f>
        <v>0</v>
      </c>
      <c r="V139" s="1078">
        <f>IF(AND(V$114&gt;0,V$102=V$17),1,IF(V$114=0,0,IF(V$114&gt;'Version Control'!$B$98,(V$114-'Version Control'!$B$98+('Version Control'!$B$98*(1+Inputs!$E$61)))/'Financial calcs'!V$114,1+Inputs!$E$61)))</f>
        <v>0</v>
      </c>
      <c r="W139" s="1078">
        <f>IF(AND(W$114&gt;0,W$102=W$17),1,IF(W$114=0,0,IF(W$114&gt;'Version Control'!$B$98,(W$114-'Version Control'!$B$98+('Version Control'!$B$98*(1+Inputs!$E$61)))/'Financial calcs'!W$114,1+Inputs!$E$61)))</f>
        <v>0</v>
      </c>
      <c r="X139" s="1078">
        <f>IF(AND(X$114&gt;0,X$102=X$17),1,IF(X$114=0,0,IF(X$114&gt;'Version Control'!$B$98,(X$114-'Version Control'!$B$98+('Version Control'!$B$98*(1+Inputs!$E$61)))/'Financial calcs'!X$114,1+Inputs!$E$61)))</f>
        <v>0</v>
      </c>
      <c r="Y139" s="1078">
        <f>IF(AND(Y$114&gt;0,Y$102=Y$17),1,IF(Y$114=0,0,IF(Y$114&gt;'Version Control'!$B$98,(Y$114-'Version Control'!$B$98+('Version Control'!$B$98*(1+Inputs!$E$61)))/'Financial calcs'!Y$114,1+Inputs!$E$61)))</f>
        <v>0</v>
      </c>
      <c r="Z139" s="1078">
        <f>IF(AND(Z$114&gt;0,Z$102=Z$17),1,IF(Z$114=0,0,IF(Z$114&gt;'Version Control'!$B$98,(Z$114-'Version Control'!$B$98+('Version Control'!$B$98*(1+Inputs!$E$61)))/'Financial calcs'!Z$114,1+Inputs!$E$61)))</f>
        <v>0</v>
      </c>
      <c r="AA139" s="1078">
        <f>IF(AND(AA$114&gt;0,AA$102=AA$17),1,IF(AA$114=0,0,IF(AA$114&gt;'Version Control'!$B$98,(AA$114-'Version Control'!$B$98+('Version Control'!$B$98*(1+Inputs!$E$61)))/'Financial calcs'!AA$114,1+Inputs!$E$61)))</f>
        <v>0</v>
      </c>
      <c r="AB139" s="1078">
        <f>IF(AND(AB$114&gt;0,AB$102=AB$17),1,IF(AB$114=0,0,IF(AB$114&gt;'Version Control'!$B$98,(AB$114-'Version Control'!$B$98+('Version Control'!$B$98*(1+Inputs!$E$61)))/'Financial calcs'!AB$114,1+Inputs!$E$61)))</f>
        <v>0</v>
      </c>
      <c r="AC139" s="1078">
        <f>IF(AND(AC$114&gt;0,AC$102=AC$17),1,IF(AC$114=0,0,IF(AC$114&gt;'Version Control'!$B$98,(AC$114-'Version Control'!$B$98+('Version Control'!$B$98*(1+Inputs!$E$61)))/'Financial calcs'!AC$114,1+Inputs!$E$61)))</f>
        <v>0</v>
      </c>
      <c r="AD139" s="1078">
        <f>IF(AND(AD$114&gt;0,AD$102=AD$17),1,IF(AD$114=0,0,IF(AD$114&gt;'Version Control'!$B$98,(AD$114-'Version Control'!$B$98+('Version Control'!$B$98*(1+Inputs!$E$61)))/'Financial calcs'!AD$114,1+Inputs!$E$61)))</f>
        <v>0</v>
      </c>
      <c r="AE139" s="1078">
        <f>IF(AND(AE$114&gt;0,AE$102=AE$17),1,IF(AE$114=0,0,IF(AE$114&gt;'Version Control'!$B$98,(AE$114-'Version Control'!$B$98+('Version Control'!$B$98*(1+Inputs!$E$61)))/'Financial calcs'!AE$114,1+Inputs!$E$61)))</f>
        <v>0</v>
      </c>
      <c r="AF139" s="1078">
        <f>IF(AND(AF$114&gt;0,AF$102=AF$17),1,IF(AF$114=0,0,IF(AF$114&gt;'Version Control'!$B$98,(AF$114-'Version Control'!$B$98+('Version Control'!$B$98*(1+Inputs!$E$61)))/'Financial calcs'!AF$114,1+Inputs!$E$61)))</f>
        <v>0</v>
      </c>
      <c r="AG139" s="1078">
        <f>IF(AND(AG$114&gt;0,AG$102=AG$17),1,IF(AG$114=0,0,IF(AG$114&gt;'Version Control'!$B$98,(AG$114-'Version Control'!$B$98+('Version Control'!$B$98*(1+Inputs!$E$61)))/'Financial calcs'!AG$114,1+Inputs!$E$61)))</f>
        <v>0</v>
      </c>
      <c r="AH139" s="1078">
        <f>IF(AND(AH$114&gt;0,AH$102=AH$17),1,IF(AH$114=0,0,IF(AH$114&gt;'Version Control'!$B$98,(AH$114-'Version Control'!$B$98+('Version Control'!$B$98*(1+Inputs!$E$61)))/'Financial calcs'!AH$114,1+Inputs!$E$61)))</f>
        <v>0</v>
      </c>
      <c r="AI139" s="1078">
        <f>IF(AND(AI$114&gt;0,AI$102=AI$17),1,IF(AI$114=0,0,IF(AI$114&gt;'Version Control'!$B$98,(AI$114-'Version Control'!$B$98+('Version Control'!$B$98*(1+Inputs!$E$61)))/'Financial calcs'!AI$114,1+Inputs!$E$61)))</f>
        <v>0</v>
      </c>
      <c r="AJ139" s="1078">
        <f>IF(AND(AJ$114&gt;0,AJ$102=AJ$17),1,IF(AJ$114=0,0,IF(AJ$114&gt;'Version Control'!$B$98,(AJ$114-'Version Control'!$B$98+('Version Control'!$B$98*(1+Inputs!$E$61)))/'Financial calcs'!AJ$114,1+Inputs!$E$61)))</f>
        <v>0</v>
      </c>
      <c r="AK139" s="1078">
        <f>IF(AND(AK$114&gt;0,AK$102=AK$17),1,IF(AK$114=0,0,IF(AK$114&gt;'Version Control'!$B$98,(AK$114-'Version Control'!$B$98+('Version Control'!$B$98*(1+Inputs!$E$61)))/'Financial calcs'!AK$114,1+Inputs!$E$61)))</f>
        <v>0</v>
      </c>
      <c r="AL139" s="1078">
        <f>IF(AND(AL$114&gt;0,AL$102=AL$17),1,IF(AL$114=0,0,IF(AL$114&gt;'Version Control'!$B$98,(AL$114-'Version Control'!$B$98+('Version Control'!$B$98*(1+Inputs!$E$61)))/'Financial calcs'!AL$114,1+Inputs!$E$61)))</f>
        <v>0</v>
      </c>
      <c r="AM139" s="1078">
        <f>IF(AND(AM$114&gt;0,AM$102=AM$17),1,IF(AM$114=0,0,IF(AM$114&gt;'Version Control'!$B$98,(AM$114-'Version Control'!$B$98+('Version Control'!$B$98*(1+Inputs!$E$61)))/'Financial calcs'!AM$114,1+Inputs!$E$61)))</f>
        <v>0</v>
      </c>
      <c r="AN139" s="1078">
        <f>IF(AND(AN$114&gt;0,AN$102=AN$17),1,IF(AN$114=0,0,IF(AN$114&gt;'Version Control'!$B$98,(AN$114-'Version Control'!$B$98+('Version Control'!$B$98*(1+Inputs!$E$61)))/'Financial calcs'!AN$114,1+Inputs!$E$61)))</f>
        <v>0</v>
      </c>
      <c r="AO139" s="1078">
        <f>IF(AND(AO$114&gt;0,AO$102=AO$17),1,IF(AO$114=0,0,IF(AO$114&gt;'Version Control'!$B$98,(AO$114-'Version Control'!$B$98+('Version Control'!$B$98*(1+Inputs!$E$61)))/'Financial calcs'!AO$114,1+Inputs!$E$61)))</f>
        <v>0</v>
      </c>
      <c r="AP139" s="1078">
        <f>IF(AND(AP$114&gt;0,AP$102=AP$17),1,IF(AP$114=0,0,IF(AP$114&gt;'Version Control'!$B$98,(AP$114-'Version Control'!$B$98+('Version Control'!$B$98*(1+Inputs!$E$61)))/'Financial calcs'!AP$114,1+Inputs!$E$61)))</f>
        <v>0</v>
      </c>
      <c r="AQ139" s="1078">
        <f>IF(AND(AQ$114&gt;0,AQ$102=AQ$17),1,IF(AQ$114=0,0,IF(AQ$114&gt;'Version Control'!$B$98,(AQ$114-'Version Control'!$B$98+('Version Control'!$B$98*(1+Inputs!$E$61)))/'Financial calcs'!AQ$114,1+Inputs!$E$61)))</f>
        <v>0</v>
      </c>
      <c r="AR139" s="1078">
        <f>IF(AND(AR$114&gt;0,AR$102=AR$17),1,IF(AR$114=0,0,IF(AR$114&gt;'Version Control'!$B$98,(AR$114-'Version Control'!$B$98+('Version Control'!$B$98*(1+Inputs!$E$61)))/'Financial calcs'!AR$114,1+Inputs!$E$61)))</f>
        <v>0</v>
      </c>
      <c r="AS139" s="1078">
        <f>IF(AND(AS$114&gt;0,AS$102=AS$17),1,IF(AS$114=0,0,IF(AS$114&gt;'Version Control'!$B$98,(AS$114-'Version Control'!$B$98+('Version Control'!$B$98*(1+Inputs!$E$61)))/'Financial calcs'!AS$114,1+Inputs!$E$61)))</f>
        <v>0</v>
      </c>
      <c r="AT139" s="1078">
        <f>IF(AND(AT$114&gt;0,AT$102=AT$17),1,IF(AT$114=0,0,IF(AT$114&gt;'Version Control'!$B$98,(AT$114-'Version Control'!$B$98+('Version Control'!$B$98*(1+Inputs!$E$61)))/'Financial calcs'!AT$114,1+Inputs!$E$61)))</f>
        <v>0</v>
      </c>
      <c r="AU139" s="1078">
        <f>IF(AND(AU$114&gt;0,AU$102=AU$17),1,IF(AU$114=0,0,IF(AU$114&gt;'Version Control'!$B$98,(AU$114-'Version Control'!$B$98+('Version Control'!$B$98*(1+Inputs!$E$61)))/'Financial calcs'!AU$114,1+Inputs!$E$61)))</f>
        <v>0</v>
      </c>
      <c r="AV139" s="1078">
        <f>IF(AND(AV$114&gt;0,AV$102=AV$17),1,IF(AV$114=0,0,IF(AV$114&gt;'Version Control'!$B$98,(AV$114-'Version Control'!$B$98+('Version Control'!$B$98*(1+Inputs!$E$61)))/'Financial calcs'!AV$114,1+Inputs!$E$61)))</f>
        <v>0</v>
      </c>
      <c r="AW139" s="1078">
        <f>IF(AND(AW$114&gt;0,AW$102=AW$17),1,IF(AW$114=0,0,IF(AW$114&gt;'Version Control'!$B$98,(AW$114-'Version Control'!$B$98+('Version Control'!$B$98*(1+Inputs!$E$61)))/'Financial calcs'!AW$114,1+Inputs!$E$61)))</f>
        <v>0</v>
      </c>
      <c r="AX139" s="1078">
        <f>IF(AND(AX$114&gt;0,AX$102=AX$17),1,IF(AX$114=0,0,IF(AX$114&gt;'Version Control'!$B$98,(AX$114-'Version Control'!$B$98+('Version Control'!$B$98*(1+Inputs!$E$61)))/'Financial calcs'!AX$114,1+Inputs!$E$61)))</f>
        <v>0</v>
      </c>
      <c r="AY139" s="1078">
        <f>IF(AND(AY$114&gt;0,AY$102=AY$17),1,IF(AY$114=0,0,IF(AY$114&gt;'Version Control'!$B$98,(AY$114-'Version Control'!$B$98+('Version Control'!$B$98*(1+Inputs!$E$61)))/'Financial calcs'!AY$114,1+Inputs!$E$61)))</f>
        <v>0</v>
      </c>
      <c r="AZ139" s="1078">
        <f>IF(AND(AZ$114&gt;0,AZ$102=AZ$17),1,IF(AZ$114=0,0,IF(AZ$114&gt;'Version Control'!$B$98,(AZ$114-'Version Control'!$B$98+('Version Control'!$B$98*(1+Inputs!$E$61)))/'Financial calcs'!AZ$114,1+Inputs!$E$61)))</f>
        <v>0</v>
      </c>
      <c r="BA139" s="1078">
        <f>IF(AND(BA$114&gt;0,BA$102=BA$17),1,IF(BA$114=0,0,IF(BA$114&gt;'Version Control'!$B$98,(BA$114-'Version Control'!$B$98+('Version Control'!$B$98*(1+Inputs!$E$61)))/'Financial calcs'!BA$114,1+Inputs!$E$61)))</f>
        <v>0</v>
      </c>
      <c r="BB139" s="1078">
        <f>IF(AND(BB$114&gt;0,BB$102=BB$17),1,IF(BB$114=0,0,IF(BB$114&gt;'Version Control'!$B$98,(BB$114-'Version Control'!$B$98+('Version Control'!$B$98*(1+Inputs!$E$61)))/'Financial calcs'!BB$114,1+Inputs!$E$61)))</f>
        <v>0</v>
      </c>
      <c r="BC139" s="1078">
        <f>IF(AND(BC$114&gt;0,BC$102=BC$17),1,IF(BC$114=0,0,IF(BC$114&gt;'Version Control'!$B$98,(BC$114-'Version Control'!$B$98+('Version Control'!$B$98*(1+Inputs!$E$61)))/'Financial calcs'!BC$114,1+Inputs!$E$61)))</f>
        <v>0</v>
      </c>
      <c r="BD139" s="1078">
        <f>IF(AND(BD$114&gt;0,BD$102=BD$17),1,IF(BD$114=0,0,IF(BD$114&gt;'Version Control'!$B$98,(BD$114-'Version Control'!$B$98+('Version Control'!$B$98*(1+Inputs!$E$61)))/'Financial calcs'!BD$114,1+Inputs!$E$61)))</f>
        <v>0</v>
      </c>
      <c r="BE139" s="1078">
        <f>IF(AND(BE$114&gt;0,BE$102=BE$17),1,IF(BE$114=0,0,IF(BE$114&gt;'Version Control'!$B$98,(BE$114-'Version Control'!$B$98+('Version Control'!$B$98*(1+Inputs!$E$61)))/'Financial calcs'!BE$114,1+Inputs!$E$61)))</f>
        <v>0</v>
      </c>
      <c r="BF139" s="1078">
        <f>IF(AND(BF$114&gt;0,BF$102=BF$17),1,IF(BF$114=0,0,IF(BF$114&gt;'Version Control'!$B$98,(BF$114-'Version Control'!$B$98+('Version Control'!$B$98*(1+Inputs!$E$61)))/'Financial calcs'!BF$114,1+Inputs!$E$61)))</f>
        <v>0</v>
      </c>
      <c r="BG139" s="1078">
        <f>IF(AND(BG$114&gt;0,BG$102=BG$17),1,IF(BG$114=0,0,IF(BG$114&gt;'Version Control'!$B$98,(BG$114-'Version Control'!$B$98+('Version Control'!$B$98*(1+Inputs!$E$61)))/'Financial calcs'!BG$114,1+Inputs!$E$61)))</f>
        <v>0</v>
      </c>
      <c r="BH139" s="1078">
        <f>IF(AND(BH$114&gt;0,BH$102=BH$17),1,IF(BH$114=0,0,IF(BH$114&gt;'Version Control'!$B$98,(BH$114-'Version Control'!$B$98+('Version Control'!$B$98*(1+Inputs!$E$61)))/'Financial calcs'!BH$114,1+Inputs!$E$61)))</f>
        <v>0</v>
      </c>
      <c r="BI139" s="1078">
        <f>IF(AND(BI$114&gt;0,BI$102=BI$17),1,IF(BI$114=0,0,IF(BI$114&gt;'Version Control'!$B$98,(BI$114-'Version Control'!$B$98+('Version Control'!$B$98*(1+Inputs!$E$61)))/'Financial calcs'!BI$114,1+Inputs!$E$61)))</f>
        <v>0</v>
      </c>
      <c r="BJ139" s="1078">
        <f>IF(AND(BJ$114&gt;0,BJ$102=BJ$17),1,IF(BJ$114=0,0,IF(BJ$114&gt;'Version Control'!$B$98,(BJ$114-'Version Control'!$B$98+('Version Control'!$B$98*(1+Inputs!$E$61)))/'Financial calcs'!BJ$114,1+Inputs!$E$61)))</f>
        <v>0</v>
      </c>
      <c r="BK139" s="1078">
        <f>IF(AND(BK$114&gt;0,BK$102=BK$17),1,IF(BK$114=0,0,IF(BK$114&gt;'Version Control'!$B$98,(BK$114-'Version Control'!$B$98+('Version Control'!$B$98*(1+Inputs!$E$61)))/'Financial calcs'!BK$114,1+Inputs!$E$61)))</f>
        <v>0</v>
      </c>
      <c r="BL139" s="1078">
        <f>IF(AND(BL$114&gt;0,BL$102=BL$17),1,IF(BL$114=0,0,IF(BL$114&gt;'Version Control'!$B$98,(BL$114-'Version Control'!$B$98+('Version Control'!$B$98*(1+Inputs!$E$61)))/'Financial calcs'!BL$114,1+Inputs!$E$61)))</f>
        <v>0</v>
      </c>
      <c r="BM139" s="1078">
        <f>IF(AND(BM$114&gt;0,BM$102=BM$17),1,IF(BM$114=0,0,IF(BM$114&gt;'Version Control'!$B$98,(BM$114-'Version Control'!$B$98+('Version Control'!$B$98*(1+Inputs!$E$61)))/'Financial calcs'!BM$114,1+Inputs!$E$61)))</f>
        <v>0</v>
      </c>
      <c r="BN139" s="1078">
        <f>IF(AND(BN$114&gt;0,BN$102=BN$17),1,IF(BN$114=0,0,IF(BN$114&gt;'Version Control'!$B$98,(BN$114-'Version Control'!$B$98+('Version Control'!$B$98*(1+Inputs!$E$61)))/'Financial calcs'!BN$114,1+Inputs!$E$61)))</f>
        <v>0</v>
      </c>
      <c r="BO139" s="1078">
        <f>IF(AND(BO$114&gt;0,BO$102=BO$17),1,IF(BO$114=0,0,IF(BO$114&gt;'Version Control'!$B$98,(BO$114-'Version Control'!$B$98+('Version Control'!$B$98*(1+Inputs!$E$61)))/'Financial calcs'!BO$114,1+Inputs!$E$61)))</f>
        <v>0</v>
      </c>
      <c r="BP139" s="1078">
        <f>IF(AND(BP$114&gt;0,BP$102=BP$17),1,IF(BP$114=0,0,IF(BP$114&gt;'Version Control'!$B$98,(BP$114-'Version Control'!$B$98+('Version Control'!$B$98*(1+Inputs!$E$61)))/'Financial calcs'!BP$114,1+Inputs!$E$61)))</f>
        <v>0</v>
      </c>
      <c r="BQ139" s="1078">
        <f>IF(AND(BQ$114&gt;0,BQ$102=BQ$17),1,IF(BQ$114=0,0,IF(BQ$114&gt;'Version Control'!$B$98,(BQ$114-'Version Control'!$B$98+('Version Control'!$B$98*(1+Inputs!$E$61)))/'Financial calcs'!BQ$114,1+Inputs!$E$61)))</f>
        <v>0</v>
      </c>
      <c r="BR139" s="1078">
        <f>IF(AND(BR$114&gt;0,BR$102=BR$17),1,IF(BR$114=0,0,IF(BR$114&gt;'Version Control'!$B$98,(BR$114-'Version Control'!$B$98+('Version Control'!$B$98*(1+Inputs!$E$61)))/'Financial calcs'!BR$114,1+Inputs!$E$61)))</f>
        <v>0</v>
      </c>
      <c r="BS139" s="1078">
        <f>IF(AND(BS$114&gt;0,BS$102=BS$17),1,IF(BS$114=0,0,IF(BS$114&gt;'Version Control'!$B$98,(BS$114-'Version Control'!$B$98+('Version Control'!$B$98*(1+Inputs!$E$61)))/'Financial calcs'!BS$114,1+Inputs!$E$61)))</f>
        <v>0</v>
      </c>
      <c r="BT139" s="1078">
        <f>IF(AND(BT$114&gt;0,BT$102=BT$17),1,IF(BT$114=0,0,IF(BT$114&gt;'Version Control'!$B$98,(BT$114-'Version Control'!$B$98+('Version Control'!$B$98*(1+Inputs!$E$61)))/'Financial calcs'!BT$114,1+Inputs!$E$61)))</f>
        <v>0</v>
      </c>
      <c r="BU139" s="1078">
        <f>IF(AND(BU$114&gt;0,BU$102=BU$17),1,IF(BU$114=0,0,IF(BU$114&gt;'Version Control'!$B$98,(BU$114-'Version Control'!$B$98+('Version Control'!$B$98*(1+Inputs!$E$61)))/'Financial calcs'!BU$114,1+Inputs!$E$61)))</f>
        <v>0</v>
      </c>
      <c r="BV139" s="1078">
        <f>IF(AND(BV$114&gt;0,BV$102=BV$17),1,IF(BV$114=0,0,IF(BV$114&gt;'Version Control'!$B$98,(BV$114-'Version Control'!$B$98+('Version Control'!$B$98*(1+Inputs!$E$61)))/'Financial calcs'!BV$114,1+Inputs!$E$61)))</f>
        <v>0</v>
      </c>
      <c r="BW139" s="1078">
        <f>IF(AND(BW$114&gt;0,BW$102=BW$17),1,IF(BW$114=0,0,IF(BW$114&gt;'Version Control'!$B$98,(BW$114-'Version Control'!$B$98+('Version Control'!$B$98*(1+Inputs!$E$61)))/'Financial calcs'!BW$114,1+Inputs!$E$61)))</f>
        <v>0</v>
      </c>
      <c r="BX139" s="1078">
        <f>IF(AND(BX$114&gt;0,BX$102=BX$17),1,IF(BX$114=0,0,IF(BX$114&gt;'Version Control'!$B$98,(BX$114-'Version Control'!$B$98+('Version Control'!$B$98*(1+Inputs!$E$61)))/'Financial calcs'!BX$114,1+Inputs!$E$61)))</f>
        <v>0</v>
      </c>
      <c r="BY139" s="1078">
        <f>IF(AND(BY$114&gt;0,BY$102=BY$17),1,IF(BY$114=0,0,IF(BY$114&gt;'Version Control'!$B$98,(BY$114-'Version Control'!$B$98+('Version Control'!$B$98*(1+Inputs!$E$61)))/'Financial calcs'!BY$114,1+Inputs!$E$61)))</f>
        <v>0</v>
      </c>
      <c r="BZ139" s="1078">
        <f>IF(AND(BZ$114&gt;0,BZ$102=BZ$17),1,IF(BZ$114=0,0,IF(BZ$114&gt;'Version Control'!$B$98,(BZ$114-'Version Control'!$B$98+('Version Control'!$B$98*(1+Inputs!$E$61)))/'Financial calcs'!BZ$114,1+Inputs!$E$61)))</f>
        <v>0</v>
      </c>
      <c r="CA139" s="1078">
        <f>IF(AND(CA$114&gt;0,CA$102=CA$17),1,IF(CA$114=0,0,IF(CA$114&gt;'Version Control'!$B$98,(CA$114-'Version Control'!$B$98+('Version Control'!$B$98*(1+Inputs!$E$61)))/'Financial calcs'!CA$114,1+Inputs!$E$61)))</f>
        <v>0</v>
      </c>
      <c r="CB139" s="1078">
        <f>IF(AND(CB$114&gt;0,CB$102=CB$17),1,IF(CB$114=0,0,IF(CB$114&gt;'Version Control'!$B$98,(CB$114-'Version Control'!$B$98+('Version Control'!$B$98*(1+Inputs!$E$61)))/'Financial calcs'!CB$114,1+Inputs!$E$61)))</f>
        <v>0</v>
      </c>
      <c r="CC139" s="1078">
        <f>IF(AND(CC$114&gt;0,CC$102=CC$17),1,IF(CC$114=0,0,IF(CC$114&gt;'Version Control'!$B$98,(CC$114-'Version Control'!$B$98+('Version Control'!$B$98*(1+Inputs!$E$61)))/'Financial calcs'!CC$114,1+Inputs!$E$61)))</f>
        <v>0</v>
      </c>
      <c r="CD139" s="1078">
        <f>IF(AND(CD$114&gt;0,CD$102=CD$17),1,IF(CD$114=0,0,IF(CD$114&gt;'Version Control'!$B$98,(CD$114-'Version Control'!$B$98+('Version Control'!$B$98*(1+Inputs!$E$61)))/'Financial calcs'!CD$114,1+Inputs!$E$61)))</f>
        <v>0</v>
      </c>
      <c r="CE139" s="1078">
        <f>IF(AND(CE$114&gt;0,CE$102=CE$17),1,IF(CE$114=0,0,IF(CE$114&gt;'Version Control'!$B$98,(CE$114-'Version Control'!$B$98+('Version Control'!$B$98*(1+Inputs!$E$61)))/'Financial calcs'!CE$114,1+Inputs!$E$61)))</f>
        <v>0</v>
      </c>
      <c r="CF139" s="1078">
        <f>IF(AND(CF$114&gt;0,CF$102=CF$17),1,IF(CF$114=0,0,IF(CF$114&gt;'Version Control'!$B$98,(CF$114-'Version Control'!$B$98+('Version Control'!$B$98*(1+Inputs!$E$61)))/'Financial calcs'!CF$114,1+Inputs!$E$61)))</f>
        <v>0</v>
      </c>
      <c r="CG139" s="1078">
        <f>IF(AND(CG$114&gt;0,CG$102=CG$17),1,IF(CG$114=0,0,IF(CG$114&gt;'Version Control'!$B$98,(CG$114-'Version Control'!$B$98+('Version Control'!$B$98*(1+Inputs!$E$61)))/'Financial calcs'!CG$114,1+Inputs!$E$61)))</f>
        <v>0</v>
      </c>
      <c r="CH139" s="197"/>
    </row>
    <row r="140" spans="1:86" ht="14.45" hidden="1" outlineLevel="1" x14ac:dyDescent="0.3">
      <c r="A140" s="1008"/>
      <c r="B140" s="197" t="s">
        <v>1068</v>
      </c>
      <c r="C140" s="197"/>
      <c r="D140" s="197"/>
      <c r="E140" s="197"/>
      <c r="F140" s="1078">
        <f>IF(AND(F$115&gt;0,F$102=F$17),F$109,IF(F$115=0,0,IF(F$115&gt;'Version Control'!$B$98,E$109*('Version Control'!$B$98+((F$115-'Version Control'!$B$98)*(1+Inputs!$E$61)))/'Financial calcs'!F$115,E$109)))</f>
        <v>0</v>
      </c>
      <c r="G140" s="1078">
        <f>IF(AND(G$115&gt;0,G$102=G$17),G$109,IF(G$115=0,0,IF(G$115&gt;'Version Control'!$B$98,F$109*('Version Control'!$B$98+((G$115-'Version Control'!$B$98)*(1+Inputs!$E$61)))/'Financial calcs'!G$115,F$109)))</f>
        <v>0</v>
      </c>
      <c r="H140" s="1078">
        <f>IF(AND(H$115&gt;0,H$102=H$17),H$109,IF(H$115=0,0,IF(H$115&gt;'Version Control'!$B$98,G$109*('Version Control'!$B$98+((H$115-'Version Control'!$B$98)*(1+Inputs!$E$61)))/'Financial calcs'!H$115,G$109)))</f>
        <v>0</v>
      </c>
      <c r="I140" s="1078">
        <f>IF(AND(I$115&gt;0,I$102=I$17),I$109,IF(I$115=0,0,IF(I$115&gt;'Version Control'!$B$98,H$109*('Version Control'!$B$98+((I$115-'Version Control'!$B$98)*(1+Inputs!$E$61)))/'Financial calcs'!I$115,H$109)))</f>
        <v>0</v>
      </c>
      <c r="J140" s="1078">
        <f>IF(AND(J$115&gt;0,J$102=J$17),J$109,IF(J$115=0,0,IF(J$115&gt;'Version Control'!$B$98,I$109*('Version Control'!$B$98+((J$115-'Version Control'!$B$98)*(1+Inputs!$E$61)))/'Financial calcs'!J$115,I$109)))</f>
        <v>0</v>
      </c>
      <c r="K140" s="1078">
        <f>IF(AND(K$115&gt;0,K$102=K$17),K$109,IF(K$115=0,0,IF(K$115&gt;'Version Control'!$B$98,J$109*('Version Control'!$B$98+((K$115-'Version Control'!$B$98)*(1+Inputs!$E$61)))/'Financial calcs'!K$115,J$109)))</f>
        <v>0</v>
      </c>
      <c r="L140" s="1078">
        <f>IF(AND(L$115&gt;0,L$102=L$17),L$109,IF(L$115=0,0,IF(L$115&gt;'Version Control'!$B$98,K$109*('Version Control'!$B$98+((L$115-'Version Control'!$B$98)*(1+Inputs!$E$61)))/'Financial calcs'!L$115,K$109)))</f>
        <v>0</v>
      </c>
      <c r="M140" s="1078">
        <f>IF(AND(M$115&gt;0,M$102=M$17),M$109,IF(M$115=0,0,IF(M$115&gt;'Version Control'!$B$98,L$109*('Version Control'!$B$98+((M$115-'Version Control'!$B$98)*(1+Inputs!$E$61)))/'Financial calcs'!M$115,L$109)))</f>
        <v>0</v>
      </c>
      <c r="N140" s="1078">
        <f>IF(AND(N$115&gt;0,N$102=N$17),N$109,IF(N$115=0,0,IF(N$115&gt;'Version Control'!$B$98,M$109*('Version Control'!$B$98+((N$115-'Version Control'!$B$98)*(1+Inputs!$E$61)))/'Financial calcs'!N$115,M$109)))</f>
        <v>0</v>
      </c>
      <c r="O140" s="1078">
        <f>IF(AND(O$115&gt;0,O$102=O$17),O$109,IF(O$115=0,0,IF(O$115&gt;'Version Control'!$B$98,N$109*('Version Control'!$B$98+((O$115-'Version Control'!$B$98)*(1+Inputs!$E$61)))/'Financial calcs'!O$115,N$109)))</f>
        <v>0</v>
      </c>
      <c r="P140" s="1078">
        <f>IF(AND(P$115&gt;0,P$102=P$17),P$109,IF(P$115=0,0,IF(P$115&gt;'Version Control'!$B$98,O$109*('Version Control'!$B$98+((P$115-'Version Control'!$B$98)*(1+Inputs!$E$61)))/'Financial calcs'!P$115,O$109)))</f>
        <v>0</v>
      </c>
      <c r="Q140" s="1078">
        <f>IF(AND(Q$115&gt;0,Q$102=Q$17),Q$109,IF(Q$115=0,0,IF(Q$115&gt;'Version Control'!$B$98,P$109*('Version Control'!$B$98+((Q$115-'Version Control'!$B$98)*(1+Inputs!$E$61)))/'Financial calcs'!Q$115,P$109)))</f>
        <v>0</v>
      </c>
      <c r="R140" s="1078">
        <f>IF(AND(R$115&gt;0,R$102=R$17),R$109,IF(R$115=0,0,IF(R$115&gt;'Version Control'!$B$98,Q$109*('Version Control'!$B$98+((R$115-'Version Control'!$B$98)*(1+Inputs!$E$61)))/'Financial calcs'!R$115,Q$109)))</f>
        <v>0</v>
      </c>
      <c r="S140" s="1078">
        <f>IF(AND(S$115&gt;0,S$102=S$17),S$109,IF(S$115=0,0,IF(S$115&gt;'Version Control'!$B$98,R$109*('Version Control'!$B$98+((S$115-'Version Control'!$B$98)*(1+Inputs!$E$61)))/'Financial calcs'!S$115,R$109)))</f>
        <v>0</v>
      </c>
      <c r="T140" s="1078">
        <f>IF(AND(T$115&gt;0,T$102=T$17),T$109,IF(T$115=0,0,IF(T$115&gt;'Version Control'!$B$98,S$109*('Version Control'!$B$98+((T$115-'Version Control'!$B$98)*(1+Inputs!$E$61)))/'Financial calcs'!T$115,S$109)))</f>
        <v>0</v>
      </c>
      <c r="U140" s="1078">
        <f>IF(AND(U$115&gt;0,U$102=U$17),U$109,IF(U$115=0,0,IF(U$115&gt;'Version Control'!$B$98,T$109*('Version Control'!$B$98+((U$115-'Version Control'!$B$98)*(1+Inputs!$E$61)))/'Financial calcs'!U$115,T$109)))</f>
        <v>0</v>
      </c>
      <c r="V140" s="1078">
        <f>IF(AND(V$115&gt;0,V$102=V$17),V$109,IF(V$115=0,0,IF(V$115&gt;'Version Control'!$B$98,U$109*('Version Control'!$B$98+((V$115-'Version Control'!$B$98)*(1+Inputs!$E$61)))/'Financial calcs'!V$115,U$109)))</f>
        <v>0</v>
      </c>
      <c r="W140" s="1078">
        <f>IF(AND(W$115&gt;0,W$102=W$17),W$109,IF(W$115=0,0,IF(W$115&gt;'Version Control'!$B$98,V$109*('Version Control'!$B$98+((W$115-'Version Control'!$B$98)*(1+Inputs!$E$61)))/'Financial calcs'!W$115,V$109)))</f>
        <v>0</v>
      </c>
      <c r="X140" s="1078">
        <f>IF(AND(X$115&gt;0,X$102=X$17),X$109,IF(X$115=0,0,IF(X$115&gt;'Version Control'!$B$98,W$109*('Version Control'!$B$98+((X$115-'Version Control'!$B$98)*(1+Inputs!$E$61)))/'Financial calcs'!X$115,W$109)))</f>
        <v>0</v>
      </c>
      <c r="Y140" s="1078">
        <f>IF(AND(Y$115&gt;0,Y$102=Y$17),Y$109,IF(Y$115=0,0,IF(Y$115&gt;'Version Control'!$B$98,X$109*('Version Control'!$B$98+((Y$115-'Version Control'!$B$98)*(1+Inputs!$E$61)))/'Financial calcs'!Y$115,X$109)))</f>
        <v>0</v>
      </c>
      <c r="Z140" s="1078">
        <f>IF(AND(Z$115&gt;0,Z$102=Z$17),Z$109,IF(Z$115=0,0,IF(Z$115&gt;'Version Control'!$B$98,Y$109*('Version Control'!$B$98+((Z$115-'Version Control'!$B$98)*(1+Inputs!$E$61)))/'Financial calcs'!Z$115,Y$109)))</f>
        <v>0</v>
      </c>
      <c r="AA140" s="1078">
        <f>IF(AND(AA$115&gt;0,AA$102=AA$17),AA$109,IF(AA$115=0,0,IF(AA$115&gt;'Version Control'!$B$98,Z$109*('Version Control'!$B$98+((AA$115-'Version Control'!$B$98)*(1+Inputs!$E$61)))/'Financial calcs'!AA$115,Z$109)))</f>
        <v>0</v>
      </c>
      <c r="AB140" s="1078">
        <f>IF(AND(AB$115&gt;0,AB$102=AB$17),AB$109,IF(AB$115=0,0,IF(AB$115&gt;'Version Control'!$B$98,AA$109*('Version Control'!$B$98+((AB$115-'Version Control'!$B$98)*(1+Inputs!$E$61)))/'Financial calcs'!AB$115,AA$109)))</f>
        <v>0</v>
      </c>
      <c r="AC140" s="1078">
        <f>IF(AND(AC$115&gt;0,AC$102=AC$17),AC$109,IF(AC$115=0,0,IF(AC$115&gt;'Version Control'!$B$98,AB$109*('Version Control'!$B$98+((AC$115-'Version Control'!$B$98)*(1+Inputs!$E$61)))/'Financial calcs'!AC$115,AB$109)))</f>
        <v>0</v>
      </c>
      <c r="AD140" s="1078">
        <f>IF(AND(AD$115&gt;0,AD$102=AD$17),AD$109,IF(AD$115=0,0,IF(AD$115&gt;'Version Control'!$B$98,AC$109*('Version Control'!$B$98+((AD$115-'Version Control'!$B$98)*(1+Inputs!$E$61)))/'Financial calcs'!AD$115,AC$109)))</f>
        <v>0</v>
      </c>
      <c r="AE140" s="1078">
        <f>IF(AND(AE$115&gt;0,AE$102=AE$17),AE$109,IF(AE$115=0,0,IF(AE$115&gt;'Version Control'!$B$98,AD$109*('Version Control'!$B$98+((AE$115-'Version Control'!$B$98)*(1+Inputs!$E$61)))/'Financial calcs'!AE$115,AD$109)))</f>
        <v>0</v>
      </c>
      <c r="AF140" s="1078">
        <f>IF(AND(AF$115&gt;0,AF$102=AF$17),AF$109,IF(AF$115=0,0,IF(AF$115&gt;'Version Control'!$B$98,AE$109*('Version Control'!$B$98+((AF$115-'Version Control'!$B$98)*(1+Inputs!$E$61)))/'Financial calcs'!AF$115,AE$109)))</f>
        <v>0</v>
      </c>
      <c r="AG140" s="1078">
        <f>IF(AND(AG$115&gt;0,AG$102=AG$17),AG$109,IF(AG$115=0,0,IF(AG$115&gt;'Version Control'!$B$98,AF$109*('Version Control'!$B$98+((AG$115-'Version Control'!$B$98)*(1+Inputs!$E$61)))/'Financial calcs'!AG$115,AF$109)))</f>
        <v>0</v>
      </c>
      <c r="AH140" s="1078">
        <f>IF(AND(AH$115&gt;0,AH$102=AH$17),AH$109,IF(AH$115=0,0,IF(AH$115&gt;'Version Control'!$B$98,AG$109*('Version Control'!$B$98+((AH$115-'Version Control'!$B$98)*(1+Inputs!$E$61)))/'Financial calcs'!AH$115,AG$109)))</f>
        <v>0</v>
      </c>
      <c r="AI140" s="1078">
        <f>IF(AND(AI$115&gt;0,AI$102=AI$17),AI$109,IF(AI$115=0,0,IF(AI$115&gt;'Version Control'!$B$98,AH$109*('Version Control'!$B$98+((AI$115-'Version Control'!$B$98)*(1+Inputs!$E$61)))/'Financial calcs'!AI$115,AH$109)))</f>
        <v>0</v>
      </c>
      <c r="AJ140" s="1078">
        <f>IF(AND(AJ$115&gt;0,AJ$102=AJ$17),AJ$109,IF(AJ$115=0,0,IF(AJ$115&gt;'Version Control'!$B$98,AI$109*('Version Control'!$B$98+((AJ$115-'Version Control'!$B$98)*(1+Inputs!$E$61)))/'Financial calcs'!AJ$115,AI$109)))</f>
        <v>0</v>
      </c>
      <c r="AK140" s="1078">
        <f>IF(AND(AK$115&gt;0,AK$102=AK$17),AK$109,IF(AK$115=0,0,IF(AK$115&gt;'Version Control'!$B$98,AJ$109*('Version Control'!$B$98+((AK$115-'Version Control'!$B$98)*(1+Inputs!$E$61)))/'Financial calcs'!AK$115,AJ$109)))</f>
        <v>0</v>
      </c>
      <c r="AL140" s="1078">
        <f>IF(AND(AL$115&gt;0,AL$102=AL$17),AL$109,IF(AL$115=0,0,IF(AL$115&gt;'Version Control'!$B$98,AK$109*('Version Control'!$B$98+((AL$115-'Version Control'!$B$98)*(1+Inputs!$E$61)))/'Financial calcs'!AL$115,AK$109)))</f>
        <v>0</v>
      </c>
      <c r="AM140" s="1078">
        <f>IF(AND(AM$115&gt;0,AM$102=AM$17),AM$109,IF(AM$115=0,0,IF(AM$115&gt;'Version Control'!$B$98,AL$109*('Version Control'!$B$98+((AM$115-'Version Control'!$B$98)*(1+Inputs!$E$61)))/'Financial calcs'!AM$115,AL$109)))</f>
        <v>0</v>
      </c>
      <c r="AN140" s="1078">
        <f>IF(AND(AN$115&gt;0,AN$102=AN$17),AN$109,IF(AN$115=0,0,IF(AN$115&gt;'Version Control'!$B$98,AM$109*('Version Control'!$B$98+((AN$115-'Version Control'!$B$98)*(1+Inputs!$E$61)))/'Financial calcs'!AN$115,AM$109)))</f>
        <v>0</v>
      </c>
      <c r="AO140" s="1078">
        <f>IF(AND(AO$115&gt;0,AO$102=AO$17),AO$109,IF(AO$115=0,0,IF(AO$115&gt;'Version Control'!$B$98,AN$109*('Version Control'!$B$98+((AO$115-'Version Control'!$B$98)*(1+Inputs!$E$61)))/'Financial calcs'!AO$115,AN$109)))</f>
        <v>0</v>
      </c>
      <c r="AP140" s="1078">
        <f>IF(AND(AP$115&gt;0,AP$102=AP$17),AP$109,IF(AP$115=0,0,IF(AP$115&gt;'Version Control'!$B$98,AO$109*('Version Control'!$B$98+((AP$115-'Version Control'!$B$98)*(1+Inputs!$E$61)))/'Financial calcs'!AP$115,AO$109)))</f>
        <v>0</v>
      </c>
      <c r="AQ140" s="1078">
        <f>IF(AND(AQ$115&gt;0,AQ$102=AQ$17),AQ$109,IF(AQ$115=0,0,IF(AQ$115&gt;'Version Control'!$B$98,AP$109*('Version Control'!$B$98+((AQ$115-'Version Control'!$B$98)*(1+Inputs!$E$61)))/'Financial calcs'!AQ$115,AP$109)))</f>
        <v>0</v>
      </c>
      <c r="AR140" s="1078">
        <f>IF(AND(AR$115&gt;0,AR$102=AR$17),AR$109,IF(AR$115=0,0,IF(AR$115&gt;'Version Control'!$B$98,AQ$109*('Version Control'!$B$98+((AR$115-'Version Control'!$B$98)*(1+Inputs!$E$61)))/'Financial calcs'!AR$115,AQ$109)))</f>
        <v>0</v>
      </c>
      <c r="AS140" s="1078">
        <f>IF(AND(AS$115&gt;0,AS$102=AS$17),AS$109,IF(AS$115=0,0,IF(AS$115&gt;'Version Control'!$B$98,AR$109*('Version Control'!$B$98+((AS$115-'Version Control'!$B$98)*(1+Inputs!$E$61)))/'Financial calcs'!AS$115,AR$109)))</f>
        <v>0</v>
      </c>
      <c r="AT140" s="1078">
        <f>IF(AND(AT$115&gt;0,AT$102=AT$17),AT$109,IF(AT$115=0,0,IF(AT$115&gt;'Version Control'!$B$98,AS$109*('Version Control'!$B$98+((AT$115-'Version Control'!$B$98)*(1+Inputs!$E$61)))/'Financial calcs'!AT$115,AS$109)))</f>
        <v>0</v>
      </c>
      <c r="AU140" s="1078">
        <f>IF(AND(AU$115&gt;0,AU$102=AU$17),AU$109,IF(AU$115=0,0,IF(AU$115&gt;'Version Control'!$B$98,AT$109*('Version Control'!$B$98+((AU$115-'Version Control'!$B$98)*(1+Inputs!$E$61)))/'Financial calcs'!AU$115,AT$109)))</f>
        <v>1.6389780134504777</v>
      </c>
      <c r="AV140" s="1078">
        <f>IF(AND(AV$115&gt;0,AV$102=AV$17),AV$109,IF(AV$115=0,0,IF(AV$115&gt;'Version Control'!$B$98,AU$109*('Version Control'!$B$98+((AV$115-'Version Control'!$B$98)*(1+Inputs!$E$61)))/'Financial calcs'!AV$115,AU$109)))</f>
        <v>0</v>
      </c>
      <c r="AW140" s="1078">
        <f>IF(AND(AW$115&gt;0,AW$102=AW$17),AW$109,IF(AW$115=0,0,IF(AW$115&gt;'Version Control'!$B$98,AV$109*('Version Control'!$B$98+((AW$115-'Version Control'!$B$98)*(1+Inputs!$E$61)))/'Financial calcs'!AW$115,AV$109)))</f>
        <v>0</v>
      </c>
      <c r="AX140" s="1078">
        <f>IF(AND(AX$115&gt;0,AX$102=AX$17),AX$109,IF(AX$115=0,0,IF(AX$115&gt;'Version Control'!$B$98,AW$109*('Version Control'!$B$98+((AX$115-'Version Control'!$B$98)*(1+Inputs!$E$61)))/'Financial calcs'!AX$115,AW$109)))</f>
        <v>0</v>
      </c>
      <c r="AY140" s="1078">
        <f>IF(AND(AY$115&gt;0,AY$102=AY$17),AY$109,IF(AY$115=0,0,IF(AY$115&gt;'Version Control'!$B$98,AX$109*('Version Control'!$B$98+((AY$115-'Version Control'!$B$98)*(1+Inputs!$E$61)))/'Financial calcs'!AY$115,AX$109)))</f>
        <v>0</v>
      </c>
      <c r="AZ140" s="1078">
        <f>IF(AND(AZ$115&gt;0,AZ$102=AZ$17),AZ$109,IF(AZ$115=0,0,IF(AZ$115&gt;'Version Control'!$B$98,AY$109*('Version Control'!$B$98+((AZ$115-'Version Control'!$B$98)*(1+Inputs!$E$61)))/'Financial calcs'!AZ$115,AY$109)))</f>
        <v>0</v>
      </c>
      <c r="BA140" s="1078">
        <f>IF(AND(BA$115&gt;0,BA$102=BA$17),BA$109,IF(BA$115=0,0,IF(BA$115&gt;'Version Control'!$B$98,AZ$109*('Version Control'!$B$98+((BA$115-'Version Control'!$B$98)*(1+Inputs!$E$61)))/'Financial calcs'!BA$115,AZ$109)))</f>
        <v>0</v>
      </c>
      <c r="BB140" s="1078">
        <f>IF(AND(BB$115&gt;0,BB$102=BB$17),BB$109,IF(BB$115=0,0,IF(BB$115&gt;'Version Control'!$B$98,BA$109*('Version Control'!$B$98+((BB$115-'Version Control'!$B$98)*(1+Inputs!$E$61)))/'Financial calcs'!BB$115,BA$109)))</f>
        <v>0</v>
      </c>
      <c r="BC140" s="1078">
        <f>IF(AND(BC$115&gt;0,BC$102=BC$17),BC$109,IF(BC$115=0,0,IF(BC$115&gt;'Version Control'!$B$98,BB$109*('Version Control'!$B$98+((BC$115-'Version Control'!$B$98)*(1+Inputs!$E$61)))/'Financial calcs'!BC$115,BB$109)))</f>
        <v>0</v>
      </c>
      <c r="BD140" s="1078">
        <f>IF(AND(BD$115&gt;0,BD$102=BD$17),BD$109,IF(BD$115=0,0,IF(BD$115&gt;'Version Control'!$B$98,BC$109*('Version Control'!$B$98+((BD$115-'Version Control'!$B$98)*(1+Inputs!$E$61)))/'Financial calcs'!BD$115,BC$109)))</f>
        <v>0</v>
      </c>
      <c r="BE140" s="1078">
        <f>IF(AND(BE$115&gt;0,BE$102=BE$17),BE$109,IF(BE$115=0,0,IF(BE$115&gt;'Version Control'!$B$98,BD$109*('Version Control'!$B$98+((BE$115-'Version Control'!$B$98)*(1+Inputs!$E$61)))/'Financial calcs'!BE$115,BD$109)))</f>
        <v>0</v>
      </c>
      <c r="BF140" s="1078">
        <f>IF(AND(BF$115&gt;0,BF$102=BF$17),BF$109,IF(BF$115=0,0,IF(BF$115&gt;'Version Control'!$B$98,BE$109*('Version Control'!$B$98+((BF$115-'Version Control'!$B$98)*(1+Inputs!$E$61)))/'Financial calcs'!BF$115,BE$109)))</f>
        <v>0</v>
      </c>
      <c r="BG140" s="1078">
        <f>IF(AND(BG$115&gt;0,BG$102=BG$17),BG$109,IF(BG$115=0,0,IF(BG$115&gt;'Version Control'!$B$98,BF$109*('Version Control'!$B$98+((BG$115-'Version Control'!$B$98)*(1+Inputs!$E$61)))/'Financial calcs'!BG$115,BF$109)))</f>
        <v>0</v>
      </c>
      <c r="BH140" s="1078">
        <f>IF(AND(BH$115&gt;0,BH$102=BH$17),BH$109,IF(BH$115=0,0,IF(BH$115&gt;'Version Control'!$B$98,BG$109*('Version Control'!$B$98+((BH$115-'Version Control'!$B$98)*(1+Inputs!$E$61)))/'Financial calcs'!BH$115,BG$109)))</f>
        <v>0</v>
      </c>
      <c r="BI140" s="1078">
        <f>IF(AND(BI$115&gt;0,BI$102=BI$17),BI$109,IF(BI$115=0,0,IF(BI$115&gt;'Version Control'!$B$98,BH$109*('Version Control'!$B$98+((BI$115-'Version Control'!$B$98)*(1+Inputs!$E$61)))/'Financial calcs'!BI$115,BH$109)))</f>
        <v>0</v>
      </c>
      <c r="BJ140" s="1078">
        <f>IF(AND(BJ$115&gt;0,BJ$102=BJ$17),BJ$109,IF(BJ$115=0,0,IF(BJ$115&gt;'Version Control'!$B$98,BI$109*('Version Control'!$B$98+((BJ$115-'Version Control'!$B$98)*(1+Inputs!$E$61)))/'Financial calcs'!BJ$115,BI$109)))</f>
        <v>0</v>
      </c>
      <c r="BK140" s="1078">
        <f>IF(AND(BK$115&gt;0,BK$102=BK$17),BK$109,IF(BK$115=0,0,IF(BK$115&gt;'Version Control'!$B$98,BJ$109*('Version Control'!$B$98+((BK$115-'Version Control'!$B$98)*(1+Inputs!$E$61)))/'Financial calcs'!BK$115,BJ$109)))</f>
        <v>0</v>
      </c>
      <c r="BL140" s="1078">
        <f>IF(AND(BL$115&gt;0,BL$102=BL$17),BL$109,IF(BL$115=0,0,IF(BL$115&gt;'Version Control'!$B$98,BK$109*('Version Control'!$B$98+((BL$115-'Version Control'!$B$98)*(1+Inputs!$E$61)))/'Financial calcs'!BL$115,BK$109)))</f>
        <v>0</v>
      </c>
      <c r="BM140" s="1078">
        <f>IF(AND(BM$115&gt;0,BM$102=BM$17),BM$109,IF(BM$115=0,0,IF(BM$115&gt;'Version Control'!$B$98,BL$109*('Version Control'!$B$98+((BM$115-'Version Control'!$B$98)*(1+Inputs!$E$61)))/'Financial calcs'!BM$115,BL$109)))</f>
        <v>0</v>
      </c>
      <c r="BN140" s="1078">
        <f>IF(AND(BN$115&gt;0,BN$102=BN$17),BN$109,IF(BN$115=0,0,IF(BN$115&gt;'Version Control'!$B$98,BM$109*('Version Control'!$B$98+((BN$115-'Version Control'!$B$98)*(1+Inputs!$E$61)))/'Financial calcs'!BN$115,BM$109)))</f>
        <v>0</v>
      </c>
      <c r="BO140" s="1078">
        <f>IF(AND(BO$115&gt;0,BO$102=BO$17),BO$109,IF(BO$115=0,0,IF(BO$115&gt;'Version Control'!$B$98,BN$109*('Version Control'!$B$98+((BO$115-'Version Control'!$B$98)*(1+Inputs!$E$61)))/'Financial calcs'!BO$115,BN$109)))</f>
        <v>0</v>
      </c>
      <c r="BP140" s="1078">
        <f>IF(AND(BP$115&gt;0,BP$102=BP$17),BP$109,IF(BP$115=0,0,IF(BP$115&gt;'Version Control'!$B$98,BO$109*('Version Control'!$B$98+((BP$115-'Version Control'!$B$98)*(1+Inputs!$E$61)))/'Financial calcs'!BP$115,BO$109)))</f>
        <v>0</v>
      </c>
      <c r="BQ140" s="1078">
        <f>IF(AND(BQ$115&gt;0,BQ$102=BQ$17),BQ$109,IF(BQ$115=0,0,IF(BQ$115&gt;'Version Control'!$B$98,BP$109*('Version Control'!$B$98+((BQ$115-'Version Control'!$B$98)*(1+Inputs!$E$61)))/'Financial calcs'!BQ$115,BP$109)))</f>
        <v>0</v>
      </c>
      <c r="BR140" s="1078">
        <f>IF(AND(BR$115&gt;0,BR$102=BR$17),BR$109,IF(BR$115=0,0,IF(BR$115&gt;'Version Control'!$B$98,BQ$109*('Version Control'!$B$98+((BR$115-'Version Control'!$B$98)*(1+Inputs!$E$61)))/'Financial calcs'!BR$115,BQ$109)))</f>
        <v>0</v>
      </c>
      <c r="BS140" s="1078">
        <f>IF(AND(BS$115&gt;0,BS$102=BS$17),BS$109,IF(BS$115=0,0,IF(BS$115&gt;'Version Control'!$B$98,BR$109*('Version Control'!$B$98+((BS$115-'Version Control'!$B$98)*(1+Inputs!$E$61)))/'Financial calcs'!BS$115,BR$109)))</f>
        <v>0</v>
      </c>
      <c r="BT140" s="1078">
        <f>IF(AND(BT$115&gt;0,BT$102=BT$17),BT$109,IF(BT$115=0,0,IF(BT$115&gt;'Version Control'!$B$98,BS$109*('Version Control'!$B$98+((BT$115-'Version Control'!$B$98)*(1+Inputs!$E$61)))/'Financial calcs'!BT$115,BS$109)))</f>
        <v>0</v>
      </c>
      <c r="BU140" s="1078">
        <f>IF(AND(BU$115&gt;0,BU$102=BU$17),BU$109,IF(BU$115=0,0,IF(BU$115&gt;'Version Control'!$B$98,BT$109*('Version Control'!$B$98+((BU$115-'Version Control'!$B$98)*(1+Inputs!$E$61)))/'Financial calcs'!BU$115,BT$109)))</f>
        <v>0</v>
      </c>
      <c r="BV140" s="1078">
        <f>IF(AND(BV$115&gt;0,BV$102=BV$17),BV$109,IF(BV$115=0,0,IF(BV$115&gt;'Version Control'!$B$98,BU$109*('Version Control'!$B$98+((BV$115-'Version Control'!$B$98)*(1+Inputs!$E$61)))/'Financial calcs'!BV$115,BU$109)))</f>
        <v>0</v>
      </c>
      <c r="BW140" s="1078">
        <f>IF(AND(BW$115&gt;0,BW$102=BW$17),BW$109,IF(BW$115=0,0,IF(BW$115&gt;'Version Control'!$B$98,BV$109*('Version Control'!$B$98+((BW$115-'Version Control'!$B$98)*(1+Inputs!$E$61)))/'Financial calcs'!BW$115,BV$109)))</f>
        <v>0</v>
      </c>
      <c r="BX140" s="1078">
        <f>IF(AND(BX$115&gt;0,BX$102=BX$17),BX$109,IF(BX$115=0,0,IF(BX$115&gt;'Version Control'!$B$98,BW$109*('Version Control'!$B$98+((BX$115-'Version Control'!$B$98)*(1+Inputs!$E$61)))/'Financial calcs'!BX$115,BW$109)))</f>
        <v>0</v>
      </c>
      <c r="BY140" s="1078">
        <f>IF(AND(BY$115&gt;0,BY$102=BY$17),BY$109,IF(BY$115=0,0,IF(BY$115&gt;'Version Control'!$B$98,BX$109*('Version Control'!$B$98+((BY$115-'Version Control'!$B$98)*(1+Inputs!$E$61)))/'Financial calcs'!BY$115,BX$109)))</f>
        <v>0</v>
      </c>
      <c r="BZ140" s="1078">
        <f>IF(AND(BZ$115&gt;0,BZ$102=BZ$17),BZ$109,IF(BZ$115=0,0,IF(BZ$115&gt;'Version Control'!$B$98,BY$109*('Version Control'!$B$98+((BZ$115-'Version Control'!$B$98)*(1+Inputs!$E$61)))/'Financial calcs'!BZ$115,BY$109)))</f>
        <v>0</v>
      </c>
      <c r="CA140" s="1078">
        <f>IF(AND(CA$115&gt;0,CA$102=CA$17),CA$109,IF(CA$115=0,0,IF(CA$115&gt;'Version Control'!$B$98,BZ$109*('Version Control'!$B$98+((CA$115-'Version Control'!$B$98)*(1+Inputs!$E$61)))/'Financial calcs'!CA$115,BZ$109)))</f>
        <v>0</v>
      </c>
      <c r="CB140" s="1078">
        <f>IF(AND(CB$115&gt;0,CB$102=CB$17),CB$109,IF(CB$115=0,0,IF(CB$115&gt;'Version Control'!$B$98,CA$109*('Version Control'!$B$98+((CB$115-'Version Control'!$B$98)*(1+Inputs!$E$61)))/'Financial calcs'!CB$115,CA$109)))</f>
        <v>0</v>
      </c>
      <c r="CC140" s="1078">
        <f>IF(AND(CC$115&gt;0,CC$102=CC$17),CC$109,IF(CC$115=0,0,IF(CC$115&gt;'Version Control'!$B$98,CB$109*('Version Control'!$B$98+((CC$115-'Version Control'!$B$98)*(1+Inputs!$E$61)))/'Financial calcs'!CC$115,CB$109)))</f>
        <v>0</v>
      </c>
      <c r="CD140" s="1078">
        <f>IF(AND(CD$115&gt;0,CD$102=CD$17),CD$109,IF(CD$115=0,0,IF(CD$115&gt;'Version Control'!$B$98,CC$109*('Version Control'!$B$98+((CD$115-'Version Control'!$B$98)*(1+Inputs!$E$61)))/'Financial calcs'!CD$115,CC$109)))</f>
        <v>0</v>
      </c>
      <c r="CE140" s="1078">
        <f>IF(AND(CE$115&gt;0,CE$102=CE$17),CE$109,IF(CE$115=0,0,IF(CE$115&gt;'Version Control'!$B$98,CD$109*('Version Control'!$B$98+((CE$115-'Version Control'!$B$98)*(1+Inputs!$E$61)))/'Financial calcs'!CE$115,CD$109)))</f>
        <v>0</v>
      </c>
      <c r="CF140" s="1078">
        <f>IF(AND(CF$115&gt;0,CF$102=CF$17),CF$109,IF(CF$115=0,0,IF(CF$115&gt;'Version Control'!$B$98,CE$109*('Version Control'!$B$98+((CF$115-'Version Control'!$B$98)*(1+Inputs!$E$61)))/'Financial calcs'!CF$115,CE$109)))</f>
        <v>0</v>
      </c>
      <c r="CG140" s="1078">
        <f>IF(AND(CG$115&gt;0,CG$102=CG$17),CG$109,IF(CG$115=0,0,IF(CG$115&gt;'Version Control'!$B$98,CF$109*('Version Control'!$B$98+((CG$115-'Version Control'!$B$98)*(1+Inputs!$E$61)))/'Financial calcs'!CG$115,CF$109)))</f>
        <v>0</v>
      </c>
      <c r="CH140" s="197"/>
    </row>
    <row r="141" spans="1:86" s="1076" customFormat="1" ht="4.1500000000000004" hidden="1" outlineLevel="1" x14ac:dyDescent="0.15">
      <c r="A141" s="1081"/>
      <c r="B141" s="1081"/>
      <c r="C141" s="1081"/>
      <c r="D141" s="1081"/>
      <c r="E141" s="1081"/>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c r="AB141" s="1082"/>
      <c r="AC141" s="1082"/>
      <c r="AD141" s="1082"/>
      <c r="AE141" s="1082"/>
      <c r="AF141" s="1082"/>
      <c r="AG141" s="1082"/>
      <c r="AH141" s="1082"/>
      <c r="AI141" s="1082"/>
      <c r="AJ141" s="1082"/>
      <c r="AK141" s="1082"/>
      <c r="AL141" s="1082"/>
      <c r="AM141" s="1082"/>
      <c r="AN141" s="1082"/>
      <c r="AO141" s="1082"/>
      <c r="AP141" s="1082"/>
      <c r="AQ141" s="1082"/>
      <c r="AR141" s="1082"/>
      <c r="AS141" s="1082"/>
      <c r="AT141" s="1082"/>
      <c r="AU141" s="1082"/>
      <c r="AV141" s="1082"/>
      <c r="AW141" s="1082"/>
      <c r="AX141" s="1082"/>
      <c r="AY141" s="1082"/>
      <c r="AZ141" s="1082"/>
      <c r="BA141" s="1082"/>
      <c r="BB141" s="1082"/>
      <c r="BC141" s="1082"/>
      <c r="BD141" s="1082"/>
      <c r="BE141" s="1082"/>
      <c r="BF141" s="1082"/>
      <c r="BG141" s="1082"/>
      <c r="BH141" s="1082"/>
      <c r="BI141" s="1082"/>
      <c r="BJ141" s="1082"/>
      <c r="BK141" s="1082"/>
      <c r="BL141" s="1082"/>
      <c r="BM141" s="1082"/>
      <c r="BN141" s="1082"/>
      <c r="BO141" s="1082"/>
      <c r="BP141" s="1082"/>
      <c r="BQ141" s="1082"/>
      <c r="BR141" s="1082"/>
      <c r="BS141" s="1082"/>
      <c r="BT141" s="1082"/>
      <c r="BU141" s="1082"/>
      <c r="BV141" s="1082"/>
      <c r="BW141" s="1082"/>
      <c r="BX141" s="1082"/>
      <c r="BY141" s="1082"/>
      <c r="BZ141" s="1082"/>
      <c r="CA141" s="1082"/>
      <c r="CB141" s="1082"/>
      <c r="CC141" s="1082"/>
      <c r="CD141" s="1082"/>
      <c r="CE141" s="1082"/>
      <c r="CF141" s="1082"/>
      <c r="CG141" s="1082"/>
      <c r="CH141" s="1081"/>
    </row>
    <row r="142" spans="1:86" ht="14.45" hidden="1" outlineLevel="1" x14ac:dyDescent="0.3">
      <c r="A142" s="197"/>
      <c r="B142" s="1079" t="s">
        <v>495</v>
      </c>
      <c r="C142" s="197"/>
      <c r="D142" s="197"/>
      <c r="E142" s="197"/>
      <c r="F142" s="1078"/>
      <c r="G142" s="1078"/>
      <c r="H142" s="1078"/>
      <c r="I142" s="1078"/>
      <c r="J142" s="1078"/>
      <c r="K142" s="1078"/>
      <c r="L142" s="1078"/>
      <c r="M142" s="1078"/>
      <c r="N142" s="1078"/>
      <c r="O142" s="1078"/>
      <c r="P142" s="1078"/>
      <c r="Q142" s="1078"/>
      <c r="R142" s="1078"/>
      <c r="S142" s="1078"/>
      <c r="T142" s="1078"/>
      <c r="U142" s="1078"/>
      <c r="V142" s="1078"/>
      <c r="W142" s="1078"/>
      <c r="X142" s="1078"/>
      <c r="Y142" s="1078"/>
      <c r="Z142" s="1078"/>
      <c r="AA142" s="1078"/>
      <c r="AB142" s="1078"/>
      <c r="AC142" s="1078"/>
      <c r="AD142" s="1078"/>
      <c r="AE142" s="1078"/>
      <c r="AF142" s="1078"/>
      <c r="AG142" s="1078"/>
      <c r="AH142" s="1078"/>
      <c r="AI142" s="1078"/>
      <c r="AJ142" s="1078"/>
      <c r="AK142" s="1078"/>
      <c r="AL142" s="1078"/>
      <c r="AM142" s="1078"/>
      <c r="AN142" s="1078"/>
      <c r="AO142" s="1078"/>
      <c r="AP142" s="1078"/>
      <c r="AQ142" s="1078"/>
      <c r="AR142" s="1078"/>
      <c r="AS142" s="1078"/>
      <c r="AT142" s="1078"/>
      <c r="AU142" s="1078"/>
      <c r="AV142" s="1078"/>
      <c r="AW142" s="1078"/>
      <c r="AX142" s="1078"/>
      <c r="AY142" s="1078"/>
      <c r="AZ142" s="1078"/>
      <c r="BA142" s="1078"/>
      <c r="BB142" s="1078"/>
      <c r="BC142" s="1078"/>
      <c r="BD142" s="1078"/>
      <c r="BE142" s="1078"/>
      <c r="BF142" s="1078"/>
      <c r="BG142" s="1078"/>
      <c r="BH142" s="1078"/>
      <c r="BI142" s="1078"/>
      <c r="BJ142" s="1078"/>
      <c r="BK142" s="1078"/>
      <c r="BL142" s="1078"/>
      <c r="BM142" s="1078"/>
      <c r="BN142" s="1078"/>
      <c r="BO142" s="1078"/>
      <c r="BP142" s="1078"/>
      <c r="BQ142" s="1078"/>
      <c r="BR142" s="1078"/>
      <c r="BS142" s="1078"/>
      <c r="BT142" s="1078"/>
      <c r="BU142" s="1078"/>
      <c r="BV142" s="1078"/>
      <c r="BW142" s="1078"/>
      <c r="BX142" s="1078"/>
      <c r="BY142" s="1078"/>
      <c r="BZ142" s="1078"/>
      <c r="CA142" s="1078"/>
      <c r="CB142" s="1078"/>
      <c r="CC142" s="1078"/>
      <c r="CD142" s="1078"/>
      <c r="CE142" s="1078"/>
      <c r="CF142" s="1078"/>
      <c r="CG142" s="1078"/>
      <c r="CH142" s="197"/>
    </row>
    <row r="143" spans="1:86" ht="14.45" hidden="1" outlineLevel="1" x14ac:dyDescent="0.3">
      <c r="A143" s="1008"/>
      <c r="B143" s="197" t="s">
        <v>1227</v>
      </c>
      <c r="C143" s="197"/>
      <c r="D143" s="197"/>
      <c r="E143" s="197"/>
      <c r="F143" s="1078">
        <f>IF(AND(F$114&gt;0,F$102=F$17),1,IF(F$114=0,0,IF(F$114&gt;'Version Control'!$B$98,(F$114-'Version Control'!$B$98+('Version Control'!$B$98*(1+Inputs!$E$62)))/'Financial calcs'!F$114,1+Inputs!$E$62)))</f>
        <v>0</v>
      </c>
      <c r="G143" s="1078">
        <f>IF(AND(G$114&gt;0,G$102=G$17),1,IF(G$114=0,0,IF(G$114&gt;'Version Control'!$B$98,(G$114-'Version Control'!$B$98+('Version Control'!$B$98*(1+Inputs!$E$62)))/'Financial calcs'!G$114,1+Inputs!$E$62)))</f>
        <v>0</v>
      </c>
      <c r="H143" s="1078">
        <f>IF(AND(H$114&gt;0,H$102=H$17),1,IF(H$114=0,0,IF(H$114&gt;'Version Control'!$B$98,(H$114-'Version Control'!$B$98+('Version Control'!$B$98*(1+Inputs!$E$62)))/'Financial calcs'!H$114,1+Inputs!$E$62)))</f>
        <v>1.0125</v>
      </c>
      <c r="I143" s="1078">
        <f>IF(AND(I$114&gt;0,I$102=I$17),1,IF(I$114=0,0,IF(I$114&gt;'Version Control'!$B$98,(I$114-'Version Control'!$B$98+('Version Control'!$B$98*(1+Inputs!$E$62)))/'Financial calcs'!I$114,1+Inputs!$E$62)))</f>
        <v>0</v>
      </c>
      <c r="J143" s="1078">
        <f>IF(AND(J$114&gt;0,J$102=J$17),1,IF(J$114=0,0,IF(J$114&gt;'Version Control'!$B$98,(J$114-'Version Control'!$B$98+('Version Control'!$B$98*(1+Inputs!$E$62)))/'Financial calcs'!J$114,1+Inputs!$E$62)))</f>
        <v>0</v>
      </c>
      <c r="K143" s="1078">
        <f>IF(AND(K$114&gt;0,K$102=K$17),1,IF(K$114=0,0,IF(K$114&gt;'Version Control'!$B$98,(K$114-'Version Control'!$B$98+('Version Control'!$B$98*(1+Inputs!$E$62)))/'Financial calcs'!K$114,1+Inputs!$E$62)))</f>
        <v>0</v>
      </c>
      <c r="L143" s="1078">
        <f>IF(AND(L$114&gt;0,L$102=L$17),1,IF(L$114=0,0,IF(L$114&gt;'Version Control'!$B$98,(L$114-'Version Control'!$B$98+('Version Control'!$B$98*(1+Inputs!$E$62)))/'Financial calcs'!L$114,1+Inputs!$E$62)))</f>
        <v>0</v>
      </c>
      <c r="M143" s="1078">
        <f>IF(AND(M$114&gt;0,M$102=M$17),1,IF(M$114=0,0,IF(M$114&gt;'Version Control'!$B$98,(M$114-'Version Control'!$B$98+('Version Control'!$B$98*(1+Inputs!$E$62)))/'Financial calcs'!M$114,1+Inputs!$E$62)))</f>
        <v>0</v>
      </c>
      <c r="N143" s="1078">
        <f>IF(AND(N$114&gt;0,N$102=N$17),1,IF(N$114=0,0,IF(N$114&gt;'Version Control'!$B$98,(N$114-'Version Control'!$B$98+('Version Control'!$B$98*(1+Inputs!$E$62)))/'Financial calcs'!N$114,1+Inputs!$E$62)))</f>
        <v>0</v>
      </c>
      <c r="O143" s="1078">
        <f>IF(AND(O$114&gt;0,O$102=O$17),1,IF(O$114=0,0,IF(O$114&gt;'Version Control'!$B$98,(O$114-'Version Control'!$B$98+('Version Control'!$B$98*(1+Inputs!$E$62)))/'Financial calcs'!O$114,1+Inputs!$E$62)))</f>
        <v>0</v>
      </c>
      <c r="P143" s="1078">
        <f>IF(AND(P$114&gt;0,P$102=P$17),1,IF(P$114=0,0,IF(P$114&gt;'Version Control'!$B$98,(P$114-'Version Control'!$B$98+('Version Control'!$B$98*(1+Inputs!$E$62)))/'Financial calcs'!P$114,1+Inputs!$E$62)))</f>
        <v>0</v>
      </c>
      <c r="Q143" s="1078">
        <f>IF(AND(Q$114&gt;0,Q$102=Q$17),1,IF(Q$114=0,0,IF(Q$114&gt;'Version Control'!$B$98,(Q$114-'Version Control'!$B$98+('Version Control'!$B$98*(1+Inputs!$E$62)))/'Financial calcs'!Q$114,1+Inputs!$E$62)))</f>
        <v>0</v>
      </c>
      <c r="R143" s="1078">
        <f>IF(AND(R$114&gt;0,R$102=R$17),1,IF(R$114=0,0,IF(R$114&gt;'Version Control'!$B$98,(R$114-'Version Control'!$B$98+('Version Control'!$B$98*(1+Inputs!$E$62)))/'Financial calcs'!R$114,1+Inputs!$E$62)))</f>
        <v>0</v>
      </c>
      <c r="S143" s="1078">
        <f>IF(AND(S$114&gt;0,S$102=S$17),1,IF(S$114=0,0,IF(S$114&gt;'Version Control'!$B$98,(S$114-'Version Control'!$B$98+('Version Control'!$B$98*(1+Inputs!$E$62)))/'Financial calcs'!S$114,1+Inputs!$E$62)))</f>
        <v>0</v>
      </c>
      <c r="T143" s="1078">
        <f>IF(AND(T$114&gt;0,T$102=T$17),1,IF(T$114=0,0,IF(T$114&gt;'Version Control'!$B$98,(T$114-'Version Control'!$B$98+('Version Control'!$B$98*(1+Inputs!$E$62)))/'Financial calcs'!T$114,1+Inputs!$E$62)))</f>
        <v>0</v>
      </c>
      <c r="U143" s="1078">
        <f>IF(AND(U$114&gt;0,U$102=U$17),1,IF(U$114=0,0,IF(U$114&gt;'Version Control'!$B$98,(U$114-'Version Control'!$B$98+('Version Control'!$B$98*(1+Inputs!$E$62)))/'Financial calcs'!U$114,1+Inputs!$E$62)))</f>
        <v>0</v>
      </c>
      <c r="V143" s="1078">
        <f>IF(AND(V$114&gt;0,V$102=V$17),1,IF(V$114=0,0,IF(V$114&gt;'Version Control'!$B$98,(V$114-'Version Control'!$B$98+('Version Control'!$B$98*(1+Inputs!$E$62)))/'Financial calcs'!V$114,1+Inputs!$E$62)))</f>
        <v>0</v>
      </c>
      <c r="W143" s="1078">
        <f>IF(AND(W$114&gt;0,W$102=W$17),1,IF(W$114=0,0,IF(W$114&gt;'Version Control'!$B$98,(W$114-'Version Control'!$B$98+('Version Control'!$B$98*(1+Inputs!$E$62)))/'Financial calcs'!W$114,1+Inputs!$E$62)))</f>
        <v>0</v>
      </c>
      <c r="X143" s="1078">
        <f>IF(AND(X$114&gt;0,X$102=X$17),1,IF(X$114=0,0,IF(X$114&gt;'Version Control'!$B$98,(X$114-'Version Control'!$B$98+('Version Control'!$B$98*(1+Inputs!$E$62)))/'Financial calcs'!X$114,1+Inputs!$E$62)))</f>
        <v>0</v>
      </c>
      <c r="Y143" s="1078">
        <f>IF(AND(Y$114&gt;0,Y$102=Y$17),1,IF(Y$114=0,0,IF(Y$114&gt;'Version Control'!$B$98,(Y$114-'Version Control'!$B$98+('Version Control'!$B$98*(1+Inputs!$E$62)))/'Financial calcs'!Y$114,1+Inputs!$E$62)))</f>
        <v>0</v>
      </c>
      <c r="Z143" s="1078">
        <f>IF(AND(Z$114&gt;0,Z$102=Z$17),1,IF(Z$114=0,0,IF(Z$114&gt;'Version Control'!$B$98,(Z$114-'Version Control'!$B$98+('Version Control'!$B$98*(1+Inputs!$E$62)))/'Financial calcs'!Z$114,1+Inputs!$E$62)))</f>
        <v>0</v>
      </c>
      <c r="AA143" s="1078">
        <f>IF(AND(AA$114&gt;0,AA$102=AA$17),1,IF(AA$114=0,0,IF(AA$114&gt;'Version Control'!$B$98,(AA$114-'Version Control'!$B$98+('Version Control'!$B$98*(1+Inputs!$E$62)))/'Financial calcs'!AA$114,1+Inputs!$E$62)))</f>
        <v>0</v>
      </c>
      <c r="AB143" s="1078">
        <f>IF(AND(AB$114&gt;0,AB$102=AB$17),1,IF(AB$114=0,0,IF(AB$114&gt;'Version Control'!$B$98,(AB$114-'Version Control'!$B$98+('Version Control'!$B$98*(1+Inputs!$E$62)))/'Financial calcs'!AB$114,1+Inputs!$E$62)))</f>
        <v>0</v>
      </c>
      <c r="AC143" s="1078">
        <f>IF(AND(AC$114&gt;0,AC$102=AC$17),1,IF(AC$114=0,0,IF(AC$114&gt;'Version Control'!$B$98,(AC$114-'Version Control'!$B$98+('Version Control'!$B$98*(1+Inputs!$E$62)))/'Financial calcs'!AC$114,1+Inputs!$E$62)))</f>
        <v>0</v>
      </c>
      <c r="AD143" s="1078">
        <f>IF(AND(AD$114&gt;0,AD$102=AD$17),1,IF(AD$114=0,0,IF(AD$114&gt;'Version Control'!$B$98,(AD$114-'Version Control'!$B$98+('Version Control'!$B$98*(1+Inputs!$E$62)))/'Financial calcs'!AD$114,1+Inputs!$E$62)))</f>
        <v>0</v>
      </c>
      <c r="AE143" s="1078">
        <f>IF(AND(AE$114&gt;0,AE$102=AE$17),1,IF(AE$114=0,0,IF(AE$114&gt;'Version Control'!$B$98,(AE$114-'Version Control'!$B$98+('Version Control'!$B$98*(1+Inputs!$E$62)))/'Financial calcs'!AE$114,1+Inputs!$E$62)))</f>
        <v>0</v>
      </c>
      <c r="AF143" s="1078">
        <f>IF(AND(AF$114&gt;0,AF$102=AF$17),1,IF(AF$114=0,0,IF(AF$114&gt;'Version Control'!$B$98,(AF$114-'Version Control'!$B$98+('Version Control'!$B$98*(1+Inputs!$E$62)))/'Financial calcs'!AF$114,1+Inputs!$E$62)))</f>
        <v>0</v>
      </c>
      <c r="AG143" s="1078">
        <f>IF(AND(AG$114&gt;0,AG$102=AG$17),1,IF(AG$114=0,0,IF(AG$114&gt;'Version Control'!$B$98,(AG$114-'Version Control'!$B$98+('Version Control'!$B$98*(1+Inputs!$E$62)))/'Financial calcs'!AG$114,1+Inputs!$E$62)))</f>
        <v>0</v>
      </c>
      <c r="AH143" s="1078">
        <f>IF(AND(AH$114&gt;0,AH$102=AH$17),1,IF(AH$114=0,0,IF(AH$114&gt;'Version Control'!$B$98,(AH$114-'Version Control'!$B$98+('Version Control'!$B$98*(1+Inputs!$E$62)))/'Financial calcs'!AH$114,1+Inputs!$E$62)))</f>
        <v>0</v>
      </c>
      <c r="AI143" s="1078">
        <f>IF(AND(AI$114&gt;0,AI$102=AI$17),1,IF(AI$114=0,0,IF(AI$114&gt;'Version Control'!$B$98,(AI$114-'Version Control'!$B$98+('Version Control'!$B$98*(1+Inputs!$E$62)))/'Financial calcs'!AI$114,1+Inputs!$E$62)))</f>
        <v>0</v>
      </c>
      <c r="AJ143" s="1078">
        <f>IF(AND(AJ$114&gt;0,AJ$102=AJ$17),1,IF(AJ$114=0,0,IF(AJ$114&gt;'Version Control'!$B$98,(AJ$114-'Version Control'!$B$98+('Version Control'!$B$98*(1+Inputs!$E$62)))/'Financial calcs'!AJ$114,1+Inputs!$E$62)))</f>
        <v>0</v>
      </c>
      <c r="AK143" s="1078">
        <f>IF(AND(AK$114&gt;0,AK$102=AK$17),1,IF(AK$114=0,0,IF(AK$114&gt;'Version Control'!$B$98,(AK$114-'Version Control'!$B$98+('Version Control'!$B$98*(1+Inputs!$E$62)))/'Financial calcs'!AK$114,1+Inputs!$E$62)))</f>
        <v>0</v>
      </c>
      <c r="AL143" s="1078">
        <f>IF(AND(AL$114&gt;0,AL$102=AL$17),1,IF(AL$114=0,0,IF(AL$114&gt;'Version Control'!$B$98,(AL$114-'Version Control'!$B$98+('Version Control'!$B$98*(1+Inputs!$E$62)))/'Financial calcs'!AL$114,1+Inputs!$E$62)))</f>
        <v>0</v>
      </c>
      <c r="AM143" s="1078">
        <f>IF(AND(AM$114&gt;0,AM$102=AM$17),1,IF(AM$114=0,0,IF(AM$114&gt;'Version Control'!$B$98,(AM$114-'Version Control'!$B$98+('Version Control'!$B$98*(1+Inputs!$E$62)))/'Financial calcs'!AM$114,1+Inputs!$E$62)))</f>
        <v>0</v>
      </c>
      <c r="AN143" s="1078">
        <f>IF(AND(AN$114&gt;0,AN$102=AN$17),1,IF(AN$114=0,0,IF(AN$114&gt;'Version Control'!$B$98,(AN$114-'Version Control'!$B$98+('Version Control'!$B$98*(1+Inputs!$E$62)))/'Financial calcs'!AN$114,1+Inputs!$E$62)))</f>
        <v>0</v>
      </c>
      <c r="AO143" s="1078">
        <f>IF(AND(AO$114&gt;0,AO$102=AO$17),1,IF(AO$114=0,0,IF(AO$114&gt;'Version Control'!$B$98,(AO$114-'Version Control'!$B$98+('Version Control'!$B$98*(1+Inputs!$E$62)))/'Financial calcs'!AO$114,1+Inputs!$E$62)))</f>
        <v>0</v>
      </c>
      <c r="AP143" s="1078">
        <f>IF(AND(AP$114&gt;0,AP$102=AP$17),1,IF(AP$114=0,0,IF(AP$114&gt;'Version Control'!$B$98,(AP$114-'Version Control'!$B$98+('Version Control'!$B$98*(1+Inputs!$E$62)))/'Financial calcs'!AP$114,1+Inputs!$E$62)))</f>
        <v>0</v>
      </c>
      <c r="AQ143" s="1078">
        <f>IF(AND(AQ$114&gt;0,AQ$102=AQ$17),1,IF(AQ$114=0,0,IF(AQ$114&gt;'Version Control'!$B$98,(AQ$114-'Version Control'!$B$98+('Version Control'!$B$98*(1+Inputs!$E$62)))/'Financial calcs'!AQ$114,1+Inputs!$E$62)))</f>
        <v>0</v>
      </c>
      <c r="AR143" s="1078">
        <f>IF(AND(AR$114&gt;0,AR$102=AR$17),1,IF(AR$114=0,0,IF(AR$114&gt;'Version Control'!$B$98,(AR$114-'Version Control'!$B$98+('Version Control'!$B$98*(1+Inputs!$E$62)))/'Financial calcs'!AR$114,1+Inputs!$E$62)))</f>
        <v>0</v>
      </c>
      <c r="AS143" s="1078">
        <f>IF(AND(AS$114&gt;0,AS$102=AS$17),1,IF(AS$114=0,0,IF(AS$114&gt;'Version Control'!$B$98,(AS$114-'Version Control'!$B$98+('Version Control'!$B$98*(1+Inputs!$E$62)))/'Financial calcs'!AS$114,1+Inputs!$E$62)))</f>
        <v>0</v>
      </c>
      <c r="AT143" s="1078">
        <f>IF(AND(AT$114&gt;0,AT$102=AT$17),1,IF(AT$114=0,0,IF(AT$114&gt;'Version Control'!$B$98,(AT$114-'Version Control'!$B$98+('Version Control'!$B$98*(1+Inputs!$E$62)))/'Financial calcs'!AT$114,1+Inputs!$E$62)))</f>
        <v>0</v>
      </c>
      <c r="AU143" s="1078">
        <f>IF(AND(AU$114&gt;0,AU$102=AU$17),1,IF(AU$114=0,0,IF(AU$114&gt;'Version Control'!$B$98,(AU$114-'Version Control'!$B$98+('Version Control'!$B$98*(1+Inputs!$E$62)))/'Financial calcs'!AU$114,1+Inputs!$E$62)))</f>
        <v>0</v>
      </c>
      <c r="AV143" s="1078">
        <f>IF(AND(AV$114&gt;0,AV$102=AV$17),1,IF(AV$114=0,0,IF(AV$114&gt;'Version Control'!$B$98,(AV$114-'Version Control'!$B$98+('Version Control'!$B$98*(1+Inputs!$E$62)))/'Financial calcs'!AV$114,1+Inputs!$E$62)))</f>
        <v>0</v>
      </c>
      <c r="AW143" s="1078">
        <f>IF(AND(AW$114&gt;0,AW$102=AW$17),1,IF(AW$114=0,0,IF(AW$114&gt;'Version Control'!$B$98,(AW$114-'Version Control'!$B$98+('Version Control'!$B$98*(1+Inputs!$E$62)))/'Financial calcs'!AW$114,1+Inputs!$E$62)))</f>
        <v>0</v>
      </c>
      <c r="AX143" s="1078">
        <f>IF(AND(AX$114&gt;0,AX$102=AX$17),1,IF(AX$114=0,0,IF(AX$114&gt;'Version Control'!$B$98,(AX$114-'Version Control'!$B$98+('Version Control'!$B$98*(1+Inputs!$E$62)))/'Financial calcs'!AX$114,1+Inputs!$E$62)))</f>
        <v>0</v>
      </c>
      <c r="AY143" s="1078">
        <f>IF(AND(AY$114&gt;0,AY$102=AY$17),1,IF(AY$114=0,0,IF(AY$114&gt;'Version Control'!$B$98,(AY$114-'Version Control'!$B$98+('Version Control'!$B$98*(1+Inputs!$E$62)))/'Financial calcs'!AY$114,1+Inputs!$E$62)))</f>
        <v>0</v>
      </c>
      <c r="AZ143" s="1078">
        <f>IF(AND(AZ$114&gt;0,AZ$102=AZ$17),1,IF(AZ$114=0,0,IF(AZ$114&gt;'Version Control'!$B$98,(AZ$114-'Version Control'!$B$98+('Version Control'!$B$98*(1+Inputs!$E$62)))/'Financial calcs'!AZ$114,1+Inputs!$E$62)))</f>
        <v>0</v>
      </c>
      <c r="BA143" s="1078">
        <f>IF(AND(BA$114&gt;0,BA$102=BA$17),1,IF(BA$114=0,0,IF(BA$114&gt;'Version Control'!$B$98,(BA$114-'Version Control'!$B$98+('Version Control'!$B$98*(1+Inputs!$E$62)))/'Financial calcs'!BA$114,1+Inputs!$E$62)))</f>
        <v>0</v>
      </c>
      <c r="BB143" s="1078">
        <f>IF(AND(BB$114&gt;0,BB$102=BB$17),1,IF(BB$114=0,0,IF(BB$114&gt;'Version Control'!$B$98,(BB$114-'Version Control'!$B$98+('Version Control'!$B$98*(1+Inputs!$E$62)))/'Financial calcs'!BB$114,1+Inputs!$E$62)))</f>
        <v>0</v>
      </c>
      <c r="BC143" s="1078">
        <f>IF(AND(BC$114&gt;0,BC$102=BC$17),1,IF(BC$114=0,0,IF(BC$114&gt;'Version Control'!$B$98,(BC$114-'Version Control'!$B$98+('Version Control'!$B$98*(1+Inputs!$E$62)))/'Financial calcs'!BC$114,1+Inputs!$E$62)))</f>
        <v>0</v>
      </c>
      <c r="BD143" s="1078">
        <f>IF(AND(BD$114&gt;0,BD$102=BD$17),1,IF(BD$114=0,0,IF(BD$114&gt;'Version Control'!$B$98,(BD$114-'Version Control'!$B$98+('Version Control'!$B$98*(1+Inputs!$E$62)))/'Financial calcs'!BD$114,1+Inputs!$E$62)))</f>
        <v>0</v>
      </c>
      <c r="BE143" s="1078">
        <f>IF(AND(BE$114&gt;0,BE$102=BE$17),1,IF(BE$114=0,0,IF(BE$114&gt;'Version Control'!$B$98,(BE$114-'Version Control'!$B$98+('Version Control'!$B$98*(1+Inputs!$E$62)))/'Financial calcs'!BE$114,1+Inputs!$E$62)))</f>
        <v>0</v>
      </c>
      <c r="BF143" s="1078">
        <f>IF(AND(BF$114&gt;0,BF$102=BF$17),1,IF(BF$114=0,0,IF(BF$114&gt;'Version Control'!$B$98,(BF$114-'Version Control'!$B$98+('Version Control'!$B$98*(1+Inputs!$E$62)))/'Financial calcs'!BF$114,1+Inputs!$E$62)))</f>
        <v>0</v>
      </c>
      <c r="BG143" s="1078">
        <f>IF(AND(BG$114&gt;0,BG$102=BG$17),1,IF(BG$114=0,0,IF(BG$114&gt;'Version Control'!$B$98,(BG$114-'Version Control'!$B$98+('Version Control'!$B$98*(1+Inputs!$E$62)))/'Financial calcs'!BG$114,1+Inputs!$E$62)))</f>
        <v>0</v>
      </c>
      <c r="BH143" s="1078">
        <f>IF(AND(BH$114&gt;0,BH$102=BH$17),1,IF(BH$114=0,0,IF(BH$114&gt;'Version Control'!$B$98,(BH$114-'Version Control'!$B$98+('Version Control'!$B$98*(1+Inputs!$E$62)))/'Financial calcs'!BH$114,1+Inputs!$E$62)))</f>
        <v>0</v>
      </c>
      <c r="BI143" s="1078">
        <f>IF(AND(BI$114&gt;0,BI$102=BI$17),1,IF(BI$114=0,0,IF(BI$114&gt;'Version Control'!$B$98,(BI$114-'Version Control'!$B$98+('Version Control'!$B$98*(1+Inputs!$E$62)))/'Financial calcs'!BI$114,1+Inputs!$E$62)))</f>
        <v>0</v>
      </c>
      <c r="BJ143" s="1078">
        <f>IF(AND(BJ$114&gt;0,BJ$102=BJ$17),1,IF(BJ$114=0,0,IF(BJ$114&gt;'Version Control'!$B$98,(BJ$114-'Version Control'!$B$98+('Version Control'!$B$98*(1+Inputs!$E$62)))/'Financial calcs'!BJ$114,1+Inputs!$E$62)))</f>
        <v>0</v>
      </c>
      <c r="BK143" s="1078">
        <f>IF(AND(BK$114&gt;0,BK$102=BK$17),1,IF(BK$114=0,0,IF(BK$114&gt;'Version Control'!$B$98,(BK$114-'Version Control'!$B$98+('Version Control'!$B$98*(1+Inputs!$E$62)))/'Financial calcs'!BK$114,1+Inputs!$E$62)))</f>
        <v>0</v>
      </c>
      <c r="BL143" s="1078">
        <f>IF(AND(BL$114&gt;0,BL$102=BL$17),1,IF(BL$114=0,0,IF(BL$114&gt;'Version Control'!$B$98,(BL$114-'Version Control'!$B$98+('Version Control'!$B$98*(1+Inputs!$E$62)))/'Financial calcs'!BL$114,1+Inputs!$E$62)))</f>
        <v>0</v>
      </c>
      <c r="BM143" s="1078">
        <f>IF(AND(BM$114&gt;0,BM$102=BM$17),1,IF(BM$114=0,0,IF(BM$114&gt;'Version Control'!$B$98,(BM$114-'Version Control'!$B$98+('Version Control'!$B$98*(1+Inputs!$E$62)))/'Financial calcs'!BM$114,1+Inputs!$E$62)))</f>
        <v>0</v>
      </c>
      <c r="BN143" s="1078">
        <f>IF(AND(BN$114&gt;0,BN$102=BN$17),1,IF(BN$114=0,0,IF(BN$114&gt;'Version Control'!$B$98,(BN$114-'Version Control'!$B$98+('Version Control'!$B$98*(1+Inputs!$E$62)))/'Financial calcs'!BN$114,1+Inputs!$E$62)))</f>
        <v>0</v>
      </c>
      <c r="BO143" s="1078">
        <f>IF(AND(BO$114&gt;0,BO$102=BO$17),1,IF(BO$114=0,0,IF(BO$114&gt;'Version Control'!$B$98,(BO$114-'Version Control'!$B$98+('Version Control'!$B$98*(1+Inputs!$E$62)))/'Financial calcs'!BO$114,1+Inputs!$E$62)))</f>
        <v>0</v>
      </c>
      <c r="BP143" s="1078">
        <f>IF(AND(BP$114&gt;0,BP$102=BP$17),1,IF(BP$114=0,0,IF(BP$114&gt;'Version Control'!$B$98,(BP$114-'Version Control'!$B$98+('Version Control'!$B$98*(1+Inputs!$E$62)))/'Financial calcs'!BP$114,1+Inputs!$E$62)))</f>
        <v>0</v>
      </c>
      <c r="BQ143" s="1078">
        <f>IF(AND(BQ$114&gt;0,BQ$102=BQ$17),1,IF(BQ$114=0,0,IF(BQ$114&gt;'Version Control'!$B$98,(BQ$114-'Version Control'!$B$98+('Version Control'!$B$98*(1+Inputs!$E$62)))/'Financial calcs'!BQ$114,1+Inputs!$E$62)))</f>
        <v>0</v>
      </c>
      <c r="BR143" s="1078">
        <f>IF(AND(BR$114&gt;0,BR$102=BR$17),1,IF(BR$114=0,0,IF(BR$114&gt;'Version Control'!$B$98,(BR$114-'Version Control'!$B$98+('Version Control'!$B$98*(1+Inputs!$E$62)))/'Financial calcs'!BR$114,1+Inputs!$E$62)))</f>
        <v>0</v>
      </c>
      <c r="BS143" s="1078">
        <f>IF(AND(BS$114&gt;0,BS$102=BS$17),1,IF(BS$114=0,0,IF(BS$114&gt;'Version Control'!$B$98,(BS$114-'Version Control'!$B$98+('Version Control'!$B$98*(1+Inputs!$E$62)))/'Financial calcs'!BS$114,1+Inputs!$E$62)))</f>
        <v>0</v>
      </c>
      <c r="BT143" s="1078">
        <f>IF(AND(BT$114&gt;0,BT$102=BT$17),1,IF(BT$114=0,0,IF(BT$114&gt;'Version Control'!$B$98,(BT$114-'Version Control'!$B$98+('Version Control'!$B$98*(1+Inputs!$E$62)))/'Financial calcs'!BT$114,1+Inputs!$E$62)))</f>
        <v>0</v>
      </c>
      <c r="BU143" s="1078">
        <f>IF(AND(BU$114&gt;0,BU$102=BU$17),1,IF(BU$114=0,0,IF(BU$114&gt;'Version Control'!$B$98,(BU$114-'Version Control'!$B$98+('Version Control'!$B$98*(1+Inputs!$E$62)))/'Financial calcs'!BU$114,1+Inputs!$E$62)))</f>
        <v>0</v>
      </c>
      <c r="BV143" s="1078">
        <f>IF(AND(BV$114&gt;0,BV$102=BV$17),1,IF(BV$114=0,0,IF(BV$114&gt;'Version Control'!$B$98,(BV$114-'Version Control'!$B$98+('Version Control'!$B$98*(1+Inputs!$E$62)))/'Financial calcs'!BV$114,1+Inputs!$E$62)))</f>
        <v>0</v>
      </c>
      <c r="BW143" s="1078">
        <f>IF(AND(BW$114&gt;0,BW$102=BW$17),1,IF(BW$114=0,0,IF(BW$114&gt;'Version Control'!$B$98,(BW$114-'Version Control'!$B$98+('Version Control'!$B$98*(1+Inputs!$E$62)))/'Financial calcs'!BW$114,1+Inputs!$E$62)))</f>
        <v>0</v>
      </c>
      <c r="BX143" s="1078">
        <f>IF(AND(BX$114&gt;0,BX$102=BX$17),1,IF(BX$114=0,0,IF(BX$114&gt;'Version Control'!$B$98,(BX$114-'Version Control'!$B$98+('Version Control'!$B$98*(1+Inputs!$E$62)))/'Financial calcs'!BX$114,1+Inputs!$E$62)))</f>
        <v>0</v>
      </c>
      <c r="BY143" s="1078">
        <f>IF(AND(BY$114&gt;0,BY$102=BY$17),1,IF(BY$114=0,0,IF(BY$114&gt;'Version Control'!$B$98,(BY$114-'Version Control'!$B$98+('Version Control'!$B$98*(1+Inputs!$E$62)))/'Financial calcs'!BY$114,1+Inputs!$E$62)))</f>
        <v>0</v>
      </c>
      <c r="BZ143" s="1078">
        <f>IF(AND(BZ$114&gt;0,BZ$102=BZ$17),1,IF(BZ$114=0,0,IF(BZ$114&gt;'Version Control'!$B$98,(BZ$114-'Version Control'!$B$98+('Version Control'!$B$98*(1+Inputs!$E$62)))/'Financial calcs'!BZ$114,1+Inputs!$E$62)))</f>
        <v>0</v>
      </c>
      <c r="CA143" s="1078">
        <f>IF(AND(CA$114&gt;0,CA$102=CA$17),1,IF(CA$114=0,0,IF(CA$114&gt;'Version Control'!$B$98,(CA$114-'Version Control'!$B$98+('Version Control'!$B$98*(1+Inputs!$E$62)))/'Financial calcs'!CA$114,1+Inputs!$E$62)))</f>
        <v>0</v>
      </c>
      <c r="CB143" s="1078">
        <f>IF(AND(CB$114&gt;0,CB$102=CB$17),1,IF(CB$114=0,0,IF(CB$114&gt;'Version Control'!$B$98,(CB$114-'Version Control'!$B$98+('Version Control'!$B$98*(1+Inputs!$E$62)))/'Financial calcs'!CB$114,1+Inputs!$E$62)))</f>
        <v>0</v>
      </c>
      <c r="CC143" s="1078">
        <f>IF(AND(CC$114&gt;0,CC$102=CC$17),1,IF(CC$114=0,0,IF(CC$114&gt;'Version Control'!$B$98,(CC$114-'Version Control'!$B$98+('Version Control'!$B$98*(1+Inputs!$E$62)))/'Financial calcs'!CC$114,1+Inputs!$E$62)))</f>
        <v>0</v>
      </c>
      <c r="CD143" s="1078">
        <f>IF(AND(CD$114&gt;0,CD$102=CD$17),1,IF(CD$114=0,0,IF(CD$114&gt;'Version Control'!$B$98,(CD$114-'Version Control'!$B$98+('Version Control'!$B$98*(1+Inputs!$E$62)))/'Financial calcs'!CD$114,1+Inputs!$E$62)))</f>
        <v>0</v>
      </c>
      <c r="CE143" s="1078">
        <f>IF(AND(CE$114&gt;0,CE$102=CE$17),1,IF(CE$114=0,0,IF(CE$114&gt;'Version Control'!$B$98,(CE$114-'Version Control'!$B$98+('Version Control'!$B$98*(1+Inputs!$E$62)))/'Financial calcs'!CE$114,1+Inputs!$E$62)))</f>
        <v>0</v>
      </c>
      <c r="CF143" s="1078">
        <f>IF(AND(CF$114&gt;0,CF$102=CF$17),1,IF(CF$114=0,0,IF(CF$114&gt;'Version Control'!$B$98,(CF$114-'Version Control'!$B$98+('Version Control'!$B$98*(1+Inputs!$E$62)))/'Financial calcs'!CF$114,1+Inputs!$E$62)))</f>
        <v>0</v>
      </c>
      <c r="CG143" s="1078">
        <f>IF(AND(CG$114&gt;0,CG$102=CG$17),1,IF(CG$114=0,0,IF(CG$114&gt;'Version Control'!$B$98,(CG$114-'Version Control'!$B$98+('Version Control'!$B$98*(1+Inputs!$E$62)))/'Financial calcs'!CG$114,1+Inputs!$E$62)))</f>
        <v>0</v>
      </c>
      <c r="CH143" s="197"/>
    </row>
    <row r="144" spans="1:86" ht="14.45" hidden="1" outlineLevel="1" x14ac:dyDescent="0.3">
      <c r="A144" s="1008"/>
      <c r="B144" s="197" t="s">
        <v>1070</v>
      </c>
      <c r="C144" s="197"/>
      <c r="D144" s="197"/>
      <c r="E144" s="197"/>
      <c r="F144" s="1078">
        <f>IF(AND(F$115&gt;0,F$102=F$17),F$110,IF(F$115=0,0,IF(F$115&gt;'Version Control'!$B$98,E$110*('Version Control'!$B$98+((F$115-'Version Control'!$B$98)*(1+Inputs!$E$62)))/'Financial calcs'!F$115,E$110)))</f>
        <v>0</v>
      </c>
      <c r="G144" s="1078">
        <f>IF(AND(G$115&gt;0,G$102=G$17),G$110,IF(G$115=0,0,IF(G$115&gt;'Version Control'!$B$98,F$110*('Version Control'!$B$98+((G$115-'Version Control'!$B$98)*(1+Inputs!$E$62)))/'Financial calcs'!G$115,F$110)))</f>
        <v>0</v>
      </c>
      <c r="H144" s="1078">
        <f>IF(AND(H$115&gt;0,H$102=H$17),H$110,IF(H$115=0,0,IF(H$115&gt;'Version Control'!$B$98,G$110*('Version Control'!$B$98+((H$115-'Version Control'!$B$98)*(1+Inputs!$E$62)))/'Financial calcs'!H$115,G$110)))</f>
        <v>0</v>
      </c>
      <c r="I144" s="1078">
        <f>IF(AND(I$115&gt;0,I$102=I$17),I$110,IF(I$115=0,0,IF(I$115&gt;'Version Control'!$B$98,H$110*('Version Control'!$B$98+((I$115-'Version Control'!$B$98)*(1+Inputs!$E$62)))/'Financial calcs'!I$115,H$110)))</f>
        <v>0</v>
      </c>
      <c r="J144" s="1078">
        <f>IF(AND(J$115&gt;0,J$102=J$17),J$110,IF(J$115=0,0,IF(J$115&gt;'Version Control'!$B$98,I$110*('Version Control'!$B$98+((J$115-'Version Control'!$B$98)*(1+Inputs!$E$62)))/'Financial calcs'!J$115,I$110)))</f>
        <v>0</v>
      </c>
      <c r="K144" s="1078">
        <f>IF(AND(K$115&gt;0,K$102=K$17),K$110,IF(K$115=0,0,IF(K$115&gt;'Version Control'!$B$98,J$110*('Version Control'!$B$98+((K$115-'Version Control'!$B$98)*(1+Inputs!$E$62)))/'Financial calcs'!K$115,J$110)))</f>
        <v>0</v>
      </c>
      <c r="L144" s="1078">
        <f>IF(AND(L$115&gt;0,L$102=L$17),L$110,IF(L$115=0,0,IF(L$115&gt;'Version Control'!$B$98,K$110*('Version Control'!$B$98+((L$115-'Version Control'!$B$98)*(1+Inputs!$E$62)))/'Financial calcs'!L$115,K$110)))</f>
        <v>0</v>
      </c>
      <c r="M144" s="1078">
        <f>IF(AND(M$115&gt;0,M$102=M$17),M$110,IF(M$115=0,0,IF(M$115&gt;'Version Control'!$B$98,L$110*('Version Control'!$B$98+((M$115-'Version Control'!$B$98)*(1+Inputs!$E$62)))/'Financial calcs'!M$115,L$110)))</f>
        <v>0</v>
      </c>
      <c r="N144" s="1078">
        <f>IF(AND(N$115&gt;0,N$102=N$17),N$110,IF(N$115=0,0,IF(N$115&gt;'Version Control'!$B$98,M$110*('Version Control'!$B$98+((N$115-'Version Control'!$B$98)*(1+Inputs!$E$62)))/'Financial calcs'!N$115,M$110)))</f>
        <v>0</v>
      </c>
      <c r="O144" s="1078">
        <f>IF(AND(O$115&gt;0,O$102=O$17),O$110,IF(O$115=0,0,IF(O$115&gt;'Version Control'!$B$98,N$110*('Version Control'!$B$98+((O$115-'Version Control'!$B$98)*(1+Inputs!$E$62)))/'Financial calcs'!O$115,N$110)))</f>
        <v>0</v>
      </c>
      <c r="P144" s="1078">
        <f>IF(AND(P$115&gt;0,P$102=P$17),P$110,IF(P$115=0,0,IF(P$115&gt;'Version Control'!$B$98,O$110*('Version Control'!$B$98+((P$115-'Version Control'!$B$98)*(1+Inputs!$E$62)))/'Financial calcs'!P$115,O$110)))</f>
        <v>0</v>
      </c>
      <c r="Q144" s="1078">
        <f>IF(AND(Q$115&gt;0,Q$102=Q$17),Q$110,IF(Q$115=0,0,IF(Q$115&gt;'Version Control'!$B$98,P$110*('Version Control'!$B$98+((Q$115-'Version Control'!$B$98)*(1+Inputs!$E$62)))/'Financial calcs'!Q$115,P$110)))</f>
        <v>0</v>
      </c>
      <c r="R144" s="1078">
        <f>IF(AND(R$115&gt;0,R$102=R$17),R$110,IF(R$115=0,0,IF(R$115&gt;'Version Control'!$B$98,Q$110*('Version Control'!$B$98+((R$115-'Version Control'!$B$98)*(1+Inputs!$E$62)))/'Financial calcs'!R$115,Q$110)))</f>
        <v>0</v>
      </c>
      <c r="S144" s="1078">
        <f>IF(AND(S$115&gt;0,S$102=S$17),S$110,IF(S$115=0,0,IF(S$115&gt;'Version Control'!$B$98,R$110*('Version Control'!$B$98+((S$115-'Version Control'!$B$98)*(1+Inputs!$E$62)))/'Financial calcs'!S$115,R$110)))</f>
        <v>0</v>
      </c>
      <c r="T144" s="1078">
        <f>IF(AND(T$115&gt;0,T$102=T$17),T$110,IF(T$115=0,0,IF(T$115&gt;'Version Control'!$B$98,S$110*('Version Control'!$B$98+((T$115-'Version Control'!$B$98)*(1+Inputs!$E$62)))/'Financial calcs'!T$115,S$110)))</f>
        <v>0</v>
      </c>
      <c r="U144" s="1078">
        <f>IF(AND(U$115&gt;0,U$102=U$17),U$110,IF(U$115=0,0,IF(U$115&gt;'Version Control'!$B$98,T$110*('Version Control'!$B$98+((U$115-'Version Control'!$B$98)*(1+Inputs!$E$62)))/'Financial calcs'!U$115,T$110)))</f>
        <v>0</v>
      </c>
      <c r="V144" s="1078">
        <f>IF(AND(V$115&gt;0,V$102=V$17),V$110,IF(V$115=0,0,IF(V$115&gt;'Version Control'!$B$98,U$110*('Version Control'!$B$98+((V$115-'Version Control'!$B$98)*(1+Inputs!$E$62)))/'Financial calcs'!V$115,U$110)))</f>
        <v>0</v>
      </c>
      <c r="W144" s="1078">
        <f>IF(AND(W$115&gt;0,W$102=W$17),W$110,IF(W$115=0,0,IF(W$115&gt;'Version Control'!$B$98,V$110*('Version Control'!$B$98+((W$115-'Version Control'!$B$98)*(1+Inputs!$E$62)))/'Financial calcs'!W$115,V$110)))</f>
        <v>0</v>
      </c>
      <c r="X144" s="1078">
        <f>IF(AND(X$115&gt;0,X$102=X$17),X$110,IF(X$115=0,0,IF(X$115&gt;'Version Control'!$B$98,W$110*('Version Control'!$B$98+((X$115-'Version Control'!$B$98)*(1+Inputs!$E$62)))/'Financial calcs'!X$115,W$110)))</f>
        <v>0</v>
      </c>
      <c r="Y144" s="1078">
        <f>IF(AND(Y$115&gt;0,Y$102=Y$17),Y$110,IF(Y$115=0,0,IF(Y$115&gt;'Version Control'!$B$98,X$110*('Version Control'!$B$98+((Y$115-'Version Control'!$B$98)*(1+Inputs!$E$62)))/'Financial calcs'!Y$115,X$110)))</f>
        <v>0</v>
      </c>
      <c r="Z144" s="1078">
        <f>IF(AND(Z$115&gt;0,Z$102=Z$17),Z$110,IF(Z$115=0,0,IF(Z$115&gt;'Version Control'!$B$98,Y$110*('Version Control'!$B$98+((Z$115-'Version Control'!$B$98)*(1+Inputs!$E$62)))/'Financial calcs'!Z$115,Y$110)))</f>
        <v>0</v>
      </c>
      <c r="AA144" s="1078">
        <f>IF(AND(AA$115&gt;0,AA$102=AA$17),AA$110,IF(AA$115=0,0,IF(AA$115&gt;'Version Control'!$B$98,Z$110*('Version Control'!$B$98+((AA$115-'Version Control'!$B$98)*(1+Inputs!$E$62)))/'Financial calcs'!AA$115,Z$110)))</f>
        <v>0</v>
      </c>
      <c r="AB144" s="1078">
        <f>IF(AND(AB$115&gt;0,AB$102=AB$17),AB$110,IF(AB$115=0,0,IF(AB$115&gt;'Version Control'!$B$98,AA$110*('Version Control'!$B$98+((AB$115-'Version Control'!$B$98)*(1+Inputs!$E$62)))/'Financial calcs'!AB$115,AA$110)))</f>
        <v>0</v>
      </c>
      <c r="AC144" s="1078">
        <f>IF(AND(AC$115&gt;0,AC$102=AC$17),AC$110,IF(AC$115=0,0,IF(AC$115&gt;'Version Control'!$B$98,AB$110*('Version Control'!$B$98+((AC$115-'Version Control'!$B$98)*(1+Inputs!$E$62)))/'Financial calcs'!AC$115,AB$110)))</f>
        <v>0</v>
      </c>
      <c r="AD144" s="1078">
        <f>IF(AND(AD$115&gt;0,AD$102=AD$17),AD$110,IF(AD$115=0,0,IF(AD$115&gt;'Version Control'!$B$98,AC$110*('Version Control'!$B$98+((AD$115-'Version Control'!$B$98)*(1+Inputs!$E$62)))/'Financial calcs'!AD$115,AC$110)))</f>
        <v>0</v>
      </c>
      <c r="AE144" s="1078">
        <f>IF(AND(AE$115&gt;0,AE$102=AE$17),AE$110,IF(AE$115=0,0,IF(AE$115&gt;'Version Control'!$B$98,AD$110*('Version Control'!$B$98+((AE$115-'Version Control'!$B$98)*(1+Inputs!$E$62)))/'Financial calcs'!AE$115,AD$110)))</f>
        <v>0</v>
      </c>
      <c r="AF144" s="1078">
        <f>IF(AND(AF$115&gt;0,AF$102=AF$17),AF$110,IF(AF$115=0,0,IF(AF$115&gt;'Version Control'!$B$98,AE$110*('Version Control'!$B$98+((AF$115-'Version Control'!$B$98)*(1+Inputs!$E$62)))/'Financial calcs'!AF$115,AE$110)))</f>
        <v>0</v>
      </c>
      <c r="AG144" s="1078">
        <f>IF(AND(AG$115&gt;0,AG$102=AG$17),AG$110,IF(AG$115=0,0,IF(AG$115&gt;'Version Control'!$B$98,AF$110*('Version Control'!$B$98+((AG$115-'Version Control'!$B$98)*(1+Inputs!$E$62)))/'Financial calcs'!AG$115,AF$110)))</f>
        <v>0</v>
      </c>
      <c r="AH144" s="1078">
        <f>IF(AND(AH$115&gt;0,AH$102=AH$17),AH$110,IF(AH$115=0,0,IF(AH$115&gt;'Version Control'!$B$98,AG$110*('Version Control'!$B$98+((AH$115-'Version Control'!$B$98)*(1+Inputs!$E$62)))/'Financial calcs'!AH$115,AG$110)))</f>
        <v>0</v>
      </c>
      <c r="AI144" s="1078">
        <f>IF(AND(AI$115&gt;0,AI$102=AI$17),AI$110,IF(AI$115=0,0,IF(AI$115&gt;'Version Control'!$B$98,AH$110*('Version Control'!$B$98+((AI$115-'Version Control'!$B$98)*(1+Inputs!$E$62)))/'Financial calcs'!AI$115,AH$110)))</f>
        <v>0</v>
      </c>
      <c r="AJ144" s="1078">
        <f>IF(AND(AJ$115&gt;0,AJ$102=AJ$17),AJ$110,IF(AJ$115=0,0,IF(AJ$115&gt;'Version Control'!$B$98,AI$110*('Version Control'!$B$98+((AJ$115-'Version Control'!$B$98)*(1+Inputs!$E$62)))/'Financial calcs'!AJ$115,AI$110)))</f>
        <v>0</v>
      </c>
      <c r="AK144" s="1078">
        <f>IF(AND(AK$115&gt;0,AK$102=AK$17),AK$110,IF(AK$115=0,0,IF(AK$115&gt;'Version Control'!$B$98,AJ$110*('Version Control'!$B$98+((AK$115-'Version Control'!$B$98)*(1+Inputs!$E$62)))/'Financial calcs'!AK$115,AJ$110)))</f>
        <v>0</v>
      </c>
      <c r="AL144" s="1078">
        <f>IF(AND(AL$115&gt;0,AL$102=AL$17),AL$110,IF(AL$115=0,0,IF(AL$115&gt;'Version Control'!$B$98,AK$110*('Version Control'!$B$98+((AL$115-'Version Control'!$B$98)*(1+Inputs!$E$62)))/'Financial calcs'!AL$115,AK$110)))</f>
        <v>0</v>
      </c>
      <c r="AM144" s="1078">
        <f>IF(AND(AM$115&gt;0,AM$102=AM$17),AM$110,IF(AM$115=0,0,IF(AM$115&gt;'Version Control'!$B$98,AL$110*('Version Control'!$B$98+((AM$115-'Version Control'!$B$98)*(1+Inputs!$E$62)))/'Financial calcs'!AM$115,AL$110)))</f>
        <v>0</v>
      </c>
      <c r="AN144" s="1078">
        <f>IF(AND(AN$115&gt;0,AN$102=AN$17),AN$110,IF(AN$115=0,0,IF(AN$115&gt;'Version Control'!$B$98,AM$110*('Version Control'!$B$98+((AN$115-'Version Control'!$B$98)*(1+Inputs!$E$62)))/'Financial calcs'!AN$115,AM$110)))</f>
        <v>0</v>
      </c>
      <c r="AO144" s="1078">
        <f>IF(AND(AO$115&gt;0,AO$102=AO$17),AO$110,IF(AO$115=0,0,IF(AO$115&gt;'Version Control'!$B$98,AN$110*('Version Control'!$B$98+((AO$115-'Version Control'!$B$98)*(1+Inputs!$E$62)))/'Financial calcs'!AO$115,AN$110)))</f>
        <v>0</v>
      </c>
      <c r="AP144" s="1078">
        <f>IF(AND(AP$115&gt;0,AP$102=AP$17),AP$110,IF(AP$115=0,0,IF(AP$115&gt;'Version Control'!$B$98,AO$110*('Version Control'!$B$98+((AP$115-'Version Control'!$B$98)*(1+Inputs!$E$62)))/'Financial calcs'!AP$115,AO$110)))</f>
        <v>0</v>
      </c>
      <c r="AQ144" s="1078">
        <f>IF(AND(AQ$115&gt;0,AQ$102=AQ$17),AQ$110,IF(AQ$115=0,0,IF(AQ$115&gt;'Version Control'!$B$98,AP$110*('Version Control'!$B$98+((AQ$115-'Version Control'!$B$98)*(1+Inputs!$E$62)))/'Financial calcs'!AQ$115,AP$110)))</f>
        <v>0</v>
      </c>
      <c r="AR144" s="1078">
        <f>IF(AND(AR$115&gt;0,AR$102=AR$17),AR$110,IF(AR$115=0,0,IF(AR$115&gt;'Version Control'!$B$98,AQ$110*('Version Control'!$B$98+((AR$115-'Version Control'!$B$98)*(1+Inputs!$E$62)))/'Financial calcs'!AR$115,AQ$110)))</f>
        <v>0</v>
      </c>
      <c r="AS144" s="1078">
        <f>IF(AND(AS$115&gt;0,AS$102=AS$17),AS$110,IF(AS$115=0,0,IF(AS$115&gt;'Version Control'!$B$98,AR$110*('Version Control'!$B$98+((AS$115-'Version Control'!$B$98)*(1+Inputs!$E$62)))/'Financial calcs'!AS$115,AR$110)))</f>
        <v>0</v>
      </c>
      <c r="AT144" s="1078">
        <f>IF(AND(AT$115&gt;0,AT$102=AT$17),AT$110,IF(AT$115=0,0,IF(AT$115&gt;'Version Control'!$B$98,AS$110*('Version Control'!$B$98+((AT$115-'Version Control'!$B$98)*(1+Inputs!$E$62)))/'Financial calcs'!AT$115,AS$110)))</f>
        <v>0</v>
      </c>
      <c r="AU144" s="1078">
        <f>IF(AND(AU$115&gt;0,AU$102=AU$17),AU$110,IF(AU$115=0,0,IF(AU$115&gt;'Version Control'!$B$98,AT$110*('Version Control'!$B$98+((AU$115-'Version Control'!$B$98)*(1+Inputs!$E$62)))/'Financial calcs'!AU$115,AT$110)))</f>
        <v>1.6389780134504777</v>
      </c>
      <c r="AV144" s="1078">
        <f>IF(AND(AV$115&gt;0,AV$102=AV$17),AV$110,IF(AV$115=0,0,IF(AV$115&gt;'Version Control'!$B$98,AU$110*('Version Control'!$B$98+((AV$115-'Version Control'!$B$98)*(1+Inputs!$E$62)))/'Financial calcs'!AV$115,AU$110)))</f>
        <v>0</v>
      </c>
      <c r="AW144" s="1078">
        <f>IF(AND(AW$115&gt;0,AW$102=AW$17),AW$110,IF(AW$115=0,0,IF(AW$115&gt;'Version Control'!$B$98,AV$110*('Version Control'!$B$98+((AW$115-'Version Control'!$B$98)*(1+Inputs!$E$62)))/'Financial calcs'!AW$115,AV$110)))</f>
        <v>0</v>
      </c>
      <c r="AX144" s="1078">
        <f>IF(AND(AX$115&gt;0,AX$102=AX$17),AX$110,IF(AX$115=0,0,IF(AX$115&gt;'Version Control'!$B$98,AW$110*('Version Control'!$B$98+((AX$115-'Version Control'!$B$98)*(1+Inputs!$E$62)))/'Financial calcs'!AX$115,AW$110)))</f>
        <v>0</v>
      </c>
      <c r="AY144" s="1078">
        <f>IF(AND(AY$115&gt;0,AY$102=AY$17),AY$110,IF(AY$115=0,0,IF(AY$115&gt;'Version Control'!$B$98,AX$110*('Version Control'!$B$98+((AY$115-'Version Control'!$B$98)*(1+Inputs!$E$62)))/'Financial calcs'!AY$115,AX$110)))</f>
        <v>0</v>
      </c>
      <c r="AZ144" s="1078">
        <f>IF(AND(AZ$115&gt;0,AZ$102=AZ$17),AZ$110,IF(AZ$115=0,0,IF(AZ$115&gt;'Version Control'!$B$98,AY$110*('Version Control'!$B$98+((AZ$115-'Version Control'!$B$98)*(1+Inputs!$E$62)))/'Financial calcs'!AZ$115,AY$110)))</f>
        <v>0</v>
      </c>
      <c r="BA144" s="1078">
        <f>IF(AND(BA$115&gt;0,BA$102=BA$17),BA$110,IF(BA$115=0,0,IF(BA$115&gt;'Version Control'!$B$98,AZ$110*('Version Control'!$B$98+((BA$115-'Version Control'!$B$98)*(1+Inputs!$E$62)))/'Financial calcs'!BA$115,AZ$110)))</f>
        <v>0</v>
      </c>
      <c r="BB144" s="1078">
        <f>IF(AND(BB$115&gt;0,BB$102=BB$17),BB$110,IF(BB$115=0,0,IF(BB$115&gt;'Version Control'!$B$98,BA$110*('Version Control'!$B$98+((BB$115-'Version Control'!$B$98)*(1+Inputs!$E$62)))/'Financial calcs'!BB$115,BA$110)))</f>
        <v>0</v>
      </c>
      <c r="BC144" s="1078">
        <f>IF(AND(BC$115&gt;0,BC$102=BC$17),BC$110,IF(BC$115=0,0,IF(BC$115&gt;'Version Control'!$B$98,BB$110*('Version Control'!$B$98+((BC$115-'Version Control'!$B$98)*(1+Inputs!$E$62)))/'Financial calcs'!BC$115,BB$110)))</f>
        <v>0</v>
      </c>
      <c r="BD144" s="1078">
        <f>IF(AND(BD$115&gt;0,BD$102=BD$17),BD$110,IF(BD$115=0,0,IF(BD$115&gt;'Version Control'!$B$98,BC$110*('Version Control'!$B$98+((BD$115-'Version Control'!$B$98)*(1+Inputs!$E$62)))/'Financial calcs'!BD$115,BC$110)))</f>
        <v>0</v>
      </c>
      <c r="BE144" s="1078">
        <f>IF(AND(BE$115&gt;0,BE$102=BE$17),BE$110,IF(BE$115=0,0,IF(BE$115&gt;'Version Control'!$B$98,BD$110*('Version Control'!$B$98+((BE$115-'Version Control'!$B$98)*(1+Inputs!$E$62)))/'Financial calcs'!BE$115,BD$110)))</f>
        <v>0</v>
      </c>
      <c r="BF144" s="1078">
        <f>IF(AND(BF$115&gt;0,BF$102=BF$17),BF$110,IF(BF$115=0,0,IF(BF$115&gt;'Version Control'!$B$98,BE$110*('Version Control'!$B$98+((BF$115-'Version Control'!$B$98)*(1+Inputs!$E$62)))/'Financial calcs'!BF$115,BE$110)))</f>
        <v>0</v>
      </c>
      <c r="BG144" s="1078">
        <f>IF(AND(BG$115&gt;0,BG$102=BG$17),BG$110,IF(BG$115=0,0,IF(BG$115&gt;'Version Control'!$B$98,BF$110*('Version Control'!$B$98+((BG$115-'Version Control'!$B$98)*(1+Inputs!$E$62)))/'Financial calcs'!BG$115,BF$110)))</f>
        <v>0</v>
      </c>
      <c r="BH144" s="1078">
        <f>IF(AND(BH$115&gt;0,BH$102=BH$17),BH$110,IF(BH$115=0,0,IF(BH$115&gt;'Version Control'!$B$98,BG$110*('Version Control'!$B$98+((BH$115-'Version Control'!$B$98)*(1+Inputs!$E$62)))/'Financial calcs'!BH$115,BG$110)))</f>
        <v>0</v>
      </c>
      <c r="BI144" s="1078">
        <f>IF(AND(BI$115&gt;0,BI$102=BI$17),BI$110,IF(BI$115=0,0,IF(BI$115&gt;'Version Control'!$B$98,BH$110*('Version Control'!$B$98+((BI$115-'Version Control'!$B$98)*(1+Inputs!$E$62)))/'Financial calcs'!BI$115,BH$110)))</f>
        <v>0</v>
      </c>
      <c r="BJ144" s="1078">
        <f>IF(AND(BJ$115&gt;0,BJ$102=BJ$17),BJ$110,IF(BJ$115=0,0,IF(BJ$115&gt;'Version Control'!$B$98,BI$110*('Version Control'!$B$98+((BJ$115-'Version Control'!$B$98)*(1+Inputs!$E$62)))/'Financial calcs'!BJ$115,BI$110)))</f>
        <v>0</v>
      </c>
      <c r="BK144" s="1078">
        <f>IF(AND(BK$115&gt;0,BK$102=BK$17),BK$110,IF(BK$115=0,0,IF(BK$115&gt;'Version Control'!$B$98,BJ$110*('Version Control'!$B$98+((BK$115-'Version Control'!$B$98)*(1+Inputs!$E$62)))/'Financial calcs'!BK$115,BJ$110)))</f>
        <v>0</v>
      </c>
      <c r="BL144" s="1078">
        <f>IF(AND(BL$115&gt;0,BL$102=BL$17),BL$110,IF(BL$115=0,0,IF(BL$115&gt;'Version Control'!$B$98,BK$110*('Version Control'!$B$98+((BL$115-'Version Control'!$B$98)*(1+Inputs!$E$62)))/'Financial calcs'!BL$115,BK$110)))</f>
        <v>0</v>
      </c>
      <c r="BM144" s="1078">
        <f>IF(AND(BM$115&gt;0,BM$102=BM$17),BM$110,IF(BM$115=0,0,IF(BM$115&gt;'Version Control'!$B$98,BL$110*('Version Control'!$B$98+((BM$115-'Version Control'!$B$98)*(1+Inputs!$E$62)))/'Financial calcs'!BM$115,BL$110)))</f>
        <v>0</v>
      </c>
      <c r="BN144" s="1078">
        <f>IF(AND(BN$115&gt;0,BN$102=BN$17),BN$110,IF(BN$115=0,0,IF(BN$115&gt;'Version Control'!$B$98,BM$110*('Version Control'!$B$98+((BN$115-'Version Control'!$B$98)*(1+Inputs!$E$62)))/'Financial calcs'!BN$115,BM$110)))</f>
        <v>0</v>
      </c>
      <c r="BO144" s="1078">
        <f>IF(AND(BO$115&gt;0,BO$102=BO$17),BO$110,IF(BO$115=0,0,IF(BO$115&gt;'Version Control'!$B$98,BN$110*('Version Control'!$B$98+((BO$115-'Version Control'!$B$98)*(1+Inputs!$E$62)))/'Financial calcs'!BO$115,BN$110)))</f>
        <v>0</v>
      </c>
      <c r="BP144" s="1078">
        <f>IF(AND(BP$115&gt;0,BP$102=BP$17),BP$110,IF(BP$115=0,0,IF(BP$115&gt;'Version Control'!$B$98,BO$110*('Version Control'!$B$98+((BP$115-'Version Control'!$B$98)*(1+Inputs!$E$62)))/'Financial calcs'!BP$115,BO$110)))</f>
        <v>0</v>
      </c>
      <c r="BQ144" s="1078">
        <f>IF(AND(BQ$115&gt;0,BQ$102=BQ$17),BQ$110,IF(BQ$115=0,0,IF(BQ$115&gt;'Version Control'!$B$98,BP$110*('Version Control'!$B$98+((BQ$115-'Version Control'!$B$98)*(1+Inputs!$E$62)))/'Financial calcs'!BQ$115,BP$110)))</f>
        <v>0</v>
      </c>
      <c r="BR144" s="1078">
        <f>IF(AND(BR$115&gt;0,BR$102=BR$17),BR$110,IF(BR$115=0,0,IF(BR$115&gt;'Version Control'!$B$98,BQ$110*('Version Control'!$B$98+((BR$115-'Version Control'!$B$98)*(1+Inputs!$E$62)))/'Financial calcs'!BR$115,BQ$110)))</f>
        <v>0</v>
      </c>
      <c r="BS144" s="1078">
        <f>IF(AND(BS$115&gt;0,BS$102=BS$17),BS$110,IF(BS$115=0,0,IF(BS$115&gt;'Version Control'!$B$98,BR$110*('Version Control'!$B$98+((BS$115-'Version Control'!$B$98)*(1+Inputs!$E$62)))/'Financial calcs'!BS$115,BR$110)))</f>
        <v>0</v>
      </c>
      <c r="BT144" s="1078">
        <f>IF(AND(BT$115&gt;0,BT$102=BT$17),BT$110,IF(BT$115=0,0,IF(BT$115&gt;'Version Control'!$B$98,BS$110*('Version Control'!$B$98+((BT$115-'Version Control'!$B$98)*(1+Inputs!$E$62)))/'Financial calcs'!BT$115,BS$110)))</f>
        <v>0</v>
      </c>
      <c r="BU144" s="1078">
        <f>IF(AND(BU$115&gt;0,BU$102=BU$17),BU$110,IF(BU$115=0,0,IF(BU$115&gt;'Version Control'!$B$98,BT$110*('Version Control'!$B$98+((BU$115-'Version Control'!$B$98)*(1+Inputs!$E$62)))/'Financial calcs'!BU$115,BT$110)))</f>
        <v>0</v>
      </c>
      <c r="BV144" s="1078">
        <f>IF(AND(BV$115&gt;0,BV$102=BV$17),BV$110,IF(BV$115=0,0,IF(BV$115&gt;'Version Control'!$B$98,BU$110*('Version Control'!$B$98+((BV$115-'Version Control'!$B$98)*(1+Inputs!$E$62)))/'Financial calcs'!BV$115,BU$110)))</f>
        <v>0</v>
      </c>
      <c r="BW144" s="1078">
        <f>IF(AND(BW$115&gt;0,BW$102=BW$17),BW$110,IF(BW$115=0,0,IF(BW$115&gt;'Version Control'!$B$98,BV$110*('Version Control'!$B$98+((BW$115-'Version Control'!$B$98)*(1+Inputs!$E$62)))/'Financial calcs'!BW$115,BV$110)))</f>
        <v>0</v>
      </c>
      <c r="BX144" s="1078">
        <f>IF(AND(BX$115&gt;0,BX$102=BX$17),BX$110,IF(BX$115=0,0,IF(BX$115&gt;'Version Control'!$B$98,BW$110*('Version Control'!$B$98+((BX$115-'Version Control'!$B$98)*(1+Inputs!$E$62)))/'Financial calcs'!BX$115,BW$110)))</f>
        <v>0</v>
      </c>
      <c r="BY144" s="1078">
        <f>IF(AND(BY$115&gt;0,BY$102=BY$17),BY$110,IF(BY$115=0,0,IF(BY$115&gt;'Version Control'!$B$98,BX$110*('Version Control'!$B$98+((BY$115-'Version Control'!$B$98)*(1+Inputs!$E$62)))/'Financial calcs'!BY$115,BX$110)))</f>
        <v>0</v>
      </c>
      <c r="BZ144" s="1078">
        <f>IF(AND(BZ$115&gt;0,BZ$102=BZ$17),BZ$110,IF(BZ$115=0,0,IF(BZ$115&gt;'Version Control'!$B$98,BY$110*('Version Control'!$B$98+((BZ$115-'Version Control'!$B$98)*(1+Inputs!$E$62)))/'Financial calcs'!BZ$115,BY$110)))</f>
        <v>0</v>
      </c>
      <c r="CA144" s="1078">
        <f>IF(AND(CA$115&gt;0,CA$102=CA$17),CA$110,IF(CA$115=0,0,IF(CA$115&gt;'Version Control'!$B$98,BZ$110*('Version Control'!$B$98+((CA$115-'Version Control'!$B$98)*(1+Inputs!$E$62)))/'Financial calcs'!CA$115,BZ$110)))</f>
        <v>0</v>
      </c>
      <c r="CB144" s="1078">
        <f>IF(AND(CB$115&gt;0,CB$102=CB$17),CB$110,IF(CB$115=0,0,IF(CB$115&gt;'Version Control'!$B$98,CA$110*('Version Control'!$B$98+((CB$115-'Version Control'!$B$98)*(1+Inputs!$E$62)))/'Financial calcs'!CB$115,CA$110)))</f>
        <v>0</v>
      </c>
      <c r="CC144" s="1078">
        <f>IF(AND(CC$115&gt;0,CC$102=CC$17),CC$110,IF(CC$115=0,0,IF(CC$115&gt;'Version Control'!$B$98,CB$110*('Version Control'!$B$98+((CC$115-'Version Control'!$B$98)*(1+Inputs!$E$62)))/'Financial calcs'!CC$115,CB$110)))</f>
        <v>0</v>
      </c>
      <c r="CD144" s="1078">
        <f>IF(AND(CD$115&gt;0,CD$102=CD$17),CD$110,IF(CD$115=0,0,IF(CD$115&gt;'Version Control'!$B$98,CC$110*('Version Control'!$B$98+((CD$115-'Version Control'!$B$98)*(1+Inputs!$E$62)))/'Financial calcs'!CD$115,CC$110)))</f>
        <v>0</v>
      </c>
      <c r="CE144" s="1078">
        <f>IF(AND(CE$115&gt;0,CE$102=CE$17),CE$110,IF(CE$115=0,0,IF(CE$115&gt;'Version Control'!$B$98,CD$110*('Version Control'!$B$98+((CE$115-'Version Control'!$B$98)*(1+Inputs!$E$62)))/'Financial calcs'!CE$115,CD$110)))</f>
        <v>0</v>
      </c>
      <c r="CF144" s="1078">
        <f>IF(AND(CF$115&gt;0,CF$102=CF$17),CF$110,IF(CF$115=0,0,IF(CF$115&gt;'Version Control'!$B$98,CE$110*('Version Control'!$B$98+((CF$115-'Version Control'!$B$98)*(1+Inputs!$E$62)))/'Financial calcs'!CF$115,CE$110)))</f>
        <v>0</v>
      </c>
      <c r="CG144" s="1078">
        <f>IF(AND(CG$115&gt;0,CG$102=CG$17),CG$110,IF(CG$115=0,0,IF(CG$115&gt;'Version Control'!$B$98,CF$110*('Version Control'!$B$98+((CG$115-'Version Control'!$B$98)*(1+Inputs!$E$62)))/'Financial calcs'!CG$115,CF$110)))</f>
        <v>0</v>
      </c>
      <c r="CH144" s="197"/>
    </row>
    <row r="145" spans="1:86" s="102" customFormat="1" ht="4.1500000000000004" customHeight="1" collapsed="1" x14ac:dyDescent="0.15">
      <c r="B145" s="200"/>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19"/>
      <c r="BW145" s="219"/>
      <c r="BX145" s="219"/>
      <c r="BY145" s="219"/>
      <c r="BZ145" s="219"/>
      <c r="CA145" s="219"/>
      <c r="CB145" s="219"/>
      <c r="CC145" s="219"/>
      <c r="CD145" s="219"/>
      <c r="CE145" s="219"/>
      <c r="CF145" s="219"/>
      <c r="CG145" s="219"/>
    </row>
    <row r="146" spans="1:86" s="77" customFormat="1" ht="15" customHeight="1" x14ac:dyDescent="0.3">
      <c r="A146" s="74" t="s">
        <v>1074</v>
      </c>
      <c r="B146" s="85"/>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row>
    <row r="147" spans="1:86" s="77" customFormat="1" ht="42.6" customHeight="1" x14ac:dyDescent="0.3">
      <c r="A147" s="74"/>
      <c r="B147" s="1108" t="str">
        <f>B104</f>
        <v>General operating cost inflator with the same inflators applying to fixed maintenance costs, fixed rentals, support tariff, electricity export prices, and other electric sales (if relevant)</v>
      </c>
      <c r="F147" s="1078">
        <f>IF(F118&gt;0,F118,IF(F119&gt;0,F119,F104))</f>
        <v>1</v>
      </c>
      <c r="G147" s="1078">
        <f t="shared" ref="G147:BR147" si="126">IF(G118&gt;0,G118,IF(G119&gt;0,G119,G104))</f>
        <v>1</v>
      </c>
      <c r="H147" s="1078">
        <f t="shared" si="126"/>
        <v>1.0125</v>
      </c>
      <c r="I147" s="1078">
        <f t="shared" si="126"/>
        <v>1.0249999999999999</v>
      </c>
      <c r="J147" s="1078">
        <f t="shared" si="126"/>
        <v>1.0378832872928176</v>
      </c>
      <c r="K147" s="1078">
        <f t="shared" si="126"/>
        <v>1.0506249999999999</v>
      </c>
      <c r="L147" s="1078">
        <f t="shared" si="126"/>
        <v>1.0638303694751381</v>
      </c>
      <c r="M147" s="1078">
        <f t="shared" si="126"/>
        <v>1.0768906249999999</v>
      </c>
      <c r="N147" s="1078">
        <f t="shared" si="126"/>
        <v>1.0904261287120165</v>
      </c>
      <c r="O147" s="1078">
        <f t="shared" si="126"/>
        <v>1.1038128906249998</v>
      </c>
      <c r="P147" s="1078">
        <f t="shared" si="126"/>
        <v>1.1176867819298169</v>
      </c>
      <c r="Q147" s="1078">
        <f t="shared" si="126"/>
        <v>1.1314082128906247</v>
      </c>
      <c r="R147" s="1078">
        <f t="shared" si="126"/>
        <v>1.1456289514780622</v>
      </c>
      <c r="S147" s="1078">
        <f t="shared" si="126"/>
        <v>1.1596934182128902</v>
      </c>
      <c r="T147" s="1078">
        <f t="shared" si="126"/>
        <v>1.1742696752650137</v>
      </c>
      <c r="U147" s="1078">
        <f t="shared" si="126"/>
        <v>1.1886857536682123</v>
      </c>
      <c r="V147" s="1078">
        <f t="shared" si="126"/>
        <v>1.2036264171466389</v>
      </c>
      <c r="W147" s="1078">
        <f t="shared" si="126"/>
        <v>1.2184028975099175</v>
      </c>
      <c r="X147" s="1078">
        <f t="shared" si="126"/>
        <v>1.2337170775753048</v>
      </c>
      <c r="Y147" s="1078">
        <f t="shared" si="126"/>
        <v>1.2488629699476652</v>
      </c>
      <c r="Z147" s="1078">
        <f t="shared" si="126"/>
        <v>1.2645600045146874</v>
      </c>
      <c r="AA147" s="1078">
        <f t="shared" si="126"/>
        <v>1.2800845441963566</v>
      </c>
      <c r="AB147" s="1078">
        <f t="shared" si="126"/>
        <v>1.2961740046275545</v>
      </c>
      <c r="AC147" s="1078">
        <f t="shared" si="126"/>
        <v>1.3120866578012655</v>
      </c>
      <c r="AD147" s="1078">
        <f t="shared" si="126"/>
        <v>1.3285783547432433</v>
      </c>
      <c r="AE147" s="1078">
        <f t="shared" si="126"/>
        <v>1.3448888242462971</v>
      </c>
      <c r="AF147" s="1078">
        <f t="shared" si="126"/>
        <v>1.3617928136118242</v>
      </c>
      <c r="AG147" s="1078">
        <f t="shared" si="126"/>
        <v>1.3785110448524545</v>
      </c>
      <c r="AH147" s="1078">
        <f t="shared" si="126"/>
        <v>1.3958376339521197</v>
      </c>
      <c r="AI147" s="1078">
        <f t="shared" si="126"/>
        <v>1.4129738209737657</v>
      </c>
      <c r="AJ147" s="1078">
        <f t="shared" si="126"/>
        <v>1.4307335748009224</v>
      </c>
      <c r="AK147" s="1078">
        <f t="shared" si="126"/>
        <v>1.4482981664981096</v>
      </c>
      <c r="AL147" s="1078">
        <f t="shared" si="126"/>
        <v>1.4665019141709454</v>
      </c>
      <c r="AM147" s="1078">
        <f t="shared" si="126"/>
        <v>1.4845056206605622</v>
      </c>
      <c r="AN147" s="1078">
        <f t="shared" si="126"/>
        <v>1.5031644620252189</v>
      </c>
      <c r="AO147" s="1078">
        <f t="shared" si="126"/>
        <v>1.5216182611770761</v>
      </c>
      <c r="AP147" s="1078">
        <f t="shared" si="126"/>
        <v>1.5407435735758492</v>
      </c>
      <c r="AQ147" s="1078">
        <f t="shared" si="126"/>
        <v>1.5596587177065029</v>
      </c>
      <c r="AR147" s="1078">
        <f t="shared" si="126"/>
        <v>1.5792621629152452</v>
      </c>
      <c r="AS147" s="1078">
        <f t="shared" si="126"/>
        <v>1.5986501856491653</v>
      </c>
      <c r="AT147" s="1078">
        <f t="shared" si="126"/>
        <v>1.6187437169881262</v>
      </c>
      <c r="AU147" s="1078">
        <f t="shared" si="126"/>
        <v>1.6389780134504777</v>
      </c>
      <c r="AV147" s="1078">
        <f t="shared" si="126"/>
        <v>1.6592123099128293</v>
      </c>
      <c r="AW147" s="1078">
        <f t="shared" si="126"/>
        <v>1.6795818512976539</v>
      </c>
      <c r="AX147" s="1078">
        <f t="shared" si="126"/>
        <v>1.7006926176606498</v>
      </c>
      <c r="AY147" s="1078">
        <f t="shared" si="126"/>
        <v>1.721571397580095</v>
      </c>
      <c r="AZ147" s="1078">
        <f t="shared" si="126"/>
        <v>1.743209933102166</v>
      </c>
      <c r="BA147" s="1078">
        <f t="shared" si="126"/>
        <v>1.7646106825195973</v>
      </c>
      <c r="BB147" s="1078">
        <f t="shared" si="126"/>
        <v>1.78679018142972</v>
      </c>
      <c r="BC147" s="1078">
        <f t="shared" si="126"/>
        <v>1.8087259495825871</v>
      </c>
      <c r="BD147" s="1078">
        <f t="shared" si="126"/>
        <v>1.8314599359654629</v>
      </c>
      <c r="BE147" s="1078">
        <f t="shared" si="126"/>
        <v>1.8539440983221516</v>
      </c>
      <c r="BF147" s="1078">
        <f t="shared" si="126"/>
        <v>1.8772464343645994</v>
      </c>
      <c r="BG147" s="1078">
        <f t="shared" si="126"/>
        <v>1.9002927007802053</v>
      </c>
      <c r="BH147" s="1078">
        <f t="shared" si="126"/>
        <v>1.9241775952237141</v>
      </c>
      <c r="BI147" s="1078">
        <f t="shared" si="126"/>
        <v>1.9478000182997102</v>
      </c>
      <c r="BJ147" s="1078">
        <f t="shared" si="126"/>
        <v>1.9722820351043069</v>
      </c>
      <c r="BK147" s="1078">
        <f t="shared" si="126"/>
        <v>1.9964950187572028</v>
      </c>
      <c r="BL147" s="1078">
        <f t="shared" si="126"/>
        <v>2.0215890859819146</v>
      </c>
      <c r="BM147" s="1078">
        <f t="shared" si="126"/>
        <v>2.0464073942261325</v>
      </c>
      <c r="BN147" s="1078">
        <f t="shared" si="126"/>
        <v>2.0721288131314624</v>
      </c>
      <c r="BO147" s="1078">
        <f t="shared" si="126"/>
        <v>2.0975675790817858</v>
      </c>
      <c r="BP147" s="1078">
        <f t="shared" si="126"/>
        <v>2.1239320334597487</v>
      </c>
      <c r="BQ147" s="1078">
        <f t="shared" si="126"/>
        <v>2.1500067685588302</v>
      </c>
      <c r="BR147" s="1078">
        <f t="shared" si="126"/>
        <v>2.177030334296242</v>
      </c>
      <c r="BS147" s="1078">
        <f t="shared" ref="BS147:CG147" si="127">IF(BS118&gt;0,BS118,IF(BS119&gt;0,BS119,BS104))</f>
        <v>2.2037569377728006</v>
      </c>
      <c r="BT147" s="1078">
        <f t="shared" si="127"/>
        <v>2.231456092653648</v>
      </c>
      <c r="BU147" s="1078">
        <f t="shared" si="127"/>
        <v>2.2588508612171205</v>
      </c>
      <c r="BV147" s="1078">
        <f t="shared" si="127"/>
        <v>2.287242494969989</v>
      </c>
      <c r="BW147" s="1078">
        <f t="shared" si="127"/>
        <v>2.3153221327475482</v>
      </c>
      <c r="BX147" s="1078">
        <f t="shared" si="127"/>
        <v>2.3444235573442387</v>
      </c>
      <c r="BY147" s="1078">
        <f t="shared" si="127"/>
        <v>2.3732051860662366</v>
      </c>
      <c r="BZ147" s="1078">
        <f t="shared" si="127"/>
        <v>2.4030341462778444</v>
      </c>
      <c r="CA147" s="1078">
        <f t="shared" si="127"/>
        <v>2.4325353157178924</v>
      </c>
      <c r="CB147" s="1078">
        <f t="shared" si="127"/>
        <v>2.4631099999347903</v>
      </c>
      <c r="CC147" s="1078">
        <f t="shared" si="127"/>
        <v>2.4933486986108395</v>
      </c>
      <c r="CD147" s="1078">
        <f t="shared" si="127"/>
        <v>2.5246877499331597</v>
      </c>
      <c r="CE147" s="1078">
        <f t="shared" si="127"/>
        <v>2.5556824160761105</v>
      </c>
      <c r="CF147" s="1078">
        <f t="shared" si="127"/>
        <v>2.5878049436814883</v>
      </c>
      <c r="CG147" s="1078">
        <f t="shared" si="127"/>
        <v>2.6195744764780131</v>
      </c>
    </row>
    <row r="148" spans="1:86" s="77" customFormat="1" ht="15" hidden="1" customHeight="1" outlineLevel="1" x14ac:dyDescent="0.3">
      <c r="A148" s="1008"/>
      <c r="B148" s="1085" t="str">
        <f t="shared" ref="B148:B153" si="128">B105</f>
        <v>Separate support tariff inflator</v>
      </c>
      <c r="F148" s="1078">
        <f>IF(F123&gt;0,F123,IF(F124&gt;0,F124,F105))</f>
        <v>1</v>
      </c>
      <c r="G148" s="1078">
        <f t="shared" ref="G148:BR148" si="129">IF(G123&gt;0,G123,IF(G124&gt;0,G124,G105))</f>
        <v>1</v>
      </c>
      <c r="H148" s="1078">
        <f t="shared" si="129"/>
        <v>1.0125</v>
      </c>
      <c r="I148" s="1078">
        <f t="shared" si="129"/>
        <v>1.0249999999999999</v>
      </c>
      <c r="J148" s="1078">
        <f t="shared" si="129"/>
        <v>1.0378832872928176</v>
      </c>
      <c r="K148" s="1078">
        <f t="shared" si="129"/>
        <v>1.0506249999999999</v>
      </c>
      <c r="L148" s="1078">
        <f t="shared" si="129"/>
        <v>1.0638303694751381</v>
      </c>
      <c r="M148" s="1078">
        <f t="shared" si="129"/>
        <v>1.0768906249999999</v>
      </c>
      <c r="N148" s="1078">
        <f t="shared" si="129"/>
        <v>1.0904261287120165</v>
      </c>
      <c r="O148" s="1078">
        <f t="shared" si="129"/>
        <v>1.1038128906249998</v>
      </c>
      <c r="P148" s="1078">
        <f t="shared" si="129"/>
        <v>1.1176867819298169</v>
      </c>
      <c r="Q148" s="1078">
        <f t="shared" si="129"/>
        <v>1.1314082128906247</v>
      </c>
      <c r="R148" s="1078">
        <f t="shared" si="129"/>
        <v>1.1456289514780622</v>
      </c>
      <c r="S148" s="1078">
        <f t="shared" si="129"/>
        <v>1.1596934182128902</v>
      </c>
      <c r="T148" s="1078">
        <f t="shared" si="129"/>
        <v>1.1742696752650137</v>
      </c>
      <c r="U148" s="1078">
        <f t="shared" si="129"/>
        <v>1.1886857536682123</v>
      </c>
      <c r="V148" s="1078">
        <f t="shared" si="129"/>
        <v>1.2036264171466389</v>
      </c>
      <c r="W148" s="1078">
        <f t="shared" si="129"/>
        <v>1.2184028975099175</v>
      </c>
      <c r="X148" s="1078">
        <f t="shared" si="129"/>
        <v>1.2337170775753048</v>
      </c>
      <c r="Y148" s="1078">
        <f t="shared" si="129"/>
        <v>1.2488629699476652</v>
      </c>
      <c r="Z148" s="1078">
        <f t="shared" si="129"/>
        <v>1.2645600045146874</v>
      </c>
      <c r="AA148" s="1078">
        <f t="shared" si="129"/>
        <v>1.2800845441963566</v>
      </c>
      <c r="AB148" s="1078">
        <f t="shared" si="129"/>
        <v>1.2961740046275545</v>
      </c>
      <c r="AC148" s="1078">
        <f t="shared" si="129"/>
        <v>1.3120866578012655</v>
      </c>
      <c r="AD148" s="1078">
        <f t="shared" si="129"/>
        <v>1.3285783547432433</v>
      </c>
      <c r="AE148" s="1078">
        <f t="shared" si="129"/>
        <v>1.3448888242462971</v>
      </c>
      <c r="AF148" s="1078">
        <f t="shared" si="129"/>
        <v>1.3617928136118242</v>
      </c>
      <c r="AG148" s="1078">
        <f t="shared" si="129"/>
        <v>1.3785110448524545</v>
      </c>
      <c r="AH148" s="1078">
        <f t="shared" si="129"/>
        <v>1.3958376339521197</v>
      </c>
      <c r="AI148" s="1078">
        <f t="shared" si="129"/>
        <v>1.4129738209737657</v>
      </c>
      <c r="AJ148" s="1078">
        <f t="shared" si="129"/>
        <v>1.4307335748009224</v>
      </c>
      <c r="AK148" s="1078">
        <f t="shared" si="129"/>
        <v>1.4482981664981096</v>
      </c>
      <c r="AL148" s="1078">
        <f t="shared" si="129"/>
        <v>1.4665019141709454</v>
      </c>
      <c r="AM148" s="1078">
        <f t="shared" si="129"/>
        <v>1.4845056206605622</v>
      </c>
      <c r="AN148" s="1078">
        <f t="shared" si="129"/>
        <v>1.5031644620252189</v>
      </c>
      <c r="AO148" s="1078">
        <f t="shared" si="129"/>
        <v>1.5216182611770761</v>
      </c>
      <c r="AP148" s="1078">
        <f t="shared" si="129"/>
        <v>1.5407435735758492</v>
      </c>
      <c r="AQ148" s="1078">
        <f t="shared" si="129"/>
        <v>1.5596587177065029</v>
      </c>
      <c r="AR148" s="1078">
        <f t="shared" si="129"/>
        <v>1.5792621629152452</v>
      </c>
      <c r="AS148" s="1078">
        <f t="shared" si="129"/>
        <v>1.5986501856491653</v>
      </c>
      <c r="AT148" s="1078">
        <f t="shared" si="129"/>
        <v>1.6187437169881262</v>
      </c>
      <c r="AU148" s="1078">
        <f t="shared" si="129"/>
        <v>1.6389780134504777</v>
      </c>
      <c r="AV148" s="1078">
        <f t="shared" si="129"/>
        <v>1.6592123099128293</v>
      </c>
      <c r="AW148" s="1078">
        <f t="shared" si="129"/>
        <v>1.6795818512976539</v>
      </c>
      <c r="AX148" s="1078">
        <f t="shared" si="129"/>
        <v>1.7006926176606498</v>
      </c>
      <c r="AY148" s="1078">
        <f t="shared" si="129"/>
        <v>1.721571397580095</v>
      </c>
      <c r="AZ148" s="1078">
        <f t="shared" si="129"/>
        <v>1.743209933102166</v>
      </c>
      <c r="BA148" s="1078">
        <f t="shared" si="129"/>
        <v>1.7646106825195973</v>
      </c>
      <c r="BB148" s="1078">
        <f t="shared" si="129"/>
        <v>1.78679018142972</v>
      </c>
      <c r="BC148" s="1078">
        <f t="shared" si="129"/>
        <v>1.8087259495825871</v>
      </c>
      <c r="BD148" s="1078">
        <f t="shared" si="129"/>
        <v>1.8314599359654629</v>
      </c>
      <c r="BE148" s="1078">
        <f t="shared" si="129"/>
        <v>1.8539440983221516</v>
      </c>
      <c r="BF148" s="1078">
        <f t="shared" si="129"/>
        <v>1.8772464343645994</v>
      </c>
      <c r="BG148" s="1078">
        <f t="shared" si="129"/>
        <v>1.9002927007802053</v>
      </c>
      <c r="BH148" s="1078">
        <f t="shared" si="129"/>
        <v>1.9241775952237141</v>
      </c>
      <c r="BI148" s="1078">
        <f t="shared" si="129"/>
        <v>1.9478000182997102</v>
      </c>
      <c r="BJ148" s="1078">
        <f t="shared" si="129"/>
        <v>1.9722820351043069</v>
      </c>
      <c r="BK148" s="1078">
        <f t="shared" si="129"/>
        <v>1.9964950187572028</v>
      </c>
      <c r="BL148" s="1078">
        <f t="shared" si="129"/>
        <v>2.0215890859819146</v>
      </c>
      <c r="BM148" s="1078">
        <f t="shared" si="129"/>
        <v>2.0464073942261325</v>
      </c>
      <c r="BN148" s="1078">
        <f t="shared" si="129"/>
        <v>2.0721288131314624</v>
      </c>
      <c r="BO148" s="1078">
        <f t="shared" si="129"/>
        <v>2.0975675790817858</v>
      </c>
      <c r="BP148" s="1078">
        <f t="shared" si="129"/>
        <v>2.1239320334597487</v>
      </c>
      <c r="BQ148" s="1078">
        <f t="shared" si="129"/>
        <v>2.1500067685588302</v>
      </c>
      <c r="BR148" s="1078">
        <f t="shared" si="129"/>
        <v>2.177030334296242</v>
      </c>
      <c r="BS148" s="1078">
        <f t="shared" ref="BS148:CG148" si="130">IF(BS123&gt;0,BS123,IF(BS124&gt;0,BS124,BS105))</f>
        <v>2.2037569377728006</v>
      </c>
      <c r="BT148" s="1078">
        <f t="shared" si="130"/>
        <v>2.231456092653648</v>
      </c>
      <c r="BU148" s="1078">
        <f t="shared" si="130"/>
        <v>2.2588508612171205</v>
      </c>
      <c r="BV148" s="1078">
        <f t="shared" si="130"/>
        <v>2.287242494969989</v>
      </c>
      <c r="BW148" s="1078">
        <f t="shared" si="130"/>
        <v>2.3153221327475482</v>
      </c>
      <c r="BX148" s="1078">
        <f t="shared" si="130"/>
        <v>2.3444235573442387</v>
      </c>
      <c r="BY148" s="1078">
        <f t="shared" si="130"/>
        <v>2.3732051860662366</v>
      </c>
      <c r="BZ148" s="1078">
        <f t="shared" si="130"/>
        <v>2.4030341462778444</v>
      </c>
      <c r="CA148" s="1078">
        <f t="shared" si="130"/>
        <v>2.4325353157178924</v>
      </c>
      <c r="CB148" s="1078">
        <f t="shared" si="130"/>
        <v>2.4631099999347903</v>
      </c>
      <c r="CC148" s="1078">
        <f t="shared" si="130"/>
        <v>2.4933486986108395</v>
      </c>
      <c r="CD148" s="1078">
        <f t="shared" si="130"/>
        <v>2.5246877499331597</v>
      </c>
      <c r="CE148" s="1078">
        <f t="shared" si="130"/>
        <v>2.5556824160761105</v>
      </c>
      <c r="CF148" s="1078">
        <f t="shared" si="130"/>
        <v>2.5878049436814883</v>
      </c>
      <c r="CG148" s="1078">
        <f t="shared" si="130"/>
        <v>2.6195744764780131</v>
      </c>
    </row>
    <row r="149" spans="1:86" s="77" customFormat="1" ht="15" hidden="1" customHeight="1" outlineLevel="1" x14ac:dyDescent="0.3">
      <c r="A149" s="1008"/>
      <c r="B149" s="1085" t="str">
        <f t="shared" si="128"/>
        <v>Separate electricity export tariff inflator</v>
      </c>
      <c r="F149" s="1078">
        <f>IF(F127&gt;0,F127,IF(F128&gt;0,F128,F106))</f>
        <v>1</v>
      </c>
      <c r="G149" s="1078">
        <f t="shared" ref="G149:BR149" si="131">IF(G127&gt;0,G127,IF(G128&gt;0,G128,G106))</f>
        <v>1</v>
      </c>
      <c r="H149" s="1078">
        <f t="shared" si="131"/>
        <v>1.0125</v>
      </c>
      <c r="I149" s="1078">
        <f t="shared" si="131"/>
        <v>1.0249999999999999</v>
      </c>
      <c r="J149" s="1078">
        <f t="shared" si="131"/>
        <v>1.0378832872928176</v>
      </c>
      <c r="K149" s="1078">
        <f t="shared" si="131"/>
        <v>1.0506249999999999</v>
      </c>
      <c r="L149" s="1078">
        <f t="shared" si="131"/>
        <v>1.0638303694751381</v>
      </c>
      <c r="M149" s="1078">
        <f t="shared" si="131"/>
        <v>1.0768906249999999</v>
      </c>
      <c r="N149" s="1078">
        <f t="shared" si="131"/>
        <v>1.0904261287120165</v>
      </c>
      <c r="O149" s="1078">
        <f t="shared" si="131"/>
        <v>1.1038128906249998</v>
      </c>
      <c r="P149" s="1078">
        <f t="shared" si="131"/>
        <v>1.1176867819298169</v>
      </c>
      <c r="Q149" s="1078">
        <f t="shared" si="131"/>
        <v>1.1314082128906247</v>
      </c>
      <c r="R149" s="1078">
        <f t="shared" si="131"/>
        <v>1.1456289514780622</v>
      </c>
      <c r="S149" s="1078">
        <f t="shared" si="131"/>
        <v>1.1596934182128902</v>
      </c>
      <c r="T149" s="1078">
        <f t="shared" si="131"/>
        <v>1.1742696752650137</v>
      </c>
      <c r="U149" s="1078">
        <f t="shared" si="131"/>
        <v>1.1886857536682123</v>
      </c>
      <c r="V149" s="1078">
        <f t="shared" si="131"/>
        <v>1.2036264171466389</v>
      </c>
      <c r="W149" s="1078">
        <f t="shared" si="131"/>
        <v>1.2184028975099175</v>
      </c>
      <c r="X149" s="1078">
        <f t="shared" si="131"/>
        <v>1.2337170775753048</v>
      </c>
      <c r="Y149" s="1078">
        <f t="shared" si="131"/>
        <v>1.2488629699476652</v>
      </c>
      <c r="Z149" s="1078">
        <f t="shared" si="131"/>
        <v>1.2645600045146874</v>
      </c>
      <c r="AA149" s="1078">
        <f t="shared" si="131"/>
        <v>1.2800845441963566</v>
      </c>
      <c r="AB149" s="1078">
        <f t="shared" si="131"/>
        <v>1.2961740046275545</v>
      </c>
      <c r="AC149" s="1078">
        <f t="shared" si="131"/>
        <v>1.3120866578012655</v>
      </c>
      <c r="AD149" s="1078">
        <f t="shared" si="131"/>
        <v>1.3285783547432433</v>
      </c>
      <c r="AE149" s="1078">
        <f t="shared" si="131"/>
        <v>1.3448888242462971</v>
      </c>
      <c r="AF149" s="1078">
        <f t="shared" si="131"/>
        <v>1.3617928136118242</v>
      </c>
      <c r="AG149" s="1078">
        <f t="shared" si="131"/>
        <v>1.3785110448524545</v>
      </c>
      <c r="AH149" s="1078">
        <f t="shared" si="131"/>
        <v>1.3958376339521197</v>
      </c>
      <c r="AI149" s="1078">
        <f t="shared" si="131"/>
        <v>1.4129738209737657</v>
      </c>
      <c r="AJ149" s="1078">
        <f t="shared" si="131"/>
        <v>1.4307335748009224</v>
      </c>
      <c r="AK149" s="1078">
        <f t="shared" si="131"/>
        <v>1.4482981664981096</v>
      </c>
      <c r="AL149" s="1078">
        <f t="shared" si="131"/>
        <v>1.4665019141709454</v>
      </c>
      <c r="AM149" s="1078">
        <f t="shared" si="131"/>
        <v>1.4845056206605622</v>
      </c>
      <c r="AN149" s="1078">
        <f t="shared" si="131"/>
        <v>1.5031644620252189</v>
      </c>
      <c r="AO149" s="1078">
        <f t="shared" si="131"/>
        <v>1.5216182611770761</v>
      </c>
      <c r="AP149" s="1078">
        <f t="shared" si="131"/>
        <v>1.5407435735758492</v>
      </c>
      <c r="AQ149" s="1078">
        <f t="shared" si="131"/>
        <v>1.5596587177065029</v>
      </c>
      <c r="AR149" s="1078">
        <f t="shared" si="131"/>
        <v>1.5792621629152452</v>
      </c>
      <c r="AS149" s="1078">
        <f t="shared" si="131"/>
        <v>1.5986501856491653</v>
      </c>
      <c r="AT149" s="1078">
        <f t="shared" si="131"/>
        <v>1.6187437169881262</v>
      </c>
      <c r="AU149" s="1078">
        <f t="shared" si="131"/>
        <v>1.6389780134504777</v>
      </c>
      <c r="AV149" s="1078">
        <f t="shared" si="131"/>
        <v>1.6592123099128293</v>
      </c>
      <c r="AW149" s="1078">
        <f t="shared" si="131"/>
        <v>1.6795818512976539</v>
      </c>
      <c r="AX149" s="1078">
        <f t="shared" si="131"/>
        <v>1.7006926176606498</v>
      </c>
      <c r="AY149" s="1078">
        <f t="shared" si="131"/>
        <v>1.721571397580095</v>
      </c>
      <c r="AZ149" s="1078">
        <f t="shared" si="131"/>
        <v>1.743209933102166</v>
      </c>
      <c r="BA149" s="1078">
        <f t="shared" si="131"/>
        <v>1.7646106825195973</v>
      </c>
      <c r="BB149" s="1078">
        <f t="shared" si="131"/>
        <v>1.78679018142972</v>
      </c>
      <c r="BC149" s="1078">
        <f t="shared" si="131"/>
        <v>1.8087259495825871</v>
      </c>
      <c r="BD149" s="1078">
        <f t="shared" si="131"/>
        <v>1.8314599359654629</v>
      </c>
      <c r="BE149" s="1078">
        <f t="shared" si="131"/>
        <v>1.8539440983221516</v>
      </c>
      <c r="BF149" s="1078">
        <f t="shared" si="131"/>
        <v>1.8772464343645994</v>
      </c>
      <c r="BG149" s="1078">
        <f t="shared" si="131"/>
        <v>1.9002927007802053</v>
      </c>
      <c r="BH149" s="1078">
        <f t="shared" si="131"/>
        <v>1.9241775952237141</v>
      </c>
      <c r="BI149" s="1078">
        <f t="shared" si="131"/>
        <v>1.9478000182997102</v>
      </c>
      <c r="BJ149" s="1078">
        <f t="shared" si="131"/>
        <v>1.9722820351043069</v>
      </c>
      <c r="BK149" s="1078">
        <f t="shared" si="131"/>
        <v>1.9964950187572028</v>
      </c>
      <c r="BL149" s="1078">
        <f t="shared" si="131"/>
        <v>2.0215890859819146</v>
      </c>
      <c r="BM149" s="1078">
        <f t="shared" si="131"/>
        <v>2.0464073942261325</v>
      </c>
      <c r="BN149" s="1078">
        <f t="shared" si="131"/>
        <v>2.0721288131314624</v>
      </c>
      <c r="BO149" s="1078">
        <f t="shared" si="131"/>
        <v>2.0975675790817858</v>
      </c>
      <c r="BP149" s="1078">
        <f t="shared" si="131"/>
        <v>2.1239320334597487</v>
      </c>
      <c r="BQ149" s="1078">
        <f t="shared" si="131"/>
        <v>2.1500067685588302</v>
      </c>
      <c r="BR149" s="1078">
        <f t="shared" si="131"/>
        <v>2.177030334296242</v>
      </c>
      <c r="BS149" s="1078">
        <f t="shared" ref="BS149:CG149" si="132">IF(BS127&gt;0,BS127,IF(BS128&gt;0,BS128,BS106))</f>
        <v>2.2037569377728006</v>
      </c>
      <c r="BT149" s="1078">
        <f t="shared" si="132"/>
        <v>2.231456092653648</v>
      </c>
      <c r="BU149" s="1078">
        <f t="shared" si="132"/>
        <v>2.2588508612171205</v>
      </c>
      <c r="BV149" s="1078">
        <f t="shared" si="132"/>
        <v>2.287242494969989</v>
      </c>
      <c r="BW149" s="1078">
        <f t="shared" si="132"/>
        <v>2.3153221327475482</v>
      </c>
      <c r="BX149" s="1078">
        <f t="shared" si="132"/>
        <v>2.3444235573442387</v>
      </c>
      <c r="BY149" s="1078">
        <f t="shared" si="132"/>
        <v>2.3732051860662366</v>
      </c>
      <c r="BZ149" s="1078">
        <f t="shared" si="132"/>
        <v>2.4030341462778444</v>
      </c>
      <c r="CA149" s="1078">
        <f t="shared" si="132"/>
        <v>2.4325353157178924</v>
      </c>
      <c r="CB149" s="1078">
        <f t="shared" si="132"/>
        <v>2.4631099999347903</v>
      </c>
      <c r="CC149" s="1078">
        <f t="shared" si="132"/>
        <v>2.4933486986108395</v>
      </c>
      <c r="CD149" s="1078">
        <f t="shared" si="132"/>
        <v>2.5246877499331597</v>
      </c>
      <c r="CE149" s="1078">
        <f t="shared" si="132"/>
        <v>2.5556824160761105</v>
      </c>
      <c r="CF149" s="1078">
        <f t="shared" si="132"/>
        <v>2.5878049436814883</v>
      </c>
      <c r="CG149" s="1078">
        <f t="shared" si="132"/>
        <v>2.6195744764780131</v>
      </c>
    </row>
    <row r="150" spans="1:86" s="77" customFormat="1" ht="15" hidden="1" customHeight="1" outlineLevel="1" x14ac:dyDescent="0.3">
      <c r="A150" s="1008"/>
      <c r="B150" s="1085" t="str">
        <f t="shared" si="128"/>
        <v>Separate other electricity sales inflator</v>
      </c>
      <c r="F150" s="1078">
        <f>IF(F131&gt;0,F131,IF(F132&gt;0,F132,F107))</f>
        <v>1</v>
      </c>
      <c r="G150" s="1078">
        <f t="shared" ref="G150:BR150" si="133">IF(G131&gt;0,G131,IF(G132&gt;0,G132,G107))</f>
        <v>1</v>
      </c>
      <c r="H150" s="1078">
        <f t="shared" si="133"/>
        <v>1.0125</v>
      </c>
      <c r="I150" s="1078">
        <f t="shared" si="133"/>
        <v>1.0249999999999999</v>
      </c>
      <c r="J150" s="1078">
        <f t="shared" si="133"/>
        <v>1.0378832872928176</v>
      </c>
      <c r="K150" s="1078">
        <f t="shared" si="133"/>
        <v>1.0506249999999999</v>
      </c>
      <c r="L150" s="1078">
        <f t="shared" si="133"/>
        <v>1.0638303694751381</v>
      </c>
      <c r="M150" s="1078">
        <f t="shared" si="133"/>
        <v>1.0768906249999999</v>
      </c>
      <c r="N150" s="1078">
        <f t="shared" si="133"/>
        <v>1.0904261287120165</v>
      </c>
      <c r="O150" s="1078">
        <f t="shared" si="133"/>
        <v>1.1038128906249998</v>
      </c>
      <c r="P150" s="1078">
        <f t="shared" si="133"/>
        <v>1.1176867819298169</v>
      </c>
      <c r="Q150" s="1078">
        <f t="shared" si="133"/>
        <v>1.1314082128906247</v>
      </c>
      <c r="R150" s="1078">
        <f t="shared" si="133"/>
        <v>1.1456289514780622</v>
      </c>
      <c r="S150" s="1078">
        <f t="shared" si="133"/>
        <v>1.1596934182128902</v>
      </c>
      <c r="T150" s="1078">
        <f t="shared" si="133"/>
        <v>1.1742696752650137</v>
      </c>
      <c r="U150" s="1078">
        <f t="shared" si="133"/>
        <v>1.1886857536682123</v>
      </c>
      <c r="V150" s="1078">
        <f t="shared" si="133"/>
        <v>1.2036264171466389</v>
      </c>
      <c r="W150" s="1078">
        <f t="shared" si="133"/>
        <v>1.2184028975099175</v>
      </c>
      <c r="X150" s="1078">
        <f t="shared" si="133"/>
        <v>1.2337170775753048</v>
      </c>
      <c r="Y150" s="1078">
        <f t="shared" si="133"/>
        <v>1.2488629699476652</v>
      </c>
      <c r="Z150" s="1078">
        <f t="shared" si="133"/>
        <v>1.2645600045146874</v>
      </c>
      <c r="AA150" s="1078">
        <f t="shared" si="133"/>
        <v>1.2800845441963566</v>
      </c>
      <c r="AB150" s="1078">
        <f t="shared" si="133"/>
        <v>1.2961740046275545</v>
      </c>
      <c r="AC150" s="1078">
        <f t="shared" si="133"/>
        <v>1.3120866578012655</v>
      </c>
      <c r="AD150" s="1078">
        <f t="shared" si="133"/>
        <v>1.3285783547432433</v>
      </c>
      <c r="AE150" s="1078">
        <f t="shared" si="133"/>
        <v>1.3448888242462971</v>
      </c>
      <c r="AF150" s="1078">
        <f t="shared" si="133"/>
        <v>1.3617928136118242</v>
      </c>
      <c r="AG150" s="1078">
        <f t="shared" si="133"/>
        <v>1.3785110448524545</v>
      </c>
      <c r="AH150" s="1078">
        <f t="shared" si="133"/>
        <v>1.3958376339521197</v>
      </c>
      <c r="AI150" s="1078">
        <f t="shared" si="133"/>
        <v>1.4129738209737657</v>
      </c>
      <c r="AJ150" s="1078">
        <f t="shared" si="133"/>
        <v>1.4307335748009224</v>
      </c>
      <c r="AK150" s="1078">
        <f t="shared" si="133"/>
        <v>1.4482981664981096</v>
      </c>
      <c r="AL150" s="1078">
        <f t="shared" si="133"/>
        <v>1.4665019141709454</v>
      </c>
      <c r="AM150" s="1078">
        <f t="shared" si="133"/>
        <v>1.4845056206605622</v>
      </c>
      <c r="AN150" s="1078">
        <f t="shared" si="133"/>
        <v>1.5031644620252189</v>
      </c>
      <c r="AO150" s="1078">
        <f t="shared" si="133"/>
        <v>1.5216182611770761</v>
      </c>
      <c r="AP150" s="1078">
        <f t="shared" si="133"/>
        <v>1.5407435735758492</v>
      </c>
      <c r="AQ150" s="1078">
        <f t="shared" si="133"/>
        <v>1.5596587177065029</v>
      </c>
      <c r="AR150" s="1078">
        <f t="shared" si="133"/>
        <v>1.5792621629152452</v>
      </c>
      <c r="AS150" s="1078">
        <f t="shared" si="133"/>
        <v>1.5986501856491653</v>
      </c>
      <c r="AT150" s="1078">
        <f t="shared" si="133"/>
        <v>1.6187437169881262</v>
      </c>
      <c r="AU150" s="1078">
        <f t="shared" si="133"/>
        <v>1.6389780134504777</v>
      </c>
      <c r="AV150" s="1078">
        <f t="shared" si="133"/>
        <v>1.6592123099128293</v>
      </c>
      <c r="AW150" s="1078">
        <f t="shared" si="133"/>
        <v>1.6795818512976539</v>
      </c>
      <c r="AX150" s="1078">
        <f t="shared" si="133"/>
        <v>1.7006926176606498</v>
      </c>
      <c r="AY150" s="1078">
        <f t="shared" si="133"/>
        <v>1.721571397580095</v>
      </c>
      <c r="AZ150" s="1078">
        <f t="shared" si="133"/>
        <v>1.743209933102166</v>
      </c>
      <c r="BA150" s="1078">
        <f t="shared" si="133"/>
        <v>1.7646106825195973</v>
      </c>
      <c r="BB150" s="1078">
        <f t="shared" si="133"/>
        <v>1.78679018142972</v>
      </c>
      <c r="BC150" s="1078">
        <f t="shared" si="133"/>
        <v>1.8087259495825871</v>
      </c>
      <c r="BD150" s="1078">
        <f t="shared" si="133"/>
        <v>1.8314599359654629</v>
      </c>
      <c r="BE150" s="1078">
        <f t="shared" si="133"/>
        <v>1.8539440983221516</v>
      </c>
      <c r="BF150" s="1078">
        <f t="shared" si="133"/>
        <v>1.8772464343645994</v>
      </c>
      <c r="BG150" s="1078">
        <f t="shared" si="133"/>
        <v>1.9002927007802053</v>
      </c>
      <c r="BH150" s="1078">
        <f t="shared" si="133"/>
        <v>1.9241775952237141</v>
      </c>
      <c r="BI150" s="1078">
        <f t="shared" si="133"/>
        <v>1.9478000182997102</v>
      </c>
      <c r="BJ150" s="1078">
        <f t="shared" si="133"/>
        <v>1.9722820351043069</v>
      </c>
      <c r="BK150" s="1078">
        <f t="shared" si="133"/>
        <v>1.9964950187572028</v>
      </c>
      <c r="BL150" s="1078">
        <f t="shared" si="133"/>
        <v>2.0215890859819146</v>
      </c>
      <c r="BM150" s="1078">
        <f t="shared" si="133"/>
        <v>2.0464073942261325</v>
      </c>
      <c r="BN150" s="1078">
        <f t="shared" si="133"/>
        <v>2.0721288131314624</v>
      </c>
      <c r="BO150" s="1078">
        <f t="shared" si="133"/>
        <v>2.0975675790817858</v>
      </c>
      <c r="BP150" s="1078">
        <f t="shared" si="133"/>
        <v>2.1239320334597487</v>
      </c>
      <c r="BQ150" s="1078">
        <f t="shared" si="133"/>
        <v>2.1500067685588302</v>
      </c>
      <c r="BR150" s="1078">
        <f t="shared" si="133"/>
        <v>2.177030334296242</v>
      </c>
      <c r="BS150" s="1078">
        <f t="shared" ref="BS150:CG150" si="134">IF(BS131&gt;0,BS131,IF(BS132&gt;0,BS132,BS107))</f>
        <v>2.2037569377728006</v>
      </c>
      <c r="BT150" s="1078">
        <f t="shared" si="134"/>
        <v>2.231456092653648</v>
      </c>
      <c r="BU150" s="1078">
        <f t="shared" si="134"/>
        <v>2.2588508612171205</v>
      </c>
      <c r="BV150" s="1078">
        <f t="shared" si="134"/>
        <v>2.287242494969989</v>
      </c>
      <c r="BW150" s="1078">
        <f t="shared" si="134"/>
        <v>2.3153221327475482</v>
      </c>
      <c r="BX150" s="1078">
        <f t="shared" si="134"/>
        <v>2.3444235573442387</v>
      </c>
      <c r="BY150" s="1078">
        <f t="shared" si="134"/>
        <v>2.3732051860662366</v>
      </c>
      <c r="BZ150" s="1078">
        <f t="shared" si="134"/>
        <v>2.4030341462778444</v>
      </c>
      <c r="CA150" s="1078">
        <f t="shared" si="134"/>
        <v>2.4325353157178924</v>
      </c>
      <c r="CB150" s="1078">
        <f t="shared" si="134"/>
        <v>2.4631099999347903</v>
      </c>
      <c r="CC150" s="1078">
        <f t="shared" si="134"/>
        <v>2.4933486986108395</v>
      </c>
      <c r="CD150" s="1078">
        <f t="shared" si="134"/>
        <v>2.5246877499331597</v>
      </c>
      <c r="CE150" s="1078">
        <f t="shared" si="134"/>
        <v>2.5556824160761105</v>
      </c>
      <c r="CF150" s="1078">
        <f t="shared" si="134"/>
        <v>2.5878049436814883</v>
      </c>
      <c r="CG150" s="1078">
        <f t="shared" si="134"/>
        <v>2.6195744764780131</v>
      </c>
    </row>
    <row r="151" spans="1:86" s="77" customFormat="1" ht="15" hidden="1" customHeight="1" outlineLevel="1" x14ac:dyDescent="0.3">
      <c r="A151" s="1008"/>
      <c r="B151" s="1085" t="str">
        <f t="shared" si="128"/>
        <v>Separate 'Other Revenues' inflator</v>
      </c>
      <c r="F151" s="1078">
        <f>IF(F135&gt;0,F135,IF(F136&gt;0,F136,F108))</f>
        <v>1</v>
      </c>
      <c r="G151" s="1078">
        <f t="shared" ref="G151:BR151" si="135">IF(G135&gt;0,G135,IF(G136&gt;0,G136,G108))</f>
        <v>1</v>
      </c>
      <c r="H151" s="1078">
        <f t="shared" si="135"/>
        <v>1.0125</v>
      </c>
      <c r="I151" s="1078">
        <f t="shared" si="135"/>
        <v>1.0249999999999999</v>
      </c>
      <c r="J151" s="1078">
        <f t="shared" si="135"/>
        <v>1.0378832872928176</v>
      </c>
      <c r="K151" s="1078">
        <f t="shared" si="135"/>
        <v>1.0506249999999999</v>
      </c>
      <c r="L151" s="1078">
        <f t="shared" si="135"/>
        <v>1.0638303694751381</v>
      </c>
      <c r="M151" s="1078">
        <f t="shared" si="135"/>
        <v>1.0768906249999999</v>
      </c>
      <c r="N151" s="1078">
        <f t="shared" si="135"/>
        <v>1.0904261287120165</v>
      </c>
      <c r="O151" s="1078">
        <f t="shared" si="135"/>
        <v>1.1038128906249998</v>
      </c>
      <c r="P151" s="1078">
        <f t="shared" si="135"/>
        <v>1.1176867819298169</v>
      </c>
      <c r="Q151" s="1078">
        <f t="shared" si="135"/>
        <v>1.1314082128906247</v>
      </c>
      <c r="R151" s="1078">
        <f t="shared" si="135"/>
        <v>1.1456289514780622</v>
      </c>
      <c r="S151" s="1078">
        <f t="shared" si="135"/>
        <v>1.1596934182128902</v>
      </c>
      <c r="T151" s="1078">
        <f t="shared" si="135"/>
        <v>1.1742696752650137</v>
      </c>
      <c r="U151" s="1078">
        <f t="shared" si="135"/>
        <v>1.1886857536682123</v>
      </c>
      <c r="V151" s="1078">
        <f t="shared" si="135"/>
        <v>1.2036264171466389</v>
      </c>
      <c r="W151" s="1078">
        <f t="shared" si="135"/>
        <v>1.2184028975099175</v>
      </c>
      <c r="X151" s="1078">
        <f t="shared" si="135"/>
        <v>1.2337170775753048</v>
      </c>
      <c r="Y151" s="1078">
        <f t="shared" si="135"/>
        <v>1.2488629699476652</v>
      </c>
      <c r="Z151" s="1078">
        <f t="shared" si="135"/>
        <v>1.2645600045146874</v>
      </c>
      <c r="AA151" s="1078">
        <f t="shared" si="135"/>
        <v>1.2800845441963566</v>
      </c>
      <c r="AB151" s="1078">
        <f t="shared" si="135"/>
        <v>1.2961740046275545</v>
      </c>
      <c r="AC151" s="1078">
        <f t="shared" si="135"/>
        <v>1.3120866578012655</v>
      </c>
      <c r="AD151" s="1078">
        <f t="shared" si="135"/>
        <v>1.3285783547432433</v>
      </c>
      <c r="AE151" s="1078">
        <f t="shared" si="135"/>
        <v>1.3448888242462971</v>
      </c>
      <c r="AF151" s="1078">
        <f t="shared" si="135"/>
        <v>1.3617928136118242</v>
      </c>
      <c r="AG151" s="1078">
        <f t="shared" si="135"/>
        <v>1.3785110448524545</v>
      </c>
      <c r="AH151" s="1078">
        <f t="shared" si="135"/>
        <v>1.3958376339521197</v>
      </c>
      <c r="AI151" s="1078">
        <f t="shared" si="135"/>
        <v>1.4129738209737657</v>
      </c>
      <c r="AJ151" s="1078">
        <f t="shared" si="135"/>
        <v>1.4307335748009224</v>
      </c>
      <c r="AK151" s="1078">
        <f t="shared" si="135"/>
        <v>1.4482981664981096</v>
      </c>
      <c r="AL151" s="1078">
        <f t="shared" si="135"/>
        <v>1.4665019141709454</v>
      </c>
      <c r="AM151" s="1078">
        <f t="shared" si="135"/>
        <v>1.4845056206605622</v>
      </c>
      <c r="AN151" s="1078">
        <f t="shared" si="135"/>
        <v>1.5031644620252189</v>
      </c>
      <c r="AO151" s="1078">
        <f t="shared" si="135"/>
        <v>1.5216182611770761</v>
      </c>
      <c r="AP151" s="1078">
        <f t="shared" si="135"/>
        <v>1.5407435735758492</v>
      </c>
      <c r="AQ151" s="1078">
        <f t="shared" si="135"/>
        <v>1.5596587177065029</v>
      </c>
      <c r="AR151" s="1078">
        <f t="shared" si="135"/>
        <v>1.5792621629152452</v>
      </c>
      <c r="AS151" s="1078">
        <f t="shared" si="135"/>
        <v>1.5986501856491653</v>
      </c>
      <c r="AT151" s="1078">
        <f t="shared" si="135"/>
        <v>1.6187437169881262</v>
      </c>
      <c r="AU151" s="1078">
        <f t="shared" si="135"/>
        <v>1.6389780134504777</v>
      </c>
      <c r="AV151" s="1078">
        <f t="shared" si="135"/>
        <v>1.6592123099128293</v>
      </c>
      <c r="AW151" s="1078">
        <f t="shared" si="135"/>
        <v>1.6795818512976539</v>
      </c>
      <c r="AX151" s="1078">
        <f t="shared" si="135"/>
        <v>1.7006926176606498</v>
      </c>
      <c r="AY151" s="1078">
        <f t="shared" si="135"/>
        <v>1.721571397580095</v>
      </c>
      <c r="AZ151" s="1078">
        <f t="shared" si="135"/>
        <v>1.743209933102166</v>
      </c>
      <c r="BA151" s="1078">
        <f t="shared" si="135"/>
        <v>1.7646106825195973</v>
      </c>
      <c r="BB151" s="1078">
        <f t="shared" si="135"/>
        <v>1.78679018142972</v>
      </c>
      <c r="BC151" s="1078">
        <f t="shared" si="135"/>
        <v>1.8087259495825871</v>
      </c>
      <c r="BD151" s="1078">
        <f t="shared" si="135"/>
        <v>1.8314599359654629</v>
      </c>
      <c r="BE151" s="1078">
        <f t="shared" si="135"/>
        <v>1.8539440983221516</v>
      </c>
      <c r="BF151" s="1078">
        <f t="shared" si="135"/>
        <v>1.8772464343645994</v>
      </c>
      <c r="BG151" s="1078">
        <f t="shared" si="135"/>
        <v>1.9002927007802053</v>
      </c>
      <c r="BH151" s="1078">
        <f t="shared" si="135"/>
        <v>1.9241775952237141</v>
      </c>
      <c r="BI151" s="1078">
        <f t="shared" si="135"/>
        <v>1.9478000182997102</v>
      </c>
      <c r="BJ151" s="1078">
        <f t="shared" si="135"/>
        <v>1.9722820351043069</v>
      </c>
      <c r="BK151" s="1078">
        <f t="shared" si="135"/>
        <v>1.9964950187572028</v>
      </c>
      <c r="BL151" s="1078">
        <f t="shared" si="135"/>
        <v>2.0215890859819146</v>
      </c>
      <c r="BM151" s="1078">
        <f t="shared" si="135"/>
        <v>2.0464073942261325</v>
      </c>
      <c r="BN151" s="1078">
        <f t="shared" si="135"/>
        <v>2.0721288131314624</v>
      </c>
      <c r="BO151" s="1078">
        <f t="shared" si="135"/>
        <v>2.0975675790817858</v>
      </c>
      <c r="BP151" s="1078">
        <f t="shared" si="135"/>
        <v>2.1239320334597487</v>
      </c>
      <c r="BQ151" s="1078">
        <f t="shared" si="135"/>
        <v>2.1500067685588302</v>
      </c>
      <c r="BR151" s="1078">
        <f t="shared" si="135"/>
        <v>2.177030334296242</v>
      </c>
      <c r="BS151" s="1078">
        <f t="shared" ref="BS151:CG151" si="136">IF(BS135&gt;0,BS135,IF(BS136&gt;0,BS136,BS108))</f>
        <v>2.2037569377728006</v>
      </c>
      <c r="BT151" s="1078">
        <f t="shared" si="136"/>
        <v>2.231456092653648</v>
      </c>
      <c r="BU151" s="1078">
        <f t="shared" si="136"/>
        <v>2.2588508612171205</v>
      </c>
      <c r="BV151" s="1078">
        <f t="shared" si="136"/>
        <v>2.287242494969989</v>
      </c>
      <c r="BW151" s="1078">
        <f t="shared" si="136"/>
        <v>2.3153221327475482</v>
      </c>
      <c r="BX151" s="1078">
        <f t="shared" si="136"/>
        <v>2.3444235573442387</v>
      </c>
      <c r="BY151" s="1078">
        <f t="shared" si="136"/>
        <v>2.3732051860662366</v>
      </c>
      <c r="BZ151" s="1078">
        <f t="shared" si="136"/>
        <v>2.4030341462778444</v>
      </c>
      <c r="CA151" s="1078">
        <f t="shared" si="136"/>
        <v>2.4325353157178924</v>
      </c>
      <c r="CB151" s="1078">
        <f t="shared" si="136"/>
        <v>2.4631099999347903</v>
      </c>
      <c r="CC151" s="1078">
        <f t="shared" si="136"/>
        <v>2.4933486986108395</v>
      </c>
      <c r="CD151" s="1078">
        <f t="shared" si="136"/>
        <v>2.5246877499331597</v>
      </c>
      <c r="CE151" s="1078">
        <f t="shared" si="136"/>
        <v>2.5556824160761105</v>
      </c>
      <c r="CF151" s="1078">
        <f t="shared" si="136"/>
        <v>2.5878049436814883</v>
      </c>
      <c r="CG151" s="1078">
        <f t="shared" si="136"/>
        <v>2.6195744764780131</v>
      </c>
    </row>
    <row r="152" spans="1:86" s="77" customFormat="1" ht="15" hidden="1" customHeight="1" outlineLevel="1" x14ac:dyDescent="0.3">
      <c r="A152" s="1008"/>
      <c r="B152" s="1085" t="str">
        <f t="shared" si="128"/>
        <v>Separate maintenance cost inflator</v>
      </c>
      <c r="F152" s="1078">
        <f>IF(F139&gt;0,F139,IF(F140&gt;0,F140,F109))</f>
        <v>1</v>
      </c>
      <c r="G152" s="1078">
        <f t="shared" ref="G152:BR152" si="137">IF(G139&gt;0,G139,IF(G140&gt;0,G140,G109))</f>
        <v>1</v>
      </c>
      <c r="H152" s="1078">
        <f t="shared" si="137"/>
        <v>1.0125</v>
      </c>
      <c r="I152" s="1078">
        <f t="shared" si="137"/>
        <v>1.0249999999999999</v>
      </c>
      <c r="J152" s="1078">
        <f t="shared" si="137"/>
        <v>1.0378832872928176</v>
      </c>
      <c r="K152" s="1078">
        <f t="shared" si="137"/>
        <v>1.0506249999999999</v>
      </c>
      <c r="L152" s="1078">
        <f t="shared" si="137"/>
        <v>1.0638303694751381</v>
      </c>
      <c r="M152" s="1078">
        <f t="shared" si="137"/>
        <v>1.0768906249999999</v>
      </c>
      <c r="N152" s="1078">
        <f t="shared" si="137"/>
        <v>1.0904261287120165</v>
      </c>
      <c r="O152" s="1078">
        <f t="shared" si="137"/>
        <v>1.1038128906249998</v>
      </c>
      <c r="P152" s="1078">
        <f t="shared" si="137"/>
        <v>1.1176867819298169</v>
      </c>
      <c r="Q152" s="1078">
        <f t="shared" si="137"/>
        <v>1.1314082128906247</v>
      </c>
      <c r="R152" s="1078">
        <f t="shared" si="137"/>
        <v>1.1456289514780622</v>
      </c>
      <c r="S152" s="1078">
        <f t="shared" si="137"/>
        <v>1.1596934182128902</v>
      </c>
      <c r="T152" s="1078">
        <f t="shared" si="137"/>
        <v>1.1742696752650137</v>
      </c>
      <c r="U152" s="1078">
        <f t="shared" si="137"/>
        <v>1.1886857536682123</v>
      </c>
      <c r="V152" s="1078">
        <f t="shared" si="137"/>
        <v>1.2036264171466389</v>
      </c>
      <c r="W152" s="1078">
        <f t="shared" si="137"/>
        <v>1.2184028975099175</v>
      </c>
      <c r="X152" s="1078">
        <f t="shared" si="137"/>
        <v>1.2337170775753048</v>
      </c>
      <c r="Y152" s="1078">
        <f t="shared" si="137"/>
        <v>1.2488629699476652</v>
      </c>
      <c r="Z152" s="1078">
        <f t="shared" si="137"/>
        <v>1.2645600045146874</v>
      </c>
      <c r="AA152" s="1078">
        <f t="shared" si="137"/>
        <v>1.2800845441963566</v>
      </c>
      <c r="AB152" s="1078">
        <f t="shared" si="137"/>
        <v>1.2961740046275545</v>
      </c>
      <c r="AC152" s="1078">
        <f t="shared" si="137"/>
        <v>1.3120866578012655</v>
      </c>
      <c r="AD152" s="1078">
        <f t="shared" si="137"/>
        <v>1.3285783547432433</v>
      </c>
      <c r="AE152" s="1078">
        <f t="shared" si="137"/>
        <v>1.3448888242462971</v>
      </c>
      <c r="AF152" s="1078">
        <f t="shared" si="137"/>
        <v>1.3617928136118242</v>
      </c>
      <c r="AG152" s="1078">
        <f t="shared" si="137"/>
        <v>1.3785110448524545</v>
      </c>
      <c r="AH152" s="1078">
        <f t="shared" si="137"/>
        <v>1.3958376339521197</v>
      </c>
      <c r="AI152" s="1078">
        <f t="shared" si="137"/>
        <v>1.4129738209737657</v>
      </c>
      <c r="AJ152" s="1078">
        <f t="shared" si="137"/>
        <v>1.4307335748009224</v>
      </c>
      <c r="AK152" s="1078">
        <f t="shared" si="137"/>
        <v>1.4482981664981096</v>
      </c>
      <c r="AL152" s="1078">
        <f t="shared" si="137"/>
        <v>1.4665019141709454</v>
      </c>
      <c r="AM152" s="1078">
        <f t="shared" si="137"/>
        <v>1.4845056206605622</v>
      </c>
      <c r="AN152" s="1078">
        <f t="shared" si="137"/>
        <v>1.5031644620252189</v>
      </c>
      <c r="AO152" s="1078">
        <f t="shared" si="137"/>
        <v>1.5216182611770761</v>
      </c>
      <c r="AP152" s="1078">
        <f t="shared" si="137"/>
        <v>1.5407435735758492</v>
      </c>
      <c r="AQ152" s="1078">
        <f t="shared" si="137"/>
        <v>1.5596587177065029</v>
      </c>
      <c r="AR152" s="1078">
        <f t="shared" si="137"/>
        <v>1.5792621629152452</v>
      </c>
      <c r="AS152" s="1078">
        <f t="shared" si="137"/>
        <v>1.5986501856491653</v>
      </c>
      <c r="AT152" s="1078">
        <f t="shared" si="137"/>
        <v>1.6187437169881262</v>
      </c>
      <c r="AU152" s="1078">
        <f t="shared" si="137"/>
        <v>1.6389780134504777</v>
      </c>
      <c r="AV152" s="1078">
        <f t="shared" si="137"/>
        <v>1.6592123099128293</v>
      </c>
      <c r="AW152" s="1078">
        <f t="shared" si="137"/>
        <v>1.6795818512976539</v>
      </c>
      <c r="AX152" s="1078">
        <f t="shared" si="137"/>
        <v>1.7006926176606498</v>
      </c>
      <c r="AY152" s="1078">
        <f t="shared" si="137"/>
        <v>1.721571397580095</v>
      </c>
      <c r="AZ152" s="1078">
        <f t="shared" si="137"/>
        <v>1.743209933102166</v>
      </c>
      <c r="BA152" s="1078">
        <f t="shared" si="137"/>
        <v>1.7646106825195973</v>
      </c>
      <c r="BB152" s="1078">
        <f t="shared" si="137"/>
        <v>1.78679018142972</v>
      </c>
      <c r="BC152" s="1078">
        <f t="shared" si="137"/>
        <v>1.8087259495825871</v>
      </c>
      <c r="BD152" s="1078">
        <f t="shared" si="137"/>
        <v>1.8314599359654629</v>
      </c>
      <c r="BE152" s="1078">
        <f t="shared" si="137"/>
        <v>1.8539440983221516</v>
      </c>
      <c r="BF152" s="1078">
        <f t="shared" si="137"/>
        <v>1.8772464343645994</v>
      </c>
      <c r="BG152" s="1078">
        <f t="shared" si="137"/>
        <v>1.9002927007802053</v>
      </c>
      <c r="BH152" s="1078">
        <f t="shared" si="137"/>
        <v>1.9241775952237141</v>
      </c>
      <c r="BI152" s="1078">
        <f t="shared" si="137"/>
        <v>1.9478000182997102</v>
      </c>
      <c r="BJ152" s="1078">
        <f t="shared" si="137"/>
        <v>1.9722820351043069</v>
      </c>
      <c r="BK152" s="1078">
        <f t="shared" si="137"/>
        <v>1.9964950187572028</v>
      </c>
      <c r="BL152" s="1078">
        <f t="shared" si="137"/>
        <v>2.0215890859819146</v>
      </c>
      <c r="BM152" s="1078">
        <f t="shared" si="137"/>
        <v>2.0464073942261325</v>
      </c>
      <c r="BN152" s="1078">
        <f t="shared" si="137"/>
        <v>2.0721288131314624</v>
      </c>
      <c r="BO152" s="1078">
        <f t="shared" si="137"/>
        <v>2.0975675790817858</v>
      </c>
      <c r="BP152" s="1078">
        <f t="shared" si="137"/>
        <v>2.1239320334597487</v>
      </c>
      <c r="BQ152" s="1078">
        <f t="shared" si="137"/>
        <v>2.1500067685588302</v>
      </c>
      <c r="BR152" s="1078">
        <f t="shared" si="137"/>
        <v>2.177030334296242</v>
      </c>
      <c r="BS152" s="1078">
        <f t="shared" ref="BS152:CG152" si="138">IF(BS139&gt;0,BS139,IF(BS140&gt;0,BS140,BS109))</f>
        <v>2.2037569377728006</v>
      </c>
      <c r="BT152" s="1078">
        <f t="shared" si="138"/>
        <v>2.231456092653648</v>
      </c>
      <c r="BU152" s="1078">
        <f t="shared" si="138"/>
        <v>2.2588508612171205</v>
      </c>
      <c r="BV152" s="1078">
        <f t="shared" si="138"/>
        <v>2.287242494969989</v>
      </c>
      <c r="BW152" s="1078">
        <f t="shared" si="138"/>
        <v>2.3153221327475482</v>
      </c>
      <c r="BX152" s="1078">
        <f t="shared" si="138"/>
        <v>2.3444235573442387</v>
      </c>
      <c r="BY152" s="1078">
        <f t="shared" si="138"/>
        <v>2.3732051860662366</v>
      </c>
      <c r="BZ152" s="1078">
        <f t="shared" si="138"/>
        <v>2.4030341462778444</v>
      </c>
      <c r="CA152" s="1078">
        <f t="shared" si="138"/>
        <v>2.4325353157178924</v>
      </c>
      <c r="CB152" s="1078">
        <f t="shared" si="138"/>
        <v>2.4631099999347903</v>
      </c>
      <c r="CC152" s="1078">
        <f t="shared" si="138"/>
        <v>2.4933486986108395</v>
      </c>
      <c r="CD152" s="1078">
        <f t="shared" si="138"/>
        <v>2.5246877499331597</v>
      </c>
      <c r="CE152" s="1078">
        <f t="shared" si="138"/>
        <v>2.5556824160761105</v>
      </c>
      <c r="CF152" s="1078">
        <f t="shared" si="138"/>
        <v>2.5878049436814883</v>
      </c>
      <c r="CG152" s="1078">
        <f t="shared" si="138"/>
        <v>2.6195744764780131</v>
      </c>
    </row>
    <row r="153" spans="1:86" s="77" customFormat="1" ht="15" hidden="1" customHeight="1" outlineLevel="1" x14ac:dyDescent="0.3">
      <c r="A153" s="1008"/>
      <c r="B153" s="1085" t="str">
        <f t="shared" si="128"/>
        <v>Separate land rental inflator</v>
      </c>
      <c r="F153" s="1078">
        <f>IF(F143&gt;0,F143,IF(F144&gt;0,F144,F110))</f>
        <v>1</v>
      </c>
      <c r="G153" s="1078">
        <f t="shared" ref="G153:BR153" si="139">IF(G143&gt;0,G143,IF(G144&gt;0,G144,G110))</f>
        <v>1</v>
      </c>
      <c r="H153" s="1078">
        <f t="shared" si="139"/>
        <v>1.0125</v>
      </c>
      <c r="I153" s="1078">
        <f t="shared" si="139"/>
        <v>1.0249999999999999</v>
      </c>
      <c r="J153" s="1078">
        <f t="shared" si="139"/>
        <v>1.0378832872928176</v>
      </c>
      <c r="K153" s="1078">
        <f t="shared" si="139"/>
        <v>1.0506249999999999</v>
      </c>
      <c r="L153" s="1078">
        <f t="shared" si="139"/>
        <v>1.0638303694751381</v>
      </c>
      <c r="M153" s="1078">
        <f t="shared" si="139"/>
        <v>1.0768906249999999</v>
      </c>
      <c r="N153" s="1078">
        <f t="shared" si="139"/>
        <v>1.0904261287120165</v>
      </c>
      <c r="O153" s="1078">
        <f t="shared" si="139"/>
        <v>1.1038128906249998</v>
      </c>
      <c r="P153" s="1078">
        <f t="shared" si="139"/>
        <v>1.1176867819298169</v>
      </c>
      <c r="Q153" s="1078">
        <f t="shared" si="139"/>
        <v>1.1314082128906247</v>
      </c>
      <c r="R153" s="1078">
        <f t="shared" si="139"/>
        <v>1.1456289514780622</v>
      </c>
      <c r="S153" s="1078">
        <f t="shared" si="139"/>
        <v>1.1596934182128902</v>
      </c>
      <c r="T153" s="1078">
        <f t="shared" si="139"/>
        <v>1.1742696752650137</v>
      </c>
      <c r="U153" s="1078">
        <f t="shared" si="139"/>
        <v>1.1886857536682123</v>
      </c>
      <c r="V153" s="1078">
        <f t="shared" si="139"/>
        <v>1.2036264171466389</v>
      </c>
      <c r="W153" s="1078">
        <f t="shared" si="139"/>
        <v>1.2184028975099175</v>
      </c>
      <c r="X153" s="1078">
        <f t="shared" si="139"/>
        <v>1.2337170775753048</v>
      </c>
      <c r="Y153" s="1078">
        <f t="shared" si="139"/>
        <v>1.2488629699476652</v>
      </c>
      <c r="Z153" s="1078">
        <f t="shared" si="139"/>
        <v>1.2645600045146874</v>
      </c>
      <c r="AA153" s="1078">
        <f t="shared" si="139"/>
        <v>1.2800845441963566</v>
      </c>
      <c r="AB153" s="1078">
        <f t="shared" si="139"/>
        <v>1.2961740046275545</v>
      </c>
      <c r="AC153" s="1078">
        <f t="shared" si="139"/>
        <v>1.3120866578012655</v>
      </c>
      <c r="AD153" s="1078">
        <f t="shared" si="139"/>
        <v>1.3285783547432433</v>
      </c>
      <c r="AE153" s="1078">
        <f t="shared" si="139"/>
        <v>1.3448888242462971</v>
      </c>
      <c r="AF153" s="1078">
        <f t="shared" si="139"/>
        <v>1.3617928136118242</v>
      </c>
      <c r="AG153" s="1078">
        <f t="shared" si="139"/>
        <v>1.3785110448524545</v>
      </c>
      <c r="AH153" s="1078">
        <f t="shared" si="139"/>
        <v>1.3958376339521197</v>
      </c>
      <c r="AI153" s="1078">
        <f t="shared" si="139"/>
        <v>1.4129738209737657</v>
      </c>
      <c r="AJ153" s="1078">
        <f t="shared" si="139"/>
        <v>1.4307335748009224</v>
      </c>
      <c r="AK153" s="1078">
        <f t="shared" si="139"/>
        <v>1.4482981664981096</v>
      </c>
      <c r="AL153" s="1078">
        <f t="shared" si="139"/>
        <v>1.4665019141709454</v>
      </c>
      <c r="AM153" s="1078">
        <f t="shared" si="139"/>
        <v>1.4845056206605622</v>
      </c>
      <c r="AN153" s="1078">
        <f t="shared" si="139"/>
        <v>1.5031644620252189</v>
      </c>
      <c r="AO153" s="1078">
        <f t="shared" si="139"/>
        <v>1.5216182611770761</v>
      </c>
      <c r="AP153" s="1078">
        <f t="shared" si="139"/>
        <v>1.5407435735758492</v>
      </c>
      <c r="AQ153" s="1078">
        <f t="shared" si="139"/>
        <v>1.5596587177065029</v>
      </c>
      <c r="AR153" s="1078">
        <f t="shared" si="139"/>
        <v>1.5792621629152452</v>
      </c>
      <c r="AS153" s="1078">
        <f t="shared" si="139"/>
        <v>1.5986501856491653</v>
      </c>
      <c r="AT153" s="1078">
        <f t="shared" si="139"/>
        <v>1.6187437169881262</v>
      </c>
      <c r="AU153" s="1078">
        <f t="shared" si="139"/>
        <v>1.6389780134504777</v>
      </c>
      <c r="AV153" s="1078">
        <f t="shared" si="139"/>
        <v>1.6592123099128293</v>
      </c>
      <c r="AW153" s="1078">
        <f t="shared" si="139"/>
        <v>1.6795818512976539</v>
      </c>
      <c r="AX153" s="1078">
        <f t="shared" si="139"/>
        <v>1.7006926176606498</v>
      </c>
      <c r="AY153" s="1078">
        <f t="shared" si="139"/>
        <v>1.721571397580095</v>
      </c>
      <c r="AZ153" s="1078">
        <f t="shared" si="139"/>
        <v>1.743209933102166</v>
      </c>
      <c r="BA153" s="1078">
        <f t="shared" si="139"/>
        <v>1.7646106825195973</v>
      </c>
      <c r="BB153" s="1078">
        <f t="shared" si="139"/>
        <v>1.78679018142972</v>
      </c>
      <c r="BC153" s="1078">
        <f t="shared" si="139"/>
        <v>1.8087259495825871</v>
      </c>
      <c r="BD153" s="1078">
        <f t="shared" si="139"/>
        <v>1.8314599359654629</v>
      </c>
      <c r="BE153" s="1078">
        <f t="shared" si="139"/>
        <v>1.8539440983221516</v>
      </c>
      <c r="BF153" s="1078">
        <f t="shared" si="139"/>
        <v>1.8772464343645994</v>
      </c>
      <c r="BG153" s="1078">
        <f t="shared" si="139"/>
        <v>1.9002927007802053</v>
      </c>
      <c r="BH153" s="1078">
        <f t="shared" si="139"/>
        <v>1.9241775952237141</v>
      </c>
      <c r="BI153" s="1078">
        <f t="shared" si="139"/>
        <v>1.9478000182997102</v>
      </c>
      <c r="BJ153" s="1078">
        <f t="shared" si="139"/>
        <v>1.9722820351043069</v>
      </c>
      <c r="BK153" s="1078">
        <f t="shared" si="139"/>
        <v>1.9964950187572028</v>
      </c>
      <c r="BL153" s="1078">
        <f t="shared" si="139"/>
        <v>2.0215890859819146</v>
      </c>
      <c r="BM153" s="1078">
        <f t="shared" si="139"/>
        <v>2.0464073942261325</v>
      </c>
      <c r="BN153" s="1078">
        <f t="shared" si="139"/>
        <v>2.0721288131314624</v>
      </c>
      <c r="BO153" s="1078">
        <f t="shared" si="139"/>
        <v>2.0975675790817858</v>
      </c>
      <c r="BP153" s="1078">
        <f t="shared" si="139"/>
        <v>2.1239320334597487</v>
      </c>
      <c r="BQ153" s="1078">
        <f t="shared" si="139"/>
        <v>2.1500067685588302</v>
      </c>
      <c r="BR153" s="1078">
        <f t="shared" si="139"/>
        <v>2.177030334296242</v>
      </c>
      <c r="BS153" s="1078">
        <f t="shared" ref="BS153:CG153" si="140">IF(BS143&gt;0,BS143,IF(BS144&gt;0,BS144,BS110))</f>
        <v>2.2037569377728006</v>
      </c>
      <c r="BT153" s="1078">
        <f t="shared" si="140"/>
        <v>2.231456092653648</v>
      </c>
      <c r="BU153" s="1078">
        <f t="shared" si="140"/>
        <v>2.2588508612171205</v>
      </c>
      <c r="BV153" s="1078">
        <f t="shared" si="140"/>
        <v>2.287242494969989</v>
      </c>
      <c r="BW153" s="1078">
        <f t="shared" si="140"/>
        <v>2.3153221327475482</v>
      </c>
      <c r="BX153" s="1078">
        <f t="shared" si="140"/>
        <v>2.3444235573442387</v>
      </c>
      <c r="BY153" s="1078">
        <f t="shared" si="140"/>
        <v>2.3732051860662366</v>
      </c>
      <c r="BZ153" s="1078">
        <f t="shared" si="140"/>
        <v>2.4030341462778444</v>
      </c>
      <c r="CA153" s="1078">
        <f t="shared" si="140"/>
        <v>2.4325353157178924</v>
      </c>
      <c r="CB153" s="1078">
        <f t="shared" si="140"/>
        <v>2.4631099999347903</v>
      </c>
      <c r="CC153" s="1078">
        <f t="shared" si="140"/>
        <v>2.4933486986108395</v>
      </c>
      <c r="CD153" s="1078">
        <f t="shared" si="140"/>
        <v>2.5246877499331597</v>
      </c>
      <c r="CE153" s="1078">
        <f t="shared" si="140"/>
        <v>2.5556824160761105</v>
      </c>
      <c r="CF153" s="1078">
        <f t="shared" si="140"/>
        <v>2.5878049436814883</v>
      </c>
      <c r="CG153" s="1078">
        <f t="shared" si="140"/>
        <v>2.6195744764780131</v>
      </c>
    </row>
    <row r="154" spans="1:86" s="102" customFormat="1" ht="4.1500000000000004" customHeight="1" collapsed="1" x14ac:dyDescent="0.15">
      <c r="B154" s="200"/>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row>
    <row r="155" spans="1:86" s="74" customFormat="1" ht="14.45" x14ac:dyDescent="0.3">
      <c r="B155" s="124" t="s">
        <v>892</v>
      </c>
      <c r="F155" s="816">
        <f>IF(F$16&lt;$D$5,1,IF(F$22&gt;0,1,0))+IF(AND(Inputs!$E$52="Yes",F$22=0,E$22&gt;0),1,0)</f>
        <v>1</v>
      </c>
      <c r="G155" s="816">
        <f>IF(G$16&lt;$D$5,1,IF(G$22&gt;0,1,0))+IF(AND(Inputs!$E$52="Yes",G$22=0,F$22&gt;0),1,0)</f>
        <v>1</v>
      </c>
      <c r="H155" s="816">
        <f>IF(H$16&lt;$D$5,1,IF(H$22&gt;0,1,0))+IF(AND(Inputs!$E$52="Yes",H$22=0,G$22&gt;0),1,0)</f>
        <v>1</v>
      </c>
      <c r="I155" s="816">
        <f>IF(I$16&lt;$D$5,1,IF(I$22&gt;0,1,0))+IF(AND(Inputs!$E$52="Yes",I$22=0,H$22&gt;0),1,0)</f>
        <v>1</v>
      </c>
      <c r="J155" s="816">
        <f>IF(J$16&lt;$D$5,1,IF(J$22&gt;0,1,0))+IF(AND(Inputs!$E$52="Yes",J$22=0,I$22&gt;0),1,0)</f>
        <v>1</v>
      </c>
      <c r="K155" s="816">
        <f>IF(K$16&lt;$D$5,1,IF(K$22&gt;0,1,0))+IF(AND(Inputs!$E$52="Yes",K$22=0,J$22&gt;0),1,0)</f>
        <v>1</v>
      </c>
      <c r="L155" s="816">
        <f>IF(L$16&lt;$D$5,1,IF(L$22&gt;0,1,0))+IF(AND(Inputs!$E$52="Yes",L$22=0,K$22&gt;0),1,0)</f>
        <v>1</v>
      </c>
      <c r="M155" s="816">
        <f>IF(M$16&lt;$D$5,1,IF(M$22&gt;0,1,0))+IF(AND(Inputs!$E$52="Yes",M$22=0,L$22&gt;0),1,0)</f>
        <v>1</v>
      </c>
      <c r="N155" s="816">
        <f>IF(N$16&lt;$D$5,1,IF(N$22&gt;0,1,0))+IF(AND(Inputs!$E$52="Yes",N$22=0,M$22&gt;0),1,0)</f>
        <v>1</v>
      </c>
      <c r="O155" s="816">
        <f>IF(O$16&lt;$D$5,1,IF(O$22&gt;0,1,0))+IF(AND(Inputs!$E$52="Yes",O$22=0,N$22&gt;0),1,0)</f>
        <v>1</v>
      </c>
      <c r="P155" s="816">
        <f>IF(P$16&lt;$D$5,1,IF(P$22&gt;0,1,0))+IF(AND(Inputs!$E$52="Yes",P$22=0,O$22&gt;0),1,0)</f>
        <v>1</v>
      </c>
      <c r="Q155" s="816">
        <f>IF(Q$16&lt;$D$5,1,IF(Q$22&gt;0,1,0))+IF(AND(Inputs!$E$52="Yes",Q$22=0,P$22&gt;0),1,0)</f>
        <v>1</v>
      </c>
      <c r="R155" s="816">
        <f>IF(R$16&lt;$D$5,1,IF(R$22&gt;0,1,0))+IF(AND(Inputs!$E$52="Yes",R$22=0,Q$22&gt;0),1,0)</f>
        <v>1</v>
      </c>
      <c r="S155" s="816">
        <f>IF(S$16&lt;$D$5,1,IF(S$22&gt;0,1,0))+IF(AND(Inputs!$E$52="Yes",S$22=0,R$22&gt;0),1,0)</f>
        <v>1</v>
      </c>
      <c r="T155" s="816">
        <f>IF(T$16&lt;$D$5,1,IF(T$22&gt;0,1,0))+IF(AND(Inputs!$E$52="Yes",T$22=0,S$22&gt;0),1,0)</f>
        <v>1</v>
      </c>
      <c r="U155" s="816">
        <f>IF(U$16&lt;$D$5,1,IF(U$22&gt;0,1,0))+IF(AND(Inputs!$E$52="Yes",U$22=0,T$22&gt;0),1,0)</f>
        <v>1</v>
      </c>
      <c r="V155" s="816">
        <f>IF(V$16&lt;$D$5,1,IF(V$22&gt;0,1,0))+IF(AND(Inputs!$E$52="Yes",V$22=0,U$22&gt;0),1,0)</f>
        <v>1</v>
      </c>
      <c r="W155" s="816">
        <f>IF(W$16&lt;$D$5,1,IF(W$22&gt;0,1,0))+IF(AND(Inputs!$E$52="Yes",W$22=0,V$22&gt;0),1,0)</f>
        <v>1</v>
      </c>
      <c r="X155" s="816">
        <f>IF(X$16&lt;$D$5,1,IF(X$22&gt;0,1,0))+IF(AND(Inputs!$E$52="Yes",X$22=0,W$22&gt;0),1,0)</f>
        <v>1</v>
      </c>
      <c r="Y155" s="816">
        <f>IF(Y$16&lt;$D$5,1,IF(Y$22&gt;0,1,0))+IF(AND(Inputs!$E$52="Yes",Y$22=0,X$22&gt;0),1,0)</f>
        <v>1</v>
      </c>
      <c r="Z155" s="816">
        <f>IF(Z$16&lt;$D$5,1,IF(Z$22&gt;0,1,0))+IF(AND(Inputs!$E$52="Yes",Z$22=0,Y$22&gt;0),1,0)</f>
        <v>1</v>
      </c>
      <c r="AA155" s="816">
        <f>IF(AA$16&lt;$D$5,1,IF(AA$22&gt;0,1,0))+IF(AND(Inputs!$E$52="Yes",AA$22=0,Z$22&gt;0),1,0)</f>
        <v>1</v>
      </c>
      <c r="AB155" s="816">
        <f>IF(AB$16&lt;$D$5,1,IF(AB$22&gt;0,1,0))+IF(AND(Inputs!$E$52="Yes",AB$22=0,AA$22&gt;0),1,0)</f>
        <v>1</v>
      </c>
      <c r="AC155" s="816">
        <f>IF(AC$16&lt;$D$5,1,IF(AC$22&gt;0,1,0))+IF(AND(Inputs!$E$52="Yes",AC$22=0,AB$22&gt;0),1,0)</f>
        <v>1</v>
      </c>
      <c r="AD155" s="816">
        <f>IF(AD$16&lt;$D$5,1,IF(AD$22&gt;0,1,0))+IF(AND(Inputs!$E$52="Yes",AD$22=0,AC$22&gt;0),1,0)</f>
        <v>1</v>
      </c>
      <c r="AE155" s="816">
        <f>IF(AE$16&lt;$D$5,1,IF(AE$22&gt;0,1,0))+IF(AND(Inputs!$E$52="Yes",AE$22=0,AD$22&gt;0),1,0)</f>
        <v>1</v>
      </c>
      <c r="AF155" s="816">
        <f>IF(AF$16&lt;$D$5,1,IF(AF$22&gt;0,1,0))+IF(AND(Inputs!$E$52="Yes",AF$22=0,AE$22&gt;0),1,0)</f>
        <v>1</v>
      </c>
      <c r="AG155" s="816">
        <f>IF(AG$16&lt;$D$5,1,IF(AG$22&gt;0,1,0))+IF(AND(Inputs!$E$52="Yes",AG$22=0,AF$22&gt;0),1,0)</f>
        <v>1</v>
      </c>
      <c r="AH155" s="816">
        <f>IF(AH$16&lt;$D$5,1,IF(AH$22&gt;0,1,0))+IF(AND(Inputs!$E$52="Yes",AH$22=0,AG$22&gt;0),1,0)</f>
        <v>1</v>
      </c>
      <c r="AI155" s="816">
        <f>IF(AI$16&lt;$D$5,1,IF(AI$22&gt;0,1,0))+IF(AND(Inputs!$E$52="Yes",AI$22=0,AH$22&gt;0),1,0)</f>
        <v>1</v>
      </c>
      <c r="AJ155" s="816">
        <f>IF(AJ$16&lt;$D$5,1,IF(AJ$22&gt;0,1,0))+IF(AND(Inputs!$E$52="Yes",AJ$22=0,AI$22&gt;0),1,0)</f>
        <v>1</v>
      </c>
      <c r="AK155" s="816">
        <f>IF(AK$16&lt;$D$5,1,IF(AK$22&gt;0,1,0))+IF(AND(Inputs!$E$52="Yes",AK$22=0,AJ$22&gt;0),1,0)</f>
        <v>1</v>
      </c>
      <c r="AL155" s="816">
        <f>IF(AL$16&lt;$D$5,1,IF(AL$22&gt;0,1,0))+IF(AND(Inputs!$E$52="Yes",AL$22=0,AK$22&gt;0),1,0)</f>
        <v>1</v>
      </c>
      <c r="AM155" s="816">
        <f>IF(AM$16&lt;$D$5,1,IF(AM$22&gt;0,1,0))+IF(AND(Inputs!$E$52="Yes",AM$22=0,AL$22&gt;0),1,0)</f>
        <v>1</v>
      </c>
      <c r="AN155" s="816">
        <f>IF(AN$16&lt;$D$5,1,IF(AN$22&gt;0,1,0))+IF(AND(Inputs!$E$52="Yes",AN$22=0,AM$22&gt;0),1,0)</f>
        <v>1</v>
      </c>
      <c r="AO155" s="816">
        <f>IF(AO$16&lt;$D$5,1,IF(AO$22&gt;0,1,0))+IF(AND(Inputs!$E$52="Yes",AO$22=0,AN$22&gt;0),1,0)</f>
        <v>1</v>
      </c>
      <c r="AP155" s="816">
        <f>IF(AP$16&lt;$D$5,1,IF(AP$22&gt;0,1,0))+IF(AND(Inputs!$E$52="Yes",AP$22=0,AO$22&gt;0),1,0)</f>
        <v>1</v>
      </c>
      <c r="AQ155" s="816">
        <f>IF(AQ$16&lt;$D$5,1,IF(AQ$22&gt;0,1,0))+IF(AND(Inputs!$E$52="Yes",AQ$22=0,AP$22&gt;0),1,0)</f>
        <v>1</v>
      </c>
      <c r="AR155" s="816">
        <f>IF(AR$16&lt;$D$5,1,IF(AR$22&gt;0,1,0))+IF(AND(Inputs!$E$52="Yes",AR$22=0,AQ$22&gt;0),1,0)</f>
        <v>1</v>
      </c>
      <c r="AS155" s="816">
        <f>IF(AS$16&lt;$D$5,1,IF(AS$22&gt;0,1,0))+IF(AND(Inputs!$E$52="Yes",AS$22=0,AR$22&gt;0),1,0)</f>
        <v>1</v>
      </c>
      <c r="AT155" s="816">
        <f>IF(AT$16&lt;$D$5,1,IF(AT$22&gt;0,1,0))+IF(AND(Inputs!$E$52="Yes",AT$22=0,AS$22&gt;0),1,0)</f>
        <v>1</v>
      </c>
      <c r="AU155" s="816">
        <f>IF(AU$16&lt;$D$5,1,IF(AU$22&gt;0,1,0))+IF(AND(Inputs!$E$52="Yes",AU$22=0,AT$22&gt;0),1,0)</f>
        <v>1</v>
      </c>
      <c r="AV155" s="816">
        <f>IF(AV$16&lt;$D$5,1,IF(AV$22&gt;0,1,0))+IF(AND(Inputs!$E$52="Yes",AV$22=0,AU$22&gt;0),1,0)</f>
        <v>0</v>
      </c>
      <c r="AW155" s="816">
        <f>IF(AW$16&lt;$D$5,1,IF(AW$22&gt;0,1,0))+IF(AND(Inputs!$E$52="Yes",AW$22=0,AV$22&gt;0),1,0)</f>
        <v>0</v>
      </c>
      <c r="AX155" s="816">
        <f>IF(AX$16&lt;$D$5,1,IF(AX$22&gt;0,1,0))+IF(AND(Inputs!$E$52="Yes",AX$22=0,AW$22&gt;0),1,0)</f>
        <v>0</v>
      </c>
      <c r="AY155" s="816">
        <f>IF(AY$16&lt;$D$5,1,IF(AY$22&gt;0,1,0))+IF(AND(Inputs!$E$52="Yes",AY$22=0,AX$22&gt;0),1,0)</f>
        <v>0</v>
      </c>
      <c r="AZ155" s="816">
        <f>IF(AZ$16&lt;$D$5,1,IF(AZ$22&gt;0,1,0))+IF(AND(Inputs!$E$52="Yes",AZ$22=0,AY$22&gt;0),1,0)</f>
        <v>0</v>
      </c>
      <c r="BA155" s="816">
        <f>IF(BA$16&lt;$D$5,1,IF(BA$22&gt;0,1,0))+IF(AND(Inputs!$E$52="Yes",BA$22=0,AZ$22&gt;0),1,0)</f>
        <v>0</v>
      </c>
      <c r="BB155" s="816">
        <f>IF(BB$16&lt;$D$5,1,IF(BB$22&gt;0,1,0))+IF(AND(Inputs!$E$52="Yes",BB$22=0,BA$22&gt;0),1,0)</f>
        <v>0</v>
      </c>
      <c r="BC155" s="816">
        <f>IF(BC$16&lt;$D$5,1,IF(BC$22&gt;0,1,0))+IF(AND(Inputs!$E$52="Yes",BC$22=0,BB$22&gt;0),1,0)</f>
        <v>0</v>
      </c>
      <c r="BD155" s="816">
        <f>IF(BD$16&lt;$D$5,1,IF(BD$22&gt;0,1,0))+IF(AND(Inputs!$E$52="Yes",BD$22=0,BC$22&gt;0),1,0)</f>
        <v>0</v>
      </c>
      <c r="BE155" s="816">
        <f>IF(BE$16&lt;$D$5,1,IF(BE$22&gt;0,1,0))+IF(AND(Inputs!$E$52="Yes",BE$22=0,BD$22&gt;0),1,0)</f>
        <v>0</v>
      </c>
      <c r="BF155" s="816">
        <f>IF(BF$16&lt;$D$5,1,IF(BF$22&gt;0,1,0))+IF(AND(Inputs!$E$52="Yes",BF$22=0,BE$22&gt;0),1,0)</f>
        <v>0</v>
      </c>
      <c r="BG155" s="816">
        <f>IF(BG$16&lt;$D$5,1,IF(BG$22&gt;0,1,0))+IF(AND(Inputs!$E$52="Yes",BG$22=0,BF$22&gt;0),1,0)</f>
        <v>0</v>
      </c>
      <c r="BH155" s="816">
        <f>IF(BH$16&lt;$D$5,1,IF(BH$22&gt;0,1,0))+IF(AND(Inputs!$E$52="Yes",BH$22=0,BG$22&gt;0),1,0)</f>
        <v>0</v>
      </c>
      <c r="BI155" s="816">
        <f>IF(BI$16&lt;$D$5,1,IF(BI$22&gt;0,1,0))+IF(AND(Inputs!$E$52="Yes",BI$22=0,BH$22&gt;0),1,0)</f>
        <v>0</v>
      </c>
      <c r="BJ155" s="816">
        <f>IF(BJ$16&lt;$D$5,1,IF(BJ$22&gt;0,1,0))+IF(AND(Inputs!$E$52="Yes",BJ$22=0,BI$22&gt;0),1,0)</f>
        <v>0</v>
      </c>
      <c r="BK155" s="816">
        <f>IF(BK$16&lt;$D$5,1,IF(BK$22&gt;0,1,0))+IF(AND(Inputs!$E$52="Yes",BK$22=0,BJ$22&gt;0),1,0)</f>
        <v>0</v>
      </c>
      <c r="BL155" s="816">
        <f>IF(BL$16&lt;$D$5,1,IF(BL$22&gt;0,1,0))+IF(AND(Inputs!$E$52="Yes",BL$22=0,BK$22&gt;0),1,0)</f>
        <v>0</v>
      </c>
      <c r="BM155" s="816">
        <f>IF(BM$16&lt;$D$5,1,IF(BM$22&gt;0,1,0))+IF(AND(Inputs!$E$52="Yes",BM$22=0,BL$22&gt;0),1,0)</f>
        <v>0</v>
      </c>
      <c r="BN155" s="816">
        <f>IF(BN$16&lt;$D$5,1,IF(BN$22&gt;0,1,0))+IF(AND(Inputs!$E$52="Yes",BN$22=0,BM$22&gt;0),1,0)</f>
        <v>0</v>
      </c>
      <c r="BO155" s="816">
        <f>IF(BO$16&lt;$D$5,1,IF(BO$22&gt;0,1,0))+IF(AND(Inputs!$E$52="Yes",BO$22=0,BN$22&gt;0),1,0)</f>
        <v>0</v>
      </c>
      <c r="BP155" s="816">
        <f>IF(BP$16&lt;$D$5,1,IF(BP$22&gt;0,1,0))+IF(AND(Inputs!$E$52="Yes",BP$22=0,BO$22&gt;0),1,0)</f>
        <v>0</v>
      </c>
      <c r="BQ155" s="816">
        <f>IF(BQ$16&lt;$D$5,1,IF(BQ$22&gt;0,1,0))+IF(AND(Inputs!$E$52="Yes",BQ$22=0,BP$22&gt;0),1,0)</f>
        <v>0</v>
      </c>
      <c r="BR155" s="816">
        <f>IF(BR$16&lt;$D$5,1,IF(BR$22&gt;0,1,0))+IF(AND(Inputs!$E$52="Yes",BR$22=0,BQ$22&gt;0),1,0)</f>
        <v>0</v>
      </c>
      <c r="BS155" s="816">
        <f>IF(BS$16&lt;$D$5,1,IF(BS$22&gt;0,1,0))+IF(AND(Inputs!$E$52="Yes",BS$22=0,BR$22&gt;0),1,0)</f>
        <v>0</v>
      </c>
      <c r="BT155" s="816">
        <f>IF(BT$16&lt;$D$5,1,IF(BT$22&gt;0,1,0))+IF(AND(Inputs!$E$52="Yes",BT$22=0,BS$22&gt;0),1,0)</f>
        <v>0</v>
      </c>
      <c r="BU155" s="816">
        <f>IF(BU$16&lt;$D$5,1,IF(BU$22&gt;0,1,0))+IF(AND(Inputs!$E$52="Yes",BU$22=0,BT$22&gt;0),1,0)</f>
        <v>0</v>
      </c>
      <c r="BV155" s="816">
        <f>IF(BV$16&lt;$D$5,1,IF(BV$22&gt;0,1,0))+IF(AND(Inputs!$E$52="Yes",BV$22=0,BU$22&gt;0),1,0)</f>
        <v>0</v>
      </c>
      <c r="BW155" s="816">
        <f>IF(BW$16&lt;$D$5,1,IF(BW$22&gt;0,1,0))+IF(AND(Inputs!$E$52="Yes",BW$22=0,BV$22&gt;0),1,0)</f>
        <v>0</v>
      </c>
      <c r="BX155" s="816">
        <f>IF(BX$16&lt;$D$5,1,IF(BX$22&gt;0,1,0))+IF(AND(Inputs!$E$52="Yes",BX$22=0,BW$22&gt;0),1,0)</f>
        <v>0</v>
      </c>
      <c r="BY155" s="816">
        <f>IF(BY$16&lt;$D$5,1,IF(BY$22&gt;0,1,0))+IF(AND(Inputs!$E$52="Yes",BY$22=0,BX$22&gt;0),1,0)</f>
        <v>0</v>
      </c>
      <c r="BZ155" s="816">
        <f>IF(BZ$16&lt;$D$5,1,IF(BZ$22&gt;0,1,0))+IF(AND(Inputs!$E$52="Yes",BZ$22=0,BY$22&gt;0),1,0)</f>
        <v>0</v>
      </c>
      <c r="CA155" s="816">
        <f>IF(CA$16&lt;$D$5,1,IF(CA$22&gt;0,1,0))+IF(AND(Inputs!$E$52="Yes",CA$22=0,BZ$22&gt;0),1,0)</f>
        <v>0</v>
      </c>
      <c r="CB155" s="816">
        <f>IF(CB$16&lt;$D$5,1,IF(CB$22&gt;0,1,0))+IF(AND(Inputs!$E$52="Yes",CB$22=0,CA$22&gt;0),1,0)</f>
        <v>0</v>
      </c>
      <c r="CC155" s="816">
        <f>IF(CC$16&lt;$D$5,1,IF(CC$22&gt;0,1,0))+IF(AND(Inputs!$E$52="Yes",CC$22=0,CB$22&gt;0),1,0)</f>
        <v>0</v>
      </c>
      <c r="CD155" s="816">
        <f>IF(CD$16&lt;$D$5,1,IF(CD$22&gt;0,1,0))+IF(AND(Inputs!$E$52="Yes",CD$22=0,CC$22&gt;0),1,0)</f>
        <v>0</v>
      </c>
      <c r="CE155" s="816">
        <f>IF(CE$16&lt;$D$5,1,IF(CE$22&gt;0,1,0))+IF(AND(Inputs!$E$52="Yes",CE$22=0,CD$22&gt;0),1,0)</f>
        <v>0</v>
      </c>
      <c r="CF155" s="816">
        <f>IF(CF$16&lt;$D$5,1,IF(CF$22&gt;0,1,0))+IF(AND(Inputs!$E$52="Yes",CF$22=0,CE$22&gt;0),1,0)</f>
        <v>0</v>
      </c>
      <c r="CG155" s="816">
        <f>IF(CG$16&lt;$D$5,1,IF(CG$22&gt;0,1,0))+IF(AND(Inputs!$E$52="Yes",CG$22=0,CF$22&gt;0),1,0)</f>
        <v>0</v>
      </c>
      <c r="CH155" s="66"/>
    </row>
    <row r="156" spans="1:86" ht="3.6" customHeight="1" x14ac:dyDescent="0.3">
      <c r="B156" s="112"/>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row>
    <row r="157" spans="1:86" s="112" customFormat="1" ht="17.100000000000001" customHeight="1" x14ac:dyDescent="0.3">
      <c r="B157" s="112" t="s">
        <v>893</v>
      </c>
      <c r="F157" s="150">
        <f>IF(AND($D$6&gt;F$14,F$16&gt;=$D$6)=FALSE,0,1)</f>
        <v>0</v>
      </c>
      <c r="G157" s="150">
        <f t="shared" ref="G157:AK157" si="141">IF(AND($D$6&gt;G$14,G$16&gt;=$D$6)=FALSE,0,1)</f>
        <v>0</v>
      </c>
      <c r="H157" s="150">
        <f t="shared" si="141"/>
        <v>0</v>
      </c>
      <c r="I157" s="150">
        <f t="shared" si="141"/>
        <v>0</v>
      </c>
      <c r="J157" s="150">
        <f t="shared" si="141"/>
        <v>0</v>
      </c>
      <c r="K157" s="150">
        <f t="shared" si="141"/>
        <v>0</v>
      </c>
      <c r="L157" s="150">
        <f t="shared" si="141"/>
        <v>0</v>
      </c>
      <c r="M157" s="150">
        <f t="shared" si="141"/>
        <v>0</v>
      </c>
      <c r="N157" s="150">
        <f t="shared" si="141"/>
        <v>0</v>
      </c>
      <c r="O157" s="150">
        <f t="shared" si="141"/>
        <v>0</v>
      </c>
      <c r="P157" s="150">
        <f t="shared" si="141"/>
        <v>0</v>
      </c>
      <c r="Q157" s="150">
        <f t="shared" si="141"/>
        <v>0</v>
      </c>
      <c r="R157" s="150">
        <f t="shared" si="141"/>
        <v>0</v>
      </c>
      <c r="S157" s="150">
        <f t="shared" si="141"/>
        <v>0</v>
      </c>
      <c r="T157" s="150">
        <f t="shared" si="141"/>
        <v>0</v>
      </c>
      <c r="U157" s="150">
        <f t="shared" si="141"/>
        <v>0</v>
      </c>
      <c r="V157" s="150">
        <f t="shared" si="141"/>
        <v>0</v>
      </c>
      <c r="W157" s="150">
        <f t="shared" si="141"/>
        <v>0</v>
      </c>
      <c r="X157" s="150">
        <f t="shared" si="141"/>
        <v>0</v>
      </c>
      <c r="Y157" s="150">
        <f t="shared" si="141"/>
        <v>0</v>
      </c>
      <c r="Z157" s="150">
        <f t="shared" si="141"/>
        <v>0</v>
      </c>
      <c r="AA157" s="150">
        <f t="shared" si="141"/>
        <v>0</v>
      </c>
      <c r="AB157" s="150">
        <f t="shared" si="141"/>
        <v>0</v>
      </c>
      <c r="AC157" s="150">
        <f t="shared" si="141"/>
        <v>0</v>
      </c>
      <c r="AD157" s="150">
        <f t="shared" si="141"/>
        <v>0</v>
      </c>
      <c r="AE157" s="150">
        <f t="shared" si="141"/>
        <v>0</v>
      </c>
      <c r="AF157" s="150">
        <f t="shared" si="141"/>
        <v>0</v>
      </c>
      <c r="AG157" s="150">
        <f t="shared" si="141"/>
        <v>0</v>
      </c>
      <c r="AH157" s="150">
        <f t="shared" si="141"/>
        <v>0</v>
      </c>
      <c r="AI157" s="150">
        <f t="shared" si="141"/>
        <v>0</v>
      </c>
      <c r="AJ157" s="150">
        <f t="shared" si="141"/>
        <v>0</v>
      </c>
      <c r="AK157" s="150">
        <f t="shared" si="141"/>
        <v>0</v>
      </c>
      <c r="AL157" s="150">
        <f t="shared" ref="AL157:BQ157" si="142">IF(AND($D$6&gt;AL$14,AL$16&gt;=$D$6)=FALSE,0,1)</f>
        <v>0</v>
      </c>
      <c r="AM157" s="150">
        <f t="shared" si="142"/>
        <v>0</v>
      </c>
      <c r="AN157" s="150">
        <f t="shared" si="142"/>
        <v>0</v>
      </c>
      <c r="AO157" s="150">
        <f t="shared" si="142"/>
        <v>0</v>
      </c>
      <c r="AP157" s="150">
        <f t="shared" si="142"/>
        <v>0</v>
      </c>
      <c r="AQ157" s="150">
        <f t="shared" si="142"/>
        <v>0</v>
      </c>
      <c r="AR157" s="150">
        <f t="shared" si="142"/>
        <v>0</v>
      </c>
      <c r="AS157" s="150">
        <f t="shared" si="142"/>
        <v>0</v>
      </c>
      <c r="AT157" s="150">
        <f t="shared" si="142"/>
        <v>0</v>
      </c>
      <c r="AU157" s="150">
        <f t="shared" si="142"/>
        <v>1</v>
      </c>
      <c r="AV157" s="150">
        <f t="shared" si="142"/>
        <v>0</v>
      </c>
      <c r="AW157" s="150">
        <f t="shared" si="142"/>
        <v>0</v>
      </c>
      <c r="AX157" s="150">
        <f t="shared" si="142"/>
        <v>0</v>
      </c>
      <c r="AY157" s="150">
        <f t="shared" si="142"/>
        <v>0</v>
      </c>
      <c r="AZ157" s="150">
        <f t="shared" si="142"/>
        <v>0</v>
      </c>
      <c r="BA157" s="150">
        <f t="shared" si="142"/>
        <v>0</v>
      </c>
      <c r="BB157" s="150">
        <f t="shared" si="142"/>
        <v>0</v>
      </c>
      <c r="BC157" s="150">
        <f t="shared" si="142"/>
        <v>0</v>
      </c>
      <c r="BD157" s="150">
        <f t="shared" si="142"/>
        <v>0</v>
      </c>
      <c r="BE157" s="150">
        <f t="shared" si="142"/>
        <v>0</v>
      </c>
      <c r="BF157" s="150">
        <f t="shared" si="142"/>
        <v>0</v>
      </c>
      <c r="BG157" s="150">
        <f t="shared" si="142"/>
        <v>0</v>
      </c>
      <c r="BH157" s="150">
        <f t="shared" si="142"/>
        <v>0</v>
      </c>
      <c r="BI157" s="150">
        <f t="shared" si="142"/>
        <v>0</v>
      </c>
      <c r="BJ157" s="150">
        <f t="shared" si="142"/>
        <v>0</v>
      </c>
      <c r="BK157" s="150">
        <f t="shared" si="142"/>
        <v>0</v>
      </c>
      <c r="BL157" s="150">
        <f t="shared" si="142"/>
        <v>0</v>
      </c>
      <c r="BM157" s="150">
        <f t="shared" si="142"/>
        <v>0</v>
      </c>
      <c r="BN157" s="150">
        <f t="shared" si="142"/>
        <v>0</v>
      </c>
      <c r="BO157" s="150">
        <f t="shared" si="142"/>
        <v>0</v>
      </c>
      <c r="BP157" s="150">
        <f t="shared" si="142"/>
        <v>0</v>
      </c>
      <c r="BQ157" s="150">
        <f t="shared" si="142"/>
        <v>0</v>
      </c>
      <c r="BR157" s="150">
        <f t="shared" ref="BR157:CG157" si="143">IF(AND($D$6&gt;BR$14,BR$16&gt;=$D$6)=FALSE,0,1)</f>
        <v>0</v>
      </c>
      <c r="BS157" s="150">
        <f t="shared" si="143"/>
        <v>0</v>
      </c>
      <c r="BT157" s="150">
        <f t="shared" si="143"/>
        <v>0</v>
      </c>
      <c r="BU157" s="150">
        <f t="shared" si="143"/>
        <v>0</v>
      </c>
      <c r="BV157" s="150">
        <f t="shared" si="143"/>
        <v>0</v>
      </c>
      <c r="BW157" s="150">
        <f t="shared" si="143"/>
        <v>0</v>
      </c>
      <c r="BX157" s="150">
        <f t="shared" si="143"/>
        <v>0</v>
      </c>
      <c r="BY157" s="150">
        <f t="shared" si="143"/>
        <v>0</v>
      </c>
      <c r="BZ157" s="150">
        <f t="shared" si="143"/>
        <v>0</v>
      </c>
      <c r="CA157" s="150">
        <f t="shared" si="143"/>
        <v>0</v>
      </c>
      <c r="CB157" s="150">
        <f t="shared" si="143"/>
        <v>0</v>
      </c>
      <c r="CC157" s="150">
        <f t="shared" si="143"/>
        <v>0</v>
      </c>
      <c r="CD157" s="150">
        <f t="shared" si="143"/>
        <v>0</v>
      </c>
      <c r="CE157" s="150">
        <f t="shared" si="143"/>
        <v>0</v>
      </c>
      <c r="CF157" s="150">
        <f t="shared" si="143"/>
        <v>0</v>
      </c>
      <c r="CG157" s="150">
        <f t="shared" si="143"/>
        <v>0</v>
      </c>
      <c r="CH157" s="66"/>
    </row>
    <row r="158" spans="1:86" s="112" customFormat="1" ht="5.45" customHeight="1" x14ac:dyDescent="0.3"/>
    <row r="159" spans="1:86" s="112" customFormat="1" ht="5.45" customHeight="1" x14ac:dyDescent="0.3"/>
    <row r="160" spans="1:86" s="147" customFormat="1" ht="21" x14ac:dyDescent="0.35">
      <c r="A160" s="69" t="s">
        <v>926</v>
      </c>
      <c r="B160" s="70"/>
      <c r="C160" s="70"/>
      <c r="D160" s="70"/>
      <c r="E160" s="70"/>
      <c r="F160" s="71"/>
      <c r="G160" s="71"/>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66"/>
    </row>
    <row r="161" spans="1:86" ht="4.9000000000000004" customHeight="1" x14ac:dyDescent="0.3"/>
    <row r="162" spans="1:86" ht="14.45" customHeight="1" x14ac:dyDescent="0.3">
      <c r="A162" s="74" t="s">
        <v>886</v>
      </c>
    </row>
    <row r="163" spans="1:86" s="81" customFormat="1" ht="14.45" x14ac:dyDescent="0.3">
      <c r="A163" s="205"/>
      <c r="B163" s="207" t="s">
        <v>792</v>
      </c>
      <c r="D163" s="113">
        <f>SUM(F163:CG163)</f>
        <v>3591975.8763873754</v>
      </c>
      <c r="F163" s="114">
        <f>F$148*F$44*Inputs!$E$41/p_kWh_to_GBP_MWh</f>
        <v>0</v>
      </c>
      <c r="G163" s="114">
        <f>G$148*G$44*Inputs!$E$41/p_kWh_to_GBP_MWh</f>
        <v>0</v>
      </c>
      <c r="H163" s="114">
        <f>H$148*H$44*Inputs!$E$41/p_kWh_to_GBP_MWh</f>
        <v>46192.191780821915</v>
      </c>
      <c r="I163" s="114">
        <f>I$148*I$44*Inputs!$E$41/p_kWh_to_GBP_MWh</f>
        <v>47537.534246575327</v>
      </c>
      <c r="J163" s="114">
        <f>J$148*J$44*Inputs!$E$41/p_kWh_to_GBP_MWh</f>
        <v>47611.829486112154</v>
      </c>
      <c r="K163" s="114">
        <f>K$148*K$44*Inputs!$E$41/p_kWh_to_GBP_MWh</f>
        <v>48725.972602739719</v>
      </c>
      <c r="L163" s="114">
        <f>L$148*L$44*Inputs!$E$41/p_kWh_to_GBP_MWh</f>
        <v>48533.981678082186</v>
      </c>
      <c r="M163" s="114">
        <f>M$148*M$44*Inputs!$E$41/p_kWh_to_GBP_MWh</f>
        <v>49944.121917808203</v>
      </c>
      <c r="N163" s="114">
        <f>N$148*N$44*Inputs!$E$41/p_kWh_to_GBP_MWh</f>
        <v>77978.941687403669</v>
      </c>
      <c r="O163" s="114">
        <f>O$148*O$44*Inputs!$E$41/p_kWh_to_GBP_MWh</f>
        <v>80244.596383818469</v>
      </c>
      <c r="P163" s="114">
        <f>P$148*P$44*Inputs!$E$41/p_kWh_to_GBP_MWh</f>
        <v>79928.415229588762</v>
      </c>
      <c r="Q163" s="114">
        <f>Q$148*Q$44*Inputs!$E$41/p_kWh_to_GBP_MWh</f>
        <v>82250.71129341393</v>
      </c>
      <c r="R163" s="114">
        <f>R$148*R$44*Inputs!$E$41/p_kWh_to_GBP_MWh</f>
        <v>82379.258900993271</v>
      </c>
      <c r="S163" s="114">
        <f>S$148*S$44*Inputs!$E$41/p_kWh_to_GBP_MWh</f>
        <v>84306.979075749274</v>
      </c>
      <c r="T163" s="114">
        <f>T$148*T$44*Inputs!$E$41/p_kWh_to_GBP_MWh</f>
        <v>83974.791250586684</v>
      </c>
      <c r="U163" s="114">
        <f>U$148*U$44*Inputs!$E$41/p_kWh_to_GBP_MWh</f>
        <v>86414.65355264298</v>
      </c>
      <c r="V163" s="114">
        <f>V$148*V$44*Inputs!$E$41/p_kWh_to_GBP_MWh</f>
        <v>86074.161031851341</v>
      </c>
      <c r="W163" s="114">
        <f>W$148*W$44*Inputs!$E$41/p_kWh_to_GBP_MWh</f>
        <v>88575.019891459044</v>
      </c>
      <c r="X163" s="114">
        <f>X$148*X$44*Inputs!$E$41/p_kWh_to_GBP_MWh</f>
        <v>88226.015057647601</v>
      </c>
      <c r="Y163" s="114">
        <f>Y$148*Y$44*Inputs!$E$41/p_kWh_to_GBP_MWh</f>
        <v>90789.395388745514</v>
      </c>
      <c r="Z163" s="114">
        <f>Z$148*Z$44*Inputs!$E$41/p_kWh_to_GBP_MWh</f>
        <v>90931.287895050627</v>
      </c>
      <c r="AA163" s="114">
        <f>AA$148*AA$44*Inputs!$E$41/p_kWh_to_GBP_MWh</f>
        <v>93059.130273464136</v>
      </c>
      <c r="AB163" s="114">
        <f>AB$148*AB$44*Inputs!$E$41/p_kWh_to_GBP_MWh</f>
        <v>92692.457069941011</v>
      </c>
      <c r="AC163" s="114">
        <f>AC$148*AC$44*Inputs!$E$41/p_kWh_to_GBP_MWh</f>
        <v>95385.608530300742</v>
      </c>
      <c r="AD163" s="114">
        <f>AD$148*AD$44*Inputs!$E$41/p_kWh_to_GBP_MWh</f>
        <v>95009.768496689532</v>
      </c>
      <c r="AE163" s="114">
        <f>AE$148*AE$44*Inputs!$E$41/p_kWh_to_GBP_MWh</f>
        <v>97770.248743558244</v>
      </c>
      <c r="AF163" s="114">
        <f>AF$148*AF$44*Inputs!$E$41/p_kWh_to_GBP_MWh</f>
        <v>97385.01270910677</v>
      </c>
      <c r="AG163" s="114">
        <f>AG$148*AG$44*Inputs!$E$41/p_kWh_to_GBP_MWh</f>
        <v>100214.5049621472</v>
      </c>
      <c r="AH163" s="114">
        <f>AH$148*AH$44*Inputs!$E$41/p_kWh_to_GBP_MWh</f>
        <v>100371.12773968987</v>
      </c>
      <c r="AI163" s="114">
        <f>AI$148*AI$44*Inputs!$E$41/p_kWh_to_GBP_MWh</f>
        <v>102719.86758620087</v>
      </c>
      <c r="AJ163" s="114">
        <f>AJ$148*AJ$44*Inputs!$E$41/p_kWh_to_GBP_MWh</f>
        <v>102315.12897750527</v>
      </c>
      <c r="AK163" s="114">
        <f>AK$148*AK$44*Inputs!$E$41/p_kWh_to_GBP_MWh</f>
        <v>105287.86427585589</v>
      </c>
      <c r="AL163" s="114">
        <f>AL$148*AL$44*Inputs!$E$41/p_kWh_to_GBP_MWh</f>
        <v>104873.00720194289</v>
      </c>
      <c r="AM163" s="114">
        <f>AM$148*AM$44*Inputs!$E$41/p_kWh_to_GBP_MWh</f>
        <v>107920.06088275228</v>
      </c>
      <c r="AN163" s="114">
        <f>AN$148*AN$44*Inputs!$E$41/p_kWh_to_GBP_MWh</f>
        <v>107494.83238199147</v>
      </c>
      <c r="AO163" s="114">
        <f>AO$148*AO$44*Inputs!$E$41/p_kWh_to_GBP_MWh</f>
        <v>110618.06240482107</v>
      </c>
      <c r="AP163" s="114">
        <f>AP$148*AP$44*Inputs!$E$41/p_kWh_to_GBP_MWh</f>
        <v>110790.94464563816</v>
      </c>
      <c r="AQ163" s="114">
        <f>AQ$148*AQ$44*Inputs!$E$41/p_kWh_to_GBP_MWh</f>
        <v>113383.51396494158</v>
      </c>
      <c r="AR163" s="114">
        <f>AR$148*AR$44*Inputs!$E$41/p_kWh_to_GBP_MWh</f>
        <v>112936.75827132976</v>
      </c>
      <c r="AS163" s="114">
        <f>AS$148*AS$44*Inputs!$E$41/p_kWh_to_GBP_MWh</f>
        <v>116218.10181406508</v>
      </c>
      <c r="AT163" s="114">
        <f>AT$148*AT$44*Inputs!$E$41/p_kWh_to_GBP_MWh</f>
        <v>115760.17722811298</v>
      </c>
      <c r="AU163" s="114">
        <f>AU$148*AU$44*Inputs!$E$41/p_kWh_to_GBP_MWh</f>
        <v>119149.83987622899</v>
      </c>
      <c r="AV163" s="114">
        <f>AV$148*AV$44*Inputs!$E$41/p_kWh_to_GBP_MWh</f>
        <v>0</v>
      </c>
      <c r="AW163" s="114">
        <f>AW$148*AW$44*Inputs!$E$41/p_kWh_to_GBP_MWh</f>
        <v>0</v>
      </c>
      <c r="AX163" s="114">
        <f>AX$148*AX$44*Inputs!$E$41/p_kWh_to_GBP_MWh</f>
        <v>0</v>
      </c>
      <c r="AY163" s="114">
        <f>AY$148*AY$44*Inputs!$E$41/p_kWh_to_GBP_MWh</f>
        <v>0</v>
      </c>
      <c r="AZ163" s="114">
        <f>AZ$148*AZ$44*Inputs!$E$41/p_kWh_to_GBP_MWh</f>
        <v>0</v>
      </c>
      <c r="BA163" s="114">
        <f>BA$148*BA$44*Inputs!$E$41/p_kWh_to_GBP_MWh</f>
        <v>0</v>
      </c>
      <c r="BB163" s="114">
        <f>BB$148*BB$44*Inputs!$E$41/p_kWh_to_GBP_MWh</f>
        <v>0</v>
      </c>
      <c r="BC163" s="114">
        <f>BC$148*BC$44*Inputs!$E$41/p_kWh_to_GBP_MWh</f>
        <v>0</v>
      </c>
      <c r="BD163" s="114">
        <f>BD$148*BD$44*Inputs!$E$41/p_kWh_to_GBP_MWh</f>
        <v>0</v>
      </c>
      <c r="BE163" s="114">
        <f>BE$148*BE$44*Inputs!$E$41/p_kWh_to_GBP_MWh</f>
        <v>0</v>
      </c>
      <c r="BF163" s="114">
        <f>BF$148*BF$44*Inputs!$E$41/p_kWh_to_GBP_MWh</f>
        <v>0</v>
      </c>
      <c r="BG163" s="114">
        <f>BG$148*BG$44*Inputs!$E$41/p_kWh_to_GBP_MWh</f>
        <v>0</v>
      </c>
      <c r="BH163" s="114">
        <f>BH$148*BH$44*Inputs!$E$41/p_kWh_to_GBP_MWh</f>
        <v>0</v>
      </c>
      <c r="BI163" s="114">
        <f>BI$148*BI$44*Inputs!$E$41/p_kWh_to_GBP_MWh</f>
        <v>0</v>
      </c>
      <c r="BJ163" s="114">
        <f>BJ$148*BJ$44*Inputs!$E$41/p_kWh_to_GBP_MWh</f>
        <v>0</v>
      </c>
      <c r="BK163" s="114">
        <f>BK$148*BK$44*Inputs!$E$41/p_kWh_to_GBP_MWh</f>
        <v>0</v>
      </c>
      <c r="BL163" s="114">
        <f>BL$148*BL$44*Inputs!$E$41/p_kWh_to_GBP_MWh</f>
        <v>0</v>
      </c>
      <c r="BM163" s="114">
        <f>BM$148*BM$44*Inputs!$E$41/p_kWh_to_GBP_MWh</f>
        <v>0</v>
      </c>
      <c r="BN163" s="114">
        <f>BN$148*BN$44*Inputs!$E$41/p_kWh_to_GBP_MWh</f>
        <v>0</v>
      </c>
      <c r="BO163" s="114">
        <f>BO$148*BO$44*Inputs!$E$41/p_kWh_to_GBP_MWh</f>
        <v>0</v>
      </c>
      <c r="BP163" s="114">
        <f>BP$148*BP$44*Inputs!$E$41/p_kWh_to_GBP_MWh</f>
        <v>0</v>
      </c>
      <c r="BQ163" s="114">
        <f>BQ$148*BQ$44*Inputs!$E$41/p_kWh_to_GBP_MWh</f>
        <v>0</v>
      </c>
      <c r="BR163" s="114">
        <f>BR$148*BR$44*Inputs!$E$41/p_kWh_to_GBP_MWh</f>
        <v>0</v>
      </c>
      <c r="BS163" s="114">
        <f>BS$148*BS$44*Inputs!$E$41/p_kWh_to_GBP_MWh</f>
        <v>0</v>
      </c>
      <c r="BT163" s="114">
        <f>BT$148*BT$44*Inputs!$E$41/p_kWh_to_GBP_MWh</f>
        <v>0</v>
      </c>
      <c r="BU163" s="114">
        <f>BU$148*BU$44*Inputs!$E$41/p_kWh_to_GBP_MWh</f>
        <v>0</v>
      </c>
      <c r="BV163" s="114">
        <f>BV$148*BV$44*Inputs!$E$41/p_kWh_to_GBP_MWh</f>
        <v>0</v>
      </c>
      <c r="BW163" s="114">
        <f>BW$148*BW$44*Inputs!$E$41/p_kWh_to_GBP_MWh</f>
        <v>0</v>
      </c>
      <c r="BX163" s="114">
        <f>BX$148*BX$44*Inputs!$E$41/p_kWh_to_GBP_MWh</f>
        <v>0</v>
      </c>
      <c r="BY163" s="114">
        <f>BY$148*BY$44*Inputs!$E$41/p_kWh_to_GBP_MWh</f>
        <v>0</v>
      </c>
      <c r="BZ163" s="114">
        <f>BZ$148*BZ$44*Inputs!$E$41/p_kWh_to_GBP_MWh</f>
        <v>0</v>
      </c>
      <c r="CA163" s="114">
        <f>CA$148*CA$44*Inputs!$E$41/p_kWh_to_GBP_MWh</f>
        <v>0</v>
      </c>
      <c r="CB163" s="114">
        <f>CB$148*CB$44*Inputs!$E$41/p_kWh_to_GBP_MWh</f>
        <v>0</v>
      </c>
      <c r="CC163" s="114">
        <f>CC$148*CC$44*Inputs!$E$41/p_kWh_to_GBP_MWh</f>
        <v>0</v>
      </c>
      <c r="CD163" s="114">
        <f>CD$148*CD$44*Inputs!$E$41/p_kWh_to_GBP_MWh</f>
        <v>0</v>
      </c>
      <c r="CE163" s="114">
        <f>CE$148*CE$44*Inputs!$E$41/p_kWh_to_GBP_MWh</f>
        <v>0</v>
      </c>
      <c r="CF163" s="114">
        <f>CF$148*CF$44*Inputs!$E$41/p_kWh_to_GBP_MWh</f>
        <v>0</v>
      </c>
      <c r="CG163" s="114">
        <f>CG$148*CG$44*Inputs!$E$41/p_kWh_to_GBP_MWh</f>
        <v>0</v>
      </c>
      <c r="CH163" s="66"/>
    </row>
    <row r="164" spans="1:86" s="81" customFormat="1" ht="14.45" x14ac:dyDescent="0.3">
      <c r="A164" s="205"/>
      <c r="B164" s="207" t="s">
        <v>793</v>
      </c>
      <c r="D164" s="113">
        <f>SUM(F164:CG164)</f>
        <v>878472.36107299931</v>
      </c>
      <c r="F164" s="114">
        <f>(F$149*F$59*Inputs!$E$42*Inputs!$E$26/p_kWh_to_GBP_MWh)</f>
        <v>0</v>
      </c>
      <c r="G164" s="114">
        <f>(G$149*G$59*Inputs!$E$42*Inputs!$E$26/p_kWh_to_GBP_MWh)</f>
        <v>0</v>
      </c>
      <c r="H164" s="114">
        <f>(H$149*H$59*Inputs!$E$42*Inputs!$E$26/p_kWh_to_GBP_MWh)</f>
        <v>11297.003424657534</v>
      </c>
      <c r="I164" s="114">
        <f>(I$149*I$59*Inputs!$E$42*Inputs!$E$26/p_kWh_to_GBP_MWh)</f>
        <v>11626.027397260272</v>
      </c>
      <c r="J164" s="114">
        <f>(J$149*J$59*Inputs!$E$42*Inputs!$E$26/p_kWh_to_GBP_MWh)</f>
        <v>11644.197428668735</v>
      </c>
      <c r="K164" s="114">
        <f>(K$149*K$59*Inputs!$E$42*Inputs!$E$26/p_kWh_to_GBP_MWh)</f>
        <v>11916.678082191778</v>
      </c>
      <c r="L164" s="114">
        <f>(L$149*L$59*Inputs!$E$42*Inputs!$E$26/p_kWh_to_GBP_MWh)</f>
        <v>11869.723779965752</v>
      </c>
      <c r="M164" s="114">
        <f>(M$149*M$59*Inputs!$E$42*Inputs!$E$26/p_kWh_to_GBP_MWh)</f>
        <v>12214.595034246573</v>
      </c>
      <c r="N164" s="114">
        <f>(N$149*N$59*Inputs!$E$42*Inputs!$E$26/p_kWh_to_GBP_MWh)</f>
        <v>19070.936825723726</v>
      </c>
      <c r="O164" s="114">
        <f>(O$149*O$59*Inputs!$E$42*Inputs!$E$26/p_kWh_to_GBP_MWh)</f>
        <v>19625.037159086041</v>
      </c>
      <c r="P164" s="114">
        <f>(P$149*P$59*Inputs!$E$42*Inputs!$E$26/p_kWh_to_GBP_MWh)</f>
        <v>19547.71024636682</v>
      </c>
      <c r="Q164" s="114">
        <f>(Q$149*Q$59*Inputs!$E$42*Inputs!$E$26/p_kWh_to_GBP_MWh)</f>
        <v>20115.663088063189</v>
      </c>
      <c r="R164" s="114">
        <f>(R$149*R$59*Inputs!$E$42*Inputs!$E$26/p_kWh_to_GBP_MWh)</f>
        <v>20147.101361655965</v>
      </c>
      <c r="S164" s="114">
        <f>(S$149*S$59*Inputs!$E$42*Inputs!$E$26/p_kWh_to_GBP_MWh)</f>
        <v>20618.554665264768</v>
      </c>
      <c r="T164" s="114">
        <f>(T$149*T$59*Inputs!$E$42*Inputs!$E$26/p_kWh_to_GBP_MWh)</f>
        <v>20537.313077589137</v>
      </c>
      <c r="U164" s="114">
        <f>(U$149*U$59*Inputs!$E$42*Inputs!$E$26/p_kWh_to_GBP_MWh)</f>
        <v>21134.018531896385</v>
      </c>
      <c r="V164" s="114">
        <f>(V$149*V$59*Inputs!$E$42*Inputs!$E$26/p_kWh_to_GBP_MWh)</f>
        <v>21050.745904528863</v>
      </c>
      <c r="W164" s="114">
        <f>(W$149*W$59*Inputs!$E$42*Inputs!$E$26/p_kWh_to_GBP_MWh)</f>
        <v>21662.368995193792</v>
      </c>
      <c r="X164" s="114">
        <f>(X$149*X$59*Inputs!$E$42*Inputs!$E$26/p_kWh_to_GBP_MWh)</f>
        <v>21577.014552142078</v>
      </c>
      <c r="Y164" s="114">
        <f>(Y$149*Y$59*Inputs!$E$42*Inputs!$E$26/p_kWh_to_GBP_MWh)</f>
        <v>22203.928220073631</v>
      </c>
      <c r="Z164" s="114">
        <f>(Z$149*Z$59*Inputs!$E$42*Inputs!$E$26/p_kWh_to_GBP_MWh)</f>
        <v>22238.630191724336</v>
      </c>
      <c r="AA164" s="114">
        <f>(AA$149*AA$59*Inputs!$E$42*Inputs!$E$26/p_kWh_to_GBP_MWh)</f>
        <v>22759.02642557547</v>
      </c>
      <c r="AB164" s="114">
        <f>(AB$149*AB$59*Inputs!$E$42*Inputs!$E$26/p_kWh_to_GBP_MWh)</f>
        <v>22669.350913844271</v>
      </c>
      <c r="AC164" s="114">
        <f>(AC$149*AC$59*Inputs!$E$42*Inputs!$E$26/p_kWh_to_GBP_MWh)</f>
        <v>23328.002086214856</v>
      </c>
      <c r="AD164" s="114">
        <f>(AD$149*AD$59*Inputs!$E$42*Inputs!$E$26/p_kWh_to_GBP_MWh)</f>
        <v>23236.084686690378</v>
      </c>
      <c r="AE164" s="114">
        <f>(AE$149*AE$59*Inputs!$E$42*Inputs!$E$26/p_kWh_to_GBP_MWh)</f>
        <v>23911.202138370223</v>
      </c>
      <c r="AF164" s="114">
        <f>(AF$149*AF$59*Inputs!$E$42*Inputs!$E$26/p_kWh_to_GBP_MWh)</f>
        <v>23816.986803857631</v>
      </c>
      <c r="AG164" s="114">
        <f>(AG$149*AG$59*Inputs!$E$42*Inputs!$E$26/p_kWh_to_GBP_MWh)</f>
        <v>24508.982191829477</v>
      </c>
      <c r="AH164" s="114">
        <f>(AH$149*AH$59*Inputs!$E$42*Inputs!$E$26/p_kWh_to_GBP_MWh)</f>
        <v>24547.286675467632</v>
      </c>
      <c r="AI164" s="114">
        <f>(AI$149*AI$59*Inputs!$E$42*Inputs!$E$26/p_kWh_to_GBP_MWh)</f>
        <v>25121.706746625216</v>
      </c>
      <c r="AJ164" s="114">
        <f>(AJ$149*AJ$59*Inputs!$E$42*Inputs!$E$26/p_kWh_to_GBP_MWh)</f>
        <v>25022.72176080292</v>
      </c>
      <c r="AK164" s="114">
        <f>(AK$149*AK$59*Inputs!$E$42*Inputs!$E$26/p_kWh_to_GBP_MWh)</f>
        <v>25749.749415290844</v>
      </c>
      <c r="AL164" s="114">
        <f>(AL$149*AL$59*Inputs!$E$42*Inputs!$E$26/p_kWh_to_GBP_MWh)</f>
        <v>25648.289804822994</v>
      </c>
      <c r="AM164" s="114">
        <f>(AM$149*AM$59*Inputs!$E$42*Inputs!$E$26/p_kWh_to_GBP_MWh)</f>
        <v>26393.493150673112</v>
      </c>
      <c r="AN164" s="114">
        <f>(AN$149*AN$59*Inputs!$E$42*Inputs!$E$26/p_kWh_to_GBP_MWh)</f>
        <v>26289.497049943566</v>
      </c>
      <c r="AO164" s="114">
        <f>(AO$149*AO$59*Inputs!$E$42*Inputs!$E$26/p_kWh_to_GBP_MWh)</f>
        <v>27053.330479439941</v>
      </c>
      <c r="AP164" s="114">
        <f>(AP$149*AP$59*Inputs!$E$42*Inputs!$E$26/p_kWh_to_GBP_MWh)</f>
        <v>27095.61146224846</v>
      </c>
      <c r="AQ164" s="114">
        <f>(AQ$149*AQ$59*Inputs!$E$42*Inputs!$E$26/p_kWh_to_GBP_MWh)</f>
        <v>27729.663741425931</v>
      </c>
      <c r="AR164" s="114">
        <f>(AR$149*AR$59*Inputs!$E$42*Inputs!$E$26/p_kWh_to_GBP_MWh)</f>
        <v>27620.402838096954</v>
      </c>
      <c r="AS164" s="114">
        <f>(AS$149*AS$59*Inputs!$E$42*Inputs!$E$26/p_kWh_to_GBP_MWh)</f>
        <v>28422.905334961579</v>
      </c>
      <c r="AT164" s="114">
        <f>(AT$149*AT$59*Inputs!$E$42*Inputs!$E$26/p_kWh_to_GBP_MWh)</f>
        <v>28310.912909049373</v>
      </c>
      <c r="AU164" s="114">
        <f>(AU$149*AU$59*Inputs!$E$42*Inputs!$E$26/p_kWh_to_GBP_MWh)</f>
        <v>29139.906491469046</v>
      </c>
      <c r="AV164" s="114">
        <f>(AV$149*AV$59*Inputs!$E$42*Inputs!$E$26/p_kWh_to_GBP_MWh)</f>
        <v>0</v>
      </c>
      <c r="AW164" s="114">
        <f>(AW$149*AW$59*Inputs!$E$42*Inputs!$E$26/p_kWh_to_GBP_MWh)</f>
        <v>0</v>
      </c>
      <c r="AX164" s="114">
        <f>(AX$149*AX$59*Inputs!$E$42*Inputs!$E$26/p_kWh_to_GBP_MWh)</f>
        <v>0</v>
      </c>
      <c r="AY164" s="114">
        <f>(AY$149*AY$59*Inputs!$E$42*Inputs!$E$26/p_kWh_to_GBP_MWh)</f>
        <v>0</v>
      </c>
      <c r="AZ164" s="114">
        <f>(AZ$149*AZ$59*Inputs!$E$42*Inputs!$E$26/p_kWh_to_GBP_MWh)</f>
        <v>0</v>
      </c>
      <c r="BA164" s="114">
        <f>(BA$149*BA$59*Inputs!$E$42*Inputs!$E$26/p_kWh_to_GBP_MWh)</f>
        <v>0</v>
      </c>
      <c r="BB164" s="114">
        <f>(BB$149*BB$59*Inputs!$E$42*Inputs!$E$26/p_kWh_to_GBP_MWh)</f>
        <v>0</v>
      </c>
      <c r="BC164" s="114">
        <f>(BC$149*BC$59*Inputs!$E$42*Inputs!$E$26/p_kWh_to_GBP_MWh)</f>
        <v>0</v>
      </c>
      <c r="BD164" s="114">
        <f>(BD$149*BD$59*Inputs!$E$42*Inputs!$E$26/p_kWh_to_GBP_MWh)</f>
        <v>0</v>
      </c>
      <c r="BE164" s="114">
        <f>(BE$149*BE$59*Inputs!$E$42*Inputs!$E$26/p_kWh_to_GBP_MWh)</f>
        <v>0</v>
      </c>
      <c r="BF164" s="114">
        <f>(BF$149*BF$59*Inputs!$E$42*Inputs!$E$26/p_kWh_to_GBP_MWh)</f>
        <v>0</v>
      </c>
      <c r="BG164" s="114">
        <f>(BG$149*BG$59*Inputs!$E$42*Inputs!$E$26/p_kWh_to_GBP_MWh)</f>
        <v>0</v>
      </c>
      <c r="BH164" s="114">
        <f>(BH$149*BH$59*Inputs!$E$42*Inputs!$E$26/p_kWh_to_GBP_MWh)</f>
        <v>0</v>
      </c>
      <c r="BI164" s="114">
        <f>(BI$149*BI$59*Inputs!$E$42*Inputs!$E$26/p_kWh_to_GBP_MWh)</f>
        <v>0</v>
      </c>
      <c r="BJ164" s="114">
        <f>(BJ$149*BJ$59*Inputs!$E$42*Inputs!$E$26/p_kWh_to_GBP_MWh)</f>
        <v>0</v>
      </c>
      <c r="BK164" s="114">
        <f>(BK$149*BK$59*Inputs!$E$42*Inputs!$E$26/p_kWh_to_GBP_MWh)</f>
        <v>0</v>
      </c>
      <c r="BL164" s="114">
        <f>(BL$149*BL$59*Inputs!$E$42*Inputs!$E$26/p_kWh_to_GBP_MWh)</f>
        <v>0</v>
      </c>
      <c r="BM164" s="114">
        <f>(BM$149*BM$59*Inputs!$E$42*Inputs!$E$26/p_kWh_to_GBP_MWh)</f>
        <v>0</v>
      </c>
      <c r="BN164" s="114">
        <f>(BN$149*BN$59*Inputs!$E$42*Inputs!$E$26/p_kWh_to_GBP_MWh)</f>
        <v>0</v>
      </c>
      <c r="BO164" s="114">
        <f>(BO$149*BO$59*Inputs!$E$42*Inputs!$E$26/p_kWh_to_GBP_MWh)</f>
        <v>0</v>
      </c>
      <c r="BP164" s="114">
        <f>(BP$149*BP$59*Inputs!$E$42*Inputs!$E$26/p_kWh_to_GBP_MWh)</f>
        <v>0</v>
      </c>
      <c r="BQ164" s="114">
        <f>(BQ$149*BQ$59*Inputs!$E$42*Inputs!$E$26/p_kWh_to_GBP_MWh)</f>
        <v>0</v>
      </c>
      <c r="BR164" s="114">
        <f>(BR$149*BR$59*Inputs!$E$42*Inputs!$E$26/p_kWh_to_GBP_MWh)</f>
        <v>0</v>
      </c>
      <c r="BS164" s="114">
        <f>(BS$149*BS$59*Inputs!$E$42*Inputs!$E$26/p_kWh_to_GBP_MWh)</f>
        <v>0</v>
      </c>
      <c r="BT164" s="114">
        <f>(BT$149*BT$59*Inputs!$E$42*Inputs!$E$26/p_kWh_to_GBP_MWh)</f>
        <v>0</v>
      </c>
      <c r="BU164" s="114">
        <f>(BU$149*BU$59*Inputs!$E$42*Inputs!$E$26/p_kWh_to_GBP_MWh)</f>
        <v>0</v>
      </c>
      <c r="BV164" s="114">
        <f>(BV$149*BV$59*Inputs!$E$42*Inputs!$E$26/p_kWh_to_GBP_MWh)</f>
        <v>0</v>
      </c>
      <c r="BW164" s="114">
        <f>(BW$149*BW$59*Inputs!$E$42*Inputs!$E$26/p_kWh_to_GBP_MWh)</f>
        <v>0</v>
      </c>
      <c r="BX164" s="114">
        <f>(BX$149*BX$59*Inputs!$E$42*Inputs!$E$26/p_kWh_to_GBP_MWh)</f>
        <v>0</v>
      </c>
      <c r="BY164" s="114">
        <f>(BY$149*BY$59*Inputs!$E$42*Inputs!$E$26/p_kWh_to_GBP_MWh)</f>
        <v>0</v>
      </c>
      <c r="BZ164" s="114">
        <f>(BZ$149*BZ$59*Inputs!$E$42*Inputs!$E$26/p_kWh_to_GBP_MWh)</f>
        <v>0</v>
      </c>
      <c r="CA164" s="114">
        <f>(CA$149*CA$59*Inputs!$E$42*Inputs!$E$26/p_kWh_to_GBP_MWh)</f>
        <v>0</v>
      </c>
      <c r="CB164" s="114">
        <f>(CB$149*CB$59*Inputs!$E$42*Inputs!$E$26/p_kWh_to_GBP_MWh)</f>
        <v>0</v>
      </c>
      <c r="CC164" s="114">
        <f>(CC$149*CC$59*Inputs!$E$42*Inputs!$E$26/p_kWh_to_GBP_MWh)</f>
        <v>0</v>
      </c>
      <c r="CD164" s="114">
        <f>(CD$149*CD$59*Inputs!$E$42*Inputs!$E$26/p_kWh_to_GBP_MWh)</f>
        <v>0</v>
      </c>
      <c r="CE164" s="114">
        <f>(CE$149*CE$59*Inputs!$E$42*Inputs!$E$26/p_kWh_to_GBP_MWh)</f>
        <v>0</v>
      </c>
      <c r="CF164" s="114">
        <f>(CF$149*CF$59*Inputs!$E$42*Inputs!$E$26/p_kWh_to_GBP_MWh)</f>
        <v>0</v>
      </c>
      <c r="CG164" s="114">
        <f>(CG$149*CG$59*Inputs!$E$42*Inputs!$E$26/p_kWh_to_GBP_MWh)</f>
        <v>0</v>
      </c>
      <c r="CH164" s="66"/>
    </row>
    <row r="165" spans="1:86" s="81" customFormat="1" ht="14.45" x14ac:dyDescent="0.3">
      <c r="A165" s="205"/>
      <c r="B165" s="207" t="s">
        <v>794</v>
      </c>
      <c r="D165" s="113">
        <f>SUM(F165:CG165)</f>
        <v>0</v>
      </c>
      <c r="F165" s="114">
        <f>(F$150*F$59*Inputs!$E$43*Inputs!$E$28/p_kWh_to_GBP_MWh)</f>
        <v>0</v>
      </c>
      <c r="G165" s="114">
        <f>(G$150*G$59*Inputs!$E$43*Inputs!$E$28/p_kWh_to_GBP_MWh)</f>
        <v>0</v>
      </c>
      <c r="H165" s="114">
        <f>(H$150*H$59*Inputs!$E$43*Inputs!$E$28/p_kWh_to_GBP_MWh)</f>
        <v>0</v>
      </c>
      <c r="I165" s="114">
        <f>(I$150*I$59*Inputs!$E$43*Inputs!$E$28/p_kWh_to_GBP_MWh)</f>
        <v>0</v>
      </c>
      <c r="J165" s="114">
        <f>(J$150*J$59*Inputs!$E$43*Inputs!$E$28/p_kWh_to_GBP_MWh)</f>
        <v>0</v>
      </c>
      <c r="K165" s="114">
        <f>(K$150*K$59*Inputs!$E$43*Inputs!$E$28/p_kWh_to_GBP_MWh)</f>
        <v>0</v>
      </c>
      <c r="L165" s="114">
        <f>(L$150*L$59*Inputs!$E$43*Inputs!$E$28/p_kWh_to_GBP_MWh)</f>
        <v>0</v>
      </c>
      <c r="M165" s="114">
        <f>(M$150*M$59*Inputs!$E$43*Inputs!$E$28/p_kWh_to_GBP_MWh)</f>
        <v>0</v>
      </c>
      <c r="N165" s="114">
        <f>(N$150*N$59*Inputs!$E$43*Inputs!$E$28/p_kWh_to_GBP_MWh)</f>
        <v>0</v>
      </c>
      <c r="O165" s="114">
        <f>(O$150*O$59*Inputs!$E$43*Inputs!$E$28/p_kWh_to_GBP_MWh)</f>
        <v>0</v>
      </c>
      <c r="P165" s="114">
        <f>(P$150*P$59*Inputs!$E$43*Inputs!$E$28/p_kWh_to_GBP_MWh)</f>
        <v>0</v>
      </c>
      <c r="Q165" s="114">
        <f>(Q$150*Q$59*Inputs!$E$43*Inputs!$E$28/p_kWh_to_GBP_MWh)</f>
        <v>0</v>
      </c>
      <c r="R165" s="114">
        <f>(R$150*R$59*Inputs!$E$43*Inputs!$E$28/p_kWh_to_GBP_MWh)</f>
        <v>0</v>
      </c>
      <c r="S165" s="114">
        <f>(S$150*S$59*Inputs!$E$43*Inputs!$E$28/p_kWh_to_GBP_MWh)</f>
        <v>0</v>
      </c>
      <c r="T165" s="114">
        <f>(T$150*T$59*Inputs!$E$43*Inputs!$E$28/p_kWh_to_GBP_MWh)</f>
        <v>0</v>
      </c>
      <c r="U165" s="114">
        <f>(U$150*U$59*Inputs!$E$43*Inputs!$E$28/p_kWh_to_GBP_MWh)</f>
        <v>0</v>
      </c>
      <c r="V165" s="114">
        <f>(V$150*V$59*Inputs!$E$43*Inputs!$E$28/p_kWh_to_GBP_MWh)</f>
        <v>0</v>
      </c>
      <c r="W165" s="114">
        <f>(W$150*W$59*Inputs!$E$43*Inputs!$E$28/p_kWh_to_GBP_MWh)</f>
        <v>0</v>
      </c>
      <c r="X165" s="114">
        <f>(X$150*X$59*Inputs!$E$43*Inputs!$E$28/p_kWh_to_GBP_MWh)</f>
        <v>0</v>
      </c>
      <c r="Y165" s="114">
        <f>(Y$150*Y$59*Inputs!$E$43*Inputs!$E$28/p_kWh_to_GBP_MWh)</f>
        <v>0</v>
      </c>
      <c r="Z165" s="114">
        <f>(Z$150*Z$59*Inputs!$E$43*Inputs!$E$28/p_kWh_to_GBP_MWh)</f>
        <v>0</v>
      </c>
      <c r="AA165" s="114">
        <f>(AA$150*AA$59*Inputs!$E$43*Inputs!$E$28/p_kWh_to_GBP_MWh)</f>
        <v>0</v>
      </c>
      <c r="AB165" s="114">
        <f>(AB$150*AB$59*Inputs!$E$43*Inputs!$E$28/p_kWh_to_GBP_MWh)</f>
        <v>0</v>
      </c>
      <c r="AC165" s="114">
        <f>(AC$150*AC$59*Inputs!$E$43*Inputs!$E$28/p_kWh_to_GBP_MWh)</f>
        <v>0</v>
      </c>
      <c r="AD165" s="114">
        <f>(AD$150*AD$59*Inputs!$E$43*Inputs!$E$28/p_kWh_to_GBP_MWh)</f>
        <v>0</v>
      </c>
      <c r="AE165" s="114">
        <f>(AE$150*AE$59*Inputs!$E$43*Inputs!$E$28/p_kWh_to_GBP_MWh)</f>
        <v>0</v>
      </c>
      <c r="AF165" s="114">
        <f>(AF$150*AF$59*Inputs!$E$43*Inputs!$E$28/p_kWh_to_GBP_MWh)</f>
        <v>0</v>
      </c>
      <c r="AG165" s="114">
        <f>(AG$150*AG$59*Inputs!$E$43*Inputs!$E$28/p_kWh_to_GBP_MWh)</f>
        <v>0</v>
      </c>
      <c r="AH165" s="114">
        <f>(AH$150*AH$59*Inputs!$E$43*Inputs!$E$28/p_kWh_to_GBP_MWh)</f>
        <v>0</v>
      </c>
      <c r="AI165" s="114">
        <f>(AI$150*AI$59*Inputs!$E$43*Inputs!$E$28/p_kWh_to_GBP_MWh)</f>
        <v>0</v>
      </c>
      <c r="AJ165" s="114">
        <f>(AJ$150*AJ$59*Inputs!$E$43*Inputs!$E$28/p_kWh_to_GBP_MWh)</f>
        <v>0</v>
      </c>
      <c r="AK165" s="114">
        <f>(AK$150*AK$59*Inputs!$E$43*Inputs!$E$28/p_kWh_to_GBP_MWh)</f>
        <v>0</v>
      </c>
      <c r="AL165" s="114">
        <f>(AL$150*AL$59*Inputs!$E$43*Inputs!$E$28/p_kWh_to_GBP_MWh)</f>
        <v>0</v>
      </c>
      <c r="AM165" s="114">
        <f>(AM$150*AM$59*Inputs!$E$43*Inputs!$E$28/p_kWh_to_GBP_MWh)</f>
        <v>0</v>
      </c>
      <c r="AN165" s="114">
        <f>(AN$150*AN$59*Inputs!$E$43*Inputs!$E$28/p_kWh_to_GBP_MWh)</f>
        <v>0</v>
      </c>
      <c r="AO165" s="114">
        <f>(AO$150*AO$59*Inputs!$E$43*Inputs!$E$28/p_kWh_to_GBP_MWh)</f>
        <v>0</v>
      </c>
      <c r="AP165" s="114">
        <f>(AP$150*AP$59*Inputs!$E$43*Inputs!$E$28/p_kWh_to_GBP_MWh)</f>
        <v>0</v>
      </c>
      <c r="AQ165" s="114">
        <f>(AQ$150*AQ$59*Inputs!$E$43*Inputs!$E$28/p_kWh_to_GBP_MWh)</f>
        <v>0</v>
      </c>
      <c r="AR165" s="114">
        <f>(AR$150*AR$59*Inputs!$E$43*Inputs!$E$28/p_kWh_to_GBP_MWh)</f>
        <v>0</v>
      </c>
      <c r="AS165" s="114">
        <f>(AS$150*AS$59*Inputs!$E$43*Inputs!$E$28/p_kWh_to_GBP_MWh)</f>
        <v>0</v>
      </c>
      <c r="AT165" s="114">
        <f>(AT$150*AT$59*Inputs!$E$43*Inputs!$E$28/p_kWh_to_GBP_MWh)</f>
        <v>0</v>
      </c>
      <c r="AU165" s="114">
        <f>(AU$150*AU$59*Inputs!$E$43*Inputs!$E$28/p_kWh_to_GBP_MWh)</f>
        <v>0</v>
      </c>
      <c r="AV165" s="114">
        <f>(AV$150*AV$59*Inputs!$E$43*Inputs!$E$28/p_kWh_to_GBP_MWh)</f>
        <v>0</v>
      </c>
      <c r="AW165" s="114">
        <f>(AW$150*AW$59*Inputs!$E$43*Inputs!$E$28/p_kWh_to_GBP_MWh)</f>
        <v>0</v>
      </c>
      <c r="AX165" s="114">
        <f>(AX$150*AX$59*Inputs!$E$43*Inputs!$E$28/p_kWh_to_GBP_MWh)</f>
        <v>0</v>
      </c>
      <c r="AY165" s="114">
        <f>(AY$150*AY$59*Inputs!$E$43*Inputs!$E$28/p_kWh_to_GBP_MWh)</f>
        <v>0</v>
      </c>
      <c r="AZ165" s="114">
        <f>(AZ$150*AZ$59*Inputs!$E$43*Inputs!$E$28/p_kWh_to_GBP_MWh)</f>
        <v>0</v>
      </c>
      <c r="BA165" s="114">
        <f>(BA$150*BA$59*Inputs!$E$43*Inputs!$E$28/p_kWh_to_GBP_MWh)</f>
        <v>0</v>
      </c>
      <c r="BB165" s="114">
        <f>(BB$150*BB$59*Inputs!$E$43*Inputs!$E$28/p_kWh_to_GBP_MWh)</f>
        <v>0</v>
      </c>
      <c r="BC165" s="114">
        <f>(BC$150*BC$59*Inputs!$E$43*Inputs!$E$28/p_kWh_to_GBP_MWh)</f>
        <v>0</v>
      </c>
      <c r="BD165" s="114">
        <f>(BD$150*BD$59*Inputs!$E$43*Inputs!$E$28/p_kWh_to_GBP_MWh)</f>
        <v>0</v>
      </c>
      <c r="BE165" s="114">
        <f>(BE$150*BE$59*Inputs!$E$43*Inputs!$E$28/p_kWh_to_GBP_MWh)</f>
        <v>0</v>
      </c>
      <c r="BF165" s="114">
        <f>(BF$150*BF$59*Inputs!$E$43*Inputs!$E$28/p_kWh_to_GBP_MWh)</f>
        <v>0</v>
      </c>
      <c r="BG165" s="114">
        <f>(BG$150*BG$59*Inputs!$E$43*Inputs!$E$28/p_kWh_to_GBP_MWh)</f>
        <v>0</v>
      </c>
      <c r="BH165" s="114">
        <f>(BH$150*BH$59*Inputs!$E$43*Inputs!$E$28/p_kWh_to_GBP_MWh)</f>
        <v>0</v>
      </c>
      <c r="BI165" s="114">
        <f>(BI$150*BI$59*Inputs!$E$43*Inputs!$E$28/p_kWh_to_GBP_MWh)</f>
        <v>0</v>
      </c>
      <c r="BJ165" s="114">
        <f>(BJ$150*BJ$59*Inputs!$E$43*Inputs!$E$28/p_kWh_to_GBP_MWh)</f>
        <v>0</v>
      </c>
      <c r="BK165" s="114">
        <f>(BK$150*BK$59*Inputs!$E$43*Inputs!$E$28/p_kWh_to_GBP_MWh)</f>
        <v>0</v>
      </c>
      <c r="BL165" s="114">
        <f>(BL$150*BL$59*Inputs!$E$43*Inputs!$E$28/p_kWh_to_GBP_MWh)</f>
        <v>0</v>
      </c>
      <c r="BM165" s="114">
        <f>(BM$150*BM$59*Inputs!$E$43*Inputs!$E$28/p_kWh_to_GBP_MWh)</f>
        <v>0</v>
      </c>
      <c r="BN165" s="114">
        <f>(BN$150*BN$59*Inputs!$E$43*Inputs!$E$28/p_kWh_to_GBP_MWh)</f>
        <v>0</v>
      </c>
      <c r="BO165" s="114">
        <f>(BO$150*BO$59*Inputs!$E$43*Inputs!$E$28/p_kWh_to_GBP_MWh)</f>
        <v>0</v>
      </c>
      <c r="BP165" s="114">
        <f>(BP$150*BP$59*Inputs!$E$43*Inputs!$E$28/p_kWh_to_GBP_MWh)</f>
        <v>0</v>
      </c>
      <c r="BQ165" s="114">
        <f>(BQ$150*BQ$59*Inputs!$E$43*Inputs!$E$28/p_kWh_to_GBP_MWh)</f>
        <v>0</v>
      </c>
      <c r="BR165" s="114">
        <f>(BR$150*BR$59*Inputs!$E$43*Inputs!$E$28/p_kWh_to_GBP_MWh)</f>
        <v>0</v>
      </c>
      <c r="BS165" s="114">
        <f>(BS$150*BS$59*Inputs!$E$43*Inputs!$E$28/p_kWh_to_GBP_MWh)</f>
        <v>0</v>
      </c>
      <c r="BT165" s="114">
        <f>(BT$150*BT$59*Inputs!$E$43*Inputs!$E$28/p_kWh_to_GBP_MWh)</f>
        <v>0</v>
      </c>
      <c r="BU165" s="114">
        <f>(BU$150*BU$59*Inputs!$E$43*Inputs!$E$28/p_kWh_to_GBP_MWh)</f>
        <v>0</v>
      </c>
      <c r="BV165" s="114">
        <f>(BV$150*BV$59*Inputs!$E$43*Inputs!$E$28/p_kWh_to_GBP_MWh)</f>
        <v>0</v>
      </c>
      <c r="BW165" s="114">
        <f>(BW$150*BW$59*Inputs!$E$43*Inputs!$E$28/p_kWh_to_GBP_MWh)</f>
        <v>0</v>
      </c>
      <c r="BX165" s="114">
        <f>(BX$150*BX$59*Inputs!$E$43*Inputs!$E$28/p_kWh_to_GBP_MWh)</f>
        <v>0</v>
      </c>
      <c r="BY165" s="114">
        <f>(BY$150*BY$59*Inputs!$E$43*Inputs!$E$28/p_kWh_to_GBP_MWh)</f>
        <v>0</v>
      </c>
      <c r="BZ165" s="114">
        <f>(BZ$150*BZ$59*Inputs!$E$43*Inputs!$E$28/p_kWh_to_GBP_MWh)</f>
        <v>0</v>
      </c>
      <c r="CA165" s="114">
        <f>(CA$150*CA$59*Inputs!$E$43*Inputs!$E$28/p_kWh_to_GBP_MWh)</f>
        <v>0</v>
      </c>
      <c r="CB165" s="114">
        <f>(CB$150*CB$59*Inputs!$E$43*Inputs!$E$28/p_kWh_to_GBP_MWh)</f>
        <v>0</v>
      </c>
      <c r="CC165" s="114">
        <f>(CC$150*CC$59*Inputs!$E$43*Inputs!$E$28/p_kWh_to_GBP_MWh)</f>
        <v>0</v>
      </c>
      <c r="CD165" s="114">
        <f>(CD$150*CD$59*Inputs!$E$43*Inputs!$E$28/p_kWh_to_GBP_MWh)</f>
        <v>0</v>
      </c>
      <c r="CE165" s="114">
        <f>(CE$150*CE$59*Inputs!$E$43*Inputs!$E$28/p_kWh_to_GBP_MWh)</f>
        <v>0</v>
      </c>
      <c r="CF165" s="114">
        <f>(CF$150*CF$59*Inputs!$E$43*Inputs!$E$28/p_kWh_to_GBP_MWh)</f>
        <v>0</v>
      </c>
      <c r="CG165" s="114">
        <f>(CG$150*CG$59*Inputs!$E$43*Inputs!$E$28/p_kWh_to_GBP_MWh)</f>
        <v>0</v>
      </c>
      <c r="CH165" s="66"/>
    </row>
    <row r="166" spans="1:86" s="81" customFormat="1" ht="14.45" x14ac:dyDescent="0.3">
      <c r="A166" s="205"/>
      <c r="B166" s="498" t="s">
        <v>840</v>
      </c>
      <c r="D166" s="113">
        <f>SUM(F166:CG166)</f>
        <v>0</v>
      </c>
      <c r="F166" s="114">
        <f>Inputs!$E$49*'Financial calcs'!F$21*'Financial calcs'!F$151/Days_in_year</f>
        <v>0</v>
      </c>
      <c r="G166" s="114">
        <f>Inputs!$E$49*'Financial calcs'!G$21*'Financial calcs'!G$151/Days_in_year</f>
        <v>0</v>
      </c>
      <c r="H166" s="114">
        <f>Inputs!$E$49*'Financial calcs'!H$21*'Financial calcs'!H$151/Days_in_year</f>
        <v>0</v>
      </c>
      <c r="I166" s="114">
        <f>Inputs!$E$49*'Financial calcs'!I$21*'Financial calcs'!I$151/Days_in_year</f>
        <v>0</v>
      </c>
      <c r="J166" s="114">
        <f>Inputs!$E$49*'Financial calcs'!J$21*'Financial calcs'!J$151/Days_in_year</f>
        <v>0</v>
      </c>
      <c r="K166" s="114">
        <f>Inputs!$E$49*'Financial calcs'!K$21*'Financial calcs'!K$151/Days_in_year</f>
        <v>0</v>
      </c>
      <c r="L166" s="114">
        <f>Inputs!$E$49*'Financial calcs'!L$21*'Financial calcs'!L$151/Days_in_year</f>
        <v>0</v>
      </c>
      <c r="M166" s="114">
        <f>Inputs!$E$49*'Financial calcs'!M$21*'Financial calcs'!M$151/Days_in_year</f>
        <v>0</v>
      </c>
      <c r="N166" s="114">
        <f>Inputs!$E$49*'Financial calcs'!N$21*'Financial calcs'!N$151/Days_in_year</f>
        <v>0</v>
      </c>
      <c r="O166" s="114">
        <f>Inputs!$E$49*'Financial calcs'!O$21*'Financial calcs'!O$151/Days_in_year</f>
        <v>0</v>
      </c>
      <c r="P166" s="114">
        <f>Inputs!$E$49*'Financial calcs'!P$21*'Financial calcs'!P$151/Days_in_year</f>
        <v>0</v>
      </c>
      <c r="Q166" s="114">
        <f>Inputs!$E$49*'Financial calcs'!Q$21*'Financial calcs'!Q$151/Days_in_year</f>
        <v>0</v>
      </c>
      <c r="R166" s="114">
        <f>Inputs!$E$49*'Financial calcs'!R$21*'Financial calcs'!R$151/Days_in_year</f>
        <v>0</v>
      </c>
      <c r="S166" s="114">
        <f>Inputs!$E$49*'Financial calcs'!S$21*'Financial calcs'!S$151/Days_in_year</f>
        <v>0</v>
      </c>
      <c r="T166" s="114">
        <f>Inputs!$E$49*'Financial calcs'!T$21*'Financial calcs'!T$151/Days_in_year</f>
        <v>0</v>
      </c>
      <c r="U166" s="114">
        <f>Inputs!$E$49*'Financial calcs'!U$21*'Financial calcs'!U$151/Days_in_year</f>
        <v>0</v>
      </c>
      <c r="V166" s="114">
        <f>Inputs!$E$49*'Financial calcs'!V$21*'Financial calcs'!V$151/Days_in_year</f>
        <v>0</v>
      </c>
      <c r="W166" s="114">
        <f>Inputs!$E$49*'Financial calcs'!W$21*'Financial calcs'!W$151/Days_in_year</f>
        <v>0</v>
      </c>
      <c r="X166" s="114">
        <f>Inputs!$E$49*'Financial calcs'!X$21*'Financial calcs'!X$151/Days_in_year</f>
        <v>0</v>
      </c>
      <c r="Y166" s="114">
        <f>Inputs!$E$49*'Financial calcs'!Y$21*'Financial calcs'!Y$151/Days_in_year</f>
        <v>0</v>
      </c>
      <c r="Z166" s="114">
        <f>Inputs!$E$49*'Financial calcs'!Z$21*'Financial calcs'!Z$151/Days_in_year</f>
        <v>0</v>
      </c>
      <c r="AA166" s="114">
        <f>Inputs!$E$49*'Financial calcs'!AA$21*'Financial calcs'!AA$151/Days_in_year</f>
        <v>0</v>
      </c>
      <c r="AB166" s="114">
        <f>Inputs!$E$49*'Financial calcs'!AB$21*'Financial calcs'!AB$151/Days_in_year</f>
        <v>0</v>
      </c>
      <c r="AC166" s="114">
        <f>Inputs!$E$49*'Financial calcs'!AC$21*'Financial calcs'!AC$151/Days_in_year</f>
        <v>0</v>
      </c>
      <c r="AD166" s="114">
        <f>Inputs!$E$49*'Financial calcs'!AD$21*'Financial calcs'!AD$151/Days_in_year</f>
        <v>0</v>
      </c>
      <c r="AE166" s="114">
        <f>Inputs!$E$49*'Financial calcs'!AE$21*'Financial calcs'!AE$151/Days_in_year</f>
        <v>0</v>
      </c>
      <c r="AF166" s="114">
        <f>Inputs!$E$49*'Financial calcs'!AF$21*'Financial calcs'!AF$151/Days_in_year</f>
        <v>0</v>
      </c>
      <c r="AG166" s="114">
        <f>Inputs!$E$49*'Financial calcs'!AG$21*'Financial calcs'!AG$151/Days_in_year</f>
        <v>0</v>
      </c>
      <c r="AH166" s="114">
        <f>Inputs!$E$49*'Financial calcs'!AH$21*'Financial calcs'!AH$151/Days_in_year</f>
        <v>0</v>
      </c>
      <c r="AI166" s="114">
        <f>Inputs!$E$49*'Financial calcs'!AI$21*'Financial calcs'!AI$151/Days_in_year</f>
        <v>0</v>
      </c>
      <c r="AJ166" s="114">
        <f>Inputs!$E$49*'Financial calcs'!AJ$21*'Financial calcs'!AJ$151/Days_in_year</f>
        <v>0</v>
      </c>
      <c r="AK166" s="114">
        <f>Inputs!$E$49*'Financial calcs'!AK$21*'Financial calcs'!AK$151/Days_in_year</f>
        <v>0</v>
      </c>
      <c r="AL166" s="114">
        <f>Inputs!$E$49*'Financial calcs'!AL$21*'Financial calcs'!AL$151/Days_in_year</f>
        <v>0</v>
      </c>
      <c r="AM166" s="114">
        <f>Inputs!$E$49*'Financial calcs'!AM$21*'Financial calcs'!AM$151/Days_in_year</f>
        <v>0</v>
      </c>
      <c r="AN166" s="114">
        <f>Inputs!$E$49*'Financial calcs'!AN$21*'Financial calcs'!AN$151/Days_in_year</f>
        <v>0</v>
      </c>
      <c r="AO166" s="114">
        <f>Inputs!$E$49*'Financial calcs'!AO$21*'Financial calcs'!AO$151/Days_in_year</f>
        <v>0</v>
      </c>
      <c r="AP166" s="114">
        <f>Inputs!$E$49*'Financial calcs'!AP$21*'Financial calcs'!AP$151/Days_in_year</f>
        <v>0</v>
      </c>
      <c r="AQ166" s="114">
        <f>Inputs!$E$49*'Financial calcs'!AQ$21*'Financial calcs'!AQ$151/Days_in_year</f>
        <v>0</v>
      </c>
      <c r="AR166" s="114">
        <f>Inputs!$E$49*'Financial calcs'!AR$21*'Financial calcs'!AR$151/Days_in_year</f>
        <v>0</v>
      </c>
      <c r="AS166" s="114">
        <f>Inputs!$E$49*'Financial calcs'!AS$21*'Financial calcs'!AS$151/Days_in_year</f>
        <v>0</v>
      </c>
      <c r="AT166" s="114">
        <f>Inputs!$E$49*'Financial calcs'!AT$21*'Financial calcs'!AT$151/Days_in_year</f>
        <v>0</v>
      </c>
      <c r="AU166" s="114">
        <f>Inputs!$E$49*'Financial calcs'!AU$21*'Financial calcs'!AU$151/Days_in_year</f>
        <v>0</v>
      </c>
      <c r="AV166" s="114">
        <f>Inputs!$E$49*'Financial calcs'!AV$21*'Financial calcs'!AV$151/Days_in_year</f>
        <v>0</v>
      </c>
      <c r="AW166" s="114">
        <f>Inputs!$E$49*'Financial calcs'!AW$21*'Financial calcs'!AW$151/Days_in_year</f>
        <v>0</v>
      </c>
      <c r="AX166" s="114">
        <f>Inputs!$E$49*'Financial calcs'!AX$21*'Financial calcs'!AX$151/Days_in_year</f>
        <v>0</v>
      </c>
      <c r="AY166" s="114">
        <f>Inputs!$E$49*'Financial calcs'!AY$21*'Financial calcs'!AY$151/Days_in_year</f>
        <v>0</v>
      </c>
      <c r="AZ166" s="114">
        <f>Inputs!$E$49*'Financial calcs'!AZ$21*'Financial calcs'!AZ$151/Days_in_year</f>
        <v>0</v>
      </c>
      <c r="BA166" s="114">
        <f>Inputs!$E$49*'Financial calcs'!BA$21*'Financial calcs'!BA$151/Days_in_year</f>
        <v>0</v>
      </c>
      <c r="BB166" s="114">
        <f>Inputs!$E$49*'Financial calcs'!BB$21*'Financial calcs'!BB$151/Days_in_year</f>
        <v>0</v>
      </c>
      <c r="BC166" s="114">
        <f>Inputs!$E$49*'Financial calcs'!BC$21*'Financial calcs'!BC$151/Days_in_year</f>
        <v>0</v>
      </c>
      <c r="BD166" s="114">
        <f>Inputs!$E$49*'Financial calcs'!BD$21*'Financial calcs'!BD$151/Days_in_year</f>
        <v>0</v>
      </c>
      <c r="BE166" s="114">
        <f>Inputs!$E$49*'Financial calcs'!BE$21*'Financial calcs'!BE$151/Days_in_year</f>
        <v>0</v>
      </c>
      <c r="BF166" s="114">
        <f>Inputs!$E$49*'Financial calcs'!BF$21*'Financial calcs'!BF$151/Days_in_year</f>
        <v>0</v>
      </c>
      <c r="BG166" s="114">
        <f>Inputs!$E$49*'Financial calcs'!BG$21*'Financial calcs'!BG$151/Days_in_year</f>
        <v>0</v>
      </c>
      <c r="BH166" s="114">
        <f>Inputs!$E$49*'Financial calcs'!BH$21*'Financial calcs'!BH$151/Days_in_year</f>
        <v>0</v>
      </c>
      <c r="BI166" s="114">
        <f>Inputs!$E$49*'Financial calcs'!BI$21*'Financial calcs'!BI$151/Days_in_year</f>
        <v>0</v>
      </c>
      <c r="BJ166" s="114">
        <f>Inputs!$E$49*'Financial calcs'!BJ$21*'Financial calcs'!BJ$151/Days_in_year</f>
        <v>0</v>
      </c>
      <c r="BK166" s="114">
        <f>Inputs!$E$49*'Financial calcs'!BK$21*'Financial calcs'!BK$151/Days_in_year</f>
        <v>0</v>
      </c>
      <c r="BL166" s="114">
        <f>Inputs!$E$49*'Financial calcs'!BL$21*'Financial calcs'!BL$151/Days_in_year</f>
        <v>0</v>
      </c>
      <c r="BM166" s="114">
        <f>Inputs!$E$49*'Financial calcs'!BM$21*'Financial calcs'!BM$151/Days_in_year</f>
        <v>0</v>
      </c>
      <c r="BN166" s="114">
        <f>Inputs!$E$49*'Financial calcs'!BN$21*'Financial calcs'!BN$151/Days_in_year</f>
        <v>0</v>
      </c>
      <c r="BO166" s="114">
        <f>Inputs!$E$49*'Financial calcs'!BO$21*'Financial calcs'!BO$151/Days_in_year</f>
        <v>0</v>
      </c>
      <c r="BP166" s="114">
        <f>Inputs!$E$49*'Financial calcs'!BP$21*'Financial calcs'!BP$151/Days_in_year</f>
        <v>0</v>
      </c>
      <c r="BQ166" s="114">
        <f>Inputs!$E$49*'Financial calcs'!BQ$21*'Financial calcs'!BQ$151/Days_in_year</f>
        <v>0</v>
      </c>
      <c r="BR166" s="114">
        <f>Inputs!$E$49*'Financial calcs'!BR$21*'Financial calcs'!BR$151/Days_in_year</f>
        <v>0</v>
      </c>
      <c r="BS166" s="114">
        <f>Inputs!$E$49*'Financial calcs'!BS$21*'Financial calcs'!BS$151/Days_in_year</f>
        <v>0</v>
      </c>
      <c r="BT166" s="114">
        <f>Inputs!$E$49*'Financial calcs'!BT$21*'Financial calcs'!BT$151/Days_in_year</f>
        <v>0</v>
      </c>
      <c r="BU166" s="114">
        <f>Inputs!$E$49*'Financial calcs'!BU$21*'Financial calcs'!BU$151/Days_in_year</f>
        <v>0</v>
      </c>
      <c r="BV166" s="114">
        <f>Inputs!$E$49*'Financial calcs'!BV$21*'Financial calcs'!BV$151/Days_in_year</f>
        <v>0</v>
      </c>
      <c r="BW166" s="114">
        <f>Inputs!$E$49*'Financial calcs'!BW$21*'Financial calcs'!BW$151/Days_in_year</f>
        <v>0</v>
      </c>
      <c r="BX166" s="114">
        <f>Inputs!$E$49*'Financial calcs'!BX$21*'Financial calcs'!BX$151/Days_in_year</f>
        <v>0</v>
      </c>
      <c r="BY166" s="114">
        <f>Inputs!$E$49*'Financial calcs'!BY$21*'Financial calcs'!BY$151/Days_in_year</f>
        <v>0</v>
      </c>
      <c r="BZ166" s="114">
        <f>Inputs!$E$49*'Financial calcs'!BZ$21*'Financial calcs'!BZ$151/Days_in_year</f>
        <v>0</v>
      </c>
      <c r="CA166" s="114">
        <f>Inputs!$E$49*'Financial calcs'!CA$21*'Financial calcs'!CA$151/Days_in_year</f>
        <v>0</v>
      </c>
      <c r="CB166" s="114">
        <f>Inputs!$E$49*'Financial calcs'!CB$21*'Financial calcs'!CB$151/Days_in_year</f>
        <v>0</v>
      </c>
      <c r="CC166" s="114">
        <f>Inputs!$E$49*'Financial calcs'!CC$21*'Financial calcs'!CC$151/Days_in_year</f>
        <v>0</v>
      </c>
      <c r="CD166" s="114">
        <f>Inputs!$E$49*'Financial calcs'!CD$21*'Financial calcs'!CD$151/Days_in_year</f>
        <v>0</v>
      </c>
      <c r="CE166" s="114">
        <f>Inputs!$E$49*'Financial calcs'!CE$21*'Financial calcs'!CE$151/Days_in_year</f>
        <v>0</v>
      </c>
      <c r="CF166" s="114">
        <f>Inputs!$E$49*'Financial calcs'!CF$21*'Financial calcs'!CF$151/Days_in_year</f>
        <v>0</v>
      </c>
      <c r="CG166" s="114">
        <f>Inputs!$E$49*'Financial calcs'!CG$21*'Financial calcs'!CG$151/Days_in_year</f>
        <v>0</v>
      </c>
      <c r="CH166" s="66"/>
    </row>
    <row r="167" spans="1:86" s="115" customFormat="1" thickBot="1" x14ac:dyDescent="0.35">
      <c r="B167" s="206" t="s">
        <v>620</v>
      </c>
      <c r="D167" s="575">
        <f>SUM(F167:CG167)</f>
        <v>4470448.2374603739</v>
      </c>
      <c r="F167" s="576">
        <f>SUM(F$163:F$166)</f>
        <v>0</v>
      </c>
      <c r="G167" s="576">
        <f t="shared" ref="G167:BR167" si="144">SUM(G$163:G$166)</f>
        <v>0</v>
      </c>
      <c r="H167" s="576">
        <f t="shared" si="144"/>
        <v>57489.195205479453</v>
      </c>
      <c r="I167" s="576">
        <f t="shared" si="144"/>
        <v>59163.561643835601</v>
      </c>
      <c r="J167" s="576">
        <f t="shared" si="144"/>
        <v>59256.026914780887</v>
      </c>
      <c r="K167" s="576">
        <f t="shared" si="144"/>
        <v>60642.650684931497</v>
      </c>
      <c r="L167" s="576">
        <f t="shared" si="144"/>
        <v>60403.705458047938</v>
      </c>
      <c r="M167" s="576">
        <f t="shared" si="144"/>
        <v>62158.716952054776</v>
      </c>
      <c r="N167" s="576">
        <f t="shared" si="144"/>
        <v>97049.878513127391</v>
      </c>
      <c r="O167" s="576">
        <f t="shared" si="144"/>
        <v>99869.633542904514</v>
      </c>
      <c r="P167" s="576">
        <f t="shared" si="144"/>
        <v>99476.125475955574</v>
      </c>
      <c r="Q167" s="576">
        <f t="shared" si="144"/>
        <v>102366.37438147712</v>
      </c>
      <c r="R167" s="576">
        <f t="shared" si="144"/>
        <v>102526.36026264924</v>
      </c>
      <c r="S167" s="576">
        <f t="shared" si="144"/>
        <v>104925.53374101405</v>
      </c>
      <c r="T167" s="576">
        <f t="shared" si="144"/>
        <v>104512.10432817582</v>
      </c>
      <c r="U167" s="576">
        <f t="shared" si="144"/>
        <v>107548.67208453937</v>
      </c>
      <c r="V167" s="576">
        <f t="shared" si="144"/>
        <v>107124.9069363802</v>
      </c>
      <c r="W167" s="576">
        <f t="shared" si="144"/>
        <v>110237.38888665283</v>
      </c>
      <c r="X167" s="576">
        <f t="shared" si="144"/>
        <v>109803.02960978968</v>
      </c>
      <c r="Y167" s="576">
        <f t="shared" si="144"/>
        <v>112993.32360881915</v>
      </c>
      <c r="Z167" s="576">
        <f t="shared" si="144"/>
        <v>113169.91808677497</v>
      </c>
      <c r="AA167" s="576">
        <f t="shared" si="144"/>
        <v>115818.15669903961</v>
      </c>
      <c r="AB167" s="576">
        <f t="shared" si="144"/>
        <v>115361.80798378529</v>
      </c>
      <c r="AC167" s="576">
        <f t="shared" si="144"/>
        <v>118713.61061651559</v>
      </c>
      <c r="AD167" s="576">
        <f t="shared" si="144"/>
        <v>118245.85318337991</v>
      </c>
      <c r="AE167" s="576">
        <f t="shared" si="144"/>
        <v>121681.45088192847</v>
      </c>
      <c r="AF167" s="576">
        <f t="shared" si="144"/>
        <v>121201.99951296439</v>
      </c>
      <c r="AG167" s="576">
        <f t="shared" si="144"/>
        <v>124723.48715397668</v>
      </c>
      <c r="AH167" s="576">
        <f t="shared" si="144"/>
        <v>124918.4144151575</v>
      </c>
      <c r="AI167" s="576">
        <f t="shared" si="144"/>
        <v>127841.57433282609</v>
      </c>
      <c r="AJ167" s="576">
        <f t="shared" si="144"/>
        <v>127337.85073830819</v>
      </c>
      <c r="AK167" s="576">
        <f t="shared" si="144"/>
        <v>131037.61369114673</v>
      </c>
      <c r="AL167" s="576">
        <f t="shared" si="144"/>
        <v>130521.29700676589</v>
      </c>
      <c r="AM167" s="576">
        <f t="shared" si="144"/>
        <v>134313.5540334254</v>
      </c>
      <c r="AN167" s="576">
        <f t="shared" si="144"/>
        <v>133784.32943193504</v>
      </c>
      <c r="AO167" s="576">
        <f t="shared" si="144"/>
        <v>137671.392884261</v>
      </c>
      <c r="AP167" s="576">
        <f t="shared" si="144"/>
        <v>137886.5561078866</v>
      </c>
      <c r="AQ167" s="576">
        <f t="shared" si="144"/>
        <v>141113.17770636751</v>
      </c>
      <c r="AR167" s="576">
        <f t="shared" si="144"/>
        <v>140557.1611094267</v>
      </c>
      <c r="AS167" s="576">
        <f t="shared" si="144"/>
        <v>144641.00714902667</v>
      </c>
      <c r="AT167" s="576">
        <f t="shared" si="144"/>
        <v>144071.09013716236</v>
      </c>
      <c r="AU167" s="576">
        <f t="shared" si="144"/>
        <v>148289.74636769804</v>
      </c>
      <c r="AV167" s="576">
        <f t="shared" si="144"/>
        <v>0</v>
      </c>
      <c r="AW167" s="576">
        <f t="shared" si="144"/>
        <v>0</v>
      </c>
      <c r="AX167" s="576">
        <f t="shared" si="144"/>
        <v>0</v>
      </c>
      <c r="AY167" s="576">
        <f t="shared" si="144"/>
        <v>0</v>
      </c>
      <c r="AZ167" s="576">
        <f t="shared" si="144"/>
        <v>0</v>
      </c>
      <c r="BA167" s="576">
        <f t="shared" si="144"/>
        <v>0</v>
      </c>
      <c r="BB167" s="576">
        <f t="shared" si="144"/>
        <v>0</v>
      </c>
      <c r="BC167" s="576">
        <f t="shared" si="144"/>
        <v>0</v>
      </c>
      <c r="BD167" s="576">
        <f t="shared" si="144"/>
        <v>0</v>
      </c>
      <c r="BE167" s="576">
        <f t="shared" si="144"/>
        <v>0</v>
      </c>
      <c r="BF167" s="576">
        <f t="shared" si="144"/>
        <v>0</v>
      </c>
      <c r="BG167" s="576">
        <f t="shared" si="144"/>
        <v>0</v>
      </c>
      <c r="BH167" s="576">
        <f t="shared" si="144"/>
        <v>0</v>
      </c>
      <c r="BI167" s="576">
        <f t="shared" si="144"/>
        <v>0</v>
      </c>
      <c r="BJ167" s="576">
        <f t="shared" si="144"/>
        <v>0</v>
      </c>
      <c r="BK167" s="576">
        <f t="shared" si="144"/>
        <v>0</v>
      </c>
      <c r="BL167" s="576">
        <f t="shared" si="144"/>
        <v>0</v>
      </c>
      <c r="BM167" s="576">
        <f t="shared" si="144"/>
        <v>0</v>
      </c>
      <c r="BN167" s="576">
        <f t="shared" si="144"/>
        <v>0</v>
      </c>
      <c r="BO167" s="576">
        <f t="shared" si="144"/>
        <v>0</v>
      </c>
      <c r="BP167" s="576">
        <f t="shared" si="144"/>
        <v>0</v>
      </c>
      <c r="BQ167" s="576">
        <f t="shared" si="144"/>
        <v>0</v>
      </c>
      <c r="BR167" s="576">
        <f t="shared" si="144"/>
        <v>0</v>
      </c>
      <c r="BS167" s="576">
        <f t="shared" ref="BS167:CG167" si="145">SUM(BS$163:BS$166)</f>
        <v>0</v>
      </c>
      <c r="BT167" s="576">
        <f t="shared" si="145"/>
        <v>0</v>
      </c>
      <c r="BU167" s="576">
        <f t="shared" si="145"/>
        <v>0</v>
      </c>
      <c r="BV167" s="576">
        <f t="shared" si="145"/>
        <v>0</v>
      </c>
      <c r="BW167" s="576">
        <f t="shared" si="145"/>
        <v>0</v>
      </c>
      <c r="BX167" s="576">
        <f t="shared" si="145"/>
        <v>0</v>
      </c>
      <c r="BY167" s="576">
        <f t="shared" si="145"/>
        <v>0</v>
      </c>
      <c r="BZ167" s="576">
        <f t="shared" si="145"/>
        <v>0</v>
      </c>
      <c r="CA167" s="576">
        <f t="shared" si="145"/>
        <v>0</v>
      </c>
      <c r="CB167" s="576">
        <f t="shared" si="145"/>
        <v>0</v>
      </c>
      <c r="CC167" s="576">
        <f t="shared" si="145"/>
        <v>0</v>
      </c>
      <c r="CD167" s="576">
        <f t="shared" si="145"/>
        <v>0</v>
      </c>
      <c r="CE167" s="576">
        <f t="shared" si="145"/>
        <v>0</v>
      </c>
      <c r="CF167" s="576">
        <f t="shared" si="145"/>
        <v>0</v>
      </c>
      <c r="CG167" s="576">
        <f t="shared" si="145"/>
        <v>0</v>
      </c>
      <c r="CH167" s="66"/>
    </row>
    <row r="168" spans="1:86" s="81" customFormat="1" ht="6" customHeight="1" thickTop="1" x14ac:dyDescent="0.3">
      <c r="A168" s="207"/>
      <c r="B168" s="207"/>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66"/>
    </row>
    <row r="169" spans="1:86" s="147" customFormat="1" ht="21" x14ac:dyDescent="0.35">
      <c r="A169" s="69" t="s">
        <v>908</v>
      </c>
      <c r="B169" s="70"/>
      <c r="C169" s="70"/>
      <c r="D169" s="70"/>
      <c r="E169" s="70"/>
      <c r="F169" s="71"/>
      <c r="G169" s="7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66"/>
    </row>
    <row r="170" spans="1:86" s="81" customFormat="1" ht="6" customHeight="1" x14ac:dyDescent="0.3">
      <c r="A170" s="207"/>
      <c r="B170" s="207"/>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66"/>
    </row>
    <row r="171" spans="1:86" s="81" customFormat="1" ht="16.899999999999999" customHeight="1" x14ac:dyDescent="0.3">
      <c r="A171" s="74" t="s">
        <v>619</v>
      </c>
      <c r="B171" s="77"/>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66"/>
    </row>
    <row r="172" spans="1:86" s="81" customFormat="1" ht="13.9" customHeight="1" x14ac:dyDescent="0.3">
      <c r="A172" s="74"/>
      <c r="B172" s="77" t="s">
        <v>810</v>
      </c>
      <c r="D172" s="113">
        <f t="shared" ref="D172:D177" si="146">SUM(F172:CG172)</f>
        <v>0</v>
      </c>
      <c r="F172" s="114">
        <f>IF(Inputs!$E$52="No",0,IF(F23=1,F167,IF(E23=1,F167*F27,0)))</f>
        <v>0</v>
      </c>
      <c r="G172" s="114">
        <f>IF(Inputs!$E$52="No",0,IF(G23=1,G167,IF(F23=1,G167*G27,0)))</f>
        <v>0</v>
      </c>
      <c r="H172" s="114">
        <f>IF(Inputs!$E$52="No",0,IF(H23=1,H167,IF(G23=1,H167*H27,0)))</f>
        <v>0</v>
      </c>
      <c r="I172" s="114">
        <f>IF(Inputs!$E$52="No",0,IF(I23=1,I167,IF(H23=1,I167*I27,0)))</f>
        <v>0</v>
      </c>
      <c r="J172" s="114">
        <f>IF(Inputs!$E$52="No",0,IF(J23=1,J167,IF(I23=1,J167*J27,0)))</f>
        <v>0</v>
      </c>
      <c r="K172" s="114">
        <f>IF(Inputs!$E$52="No",0,IF(K23=1,K167,IF(J23=1,K167*K27,0)))</f>
        <v>0</v>
      </c>
      <c r="L172" s="114">
        <f>IF(Inputs!$E$52="No",0,IF(L23=1,L167,IF(K23=1,L167*L27,0)))</f>
        <v>0</v>
      </c>
      <c r="M172" s="114">
        <f>IF(Inputs!$E$52="No",0,IF(M23=1,M167,IF(L23=1,M167*M27,0)))</f>
        <v>0</v>
      </c>
      <c r="N172" s="114">
        <f>IF(Inputs!$E$52="No",0,IF(N23=1,N167,IF(M23=1,N167*N27,0)))</f>
        <v>0</v>
      </c>
      <c r="O172" s="114">
        <f>IF(Inputs!$E$52="No",0,IF(O23=1,O167,IF(N23=1,O167*O27,0)))</f>
        <v>0</v>
      </c>
      <c r="P172" s="114">
        <f>IF(Inputs!$E$52="No",0,IF(P23=1,P167,IF(O23=1,P167*P27,0)))</f>
        <v>0</v>
      </c>
      <c r="Q172" s="114">
        <f>IF(Inputs!$E$52="No",0,IF(Q23=1,Q167,IF(P23=1,Q167*Q27,0)))</f>
        <v>0</v>
      </c>
      <c r="R172" s="114">
        <f>IF(Inputs!$E$52="No",0,IF(R23=1,R167,IF(Q23=1,R167*R27,0)))</f>
        <v>0</v>
      </c>
      <c r="S172" s="114">
        <f>IF(Inputs!$E$52="No",0,IF(S23=1,S167,IF(R23=1,S167*S27,0)))</f>
        <v>0</v>
      </c>
      <c r="T172" s="114">
        <f>IF(Inputs!$E$52="No",0,IF(T23=1,T167,IF(S23=1,T167*T27,0)))</f>
        <v>0</v>
      </c>
      <c r="U172" s="114">
        <f>IF(Inputs!$E$52="No",0,IF(U23=1,U167,IF(T23=1,U167*U27,0)))</f>
        <v>0</v>
      </c>
      <c r="V172" s="114">
        <f>IF(Inputs!$E$52="No",0,IF(V23=1,V167,IF(U23=1,V167*V27,0)))</f>
        <v>0</v>
      </c>
      <c r="W172" s="114">
        <f>IF(Inputs!$E$52="No",0,IF(W23=1,W167,IF(V23=1,W167*W27,0)))</f>
        <v>0</v>
      </c>
      <c r="X172" s="114">
        <f>IF(Inputs!$E$52="No",0,IF(X23=1,X167,IF(W23=1,X167*X27,0)))</f>
        <v>0</v>
      </c>
      <c r="Y172" s="114">
        <f>IF(Inputs!$E$52="No",0,IF(Y23=1,Y167,IF(X23=1,Y167*Y27,0)))</f>
        <v>0</v>
      </c>
      <c r="Z172" s="114">
        <f>IF(Inputs!$E$52="No",0,IF(Z23=1,Z167,IF(Y23=1,Z167*Z27,0)))</f>
        <v>0</v>
      </c>
      <c r="AA172" s="114">
        <f>IF(Inputs!$E$52="No",0,IF(AA23=1,AA167,IF(Z23=1,AA167*AA27,0)))</f>
        <v>0</v>
      </c>
      <c r="AB172" s="114">
        <f>IF(Inputs!$E$52="No",0,IF(AB23=1,AB167,IF(AA23=1,AB167*AB27,0)))</f>
        <v>0</v>
      </c>
      <c r="AC172" s="114">
        <f>IF(Inputs!$E$52="No",0,IF(AC23=1,AC167,IF(AB23=1,AC167*AC27,0)))</f>
        <v>0</v>
      </c>
      <c r="AD172" s="114">
        <f>IF(Inputs!$E$52="No",0,IF(AD23=1,AD167,IF(AC23=1,AD167*AD27,0)))</f>
        <v>0</v>
      </c>
      <c r="AE172" s="114">
        <f>IF(Inputs!$E$52="No",0,IF(AE23=1,AE167,IF(AD23=1,AE167*AE27,0)))</f>
        <v>0</v>
      </c>
      <c r="AF172" s="114">
        <f>IF(Inputs!$E$52="No",0,IF(AF23=1,AF167,IF(AE23=1,AF167*AF27,0)))</f>
        <v>0</v>
      </c>
      <c r="AG172" s="114">
        <f>IF(Inputs!$E$52="No",0,IF(AG23=1,AG167,IF(AF23=1,AG167*AG27,0)))</f>
        <v>0</v>
      </c>
      <c r="AH172" s="114">
        <f>IF(Inputs!$E$52="No",0,IF(AH23=1,AH167,IF(AG23=1,AH167*AH27,0)))</f>
        <v>0</v>
      </c>
      <c r="AI172" s="114">
        <f>IF(Inputs!$E$52="No",0,IF(AI23=1,AI167,IF(AH23=1,AI167*AI27,0)))</f>
        <v>0</v>
      </c>
      <c r="AJ172" s="114">
        <f>IF(Inputs!$E$52="No",0,IF(AJ23=1,AJ167,IF(AI23=1,AJ167*AJ27,0)))</f>
        <v>0</v>
      </c>
      <c r="AK172" s="114">
        <f>IF(Inputs!$E$52="No",0,IF(AK23=1,AK167,IF(AJ23=1,AK167*AK27,0)))</f>
        <v>0</v>
      </c>
      <c r="AL172" s="114">
        <f>IF(Inputs!$E$52="No",0,IF(AL23=1,AL167,IF(AK23=1,AL167*AL27,0)))</f>
        <v>0</v>
      </c>
      <c r="AM172" s="114">
        <f>IF(Inputs!$E$52="No",0,IF(AM23=1,AM167,IF(AL23=1,AM167*AM27,0)))</f>
        <v>0</v>
      </c>
      <c r="AN172" s="114">
        <f>IF(Inputs!$E$52="No",0,IF(AN23=1,AN167,IF(AM23=1,AN167*AN27,0)))</f>
        <v>0</v>
      </c>
      <c r="AO172" s="114">
        <f>IF(Inputs!$E$52="No",0,IF(AO23=1,AO167,IF(AN23=1,AO167*AO27,0)))</f>
        <v>0</v>
      </c>
      <c r="AP172" s="114">
        <f>IF(Inputs!$E$52="No",0,IF(AP23=1,AP167,IF(AO23=1,AP167*AP27,0)))</f>
        <v>0</v>
      </c>
      <c r="AQ172" s="114">
        <f>IF(Inputs!$E$52="No",0,IF(AQ23=1,AQ167,IF(AP23=1,AQ167*AQ27,0)))</f>
        <v>0</v>
      </c>
      <c r="AR172" s="114">
        <f>IF(Inputs!$E$52="No",0,IF(AR23=1,AR167,IF(AQ23=1,AR167*AR27,0)))</f>
        <v>0</v>
      </c>
      <c r="AS172" s="114">
        <f>IF(Inputs!$E$52="No",0,IF(AS23=1,AS167,IF(AR23=1,AS167*AS27,0)))</f>
        <v>0</v>
      </c>
      <c r="AT172" s="114">
        <f>IF(Inputs!$E$52="No",0,IF(AT23=1,AT167,IF(AS23=1,AT167*AT27,0)))</f>
        <v>0</v>
      </c>
      <c r="AU172" s="114">
        <f>IF(Inputs!$E$52="No",0,IF(AU23=1,AU167,IF(AT23=1,AU167*AU27,0)))</f>
        <v>0</v>
      </c>
      <c r="AV172" s="114">
        <f>IF(Inputs!$E$52="No",0,IF(AV23=1,AV167,IF(AU23=1,AV167*AV27,0)))</f>
        <v>0</v>
      </c>
      <c r="AW172" s="114">
        <f>IF(Inputs!$E$52="No",0,IF(AW23=1,AW167,IF(AV23=1,AW167*AW27,0)))</f>
        <v>0</v>
      </c>
      <c r="AX172" s="114">
        <f>IF(Inputs!$E$52="No",0,IF(AX23=1,AX167,IF(AW23=1,AX167*AX27,0)))</f>
        <v>0</v>
      </c>
      <c r="AY172" s="114">
        <f>IF(Inputs!$E$52="No",0,IF(AY23=1,AY167,IF(AX23=1,AY167*AY27,0)))</f>
        <v>0</v>
      </c>
      <c r="AZ172" s="114">
        <f>IF(Inputs!$E$52="No",0,IF(AZ23=1,AZ167,IF(AY23=1,AZ167*AZ27,0)))</f>
        <v>0</v>
      </c>
      <c r="BA172" s="114">
        <f>IF(Inputs!$E$52="No",0,IF(BA23=1,BA167,IF(AZ23=1,BA167*BA27,0)))</f>
        <v>0</v>
      </c>
      <c r="BB172" s="114">
        <f>IF(Inputs!$E$52="No",0,IF(BB23=1,BB167,IF(BA23=1,BB167*BB27,0)))</f>
        <v>0</v>
      </c>
      <c r="BC172" s="114">
        <f>IF(Inputs!$E$52="No",0,IF(BC23=1,BC167,IF(BB23=1,BC167*BC27,0)))</f>
        <v>0</v>
      </c>
      <c r="BD172" s="114">
        <f>IF(Inputs!$E$52="No",0,IF(BD23=1,BD167,IF(BC23=1,BD167*BD27,0)))</f>
        <v>0</v>
      </c>
      <c r="BE172" s="114">
        <f>IF(Inputs!$E$52="No",0,IF(BE23=1,BE167,IF(BD23=1,BE167*BE27,0)))</f>
        <v>0</v>
      </c>
      <c r="BF172" s="114">
        <f>IF(Inputs!$E$52="No",0,IF(BF23=1,BF167,IF(BE23=1,BF167*BF27,0)))</f>
        <v>0</v>
      </c>
      <c r="BG172" s="114">
        <f>IF(Inputs!$E$52="No",0,IF(BG23=1,BG167,IF(BF23=1,BG167*BG27,0)))</f>
        <v>0</v>
      </c>
      <c r="BH172" s="114">
        <f>IF(Inputs!$E$52="No",0,IF(BH23=1,BH167,IF(BG23=1,BH167*BH27,0)))</f>
        <v>0</v>
      </c>
      <c r="BI172" s="114">
        <f>IF(Inputs!$E$52="No",0,IF(BI23=1,BI167,IF(BH23=1,BI167*BI27,0)))</f>
        <v>0</v>
      </c>
      <c r="BJ172" s="114">
        <f>IF(Inputs!$E$52="No",0,IF(BJ23=1,BJ167,IF(BI23=1,BJ167*BJ27,0)))</f>
        <v>0</v>
      </c>
      <c r="BK172" s="114">
        <f>IF(Inputs!$E$52="No",0,IF(BK23=1,BK167,IF(BJ23=1,BK167*BK27,0)))</f>
        <v>0</v>
      </c>
      <c r="BL172" s="114">
        <f>IF(Inputs!$E$52="No",0,IF(BL23=1,BL167,IF(BK23=1,BL167*BL27,0)))</f>
        <v>0</v>
      </c>
      <c r="BM172" s="114">
        <f>IF(Inputs!$E$52="No",0,IF(BM23=1,BM167,IF(BL23=1,BM167*BM27,0)))</f>
        <v>0</v>
      </c>
      <c r="BN172" s="114">
        <f>IF(Inputs!$E$52="No",0,IF(BN23=1,BN167,IF(BM23=1,BN167*BN27,0)))</f>
        <v>0</v>
      </c>
      <c r="BO172" s="114">
        <f>IF(Inputs!$E$52="No",0,IF(BO23=1,BO167,IF(BN23=1,BO167*BO27,0)))</f>
        <v>0</v>
      </c>
      <c r="BP172" s="114">
        <f>IF(Inputs!$E$52="No",0,IF(BP23=1,BP167,IF(BO23=1,BP167*BP27,0)))</f>
        <v>0</v>
      </c>
      <c r="BQ172" s="114">
        <f>IF(Inputs!$E$52="No",0,IF(BQ23=1,BQ167,IF(BP23=1,BQ167*BQ27,0)))</f>
        <v>0</v>
      </c>
      <c r="BR172" s="114">
        <f>IF(Inputs!$E$52="No",0,IF(BR23=1,BR167,IF(BQ23=1,BR167*BR27,0)))</f>
        <v>0</v>
      </c>
      <c r="BS172" s="114">
        <f>IF(Inputs!$E$52="No",0,IF(BS23=1,BS167,IF(BR23=1,BS167*BS27,0)))</f>
        <v>0</v>
      </c>
      <c r="BT172" s="114">
        <f>IF(Inputs!$E$52="No",0,IF(BT23=1,BT167,IF(BS23=1,BT167*BT27,0)))</f>
        <v>0</v>
      </c>
      <c r="BU172" s="114">
        <f>IF(Inputs!$E$52="No",0,IF(BU23=1,BU167,IF(BT23=1,BU167*BU27,0)))</f>
        <v>0</v>
      </c>
      <c r="BV172" s="114">
        <f>IF(Inputs!$E$52="No",0,IF(BV23=1,BV167,IF(BU23=1,BV167*BV27,0)))</f>
        <v>0</v>
      </c>
      <c r="BW172" s="114">
        <f>IF(Inputs!$E$52="No",0,IF(BW23=1,BW167,IF(BV23=1,BW167*BW27,0)))</f>
        <v>0</v>
      </c>
      <c r="BX172" s="114">
        <f>IF(Inputs!$E$52="No",0,IF(BX23=1,BX167,IF(BW23=1,BX167*BX27,0)))</f>
        <v>0</v>
      </c>
      <c r="BY172" s="114">
        <f>IF(Inputs!$E$52="No",0,IF(BY23=1,BY167,IF(BX23=1,BY167*BY27,0)))</f>
        <v>0</v>
      </c>
      <c r="BZ172" s="114">
        <f>IF(Inputs!$E$52="No",0,IF(BZ23=1,BZ167,IF(BY23=1,BZ167*BZ27,0)))</f>
        <v>0</v>
      </c>
      <c r="CA172" s="114">
        <f>IF(Inputs!$E$52="No",0,IF(CA23=1,CA167,IF(BZ23=1,CA167*CA27,0)))</f>
        <v>0</v>
      </c>
      <c r="CB172" s="114">
        <f>IF(Inputs!$E$52="No",0,IF(CB23=1,CB167,IF(CA23=1,CB167*CB27,0)))</f>
        <v>0</v>
      </c>
      <c r="CC172" s="114">
        <f>IF(Inputs!$E$52="No",0,IF(CC23=1,CC167,IF(CB23=1,CC167*CC27,0)))</f>
        <v>0</v>
      </c>
      <c r="CD172" s="114">
        <f>IF(Inputs!$E$52="No",0,IF(CD23=1,CD167,IF(CC23=1,CD167*CD27,0)))</f>
        <v>0</v>
      </c>
      <c r="CE172" s="114">
        <f>IF(Inputs!$E$52="No",0,IF(CE23=1,CE167,IF(CD23=1,CE167*CE27,0)))</f>
        <v>0</v>
      </c>
      <c r="CF172" s="114">
        <f>IF(Inputs!$E$52="No",0,IF(CF23=1,CF167,IF(CE23=1,CF167*CF27,0)))</f>
        <v>0</v>
      </c>
      <c r="CG172" s="114">
        <f>IF(Inputs!$E$52="No",0,IF(CG23=1,CG167,IF(CF23=1,CG167*CG27,0)))</f>
        <v>0</v>
      </c>
      <c r="CH172" s="66"/>
    </row>
    <row r="173" spans="1:86" s="81" customFormat="1" ht="12.6" customHeight="1" x14ac:dyDescent="0.3">
      <c r="A173" s="205"/>
      <c r="B173" s="207" t="s">
        <v>431</v>
      </c>
      <c r="D173" s="113">
        <f t="shared" ca="1" si="146"/>
        <v>3591975.8763873754</v>
      </c>
      <c r="F173" s="114">
        <f ca="1">IF(Inputs!$E$52="Yes",OFFSET(F173,-10,-1),'Financial calcs'!F163)</f>
        <v>0</v>
      </c>
      <c r="G173" s="114">
        <f ca="1">IF(Inputs!$E$52="Yes",OFFSET(G173,-10,-1),'Financial calcs'!G163)</f>
        <v>0</v>
      </c>
      <c r="H173" s="114">
        <f ca="1">IF(Inputs!$E$52="Yes",OFFSET(H173,-10,-1),'Financial calcs'!H163)</f>
        <v>46192.191780821915</v>
      </c>
      <c r="I173" s="114">
        <f ca="1">IF(Inputs!$E$52="Yes",OFFSET(I173,-10,-1),'Financial calcs'!I163)</f>
        <v>47537.534246575327</v>
      </c>
      <c r="J173" s="114">
        <f ca="1">IF(Inputs!$E$52="Yes",OFFSET(J173,-10,-1),'Financial calcs'!J163)</f>
        <v>47611.829486112154</v>
      </c>
      <c r="K173" s="114">
        <f ca="1">IF(Inputs!$E$52="Yes",OFFSET(K173,-10,-1),'Financial calcs'!K163)</f>
        <v>48725.972602739719</v>
      </c>
      <c r="L173" s="114">
        <f ca="1">IF(Inputs!$E$52="Yes",OFFSET(L173,-10,-1),'Financial calcs'!L163)</f>
        <v>48533.981678082186</v>
      </c>
      <c r="M173" s="114">
        <f ca="1">IF(Inputs!$E$52="Yes",OFFSET(M173,-10,-1),'Financial calcs'!M163)</f>
        <v>49944.121917808203</v>
      </c>
      <c r="N173" s="114">
        <f ca="1">IF(Inputs!$E$52="Yes",OFFSET(N173,-10,-1),'Financial calcs'!N163)</f>
        <v>77978.941687403669</v>
      </c>
      <c r="O173" s="114">
        <f ca="1">IF(Inputs!$E$52="Yes",OFFSET(O173,-10,-1),'Financial calcs'!O163)</f>
        <v>80244.596383818469</v>
      </c>
      <c r="P173" s="114">
        <f ca="1">IF(Inputs!$E$52="Yes",OFFSET(P173,-10,-1),'Financial calcs'!P163)</f>
        <v>79928.415229588762</v>
      </c>
      <c r="Q173" s="114">
        <f ca="1">IF(Inputs!$E$52="Yes",OFFSET(Q173,-10,-1),'Financial calcs'!Q163)</f>
        <v>82250.71129341393</v>
      </c>
      <c r="R173" s="114">
        <f ca="1">IF(Inputs!$E$52="Yes",OFFSET(R173,-10,-1),'Financial calcs'!R163)</f>
        <v>82379.258900993271</v>
      </c>
      <c r="S173" s="114">
        <f ca="1">IF(Inputs!$E$52="Yes",OFFSET(S173,-10,-1),'Financial calcs'!S163)</f>
        <v>84306.979075749274</v>
      </c>
      <c r="T173" s="114">
        <f ca="1">IF(Inputs!$E$52="Yes",OFFSET(T173,-10,-1),'Financial calcs'!T163)</f>
        <v>83974.791250586684</v>
      </c>
      <c r="U173" s="114">
        <f ca="1">IF(Inputs!$E$52="Yes",OFFSET(U173,-10,-1),'Financial calcs'!U163)</f>
        <v>86414.65355264298</v>
      </c>
      <c r="V173" s="114">
        <f ca="1">IF(Inputs!$E$52="Yes",OFFSET(V173,-10,-1),'Financial calcs'!V163)</f>
        <v>86074.161031851341</v>
      </c>
      <c r="W173" s="114">
        <f ca="1">IF(Inputs!$E$52="Yes",OFFSET(W173,-10,-1),'Financial calcs'!W163)</f>
        <v>88575.019891459044</v>
      </c>
      <c r="X173" s="114">
        <f ca="1">IF(Inputs!$E$52="Yes",OFFSET(X173,-10,-1),'Financial calcs'!X163)</f>
        <v>88226.015057647601</v>
      </c>
      <c r="Y173" s="114">
        <f ca="1">IF(Inputs!$E$52="Yes",OFFSET(Y173,-10,-1),'Financial calcs'!Y163)</f>
        <v>90789.395388745514</v>
      </c>
      <c r="Z173" s="114">
        <f ca="1">IF(Inputs!$E$52="Yes",OFFSET(Z173,-10,-1),'Financial calcs'!Z163)</f>
        <v>90931.287895050627</v>
      </c>
      <c r="AA173" s="114">
        <f ca="1">IF(Inputs!$E$52="Yes",OFFSET(AA173,-10,-1),'Financial calcs'!AA163)</f>
        <v>93059.130273464136</v>
      </c>
      <c r="AB173" s="114">
        <f ca="1">IF(Inputs!$E$52="Yes",OFFSET(AB173,-10,-1),'Financial calcs'!AB163)</f>
        <v>92692.457069941011</v>
      </c>
      <c r="AC173" s="114">
        <f ca="1">IF(Inputs!$E$52="Yes",OFFSET(AC173,-10,-1),'Financial calcs'!AC163)</f>
        <v>95385.608530300742</v>
      </c>
      <c r="AD173" s="114">
        <f ca="1">IF(Inputs!$E$52="Yes",OFFSET(AD173,-10,-1),'Financial calcs'!AD163)</f>
        <v>95009.768496689532</v>
      </c>
      <c r="AE173" s="114">
        <f ca="1">IF(Inputs!$E$52="Yes",OFFSET(AE173,-10,-1),'Financial calcs'!AE163)</f>
        <v>97770.248743558244</v>
      </c>
      <c r="AF173" s="114">
        <f ca="1">IF(Inputs!$E$52="Yes",OFFSET(AF173,-10,-1),'Financial calcs'!AF163)</f>
        <v>97385.01270910677</v>
      </c>
      <c r="AG173" s="114">
        <f ca="1">IF(Inputs!$E$52="Yes",OFFSET(AG173,-10,-1),'Financial calcs'!AG163)</f>
        <v>100214.5049621472</v>
      </c>
      <c r="AH173" s="114">
        <f ca="1">IF(Inputs!$E$52="Yes",OFFSET(AH173,-10,-1),'Financial calcs'!AH163)</f>
        <v>100371.12773968987</v>
      </c>
      <c r="AI173" s="114">
        <f ca="1">IF(Inputs!$E$52="Yes",OFFSET(AI173,-10,-1),'Financial calcs'!AI163)</f>
        <v>102719.86758620087</v>
      </c>
      <c r="AJ173" s="114">
        <f ca="1">IF(Inputs!$E$52="Yes",OFFSET(AJ173,-10,-1),'Financial calcs'!AJ163)</f>
        <v>102315.12897750527</v>
      </c>
      <c r="AK173" s="114">
        <f ca="1">IF(Inputs!$E$52="Yes",OFFSET(AK173,-10,-1),'Financial calcs'!AK163)</f>
        <v>105287.86427585589</v>
      </c>
      <c r="AL173" s="114">
        <f ca="1">IF(Inputs!$E$52="Yes",OFFSET(AL173,-10,-1),'Financial calcs'!AL163)</f>
        <v>104873.00720194289</v>
      </c>
      <c r="AM173" s="114">
        <f ca="1">IF(Inputs!$E$52="Yes",OFFSET(AM173,-10,-1),'Financial calcs'!AM163)</f>
        <v>107920.06088275228</v>
      </c>
      <c r="AN173" s="114">
        <f ca="1">IF(Inputs!$E$52="Yes",OFFSET(AN173,-10,-1),'Financial calcs'!AN163)</f>
        <v>107494.83238199147</v>
      </c>
      <c r="AO173" s="114">
        <f ca="1">IF(Inputs!$E$52="Yes",OFFSET(AO173,-10,-1),'Financial calcs'!AO163)</f>
        <v>110618.06240482107</v>
      </c>
      <c r="AP173" s="114">
        <f ca="1">IF(Inputs!$E$52="Yes",OFFSET(AP173,-10,-1),'Financial calcs'!AP163)</f>
        <v>110790.94464563816</v>
      </c>
      <c r="AQ173" s="114">
        <f ca="1">IF(Inputs!$E$52="Yes",OFFSET(AQ173,-10,-1),'Financial calcs'!AQ163)</f>
        <v>113383.51396494158</v>
      </c>
      <c r="AR173" s="114">
        <f ca="1">IF(Inputs!$E$52="Yes",OFFSET(AR173,-10,-1),'Financial calcs'!AR163)</f>
        <v>112936.75827132976</v>
      </c>
      <c r="AS173" s="114">
        <f ca="1">IF(Inputs!$E$52="Yes",OFFSET(AS173,-10,-1),'Financial calcs'!AS163)</f>
        <v>116218.10181406508</v>
      </c>
      <c r="AT173" s="114">
        <f ca="1">IF(Inputs!$E$52="Yes",OFFSET(AT173,-10,-1),'Financial calcs'!AT163)</f>
        <v>115760.17722811298</v>
      </c>
      <c r="AU173" s="114">
        <f ca="1">IF(Inputs!$E$52="Yes",OFFSET(AU173,-10,-1),'Financial calcs'!AU163)</f>
        <v>119149.83987622899</v>
      </c>
      <c r="AV173" s="114">
        <f ca="1">IF(Inputs!$E$52="Yes",OFFSET(AV173,-10,-1),'Financial calcs'!AV163)</f>
        <v>0</v>
      </c>
      <c r="AW173" s="114">
        <f ca="1">IF(Inputs!$E$52="Yes",OFFSET(AW173,-10,-1),'Financial calcs'!AW163)</f>
        <v>0</v>
      </c>
      <c r="AX173" s="114">
        <f ca="1">IF(Inputs!$E$52="Yes",OFFSET(AX173,-10,-1),'Financial calcs'!AX163)</f>
        <v>0</v>
      </c>
      <c r="AY173" s="114">
        <f ca="1">IF(Inputs!$E$52="Yes",OFFSET(AY173,-10,-1),'Financial calcs'!AY163)</f>
        <v>0</v>
      </c>
      <c r="AZ173" s="114">
        <f ca="1">IF(Inputs!$E$52="Yes",OFFSET(AZ173,-10,-1),'Financial calcs'!AZ163)</f>
        <v>0</v>
      </c>
      <c r="BA173" s="114">
        <f ca="1">IF(Inputs!$E$52="Yes",OFFSET(BA173,-10,-1),'Financial calcs'!BA163)</f>
        <v>0</v>
      </c>
      <c r="BB173" s="114">
        <f ca="1">IF(Inputs!$E$52="Yes",OFFSET(BB173,-10,-1),'Financial calcs'!BB163)</f>
        <v>0</v>
      </c>
      <c r="BC173" s="114">
        <f ca="1">IF(Inputs!$E$52="Yes",OFFSET(BC173,-10,-1),'Financial calcs'!BC163)</f>
        <v>0</v>
      </c>
      <c r="BD173" s="114">
        <f ca="1">IF(Inputs!$E$52="Yes",OFFSET(BD173,-10,-1),'Financial calcs'!BD163)</f>
        <v>0</v>
      </c>
      <c r="BE173" s="114">
        <f ca="1">IF(Inputs!$E$52="Yes",OFFSET(BE173,-10,-1),'Financial calcs'!BE163)</f>
        <v>0</v>
      </c>
      <c r="BF173" s="114">
        <f ca="1">IF(Inputs!$E$52="Yes",OFFSET(BF173,-10,-1),'Financial calcs'!BF163)</f>
        <v>0</v>
      </c>
      <c r="BG173" s="114">
        <f ca="1">IF(Inputs!$E$52="Yes",OFFSET(BG173,-10,-1),'Financial calcs'!BG163)</f>
        <v>0</v>
      </c>
      <c r="BH173" s="114">
        <f ca="1">IF(Inputs!$E$52="Yes",OFFSET(BH173,-10,-1),'Financial calcs'!BH163)</f>
        <v>0</v>
      </c>
      <c r="BI173" s="114">
        <f ca="1">IF(Inputs!$E$52="Yes",OFFSET(BI173,-10,-1),'Financial calcs'!BI163)</f>
        <v>0</v>
      </c>
      <c r="BJ173" s="114">
        <f ca="1">IF(Inputs!$E$52="Yes",OFFSET(BJ173,-10,-1),'Financial calcs'!BJ163)</f>
        <v>0</v>
      </c>
      <c r="BK173" s="114">
        <f ca="1">IF(Inputs!$E$52="Yes",OFFSET(BK173,-10,-1),'Financial calcs'!BK163)</f>
        <v>0</v>
      </c>
      <c r="BL173" s="114">
        <f ca="1">IF(Inputs!$E$52="Yes",OFFSET(BL173,-10,-1),'Financial calcs'!BL163)</f>
        <v>0</v>
      </c>
      <c r="BM173" s="114">
        <f ca="1">IF(Inputs!$E$52="Yes",OFFSET(BM173,-10,-1),'Financial calcs'!BM163)</f>
        <v>0</v>
      </c>
      <c r="BN173" s="114">
        <f ca="1">IF(Inputs!$E$52="Yes",OFFSET(BN173,-10,-1),'Financial calcs'!BN163)</f>
        <v>0</v>
      </c>
      <c r="BO173" s="114">
        <f ca="1">IF(Inputs!$E$52="Yes",OFFSET(BO173,-10,-1),'Financial calcs'!BO163)</f>
        <v>0</v>
      </c>
      <c r="BP173" s="114">
        <f ca="1">IF(Inputs!$E$52="Yes",OFFSET(BP173,-10,-1),'Financial calcs'!BP163)</f>
        <v>0</v>
      </c>
      <c r="BQ173" s="114">
        <f ca="1">IF(Inputs!$E$52="Yes",OFFSET(BQ173,-10,-1),'Financial calcs'!BQ163)</f>
        <v>0</v>
      </c>
      <c r="BR173" s="114">
        <f ca="1">IF(Inputs!$E$52="Yes",OFFSET(BR173,-10,-1),'Financial calcs'!BR163)</f>
        <v>0</v>
      </c>
      <c r="BS173" s="114">
        <f ca="1">IF(Inputs!$E$52="Yes",OFFSET(BS173,-10,-1),'Financial calcs'!BS163)</f>
        <v>0</v>
      </c>
      <c r="BT173" s="114">
        <f ca="1">IF(Inputs!$E$52="Yes",OFFSET(BT173,-10,-1),'Financial calcs'!BT163)</f>
        <v>0</v>
      </c>
      <c r="BU173" s="114">
        <f ca="1">IF(Inputs!$E$52="Yes",OFFSET(BU173,-10,-1),'Financial calcs'!BU163)</f>
        <v>0</v>
      </c>
      <c r="BV173" s="114">
        <f ca="1">IF(Inputs!$E$52="Yes",OFFSET(BV173,-10,-1),'Financial calcs'!BV163)</f>
        <v>0</v>
      </c>
      <c r="BW173" s="114">
        <f ca="1">IF(Inputs!$E$52="Yes",OFFSET(BW173,-10,-1),'Financial calcs'!BW163)</f>
        <v>0</v>
      </c>
      <c r="BX173" s="114">
        <f ca="1">IF(Inputs!$E$52="Yes",OFFSET(BX173,-10,-1),'Financial calcs'!BX163)</f>
        <v>0</v>
      </c>
      <c r="BY173" s="114">
        <f ca="1">IF(Inputs!$E$52="Yes",OFFSET(BY173,-10,-1),'Financial calcs'!BY163)</f>
        <v>0</v>
      </c>
      <c r="BZ173" s="114">
        <f ca="1">IF(Inputs!$E$52="Yes",OFFSET(BZ173,-10,-1),'Financial calcs'!BZ163)</f>
        <v>0</v>
      </c>
      <c r="CA173" s="114">
        <f ca="1">IF(Inputs!$E$52="Yes",OFFSET(CA173,-10,-1),'Financial calcs'!CA163)</f>
        <v>0</v>
      </c>
      <c r="CB173" s="114">
        <f ca="1">IF(Inputs!$E$52="Yes",OFFSET(CB173,-10,-1),'Financial calcs'!CB163)</f>
        <v>0</v>
      </c>
      <c r="CC173" s="114">
        <f ca="1">IF(Inputs!$E$52="Yes",OFFSET(CC173,-10,-1),'Financial calcs'!CC163)</f>
        <v>0</v>
      </c>
      <c r="CD173" s="114">
        <f ca="1">IF(Inputs!$E$52="Yes",OFFSET(CD173,-10,-1),'Financial calcs'!CD163)</f>
        <v>0</v>
      </c>
      <c r="CE173" s="114">
        <f ca="1">IF(Inputs!$E$52="Yes",OFFSET(CE173,-10,-1),'Financial calcs'!CE163)</f>
        <v>0</v>
      </c>
      <c r="CF173" s="114">
        <f ca="1">IF(Inputs!$E$52="Yes",OFFSET(CF173,-10,-1),'Financial calcs'!CF163)</f>
        <v>0</v>
      </c>
      <c r="CG173" s="114">
        <f ca="1">IF(Inputs!$E$52="Yes",OFFSET(CG173,-10,-1),'Financial calcs'!CG163)</f>
        <v>0</v>
      </c>
      <c r="CH173" s="66"/>
    </row>
    <row r="174" spans="1:86" s="81" customFormat="1" ht="13.9" customHeight="1" x14ac:dyDescent="0.3">
      <c r="A174" s="205"/>
      <c r="B174" s="207" t="s">
        <v>432</v>
      </c>
      <c r="D174" s="113">
        <f t="shared" ca="1" si="146"/>
        <v>878472.36107299931</v>
      </c>
      <c r="F174" s="114">
        <f ca="1">IF(Inputs!$E$52="Yes",OFFSET(F174,-10,-1),'Financial calcs'!F164)</f>
        <v>0</v>
      </c>
      <c r="G174" s="114">
        <f ca="1">IF(Inputs!$E$52="Yes",OFFSET(G174,-10,-1),'Financial calcs'!G164)</f>
        <v>0</v>
      </c>
      <c r="H174" s="114">
        <f ca="1">IF(Inputs!$E$52="Yes",OFFSET(H174,-10,-1),'Financial calcs'!H164)</f>
        <v>11297.003424657534</v>
      </c>
      <c r="I174" s="114">
        <f ca="1">IF(Inputs!$E$52="Yes",OFFSET(I174,-10,-1),'Financial calcs'!I164)</f>
        <v>11626.027397260272</v>
      </c>
      <c r="J174" s="114">
        <f ca="1">IF(Inputs!$E$52="Yes",OFFSET(J174,-10,-1),'Financial calcs'!J164)</f>
        <v>11644.197428668735</v>
      </c>
      <c r="K174" s="114">
        <f ca="1">IF(Inputs!$E$52="Yes",OFFSET(K174,-10,-1),'Financial calcs'!K164)</f>
        <v>11916.678082191778</v>
      </c>
      <c r="L174" s="114">
        <f ca="1">IF(Inputs!$E$52="Yes",OFFSET(L174,-10,-1),'Financial calcs'!L164)</f>
        <v>11869.723779965752</v>
      </c>
      <c r="M174" s="114">
        <f ca="1">IF(Inputs!$E$52="Yes",OFFSET(M174,-10,-1),'Financial calcs'!M164)</f>
        <v>12214.595034246573</v>
      </c>
      <c r="N174" s="114">
        <f ca="1">IF(Inputs!$E$52="Yes",OFFSET(N174,-10,-1),'Financial calcs'!N164)</f>
        <v>19070.936825723726</v>
      </c>
      <c r="O174" s="114">
        <f ca="1">IF(Inputs!$E$52="Yes",OFFSET(O174,-10,-1),'Financial calcs'!O164)</f>
        <v>19625.037159086041</v>
      </c>
      <c r="P174" s="114">
        <f ca="1">IF(Inputs!$E$52="Yes",OFFSET(P174,-10,-1),'Financial calcs'!P164)</f>
        <v>19547.71024636682</v>
      </c>
      <c r="Q174" s="114">
        <f ca="1">IF(Inputs!$E$52="Yes",OFFSET(Q174,-10,-1),'Financial calcs'!Q164)</f>
        <v>20115.663088063189</v>
      </c>
      <c r="R174" s="114">
        <f ca="1">IF(Inputs!$E$52="Yes",OFFSET(R174,-10,-1),'Financial calcs'!R164)</f>
        <v>20147.101361655965</v>
      </c>
      <c r="S174" s="114">
        <f ca="1">IF(Inputs!$E$52="Yes",OFFSET(S174,-10,-1),'Financial calcs'!S164)</f>
        <v>20618.554665264768</v>
      </c>
      <c r="T174" s="114">
        <f ca="1">IF(Inputs!$E$52="Yes",OFFSET(T174,-10,-1),'Financial calcs'!T164)</f>
        <v>20537.313077589137</v>
      </c>
      <c r="U174" s="114">
        <f ca="1">IF(Inputs!$E$52="Yes",OFFSET(U174,-10,-1),'Financial calcs'!U164)</f>
        <v>21134.018531896385</v>
      </c>
      <c r="V174" s="114">
        <f ca="1">IF(Inputs!$E$52="Yes",OFFSET(V174,-10,-1),'Financial calcs'!V164)</f>
        <v>21050.745904528863</v>
      </c>
      <c r="W174" s="114">
        <f ca="1">IF(Inputs!$E$52="Yes",OFFSET(W174,-10,-1),'Financial calcs'!W164)</f>
        <v>21662.368995193792</v>
      </c>
      <c r="X174" s="114">
        <f ca="1">IF(Inputs!$E$52="Yes",OFFSET(X174,-10,-1),'Financial calcs'!X164)</f>
        <v>21577.014552142078</v>
      </c>
      <c r="Y174" s="114">
        <f ca="1">IF(Inputs!$E$52="Yes",OFFSET(Y174,-10,-1),'Financial calcs'!Y164)</f>
        <v>22203.928220073631</v>
      </c>
      <c r="Z174" s="114">
        <f ca="1">IF(Inputs!$E$52="Yes",OFFSET(Z174,-10,-1),'Financial calcs'!Z164)</f>
        <v>22238.630191724336</v>
      </c>
      <c r="AA174" s="114">
        <f ca="1">IF(Inputs!$E$52="Yes",OFFSET(AA174,-10,-1),'Financial calcs'!AA164)</f>
        <v>22759.02642557547</v>
      </c>
      <c r="AB174" s="114">
        <f ca="1">IF(Inputs!$E$52="Yes",OFFSET(AB174,-10,-1),'Financial calcs'!AB164)</f>
        <v>22669.350913844271</v>
      </c>
      <c r="AC174" s="114">
        <f ca="1">IF(Inputs!$E$52="Yes",OFFSET(AC174,-10,-1),'Financial calcs'!AC164)</f>
        <v>23328.002086214856</v>
      </c>
      <c r="AD174" s="114">
        <f ca="1">IF(Inputs!$E$52="Yes",OFFSET(AD174,-10,-1),'Financial calcs'!AD164)</f>
        <v>23236.084686690378</v>
      </c>
      <c r="AE174" s="114">
        <f ca="1">IF(Inputs!$E$52="Yes",OFFSET(AE174,-10,-1),'Financial calcs'!AE164)</f>
        <v>23911.202138370223</v>
      </c>
      <c r="AF174" s="114">
        <f ca="1">IF(Inputs!$E$52="Yes",OFFSET(AF174,-10,-1),'Financial calcs'!AF164)</f>
        <v>23816.986803857631</v>
      </c>
      <c r="AG174" s="114">
        <f ca="1">IF(Inputs!$E$52="Yes",OFFSET(AG174,-10,-1),'Financial calcs'!AG164)</f>
        <v>24508.982191829477</v>
      </c>
      <c r="AH174" s="114">
        <f ca="1">IF(Inputs!$E$52="Yes",OFFSET(AH174,-10,-1),'Financial calcs'!AH164)</f>
        <v>24547.286675467632</v>
      </c>
      <c r="AI174" s="114">
        <f ca="1">IF(Inputs!$E$52="Yes",OFFSET(AI174,-10,-1),'Financial calcs'!AI164)</f>
        <v>25121.706746625216</v>
      </c>
      <c r="AJ174" s="114">
        <f ca="1">IF(Inputs!$E$52="Yes",OFFSET(AJ174,-10,-1),'Financial calcs'!AJ164)</f>
        <v>25022.72176080292</v>
      </c>
      <c r="AK174" s="114">
        <f ca="1">IF(Inputs!$E$52="Yes",OFFSET(AK174,-10,-1),'Financial calcs'!AK164)</f>
        <v>25749.749415290844</v>
      </c>
      <c r="AL174" s="114">
        <f ca="1">IF(Inputs!$E$52="Yes",OFFSET(AL174,-10,-1),'Financial calcs'!AL164)</f>
        <v>25648.289804822994</v>
      </c>
      <c r="AM174" s="114">
        <f ca="1">IF(Inputs!$E$52="Yes",OFFSET(AM174,-10,-1),'Financial calcs'!AM164)</f>
        <v>26393.493150673112</v>
      </c>
      <c r="AN174" s="114">
        <f ca="1">IF(Inputs!$E$52="Yes",OFFSET(AN174,-10,-1),'Financial calcs'!AN164)</f>
        <v>26289.497049943566</v>
      </c>
      <c r="AO174" s="114">
        <f ca="1">IF(Inputs!$E$52="Yes",OFFSET(AO174,-10,-1),'Financial calcs'!AO164)</f>
        <v>27053.330479439941</v>
      </c>
      <c r="AP174" s="114">
        <f ca="1">IF(Inputs!$E$52="Yes",OFFSET(AP174,-10,-1),'Financial calcs'!AP164)</f>
        <v>27095.61146224846</v>
      </c>
      <c r="AQ174" s="114">
        <f ca="1">IF(Inputs!$E$52="Yes",OFFSET(AQ174,-10,-1),'Financial calcs'!AQ164)</f>
        <v>27729.663741425931</v>
      </c>
      <c r="AR174" s="114">
        <f ca="1">IF(Inputs!$E$52="Yes",OFFSET(AR174,-10,-1),'Financial calcs'!AR164)</f>
        <v>27620.402838096954</v>
      </c>
      <c r="AS174" s="114">
        <f ca="1">IF(Inputs!$E$52="Yes",OFFSET(AS174,-10,-1),'Financial calcs'!AS164)</f>
        <v>28422.905334961579</v>
      </c>
      <c r="AT174" s="114">
        <f ca="1">IF(Inputs!$E$52="Yes",OFFSET(AT174,-10,-1),'Financial calcs'!AT164)</f>
        <v>28310.912909049373</v>
      </c>
      <c r="AU174" s="114">
        <f ca="1">IF(Inputs!$E$52="Yes",OFFSET(AU174,-10,-1),'Financial calcs'!AU164)</f>
        <v>29139.906491469046</v>
      </c>
      <c r="AV174" s="114">
        <f ca="1">IF(Inputs!$E$52="Yes",OFFSET(AV174,-10,-1),'Financial calcs'!AV164)</f>
        <v>0</v>
      </c>
      <c r="AW174" s="114">
        <f ca="1">IF(Inputs!$E$52="Yes",OFFSET(AW174,-10,-1),'Financial calcs'!AW164)</f>
        <v>0</v>
      </c>
      <c r="AX174" s="114">
        <f ca="1">IF(Inputs!$E$52="Yes",OFFSET(AX174,-10,-1),'Financial calcs'!AX164)</f>
        <v>0</v>
      </c>
      <c r="AY174" s="114">
        <f ca="1">IF(Inputs!$E$52="Yes",OFFSET(AY174,-10,-1),'Financial calcs'!AY164)</f>
        <v>0</v>
      </c>
      <c r="AZ174" s="114">
        <f ca="1">IF(Inputs!$E$52="Yes",OFFSET(AZ174,-10,-1),'Financial calcs'!AZ164)</f>
        <v>0</v>
      </c>
      <c r="BA174" s="114">
        <f ca="1">IF(Inputs!$E$52="Yes",OFFSET(BA174,-10,-1),'Financial calcs'!BA164)</f>
        <v>0</v>
      </c>
      <c r="BB174" s="114">
        <f ca="1">IF(Inputs!$E$52="Yes",OFFSET(BB174,-10,-1),'Financial calcs'!BB164)</f>
        <v>0</v>
      </c>
      <c r="BC174" s="114">
        <f ca="1">IF(Inputs!$E$52="Yes",OFFSET(BC174,-10,-1),'Financial calcs'!BC164)</f>
        <v>0</v>
      </c>
      <c r="BD174" s="114">
        <f ca="1">IF(Inputs!$E$52="Yes",OFFSET(BD174,-10,-1),'Financial calcs'!BD164)</f>
        <v>0</v>
      </c>
      <c r="BE174" s="114">
        <f ca="1">IF(Inputs!$E$52="Yes",OFFSET(BE174,-10,-1),'Financial calcs'!BE164)</f>
        <v>0</v>
      </c>
      <c r="BF174" s="114">
        <f ca="1">IF(Inputs!$E$52="Yes",OFFSET(BF174,-10,-1),'Financial calcs'!BF164)</f>
        <v>0</v>
      </c>
      <c r="BG174" s="114">
        <f ca="1">IF(Inputs!$E$52="Yes",OFFSET(BG174,-10,-1),'Financial calcs'!BG164)</f>
        <v>0</v>
      </c>
      <c r="BH174" s="114">
        <f ca="1">IF(Inputs!$E$52="Yes",OFFSET(BH174,-10,-1),'Financial calcs'!BH164)</f>
        <v>0</v>
      </c>
      <c r="BI174" s="114">
        <f ca="1">IF(Inputs!$E$52="Yes",OFFSET(BI174,-10,-1),'Financial calcs'!BI164)</f>
        <v>0</v>
      </c>
      <c r="BJ174" s="114">
        <f ca="1">IF(Inputs!$E$52="Yes",OFFSET(BJ174,-10,-1),'Financial calcs'!BJ164)</f>
        <v>0</v>
      </c>
      <c r="BK174" s="114">
        <f ca="1">IF(Inputs!$E$52="Yes",OFFSET(BK174,-10,-1),'Financial calcs'!BK164)</f>
        <v>0</v>
      </c>
      <c r="BL174" s="114">
        <f ca="1">IF(Inputs!$E$52="Yes",OFFSET(BL174,-10,-1),'Financial calcs'!BL164)</f>
        <v>0</v>
      </c>
      <c r="BM174" s="114">
        <f ca="1">IF(Inputs!$E$52="Yes",OFFSET(BM174,-10,-1),'Financial calcs'!BM164)</f>
        <v>0</v>
      </c>
      <c r="BN174" s="114">
        <f ca="1">IF(Inputs!$E$52="Yes",OFFSET(BN174,-10,-1),'Financial calcs'!BN164)</f>
        <v>0</v>
      </c>
      <c r="BO174" s="114">
        <f ca="1">IF(Inputs!$E$52="Yes",OFFSET(BO174,-10,-1),'Financial calcs'!BO164)</f>
        <v>0</v>
      </c>
      <c r="BP174" s="114">
        <f ca="1">IF(Inputs!$E$52="Yes",OFFSET(BP174,-10,-1),'Financial calcs'!BP164)</f>
        <v>0</v>
      </c>
      <c r="BQ174" s="114">
        <f ca="1">IF(Inputs!$E$52="Yes",OFFSET(BQ174,-10,-1),'Financial calcs'!BQ164)</f>
        <v>0</v>
      </c>
      <c r="BR174" s="114">
        <f ca="1">IF(Inputs!$E$52="Yes",OFFSET(BR174,-10,-1),'Financial calcs'!BR164)</f>
        <v>0</v>
      </c>
      <c r="BS174" s="114">
        <f ca="1">IF(Inputs!$E$52="Yes",OFFSET(BS174,-10,-1),'Financial calcs'!BS164)</f>
        <v>0</v>
      </c>
      <c r="BT174" s="114">
        <f ca="1">IF(Inputs!$E$52="Yes",OFFSET(BT174,-10,-1),'Financial calcs'!BT164)</f>
        <v>0</v>
      </c>
      <c r="BU174" s="114">
        <f ca="1">IF(Inputs!$E$52="Yes",OFFSET(BU174,-10,-1),'Financial calcs'!BU164)</f>
        <v>0</v>
      </c>
      <c r="BV174" s="114">
        <f ca="1">IF(Inputs!$E$52="Yes",OFFSET(BV174,-10,-1),'Financial calcs'!BV164)</f>
        <v>0</v>
      </c>
      <c r="BW174" s="114">
        <f ca="1">IF(Inputs!$E$52="Yes",OFFSET(BW174,-10,-1),'Financial calcs'!BW164)</f>
        <v>0</v>
      </c>
      <c r="BX174" s="114">
        <f ca="1">IF(Inputs!$E$52="Yes",OFFSET(BX174,-10,-1),'Financial calcs'!BX164)</f>
        <v>0</v>
      </c>
      <c r="BY174" s="114">
        <f ca="1">IF(Inputs!$E$52="Yes",OFFSET(BY174,-10,-1),'Financial calcs'!BY164)</f>
        <v>0</v>
      </c>
      <c r="BZ174" s="114">
        <f ca="1">IF(Inputs!$E$52="Yes",OFFSET(BZ174,-10,-1),'Financial calcs'!BZ164)</f>
        <v>0</v>
      </c>
      <c r="CA174" s="114">
        <f ca="1">IF(Inputs!$E$52="Yes",OFFSET(CA174,-10,-1),'Financial calcs'!CA164)</f>
        <v>0</v>
      </c>
      <c r="CB174" s="114">
        <f ca="1">IF(Inputs!$E$52="Yes",OFFSET(CB174,-10,-1),'Financial calcs'!CB164)</f>
        <v>0</v>
      </c>
      <c r="CC174" s="114">
        <f ca="1">IF(Inputs!$E$52="Yes",OFFSET(CC174,-10,-1),'Financial calcs'!CC164)</f>
        <v>0</v>
      </c>
      <c r="CD174" s="114">
        <f ca="1">IF(Inputs!$E$52="Yes",OFFSET(CD174,-10,-1),'Financial calcs'!CD164)</f>
        <v>0</v>
      </c>
      <c r="CE174" s="114">
        <f ca="1">IF(Inputs!$E$52="Yes",OFFSET(CE174,-10,-1),'Financial calcs'!CE164)</f>
        <v>0</v>
      </c>
      <c r="CF174" s="114">
        <f ca="1">IF(Inputs!$E$52="Yes",OFFSET(CF174,-10,-1),'Financial calcs'!CF164)</f>
        <v>0</v>
      </c>
      <c r="CG174" s="114">
        <f ca="1">IF(Inputs!$E$52="Yes",OFFSET(CG174,-10,-1),'Financial calcs'!CG164)</f>
        <v>0</v>
      </c>
      <c r="CH174" s="66"/>
    </row>
    <row r="175" spans="1:86" s="81" customFormat="1" ht="14.45" customHeight="1" x14ac:dyDescent="0.3">
      <c r="A175" s="205"/>
      <c r="B175" s="207" t="s">
        <v>433</v>
      </c>
      <c r="D175" s="113">
        <f t="shared" ca="1" si="146"/>
        <v>0</v>
      </c>
      <c r="F175" s="114">
        <f ca="1">IF(Inputs!$E$52="Yes",OFFSET(F175,-10,-1),'Financial calcs'!F165)</f>
        <v>0</v>
      </c>
      <c r="G175" s="114">
        <f ca="1">IF(Inputs!$E$52="Yes",OFFSET(G175,-10,-1),'Financial calcs'!G165)</f>
        <v>0</v>
      </c>
      <c r="H175" s="114">
        <f ca="1">IF(Inputs!$E$52="Yes",OFFSET(H175,-10,-1),'Financial calcs'!H165)</f>
        <v>0</v>
      </c>
      <c r="I175" s="114">
        <f ca="1">IF(Inputs!$E$52="Yes",OFFSET(I175,-10,-1),'Financial calcs'!I165)</f>
        <v>0</v>
      </c>
      <c r="J175" s="114">
        <f ca="1">IF(Inputs!$E$52="Yes",OFFSET(J175,-10,-1),'Financial calcs'!J165)</f>
        <v>0</v>
      </c>
      <c r="K175" s="114">
        <f ca="1">IF(Inputs!$E$52="Yes",OFFSET(K175,-10,-1),'Financial calcs'!K165)</f>
        <v>0</v>
      </c>
      <c r="L175" s="114">
        <f ca="1">IF(Inputs!$E$52="Yes",OFFSET(L175,-10,-1),'Financial calcs'!L165)</f>
        <v>0</v>
      </c>
      <c r="M175" s="114">
        <f ca="1">IF(Inputs!$E$52="Yes",OFFSET(M175,-10,-1),'Financial calcs'!M165)</f>
        <v>0</v>
      </c>
      <c r="N175" s="114">
        <f ca="1">IF(Inputs!$E$52="Yes",OFFSET(N175,-10,-1),'Financial calcs'!N165)</f>
        <v>0</v>
      </c>
      <c r="O175" s="114">
        <f ca="1">IF(Inputs!$E$52="Yes",OFFSET(O175,-10,-1),'Financial calcs'!O165)</f>
        <v>0</v>
      </c>
      <c r="P175" s="114">
        <f ca="1">IF(Inputs!$E$52="Yes",OFFSET(P175,-10,-1),'Financial calcs'!P165)</f>
        <v>0</v>
      </c>
      <c r="Q175" s="114">
        <f ca="1">IF(Inputs!$E$52="Yes",OFFSET(Q175,-10,-1),'Financial calcs'!Q165)</f>
        <v>0</v>
      </c>
      <c r="R175" s="114">
        <f ca="1">IF(Inputs!$E$52="Yes",OFFSET(R175,-10,-1),'Financial calcs'!R165)</f>
        <v>0</v>
      </c>
      <c r="S175" s="114">
        <f ca="1">IF(Inputs!$E$52="Yes",OFFSET(S175,-10,-1),'Financial calcs'!S165)</f>
        <v>0</v>
      </c>
      <c r="T175" s="114">
        <f ca="1">IF(Inputs!$E$52="Yes",OFFSET(T175,-10,-1),'Financial calcs'!T165)</f>
        <v>0</v>
      </c>
      <c r="U175" s="114">
        <f ca="1">IF(Inputs!$E$52="Yes",OFFSET(U175,-10,-1),'Financial calcs'!U165)</f>
        <v>0</v>
      </c>
      <c r="V175" s="114">
        <f ca="1">IF(Inputs!$E$52="Yes",OFFSET(V175,-10,-1),'Financial calcs'!V165)</f>
        <v>0</v>
      </c>
      <c r="W175" s="114">
        <f ca="1">IF(Inputs!$E$52="Yes",OFFSET(W175,-10,-1),'Financial calcs'!W165)</f>
        <v>0</v>
      </c>
      <c r="X175" s="114">
        <f ca="1">IF(Inputs!$E$52="Yes",OFFSET(X175,-10,-1),'Financial calcs'!X165)</f>
        <v>0</v>
      </c>
      <c r="Y175" s="114">
        <f ca="1">IF(Inputs!$E$52="Yes",OFFSET(Y175,-10,-1),'Financial calcs'!Y165)</f>
        <v>0</v>
      </c>
      <c r="Z175" s="114">
        <f ca="1">IF(Inputs!$E$52="Yes",OFFSET(Z175,-10,-1),'Financial calcs'!Z165)</f>
        <v>0</v>
      </c>
      <c r="AA175" s="114">
        <f ca="1">IF(Inputs!$E$52="Yes",OFFSET(AA175,-10,-1),'Financial calcs'!AA165)</f>
        <v>0</v>
      </c>
      <c r="AB175" s="114">
        <f ca="1">IF(Inputs!$E$52="Yes",OFFSET(AB175,-10,-1),'Financial calcs'!AB165)</f>
        <v>0</v>
      </c>
      <c r="AC175" s="114">
        <f ca="1">IF(Inputs!$E$52="Yes",OFFSET(AC175,-10,-1),'Financial calcs'!AC165)</f>
        <v>0</v>
      </c>
      <c r="AD175" s="114">
        <f ca="1">IF(Inputs!$E$52="Yes",OFFSET(AD175,-10,-1),'Financial calcs'!AD165)</f>
        <v>0</v>
      </c>
      <c r="AE175" s="114">
        <f ca="1">IF(Inputs!$E$52="Yes",OFFSET(AE175,-10,-1),'Financial calcs'!AE165)</f>
        <v>0</v>
      </c>
      <c r="AF175" s="114">
        <f ca="1">IF(Inputs!$E$52="Yes",OFFSET(AF175,-10,-1),'Financial calcs'!AF165)</f>
        <v>0</v>
      </c>
      <c r="AG175" s="114">
        <f ca="1">IF(Inputs!$E$52="Yes",OFFSET(AG175,-10,-1),'Financial calcs'!AG165)</f>
        <v>0</v>
      </c>
      <c r="AH175" s="114">
        <f ca="1">IF(Inputs!$E$52="Yes",OFFSET(AH175,-10,-1),'Financial calcs'!AH165)</f>
        <v>0</v>
      </c>
      <c r="AI175" s="114">
        <f ca="1">IF(Inputs!$E$52="Yes",OFFSET(AI175,-10,-1),'Financial calcs'!AI165)</f>
        <v>0</v>
      </c>
      <c r="AJ175" s="114">
        <f ca="1">IF(Inputs!$E$52="Yes",OFFSET(AJ175,-10,-1),'Financial calcs'!AJ165)</f>
        <v>0</v>
      </c>
      <c r="AK175" s="114">
        <f ca="1">IF(Inputs!$E$52="Yes",OFFSET(AK175,-10,-1),'Financial calcs'!AK165)</f>
        <v>0</v>
      </c>
      <c r="AL175" s="114">
        <f ca="1">IF(Inputs!$E$52="Yes",OFFSET(AL175,-10,-1),'Financial calcs'!AL165)</f>
        <v>0</v>
      </c>
      <c r="AM175" s="114">
        <f ca="1">IF(Inputs!$E$52="Yes",OFFSET(AM175,-10,-1),'Financial calcs'!AM165)</f>
        <v>0</v>
      </c>
      <c r="AN175" s="114">
        <f ca="1">IF(Inputs!$E$52="Yes",OFFSET(AN175,-10,-1),'Financial calcs'!AN165)</f>
        <v>0</v>
      </c>
      <c r="AO175" s="114">
        <f ca="1">IF(Inputs!$E$52="Yes",OFFSET(AO175,-10,-1),'Financial calcs'!AO165)</f>
        <v>0</v>
      </c>
      <c r="AP175" s="114">
        <f ca="1">IF(Inputs!$E$52="Yes",OFFSET(AP175,-10,-1),'Financial calcs'!AP165)</f>
        <v>0</v>
      </c>
      <c r="AQ175" s="114">
        <f ca="1">IF(Inputs!$E$52="Yes",OFFSET(AQ175,-10,-1),'Financial calcs'!AQ165)</f>
        <v>0</v>
      </c>
      <c r="AR175" s="114">
        <f ca="1">IF(Inputs!$E$52="Yes",OFFSET(AR175,-10,-1),'Financial calcs'!AR165)</f>
        <v>0</v>
      </c>
      <c r="AS175" s="114">
        <f ca="1">IF(Inputs!$E$52="Yes",OFFSET(AS175,-10,-1),'Financial calcs'!AS165)</f>
        <v>0</v>
      </c>
      <c r="AT175" s="114">
        <f ca="1">IF(Inputs!$E$52="Yes",OFFSET(AT175,-10,-1),'Financial calcs'!AT165)</f>
        <v>0</v>
      </c>
      <c r="AU175" s="114">
        <f ca="1">IF(Inputs!$E$52="Yes",OFFSET(AU175,-10,-1),'Financial calcs'!AU165)</f>
        <v>0</v>
      </c>
      <c r="AV175" s="114">
        <f ca="1">IF(Inputs!$E$52="Yes",OFFSET(AV175,-10,-1),'Financial calcs'!AV165)</f>
        <v>0</v>
      </c>
      <c r="AW175" s="114">
        <f ca="1">IF(Inputs!$E$52="Yes",OFFSET(AW175,-10,-1),'Financial calcs'!AW165)</f>
        <v>0</v>
      </c>
      <c r="AX175" s="114">
        <f ca="1">IF(Inputs!$E$52="Yes",OFFSET(AX175,-10,-1),'Financial calcs'!AX165)</f>
        <v>0</v>
      </c>
      <c r="AY175" s="114">
        <f ca="1">IF(Inputs!$E$52="Yes",OFFSET(AY175,-10,-1),'Financial calcs'!AY165)</f>
        <v>0</v>
      </c>
      <c r="AZ175" s="114">
        <f ca="1">IF(Inputs!$E$52="Yes",OFFSET(AZ175,-10,-1),'Financial calcs'!AZ165)</f>
        <v>0</v>
      </c>
      <c r="BA175" s="114">
        <f ca="1">IF(Inputs!$E$52="Yes",OFFSET(BA175,-10,-1),'Financial calcs'!BA165)</f>
        <v>0</v>
      </c>
      <c r="BB175" s="114">
        <f ca="1">IF(Inputs!$E$52="Yes",OFFSET(BB175,-10,-1),'Financial calcs'!BB165)</f>
        <v>0</v>
      </c>
      <c r="BC175" s="114">
        <f ca="1">IF(Inputs!$E$52="Yes",OFFSET(BC175,-10,-1),'Financial calcs'!BC165)</f>
        <v>0</v>
      </c>
      <c r="BD175" s="114">
        <f ca="1">IF(Inputs!$E$52="Yes",OFFSET(BD175,-10,-1),'Financial calcs'!BD165)</f>
        <v>0</v>
      </c>
      <c r="BE175" s="114">
        <f ca="1">IF(Inputs!$E$52="Yes",OFFSET(BE175,-10,-1),'Financial calcs'!BE165)</f>
        <v>0</v>
      </c>
      <c r="BF175" s="114">
        <f ca="1">IF(Inputs!$E$52="Yes",OFFSET(BF175,-10,-1),'Financial calcs'!BF165)</f>
        <v>0</v>
      </c>
      <c r="BG175" s="114">
        <f ca="1">IF(Inputs!$E$52="Yes",OFFSET(BG175,-10,-1),'Financial calcs'!BG165)</f>
        <v>0</v>
      </c>
      <c r="BH175" s="114">
        <f ca="1">IF(Inputs!$E$52="Yes",OFFSET(BH175,-10,-1),'Financial calcs'!BH165)</f>
        <v>0</v>
      </c>
      <c r="BI175" s="114">
        <f ca="1">IF(Inputs!$E$52="Yes",OFFSET(BI175,-10,-1),'Financial calcs'!BI165)</f>
        <v>0</v>
      </c>
      <c r="BJ175" s="114">
        <f ca="1">IF(Inputs!$E$52="Yes",OFFSET(BJ175,-10,-1),'Financial calcs'!BJ165)</f>
        <v>0</v>
      </c>
      <c r="BK175" s="114">
        <f ca="1">IF(Inputs!$E$52="Yes",OFFSET(BK175,-10,-1),'Financial calcs'!BK165)</f>
        <v>0</v>
      </c>
      <c r="BL175" s="114">
        <f ca="1">IF(Inputs!$E$52="Yes",OFFSET(BL175,-10,-1),'Financial calcs'!BL165)</f>
        <v>0</v>
      </c>
      <c r="BM175" s="114">
        <f ca="1">IF(Inputs!$E$52="Yes",OFFSET(BM175,-10,-1),'Financial calcs'!BM165)</f>
        <v>0</v>
      </c>
      <c r="BN175" s="114">
        <f ca="1">IF(Inputs!$E$52="Yes",OFFSET(BN175,-10,-1),'Financial calcs'!BN165)</f>
        <v>0</v>
      </c>
      <c r="BO175" s="114">
        <f ca="1">IF(Inputs!$E$52="Yes",OFFSET(BO175,-10,-1),'Financial calcs'!BO165)</f>
        <v>0</v>
      </c>
      <c r="BP175" s="114">
        <f ca="1">IF(Inputs!$E$52="Yes",OFFSET(BP175,-10,-1),'Financial calcs'!BP165)</f>
        <v>0</v>
      </c>
      <c r="BQ175" s="114">
        <f ca="1">IF(Inputs!$E$52="Yes",OFFSET(BQ175,-10,-1),'Financial calcs'!BQ165)</f>
        <v>0</v>
      </c>
      <c r="BR175" s="114">
        <f ca="1">IF(Inputs!$E$52="Yes",OFFSET(BR175,-10,-1),'Financial calcs'!BR165)</f>
        <v>0</v>
      </c>
      <c r="BS175" s="114">
        <f ca="1">IF(Inputs!$E$52="Yes",OFFSET(BS175,-10,-1),'Financial calcs'!BS165)</f>
        <v>0</v>
      </c>
      <c r="BT175" s="114">
        <f ca="1">IF(Inputs!$E$52="Yes",OFFSET(BT175,-10,-1),'Financial calcs'!BT165)</f>
        <v>0</v>
      </c>
      <c r="BU175" s="114">
        <f ca="1">IF(Inputs!$E$52="Yes",OFFSET(BU175,-10,-1),'Financial calcs'!BU165)</f>
        <v>0</v>
      </c>
      <c r="BV175" s="114">
        <f ca="1">IF(Inputs!$E$52="Yes",OFFSET(BV175,-10,-1),'Financial calcs'!BV165)</f>
        <v>0</v>
      </c>
      <c r="BW175" s="114">
        <f ca="1">IF(Inputs!$E$52="Yes",OFFSET(BW175,-10,-1),'Financial calcs'!BW165)</f>
        <v>0</v>
      </c>
      <c r="BX175" s="114">
        <f ca="1">IF(Inputs!$E$52="Yes",OFFSET(BX175,-10,-1),'Financial calcs'!BX165)</f>
        <v>0</v>
      </c>
      <c r="BY175" s="114">
        <f ca="1">IF(Inputs!$E$52="Yes",OFFSET(BY175,-10,-1),'Financial calcs'!BY165)</f>
        <v>0</v>
      </c>
      <c r="BZ175" s="114">
        <f ca="1">IF(Inputs!$E$52="Yes",OFFSET(BZ175,-10,-1),'Financial calcs'!BZ165)</f>
        <v>0</v>
      </c>
      <c r="CA175" s="114">
        <f ca="1">IF(Inputs!$E$52="Yes",OFFSET(CA175,-10,-1),'Financial calcs'!CA165)</f>
        <v>0</v>
      </c>
      <c r="CB175" s="114">
        <f ca="1">IF(Inputs!$E$52="Yes",OFFSET(CB175,-10,-1),'Financial calcs'!CB165)</f>
        <v>0</v>
      </c>
      <c r="CC175" s="114">
        <f ca="1">IF(Inputs!$E$52="Yes",OFFSET(CC175,-10,-1),'Financial calcs'!CC165)</f>
        <v>0</v>
      </c>
      <c r="CD175" s="114">
        <f ca="1">IF(Inputs!$E$52="Yes",OFFSET(CD175,-10,-1),'Financial calcs'!CD165)</f>
        <v>0</v>
      </c>
      <c r="CE175" s="114">
        <f ca="1">IF(Inputs!$E$52="Yes",OFFSET(CE175,-10,-1),'Financial calcs'!CE165)</f>
        <v>0</v>
      </c>
      <c r="CF175" s="114">
        <f ca="1">IF(Inputs!$E$52="Yes",OFFSET(CF175,-10,-1),'Financial calcs'!CF165)</f>
        <v>0</v>
      </c>
      <c r="CG175" s="114">
        <f ca="1">IF(Inputs!$E$52="Yes",OFFSET(CG175,-10,-1),'Financial calcs'!CG165)</f>
        <v>0</v>
      </c>
      <c r="CH175" s="66"/>
    </row>
    <row r="176" spans="1:86" s="81" customFormat="1" ht="16.899999999999999" customHeight="1" x14ac:dyDescent="0.3">
      <c r="A176" s="205"/>
      <c r="B176" s="498" t="s">
        <v>795</v>
      </c>
      <c r="D176" s="113">
        <f t="shared" ca="1" si="146"/>
        <v>0</v>
      </c>
      <c r="F176" s="114">
        <f ca="1">IF(Inputs!$E$52="Yes",OFFSET(F176,-10,-1),'Financial calcs'!F166)</f>
        <v>0</v>
      </c>
      <c r="G176" s="114">
        <f ca="1">IF(Inputs!$E$52="Yes",OFFSET(G176,-10,-1),'Financial calcs'!G166)</f>
        <v>0</v>
      </c>
      <c r="H176" s="114">
        <f ca="1">IF(Inputs!$E$52="Yes",OFFSET(H176,-10,-1),'Financial calcs'!H166)</f>
        <v>0</v>
      </c>
      <c r="I176" s="114">
        <f ca="1">IF(Inputs!$E$52="Yes",OFFSET(I176,-10,-1),'Financial calcs'!I166)</f>
        <v>0</v>
      </c>
      <c r="J176" s="114">
        <f ca="1">IF(Inputs!$E$52="Yes",OFFSET(J176,-10,-1),'Financial calcs'!J166)</f>
        <v>0</v>
      </c>
      <c r="K176" s="114">
        <f ca="1">IF(Inputs!$E$52="Yes",OFFSET(K176,-10,-1),'Financial calcs'!K166)</f>
        <v>0</v>
      </c>
      <c r="L176" s="114">
        <f ca="1">IF(Inputs!$E$52="Yes",OFFSET(L176,-10,-1),'Financial calcs'!L166)</f>
        <v>0</v>
      </c>
      <c r="M176" s="114">
        <f ca="1">IF(Inputs!$E$52="Yes",OFFSET(M176,-10,-1),'Financial calcs'!M166)</f>
        <v>0</v>
      </c>
      <c r="N176" s="114">
        <f ca="1">IF(Inputs!$E$52="Yes",OFFSET(N176,-10,-1),'Financial calcs'!N166)</f>
        <v>0</v>
      </c>
      <c r="O176" s="114">
        <f ca="1">IF(Inputs!$E$52="Yes",OFFSET(O176,-10,-1),'Financial calcs'!O166)</f>
        <v>0</v>
      </c>
      <c r="P176" s="114">
        <f ca="1">IF(Inputs!$E$52="Yes",OFFSET(P176,-10,-1),'Financial calcs'!P166)</f>
        <v>0</v>
      </c>
      <c r="Q176" s="114">
        <f ca="1">IF(Inputs!$E$52="Yes",OFFSET(Q176,-10,-1),'Financial calcs'!Q166)</f>
        <v>0</v>
      </c>
      <c r="R176" s="114">
        <f ca="1">IF(Inputs!$E$52="Yes",OFFSET(R176,-10,-1),'Financial calcs'!R166)</f>
        <v>0</v>
      </c>
      <c r="S176" s="114">
        <f ca="1">IF(Inputs!$E$52="Yes",OFFSET(S176,-10,-1),'Financial calcs'!S166)</f>
        <v>0</v>
      </c>
      <c r="T176" s="114">
        <f ca="1">IF(Inputs!$E$52="Yes",OFFSET(T176,-10,-1),'Financial calcs'!T166)</f>
        <v>0</v>
      </c>
      <c r="U176" s="114">
        <f ca="1">IF(Inputs!$E$52="Yes",OFFSET(U176,-10,-1),'Financial calcs'!U166)</f>
        <v>0</v>
      </c>
      <c r="V176" s="114">
        <f ca="1">IF(Inputs!$E$52="Yes",OFFSET(V176,-10,-1),'Financial calcs'!V166)</f>
        <v>0</v>
      </c>
      <c r="W176" s="114">
        <f ca="1">IF(Inputs!$E$52="Yes",OFFSET(W176,-10,-1),'Financial calcs'!W166)</f>
        <v>0</v>
      </c>
      <c r="X176" s="114">
        <f ca="1">IF(Inputs!$E$52="Yes",OFFSET(X176,-10,-1),'Financial calcs'!X166)</f>
        <v>0</v>
      </c>
      <c r="Y176" s="114">
        <f ca="1">IF(Inputs!$E$52="Yes",OFFSET(Y176,-10,-1),'Financial calcs'!Y166)</f>
        <v>0</v>
      </c>
      <c r="Z176" s="114">
        <f ca="1">IF(Inputs!$E$52="Yes",OFFSET(Z176,-10,-1),'Financial calcs'!Z166)</f>
        <v>0</v>
      </c>
      <c r="AA176" s="114">
        <f ca="1">IF(Inputs!$E$52="Yes",OFFSET(AA176,-10,-1),'Financial calcs'!AA166)</f>
        <v>0</v>
      </c>
      <c r="AB176" s="114">
        <f ca="1">IF(Inputs!$E$52="Yes",OFFSET(AB176,-10,-1),'Financial calcs'!AB166)</f>
        <v>0</v>
      </c>
      <c r="AC176" s="114">
        <f ca="1">IF(Inputs!$E$52="Yes",OFFSET(AC176,-10,-1),'Financial calcs'!AC166)</f>
        <v>0</v>
      </c>
      <c r="AD176" s="114">
        <f ca="1">IF(Inputs!$E$52="Yes",OFFSET(AD176,-10,-1),'Financial calcs'!AD166)</f>
        <v>0</v>
      </c>
      <c r="AE176" s="114">
        <f ca="1">IF(Inputs!$E$52="Yes",OFFSET(AE176,-10,-1),'Financial calcs'!AE166)</f>
        <v>0</v>
      </c>
      <c r="AF176" s="114">
        <f ca="1">IF(Inputs!$E$52="Yes",OFFSET(AF176,-10,-1),'Financial calcs'!AF166)</f>
        <v>0</v>
      </c>
      <c r="AG176" s="114">
        <f ca="1">IF(Inputs!$E$52="Yes",OFFSET(AG176,-10,-1),'Financial calcs'!AG166)</f>
        <v>0</v>
      </c>
      <c r="AH176" s="114">
        <f ca="1">IF(Inputs!$E$52="Yes",OFFSET(AH176,-10,-1),'Financial calcs'!AH166)</f>
        <v>0</v>
      </c>
      <c r="AI176" s="114">
        <f ca="1">IF(Inputs!$E$52="Yes",OFFSET(AI176,-10,-1),'Financial calcs'!AI166)</f>
        <v>0</v>
      </c>
      <c r="AJ176" s="114">
        <f ca="1">IF(Inputs!$E$52="Yes",OFFSET(AJ176,-10,-1),'Financial calcs'!AJ166)</f>
        <v>0</v>
      </c>
      <c r="AK176" s="114">
        <f ca="1">IF(Inputs!$E$52="Yes",OFFSET(AK176,-10,-1),'Financial calcs'!AK166)</f>
        <v>0</v>
      </c>
      <c r="AL176" s="114">
        <f ca="1">IF(Inputs!$E$52="Yes",OFFSET(AL176,-10,-1),'Financial calcs'!AL166)</f>
        <v>0</v>
      </c>
      <c r="AM176" s="114">
        <f ca="1">IF(Inputs!$E$52="Yes",OFFSET(AM176,-10,-1),'Financial calcs'!AM166)</f>
        <v>0</v>
      </c>
      <c r="AN176" s="114">
        <f ca="1">IF(Inputs!$E$52="Yes",OFFSET(AN176,-10,-1),'Financial calcs'!AN166)</f>
        <v>0</v>
      </c>
      <c r="AO176" s="114">
        <f ca="1">IF(Inputs!$E$52="Yes",OFFSET(AO176,-10,-1),'Financial calcs'!AO166)</f>
        <v>0</v>
      </c>
      <c r="AP176" s="114">
        <f ca="1">IF(Inputs!$E$52="Yes",OFFSET(AP176,-10,-1),'Financial calcs'!AP166)</f>
        <v>0</v>
      </c>
      <c r="AQ176" s="114">
        <f ca="1">IF(Inputs!$E$52="Yes",OFFSET(AQ176,-10,-1),'Financial calcs'!AQ166)</f>
        <v>0</v>
      </c>
      <c r="AR176" s="114">
        <f ca="1">IF(Inputs!$E$52="Yes",OFFSET(AR176,-10,-1),'Financial calcs'!AR166)</f>
        <v>0</v>
      </c>
      <c r="AS176" s="114">
        <f ca="1">IF(Inputs!$E$52="Yes",OFFSET(AS176,-10,-1),'Financial calcs'!AS166)</f>
        <v>0</v>
      </c>
      <c r="AT176" s="114">
        <f ca="1">IF(Inputs!$E$52="Yes",OFFSET(AT176,-10,-1),'Financial calcs'!AT166)</f>
        <v>0</v>
      </c>
      <c r="AU176" s="114">
        <f ca="1">IF(Inputs!$E$52="Yes",OFFSET(AU176,-10,-1),'Financial calcs'!AU166)</f>
        <v>0</v>
      </c>
      <c r="AV176" s="114">
        <f ca="1">IF(Inputs!$E$52="Yes",OFFSET(AV176,-10,-1),'Financial calcs'!AV166)</f>
        <v>0</v>
      </c>
      <c r="AW176" s="114">
        <f ca="1">IF(Inputs!$E$52="Yes",OFFSET(AW176,-10,-1),'Financial calcs'!AW166)</f>
        <v>0</v>
      </c>
      <c r="AX176" s="114">
        <f ca="1">IF(Inputs!$E$52="Yes",OFFSET(AX176,-10,-1),'Financial calcs'!AX166)</f>
        <v>0</v>
      </c>
      <c r="AY176" s="114">
        <f ca="1">IF(Inputs!$E$52="Yes",OFFSET(AY176,-10,-1),'Financial calcs'!AY166)</f>
        <v>0</v>
      </c>
      <c r="AZ176" s="114">
        <f ca="1">IF(Inputs!$E$52="Yes",OFFSET(AZ176,-10,-1),'Financial calcs'!AZ166)</f>
        <v>0</v>
      </c>
      <c r="BA176" s="114">
        <f ca="1">IF(Inputs!$E$52="Yes",OFFSET(BA176,-10,-1),'Financial calcs'!BA166)</f>
        <v>0</v>
      </c>
      <c r="BB176" s="114">
        <f ca="1">IF(Inputs!$E$52="Yes",OFFSET(BB176,-10,-1),'Financial calcs'!BB166)</f>
        <v>0</v>
      </c>
      <c r="BC176" s="114">
        <f ca="1">IF(Inputs!$E$52="Yes",OFFSET(BC176,-10,-1),'Financial calcs'!BC166)</f>
        <v>0</v>
      </c>
      <c r="BD176" s="114">
        <f ca="1">IF(Inputs!$E$52="Yes",OFFSET(BD176,-10,-1),'Financial calcs'!BD166)</f>
        <v>0</v>
      </c>
      <c r="BE176" s="114">
        <f ca="1">IF(Inputs!$E$52="Yes",OFFSET(BE176,-10,-1),'Financial calcs'!BE166)</f>
        <v>0</v>
      </c>
      <c r="BF176" s="114">
        <f ca="1">IF(Inputs!$E$52="Yes",OFFSET(BF176,-10,-1),'Financial calcs'!BF166)</f>
        <v>0</v>
      </c>
      <c r="BG176" s="114">
        <f ca="1">IF(Inputs!$E$52="Yes",OFFSET(BG176,-10,-1),'Financial calcs'!BG166)</f>
        <v>0</v>
      </c>
      <c r="BH176" s="114">
        <f ca="1">IF(Inputs!$E$52="Yes",OFFSET(BH176,-10,-1),'Financial calcs'!BH166)</f>
        <v>0</v>
      </c>
      <c r="BI176" s="114">
        <f ca="1">IF(Inputs!$E$52="Yes",OFFSET(BI176,-10,-1),'Financial calcs'!BI166)</f>
        <v>0</v>
      </c>
      <c r="BJ176" s="114">
        <f ca="1">IF(Inputs!$E$52="Yes",OFFSET(BJ176,-10,-1),'Financial calcs'!BJ166)</f>
        <v>0</v>
      </c>
      <c r="BK176" s="114">
        <f ca="1">IF(Inputs!$E$52="Yes",OFFSET(BK176,-10,-1),'Financial calcs'!BK166)</f>
        <v>0</v>
      </c>
      <c r="BL176" s="114">
        <f ca="1">IF(Inputs!$E$52="Yes",OFFSET(BL176,-10,-1),'Financial calcs'!BL166)</f>
        <v>0</v>
      </c>
      <c r="BM176" s="114">
        <f ca="1">IF(Inputs!$E$52="Yes",OFFSET(BM176,-10,-1),'Financial calcs'!BM166)</f>
        <v>0</v>
      </c>
      <c r="BN176" s="114">
        <f ca="1">IF(Inputs!$E$52="Yes",OFFSET(BN176,-10,-1),'Financial calcs'!BN166)</f>
        <v>0</v>
      </c>
      <c r="BO176" s="114">
        <f ca="1">IF(Inputs!$E$52="Yes",OFFSET(BO176,-10,-1),'Financial calcs'!BO166)</f>
        <v>0</v>
      </c>
      <c r="BP176" s="114">
        <f ca="1">IF(Inputs!$E$52="Yes",OFFSET(BP176,-10,-1),'Financial calcs'!BP166)</f>
        <v>0</v>
      </c>
      <c r="BQ176" s="114">
        <f ca="1">IF(Inputs!$E$52="Yes",OFFSET(BQ176,-10,-1),'Financial calcs'!BQ166)</f>
        <v>0</v>
      </c>
      <c r="BR176" s="114">
        <f ca="1">IF(Inputs!$E$52="Yes",OFFSET(BR176,-10,-1),'Financial calcs'!BR166)</f>
        <v>0</v>
      </c>
      <c r="BS176" s="114">
        <f ca="1">IF(Inputs!$E$52="Yes",OFFSET(BS176,-10,-1),'Financial calcs'!BS166)</f>
        <v>0</v>
      </c>
      <c r="BT176" s="114">
        <f ca="1">IF(Inputs!$E$52="Yes",OFFSET(BT176,-10,-1),'Financial calcs'!BT166)</f>
        <v>0</v>
      </c>
      <c r="BU176" s="114">
        <f ca="1">IF(Inputs!$E$52="Yes",OFFSET(BU176,-10,-1),'Financial calcs'!BU166)</f>
        <v>0</v>
      </c>
      <c r="BV176" s="114">
        <f ca="1">IF(Inputs!$E$52="Yes",OFFSET(BV176,-10,-1),'Financial calcs'!BV166)</f>
        <v>0</v>
      </c>
      <c r="BW176" s="114">
        <f ca="1">IF(Inputs!$E$52="Yes",OFFSET(BW176,-10,-1),'Financial calcs'!BW166)</f>
        <v>0</v>
      </c>
      <c r="BX176" s="114">
        <f ca="1">IF(Inputs!$E$52="Yes",OFFSET(BX176,-10,-1),'Financial calcs'!BX166)</f>
        <v>0</v>
      </c>
      <c r="BY176" s="114">
        <f ca="1">IF(Inputs!$E$52="Yes",OFFSET(BY176,-10,-1),'Financial calcs'!BY166)</f>
        <v>0</v>
      </c>
      <c r="BZ176" s="114">
        <f ca="1">IF(Inputs!$E$52="Yes",OFFSET(BZ176,-10,-1),'Financial calcs'!BZ166)</f>
        <v>0</v>
      </c>
      <c r="CA176" s="114">
        <f ca="1">IF(Inputs!$E$52="Yes",OFFSET(CA176,-10,-1),'Financial calcs'!CA166)</f>
        <v>0</v>
      </c>
      <c r="CB176" s="114">
        <f ca="1">IF(Inputs!$E$52="Yes",OFFSET(CB176,-10,-1),'Financial calcs'!CB166)</f>
        <v>0</v>
      </c>
      <c r="CC176" s="114">
        <f ca="1">IF(Inputs!$E$52="Yes",OFFSET(CC176,-10,-1),'Financial calcs'!CC166)</f>
        <v>0</v>
      </c>
      <c r="CD176" s="114">
        <f ca="1">IF(Inputs!$E$52="Yes",OFFSET(CD176,-10,-1),'Financial calcs'!CD166)</f>
        <v>0</v>
      </c>
      <c r="CE176" s="114">
        <f ca="1">IF(Inputs!$E$52="Yes",OFFSET(CE176,-10,-1),'Financial calcs'!CE166)</f>
        <v>0</v>
      </c>
      <c r="CF176" s="114">
        <f ca="1">IF(Inputs!$E$52="Yes",OFFSET(CF176,-10,-1),'Financial calcs'!CF166)</f>
        <v>0</v>
      </c>
      <c r="CG176" s="114">
        <f ca="1">IF(Inputs!$E$52="Yes",OFFSET(CG176,-10,-1),'Financial calcs'!CG166)</f>
        <v>0</v>
      </c>
      <c r="CH176" s="66"/>
    </row>
    <row r="177" spans="1:86" s="115" customFormat="1" ht="14.45" customHeight="1" thickBot="1" x14ac:dyDescent="0.35">
      <c r="B177" s="208" t="s">
        <v>620</v>
      </c>
      <c r="D177" s="120">
        <f t="shared" ca="1" si="146"/>
        <v>4470448.2374603739</v>
      </c>
      <c r="F177" s="194">
        <f ca="1">SUM(F172:F176)</f>
        <v>0</v>
      </c>
      <c r="G177" s="194">
        <f t="shared" ref="G177:BR177" ca="1" si="147">SUM(G172:G176)</f>
        <v>0</v>
      </c>
      <c r="H177" s="194">
        <f t="shared" ca="1" si="147"/>
        <v>57489.195205479453</v>
      </c>
      <c r="I177" s="194">
        <f t="shared" ca="1" si="147"/>
        <v>59163.561643835601</v>
      </c>
      <c r="J177" s="194">
        <f t="shared" ca="1" si="147"/>
        <v>59256.026914780887</v>
      </c>
      <c r="K177" s="194">
        <f t="shared" ca="1" si="147"/>
        <v>60642.650684931497</v>
      </c>
      <c r="L177" s="194">
        <f t="shared" ca="1" si="147"/>
        <v>60403.705458047938</v>
      </c>
      <c r="M177" s="194">
        <f t="shared" ca="1" si="147"/>
        <v>62158.716952054776</v>
      </c>
      <c r="N177" s="194">
        <f t="shared" ca="1" si="147"/>
        <v>97049.878513127391</v>
      </c>
      <c r="O177" s="194">
        <f t="shared" ca="1" si="147"/>
        <v>99869.633542904514</v>
      </c>
      <c r="P177" s="194">
        <f t="shared" ca="1" si="147"/>
        <v>99476.125475955574</v>
      </c>
      <c r="Q177" s="194">
        <f t="shared" ca="1" si="147"/>
        <v>102366.37438147712</v>
      </c>
      <c r="R177" s="194">
        <f t="shared" ca="1" si="147"/>
        <v>102526.36026264924</v>
      </c>
      <c r="S177" s="194">
        <f t="shared" ca="1" si="147"/>
        <v>104925.53374101405</v>
      </c>
      <c r="T177" s="194">
        <f t="shared" ca="1" si="147"/>
        <v>104512.10432817582</v>
      </c>
      <c r="U177" s="194">
        <f t="shared" ca="1" si="147"/>
        <v>107548.67208453937</v>
      </c>
      <c r="V177" s="194">
        <f t="shared" ca="1" si="147"/>
        <v>107124.9069363802</v>
      </c>
      <c r="W177" s="194">
        <f t="shared" ca="1" si="147"/>
        <v>110237.38888665283</v>
      </c>
      <c r="X177" s="194">
        <f t="shared" ca="1" si="147"/>
        <v>109803.02960978968</v>
      </c>
      <c r="Y177" s="194">
        <f t="shared" ca="1" si="147"/>
        <v>112993.32360881915</v>
      </c>
      <c r="Z177" s="194">
        <f t="shared" ca="1" si="147"/>
        <v>113169.91808677497</v>
      </c>
      <c r="AA177" s="194">
        <f t="shared" ca="1" si="147"/>
        <v>115818.15669903961</v>
      </c>
      <c r="AB177" s="194">
        <f t="shared" ca="1" si="147"/>
        <v>115361.80798378529</v>
      </c>
      <c r="AC177" s="194">
        <f t="shared" ca="1" si="147"/>
        <v>118713.61061651559</v>
      </c>
      <c r="AD177" s="194">
        <f t="shared" ca="1" si="147"/>
        <v>118245.85318337991</v>
      </c>
      <c r="AE177" s="194">
        <f t="shared" ca="1" si="147"/>
        <v>121681.45088192847</v>
      </c>
      <c r="AF177" s="194">
        <f t="shared" ca="1" si="147"/>
        <v>121201.99951296439</v>
      </c>
      <c r="AG177" s="194">
        <f t="shared" ca="1" si="147"/>
        <v>124723.48715397668</v>
      </c>
      <c r="AH177" s="194">
        <f t="shared" ca="1" si="147"/>
        <v>124918.4144151575</v>
      </c>
      <c r="AI177" s="194">
        <f t="shared" ca="1" si="147"/>
        <v>127841.57433282609</v>
      </c>
      <c r="AJ177" s="194">
        <f t="shared" ca="1" si="147"/>
        <v>127337.85073830819</v>
      </c>
      <c r="AK177" s="194">
        <f t="shared" ca="1" si="147"/>
        <v>131037.61369114673</v>
      </c>
      <c r="AL177" s="194">
        <f t="shared" ca="1" si="147"/>
        <v>130521.29700676589</v>
      </c>
      <c r="AM177" s="194">
        <f t="shared" ca="1" si="147"/>
        <v>134313.5540334254</v>
      </c>
      <c r="AN177" s="194">
        <f t="shared" ca="1" si="147"/>
        <v>133784.32943193504</v>
      </c>
      <c r="AO177" s="194">
        <f t="shared" ca="1" si="147"/>
        <v>137671.392884261</v>
      </c>
      <c r="AP177" s="194">
        <f t="shared" ca="1" si="147"/>
        <v>137886.5561078866</v>
      </c>
      <c r="AQ177" s="194">
        <f t="shared" ca="1" si="147"/>
        <v>141113.17770636751</v>
      </c>
      <c r="AR177" s="194">
        <f t="shared" ca="1" si="147"/>
        <v>140557.1611094267</v>
      </c>
      <c r="AS177" s="194">
        <f t="shared" ca="1" si="147"/>
        <v>144641.00714902667</v>
      </c>
      <c r="AT177" s="194">
        <f t="shared" ca="1" si="147"/>
        <v>144071.09013716236</v>
      </c>
      <c r="AU177" s="194">
        <f t="shared" ca="1" si="147"/>
        <v>148289.74636769804</v>
      </c>
      <c r="AV177" s="194">
        <f t="shared" ca="1" si="147"/>
        <v>0</v>
      </c>
      <c r="AW177" s="194">
        <f t="shared" ca="1" si="147"/>
        <v>0</v>
      </c>
      <c r="AX177" s="194">
        <f t="shared" ca="1" si="147"/>
        <v>0</v>
      </c>
      <c r="AY177" s="194">
        <f t="shared" ca="1" si="147"/>
        <v>0</v>
      </c>
      <c r="AZ177" s="194">
        <f t="shared" ca="1" si="147"/>
        <v>0</v>
      </c>
      <c r="BA177" s="194">
        <f t="shared" ca="1" si="147"/>
        <v>0</v>
      </c>
      <c r="BB177" s="194">
        <f t="shared" ca="1" si="147"/>
        <v>0</v>
      </c>
      <c r="BC177" s="194">
        <f t="shared" ca="1" si="147"/>
        <v>0</v>
      </c>
      <c r="BD177" s="194">
        <f t="shared" ca="1" si="147"/>
        <v>0</v>
      </c>
      <c r="BE177" s="194">
        <f t="shared" ca="1" si="147"/>
        <v>0</v>
      </c>
      <c r="BF177" s="194">
        <f t="shared" ca="1" si="147"/>
        <v>0</v>
      </c>
      <c r="BG177" s="194">
        <f t="shared" ca="1" si="147"/>
        <v>0</v>
      </c>
      <c r="BH177" s="194">
        <f t="shared" ca="1" si="147"/>
        <v>0</v>
      </c>
      <c r="BI177" s="194">
        <f t="shared" ca="1" si="147"/>
        <v>0</v>
      </c>
      <c r="BJ177" s="194">
        <f t="shared" ca="1" si="147"/>
        <v>0</v>
      </c>
      <c r="BK177" s="194">
        <f t="shared" ca="1" si="147"/>
        <v>0</v>
      </c>
      <c r="BL177" s="194">
        <f t="shared" ca="1" si="147"/>
        <v>0</v>
      </c>
      <c r="BM177" s="194">
        <f t="shared" ca="1" si="147"/>
        <v>0</v>
      </c>
      <c r="BN177" s="194">
        <f t="shared" ca="1" si="147"/>
        <v>0</v>
      </c>
      <c r="BO177" s="194">
        <f t="shared" ca="1" si="147"/>
        <v>0</v>
      </c>
      <c r="BP177" s="194">
        <f t="shared" ca="1" si="147"/>
        <v>0</v>
      </c>
      <c r="BQ177" s="194">
        <f t="shared" ca="1" si="147"/>
        <v>0</v>
      </c>
      <c r="BR177" s="194">
        <f t="shared" ca="1" si="147"/>
        <v>0</v>
      </c>
      <c r="BS177" s="194">
        <f t="shared" ref="BS177:CG177" ca="1" si="148">SUM(BS172:BS176)</f>
        <v>0</v>
      </c>
      <c r="BT177" s="194">
        <f t="shared" ca="1" si="148"/>
        <v>0</v>
      </c>
      <c r="BU177" s="194">
        <f t="shared" ca="1" si="148"/>
        <v>0</v>
      </c>
      <c r="BV177" s="194">
        <f t="shared" ca="1" si="148"/>
        <v>0</v>
      </c>
      <c r="BW177" s="194">
        <f t="shared" ca="1" si="148"/>
        <v>0</v>
      </c>
      <c r="BX177" s="194">
        <f t="shared" ca="1" si="148"/>
        <v>0</v>
      </c>
      <c r="BY177" s="194">
        <f t="shared" ca="1" si="148"/>
        <v>0</v>
      </c>
      <c r="BZ177" s="194">
        <f t="shared" ca="1" si="148"/>
        <v>0</v>
      </c>
      <c r="CA177" s="194">
        <f t="shared" ca="1" si="148"/>
        <v>0</v>
      </c>
      <c r="CB177" s="194">
        <f t="shared" ca="1" si="148"/>
        <v>0</v>
      </c>
      <c r="CC177" s="194">
        <f t="shared" ca="1" si="148"/>
        <v>0</v>
      </c>
      <c r="CD177" s="194">
        <f t="shared" ca="1" si="148"/>
        <v>0</v>
      </c>
      <c r="CE177" s="194">
        <f t="shared" ca="1" si="148"/>
        <v>0</v>
      </c>
      <c r="CF177" s="194">
        <f t="shared" ca="1" si="148"/>
        <v>0</v>
      </c>
      <c r="CG177" s="194">
        <f t="shared" ca="1" si="148"/>
        <v>0</v>
      </c>
      <c r="CH177" s="74"/>
    </row>
    <row r="178" spans="1:86" s="81" customFormat="1" ht="6" customHeight="1" thickTop="1" x14ac:dyDescent="0.3">
      <c r="A178" s="207"/>
      <c r="B178" s="207"/>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66"/>
    </row>
    <row r="179" spans="1:86" s="81" customFormat="1" ht="13.5" customHeight="1" x14ac:dyDescent="0.3">
      <c r="A179" s="208" t="s">
        <v>567</v>
      </c>
      <c r="B179" s="207"/>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66"/>
    </row>
    <row r="180" spans="1:86" s="811" customFormat="1" ht="28.9" x14ac:dyDescent="0.3">
      <c r="A180" s="806"/>
      <c r="B180" s="807" t="s">
        <v>885</v>
      </c>
      <c r="C180" s="806"/>
      <c r="D180" s="808">
        <f>SUM(F180:CG180)</f>
        <v>-878100.45995521359</v>
      </c>
      <c r="E180" s="809"/>
      <c r="F180" s="810">
        <f>-LOOKUP(F$16,'Calculations - pre operations'!$F$155:$X$155,'Calculations - pre operations'!$F$160:$X$160)+LOOKUP(F$16,'Calculations - pre operations'!$F$155:$X$155,'Calculations - pre operations'!$F$167:$X$167)+LOOKUP(F$16,'Calculations - pre operations'!$F$155:$X$155,'Calculations - pre operations'!$F$173:$X$173)</f>
        <v>-371583.70995521359</v>
      </c>
      <c r="G180" s="810">
        <f>-LOOKUP(G$16,'Calculations - pre operations'!$F$155:$X$155,'Calculations - pre operations'!$F$160:$X$160)+LOOKUP(G$16,'Calculations - pre operations'!$F$155:$X$155,'Calculations - pre operations'!$F$167:$X$167)+LOOKUP(G$16,'Calculations - pre operations'!$F$155:$X$155,'Calculations - pre operations'!$F$173:$X$173)</f>
        <v>-506516.75</v>
      </c>
      <c r="H180" s="810">
        <f>-LOOKUP(H$16,'Calculations - pre operations'!$F$155:$X$155,'Calculations - pre operations'!$F$160:$X$160)+LOOKUP(H$16,'Calculations - pre operations'!$F$155:$X$155,'Calculations - pre operations'!$F$167:$X$167)+LOOKUP(H$16,'Calculations - pre operations'!$F$155:$X$155,'Calculations - pre operations'!$F$173:$X$173)</f>
        <v>0</v>
      </c>
      <c r="I180" s="810">
        <f>-LOOKUP(I$16,'Calculations - pre operations'!$F$155:$X$155,'Calculations - pre operations'!$F$160:$X$160)+LOOKUP(I$16,'Calculations - pre operations'!$F$155:$X$155,'Calculations - pre operations'!$F$167:$X$167)+LOOKUP(I$16,'Calculations - pre operations'!$F$155:$X$155,'Calculations - pre operations'!$F$173:$X$173)</f>
        <v>0</v>
      </c>
      <c r="J180" s="810">
        <f>-LOOKUP(J$16,'Calculations - pre operations'!$F$155:$X$155,'Calculations - pre operations'!$F$160:$X$160)+LOOKUP(J$16,'Calculations - pre operations'!$F$155:$X$155,'Calculations - pre operations'!$F$167:$X$167)+LOOKUP(J$16,'Calculations - pre operations'!$F$155:$X$155,'Calculations - pre operations'!$F$173:$X$173)</f>
        <v>0</v>
      </c>
      <c r="K180" s="810">
        <f>-LOOKUP(K$16,'Calculations - pre operations'!$F$155:$X$155,'Calculations - pre operations'!$F$160:$X$160)+LOOKUP(K$16,'Calculations - pre operations'!$F$155:$X$155,'Calculations - pre operations'!$F$167:$X$167)+LOOKUP(K$16,'Calculations - pre operations'!$F$155:$X$155,'Calculations - pre operations'!$F$173:$X$173)</f>
        <v>0</v>
      </c>
      <c r="L180" s="810">
        <f>-LOOKUP(L$16,'Calculations - pre operations'!$F$155:$X$155,'Calculations - pre operations'!$F$160:$X$160)+LOOKUP(L$16,'Calculations - pre operations'!$F$155:$X$155,'Calculations - pre operations'!$F$167:$X$167)+LOOKUP(L$16,'Calculations - pre operations'!$F$155:$X$155,'Calculations - pre operations'!$F$173:$X$173)</f>
        <v>0</v>
      </c>
      <c r="M180" s="810">
        <f>-LOOKUP(M$16,'Calculations - pre operations'!$F$155:$X$155,'Calculations - pre operations'!$F$160:$X$160)+LOOKUP(M$16,'Calculations - pre operations'!$F$155:$X$155,'Calculations - pre operations'!$F$167:$X$167)+LOOKUP(M$16,'Calculations - pre operations'!$F$155:$X$155,'Calculations - pre operations'!$F$173:$X$173)</f>
        <v>0</v>
      </c>
      <c r="N180" s="810">
        <f>-LOOKUP(N$16,'Calculations - pre operations'!$F$155:$X$155,'Calculations - pre operations'!$F$160:$X$160)+LOOKUP(N$16,'Calculations - pre operations'!$F$155:$X$155,'Calculations - pre operations'!$F$167:$X$167)+LOOKUP(N$16,'Calculations - pre operations'!$F$155:$X$155,'Calculations - pre operations'!$F$173:$X$173)</f>
        <v>0</v>
      </c>
      <c r="O180" s="810">
        <f>-LOOKUP(O$16,'Calculations - pre operations'!$F$155:$X$155,'Calculations - pre operations'!$F$160:$X$160)+LOOKUP(O$16,'Calculations - pre operations'!$F$155:$X$155,'Calculations - pre operations'!$F$167:$X$167)+LOOKUP(O$16,'Calculations - pre operations'!$F$155:$X$155,'Calculations - pre operations'!$F$173:$X$173)</f>
        <v>0</v>
      </c>
      <c r="P180" s="810">
        <f>-LOOKUP(P$16,'Calculations - pre operations'!$F$155:$X$155,'Calculations - pre operations'!$F$160:$X$160)+LOOKUP(P$16,'Calculations - pre operations'!$F$155:$X$155,'Calculations - pre operations'!$F$167:$X$167)+LOOKUP(P$16,'Calculations - pre operations'!$F$155:$X$155,'Calculations - pre operations'!$F$173:$X$173)</f>
        <v>0</v>
      </c>
      <c r="Q180" s="810">
        <f>-LOOKUP(Q$16,'Calculations - pre operations'!$F$155:$X$155,'Calculations - pre operations'!$F$160:$X$160)+LOOKUP(Q$16,'Calculations - pre operations'!$F$155:$X$155,'Calculations - pre operations'!$F$167:$X$167)+LOOKUP(Q$16,'Calculations - pre operations'!$F$155:$X$155,'Calculations - pre operations'!$F$173:$X$173)</f>
        <v>0</v>
      </c>
      <c r="R180" s="810">
        <f>-LOOKUP(R$16,'Calculations - pre operations'!$F$155:$X$155,'Calculations - pre operations'!$F$160:$X$160)+LOOKUP(R$16,'Calculations - pre operations'!$F$155:$X$155,'Calculations - pre operations'!$F$167:$X$167)+LOOKUP(R$16,'Calculations - pre operations'!$F$155:$X$155,'Calculations - pre operations'!$F$173:$X$173)</f>
        <v>0</v>
      </c>
      <c r="S180" s="810">
        <f>-LOOKUP(S$16,'Calculations - pre operations'!$F$155:$X$155,'Calculations - pre operations'!$F$160:$X$160)+LOOKUP(S$16,'Calculations - pre operations'!$F$155:$X$155,'Calculations - pre operations'!$F$167:$X$167)+LOOKUP(S$16,'Calculations - pre operations'!$F$155:$X$155,'Calculations - pre operations'!$F$173:$X$173)</f>
        <v>0</v>
      </c>
      <c r="T180" s="810">
        <f>-LOOKUP(T$16,'Calculations - pre operations'!$F$155:$X$155,'Calculations - pre operations'!$F$160:$X$160)+LOOKUP(T$16,'Calculations - pre operations'!$F$155:$X$155,'Calculations - pre operations'!$F$167:$X$167)+LOOKUP(T$16,'Calculations - pre operations'!$F$155:$X$155,'Calculations - pre operations'!$F$173:$X$173)</f>
        <v>0</v>
      </c>
      <c r="U180" s="810">
        <f>-LOOKUP(U$16,'Calculations - pre operations'!$F$155:$X$155,'Calculations - pre operations'!$F$160:$X$160)+LOOKUP(U$16,'Calculations - pre operations'!$F$155:$X$155,'Calculations - pre operations'!$F$167:$X$167)+LOOKUP(U$16,'Calculations - pre operations'!$F$155:$X$155,'Calculations - pre operations'!$F$173:$X$173)</f>
        <v>0</v>
      </c>
      <c r="V180" s="810">
        <f>-LOOKUP(V$16,'Calculations - pre operations'!$F$155:$X$155,'Calculations - pre operations'!$F$160:$X$160)+LOOKUP(V$16,'Calculations - pre operations'!$F$155:$X$155,'Calculations - pre operations'!$F$167:$X$167)+LOOKUP(V$16,'Calculations - pre operations'!$F$155:$X$155,'Calculations - pre operations'!$F$173:$X$173)</f>
        <v>0</v>
      </c>
      <c r="W180" s="810">
        <f>-LOOKUP(W$16,'Calculations - pre operations'!$F$155:$X$155,'Calculations - pre operations'!$F$160:$X$160)+LOOKUP(W$16,'Calculations - pre operations'!$F$155:$X$155,'Calculations - pre operations'!$F$167:$X$167)+LOOKUP(W$16,'Calculations - pre operations'!$F$155:$X$155,'Calculations - pre operations'!$F$173:$X$173)</f>
        <v>0</v>
      </c>
      <c r="X180" s="810">
        <f>-LOOKUP(X$16,'Calculations - pre operations'!$F$155:$X$155,'Calculations - pre operations'!$F$160:$X$160)+LOOKUP(X$16,'Calculations - pre operations'!$F$155:$X$155,'Calculations - pre operations'!$F$167:$X$167)+LOOKUP(X$16,'Calculations - pre operations'!$F$155:$X$155,'Calculations - pre operations'!$F$173:$X$173)</f>
        <v>0</v>
      </c>
      <c r="Y180" s="810">
        <f>-LOOKUP(Y$16,'Calculations - pre operations'!$F$155:$X$155,'Calculations - pre operations'!$F$160:$X$160)+LOOKUP(Y$16,'Calculations - pre operations'!$F$155:$X$155,'Calculations - pre operations'!$F$167:$X$167)+LOOKUP(Y$16,'Calculations - pre operations'!$F$155:$X$155,'Calculations - pre operations'!$F$173:$X$173)</f>
        <v>0</v>
      </c>
      <c r="Z180" s="810">
        <f>-LOOKUP(Z$16,'Calculations - pre operations'!$F$155:$X$155,'Calculations - pre operations'!$F$160:$X$160)+LOOKUP(Z$16,'Calculations - pre operations'!$F$155:$X$155,'Calculations - pre operations'!$F$167:$X$167)+LOOKUP(Z$16,'Calculations - pre operations'!$F$155:$X$155,'Calculations - pre operations'!$F$173:$X$173)</f>
        <v>0</v>
      </c>
      <c r="AA180" s="810">
        <f>-LOOKUP(AA$16,'Calculations - pre operations'!$F$155:$X$155,'Calculations - pre operations'!$F$160:$X$160)+LOOKUP(AA$16,'Calculations - pre operations'!$F$155:$X$155,'Calculations - pre operations'!$F$167:$X$167)+LOOKUP(AA$16,'Calculations - pre operations'!$F$155:$X$155,'Calculations - pre operations'!$F$173:$X$173)</f>
        <v>0</v>
      </c>
      <c r="AB180" s="810">
        <f>-LOOKUP(AB$16,'Calculations - pre operations'!$F$155:$X$155,'Calculations - pre operations'!$F$160:$X$160)+LOOKUP(AB$16,'Calculations - pre operations'!$F$155:$X$155,'Calculations - pre operations'!$F$167:$X$167)+LOOKUP(AB$16,'Calculations - pre operations'!$F$155:$X$155,'Calculations - pre operations'!$F$173:$X$173)</f>
        <v>0</v>
      </c>
      <c r="AC180" s="810">
        <f>-LOOKUP(AC$16,'Calculations - pre operations'!$F$155:$X$155,'Calculations - pre operations'!$F$160:$X$160)+LOOKUP(AC$16,'Calculations - pre operations'!$F$155:$X$155,'Calculations - pre operations'!$F$167:$X$167)+LOOKUP(AC$16,'Calculations - pre operations'!$F$155:$X$155,'Calculations - pre operations'!$F$173:$X$173)</f>
        <v>0</v>
      </c>
      <c r="AD180" s="810">
        <f>-LOOKUP(AD$16,'Calculations - pre operations'!$F$155:$X$155,'Calculations - pre operations'!$F$160:$X$160)+LOOKUP(AD$16,'Calculations - pre operations'!$F$155:$X$155,'Calculations - pre operations'!$F$167:$X$167)+LOOKUP(AD$16,'Calculations - pre operations'!$F$155:$X$155,'Calculations - pre operations'!$F$173:$X$173)</f>
        <v>0</v>
      </c>
      <c r="AE180" s="810">
        <f>-LOOKUP(AE$16,'Calculations - pre operations'!$F$155:$X$155,'Calculations - pre operations'!$F$160:$X$160)+LOOKUP(AE$16,'Calculations - pre operations'!$F$155:$X$155,'Calculations - pre operations'!$F$167:$X$167)+LOOKUP(AE$16,'Calculations - pre operations'!$F$155:$X$155,'Calculations - pre operations'!$F$173:$X$173)</f>
        <v>0</v>
      </c>
      <c r="AF180" s="810">
        <f>-LOOKUP(AF$16,'Calculations - pre operations'!$F$155:$X$155,'Calculations - pre operations'!$F$160:$X$160)+LOOKUP(AF$16,'Calculations - pre operations'!$F$155:$X$155,'Calculations - pre operations'!$F$167:$X$167)+LOOKUP(AF$16,'Calculations - pre operations'!$F$155:$X$155,'Calculations - pre operations'!$F$173:$X$173)</f>
        <v>0</v>
      </c>
      <c r="AG180" s="810">
        <f>-LOOKUP(AG$16,'Calculations - pre operations'!$F$155:$X$155,'Calculations - pre operations'!$F$160:$X$160)+LOOKUP(AG$16,'Calculations - pre operations'!$F$155:$X$155,'Calculations - pre operations'!$F$167:$X$167)+LOOKUP(AG$16,'Calculations - pre operations'!$F$155:$X$155,'Calculations - pre operations'!$F$173:$X$173)</f>
        <v>0</v>
      </c>
      <c r="AH180" s="810">
        <f>-LOOKUP(AH$16,'Calculations - pre operations'!$F$155:$X$155,'Calculations - pre operations'!$F$160:$X$160)+LOOKUP(AH$16,'Calculations - pre operations'!$F$155:$X$155,'Calculations - pre operations'!$F$167:$X$167)+LOOKUP(AH$16,'Calculations - pre operations'!$F$155:$X$155,'Calculations - pre operations'!$F$173:$X$173)</f>
        <v>0</v>
      </c>
      <c r="AI180" s="810">
        <f>-LOOKUP(AI$16,'Calculations - pre operations'!$F$155:$X$155,'Calculations - pre operations'!$F$160:$X$160)+LOOKUP(AI$16,'Calculations - pre operations'!$F$155:$X$155,'Calculations - pre operations'!$F$167:$X$167)+LOOKUP(AI$16,'Calculations - pre operations'!$F$155:$X$155,'Calculations - pre operations'!$F$173:$X$173)</f>
        <v>0</v>
      </c>
      <c r="AJ180" s="810">
        <f>-LOOKUP(AJ$16,'Calculations - pre operations'!$F$155:$X$155,'Calculations - pre operations'!$F$160:$X$160)+LOOKUP(AJ$16,'Calculations - pre operations'!$F$155:$X$155,'Calculations - pre operations'!$F$167:$X$167)+LOOKUP(AJ$16,'Calculations - pre operations'!$F$155:$X$155,'Calculations - pre operations'!$F$173:$X$173)</f>
        <v>0</v>
      </c>
      <c r="AK180" s="810">
        <f>-LOOKUP(AK$16,'Calculations - pre operations'!$F$155:$X$155,'Calculations - pre operations'!$F$160:$X$160)+LOOKUP(AK$16,'Calculations - pre operations'!$F$155:$X$155,'Calculations - pre operations'!$F$167:$X$167)+LOOKUP(AK$16,'Calculations - pre operations'!$F$155:$X$155,'Calculations - pre operations'!$F$173:$X$173)</f>
        <v>0</v>
      </c>
      <c r="AL180" s="810">
        <f>-LOOKUP(AL$16,'Calculations - pre operations'!$F$155:$X$155,'Calculations - pre operations'!$F$160:$X$160)+LOOKUP(AL$16,'Calculations - pre operations'!$F$155:$X$155,'Calculations - pre operations'!$F$167:$X$167)+LOOKUP(AL$16,'Calculations - pre operations'!$F$155:$X$155,'Calculations - pre operations'!$F$173:$X$173)</f>
        <v>0</v>
      </c>
      <c r="AM180" s="810">
        <f>-LOOKUP(AM$16,'Calculations - pre operations'!$F$155:$X$155,'Calculations - pre operations'!$F$160:$X$160)+LOOKUP(AM$16,'Calculations - pre operations'!$F$155:$X$155,'Calculations - pre operations'!$F$167:$X$167)+LOOKUP(AM$16,'Calculations - pre operations'!$F$155:$X$155,'Calculations - pre operations'!$F$173:$X$173)</f>
        <v>0</v>
      </c>
      <c r="AN180" s="810">
        <f>-LOOKUP(AN$16,'Calculations - pre operations'!$F$155:$X$155,'Calculations - pre operations'!$F$160:$X$160)+LOOKUP(AN$16,'Calculations - pre operations'!$F$155:$X$155,'Calculations - pre operations'!$F$167:$X$167)+LOOKUP(AN$16,'Calculations - pre operations'!$F$155:$X$155,'Calculations - pre operations'!$F$173:$X$173)</f>
        <v>0</v>
      </c>
      <c r="AO180" s="810">
        <f>-LOOKUP(AO$16,'Calculations - pre operations'!$F$155:$X$155,'Calculations - pre operations'!$F$160:$X$160)+LOOKUP(AO$16,'Calculations - pre operations'!$F$155:$X$155,'Calculations - pre operations'!$F$167:$X$167)+LOOKUP(AO$16,'Calculations - pre operations'!$F$155:$X$155,'Calculations - pre operations'!$F$173:$X$173)</f>
        <v>0</v>
      </c>
      <c r="AP180" s="810">
        <f>-LOOKUP(AP$16,'Calculations - pre operations'!$F$155:$X$155,'Calculations - pre operations'!$F$160:$X$160)+LOOKUP(AP$16,'Calculations - pre operations'!$F$155:$X$155,'Calculations - pre operations'!$F$167:$X$167)+LOOKUP(AP$16,'Calculations - pre operations'!$F$155:$X$155,'Calculations - pre operations'!$F$173:$X$173)</f>
        <v>0</v>
      </c>
      <c r="AQ180" s="810">
        <f>-LOOKUP(AQ$16,'Calculations - pre operations'!$F$155:$X$155,'Calculations - pre operations'!$F$160:$X$160)+LOOKUP(AQ$16,'Calculations - pre operations'!$F$155:$X$155,'Calculations - pre operations'!$F$167:$X$167)+LOOKUP(AQ$16,'Calculations - pre operations'!$F$155:$X$155,'Calculations - pre operations'!$F$173:$X$173)</f>
        <v>0</v>
      </c>
      <c r="AR180" s="810">
        <f>-LOOKUP(AR$16,'Calculations - pre operations'!$F$155:$X$155,'Calculations - pre operations'!$F$160:$X$160)+LOOKUP(AR$16,'Calculations - pre operations'!$F$155:$X$155,'Calculations - pre operations'!$F$167:$X$167)+LOOKUP(AR$16,'Calculations - pre operations'!$F$155:$X$155,'Calculations - pre operations'!$F$173:$X$173)</f>
        <v>0</v>
      </c>
      <c r="AS180" s="810">
        <f>-LOOKUP(AS$16,'Calculations - pre operations'!$F$155:$X$155,'Calculations - pre operations'!$F$160:$X$160)+LOOKUP(AS$16,'Calculations - pre operations'!$F$155:$X$155,'Calculations - pre operations'!$F$167:$X$167)+LOOKUP(AS$16,'Calculations - pre operations'!$F$155:$X$155,'Calculations - pre operations'!$F$173:$X$173)</f>
        <v>0</v>
      </c>
      <c r="AT180" s="810">
        <f>-LOOKUP(AT$16,'Calculations - pre operations'!$F$155:$X$155,'Calculations - pre operations'!$F$160:$X$160)+LOOKUP(AT$16,'Calculations - pre operations'!$F$155:$X$155,'Calculations - pre operations'!$F$167:$X$167)+LOOKUP(AT$16,'Calculations - pre operations'!$F$155:$X$155,'Calculations - pre operations'!$F$173:$X$173)</f>
        <v>0</v>
      </c>
      <c r="AU180" s="810">
        <f>-LOOKUP(AU$16,'Calculations - pre operations'!$F$155:$X$155,'Calculations - pre operations'!$F$160:$X$160)+LOOKUP(AU$16,'Calculations - pre operations'!$F$155:$X$155,'Calculations - pre operations'!$F$167:$X$167)+LOOKUP(AU$16,'Calculations - pre operations'!$F$155:$X$155,'Calculations - pre operations'!$F$173:$X$173)</f>
        <v>0</v>
      </c>
      <c r="AV180" s="810">
        <f>-LOOKUP(AV$16,'Calculations - pre operations'!$F$155:$X$155,'Calculations - pre operations'!$F$160:$X$160)+LOOKUP(AV$16,'Calculations - pre operations'!$F$155:$X$155,'Calculations - pre operations'!$F$167:$X$167)+LOOKUP(AV$16,'Calculations - pre operations'!$F$155:$X$155,'Calculations - pre operations'!$F$173:$X$173)</f>
        <v>0</v>
      </c>
      <c r="AW180" s="810">
        <f>-LOOKUP(AW$16,'Calculations - pre operations'!$F$155:$X$155,'Calculations - pre operations'!$F$160:$X$160)+LOOKUP(AW$16,'Calculations - pre operations'!$F$155:$X$155,'Calculations - pre operations'!$F$167:$X$167)+LOOKUP(AW$16,'Calculations - pre operations'!$F$155:$X$155,'Calculations - pre operations'!$F$173:$X$173)</f>
        <v>0</v>
      </c>
      <c r="AX180" s="810">
        <f>-LOOKUP(AX$16,'Calculations - pre operations'!$F$155:$X$155,'Calculations - pre operations'!$F$160:$X$160)+LOOKUP(AX$16,'Calculations - pre operations'!$F$155:$X$155,'Calculations - pre operations'!$F$167:$X$167)+LOOKUP(AX$16,'Calculations - pre operations'!$F$155:$X$155,'Calculations - pre operations'!$F$173:$X$173)</f>
        <v>0</v>
      </c>
      <c r="AY180" s="810">
        <f>-LOOKUP(AY$16,'Calculations - pre operations'!$F$155:$X$155,'Calculations - pre operations'!$F$160:$X$160)+LOOKUP(AY$16,'Calculations - pre operations'!$F$155:$X$155,'Calculations - pre operations'!$F$167:$X$167)+LOOKUP(AY$16,'Calculations - pre operations'!$F$155:$X$155,'Calculations - pre operations'!$F$173:$X$173)</f>
        <v>0</v>
      </c>
      <c r="AZ180" s="810">
        <f>-LOOKUP(AZ$16,'Calculations - pre operations'!$F$155:$X$155,'Calculations - pre operations'!$F$160:$X$160)+LOOKUP(AZ$16,'Calculations - pre operations'!$F$155:$X$155,'Calculations - pre operations'!$F$167:$X$167)+LOOKUP(AZ$16,'Calculations - pre operations'!$F$155:$X$155,'Calculations - pre operations'!$F$173:$X$173)</f>
        <v>0</v>
      </c>
      <c r="BA180" s="810">
        <f>-LOOKUP(BA$16,'Calculations - pre operations'!$F$155:$X$155,'Calculations - pre operations'!$F$160:$X$160)+LOOKUP(BA$16,'Calculations - pre operations'!$F$155:$X$155,'Calculations - pre operations'!$F$167:$X$167)+LOOKUP(BA$16,'Calculations - pre operations'!$F$155:$X$155,'Calculations - pre operations'!$F$173:$X$173)</f>
        <v>0</v>
      </c>
      <c r="BB180" s="810">
        <f>-LOOKUP(BB$16,'Calculations - pre operations'!$F$155:$X$155,'Calculations - pre operations'!$F$160:$X$160)+LOOKUP(BB$16,'Calculations - pre operations'!$F$155:$X$155,'Calculations - pre operations'!$F$167:$X$167)+LOOKUP(BB$16,'Calculations - pre operations'!$F$155:$X$155,'Calculations - pre operations'!$F$173:$X$173)</f>
        <v>0</v>
      </c>
      <c r="BC180" s="810">
        <f>-LOOKUP(BC$16,'Calculations - pre operations'!$F$155:$X$155,'Calculations - pre operations'!$F$160:$X$160)+LOOKUP(BC$16,'Calculations - pre operations'!$F$155:$X$155,'Calculations - pre operations'!$F$167:$X$167)+LOOKUP(BC$16,'Calculations - pre operations'!$F$155:$X$155,'Calculations - pre operations'!$F$173:$X$173)</f>
        <v>0</v>
      </c>
      <c r="BD180" s="810">
        <f>-LOOKUP(BD$16,'Calculations - pre operations'!$F$155:$X$155,'Calculations - pre operations'!$F$160:$X$160)+LOOKUP(BD$16,'Calculations - pre operations'!$F$155:$X$155,'Calculations - pre operations'!$F$167:$X$167)+LOOKUP(BD$16,'Calculations - pre operations'!$F$155:$X$155,'Calculations - pre operations'!$F$173:$X$173)</f>
        <v>0</v>
      </c>
      <c r="BE180" s="810">
        <f>-LOOKUP(BE$16,'Calculations - pre operations'!$F$155:$X$155,'Calculations - pre operations'!$F$160:$X$160)+LOOKUP(BE$16,'Calculations - pre operations'!$F$155:$X$155,'Calculations - pre operations'!$F$167:$X$167)+LOOKUP(BE$16,'Calculations - pre operations'!$F$155:$X$155,'Calculations - pre operations'!$F$173:$X$173)</f>
        <v>0</v>
      </c>
      <c r="BF180" s="810">
        <f>-LOOKUP(BF$16,'Calculations - pre operations'!$F$155:$X$155,'Calculations - pre operations'!$F$160:$X$160)+LOOKUP(BF$16,'Calculations - pre operations'!$F$155:$X$155,'Calculations - pre operations'!$F$167:$X$167)+LOOKUP(BF$16,'Calculations - pre operations'!$F$155:$X$155,'Calculations - pre operations'!$F$173:$X$173)</f>
        <v>0</v>
      </c>
      <c r="BG180" s="810">
        <f>-LOOKUP(BG$16,'Calculations - pre operations'!$F$155:$X$155,'Calculations - pre operations'!$F$160:$X$160)+LOOKUP(BG$16,'Calculations - pre operations'!$F$155:$X$155,'Calculations - pre operations'!$F$167:$X$167)+LOOKUP(BG$16,'Calculations - pre operations'!$F$155:$X$155,'Calculations - pre operations'!$F$173:$X$173)</f>
        <v>0</v>
      </c>
      <c r="BH180" s="810">
        <f>-LOOKUP(BH$16,'Calculations - pre operations'!$F$155:$X$155,'Calculations - pre operations'!$F$160:$X$160)+LOOKUP(BH$16,'Calculations - pre operations'!$F$155:$X$155,'Calculations - pre operations'!$F$167:$X$167)+LOOKUP(BH$16,'Calculations - pre operations'!$F$155:$X$155,'Calculations - pre operations'!$F$173:$X$173)</f>
        <v>0</v>
      </c>
      <c r="BI180" s="810">
        <f>-LOOKUP(BI$16,'Calculations - pre operations'!$F$155:$X$155,'Calculations - pre operations'!$F$160:$X$160)+LOOKUP(BI$16,'Calculations - pre operations'!$F$155:$X$155,'Calculations - pre operations'!$F$167:$X$167)+LOOKUP(BI$16,'Calculations - pre operations'!$F$155:$X$155,'Calculations - pre operations'!$F$173:$X$173)</f>
        <v>0</v>
      </c>
      <c r="BJ180" s="810">
        <f>-LOOKUP(BJ$16,'Calculations - pre operations'!$F$155:$X$155,'Calculations - pre operations'!$F$160:$X$160)+LOOKUP(BJ$16,'Calculations - pre operations'!$F$155:$X$155,'Calculations - pre operations'!$F$167:$X$167)+LOOKUP(BJ$16,'Calculations - pre operations'!$F$155:$X$155,'Calculations - pre operations'!$F$173:$X$173)</f>
        <v>0</v>
      </c>
      <c r="BK180" s="810">
        <f>-LOOKUP(BK$16,'Calculations - pre operations'!$F$155:$X$155,'Calculations - pre operations'!$F$160:$X$160)+LOOKUP(BK$16,'Calculations - pre operations'!$F$155:$X$155,'Calculations - pre operations'!$F$167:$X$167)+LOOKUP(BK$16,'Calculations - pre operations'!$F$155:$X$155,'Calculations - pre operations'!$F$173:$X$173)</f>
        <v>0</v>
      </c>
      <c r="BL180" s="810">
        <f>-LOOKUP(BL$16,'Calculations - pre operations'!$F$155:$X$155,'Calculations - pre operations'!$F$160:$X$160)+LOOKUP(BL$16,'Calculations - pre operations'!$F$155:$X$155,'Calculations - pre operations'!$F$167:$X$167)+LOOKUP(BL$16,'Calculations - pre operations'!$F$155:$X$155,'Calculations - pre operations'!$F$173:$X$173)</f>
        <v>0</v>
      </c>
      <c r="BM180" s="810">
        <f>-LOOKUP(BM$16,'Calculations - pre operations'!$F$155:$X$155,'Calculations - pre operations'!$F$160:$X$160)+LOOKUP(BM$16,'Calculations - pre operations'!$F$155:$X$155,'Calculations - pre operations'!$F$167:$X$167)+LOOKUP(BM$16,'Calculations - pre operations'!$F$155:$X$155,'Calculations - pre operations'!$F$173:$X$173)</f>
        <v>0</v>
      </c>
      <c r="BN180" s="810">
        <f>-LOOKUP(BN$16,'Calculations - pre operations'!$F$155:$X$155,'Calculations - pre operations'!$F$160:$X$160)+LOOKUP(BN$16,'Calculations - pre operations'!$F$155:$X$155,'Calculations - pre operations'!$F$167:$X$167)+LOOKUP(BN$16,'Calculations - pre operations'!$F$155:$X$155,'Calculations - pre operations'!$F$173:$X$173)</f>
        <v>0</v>
      </c>
      <c r="BO180" s="810">
        <f>-LOOKUP(BO$16,'Calculations - pre operations'!$F$155:$X$155,'Calculations - pre operations'!$F$160:$X$160)+LOOKUP(BO$16,'Calculations - pre operations'!$F$155:$X$155,'Calculations - pre operations'!$F$167:$X$167)+LOOKUP(BO$16,'Calculations - pre operations'!$F$155:$X$155,'Calculations - pre operations'!$F$173:$X$173)</f>
        <v>0</v>
      </c>
      <c r="BP180" s="810">
        <f>-LOOKUP(BP$16,'Calculations - pre operations'!$F$155:$X$155,'Calculations - pre operations'!$F$160:$X$160)+LOOKUP(BP$16,'Calculations - pre operations'!$F$155:$X$155,'Calculations - pre operations'!$F$167:$X$167)+LOOKUP(BP$16,'Calculations - pre operations'!$F$155:$X$155,'Calculations - pre operations'!$F$173:$X$173)</f>
        <v>0</v>
      </c>
      <c r="BQ180" s="810">
        <f>-LOOKUP(BQ$16,'Calculations - pre operations'!$F$155:$X$155,'Calculations - pre operations'!$F$160:$X$160)+LOOKUP(BQ$16,'Calculations - pre operations'!$F$155:$X$155,'Calculations - pre operations'!$F$167:$X$167)+LOOKUP(BQ$16,'Calculations - pre operations'!$F$155:$X$155,'Calculations - pre operations'!$F$173:$X$173)</f>
        <v>0</v>
      </c>
      <c r="BR180" s="810">
        <f>-LOOKUP(BR$16,'Calculations - pre operations'!$F$155:$X$155,'Calculations - pre operations'!$F$160:$X$160)+LOOKUP(BR$16,'Calculations - pre operations'!$F$155:$X$155,'Calculations - pre operations'!$F$167:$X$167)+LOOKUP(BR$16,'Calculations - pre operations'!$F$155:$X$155,'Calculations - pre operations'!$F$173:$X$173)</f>
        <v>0</v>
      </c>
      <c r="BS180" s="810">
        <f>-LOOKUP(BS$16,'Calculations - pre operations'!$F$155:$X$155,'Calculations - pre operations'!$F$160:$X$160)+LOOKUP(BS$16,'Calculations - pre operations'!$F$155:$X$155,'Calculations - pre operations'!$F$167:$X$167)+LOOKUP(BS$16,'Calculations - pre operations'!$F$155:$X$155,'Calculations - pre operations'!$F$173:$X$173)</f>
        <v>0</v>
      </c>
      <c r="BT180" s="810">
        <f>-LOOKUP(BT$16,'Calculations - pre operations'!$F$155:$X$155,'Calculations - pre operations'!$F$160:$X$160)+LOOKUP(BT$16,'Calculations - pre operations'!$F$155:$X$155,'Calculations - pre operations'!$F$167:$X$167)+LOOKUP(BT$16,'Calculations - pre operations'!$F$155:$X$155,'Calculations - pre operations'!$F$173:$X$173)</f>
        <v>0</v>
      </c>
      <c r="BU180" s="810">
        <f>-LOOKUP(BU$16,'Calculations - pre operations'!$F$155:$X$155,'Calculations - pre operations'!$F$160:$X$160)+LOOKUP(BU$16,'Calculations - pre operations'!$F$155:$X$155,'Calculations - pre operations'!$F$167:$X$167)+LOOKUP(BU$16,'Calculations - pre operations'!$F$155:$X$155,'Calculations - pre operations'!$F$173:$X$173)</f>
        <v>0</v>
      </c>
      <c r="BV180" s="810">
        <f>-LOOKUP(BV$16,'Calculations - pre operations'!$F$155:$X$155,'Calculations - pre operations'!$F$160:$X$160)+LOOKUP(BV$16,'Calculations - pre operations'!$F$155:$X$155,'Calculations - pre operations'!$F$167:$X$167)+LOOKUP(BV$16,'Calculations - pre operations'!$F$155:$X$155,'Calculations - pre operations'!$F$173:$X$173)</f>
        <v>0</v>
      </c>
      <c r="BW180" s="810">
        <f>-LOOKUP(BW$16,'Calculations - pre operations'!$F$155:$X$155,'Calculations - pre operations'!$F$160:$X$160)+LOOKUP(BW$16,'Calculations - pre operations'!$F$155:$X$155,'Calculations - pre operations'!$F$167:$X$167)+LOOKUP(BW$16,'Calculations - pre operations'!$F$155:$X$155,'Calculations - pre operations'!$F$173:$X$173)</f>
        <v>0</v>
      </c>
      <c r="BX180" s="810">
        <f>-LOOKUP(BX$16,'Calculations - pre operations'!$F$155:$X$155,'Calculations - pre operations'!$F$160:$X$160)+LOOKUP(BX$16,'Calculations - pre operations'!$F$155:$X$155,'Calculations - pre operations'!$F$167:$X$167)+LOOKUP(BX$16,'Calculations - pre operations'!$F$155:$X$155,'Calculations - pre operations'!$F$173:$X$173)</f>
        <v>0</v>
      </c>
      <c r="BY180" s="810">
        <f>-LOOKUP(BY$16,'Calculations - pre operations'!$F$155:$X$155,'Calculations - pre operations'!$F$160:$X$160)+LOOKUP(BY$16,'Calculations - pre operations'!$F$155:$X$155,'Calculations - pre operations'!$F$167:$X$167)+LOOKUP(BY$16,'Calculations - pre operations'!$F$155:$X$155,'Calculations - pre operations'!$F$173:$X$173)</f>
        <v>0</v>
      </c>
      <c r="BZ180" s="810">
        <f>-LOOKUP(BZ$16,'Calculations - pre operations'!$F$155:$X$155,'Calculations - pre operations'!$F$160:$X$160)+LOOKUP(BZ$16,'Calculations - pre operations'!$F$155:$X$155,'Calculations - pre operations'!$F$167:$X$167)+LOOKUP(BZ$16,'Calculations - pre operations'!$F$155:$X$155,'Calculations - pre operations'!$F$173:$X$173)</f>
        <v>0</v>
      </c>
      <c r="CA180" s="810">
        <f>-LOOKUP(CA$16,'Calculations - pre operations'!$F$155:$X$155,'Calculations - pre operations'!$F$160:$X$160)+LOOKUP(CA$16,'Calculations - pre operations'!$F$155:$X$155,'Calculations - pre operations'!$F$167:$X$167)+LOOKUP(CA$16,'Calculations - pre operations'!$F$155:$X$155,'Calculations - pre operations'!$F$173:$X$173)</f>
        <v>0</v>
      </c>
      <c r="CB180" s="810">
        <f>-LOOKUP(CB$16,'Calculations - pre operations'!$F$155:$X$155,'Calculations - pre operations'!$F$160:$X$160)+LOOKUP(CB$16,'Calculations - pre operations'!$F$155:$X$155,'Calculations - pre operations'!$F$167:$X$167)+LOOKUP(CB$16,'Calculations - pre operations'!$F$155:$X$155,'Calculations - pre operations'!$F$173:$X$173)</f>
        <v>0</v>
      </c>
      <c r="CC180" s="810">
        <f>-LOOKUP(CC$16,'Calculations - pre operations'!$F$155:$X$155,'Calculations - pre operations'!$F$160:$X$160)+LOOKUP(CC$16,'Calculations - pre operations'!$F$155:$X$155,'Calculations - pre operations'!$F$167:$X$167)+LOOKUP(CC$16,'Calculations - pre operations'!$F$155:$X$155,'Calculations - pre operations'!$F$173:$X$173)</f>
        <v>0</v>
      </c>
      <c r="CD180" s="810">
        <f>-LOOKUP(CD$16,'Calculations - pre operations'!$F$155:$X$155,'Calculations - pre operations'!$F$160:$X$160)+LOOKUP(CD$16,'Calculations - pre operations'!$F$155:$X$155,'Calculations - pre operations'!$F$167:$X$167)+LOOKUP(CD$16,'Calculations - pre operations'!$F$155:$X$155,'Calculations - pre operations'!$F$173:$X$173)</f>
        <v>0</v>
      </c>
      <c r="CE180" s="810">
        <f>-LOOKUP(CE$16,'Calculations - pre operations'!$F$155:$X$155,'Calculations - pre operations'!$F$160:$X$160)+LOOKUP(CE$16,'Calculations - pre operations'!$F$155:$X$155,'Calculations - pre operations'!$F$167:$X$167)+LOOKUP(CE$16,'Calculations - pre operations'!$F$155:$X$155,'Calculations - pre operations'!$F$173:$X$173)</f>
        <v>0</v>
      </c>
      <c r="CF180" s="810">
        <f>-LOOKUP(CF$16,'Calculations - pre operations'!$F$155:$X$155,'Calculations - pre operations'!$F$160:$X$160)+LOOKUP(CF$16,'Calculations - pre operations'!$F$155:$X$155,'Calculations - pre operations'!$F$167:$X$167)+LOOKUP(CF$16,'Calculations - pre operations'!$F$155:$X$155,'Calculations - pre operations'!$F$173:$X$173)</f>
        <v>0</v>
      </c>
      <c r="CG180" s="810">
        <f>-LOOKUP(CG$16,'Calculations - pre operations'!$F$155:$X$155,'Calculations - pre operations'!$F$160:$X$160)+LOOKUP(CG$16,'Calculations - pre operations'!$F$155:$X$155,'Calculations - pre operations'!$F$167:$X$167)+LOOKUP(CG$16,'Calculations - pre operations'!$F$155:$X$155,'Calculations - pre operations'!$F$173:$X$173)</f>
        <v>0</v>
      </c>
      <c r="CH180" s="577"/>
    </row>
    <row r="181" spans="1:86" s="302" customFormat="1" ht="14.45" x14ac:dyDescent="0.3">
      <c r="A181" s="207"/>
      <c r="B181" s="226" t="s">
        <v>1012</v>
      </c>
      <c r="C181" s="207"/>
      <c r="D181" s="305">
        <f t="shared" ref="D181:D189" si="149">SUM(F181:CG181)</f>
        <v>0</v>
      </c>
      <c r="E181" s="306"/>
      <c r="F181" s="304">
        <f>-LOOKUP(F$16,'Calculations - pre operations'!$F$155:$X$155,'Calculations - pre operations'!$F$167:$X$167)</f>
        <v>0</v>
      </c>
      <c r="G181" s="304">
        <f>-LOOKUP(G$16,'Calculations - pre operations'!$F$155:$X$155,'Calculations - pre operations'!$F$167:$X$167)</f>
        <v>0</v>
      </c>
      <c r="H181" s="304">
        <f>-LOOKUP(H$16,'Calculations - pre operations'!$F$155:$X$155,'Calculations - pre operations'!$F$167:$X$167)</f>
        <v>0</v>
      </c>
      <c r="I181" s="304">
        <f>-LOOKUP(I$16,'Calculations - pre operations'!$F$155:$X$155,'Calculations - pre operations'!$F$167:$X$167)</f>
        <v>0</v>
      </c>
      <c r="J181" s="304">
        <f>-LOOKUP(J$16,'Calculations - pre operations'!$F$155:$X$155,'Calculations - pre operations'!$F$167:$X$167)</f>
        <v>0</v>
      </c>
      <c r="K181" s="304">
        <f>-LOOKUP(K$16,'Calculations - pre operations'!$F$155:$X$155,'Calculations - pre operations'!$F$167:$X$167)</f>
        <v>0</v>
      </c>
      <c r="L181" s="304">
        <f>-LOOKUP(L$16,'Calculations - pre operations'!$F$155:$X$155,'Calculations - pre operations'!$F$167:$X$167)</f>
        <v>0</v>
      </c>
      <c r="M181" s="304">
        <f>-LOOKUP(M$16,'Calculations - pre operations'!$F$155:$X$155,'Calculations - pre operations'!$F$167:$X$167)</f>
        <v>0</v>
      </c>
      <c r="N181" s="304">
        <f>-LOOKUP(N$16,'Calculations - pre operations'!$F$155:$X$155,'Calculations - pre operations'!$F$167:$X$167)</f>
        <v>0</v>
      </c>
      <c r="O181" s="304">
        <f>-LOOKUP(O$16,'Calculations - pre operations'!$F$155:$X$155,'Calculations - pre operations'!$F$167:$X$167)</f>
        <v>0</v>
      </c>
      <c r="P181" s="304">
        <f>-LOOKUP(P$16,'Calculations - pre operations'!$F$155:$X$155,'Calculations - pre operations'!$F$167:$X$167)</f>
        <v>0</v>
      </c>
      <c r="Q181" s="304">
        <f>-LOOKUP(Q$16,'Calculations - pre operations'!$F$155:$X$155,'Calculations - pre operations'!$F$167:$X$167)</f>
        <v>0</v>
      </c>
      <c r="R181" s="304">
        <f>-LOOKUP(R$16,'Calculations - pre operations'!$F$155:$X$155,'Calculations - pre operations'!$F$167:$X$167)</f>
        <v>0</v>
      </c>
      <c r="S181" s="304">
        <f>-LOOKUP(S$16,'Calculations - pre operations'!$F$155:$X$155,'Calculations - pre operations'!$F$167:$X$167)</f>
        <v>0</v>
      </c>
      <c r="T181" s="304">
        <f>-LOOKUP(T$16,'Calculations - pre operations'!$F$155:$X$155,'Calculations - pre operations'!$F$167:$X$167)</f>
        <v>0</v>
      </c>
      <c r="U181" s="304">
        <f>-LOOKUP(U$16,'Calculations - pre operations'!$F$155:$X$155,'Calculations - pre operations'!$F$167:$X$167)</f>
        <v>0</v>
      </c>
      <c r="V181" s="304">
        <f>-LOOKUP(V$16,'Calculations - pre operations'!$F$155:$X$155,'Calculations - pre operations'!$F$167:$X$167)</f>
        <v>0</v>
      </c>
      <c r="W181" s="304">
        <f>-LOOKUP(W$16,'Calculations - pre operations'!$F$155:$X$155,'Calculations - pre operations'!$F$167:$X$167)</f>
        <v>0</v>
      </c>
      <c r="X181" s="304">
        <f>-LOOKUP(X$16,'Calculations - pre operations'!$F$155:$X$155,'Calculations - pre operations'!$F$167:$X$167)</f>
        <v>0</v>
      </c>
      <c r="Y181" s="304">
        <f>-LOOKUP(Y$16,'Calculations - pre operations'!$F$155:$X$155,'Calculations - pre operations'!$F$167:$X$167)</f>
        <v>0</v>
      </c>
      <c r="Z181" s="304">
        <f>-LOOKUP(Z$16,'Calculations - pre operations'!$F$155:$X$155,'Calculations - pre operations'!$F$167:$X$167)</f>
        <v>0</v>
      </c>
      <c r="AA181" s="304">
        <f>-LOOKUP(AA$16,'Calculations - pre operations'!$F$155:$X$155,'Calculations - pre operations'!$F$167:$X$167)</f>
        <v>0</v>
      </c>
      <c r="AB181" s="304">
        <f>-LOOKUP(AB$16,'Calculations - pre operations'!$F$155:$X$155,'Calculations - pre operations'!$F$167:$X$167)</f>
        <v>0</v>
      </c>
      <c r="AC181" s="304">
        <f>-LOOKUP(AC$16,'Calculations - pre operations'!$F$155:$X$155,'Calculations - pre operations'!$F$167:$X$167)</f>
        <v>0</v>
      </c>
      <c r="AD181" s="304">
        <f>-LOOKUP(AD$16,'Calculations - pre operations'!$F$155:$X$155,'Calculations - pre operations'!$F$167:$X$167)</f>
        <v>0</v>
      </c>
      <c r="AE181" s="304">
        <f>-LOOKUP(AE$16,'Calculations - pre operations'!$F$155:$X$155,'Calculations - pre operations'!$F$167:$X$167)</f>
        <v>0</v>
      </c>
      <c r="AF181" s="304">
        <f>-LOOKUP(AF$16,'Calculations - pre operations'!$F$155:$X$155,'Calculations - pre operations'!$F$167:$X$167)</f>
        <v>0</v>
      </c>
      <c r="AG181" s="304">
        <f>-LOOKUP(AG$16,'Calculations - pre operations'!$F$155:$X$155,'Calculations - pre operations'!$F$167:$X$167)</f>
        <v>0</v>
      </c>
      <c r="AH181" s="304">
        <f>-LOOKUP(AH$16,'Calculations - pre operations'!$F$155:$X$155,'Calculations - pre operations'!$F$167:$X$167)</f>
        <v>0</v>
      </c>
      <c r="AI181" s="304">
        <f>-LOOKUP(AI$16,'Calculations - pre operations'!$F$155:$X$155,'Calculations - pre operations'!$F$167:$X$167)</f>
        <v>0</v>
      </c>
      <c r="AJ181" s="304">
        <f>-LOOKUP(AJ$16,'Calculations - pre operations'!$F$155:$X$155,'Calculations - pre operations'!$F$167:$X$167)</f>
        <v>0</v>
      </c>
      <c r="AK181" s="304">
        <f>-LOOKUP(AK$16,'Calculations - pre operations'!$F$155:$X$155,'Calculations - pre operations'!$F$167:$X$167)</f>
        <v>0</v>
      </c>
      <c r="AL181" s="304">
        <f>-LOOKUP(AL$16,'Calculations - pre operations'!$F$155:$X$155,'Calculations - pre operations'!$F$167:$X$167)</f>
        <v>0</v>
      </c>
      <c r="AM181" s="304">
        <f>-LOOKUP(AM$16,'Calculations - pre operations'!$F$155:$X$155,'Calculations - pre operations'!$F$167:$X$167)</f>
        <v>0</v>
      </c>
      <c r="AN181" s="304">
        <f>-LOOKUP(AN$16,'Calculations - pre operations'!$F$155:$X$155,'Calculations - pre operations'!$F$167:$X$167)</f>
        <v>0</v>
      </c>
      <c r="AO181" s="304">
        <f>-LOOKUP(AO$16,'Calculations - pre operations'!$F$155:$X$155,'Calculations - pre operations'!$F$167:$X$167)</f>
        <v>0</v>
      </c>
      <c r="AP181" s="304">
        <f>-LOOKUP(AP$16,'Calculations - pre operations'!$F$155:$X$155,'Calculations - pre operations'!$F$167:$X$167)</f>
        <v>0</v>
      </c>
      <c r="AQ181" s="304">
        <f>-LOOKUP(AQ$16,'Calculations - pre operations'!$F$155:$X$155,'Calculations - pre operations'!$F$167:$X$167)</f>
        <v>0</v>
      </c>
      <c r="AR181" s="304">
        <f>-LOOKUP(AR$16,'Calculations - pre operations'!$F$155:$X$155,'Calculations - pre operations'!$F$167:$X$167)</f>
        <v>0</v>
      </c>
      <c r="AS181" s="304">
        <f>-LOOKUP(AS$16,'Calculations - pre operations'!$F$155:$X$155,'Calculations - pre operations'!$F$167:$X$167)</f>
        <v>0</v>
      </c>
      <c r="AT181" s="304">
        <f>-LOOKUP(AT$16,'Calculations - pre operations'!$F$155:$X$155,'Calculations - pre operations'!$F$167:$X$167)</f>
        <v>0</v>
      </c>
      <c r="AU181" s="304">
        <f>-LOOKUP(AU$16,'Calculations - pre operations'!$F$155:$X$155,'Calculations - pre operations'!$F$167:$X$167)</f>
        <v>0</v>
      </c>
      <c r="AV181" s="304">
        <f>-LOOKUP(AV$16,'Calculations - pre operations'!$F$155:$X$155,'Calculations - pre operations'!$F$167:$X$167)</f>
        <v>0</v>
      </c>
      <c r="AW181" s="304">
        <f>-LOOKUP(AW$16,'Calculations - pre operations'!$F$155:$X$155,'Calculations - pre operations'!$F$167:$X$167)</f>
        <v>0</v>
      </c>
      <c r="AX181" s="304">
        <f>-LOOKUP(AX$16,'Calculations - pre operations'!$F$155:$X$155,'Calculations - pre operations'!$F$167:$X$167)</f>
        <v>0</v>
      </c>
      <c r="AY181" s="304">
        <f>-LOOKUP(AY$16,'Calculations - pre operations'!$F$155:$X$155,'Calculations - pre operations'!$F$167:$X$167)</f>
        <v>0</v>
      </c>
      <c r="AZ181" s="304">
        <f>-LOOKUP(AZ$16,'Calculations - pre operations'!$F$155:$X$155,'Calculations - pre operations'!$F$167:$X$167)</f>
        <v>0</v>
      </c>
      <c r="BA181" s="304">
        <f>-LOOKUP(BA$16,'Calculations - pre operations'!$F$155:$X$155,'Calculations - pre operations'!$F$167:$X$167)</f>
        <v>0</v>
      </c>
      <c r="BB181" s="304">
        <f>-LOOKUP(BB$16,'Calculations - pre operations'!$F$155:$X$155,'Calculations - pre operations'!$F$167:$X$167)</f>
        <v>0</v>
      </c>
      <c r="BC181" s="304">
        <f>-LOOKUP(BC$16,'Calculations - pre operations'!$F$155:$X$155,'Calculations - pre operations'!$F$167:$X$167)</f>
        <v>0</v>
      </c>
      <c r="BD181" s="304">
        <f>-LOOKUP(BD$16,'Calculations - pre operations'!$F$155:$X$155,'Calculations - pre operations'!$F$167:$X$167)</f>
        <v>0</v>
      </c>
      <c r="BE181" s="304">
        <f>-LOOKUP(BE$16,'Calculations - pre operations'!$F$155:$X$155,'Calculations - pre operations'!$F$167:$X$167)</f>
        <v>0</v>
      </c>
      <c r="BF181" s="304">
        <f>-LOOKUP(BF$16,'Calculations - pre operations'!$F$155:$X$155,'Calculations - pre operations'!$F$167:$X$167)</f>
        <v>0</v>
      </c>
      <c r="BG181" s="304">
        <f>-LOOKUP(BG$16,'Calculations - pre operations'!$F$155:$X$155,'Calculations - pre operations'!$F$167:$X$167)</f>
        <v>0</v>
      </c>
      <c r="BH181" s="304">
        <f>-LOOKUP(BH$16,'Calculations - pre operations'!$F$155:$X$155,'Calculations - pre operations'!$F$167:$X$167)</f>
        <v>0</v>
      </c>
      <c r="BI181" s="304">
        <f>-LOOKUP(BI$16,'Calculations - pre operations'!$F$155:$X$155,'Calculations - pre operations'!$F$167:$X$167)</f>
        <v>0</v>
      </c>
      <c r="BJ181" s="304">
        <f>-LOOKUP(BJ$16,'Calculations - pre operations'!$F$155:$X$155,'Calculations - pre operations'!$F$167:$X$167)</f>
        <v>0</v>
      </c>
      <c r="BK181" s="304">
        <f>-LOOKUP(BK$16,'Calculations - pre operations'!$F$155:$X$155,'Calculations - pre operations'!$F$167:$X$167)</f>
        <v>0</v>
      </c>
      <c r="BL181" s="304">
        <f>-LOOKUP(BL$16,'Calculations - pre operations'!$F$155:$X$155,'Calculations - pre operations'!$F$167:$X$167)</f>
        <v>0</v>
      </c>
      <c r="BM181" s="304">
        <f>-LOOKUP(BM$16,'Calculations - pre operations'!$F$155:$X$155,'Calculations - pre operations'!$F$167:$X$167)</f>
        <v>0</v>
      </c>
      <c r="BN181" s="304">
        <f>-LOOKUP(BN$16,'Calculations - pre operations'!$F$155:$X$155,'Calculations - pre operations'!$F$167:$X$167)</f>
        <v>0</v>
      </c>
      <c r="BO181" s="304">
        <f>-LOOKUP(BO$16,'Calculations - pre operations'!$F$155:$X$155,'Calculations - pre operations'!$F$167:$X$167)</f>
        <v>0</v>
      </c>
      <c r="BP181" s="304">
        <f>-LOOKUP(BP$16,'Calculations - pre operations'!$F$155:$X$155,'Calculations - pre operations'!$F$167:$X$167)</f>
        <v>0</v>
      </c>
      <c r="BQ181" s="304">
        <f>-LOOKUP(BQ$16,'Calculations - pre operations'!$F$155:$X$155,'Calculations - pre operations'!$F$167:$X$167)</f>
        <v>0</v>
      </c>
      <c r="BR181" s="304">
        <f>-LOOKUP(BR$16,'Calculations - pre operations'!$F$155:$X$155,'Calculations - pre operations'!$F$167:$X$167)</f>
        <v>0</v>
      </c>
      <c r="BS181" s="304">
        <f>-LOOKUP(BS$16,'Calculations - pre operations'!$F$155:$X$155,'Calculations - pre operations'!$F$167:$X$167)</f>
        <v>0</v>
      </c>
      <c r="BT181" s="304">
        <f>-LOOKUP(BT$16,'Calculations - pre operations'!$F$155:$X$155,'Calculations - pre operations'!$F$167:$X$167)</f>
        <v>0</v>
      </c>
      <c r="BU181" s="304">
        <f>-LOOKUP(BU$16,'Calculations - pre operations'!$F$155:$X$155,'Calculations - pre operations'!$F$167:$X$167)</f>
        <v>0</v>
      </c>
      <c r="BV181" s="304">
        <f>-LOOKUP(BV$16,'Calculations - pre operations'!$F$155:$X$155,'Calculations - pre operations'!$F$167:$X$167)</f>
        <v>0</v>
      </c>
      <c r="BW181" s="304">
        <f>-LOOKUP(BW$16,'Calculations - pre operations'!$F$155:$X$155,'Calculations - pre operations'!$F$167:$X$167)</f>
        <v>0</v>
      </c>
      <c r="BX181" s="304">
        <f>-LOOKUP(BX$16,'Calculations - pre operations'!$F$155:$X$155,'Calculations - pre operations'!$F$167:$X$167)</f>
        <v>0</v>
      </c>
      <c r="BY181" s="304">
        <f>-LOOKUP(BY$16,'Calculations - pre operations'!$F$155:$X$155,'Calculations - pre operations'!$F$167:$X$167)</f>
        <v>0</v>
      </c>
      <c r="BZ181" s="304">
        <f>-LOOKUP(BZ$16,'Calculations - pre operations'!$F$155:$X$155,'Calculations - pre operations'!$F$167:$X$167)</f>
        <v>0</v>
      </c>
      <c r="CA181" s="304">
        <f>-LOOKUP(CA$16,'Calculations - pre operations'!$F$155:$X$155,'Calculations - pre operations'!$F$167:$X$167)</f>
        <v>0</v>
      </c>
      <c r="CB181" s="304">
        <f>-LOOKUP(CB$16,'Calculations - pre operations'!$F$155:$X$155,'Calculations - pre operations'!$F$167:$X$167)</f>
        <v>0</v>
      </c>
      <c r="CC181" s="304">
        <f>-LOOKUP(CC$16,'Calculations - pre operations'!$F$155:$X$155,'Calculations - pre operations'!$F$167:$X$167)</f>
        <v>0</v>
      </c>
      <c r="CD181" s="304">
        <f>-LOOKUP(CD$16,'Calculations - pre operations'!$F$155:$X$155,'Calculations - pre operations'!$F$167:$X$167)</f>
        <v>0</v>
      </c>
      <c r="CE181" s="304">
        <f>-LOOKUP(CE$16,'Calculations - pre operations'!$F$155:$X$155,'Calculations - pre operations'!$F$167:$X$167)</f>
        <v>0</v>
      </c>
      <c r="CF181" s="304">
        <f>-LOOKUP(CF$16,'Calculations - pre operations'!$F$155:$X$155,'Calculations - pre operations'!$F$167:$X$167)</f>
        <v>0</v>
      </c>
      <c r="CG181" s="304">
        <f>-LOOKUP(CG$16,'Calculations - pre operations'!$F$155:$X$155,'Calculations - pre operations'!$F$167:$X$167)</f>
        <v>0</v>
      </c>
      <c r="CH181" s="66"/>
    </row>
    <row r="182" spans="1:86" s="302" customFormat="1" ht="14.45" x14ac:dyDescent="0.3">
      <c r="A182" s="207"/>
      <c r="B182" s="226" t="s">
        <v>809</v>
      </c>
      <c r="C182" s="207"/>
      <c r="D182" s="305">
        <f t="shared" si="149"/>
        <v>0</v>
      </c>
      <c r="E182" s="306"/>
      <c r="F182" s="304">
        <f>-LOOKUP(F$16,'Calculations - pre operations'!$F$155:$X$155,'Calculations - pre operations'!$F$173:$X$173)</f>
        <v>0</v>
      </c>
      <c r="G182" s="304">
        <f>-LOOKUP(G$16,'Calculations - pre operations'!$F$155:$X$155,'Calculations - pre operations'!$F$173:$X$173)</f>
        <v>0</v>
      </c>
      <c r="H182" s="304">
        <f>-LOOKUP(H$16,'Calculations - pre operations'!$F$155:$X$155,'Calculations - pre operations'!$F$173:$X$173)</f>
        <v>0</v>
      </c>
      <c r="I182" s="304">
        <f>-LOOKUP(I$16,'Calculations - pre operations'!$F$155:$X$155,'Calculations - pre operations'!$F$173:$X$173)</f>
        <v>0</v>
      </c>
      <c r="J182" s="304">
        <f>-LOOKUP(J$16,'Calculations - pre operations'!$F$155:$X$155,'Calculations - pre operations'!$F$173:$X$173)</f>
        <v>0</v>
      </c>
      <c r="K182" s="304">
        <f>-LOOKUP(K$16,'Calculations - pre operations'!$F$155:$X$155,'Calculations - pre operations'!$F$173:$X$173)</f>
        <v>0</v>
      </c>
      <c r="L182" s="304">
        <f>-LOOKUP(L$16,'Calculations - pre operations'!$F$155:$X$155,'Calculations - pre operations'!$F$173:$X$173)</f>
        <v>0</v>
      </c>
      <c r="M182" s="304">
        <f>-LOOKUP(M$16,'Calculations - pre operations'!$F$155:$X$155,'Calculations - pre operations'!$F$173:$X$173)</f>
        <v>0</v>
      </c>
      <c r="N182" s="304">
        <f>-LOOKUP(N$16,'Calculations - pre operations'!$F$155:$X$155,'Calculations - pre operations'!$F$173:$X$173)</f>
        <v>0</v>
      </c>
      <c r="O182" s="304">
        <f>-LOOKUP(O$16,'Calculations - pre operations'!$F$155:$X$155,'Calculations - pre operations'!$F$173:$X$173)</f>
        <v>0</v>
      </c>
      <c r="P182" s="304">
        <f>-LOOKUP(P$16,'Calculations - pre operations'!$F$155:$X$155,'Calculations - pre operations'!$F$173:$X$173)</f>
        <v>0</v>
      </c>
      <c r="Q182" s="304">
        <f>-LOOKUP(Q$16,'Calculations - pre operations'!$F$155:$X$155,'Calculations - pre operations'!$F$173:$X$173)</f>
        <v>0</v>
      </c>
      <c r="R182" s="304">
        <f>-LOOKUP(R$16,'Calculations - pre operations'!$F$155:$X$155,'Calculations - pre operations'!$F$173:$X$173)</f>
        <v>0</v>
      </c>
      <c r="S182" s="304">
        <f>-LOOKUP(S$16,'Calculations - pre operations'!$F$155:$X$155,'Calculations - pre operations'!$F$173:$X$173)</f>
        <v>0</v>
      </c>
      <c r="T182" s="304">
        <f>-LOOKUP(T$16,'Calculations - pre operations'!$F$155:$X$155,'Calculations - pre operations'!$F$173:$X$173)</f>
        <v>0</v>
      </c>
      <c r="U182" s="304">
        <f>-LOOKUP(U$16,'Calculations - pre operations'!$F$155:$X$155,'Calculations - pre operations'!$F$173:$X$173)</f>
        <v>0</v>
      </c>
      <c r="V182" s="304">
        <f>-LOOKUP(V$16,'Calculations - pre operations'!$F$155:$X$155,'Calculations - pre operations'!$F$173:$X$173)</f>
        <v>0</v>
      </c>
      <c r="W182" s="304">
        <f>-LOOKUP(W$16,'Calculations - pre operations'!$F$155:$X$155,'Calculations - pre operations'!$F$173:$X$173)</f>
        <v>0</v>
      </c>
      <c r="X182" s="304">
        <f>-LOOKUP(X$16,'Calculations - pre operations'!$F$155:$X$155,'Calculations - pre operations'!$F$173:$X$173)</f>
        <v>0</v>
      </c>
      <c r="Y182" s="304">
        <f>-LOOKUP(Y$16,'Calculations - pre operations'!$F$155:$X$155,'Calculations - pre operations'!$F$173:$X$173)</f>
        <v>0</v>
      </c>
      <c r="Z182" s="304">
        <f>-LOOKUP(Z$16,'Calculations - pre operations'!$F$155:$X$155,'Calculations - pre operations'!$F$173:$X$173)</f>
        <v>0</v>
      </c>
      <c r="AA182" s="304">
        <f>-LOOKUP(AA$16,'Calculations - pre operations'!$F$155:$X$155,'Calculations - pre operations'!$F$173:$X$173)</f>
        <v>0</v>
      </c>
      <c r="AB182" s="304">
        <f>-LOOKUP(AB$16,'Calculations - pre operations'!$F$155:$X$155,'Calculations - pre operations'!$F$173:$X$173)</f>
        <v>0</v>
      </c>
      <c r="AC182" s="304">
        <f>-LOOKUP(AC$16,'Calculations - pre operations'!$F$155:$X$155,'Calculations - pre operations'!$F$173:$X$173)</f>
        <v>0</v>
      </c>
      <c r="AD182" s="304">
        <f>-LOOKUP(AD$16,'Calculations - pre operations'!$F$155:$X$155,'Calculations - pre operations'!$F$173:$X$173)</f>
        <v>0</v>
      </c>
      <c r="AE182" s="304">
        <f>-LOOKUP(AE$16,'Calculations - pre operations'!$F$155:$X$155,'Calculations - pre operations'!$F$173:$X$173)</f>
        <v>0</v>
      </c>
      <c r="AF182" s="304">
        <f>-LOOKUP(AF$16,'Calculations - pre operations'!$F$155:$X$155,'Calculations - pre operations'!$F$173:$X$173)</f>
        <v>0</v>
      </c>
      <c r="AG182" s="304">
        <f>-LOOKUP(AG$16,'Calculations - pre operations'!$F$155:$X$155,'Calculations - pre operations'!$F$173:$X$173)</f>
        <v>0</v>
      </c>
      <c r="AH182" s="304">
        <f>-LOOKUP(AH$16,'Calculations - pre operations'!$F$155:$X$155,'Calculations - pre operations'!$F$173:$X$173)</f>
        <v>0</v>
      </c>
      <c r="AI182" s="304">
        <f>-LOOKUP(AI$16,'Calculations - pre operations'!$F$155:$X$155,'Calculations - pre operations'!$F$173:$X$173)</f>
        <v>0</v>
      </c>
      <c r="AJ182" s="304">
        <f>-LOOKUP(AJ$16,'Calculations - pre operations'!$F$155:$X$155,'Calculations - pre operations'!$F$173:$X$173)</f>
        <v>0</v>
      </c>
      <c r="AK182" s="304">
        <f>-LOOKUP(AK$16,'Calculations - pre operations'!$F$155:$X$155,'Calculations - pre operations'!$F$173:$X$173)</f>
        <v>0</v>
      </c>
      <c r="AL182" s="304">
        <f>-LOOKUP(AL$16,'Calculations - pre operations'!$F$155:$X$155,'Calculations - pre operations'!$F$173:$X$173)</f>
        <v>0</v>
      </c>
      <c r="AM182" s="304">
        <f>-LOOKUP(AM$16,'Calculations - pre operations'!$F$155:$X$155,'Calculations - pre operations'!$F$173:$X$173)</f>
        <v>0</v>
      </c>
      <c r="AN182" s="304">
        <f>-LOOKUP(AN$16,'Calculations - pre operations'!$F$155:$X$155,'Calculations - pre operations'!$F$173:$X$173)</f>
        <v>0</v>
      </c>
      <c r="AO182" s="304">
        <f>-LOOKUP(AO$16,'Calculations - pre operations'!$F$155:$X$155,'Calculations - pre operations'!$F$173:$X$173)</f>
        <v>0</v>
      </c>
      <c r="AP182" s="304">
        <f>-LOOKUP(AP$16,'Calculations - pre operations'!$F$155:$X$155,'Calculations - pre operations'!$F$173:$X$173)</f>
        <v>0</v>
      </c>
      <c r="AQ182" s="304">
        <f>-LOOKUP(AQ$16,'Calculations - pre operations'!$F$155:$X$155,'Calculations - pre operations'!$F$173:$X$173)</f>
        <v>0</v>
      </c>
      <c r="AR182" s="304">
        <f>-LOOKUP(AR$16,'Calculations - pre operations'!$F$155:$X$155,'Calculations - pre operations'!$F$173:$X$173)</f>
        <v>0</v>
      </c>
      <c r="AS182" s="304">
        <f>-LOOKUP(AS$16,'Calculations - pre operations'!$F$155:$X$155,'Calculations - pre operations'!$F$173:$X$173)</f>
        <v>0</v>
      </c>
      <c r="AT182" s="304">
        <f>-LOOKUP(AT$16,'Calculations - pre operations'!$F$155:$X$155,'Calculations - pre operations'!$F$173:$X$173)</f>
        <v>0</v>
      </c>
      <c r="AU182" s="304">
        <f>-LOOKUP(AU$16,'Calculations - pre operations'!$F$155:$X$155,'Calculations - pre operations'!$F$173:$X$173)</f>
        <v>0</v>
      </c>
      <c r="AV182" s="304">
        <f>-LOOKUP(AV$16,'Calculations - pre operations'!$F$155:$X$155,'Calculations - pre operations'!$F$173:$X$173)</f>
        <v>0</v>
      </c>
      <c r="AW182" s="304">
        <f>-LOOKUP(AW$16,'Calculations - pre operations'!$F$155:$X$155,'Calculations - pre operations'!$F$173:$X$173)</f>
        <v>0</v>
      </c>
      <c r="AX182" s="304">
        <f>-LOOKUP(AX$16,'Calculations - pre operations'!$F$155:$X$155,'Calculations - pre operations'!$F$173:$X$173)</f>
        <v>0</v>
      </c>
      <c r="AY182" s="304">
        <f>-LOOKUP(AY$16,'Calculations - pre operations'!$F$155:$X$155,'Calculations - pre operations'!$F$173:$X$173)</f>
        <v>0</v>
      </c>
      <c r="AZ182" s="304">
        <f>-LOOKUP(AZ$16,'Calculations - pre operations'!$F$155:$X$155,'Calculations - pre operations'!$F$173:$X$173)</f>
        <v>0</v>
      </c>
      <c r="BA182" s="304">
        <f>-LOOKUP(BA$16,'Calculations - pre operations'!$F$155:$X$155,'Calculations - pre operations'!$F$173:$X$173)</f>
        <v>0</v>
      </c>
      <c r="BB182" s="304">
        <f>-LOOKUP(BB$16,'Calculations - pre operations'!$F$155:$X$155,'Calculations - pre operations'!$F$173:$X$173)</f>
        <v>0</v>
      </c>
      <c r="BC182" s="304">
        <f>-LOOKUP(BC$16,'Calculations - pre operations'!$F$155:$X$155,'Calculations - pre operations'!$F$173:$X$173)</f>
        <v>0</v>
      </c>
      <c r="BD182" s="304">
        <f>-LOOKUP(BD$16,'Calculations - pre operations'!$F$155:$X$155,'Calculations - pre operations'!$F$173:$X$173)</f>
        <v>0</v>
      </c>
      <c r="BE182" s="304">
        <f>-LOOKUP(BE$16,'Calculations - pre operations'!$F$155:$X$155,'Calculations - pre operations'!$F$173:$X$173)</f>
        <v>0</v>
      </c>
      <c r="BF182" s="304">
        <f>-LOOKUP(BF$16,'Calculations - pre operations'!$F$155:$X$155,'Calculations - pre operations'!$F$173:$X$173)</f>
        <v>0</v>
      </c>
      <c r="BG182" s="304">
        <f>-LOOKUP(BG$16,'Calculations - pre operations'!$F$155:$X$155,'Calculations - pre operations'!$F$173:$X$173)</f>
        <v>0</v>
      </c>
      <c r="BH182" s="304">
        <f>-LOOKUP(BH$16,'Calculations - pre operations'!$F$155:$X$155,'Calculations - pre operations'!$F$173:$X$173)</f>
        <v>0</v>
      </c>
      <c r="BI182" s="304">
        <f>-LOOKUP(BI$16,'Calculations - pre operations'!$F$155:$X$155,'Calculations - pre operations'!$F$173:$X$173)</f>
        <v>0</v>
      </c>
      <c r="BJ182" s="304">
        <f>-LOOKUP(BJ$16,'Calculations - pre operations'!$F$155:$X$155,'Calculations - pre operations'!$F$173:$X$173)</f>
        <v>0</v>
      </c>
      <c r="BK182" s="304">
        <f>-LOOKUP(BK$16,'Calculations - pre operations'!$F$155:$X$155,'Calculations - pre operations'!$F$173:$X$173)</f>
        <v>0</v>
      </c>
      <c r="BL182" s="304">
        <f>-LOOKUP(BL$16,'Calculations - pre operations'!$F$155:$X$155,'Calculations - pre operations'!$F$173:$X$173)</f>
        <v>0</v>
      </c>
      <c r="BM182" s="304">
        <f>-LOOKUP(BM$16,'Calculations - pre operations'!$F$155:$X$155,'Calculations - pre operations'!$F$173:$X$173)</f>
        <v>0</v>
      </c>
      <c r="BN182" s="304">
        <f>-LOOKUP(BN$16,'Calculations - pre operations'!$F$155:$X$155,'Calculations - pre operations'!$F$173:$X$173)</f>
        <v>0</v>
      </c>
      <c r="BO182" s="304">
        <f>-LOOKUP(BO$16,'Calculations - pre operations'!$F$155:$X$155,'Calculations - pre operations'!$F$173:$X$173)</f>
        <v>0</v>
      </c>
      <c r="BP182" s="304">
        <f>-LOOKUP(BP$16,'Calculations - pre operations'!$F$155:$X$155,'Calculations - pre operations'!$F$173:$X$173)</f>
        <v>0</v>
      </c>
      <c r="BQ182" s="304">
        <f>-LOOKUP(BQ$16,'Calculations - pre operations'!$F$155:$X$155,'Calculations - pre operations'!$F$173:$X$173)</f>
        <v>0</v>
      </c>
      <c r="BR182" s="304">
        <f>-LOOKUP(BR$16,'Calculations - pre operations'!$F$155:$X$155,'Calculations - pre operations'!$F$173:$X$173)</f>
        <v>0</v>
      </c>
      <c r="BS182" s="304">
        <f>-LOOKUP(BS$16,'Calculations - pre operations'!$F$155:$X$155,'Calculations - pre operations'!$F$173:$X$173)</f>
        <v>0</v>
      </c>
      <c r="BT182" s="304">
        <f>-LOOKUP(BT$16,'Calculations - pre operations'!$F$155:$X$155,'Calculations - pre operations'!$F$173:$X$173)</f>
        <v>0</v>
      </c>
      <c r="BU182" s="304">
        <f>-LOOKUP(BU$16,'Calculations - pre operations'!$F$155:$X$155,'Calculations - pre operations'!$F$173:$X$173)</f>
        <v>0</v>
      </c>
      <c r="BV182" s="304">
        <f>-LOOKUP(BV$16,'Calculations - pre operations'!$F$155:$X$155,'Calculations - pre operations'!$F$173:$X$173)</f>
        <v>0</v>
      </c>
      <c r="BW182" s="304">
        <f>-LOOKUP(BW$16,'Calculations - pre operations'!$F$155:$X$155,'Calculations - pre operations'!$F$173:$X$173)</f>
        <v>0</v>
      </c>
      <c r="BX182" s="304">
        <f>-LOOKUP(BX$16,'Calculations - pre operations'!$F$155:$X$155,'Calculations - pre operations'!$F$173:$X$173)</f>
        <v>0</v>
      </c>
      <c r="BY182" s="304">
        <f>-LOOKUP(BY$16,'Calculations - pre operations'!$F$155:$X$155,'Calculations - pre operations'!$F$173:$X$173)</f>
        <v>0</v>
      </c>
      <c r="BZ182" s="304">
        <f>-LOOKUP(BZ$16,'Calculations - pre operations'!$F$155:$X$155,'Calculations - pre operations'!$F$173:$X$173)</f>
        <v>0</v>
      </c>
      <c r="CA182" s="304">
        <f>-LOOKUP(CA$16,'Calculations - pre operations'!$F$155:$X$155,'Calculations - pre operations'!$F$173:$X$173)</f>
        <v>0</v>
      </c>
      <c r="CB182" s="304">
        <f>-LOOKUP(CB$16,'Calculations - pre operations'!$F$155:$X$155,'Calculations - pre operations'!$F$173:$X$173)</f>
        <v>0</v>
      </c>
      <c r="CC182" s="304">
        <f>-LOOKUP(CC$16,'Calculations - pre operations'!$F$155:$X$155,'Calculations - pre operations'!$F$173:$X$173)</f>
        <v>0</v>
      </c>
      <c r="CD182" s="304">
        <f>-LOOKUP(CD$16,'Calculations - pre operations'!$F$155:$X$155,'Calculations - pre operations'!$F$173:$X$173)</f>
        <v>0</v>
      </c>
      <c r="CE182" s="304">
        <f>-LOOKUP(CE$16,'Calculations - pre operations'!$F$155:$X$155,'Calculations - pre operations'!$F$173:$X$173)</f>
        <v>0</v>
      </c>
      <c r="CF182" s="304">
        <f>-LOOKUP(CF$16,'Calculations - pre operations'!$F$155:$X$155,'Calculations - pre operations'!$F$173:$X$173)</f>
        <v>0</v>
      </c>
      <c r="CG182" s="304">
        <f>-LOOKUP(CG$16,'Calculations - pre operations'!$F$155:$X$155,'Calculations - pre operations'!$F$173:$X$173)</f>
        <v>0</v>
      </c>
      <c r="CH182" s="66"/>
    </row>
    <row r="183" spans="1:86" s="81" customFormat="1" ht="14.45" x14ac:dyDescent="0.3">
      <c r="A183" s="207"/>
      <c r="B183" s="207" t="s">
        <v>624</v>
      </c>
      <c r="D183" s="305">
        <f t="shared" si="149"/>
        <v>-351586.5373565231</v>
      </c>
      <c r="F183" s="114">
        <f>-F$21*F$147*Inputs!$E$86/Days_in_year</f>
        <v>0</v>
      </c>
      <c r="G183" s="114">
        <f>-G$21*G$147*Inputs!$E$86/Days_in_year</f>
        <v>0</v>
      </c>
      <c r="H183" s="114">
        <f>-H$21*H$147*Inputs!$E$86/Days_in_year</f>
        <v>-6778.2020547945203</v>
      </c>
      <c r="I183" s="114">
        <f>-I$21*I$147*Inputs!$E$86/Days_in_year</f>
        <v>-6975.6164383561645</v>
      </c>
      <c r="J183" s="114">
        <f>-J$21*J$147*Inputs!$E$86/Days_in_year</f>
        <v>-6986.5184572012404</v>
      </c>
      <c r="K183" s="114">
        <f>-K$21*K$147*Inputs!$E$86/Days_in_year</f>
        <v>-7150.0068493150684</v>
      </c>
      <c r="L183" s="114">
        <f>-L$21*L$147*Inputs!$E$86/Days_in_year</f>
        <v>-7121.8342679794523</v>
      </c>
      <c r="M183" s="114">
        <f>-M$21*M$147*Inputs!$E$86/Days_in_year</f>
        <v>-7328.7570205479442</v>
      </c>
      <c r="N183" s="114">
        <f>-N$21*N$147*Inputs!$E$86/Days_in_year</f>
        <v>-7299.880124678939</v>
      </c>
      <c r="O183" s="114">
        <f>-O$21*O$147*Inputs!$E$86/Days_in_year</f>
        <v>-7511.9759460616424</v>
      </c>
      <c r="P183" s="114">
        <f>-P$21*P$147*Inputs!$E$86/Days_in_year</f>
        <v>-7482.3771277959113</v>
      </c>
      <c r="Q183" s="114">
        <f>-Q$21*Q$147*Inputs!$E$86/Days_in_year</f>
        <v>-7699.7753447131818</v>
      </c>
      <c r="R183" s="114">
        <f>-R$21*R$147*Inputs!$E$86/Days_in_year</f>
        <v>-7711.8091336482157</v>
      </c>
      <c r="S183" s="114">
        <f>-S$21*S$147*Inputs!$E$86/Days_in_year</f>
        <v>-7892.2697283310117</v>
      </c>
      <c r="T183" s="114">
        <f>-T$21*T$147*Inputs!$E$86/Days_in_year</f>
        <v>-7861.1724698905782</v>
      </c>
      <c r="U183" s="114">
        <f>-U$21*U$147*Inputs!$E$86/Days_in_year</f>
        <v>-8089.5764715392861</v>
      </c>
      <c r="V183" s="114">
        <f>-V$21*V$147*Inputs!$E$86/Days_in_year</f>
        <v>-8057.701781637842</v>
      </c>
      <c r="W183" s="114">
        <f>-W$21*W$147*Inputs!$E$86/Days_in_year</f>
        <v>-8291.8158833277685</v>
      </c>
      <c r="X183" s="114">
        <f>-X$21*X$147*Inputs!$E$86/Days_in_year</f>
        <v>-8259.1443261787863</v>
      </c>
      <c r="Y183" s="114">
        <f>-Y$21*Y$147*Inputs!$E$86/Days_in_year</f>
        <v>-8499.1112804109598</v>
      </c>
      <c r="Z183" s="114">
        <f>-Z$21*Z$147*Inputs!$E$86/Days_in_year</f>
        <v>-8512.3943317605117</v>
      </c>
      <c r="AA183" s="114">
        <f>-AA$21*AA$147*Inputs!$E$86/Days_in_year</f>
        <v>-8711.5890624212316</v>
      </c>
      <c r="AB183" s="114">
        <f>-AB$21*AB$147*Inputs!$E$86/Days_in_year</f>
        <v>-8677.2635076915867</v>
      </c>
      <c r="AC183" s="114">
        <f>-AC$21*AC$147*Inputs!$E$86/Days_in_year</f>
        <v>-8929.3787889817631</v>
      </c>
      <c r="AD183" s="114">
        <f>-AD$21*AD$147*Inputs!$E$86/Days_in_year</f>
        <v>-8894.1950953838768</v>
      </c>
      <c r="AE183" s="114">
        <f>-AE$21*AE$147*Inputs!$E$86/Days_in_year</f>
        <v>-9152.6132587063057</v>
      </c>
      <c r="AF183" s="114">
        <f>-AF$21*AF$147*Inputs!$E$86/Days_in_year</f>
        <v>-9116.5499727684728</v>
      </c>
      <c r="AG183" s="114">
        <f>-AG$21*AG$147*Inputs!$E$86/Days_in_year</f>
        <v>-9381.428590173964</v>
      </c>
      <c r="AH183" s="114">
        <f>-AH$21*AH$147*Inputs!$E$86/Days_in_year</f>
        <v>-9396.0905934804341</v>
      </c>
      <c r="AI183" s="114">
        <f>-AI$21*AI$147*Inputs!$E$86/Days_in_year</f>
        <v>-9615.9643049283113</v>
      </c>
      <c r="AJ183" s="114">
        <f>-AJ$21*AJ$147*Inputs!$E$86/Days_in_year</f>
        <v>-9578.0753151398731</v>
      </c>
      <c r="AK183" s="114">
        <f>-AK$21*AK$147*Inputs!$E$86/Days_in_year</f>
        <v>-9856.36341255152</v>
      </c>
      <c r="AL183" s="114">
        <f>-AL$21*AL$147*Inputs!$E$86/Days_in_year</f>
        <v>-9817.5271980183716</v>
      </c>
      <c r="AM183" s="114">
        <f>-AM$21*AM$147*Inputs!$E$86/Days_in_year</f>
        <v>-10102.772497865306</v>
      </c>
      <c r="AN183" s="114">
        <f>-AN$21*AN$147*Inputs!$E$86/Days_in_year</f>
        <v>-10062.965377968827</v>
      </c>
      <c r="AO183" s="114">
        <f>-AO$21*AO$147*Inputs!$E$86/Days_in_year</f>
        <v>-10355.341810311937</v>
      </c>
      <c r="AP183" s="114">
        <f>-AP$21*AP$147*Inputs!$E$86/Days_in_year</f>
        <v>-10371.525918564004</v>
      </c>
      <c r="AQ183" s="114">
        <f>-AQ$21*AQ$147*Inputs!$E$86/Days_in_year</f>
        <v>-10614.225355569733</v>
      </c>
      <c r="AR183" s="114">
        <f>-AR$21*AR$147*Inputs!$E$86/Days_in_year</f>
        <v>-10572.403000228498</v>
      </c>
      <c r="AS183" s="114">
        <f>-AS$21*AS$147*Inputs!$E$86/Days_in_year</f>
        <v>-10879.580989458977</v>
      </c>
      <c r="AT183" s="114">
        <f>-AT$21*AT$147*Inputs!$E$86/Days_in_year</f>
        <v>-10836.713075234209</v>
      </c>
      <c r="AU183" s="114">
        <f>-AU$21*AU$147*Inputs!$E$86/Days_in_year</f>
        <v>-11154.031192906812</v>
      </c>
      <c r="AV183" s="114">
        <f>-AV$21*AV$147*Inputs!$E$86/Days_in_year</f>
        <v>0</v>
      </c>
      <c r="AW183" s="114">
        <f>-AW$21*AW$147*Inputs!$E$86/Days_in_year</f>
        <v>0</v>
      </c>
      <c r="AX183" s="114">
        <f>-AX$21*AX$147*Inputs!$E$86/Days_in_year</f>
        <v>0</v>
      </c>
      <c r="AY183" s="114">
        <f>-AY$21*AY$147*Inputs!$E$86/Days_in_year</f>
        <v>0</v>
      </c>
      <c r="AZ183" s="114">
        <f>-AZ$21*AZ$147*Inputs!$E$86/Days_in_year</f>
        <v>0</v>
      </c>
      <c r="BA183" s="114">
        <f>-BA$21*BA$147*Inputs!$E$86/Days_in_year</f>
        <v>0</v>
      </c>
      <c r="BB183" s="114">
        <f>-BB$21*BB$147*Inputs!$E$86/Days_in_year</f>
        <v>0</v>
      </c>
      <c r="BC183" s="114">
        <f>-BC$21*BC$147*Inputs!$E$86/Days_in_year</f>
        <v>0</v>
      </c>
      <c r="BD183" s="114">
        <f>-BD$21*BD$147*Inputs!$E$86/Days_in_year</f>
        <v>0</v>
      </c>
      <c r="BE183" s="114">
        <f>-BE$21*BE$147*Inputs!$E$86/Days_in_year</f>
        <v>0</v>
      </c>
      <c r="BF183" s="114">
        <f>-BF$21*BF$147*Inputs!$E$86/Days_in_year</f>
        <v>0</v>
      </c>
      <c r="BG183" s="114">
        <f>-BG$21*BG$147*Inputs!$E$86/Days_in_year</f>
        <v>0</v>
      </c>
      <c r="BH183" s="114">
        <f>-BH$21*BH$147*Inputs!$E$86/Days_in_year</f>
        <v>0</v>
      </c>
      <c r="BI183" s="114">
        <f>-BI$21*BI$147*Inputs!$E$86/Days_in_year</f>
        <v>0</v>
      </c>
      <c r="BJ183" s="114">
        <f>-BJ$21*BJ$147*Inputs!$E$86/Days_in_year</f>
        <v>0</v>
      </c>
      <c r="BK183" s="114">
        <f>-BK$21*BK$147*Inputs!$E$86/Days_in_year</f>
        <v>0</v>
      </c>
      <c r="BL183" s="114">
        <f>-BL$21*BL$147*Inputs!$E$86/Days_in_year</f>
        <v>0</v>
      </c>
      <c r="BM183" s="114">
        <f>-BM$21*BM$147*Inputs!$E$86/Days_in_year</f>
        <v>0</v>
      </c>
      <c r="BN183" s="114">
        <f>-BN$21*BN$147*Inputs!$E$86/Days_in_year</f>
        <v>0</v>
      </c>
      <c r="BO183" s="114">
        <f>-BO$21*BO$147*Inputs!$E$86/Days_in_year</f>
        <v>0</v>
      </c>
      <c r="BP183" s="114">
        <f>-BP$21*BP$147*Inputs!$E$86/Days_in_year</f>
        <v>0</v>
      </c>
      <c r="BQ183" s="114">
        <f>-BQ$21*BQ$147*Inputs!$E$86/Days_in_year</f>
        <v>0</v>
      </c>
      <c r="BR183" s="114">
        <f>-BR$21*BR$147*Inputs!$E$86/Days_in_year</f>
        <v>0</v>
      </c>
      <c r="BS183" s="114">
        <f>-BS$21*BS$147*Inputs!$E$86/Days_in_year</f>
        <v>0</v>
      </c>
      <c r="BT183" s="114">
        <f>-BT$21*BT$147*Inputs!$E$86/Days_in_year</f>
        <v>0</v>
      </c>
      <c r="BU183" s="114">
        <f>-BU$21*BU$147*Inputs!$E$86/Days_in_year</f>
        <v>0</v>
      </c>
      <c r="BV183" s="114">
        <f>-BV$21*BV$147*Inputs!$E$86/Days_in_year</f>
        <v>0</v>
      </c>
      <c r="BW183" s="114">
        <f>-BW$21*BW$147*Inputs!$E$86/Days_in_year</f>
        <v>0</v>
      </c>
      <c r="BX183" s="114">
        <f>-BX$21*BX$147*Inputs!$E$86/Days_in_year</f>
        <v>0</v>
      </c>
      <c r="BY183" s="114">
        <f>-BY$21*BY$147*Inputs!$E$86/Days_in_year</f>
        <v>0</v>
      </c>
      <c r="BZ183" s="114">
        <f>-BZ$21*BZ$147*Inputs!$E$86/Days_in_year</f>
        <v>0</v>
      </c>
      <c r="CA183" s="114">
        <f>-CA$21*CA$147*Inputs!$E$86/Days_in_year</f>
        <v>0</v>
      </c>
      <c r="CB183" s="114">
        <f>-CB$21*CB$147*Inputs!$E$86/Days_in_year</f>
        <v>0</v>
      </c>
      <c r="CC183" s="114">
        <f>-CC$21*CC$147*Inputs!$E$86/Days_in_year</f>
        <v>0</v>
      </c>
      <c r="CD183" s="114">
        <f>-CD$21*CD$147*Inputs!$E$86/Days_in_year</f>
        <v>0</v>
      </c>
      <c r="CE183" s="114">
        <f>-CE$21*CE$147*Inputs!$E$86/Days_in_year</f>
        <v>0</v>
      </c>
      <c r="CF183" s="114">
        <f>-CF$21*CF$147*Inputs!$E$86/Days_in_year</f>
        <v>0</v>
      </c>
      <c r="CG183" s="114">
        <f>-CG$21*CG$147*Inputs!$E$86/Days_in_year</f>
        <v>0</v>
      </c>
      <c r="CH183" s="66"/>
    </row>
    <row r="184" spans="1:86" s="81" customFormat="1" ht="14.45" x14ac:dyDescent="0.3">
      <c r="A184" s="207"/>
      <c r="B184" s="207" t="s">
        <v>424</v>
      </c>
      <c r="D184" s="305">
        <f t="shared" si="149"/>
        <v>-156260.68326956575</v>
      </c>
      <c r="F184" s="114">
        <f>-F$152*((F$64*Inputs!$E$89)+(F$69*Inputs!$E$94)+(F$74*Inputs!$E$98))/Days_in_year</f>
        <v>0</v>
      </c>
      <c r="G184" s="114">
        <f>-G$152*((G$64*Inputs!$E$89)+(G$69*Inputs!$E$94)+(G$74*Inputs!$E$98))/Days_in_year</f>
        <v>0</v>
      </c>
      <c r="H184" s="114">
        <f>-H$152*((H$64*Inputs!$E$89)+(H$69*Inputs!$E$94)+(H$74*Inputs!$E$98))/Days_in_year</f>
        <v>-3012.5342465753424</v>
      </c>
      <c r="I184" s="114">
        <f>-I$152*((I$64*Inputs!$E$89)+(I$69*Inputs!$E$94)+(I$74*Inputs!$E$98))/Days_in_year</f>
        <v>-3100.2739726027398</v>
      </c>
      <c r="J184" s="114">
        <f>-J$152*((J$64*Inputs!$E$89)+(J$69*Inputs!$E$94)+(J$74*Inputs!$E$98))/Days_in_year</f>
        <v>-3105.1193143116629</v>
      </c>
      <c r="K184" s="114">
        <f>-K$152*((K$64*Inputs!$E$89)+(K$69*Inputs!$E$94)+(K$74*Inputs!$E$98))/Days_in_year</f>
        <v>-3177.7808219178082</v>
      </c>
      <c r="L184" s="114">
        <f>-L$152*((L$64*Inputs!$E$89)+(L$69*Inputs!$E$94)+(L$74*Inputs!$E$98))/Days_in_year</f>
        <v>-3165.2596746575341</v>
      </c>
      <c r="M184" s="114">
        <f>-M$152*((M$64*Inputs!$E$89)+(M$69*Inputs!$E$94)+(M$74*Inputs!$E$98))/Days_in_year</f>
        <v>-3257.2253424657529</v>
      </c>
      <c r="N184" s="114">
        <f>-N$152*((N$64*Inputs!$E$89)+(N$69*Inputs!$E$94)+(N$74*Inputs!$E$98))/Days_in_year</f>
        <v>-3244.3911665239721</v>
      </c>
      <c r="O184" s="114">
        <f>-O$152*((O$64*Inputs!$E$89)+(O$69*Inputs!$E$94)+(O$74*Inputs!$E$98))/Days_in_year</f>
        <v>-3338.6559760273963</v>
      </c>
      <c r="P184" s="114">
        <f>-P$152*((P$64*Inputs!$E$89)+(P$69*Inputs!$E$94)+(P$74*Inputs!$E$98))/Days_in_year</f>
        <v>-3325.5009456870712</v>
      </c>
      <c r="Q184" s="114">
        <f>-Q$152*((Q$64*Inputs!$E$89)+(Q$69*Inputs!$E$94)+(Q$74*Inputs!$E$98))/Days_in_year</f>
        <v>-3422.1223754280813</v>
      </c>
      <c r="R184" s="114">
        <f>-R$152*((R$64*Inputs!$E$89)+(R$69*Inputs!$E$94)+(R$74*Inputs!$E$98))/Days_in_year</f>
        <v>-3427.4707260658734</v>
      </c>
      <c r="S184" s="114">
        <f>-S$152*((S$64*Inputs!$E$89)+(S$69*Inputs!$E$94)+(S$74*Inputs!$E$98))/Days_in_year</f>
        <v>-3507.6754348137829</v>
      </c>
      <c r="T184" s="114">
        <f>-T$152*((T$64*Inputs!$E$89)+(T$69*Inputs!$E$94)+(T$74*Inputs!$E$98))/Days_in_year</f>
        <v>-3493.8544310624789</v>
      </c>
      <c r="U184" s="114">
        <f>-U$152*((U$64*Inputs!$E$89)+(U$69*Inputs!$E$94)+(U$74*Inputs!$E$98))/Days_in_year</f>
        <v>-3595.3673206841268</v>
      </c>
      <c r="V184" s="114">
        <f>-V$152*((V$64*Inputs!$E$89)+(V$69*Inputs!$E$94)+(V$74*Inputs!$E$98))/Days_in_year</f>
        <v>-3581.2007918390409</v>
      </c>
      <c r="W184" s="114">
        <f>-W$152*((W$64*Inputs!$E$89)+(W$69*Inputs!$E$94)+(W$74*Inputs!$E$98))/Days_in_year</f>
        <v>-3685.2515037012299</v>
      </c>
      <c r="X184" s="114">
        <f>-X$152*((X$64*Inputs!$E$89)+(X$69*Inputs!$E$94)+(X$74*Inputs!$E$98))/Days_in_year</f>
        <v>-3670.7308116350164</v>
      </c>
      <c r="Y184" s="114">
        <f>-Y$152*((Y$64*Inputs!$E$89)+(Y$69*Inputs!$E$94)+(Y$74*Inputs!$E$98))/Days_in_year</f>
        <v>-3777.38279129376</v>
      </c>
      <c r="Z184" s="114">
        <f>-Z$152*((Z$64*Inputs!$E$89)+(Z$69*Inputs!$E$94)+(Z$74*Inputs!$E$98))/Days_in_year</f>
        <v>-3783.2863696713389</v>
      </c>
      <c r="AA184" s="114">
        <f>-AA$152*((AA$64*Inputs!$E$89)+(AA$69*Inputs!$E$94)+(AA$74*Inputs!$E$98))/Days_in_year</f>
        <v>-3871.8173610761032</v>
      </c>
      <c r="AB184" s="114">
        <f>-AB$152*((AB$64*Inputs!$E$89)+(AB$69*Inputs!$E$94)+(AB$74*Inputs!$E$98))/Days_in_year</f>
        <v>-3856.5615589740387</v>
      </c>
      <c r="AC184" s="114">
        <f>-AC$152*((AC$64*Inputs!$E$89)+(AC$69*Inputs!$E$94)+(AC$74*Inputs!$E$98))/Days_in_year</f>
        <v>-3968.6127951030057</v>
      </c>
      <c r="AD184" s="114">
        <f>-AD$152*((AD$64*Inputs!$E$89)+(AD$69*Inputs!$E$94)+(AD$74*Inputs!$E$98))/Days_in_year</f>
        <v>-3952.9755979483898</v>
      </c>
      <c r="AE184" s="114">
        <f>-AE$152*((AE$64*Inputs!$E$89)+(AE$69*Inputs!$E$94)+(AE$74*Inputs!$E$98))/Days_in_year</f>
        <v>-4067.8281149805812</v>
      </c>
      <c r="AF184" s="114">
        <f>-AF$152*((AF$64*Inputs!$E$89)+(AF$69*Inputs!$E$94)+(AF$74*Inputs!$E$98))/Days_in_year</f>
        <v>-4051.7999878970991</v>
      </c>
      <c r="AG184" s="114">
        <f>-AG$152*((AG$64*Inputs!$E$89)+(AG$69*Inputs!$E$94)+(AG$74*Inputs!$E$98))/Days_in_year</f>
        <v>-4169.5238178550944</v>
      </c>
      <c r="AH184" s="114">
        <f>-AH$152*((AH$64*Inputs!$E$89)+(AH$69*Inputs!$E$94)+(AH$74*Inputs!$E$98))/Days_in_year</f>
        <v>-4176.0402637690813</v>
      </c>
      <c r="AI184" s="114">
        <f>-AI$152*((AI$64*Inputs!$E$89)+(AI$69*Inputs!$E$94)+(AI$74*Inputs!$E$98))/Days_in_year</f>
        <v>-4273.7619133014723</v>
      </c>
      <c r="AJ184" s="114">
        <f>-AJ$152*((AJ$64*Inputs!$E$89)+(AJ$69*Inputs!$E$94)+(AJ$74*Inputs!$E$98))/Days_in_year</f>
        <v>-4256.9223622843883</v>
      </c>
      <c r="AK184" s="114">
        <f>-AK$152*((AK$64*Inputs!$E$89)+(AK$69*Inputs!$E$94)+(AK$74*Inputs!$E$98))/Days_in_year</f>
        <v>-4380.6059611340088</v>
      </c>
      <c r="AL184" s="114">
        <f>-AL$152*((AL$64*Inputs!$E$89)+(AL$69*Inputs!$E$94)+(AL$74*Inputs!$E$98))/Days_in_year</f>
        <v>-4363.345421341498</v>
      </c>
      <c r="AM184" s="114">
        <f>-AM$152*((AM$64*Inputs!$E$89)+(AM$69*Inputs!$E$94)+(AM$74*Inputs!$E$98))/Days_in_year</f>
        <v>-4490.1211101623585</v>
      </c>
      <c r="AN184" s="114">
        <f>-AN$152*((AN$64*Inputs!$E$89)+(AN$69*Inputs!$E$94)+(AN$74*Inputs!$E$98))/Days_in_year</f>
        <v>-4472.4290568750348</v>
      </c>
      <c r="AO184" s="114">
        <f>-AO$152*((AO$64*Inputs!$E$89)+(AO$69*Inputs!$E$94)+(AO$74*Inputs!$E$98))/Days_in_year</f>
        <v>-4602.3741379164167</v>
      </c>
      <c r="AP184" s="114">
        <f>-AP$152*((AP$64*Inputs!$E$89)+(AP$69*Inputs!$E$94)+(AP$74*Inputs!$E$98))/Days_in_year</f>
        <v>-4609.567074917335</v>
      </c>
      <c r="AQ184" s="114">
        <f>-AQ$152*((AQ$64*Inputs!$E$89)+(AQ$69*Inputs!$E$94)+(AQ$74*Inputs!$E$98))/Days_in_year</f>
        <v>-4717.433491364327</v>
      </c>
      <c r="AR184" s="114">
        <f>-AR$152*((AR$64*Inputs!$E$89)+(AR$69*Inputs!$E$94)+(AR$74*Inputs!$E$98))/Days_in_year</f>
        <v>-4698.8457778793327</v>
      </c>
      <c r="AS184" s="114">
        <f>-AS$152*((AS$64*Inputs!$E$89)+(AS$69*Inputs!$E$94)+(AS$74*Inputs!$E$98))/Days_in_year</f>
        <v>-4835.369328648434</v>
      </c>
      <c r="AT184" s="114">
        <f>-AT$152*((AT$64*Inputs!$E$89)+(AT$69*Inputs!$E$94)+(AT$74*Inputs!$E$98))/Days_in_year</f>
        <v>-4816.3169223263149</v>
      </c>
      <c r="AU184" s="114">
        <f>-AU$152*((AU$64*Inputs!$E$89)+(AU$69*Inputs!$E$94)+(AU$74*Inputs!$E$98))/Days_in_year</f>
        <v>-4957.3471968474723</v>
      </c>
      <c r="AV184" s="114">
        <f>-AV$152*((AV$64*Inputs!$E$89)+(AV$69*Inputs!$E$94)+(AV$74*Inputs!$E$98))/Days_in_year</f>
        <v>0</v>
      </c>
      <c r="AW184" s="114">
        <f>-AW$152*((AW$64*Inputs!$E$89)+(AW$69*Inputs!$E$94)+(AW$74*Inputs!$E$98))/Days_in_year</f>
        <v>0</v>
      </c>
      <c r="AX184" s="114">
        <f>-AX$152*((AX$64*Inputs!$E$89)+(AX$69*Inputs!$E$94)+(AX$74*Inputs!$E$98))/Days_in_year</f>
        <v>0</v>
      </c>
      <c r="AY184" s="114">
        <f>-AY$152*((AY$64*Inputs!$E$89)+(AY$69*Inputs!$E$94)+(AY$74*Inputs!$E$98))/Days_in_year</f>
        <v>0</v>
      </c>
      <c r="AZ184" s="114">
        <f>-AZ$152*((AZ$64*Inputs!$E$89)+(AZ$69*Inputs!$E$94)+(AZ$74*Inputs!$E$98))/Days_in_year</f>
        <v>0</v>
      </c>
      <c r="BA184" s="114">
        <f>-BA$152*((BA$64*Inputs!$E$89)+(BA$69*Inputs!$E$94)+(BA$74*Inputs!$E$98))/Days_in_year</f>
        <v>0</v>
      </c>
      <c r="BB184" s="114">
        <f>-BB$152*((BB$64*Inputs!$E$89)+(BB$69*Inputs!$E$94)+(BB$74*Inputs!$E$98))/Days_in_year</f>
        <v>0</v>
      </c>
      <c r="BC184" s="114">
        <f>-BC$152*((BC$64*Inputs!$E$89)+(BC$69*Inputs!$E$94)+(BC$74*Inputs!$E$98))/Days_in_year</f>
        <v>0</v>
      </c>
      <c r="BD184" s="114">
        <f>-BD$152*((BD$64*Inputs!$E$89)+(BD$69*Inputs!$E$94)+(BD$74*Inputs!$E$98))/Days_in_year</f>
        <v>0</v>
      </c>
      <c r="BE184" s="114">
        <f>-BE$152*((BE$64*Inputs!$E$89)+(BE$69*Inputs!$E$94)+(BE$74*Inputs!$E$98))/Days_in_year</f>
        <v>0</v>
      </c>
      <c r="BF184" s="114">
        <f>-BF$152*((BF$64*Inputs!$E$89)+(BF$69*Inputs!$E$94)+(BF$74*Inputs!$E$98))/Days_in_year</f>
        <v>0</v>
      </c>
      <c r="BG184" s="114">
        <f>-BG$152*((BG$64*Inputs!$E$89)+(BG$69*Inputs!$E$94)+(BG$74*Inputs!$E$98))/Days_in_year</f>
        <v>0</v>
      </c>
      <c r="BH184" s="114">
        <f>-BH$152*((BH$64*Inputs!$E$89)+(BH$69*Inputs!$E$94)+(BH$74*Inputs!$E$98))/Days_in_year</f>
        <v>0</v>
      </c>
      <c r="BI184" s="114">
        <f>-BI$152*((BI$64*Inputs!$E$89)+(BI$69*Inputs!$E$94)+(BI$74*Inputs!$E$98))/Days_in_year</f>
        <v>0</v>
      </c>
      <c r="BJ184" s="114">
        <f>-BJ$152*((BJ$64*Inputs!$E$89)+(BJ$69*Inputs!$E$94)+(BJ$74*Inputs!$E$98))/Days_in_year</f>
        <v>0</v>
      </c>
      <c r="BK184" s="114">
        <f>-BK$152*((BK$64*Inputs!$E$89)+(BK$69*Inputs!$E$94)+(BK$74*Inputs!$E$98))/Days_in_year</f>
        <v>0</v>
      </c>
      <c r="BL184" s="114">
        <f>-BL$152*((BL$64*Inputs!$E$89)+(BL$69*Inputs!$E$94)+(BL$74*Inputs!$E$98))/Days_in_year</f>
        <v>0</v>
      </c>
      <c r="BM184" s="114">
        <f>-BM$152*((BM$64*Inputs!$E$89)+(BM$69*Inputs!$E$94)+(BM$74*Inputs!$E$98))/Days_in_year</f>
        <v>0</v>
      </c>
      <c r="BN184" s="114">
        <f>-BN$152*((BN$64*Inputs!$E$89)+(BN$69*Inputs!$E$94)+(BN$74*Inputs!$E$98))/Days_in_year</f>
        <v>0</v>
      </c>
      <c r="BO184" s="114">
        <f>-BO$152*((BO$64*Inputs!$E$89)+(BO$69*Inputs!$E$94)+(BO$74*Inputs!$E$98))/Days_in_year</f>
        <v>0</v>
      </c>
      <c r="BP184" s="114">
        <f>-BP$152*((BP$64*Inputs!$E$89)+(BP$69*Inputs!$E$94)+(BP$74*Inputs!$E$98))/Days_in_year</f>
        <v>0</v>
      </c>
      <c r="BQ184" s="114">
        <f>-BQ$152*((BQ$64*Inputs!$E$89)+(BQ$69*Inputs!$E$94)+(BQ$74*Inputs!$E$98))/Days_in_year</f>
        <v>0</v>
      </c>
      <c r="BR184" s="114">
        <f>-BR$152*((BR$64*Inputs!$E$89)+(BR$69*Inputs!$E$94)+(BR$74*Inputs!$E$98))/Days_in_year</f>
        <v>0</v>
      </c>
      <c r="BS184" s="114">
        <f>-BS$152*((BS$64*Inputs!$E$89)+(BS$69*Inputs!$E$94)+(BS$74*Inputs!$E$98))/Days_in_year</f>
        <v>0</v>
      </c>
      <c r="BT184" s="114">
        <f>-BT$152*((BT$64*Inputs!$E$89)+(BT$69*Inputs!$E$94)+(BT$74*Inputs!$E$98))/Days_in_year</f>
        <v>0</v>
      </c>
      <c r="BU184" s="114">
        <f>-BU$152*((BU$64*Inputs!$E$89)+(BU$69*Inputs!$E$94)+(BU$74*Inputs!$E$98))/Days_in_year</f>
        <v>0</v>
      </c>
      <c r="BV184" s="114">
        <f>-BV$152*((BV$64*Inputs!$E$89)+(BV$69*Inputs!$E$94)+(BV$74*Inputs!$E$98))/Days_in_year</f>
        <v>0</v>
      </c>
      <c r="BW184" s="114">
        <f>-BW$152*((BW$64*Inputs!$E$89)+(BW$69*Inputs!$E$94)+(BW$74*Inputs!$E$98))/Days_in_year</f>
        <v>0</v>
      </c>
      <c r="BX184" s="114">
        <f>-BX$152*((BX$64*Inputs!$E$89)+(BX$69*Inputs!$E$94)+(BX$74*Inputs!$E$98))/Days_in_year</f>
        <v>0</v>
      </c>
      <c r="BY184" s="114">
        <f>-BY$152*((BY$64*Inputs!$E$89)+(BY$69*Inputs!$E$94)+(BY$74*Inputs!$E$98))/Days_in_year</f>
        <v>0</v>
      </c>
      <c r="BZ184" s="114">
        <f>-BZ$152*((BZ$64*Inputs!$E$89)+(BZ$69*Inputs!$E$94)+(BZ$74*Inputs!$E$98))/Days_in_year</f>
        <v>0</v>
      </c>
      <c r="CA184" s="114">
        <f>-CA$152*((CA$64*Inputs!$E$89)+(CA$69*Inputs!$E$94)+(CA$74*Inputs!$E$98))/Days_in_year</f>
        <v>0</v>
      </c>
      <c r="CB184" s="114">
        <f>-CB$152*((CB$64*Inputs!$E$89)+(CB$69*Inputs!$E$94)+(CB$74*Inputs!$E$98))/Days_in_year</f>
        <v>0</v>
      </c>
      <c r="CC184" s="114">
        <f>-CC$152*((CC$64*Inputs!$E$89)+(CC$69*Inputs!$E$94)+(CC$74*Inputs!$E$98))/Days_in_year</f>
        <v>0</v>
      </c>
      <c r="CD184" s="114">
        <f>-CD$152*((CD$64*Inputs!$E$89)+(CD$69*Inputs!$E$94)+(CD$74*Inputs!$E$98))/Days_in_year</f>
        <v>0</v>
      </c>
      <c r="CE184" s="114">
        <f>-CE$152*((CE$64*Inputs!$E$89)+(CE$69*Inputs!$E$94)+(CE$74*Inputs!$E$98))/Days_in_year</f>
        <v>0</v>
      </c>
      <c r="CF184" s="114">
        <f>-CF$152*((CF$64*Inputs!$E$89)+(CF$69*Inputs!$E$94)+(CF$74*Inputs!$E$98))/Days_in_year</f>
        <v>0</v>
      </c>
      <c r="CG184" s="114">
        <f>-CG$152*((CG$64*Inputs!$E$89)+(CG$69*Inputs!$E$94)+(CG$74*Inputs!$E$98))/Days_in_year</f>
        <v>0</v>
      </c>
      <c r="CH184" s="66"/>
    </row>
    <row r="185" spans="1:86" s="81" customFormat="1" ht="14.45" x14ac:dyDescent="0.3">
      <c r="A185" s="207"/>
      <c r="B185" s="207" t="s">
        <v>1190</v>
      </c>
      <c r="D185" s="305">
        <f t="shared" si="149"/>
        <v>0</v>
      </c>
      <c r="F185" s="114">
        <f>-SUM(F$418:F$425)</f>
        <v>0</v>
      </c>
      <c r="G185" s="114">
        <f t="shared" ref="G185:BR185" si="150">-SUM(G$418:G$425)</f>
        <v>0</v>
      </c>
      <c r="H185" s="114">
        <f t="shared" si="150"/>
        <v>0</v>
      </c>
      <c r="I185" s="114">
        <f t="shared" si="150"/>
        <v>0</v>
      </c>
      <c r="J185" s="114">
        <f t="shared" si="150"/>
        <v>0</v>
      </c>
      <c r="K185" s="114">
        <f t="shared" si="150"/>
        <v>0</v>
      </c>
      <c r="L185" s="114">
        <f t="shared" si="150"/>
        <v>0</v>
      </c>
      <c r="M185" s="114">
        <f t="shared" si="150"/>
        <v>0</v>
      </c>
      <c r="N185" s="114">
        <f t="shared" si="150"/>
        <v>0</v>
      </c>
      <c r="O185" s="114">
        <f t="shared" si="150"/>
        <v>0</v>
      </c>
      <c r="P185" s="114">
        <f t="shared" si="150"/>
        <v>0</v>
      </c>
      <c r="Q185" s="114">
        <f t="shared" si="150"/>
        <v>0</v>
      </c>
      <c r="R185" s="114">
        <f t="shared" si="150"/>
        <v>0</v>
      </c>
      <c r="S185" s="114">
        <f t="shared" si="150"/>
        <v>0</v>
      </c>
      <c r="T185" s="114">
        <f t="shared" si="150"/>
        <v>0</v>
      </c>
      <c r="U185" s="114">
        <f t="shared" si="150"/>
        <v>0</v>
      </c>
      <c r="V185" s="114">
        <f t="shared" si="150"/>
        <v>0</v>
      </c>
      <c r="W185" s="114">
        <f t="shared" si="150"/>
        <v>0</v>
      </c>
      <c r="X185" s="114">
        <f t="shared" si="150"/>
        <v>0</v>
      </c>
      <c r="Y185" s="114">
        <f t="shared" si="150"/>
        <v>0</v>
      </c>
      <c r="Z185" s="114">
        <f t="shared" si="150"/>
        <v>0</v>
      </c>
      <c r="AA185" s="114">
        <f t="shared" si="150"/>
        <v>0</v>
      </c>
      <c r="AB185" s="114">
        <f t="shared" si="150"/>
        <v>0</v>
      </c>
      <c r="AC185" s="114">
        <f t="shared" si="150"/>
        <v>0</v>
      </c>
      <c r="AD185" s="114">
        <f t="shared" si="150"/>
        <v>0</v>
      </c>
      <c r="AE185" s="114">
        <f t="shared" si="150"/>
        <v>0</v>
      </c>
      <c r="AF185" s="114">
        <f t="shared" si="150"/>
        <v>0</v>
      </c>
      <c r="AG185" s="114">
        <f t="shared" si="150"/>
        <v>0</v>
      </c>
      <c r="AH185" s="114">
        <f t="shared" si="150"/>
        <v>0</v>
      </c>
      <c r="AI185" s="114">
        <f t="shared" si="150"/>
        <v>0</v>
      </c>
      <c r="AJ185" s="114">
        <f t="shared" si="150"/>
        <v>0</v>
      </c>
      <c r="AK185" s="114">
        <f t="shared" si="150"/>
        <v>0</v>
      </c>
      <c r="AL185" s="114">
        <f t="shared" si="150"/>
        <v>0</v>
      </c>
      <c r="AM185" s="114">
        <f t="shared" si="150"/>
        <v>0</v>
      </c>
      <c r="AN185" s="114">
        <f t="shared" si="150"/>
        <v>0</v>
      </c>
      <c r="AO185" s="114">
        <f t="shared" si="150"/>
        <v>0</v>
      </c>
      <c r="AP185" s="114">
        <f t="shared" si="150"/>
        <v>0</v>
      </c>
      <c r="AQ185" s="114">
        <f t="shared" si="150"/>
        <v>0</v>
      </c>
      <c r="AR185" s="114">
        <f t="shared" si="150"/>
        <v>0</v>
      </c>
      <c r="AS185" s="114">
        <f t="shared" si="150"/>
        <v>0</v>
      </c>
      <c r="AT185" s="114">
        <f t="shared" si="150"/>
        <v>0</v>
      </c>
      <c r="AU185" s="114">
        <f t="shared" si="150"/>
        <v>0</v>
      </c>
      <c r="AV185" s="114">
        <f t="shared" si="150"/>
        <v>0</v>
      </c>
      <c r="AW185" s="114">
        <f t="shared" si="150"/>
        <v>0</v>
      </c>
      <c r="AX185" s="114">
        <f t="shared" si="150"/>
        <v>0</v>
      </c>
      <c r="AY185" s="114">
        <f t="shared" si="150"/>
        <v>0</v>
      </c>
      <c r="AZ185" s="114">
        <f t="shared" si="150"/>
        <v>0</v>
      </c>
      <c r="BA185" s="114">
        <f t="shared" si="150"/>
        <v>0</v>
      </c>
      <c r="BB185" s="114">
        <f t="shared" si="150"/>
        <v>0</v>
      </c>
      <c r="BC185" s="114">
        <f t="shared" si="150"/>
        <v>0</v>
      </c>
      <c r="BD185" s="114">
        <f t="shared" si="150"/>
        <v>0</v>
      </c>
      <c r="BE185" s="114">
        <f t="shared" si="150"/>
        <v>0</v>
      </c>
      <c r="BF185" s="114">
        <f t="shared" si="150"/>
        <v>0</v>
      </c>
      <c r="BG185" s="114">
        <f t="shared" si="150"/>
        <v>0</v>
      </c>
      <c r="BH185" s="114">
        <f t="shared" si="150"/>
        <v>0</v>
      </c>
      <c r="BI185" s="114">
        <f t="shared" si="150"/>
        <v>0</v>
      </c>
      <c r="BJ185" s="114">
        <f t="shared" si="150"/>
        <v>0</v>
      </c>
      <c r="BK185" s="114">
        <f t="shared" si="150"/>
        <v>0</v>
      </c>
      <c r="BL185" s="114">
        <f t="shared" si="150"/>
        <v>0</v>
      </c>
      <c r="BM185" s="114">
        <f t="shared" si="150"/>
        <v>0</v>
      </c>
      <c r="BN185" s="114">
        <f t="shared" si="150"/>
        <v>0</v>
      </c>
      <c r="BO185" s="114">
        <f t="shared" si="150"/>
        <v>0</v>
      </c>
      <c r="BP185" s="114">
        <f t="shared" si="150"/>
        <v>0</v>
      </c>
      <c r="BQ185" s="114">
        <f t="shared" si="150"/>
        <v>0</v>
      </c>
      <c r="BR185" s="114">
        <f t="shared" si="150"/>
        <v>0</v>
      </c>
      <c r="BS185" s="114">
        <f t="shared" ref="BS185:CG185" si="151">-SUM(BS$418:BS$425)</f>
        <v>0</v>
      </c>
      <c r="BT185" s="114">
        <f t="shared" si="151"/>
        <v>0</v>
      </c>
      <c r="BU185" s="114">
        <f t="shared" si="151"/>
        <v>0</v>
      </c>
      <c r="BV185" s="114">
        <f t="shared" si="151"/>
        <v>0</v>
      </c>
      <c r="BW185" s="114">
        <f t="shared" si="151"/>
        <v>0</v>
      </c>
      <c r="BX185" s="114">
        <f t="shared" si="151"/>
        <v>0</v>
      </c>
      <c r="BY185" s="114">
        <f t="shared" si="151"/>
        <v>0</v>
      </c>
      <c r="BZ185" s="114">
        <f t="shared" si="151"/>
        <v>0</v>
      </c>
      <c r="CA185" s="114">
        <f t="shared" si="151"/>
        <v>0</v>
      </c>
      <c r="CB185" s="114">
        <f t="shared" si="151"/>
        <v>0</v>
      </c>
      <c r="CC185" s="114">
        <f t="shared" si="151"/>
        <v>0</v>
      </c>
      <c r="CD185" s="114">
        <f t="shared" si="151"/>
        <v>0</v>
      </c>
      <c r="CE185" s="114">
        <f t="shared" si="151"/>
        <v>0</v>
      </c>
      <c r="CF185" s="114">
        <f t="shared" si="151"/>
        <v>0</v>
      </c>
      <c r="CG185" s="114">
        <f t="shared" si="151"/>
        <v>0</v>
      </c>
      <c r="CH185" s="66"/>
    </row>
    <row r="186" spans="1:86" s="81" customFormat="1" ht="14.45" x14ac:dyDescent="0.3">
      <c r="A186" s="207"/>
      <c r="B186" s="207" t="s">
        <v>1235</v>
      </c>
      <c r="D186" s="305">
        <f t="shared" si="149"/>
        <v>0</v>
      </c>
      <c r="F186" s="114">
        <f>F$419+F$422+F$425</f>
        <v>0</v>
      </c>
      <c r="G186" s="114">
        <f t="shared" ref="G186:BR186" si="152">G$419+G$422+G$425</f>
        <v>0</v>
      </c>
      <c r="H186" s="114">
        <f t="shared" si="152"/>
        <v>0</v>
      </c>
      <c r="I186" s="114">
        <f t="shared" si="152"/>
        <v>0</v>
      </c>
      <c r="J186" s="114">
        <f t="shared" si="152"/>
        <v>0</v>
      </c>
      <c r="K186" s="114">
        <f t="shared" si="152"/>
        <v>0</v>
      </c>
      <c r="L186" s="114">
        <f t="shared" si="152"/>
        <v>0</v>
      </c>
      <c r="M186" s="114">
        <f t="shared" si="152"/>
        <v>0</v>
      </c>
      <c r="N186" s="114">
        <f t="shared" si="152"/>
        <v>0</v>
      </c>
      <c r="O186" s="114">
        <f t="shared" si="152"/>
        <v>0</v>
      </c>
      <c r="P186" s="114">
        <f t="shared" si="152"/>
        <v>0</v>
      </c>
      <c r="Q186" s="114">
        <f t="shared" si="152"/>
        <v>0</v>
      </c>
      <c r="R186" s="114">
        <f t="shared" si="152"/>
        <v>0</v>
      </c>
      <c r="S186" s="114">
        <f t="shared" si="152"/>
        <v>0</v>
      </c>
      <c r="T186" s="114">
        <f t="shared" si="152"/>
        <v>0</v>
      </c>
      <c r="U186" s="114">
        <f t="shared" si="152"/>
        <v>0</v>
      </c>
      <c r="V186" s="114">
        <f t="shared" si="152"/>
        <v>0</v>
      </c>
      <c r="W186" s="114">
        <f t="shared" si="152"/>
        <v>0</v>
      </c>
      <c r="X186" s="114">
        <f t="shared" si="152"/>
        <v>0</v>
      </c>
      <c r="Y186" s="114">
        <f t="shared" si="152"/>
        <v>0</v>
      </c>
      <c r="Z186" s="114">
        <f t="shared" si="152"/>
        <v>0</v>
      </c>
      <c r="AA186" s="114">
        <f t="shared" si="152"/>
        <v>0</v>
      </c>
      <c r="AB186" s="114">
        <f t="shared" si="152"/>
        <v>0</v>
      </c>
      <c r="AC186" s="114">
        <f t="shared" si="152"/>
        <v>0</v>
      </c>
      <c r="AD186" s="114">
        <f t="shared" si="152"/>
        <v>0</v>
      </c>
      <c r="AE186" s="114">
        <f t="shared" si="152"/>
        <v>0</v>
      </c>
      <c r="AF186" s="114">
        <f t="shared" si="152"/>
        <v>0</v>
      </c>
      <c r="AG186" s="114">
        <f t="shared" si="152"/>
        <v>0</v>
      </c>
      <c r="AH186" s="114">
        <f t="shared" si="152"/>
        <v>0</v>
      </c>
      <c r="AI186" s="114">
        <f t="shared" si="152"/>
        <v>0</v>
      </c>
      <c r="AJ186" s="114">
        <f t="shared" si="152"/>
        <v>0</v>
      </c>
      <c r="AK186" s="114">
        <f t="shared" si="152"/>
        <v>0</v>
      </c>
      <c r="AL186" s="114">
        <f t="shared" si="152"/>
        <v>0</v>
      </c>
      <c r="AM186" s="114">
        <f t="shared" si="152"/>
        <v>0</v>
      </c>
      <c r="AN186" s="114">
        <f t="shared" si="152"/>
        <v>0</v>
      </c>
      <c r="AO186" s="114">
        <f t="shared" si="152"/>
        <v>0</v>
      </c>
      <c r="AP186" s="114">
        <f t="shared" si="152"/>
        <v>0</v>
      </c>
      <c r="AQ186" s="114">
        <f t="shared" si="152"/>
        <v>0</v>
      </c>
      <c r="AR186" s="114">
        <f t="shared" si="152"/>
        <v>0</v>
      </c>
      <c r="AS186" s="114">
        <f t="shared" si="152"/>
        <v>0</v>
      </c>
      <c r="AT186" s="114">
        <f t="shared" si="152"/>
        <v>0</v>
      </c>
      <c r="AU186" s="114">
        <f t="shared" si="152"/>
        <v>0</v>
      </c>
      <c r="AV186" s="114">
        <f t="shared" si="152"/>
        <v>0</v>
      </c>
      <c r="AW186" s="114">
        <f t="shared" si="152"/>
        <v>0</v>
      </c>
      <c r="AX186" s="114">
        <f t="shared" si="152"/>
        <v>0</v>
      </c>
      <c r="AY186" s="114">
        <f t="shared" si="152"/>
        <v>0</v>
      </c>
      <c r="AZ186" s="114">
        <f t="shared" si="152"/>
        <v>0</v>
      </c>
      <c r="BA186" s="114">
        <f t="shared" si="152"/>
        <v>0</v>
      </c>
      <c r="BB186" s="114">
        <f t="shared" si="152"/>
        <v>0</v>
      </c>
      <c r="BC186" s="114">
        <f t="shared" si="152"/>
        <v>0</v>
      </c>
      <c r="BD186" s="114">
        <f t="shared" si="152"/>
        <v>0</v>
      </c>
      <c r="BE186" s="114">
        <f t="shared" si="152"/>
        <v>0</v>
      </c>
      <c r="BF186" s="114">
        <f t="shared" si="152"/>
        <v>0</v>
      </c>
      <c r="BG186" s="114">
        <f t="shared" si="152"/>
        <v>0</v>
      </c>
      <c r="BH186" s="114">
        <f t="shared" si="152"/>
        <v>0</v>
      </c>
      <c r="BI186" s="114">
        <f t="shared" si="152"/>
        <v>0</v>
      </c>
      <c r="BJ186" s="114">
        <f t="shared" si="152"/>
        <v>0</v>
      </c>
      <c r="BK186" s="114">
        <f t="shared" si="152"/>
        <v>0</v>
      </c>
      <c r="BL186" s="114">
        <f t="shared" si="152"/>
        <v>0</v>
      </c>
      <c r="BM186" s="114">
        <f t="shared" si="152"/>
        <v>0</v>
      </c>
      <c r="BN186" s="114">
        <f t="shared" si="152"/>
        <v>0</v>
      </c>
      <c r="BO186" s="114">
        <f t="shared" si="152"/>
        <v>0</v>
      </c>
      <c r="BP186" s="114">
        <f t="shared" si="152"/>
        <v>0</v>
      </c>
      <c r="BQ186" s="114">
        <f t="shared" si="152"/>
        <v>0</v>
      </c>
      <c r="BR186" s="114">
        <f t="shared" si="152"/>
        <v>0</v>
      </c>
      <c r="BS186" s="114">
        <f t="shared" ref="BS186:CG186" si="153">BS$419+BS$422+BS$425</f>
        <v>0</v>
      </c>
      <c r="BT186" s="114">
        <f t="shared" si="153"/>
        <v>0</v>
      </c>
      <c r="BU186" s="114">
        <f t="shared" si="153"/>
        <v>0</v>
      </c>
      <c r="BV186" s="114">
        <f t="shared" si="153"/>
        <v>0</v>
      </c>
      <c r="BW186" s="114">
        <f t="shared" si="153"/>
        <v>0</v>
      </c>
      <c r="BX186" s="114">
        <f t="shared" si="153"/>
        <v>0</v>
      </c>
      <c r="BY186" s="114">
        <f t="shared" si="153"/>
        <v>0</v>
      </c>
      <c r="BZ186" s="114">
        <f t="shared" si="153"/>
        <v>0</v>
      </c>
      <c r="CA186" s="114">
        <f t="shared" si="153"/>
        <v>0</v>
      </c>
      <c r="CB186" s="114">
        <f t="shared" si="153"/>
        <v>0</v>
      </c>
      <c r="CC186" s="114">
        <f t="shared" si="153"/>
        <v>0</v>
      </c>
      <c r="CD186" s="114">
        <f t="shared" si="153"/>
        <v>0</v>
      </c>
      <c r="CE186" s="114">
        <f t="shared" si="153"/>
        <v>0</v>
      </c>
      <c r="CF186" s="114">
        <f t="shared" si="153"/>
        <v>0</v>
      </c>
      <c r="CG186" s="114">
        <f t="shared" si="153"/>
        <v>0</v>
      </c>
      <c r="CH186" s="66"/>
    </row>
    <row r="187" spans="1:86" s="81" customFormat="1" ht="14.45" x14ac:dyDescent="0.3">
      <c r="A187" s="207"/>
      <c r="B187" s="207" t="s">
        <v>501</v>
      </c>
      <c r="D187" s="305">
        <f t="shared" si="149"/>
        <v>-223522.41187301866</v>
      </c>
      <c r="F187" s="114">
        <f>-IF(Inputs!$E$117="Revenue",F$167*((Inputs!$E$125*F$93)+(Inputs!$E$126*F$98))/F$17,0)-IF(Inputs!$E$117="Fixed amount",F$153*((F$93*Inputs!$E$123)+(Inputs!$E$124*'Financial calcs'!F$98))/Days_in_year,0)</f>
        <v>0</v>
      </c>
      <c r="G187" s="114">
        <f>-IF(Inputs!$E$117="Revenue",G$167*((Inputs!$E$125*G$93)+(Inputs!$E$126*G$98))/G$17,0)-IF(Inputs!$E$117="Fixed amount",G$153*((G$93*Inputs!$E$123)+(Inputs!$E$124*'Financial calcs'!G$98))/Days_in_year,0)</f>
        <v>0</v>
      </c>
      <c r="H187" s="114">
        <f>-IF(Inputs!$E$117="Revenue",H$167*((Inputs!$E$125*H$93)+(Inputs!$E$126*H$98))/H$17,0)-IF(Inputs!$E$117="Fixed amount",H$153*((H$93*Inputs!$E$123)+(Inputs!$E$124*'Financial calcs'!H$98))/Days_in_year,0)</f>
        <v>-2874.4597602739732</v>
      </c>
      <c r="I187" s="114">
        <f>-IF(Inputs!$E$117="Revenue",I$167*((Inputs!$E$125*I$93)+(Inputs!$E$126*I$98))/I$17,0)-IF(Inputs!$E$117="Fixed amount",I$153*((I$93*Inputs!$E$123)+(Inputs!$E$124*'Financial calcs'!I$98))/Days_in_year,0)</f>
        <v>-2958.17808219178</v>
      </c>
      <c r="J187" s="114">
        <f>-IF(Inputs!$E$117="Revenue",J$167*((Inputs!$E$125*J$93)+(Inputs!$E$126*J$98))/J$17,0)-IF(Inputs!$E$117="Fixed amount",J$153*((J$93*Inputs!$E$123)+(Inputs!$E$124*'Financial calcs'!J$98))/Days_in_year,0)</f>
        <v>-2962.8013457390443</v>
      </c>
      <c r="K187" s="114">
        <f>-IF(Inputs!$E$117="Revenue",K$167*((Inputs!$E$125*K$93)+(Inputs!$E$126*K$98))/K$17,0)-IF(Inputs!$E$117="Fixed amount",K$153*((K$93*Inputs!$E$123)+(Inputs!$E$124*'Financial calcs'!K$98))/Days_in_year,0)</f>
        <v>-3032.1325342465752</v>
      </c>
      <c r="L187" s="114">
        <f>-IF(Inputs!$E$117="Revenue",L$167*((Inputs!$E$125*L$93)+(Inputs!$E$126*L$98))/L$17,0)-IF(Inputs!$E$117="Fixed amount",L$153*((L$93*Inputs!$E$123)+(Inputs!$E$124*'Financial calcs'!L$98))/Days_in_year,0)</f>
        <v>-3020.1852729023967</v>
      </c>
      <c r="M187" s="114">
        <f>-IF(Inputs!$E$117="Revenue",M$167*((Inputs!$E$125*M$93)+(Inputs!$E$126*M$98))/M$17,0)-IF(Inputs!$E$117="Fixed amount",M$153*((M$93*Inputs!$E$123)+(Inputs!$E$124*'Financial calcs'!M$98))/Days_in_year,0)</f>
        <v>-3107.9358476027392</v>
      </c>
      <c r="N187" s="114">
        <f>-IF(Inputs!$E$117="Revenue",N$167*((Inputs!$E$125*N$93)+(Inputs!$E$126*N$98))/N$17,0)-IF(Inputs!$E$117="Fixed amount",N$153*((N$93*Inputs!$E$123)+(Inputs!$E$124*'Financial calcs'!N$98))/Days_in_year,0)</f>
        <v>-4852.4939256563703</v>
      </c>
      <c r="O187" s="114">
        <f>-IF(Inputs!$E$117="Revenue",O$167*((Inputs!$E$125*O$93)+(Inputs!$E$126*O$98))/O$17,0)-IF(Inputs!$E$117="Fixed amount",O$153*((O$93*Inputs!$E$123)+(Inputs!$E$124*'Financial calcs'!O$98))/Days_in_year,0)</f>
        <v>-4993.4816771452261</v>
      </c>
      <c r="P187" s="114">
        <f>-IF(Inputs!$E$117="Revenue",P$167*((Inputs!$E$125*P$93)+(Inputs!$E$126*P$98))/P$17,0)-IF(Inputs!$E$117="Fixed amount",P$153*((P$93*Inputs!$E$123)+(Inputs!$E$124*'Financial calcs'!P$98))/Days_in_year,0)</f>
        <v>-4973.8062737977789</v>
      </c>
      <c r="Q187" s="114">
        <f>-IF(Inputs!$E$117="Revenue",Q$167*((Inputs!$E$125*Q$93)+(Inputs!$E$126*Q$98))/Q$17,0)-IF(Inputs!$E$117="Fixed amount",Q$153*((Q$93*Inputs!$E$123)+(Inputs!$E$124*'Financial calcs'!Q$98))/Days_in_year,0)</f>
        <v>-5118.3187190738563</v>
      </c>
      <c r="R187" s="114">
        <f>-IF(Inputs!$E$117="Revenue",R$167*((Inputs!$E$125*R$93)+(Inputs!$E$126*R$98))/R$17,0)-IF(Inputs!$E$117="Fixed amount",R$153*((R$93*Inputs!$E$123)+(Inputs!$E$124*'Financial calcs'!R$98))/Days_in_year,0)</f>
        <v>-5126.3180131324616</v>
      </c>
      <c r="S187" s="114">
        <f>-IF(Inputs!$E$117="Revenue",S$167*((Inputs!$E$125*S$93)+(Inputs!$E$126*S$98))/S$17,0)-IF(Inputs!$E$117="Fixed amount",S$153*((S$93*Inputs!$E$123)+(Inputs!$E$124*'Financial calcs'!S$98))/Days_in_year,0)</f>
        <v>-5246.276687050703</v>
      </c>
      <c r="T187" s="114">
        <f>-IF(Inputs!$E$117="Revenue",T$167*((Inputs!$E$125*T$93)+(Inputs!$E$126*T$98))/T$17,0)-IF(Inputs!$E$117="Fixed amount",T$153*((T$93*Inputs!$E$123)+(Inputs!$E$124*'Financial calcs'!T$98))/Days_in_year,0)</f>
        <v>-5225.6052164087914</v>
      </c>
      <c r="U187" s="114">
        <f>-IF(Inputs!$E$117="Revenue",U$167*((Inputs!$E$125*U$93)+(Inputs!$E$126*U$98))/U$17,0)-IF(Inputs!$E$117="Fixed amount",U$153*((U$93*Inputs!$E$123)+(Inputs!$E$124*'Financial calcs'!U$98))/Days_in_year,0)</f>
        <v>-5377.4336042269688</v>
      </c>
      <c r="V187" s="114">
        <f>-IF(Inputs!$E$117="Revenue",V$167*((Inputs!$E$125*V$93)+(Inputs!$E$126*V$98))/V$17,0)-IF(Inputs!$E$117="Fixed amount",V$153*((V$93*Inputs!$E$123)+(Inputs!$E$124*'Financial calcs'!V$98))/Days_in_year,0)</f>
        <v>-5356.2453468190097</v>
      </c>
      <c r="W187" s="114">
        <f>-IF(Inputs!$E$117="Revenue",W$167*((Inputs!$E$125*W$93)+(Inputs!$E$126*W$98))/W$17,0)-IF(Inputs!$E$117="Fixed amount",W$153*((W$93*Inputs!$E$123)+(Inputs!$E$124*'Financial calcs'!W$98))/Days_in_year,0)</f>
        <v>-5511.8694443326422</v>
      </c>
      <c r="X187" s="114">
        <f>-IF(Inputs!$E$117="Revenue",X$167*((Inputs!$E$125*X$93)+(Inputs!$E$126*X$98))/X$17,0)-IF(Inputs!$E$117="Fixed amount",X$153*((X$93*Inputs!$E$123)+(Inputs!$E$124*'Financial calcs'!X$98))/Days_in_year,0)</f>
        <v>-5490.1514804894841</v>
      </c>
      <c r="Y187" s="114">
        <f>-IF(Inputs!$E$117="Revenue",Y$167*((Inputs!$E$125*Y$93)+(Inputs!$E$126*Y$98))/Y$17,0)-IF(Inputs!$E$117="Fixed amount",Y$153*((Y$93*Inputs!$E$123)+(Inputs!$E$124*'Financial calcs'!Y$98))/Days_in_year,0)</f>
        <v>-5649.6661804409578</v>
      </c>
      <c r="Z187" s="114">
        <f>-IF(Inputs!$E$117="Revenue",Z$167*((Inputs!$E$125*Z$93)+(Inputs!$E$126*Z$98))/Z$17,0)-IF(Inputs!$E$117="Fixed amount",Z$153*((Z$93*Inputs!$E$123)+(Inputs!$E$124*'Financial calcs'!Z$98))/Days_in_year,0)</f>
        <v>-5658.495904338748</v>
      </c>
      <c r="AA187" s="114">
        <f>-IF(Inputs!$E$117="Revenue",AA$167*((Inputs!$E$125*AA$93)+(Inputs!$E$126*AA$98))/AA$17,0)-IF(Inputs!$E$117="Fixed amount",AA$153*((AA$93*Inputs!$E$123)+(Inputs!$E$124*'Financial calcs'!AA$98))/Days_in_year,0)</f>
        <v>-5790.9078349519814</v>
      </c>
      <c r="AB187" s="114">
        <f>-IF(Inputs!$E$117="Revenue",AB$167*((Inputs!$E$125*AB$93)+(Inputs!$E$126*AB$98))/AB$17,0)-IF(Inputs!$E$117="Fixed amount",AB$153*((AB$93*Inputs!$E$123)+(Inputs!$E$124*'Financial calcs'!AB$98))/Days_in_year,0)</f>
        <v>-5768.0903991892646</v>
      </c>
      <c r="AC187" s="114">
        <f>-IF(Inputs!$E$117="Revenue",AC$167*((Inputs!$E$125*AC$93)+(Inputs!$E$126*AC$98))/AC$17,0)-IF(Inputs!$E$117="Fixed amount",AC$153*((AC$93*Inputs!$E$123)+(Inputs!$E$124*'Financial calcs'!AC$98))/Days_in_year,0)</f>
        <v>-5935.6805308257808</v>
      </c>
      <c r="AD187" s="114">
        <f>-IF(Inputs!$E$117="Revenue",AD$167*((Inputs!$E$125*AD$93)+(Inputs!$E$126*AD$98))/AD$17,0)-IF(Inputs!$E$117="Fixed amount",AD$153*((AD$93*Inputs!$E$123)+(Inputs!$E$124*'Financial calcs'!AD$98))/Days_in_year,0)</f>
        <v>-5912.2926591689957</v>
      </c>
      <c r="AE187" s="114">
        <f>-IF(Inputs!$E$117="Revenue",AE$167*((Inputs!$E$125*AE$93)+(Inputs!$E$126*AE$98))/AE$17,0)-IF(Inputs!$E$117="Fixed amount",AE$153*((AE$93*Inputs!$E$123)+(Inputs!$E$124*'Financial calcs'!AE$98))/Days_in_year,0)</f>
        <v>-6084.0725440964234</v>
      </c>
      <c r="AF187" s="114">
        <f>-IF(Inputs!$E$117="Revenue",AF$167*((Inputs!$E$125*AF$93)+(Inputs!$E$126*AF$98))/AF$17,0)-IF(Inputs!$E$117="Fixed amount",AF$153*((AF$93*Inputs!$E$123)+(Inputs!$E$124*'Financial calcs'!AF$98))/Days_in_year,0)</f>
        <v>-6060.0999756482206</v>
      </c>
      <c r="AG187" s="114">
        <f>-IF(Inputs!$E$117="Revenue",AG$167*((Inputs!$E$125*AG$93)+(Inputs!$E$126*AG$98))/AG$17,0)-IF(Inputs!$E$117="Fixed amount",AG$153*((AG$93*Inputs!$E$123)+(Inputs!$E$124*'Financial calcs'!AG$98))/Days_in_year,0)</f>
        <v>-6236.1743576988347</v>
      </c>
      <c r="AH187" s="114">
        <f>-IF(Inputs!$E$117="Revenue",AH$167*((Inputs!$E$125*AH$93)+(Inputs!$E$126*AH$98))/AH$17,0)-IF(Inputs!$E$117="Fixed amount",AH$153*((AH$93*Inputs!$E$123)+(Inputs!$E$124*'Financial calcs'!AH$98))/Days_in_year,0)</f>
        <v>-6245.9207207578747</v>
      </c>
      <c r="AI187" s="114">
        <f>-IF(Inputs!$E$117="Revenue",AI$167*((Inputs!$E$125*AI$93)+(Inputs!$E$126*AI$98))/AI$17,0)-IF(Inputs!$E$117="Fixed amount",AI$153*((AI$93*Inputs!$E$123)+(Inputs!$E$124*'Financial calcs'!AI$98))/Days_in_year,0)</f>
        <v>-6392.0787166413047</v>
      </c>
      <c r="AJ187" s="114">
        <f>-IF(Inputs!$E$117="Revenue",AJ$167*((Inputs!$E$125*AJ$93)+(Inputs!$E$126*AJ$98))/AJ$17,0)-IF(Inputs!$E$117="Fixed amount",AJ$153*((AJ$93*Inputs!$E$123)+(Inputs!$E$124*'Financial calcs'!AJ$98))/Days_in_year,0)</f>
        <v>-6366.8925369154103</v>
      </c>
      <c r="AK187" s="114">
        <f>-IF(Inputs!$E$117="Revenue",AK$167*((Inputs!$E$125*AK$93)+(Inputs!$E$126*AK$98))/AK$17,0)-IF(Inputs!$E$117="Fixed amount",AK$153*((AK$93*Inputs!$E$123)+(Inputs!$E$124*'Financial calcs'!AK$98))/Days_in_year,0)</f>
        <v>-6551.8806845573381</v>
      </c>
      <c r="AL187" s="114">
        <f>-IF(Inputs!$E$117="Revenue",AL$167*((Inputs!$E$125*AL$93)+(Inputs!$E$126*AL$98))/AL$17,0)-IF(Inputs!$E$117="Fixed amount",AL$153*((AL$93*Inputs!$E$123)+(Inputs!$E$124*'Financial calcs'!AL$98))/Days_in_year,0)</f>
        <v>-6526.0648503382945</v>
      </c>
      <c r="AM187" s="114">
        <f>-IF(Inputs!$E$117="Revenue",AM$167*((Inputs!$E$125*AM$93)+(Inputs!$E$126*AM$98))/AM$17,0)-IF(Inputs!$E$117="Fixed amount",AM$153*((AM$93*Inputs!$E$123)+(Inputs!$E$124*'Financial calcs'!AM$98))/Days_in_year,0)</f>
        <v>-6715.6777016712713</v>
      </c>
      <c r="AN187" s="114">
        <f>-IF(Inputs!$E$117="Revenue",AN$167*((Inputs!$E$125*AN$93)+(Inputs!$E$126*AN$98))/AN$17,0)-IF(Inputs!$E$117="Fixed amount",AN$153*((AN$93*Inputs!$E$123)+(Inputs!$E$124*'Financial calcs'!AN$98))/Days_in_year,0)</f>
        <v>-6689.2164715967519</v>
      </c>
      <c r="AO187" s="114">
        <f>-IF(Inputs!$E$117="Revenue",AO$167*((Inputs!$E$125*AO$93)+(Inputs!$E$126*AO$98))/AO$17,0)-IF(Inputs!$E$117="Fixed amount",AO$153*((AO$93*Inputs!$E$123)+(Inputs!$E$124*'Financial calcs'!AO$98))/Days_in_year,0)</f>
        <v>-6883.5696442130502</v>
      </c>
      <c r="AP187" s="114">
        <f>-IF(Inputs!$E$117="Revenue",AP$167*((Inputs!$E$125*AP$93)+(Inputs!$E$126*AP$98))/AP$17,0)-IF(Inputs!$E$117="Fixed amount",AP$153*((AP$93*Inputs!$E$123)+(Inputs!$E$124*'Financial calcs'!AP$98))/Days_in_year,0)</f>
        <v>-6894.3278053943295</v>
      </c>
      <c r="AQ187" s="114">
        <f>-IF(Inputs!$E$117="Revenue",AQ$167*((Inputs!$E$125*AQ$93)+(Inputs!$E$126*AQ$98))/AQ$17,0)-IF(Inputs!$E$117="Fixed amount",AQ$153*((AQ$93*Inputs!$E$123)+(Inputs!$E$124*'Financial calcs'!AQ$98))/Days_in_year,0)</f>
        <v>-7055.6588853183757</v>
      </c>
      <c r="AR187" s="114">
        <f>-IF(Inputs!$E$117="Revenue",AR$167*((Inputs!$E$125*AR$93)+(Inputs!$E$126*AR$98))/AR$17,0)-IF(Inputs!$E$117="Fixed amount",AR$153*((AR$93*Inputs!$E$123)+(Inputs!$E$124*'Financial calcs'!AR$98))/Days_in_year,0)</f>
        <v>-7027.8580554713362</v>
      </c>
      <c r="AS187" s="114">
        <f>-IF(Inputs!$E$117="Revenue",AS$167*((Inputs!$E$125*AS$93)+(Inputs!$E$126*AS$98))/AS$17,0)-IF(Inputs!$E$117="Fixed amount",AS$153*((AS$93*Inputs!$E$123)+(Inputs!$E$124*'Financial calcs'!AS$98))/Days_in_year,0)</f>
        <v>-7232.050357451335</v>
      </c>
      <c r="AT187" s="114">
        <f>-IF(Inputs!$E$117="Revenue",AT$167*((Inputs!$E$125*AT$93)+(Inputs!$E$126*AT$98))/AT$17,0)-IF(Inputs!$E$117="Fixed amount",AT$153*((AT$93*Inputs!$E$123)+(Inputs!$E$124*'Financial calcs'!AT$98))/Days_in_year,0)</f>
        <v>-7203.5545068581187</v>
      </c>
      <c r="AU187" s="114">
        <f>-IF(Inputs!$E$117="Revenue",AU$167*((Inputs!$E$125*AU$93)+(Inputs!$E$126*AU$98))/AU$17,0)-IF(Inputs!$E$117="Fixed amount",AU$153*((AU$93*Inputs!$E$123)+(Inputs!$E$124*'Financial calcs'!AU$98))/Days_in_year,0)</f>
        <v>-7414.4873183849031</v>
      </c>
      <c r="AV187" s="114">
        <f>-IF(Inputs!$E$117="Revenue",AV$167*((Inputs!$E$125*AV$93)+(Inputs!$E$126*AV$98))/AV$17,0)-IF(Inputs!$E$117="Fixed amount",AV$153*((AV$93*Inputs!$E$123)+(Inputs!$E$124*'Financial calcs'!AV$98))/Days_in_year,0)</f>
        <v>0</v>
      </c>
      <c r="AW187" s="114">
        <f>-IF(Inputs!$E$117="Revenue",AW$167*((Inputs!$E$125*AW$93)+(Inputs!$E$126*AW$98))/AW$17,0)-IF(Inputs!$E$117="Fixed amount",AW$153*((AW$93*Inputs!$E$123)+(Inputs!$E$124*'Financial calcs'!AW$98))/Days_in_year,0)</f>
        <v>0</v>
      </c>
      <c r="AX187" s="114">
        <f>-IF(Inputs!$E$117="Revenue",AX$167*((Inputs!$E$125*AX$93)+(Inputs!$E$126*AX$98))/AX$17,0)-IF(Inputs!$E$117="Fixed amount",AX$153*((AX$93*Inputs!$E$123)+(Inputs!$E$124*'Financial calcs'!AX$98))/Days_in_year,0)</f>
        <v>0</v>
      </c>
      <c r="AY187" s="114">
        <f>-IF(Inputs!$E$117="Revenue",AY$167*((Inputs!$E$125*AY$93)+(Inputs!$E$126*AY$98))/AY$17,0)-IF(Inputs!$E$117="Fixed amount",AY$153*((AY$93*Inputs!$E$123)+(Inputs!$E$124*'Financial calcs'!AY$98))/Days_in_year,0)</f>
        <v>0</v>
      </c>
      <c r="AZ187" s="114">
        <f>-IF(Inputs!$E$117="Revenue",AZ$167*((Inputs!$E$125*AZ$93)+(Inputs!$E$126*AZ$98))/AZ$17,0)-IF(Inputs!$E$117="Fixed amount",AZ$153*((AZ$93*Inputs!$E$123)+(Inputs!$E$124*'Financial calcs'!AZ$98))/Days_in_year,0)</f>
        <v>0</v>
      </c>
      <c r="BA187" s="114">
        <f>-IF(Inputs!$E$117="Revenue",BA$167*((Inputs!$E$125*BA$93)+(Inputs!$E$126*BA$98))/BA$17,0)-IF(Inputs!$E$117="Fixed amount",BA$153*((BA$93*Inputs!$E$123)+(Inputs!$E$124*'Financial calcs'!BA$98))/Days_in_year,0)</f>
        <v>0</v>
      </c>
      <c r="BB187" s="114">
        <f>-IF(Inputs!$E$117="Revenue",BB$167*((Inputs!$E$125*BB$93)+(Inputs!$E$126*BB$98))/BB$17,0)-IF(Inputs!$E$117="Fixed amount",BB$153*((BB$93*Inputs!$E$123)+(Inputs!$E$124*'Financial calcs'!BB$98))/Days_in_year,0)</f>
        <v>0</v>
      </c>
      <c r="BC187" s="114">
        <f>-IF(Inputs!$E$117="Revenue",BC$167*((Inputs!$E$125*BC$93)+(Inputs!$E$126*BC$98))/BC$17,0)-IF(Inputs!$E$117="Fixed amount",BC$153*((BC$93*Inputs!$E$123)+(Inputs!$E$124*'Financial calcs'!BC$98))/Days_in_year,0)</f>
        <v>0</v>
      </c>
      <c r="BD187" s="114">
        <f>-IF(Inputs!$E$117="Revenue",BD$167*((Inputs!$E$125*BD$93)+(Inputs!$E$126*BD$98))/BD$17,0)-IF(Inputs!$E$117="Fixed amount",BD$153*((BD$93*Inputs!$E$123)+(Inputs!$E$124*'Financial calcs'!BD$98))/Days_in_year,0)</f>
        <v>0</v>
      </c>
      <c r="BE187" s="114">
        <f>-IF(Inputs!$E$117="Revenue",BE$167*((Inputs!$E$125*BE$93)+(Inputs!$E$126*BE$98))/BE$17,0)-IF(Inputs!$E$117="Fixed amount",BE$153*((BE$93*Inputs!$E$123)+(Inputs!$E$124*'Financial calcs'!BE$98))/Days_in_year,0)</f>
        <v>0</v>
      </c>
      <c r="BF187" s="114">
        <f>-IF(Inputs!$E$117="Revenue",BF$167*((Inputs!$E$125*BF$93)+(Inputs!$E$126*BF$98))/BF$17,0)-IF(Inputs!$E$117="Fixed amount",BF$153*((BF$93*Inputs!$E$123)+(Inputs!$E$124*'Financial calcs'!BF$98))/Days_in_year,0)</f>
        <v>0</v>
      </c>
      <c r="BG187" s="114">
        <f>-IF(Inputs!$E$117="Revenue",BG$167*((Inputs!$E$125*BG$93)+(Inputs!$E$126*BG$98))/BG$17,0)-IF(Inputs!$E$117="Fixed amount",BG$153*((BG$93*Inputs!$E$123)+(Inputs!$E$124*'Financial calcs'!BG$98))/Days_in_year,0)</f>
        <v>0</v>
      </c>
      <c r="BH187" s="114">
        <f>-IF(Inputs!$E$117="Revenue",BH$167*((Inputs!$E$125*BH$93)+(Inputs!$E$126*BH$98))/BH$17,0)-IF(Inputs!$E$117="Fixed amount",BH$153*((BH$93*Inputs!$E$123)+(Inputs!$E$124*'Financial calcs'!BH$98))/Days_in_year,0)</f>
        <v>0</v>
      </c>
      <c r="BI187" s="114">
        <f>-IF(Inputs!$E$117="Revenue",BI$167*((Inputs!$E$125*BI$93)+(Inputs!$E$126*BI$98))/BI$17,0)-IF(Inputs!$E$117="Fixed amount",BI$153*((BI$93*Inputs!$E$123)+(Inputs!$E$124*'Financial calcs'!BI$98))/Days_in_year,0)</f>
        <v>0</v>
      </c>
      <c r="BJ187" s="114">
        <f>-IF(Inputs!$E$117="Revenue",BJ$167*((Inputs!$E$125*BJ$93)+(Inputs!$E$126*BJ$98))/BJ$17,0)-IF(Inputs!$E$117="Fixed amount",BJ$153*((BJ$93*Inputs!$E$123)+(Inputs!$E$124*'Financial calcs'!BJ$98))/Days_in_year,0)</f>
        <v>0</v>
      </c>
      <c r="BK187" s="114">
        <f>-IF(Inputs!$E$117="Revenue",BK$167*((Inputs!$E$125*BK$93)+(Inputs!$E$126*BK$98))/BK$17,0)-IF(Inputs!$E$117="Fixed amount",BK$153*((BK$93*Inputs!$E$123)+(Inputs!$E$124*'Financial calcs'!BK$98))/Days_in_year,0)</f>
        <v>0</v>
      </c>
      <c r="BL187" s="114">
        <f>-IF(Inputs!$E$117="Revenue",BL$167*((Inputs!$E$125*BL$93)+(Inputs!$E$126*BL$98))/BL$17,0)-IF(Inputs!$E$117="Fixed amount",BL$153*((BL$93*Inputs!$E$123)+(Inputs!$E$124*'Financial calcs'!BL$98))/Days_in_year,0)</f>
        <v>0</v>
      </c>
      <c r="BM187" s="114">
        <f>-IF(Inputs!$E$117="Revenue",BM$167*((Inputs!$E$125*BM$93)+(Inputs!$E$126*BM$98))/BM$17,0)-IF(Inputs!$E$117="Fixed amount",BM$153*((BM$93*Inputs!$E$123)+(Inputs!$E$124*'Financial calcs'!BM$98))/Days_in_year,0)</f>
        <v>0</v>
      </c>
      <c r="BN187" s="114">
        <f>-IF(Inputs!$E$117="Revenue",BN$167*((Inputs!$E$125*BN$93)+(Inputs!$E$126*BN$98))/BN$17,0)-IF(Inputs!$E$117="Fixed amount",BN$153*((BN$93*Inputs!$E$123)+(Inputs!$E$124*'Financial calcs'!BN$98))/Days_in_year,0)</f>
        <v>0</v>
      </c>
      <c r="BO187" s="114">
        <f>-IF(Inputs!$E$117="Revenue",BO$167*((Inputs!$E$125*BO$93)+(Inputs!$E$126*BO$98))/BO$17,0)-IF(Inputs!$E$117="Fixed amount",BO$153*((BO$93*Inputs!$E$123)+(Inputs!$E$124*'Financial calcs'!BO$98))/Days_in_year,0)</f>
        <v>0</v>
      </c>
      <c r="BP187" s="114">
        <f>-IF(Inputs!$E$117="Revenue",BP$167*((Inputs!$E$125*BP$93)+(Inputs!$E$126*BP$98))/BP$17,0)-IF(Inputs!$E$117="Fixed amount",BP$153*((BP$93*Inputs!$E$123)+(Inputs!$E$124*'Financial calcs'!BP$98))/Days_in_year,0)</f>
        <v>0</v>
      </c>
      <c r="BQ187" s="114">
        <f>-IF(Inputs!$E$117="Revenue",BQ$167*((Inputs!$E$125*BQ$93)+(Inputs!$E$126*BQ$98))/BQ$17,0)-IF(Inputs!$E$117="Fixed amount",BQ$153*((BQ$93*Inputs!$E$123)+(Inputs!$E$124*'Financial calcs'!BQ$98))/Days_in_year,0)</f>
        <v>0</v>
      </c>
      <c r="BR187" s="114">
        <f>-IF(Inputs!$E$117="Revenue",BR$167*((Inputs!$E$125*BR$93)+(Inputs!$E$126*BR$98))/BR$17,0)-IF(Inputs!$E$117="Fixed amount",BR$153*((BR$93*Inputs!$E$123)+(Inputs!$E$124*'Financial calcs'!BR$98))/Days_in_year,0)</f>
        <v>0</v>
      </c>
      <c r="BS187" s="114">
        <f>-IF(Inputs!$E$117="Revenue",BS$167*((Inputs!$E$125*BS$93)+(Inputs!$E$126*BS$98))/BS$17,0)-IF(Inputs!$E$117="Fixed amount",BS$153*((BS$93*Inputs!$E$123)+(Inputs!$E$124*'Financial calcs'!BS$98))/Days_in_year,0)</f>
        <v>0</v>
      </c>
      <c r="BT187" s="114">
        <f>-IF(Inputs!$E$117="Revenue",BT$167*((Inputs!$E$125*BT$93)+(Inputs!$E$126*BT$98))/BT$17,0)-IF(Inputs!$E$117="Fixed amount",BT$153*((BT$93*Inputs!$E$123)+(Inputs!$E$124*'Financial calcs'!BT$98))/Days_in_year,0)</f>
        <v>0</v>
      </c>
      <c r="BU187" s="114">
        <f>-IF(Inputs!$E$117="Revenue",BU$167*((Inputs!$E$125*BU$93)+(Inputs!$E$126*BU$98))/BU$17,0)-IF(Inputs!$E$117="Fixed amount",BU$153*((BU$93*Inputs!$E$123)+(Inputs!$E$124*'Financial calcs'!BU$98))/Days_in_year,0)</f>
        <v>0</v>
      </c>
      <c r="BV187" s="114">
        <f>-IF(Inputs!$E$117="Revenue",BV$167*((Inputs!$E$125*BV$93)+(Inputs!$E$126*BV$98))/BV$17,0)-IF(Inputs!$E$117="Fixed amount",BV$153*((BV$93*Inputs!$E$123)+(Inputs!$E$124*'Financial calcs'!BV$98))/Days_in_year,0)</f>
        <v>0</v>
      </c>
      <c r="BW187" s="114">
        <f>-IF(Inputs!$E$117="Revenue",BW$167*((Inputs!$E$125*BW$93)+(Inputs!$E$126*BW$98))/BW$17,0)-IF(Inputs!$E$117="Fixed amount",BW$153*((BW$93*Inputs!$E$123)+(Inputs!$E$124*'Financial calcs'!BW$98))/Days_in_year,0)</f>
        <v>0</v>
      </c>
      <c r="BX187" s="114">
        <f>-IF(Inputs!$E$117="Revenue",BX$167*((Inputs!$E$125*BX$93)+(Inputs!$E$126*BX$98))/BX$17,0)-IF(Inputs!$E$117="Fixed amount",BX$153*((BX$93*Inputs!$E$123)+(Inputs!$E$124*'Financial calcs'!BX$98))/Days_in_year,0)</f>
        <v>0</v>
      </c>
      <c r="BY187" s="114">
        <f>-IF(Inputs!$E$117="Revenue",BY$167*((Inputs!$E$125*BY$93)+(Inputs!$E$126*BY$98))/BY$17,0)-IF(Inputs!$E$117="Fixed amount",BY$153*((BY$93*Inputs!$E$123)+(Inputs!$E$124*'Financial calcs'!BY$98))/Days_in_year,0)</f>
        <v>0</v>
      </c>
      <c r="BZ187" s="114">
        <f>-IF(Inputs!$E$117="Revenue",BZ$167*((Inputs!$E$125*BZ$93)+(Inputs!$E$126*BZ$98))/BZ$17,0)-IF(Inputs!$E$117="Fixed amount",BZ$153*((BZ$93*Inputs!$E$123)+(Inputs!$E$124*'Financial calcs'!BZ$98))/Days_in_year,0)</f>
        <v>0</v>
      </c>
      <c r="CA187" s="114">
        <f>-IF(Inputs!$E$117="Revenue",CA$167*((Inputs!$E$125*CA$93)+(Inputs!$E$126*CA$98))/CA$17,0)-IF(Inputs!$E$117="Fixed amount",CA$153*((CA$93*Inputs!$E$123)+(Inputs!$E$124*'Financial calcs'!CA$98))/Days_in_year,0)</f>
        <v>0</v>
      </c>
      <c r="CB187" s="114">
        <f>-IF(Inputs!$E$117="Revenue",CB$167*((Inputs!$E$125*CB$93)+(Inputs!$E$126*CB$98))/CB$17,0)-IF(Inputs!$E$117="Fixed amount",CB$153*((CB$93*Inputs!$E$123)+(Inputs!$E$124*'Financial calcs'!CB$98))/Days_in_year,0)</f>
        <v>0</v>
      </c>
      <c r="CC187" s="114">
        <f>-IF(Inputs!$E$117="Revenue",CC$167*((Inputs!$E$125*CC$93)+(Inputs!$E$126*CC$98))/CC$17,0)-IF(Inputs!$E$117="Fixed amount",CC$153*((CC$93*Inputs!$E$123)+(Inputs!$E$124*'Financial calcs'!CC$98))/Days_in_year,0)</f>
        <v>0</v>
      </c>
      <c r="CD187" s="114">
        <f>-IF(Inputs!$E$117="Revenue",CD$167*((Inputs!$E$125*CD$93)+(Inputs!$E$126*CD$98))/CD$17,0)-IF(Inputs!$E$117="Fixed amount",CD$153*((CD$93*Inputs!$E$123)+(Inputs!$E$124*'Financial calcs'!CD$98))/Days_in_year,0)</f>
        <v>0</v>
      </c>
      <c r="CE187" s="114">
        <f>-IF(Inputs!$E$117="Revenue",CE$167*((Inputs!$E$125*CE$93)+(Inputs!$E$126*CE$98))/CE$17,0)-IF(Inputs!$E$117="Fixed amount",CE$153*((CE$93*Inputs!$E$123)+(Inputs!$E$124*'Financial calcs'!CE$98))/Days_in_year,0)</f>
        <v>0</v>
      </c>
      <c r="CF187" s="114">
        <f>-IF(Inputs!$E$117="Revenue",CF$167*((Inputs!$E$125*CF$93)+(Inputs!$E$126*CF$98))/CF$17,0)-IF(Inputs!$E$117="Fixed amount",CF$153*((CF$93*Inputs!$E$123)+(Inputs!$E$124*'Financial calcs'!CF$98))/Days_in_year,0)</f>
        <v>0</v>
      </c>
      <c r="CG187" s="114">
        <f>-IF(Inputs!$E$117="Revenue",CG$167*((Inputs!$E$125*CG$93)+(Inputs!$E$126*CG$98))/CG$17,0)-IF(Inputs!$E$117="Fixed amount",CG$153*((CG$93*Inputs!$E$123)+(Inputs!$E$124*'Financial calcs'!CG$98))/Days_in_year,0)</f>
        <v>0</v>
      </c>
      <c r="CH187" s="66"/>
    </row>
    <row r="188" spans="1:86" s="81" customFormat="1" ht="14.45" x14ac:dyDescent="0.3">
      <c r="A188" s="207"/>
      <c r="B188" s="207" t="s">
        <v>490</v>
      </c>
      <c r="D188" s="305">
        <f t="shared" si="149"/>
        <v>0</v>
      </c>
      <c r="F188" s="114">
        <f>IF(F$157=1,-Inputs!$E$72,0)</f>
        <v>0</v>
      </c>
      <c r="G188" s="114">
        <f>IF(G$157=1,-Inputs!$E$72,0)</f>
        <v>0</v>
      </c>
      <c r="H188" s="114">
        <f>IF(H$157=1,-Inputs!$E$72,0)</f>
        <v>0</v>
      </c>
      <c r="I188" s="114">
        <f>IF(I$157=1,-Inputs!$E$72,0)</f>
        <v>0</v>
      </c>
      <c r="J188" s="114">
        <f>IF(J$157=1,-Inputs!$E$72,0)</f>
        <v>0</v>
      </c>
      <c r="K188" s="114">
        <f>IF(K$157=1,-Inputs!$E$72,0)</f>
        <v>0</v>
      </c>
      <c r="L188" s="114">
        <f>IF(L$157=1,-Inputs!$E$72,0)</f>
        <v>0</v>
      </c>
      <c r="M188" s="114">
        <f>IF(M$157=1,-Inputs!$E$72,0)</f>
        <v>0</v>
      </c>
      <c r="N188" s="114">
        <f>IF(N$157=1,-Inputs!$E$72,0)</f>
        <v>0</v>
      </c>
      <c r="O188" s="114">
        <f>IF(O$157=1,-Inputs!$E$72,0)</f>
        <v>0</v>
      </c>
      <c r="P188" s="114">
        <f>IF(P$157=1,-Inputs!$E$72,0)</f>
        <v>0</v>
      </c>
      <c r="Q188" s="114">
        <f>IF(Q$157=1,-Inputs!$E$72,0)</f>
        <v>0</v>
      </c>
      <c r="R188" s="114">
        <f>IF(R$157=1,-Inputs!$E$72,0)</f>
        <v>0</v>
      </c>
      <c r="S188" s="114">
        <f>IF(S$157=1,-Inputs!$E$72,0)</f>
        <v>0</v>
      </c>
      <c r="T188" s="114">
        <f>IF(T$157=1,-Inputs!$E$72,0)</f>
        <v>0</v>
      </c>
      <c r="U188" s="114">
        <f>IF(U$157=1,-Inputs!$E$72,0)</f>
        <v>0</v>
      </c>
      <c r="V188" s="114">
        <f>IF(V$157=1,-Inputs!$E$72,0)</f>
        <v>0</v>
      </c>
      <c r="W188" s="114">
        <f>IF(W$157=1,-Inputs!$E$72,0)</f>
        <v>0</v>
      </c>
      <c r="X188" s="114">
        <f>IF(X$157=1,-Inputs!$E$72,0)</f>
        <v>0</v>
      </c>
      <c r="Y188" s="114">
        <f>IF(Y$157=1,-Inputs!$E$72,0)</f>
        <v>0</v>
      </c>
      <c r="Z188" s="114">
        <f>IF(Z$157=1,-Inputs!$E$72,0)</f>
        <v>0</v>
      </c>
      <c r="AA188" s="114">
        <f>IF(AA$157=1,-Inputs!$E$72,0)</f>
        <v>0</v>
      </c>
      <c r="AB188" s="114">
        <f>IF(AB$157=1,-Inputs!$E$72,0)</f>
        <v>0</v>
      </c>
      <c r="AC188" s="114">
        <f>IF(AC$157=1,-Inputs!$E$72,0)</f>
        <v>0</v>
      </c>
      <c r="AD188" s="114">
        <f>IF(AD$157=1,-Inputs!$E$72,0)</f>
        <v>0</v>
      </c>
      <c r="AE188" s="114">
        <f>IF(AE$157=1,-Inputs!$E$72,0)</f>
        <v>0</v>
      </c>
      <c r="AF188" s="114">
        <f>IF(AF$157=1,-Inputs!$E$72,0)</f>
        <v>0</v>
      </c>
      <c r="AG188" s="114">
        <f>IF(AG$157=1,-Inputs!$E$72,0)</f>
        <v>0</v>
      </c>
      <c r="AH188" s="114">
        <f>IF(AH$157=1,-Inputs!$E$72,0)</f>
        <v>0</v>
      </c>
      <c r="AI188" s="114">
        <f>IF(AI$157=1,-Inputs!$E$72,0)</f>
        <v>0</v>
      </c>
      <c r="AJ188" s="114">
        <f>IF(AJ$157=1,-Inputs!$E$72,0)</f>
        <v>0</v>
      </c>
      <c r="AK188" s="114">
        <f>IF(AK$157=1,-Inputs!$E$72,0)</f>
        <v>0</v>
      </c>
      <c r="AL188" s="114">
        <f>IF(AL$157=1,-Inputs!$E$72,0)</f>
        <v>0</v>
      </c>
      <c r="AM188" s="114">
        <f>IF(AM$157=1,-Inputs!$E$72,0)</f>
        <v>0</v>
      </c>
      <c r="AN188" s="114">
        <f>IF(AN$157=1,-Inputs!$E$72,0)</f>
        <v>0</v>
      </c>
      <c r="AO188" s="114">
        <f>IF(AO$157=1,-Inputs!$E$72,0)</f>
        <v>0</v>
      </c>
      <c r="AP188" s="114">
        <f>IF(AP$157=1,-Inputs!$E$72,0)</f>
        <v>0</v>
      </c>
      <c r="AQ188" s="114">
        <f>IF(AQ$157=1,-Inputs!$E$72,0)</f>
        <v>0</v>
      </c>
      <c r="AR188" s="114">
        <f>IF(AR$157=1,-Inputs!$E$72,0)</f>
        <v>0</v>
      </c>
      <c r="AS188" s="114">
        <f>IF(AS$157=1,-Inputs!$E$72,0)</f>
        <v>0</v>
      </c>
      <c r="AT188" s="114">
        <f>IF(AT$157=1,-Inputs!$E$72,0)</f>
        <v>0</v>
      </c>
      <c r="AU188" s="114">
        <f>IF(AU$157=1,-Inputs!$E$72,0)</f>
        <v>0</v>
      </c>
      <c r="AV188" s="114">
        <f>IF(AV$157=1,-Inputs!$E$72,0)</f>
        <v>0</v>
      </c>
      <c r="AW188" s="114">
        <f>IF(AW$157=1,-Inputs!$E$72,0)</f>
        <v>0</v>
      </c>
      <c r="AX188" s="114">
        <f>IF(AX$157=1,-Inputs!$E$72,0)</f>
        <v>0</v>
      </c>
      <c r="AY188" s="114">
        <f>IF(AY$157=1,-Inputs!$E$72,0)</f>
        <v>0</v>
      </c>
      <c r="AZ188" s="114">
        <f>IF(AZ$157=1,-Inputs!$E$72,0)</f>
        <v>0</v>
      </c>
      <c r="BA188" s="114">
        <f>IF(BA$157=1,-Inputs!$E$72,0)</f>
        <v>0</v>
      </c>
      <c r="BB188" s="114">
        <f>IF(BB$157=1,-Inputs!$E$72,0)</f>
        <v>0</v>
      </c>
      <c r="BC188" s="114">
        <f>IF(BC$157=1,-Inputs!$E$72,0)</f>
        <v>0</v>
      </c>
      <c r="BD188" s="114">
        <f>IF(BD$157=1,-Inputs!$E$72,0)</f>
        <v>0</v>
      </c>
      <c r="BE188" s="114">
        <f>IF(BE$157=1,-Inputs!$E$72,0)</f>
        <v>0</v>
      </c>
      <c r="BF188" s="114">
        <f>IF(BF$157=1,-Inputs!$E$72,0)</f>
        <v>0</v>
      </c>
      <c r="BG188" s="114">
        <f>IF(BG$157=1,-Inputs!$E$72,0)</f>
        <v>0</v>
      </c>
      <c r="BH188" s="114">
        <f>IF(BH$157=1,-Inputs!$E$72,0)</f>
        <v>0</v>
      </c>
      <c r="BI188" s="114">
        <f>IF(BI$157=1,-Inputs!$E$72,0)</f>
        <v>0</v>
      </c>
      <c r="BJ188" s="114">
        <f>IF(BJ$157=1,-Inputs!$E$72,0)</f>
        <v>0</v>
      </c>
      <c r="BK188" s="114">
        <f>IF(BK$157=1,-Inputs!$E$72,0)</f>
        <v>0</v>
      </c>
      <c r="BL188" s="114">
        <f>IF(BL$157=1,-Inputs!$E$72,0)</f>
        <v>0</v>
      </c>
      <c r="BM188" s="114">
        <f>IF(BM$157=1,-Inputs!$E$72,0)</f>
        <v>0</v>
      </c>
      <c r="BN188" s="114">
        <f>IF(BN$157=1,-Inputs!$E$72,0)</f>
        <v>0</v>
      </c>
      <c r="BO188" s="114">
        <f>IF(BO$157=1,-Inputs!$E$72,0)</f>
        <v>0</v>
      </c>
      <c r="BP188" s="114">
        <f>IF(BP$157=1,-Inputs!$E$72,0)</f>
        <v>0</v>
      </c>
      <c r="BQ188" s="114">
        <f>IF(BQ$157=1,-Inputs!$E$72,0)</f>
        <v>0</v>
      </c>
      <c r="BR188" s="114">
        <f>IF(BR$157=1,-Inputs!$E$72,0)</f>
        <v>0</v>
      </c>
      <c r="BS188" s="114">
        <f>IF(BS$157=1,-Inputs!$E$72,0)</f>
        <v>0</v>
      </c>
      <c r="BT188" s="114">
        <f>IF(BT$157=1,-Inputs!$E$72,0)</f>
        <v>0</v>
      </c>
      <c r="BU188" s="114">
        <f>IF(BU$157=1,-Inputs!$E$72,0)</f>
        <v>0</v>
      </c>
      <c r="BV188" s="114">
        <f>IF(BV$157=1,-Inputs!$E$72,0)</f>
        <v>0</v>
      </c>
      <c r="BW188" s="114">
        <f>IF(BW$157=1,-Inputs!$E$72,0)</f>
        <v>0</v>
      </c>
      <c r="BX188" s="114">
        <f>IF(BX$157=1,-Inputs!$E$72,0)</f>
        <v>0</v>
      </c>
      <c r="BY188" s="114">
        <f>IF(BY$157=1,-Inputs!$E$72,0)</f>
        <v>0</v>
      </c>
      <c r="BZ188" s="114">
        <f>IF(BZ$157=1,-Inputs!$E$72,0)</f>
        <v>0</v>
      </c>
      <c r="CA188" s="114">
        <f>IF(CA$157=1,-Inputs!$E$72,0)</f>
        <v>0</v>
      </c>
      <c r="CB188" s="114">
        <f>IF(CB$157=1,-Inputs!$E$72,0)</f>
        <v>0</v>
      </c>
      <c r="CC188" s="114">
        <f>IF(CC$157=1,-Inputs!$E$72,0)</f>
        <v>0</v>
      </c>
      <c r="CD188" s="114">
        <f>IF(CD$157=1,-Inputs!$E$72,0)</f>
        <v>0</v>
      </c>
      <c r="CE188" s="114">
        <f>IF(CE$157=1,-Inputs!$E$72,0)</f>
        <v>0</v>
      </c>
      <c r="CF188" s="114">
        <f>IF(CF$157=1,-Inputs!$E$72,0)</f>
        <v>0</v>
      </c>
      <c r="CG188" s="114">
        <f>IF(CG$157=1,-Inputs!$E$72,0)</f>
        <v>0</v>
      </c>
      <c r="CH188" s="66"/>
    </row>
    <row r="189" spans="1:86" s="81" customFormat="1" ht="14.45" x14ac:dyDescent="0.3">
      <c r="A189" s="207"/>
      <c r="B189" s="207" t="s">
        <v>475</v>
      </c>
      <c r="D189" s="305">
        <f t="shared" si="149"/>
        <v>0</v>
      </c>
      <c r="F189" s="114">
        <f>IF(F$157=1,Inputs!$E$72,0)</f>
        <v>0</v>
      </c>
      <c r="G189" s="114">
        <f>IF(G$157=1,Inputs!$E$72,0)</f>
        <v>0</v>
      </c>
      <c r="H189" s="114">
        <f>IF(H$157=1,Inputs!$E$72,0)</f>
        <v>0</v>
      </c>
      <c r="I189" s="114">
        <f>IF(I$157=1,Inputs!$E$72,0)</f>
        <v>0</v>
      </c>
      <c r="J189" s="114">
        <f>IF(J$157=1,Inputs!$E$72,0)</f>
        <v>0</v>
      </c>
      <c r="K189" s="114">
        <f>IF(K$157=1,Inputs!$E$72,0)</f>
        <v>0</v>
      </c>
      <c r="L189" s="114">
        <f>IF(L$157=1,Inputs!$E$72,0)</f>
        <v>0</v>
      </c>
      <c r="M189" s="114">
        <f>IF(M$157=1,Inputs!$E$72,0)</f>
        <v>0</v>
      </c>
      <c r="N189" s="114">
        <f>IF(N$157=1,Inputs!$E$72,0)</f>
        <v>0</v>
      </c>
      <c r="O189" s="114">
        <f>IF(O$157=1,Inputs!$E$72,0)</f>
        <v>0</v>
      </c>
      <c r="P189" s="114">
        <f>IF(P$157=1,Inputs!$E$72,0)</f>
        <v>0</v>
      </c>
      <c r="Q189" s="114">
        <f>IF(Q$157=1,Inputs!$E$72,0)</f>
        <v>0</v>
      </c>
      <c r="R189" s="114">
        <f>IF(R$157=1,Inputs!$E$72,0)</f>
        <v>0</v>
      </c>
      <c r="S189" s="114">
        <f>IF(S$157=1,Inputs!$E$72,0)</f>
        <v>0</v>
      </c>
      <c r="T189" s="114">
        <f>IF(T$157=1,Inputs!$E$72,0)</f>
        <v>0</v>
      </c>
      <c r="U189" s="114">
        <f>IF(U$157=1,Inputs!$E$72,0)</f>
        <v>0</v>
      </c>
      <c r="V189" s="114">
        <f>IF(V$157=1,Inputs!$E$72,0)</f>
        <v>0</v>
      </c>
      <c r="W189" s="114">
        <f>IF(W$157=1,Inputs!$E$72,0)</f>
        <v>0</v>
      </c>
      <c r="X189" s="114">
        <f>IF(X$157=1,Inputs!$E$72,0)</f>
        <v>0</v>
      </c>
      <c r="Y189" s="114">
        <f>IF(Y$157=1,Inputs!$E$72,0)</f>
        <v>0</v>
      </c>
      <c r="Z189" s="114">
        <f>IF(Z$157=1,Inputs!$E$72,0)</f>
        <v>0</v>
      </c>
      <c r="AA189" s="114">
        <f>IF(AA$157=1,Inputs!$E$72,0)</f>
        <v>0</v>
      </c>
      <c r="AB189" s="114">
        <f>IF(AB$157=1,Inputs!$E$72,0)</f>
        <v>0</v>
      </c>
      <c r="AC189" s="114">
        <f>IF(AC$157=1,Inputs!$E$72,0)</f>
        <v>0</v>
      </c>
      <c r="AD189" s="114">
        <f>IF(AD$157=1,Inputs!$E$72,0)</f>
        <v>0</v>
      </c>
      <c r="AE189" s="114">
        <f>IF(AE$157=1,Inputs!$E$72,0)</f>
        <v>0</v>
      </c>
      <c r="AF189" s="114">
        <f>IF(AF$157=1,Inputs!$E$72,0)</f>
        <v>0</v>
      </c>
      <c r="AG189" s="114">
        <f>IF(AG$157=1,Inputs!$E$72,0)</f>
        <v>0</v>
      </c>
      <c r="AH189" s="114">
        <f>IF(AH$157=1,Inputs!$E$72,0)</f>
        <v>0</v>
      </c>
      <c r="AI189" s="114">
        <f>IF(AI$157=1,Inputs!$E$72,0)</f>
        <v>0</v>
      </c>
      <c r="AJ189" s="114">
        <f>IF(AJ$157=1,Inputs!$E$72,0)</f>
        <v>0</v>
      </c>
      <c r="AK189" s="114">
        <f>IF(AK$157=1,Inputs!$E$72,0)</f>
        <v>0</v>
      </c>
      <c r="AL189" s="114">
        <f>IF(AL$157=1,Inputs!$E$72,0)</f>
        <v>0</v>
      </c>
      <c r="AM189" s="114">
        <f>IF(AM$157=1,Inputs!$E$72,0)</f>
        <v>0</v>
      </c>
      <c r="AN189" s="114">
        <f>IF(AN$157=1,Inputs!$E$72,0)</f>
        <v>0</v>
      </c>
      <c r="AO189" s="114">
        <f>IF(AO$157=1,Inputs!$E$72,0)</f>
        <v>0</v>
      </c>
      <c r="AP189" s="114">
        <f>IF(AP$157=1,Inputs!$E$72,0)</f>
        <v>0</v>
      </c>
      <c r="AQ189" s="114">
        <f>IF(AQ$157=1,Inputs!$E$72,0)</f>
        <v>0</v>
      </c>
      <c r="AR189" s="114">
        <f>IF(AR$157=1,Inputs!$E$72,0)</f>
        <v>0</v>
      </c>
      <c r="AS189" s="114">
        <f>IF(AS$157=1,Inputs!$E$72,0)</f>
        <v>0</v>
      </c>
      <c r="AT189" s="114">
        <f>IF(AT$157=1,Inputs!$E$72,0)</f>
        <v>0</v>
      </c>
      <c r="AU189" s="114">
        <f>IF(AU$157=1,Inputs!$E$72,0)</f>
        <v>0</v>
      </c>
      <c r="AV189" s="114">
        <f>IF(AV$157=1,Inputs!$E$72,0)</f>
        <v>0</v>
      </c>
      <c r="AW189" s="114">
        <f>IF(AW$157=1,Inputs!$E$72,0)</f>
        <v>0</v>
      </c>
      <c r="AX189" s="114">
        <f>IF(AX$157=1,Inputs!$E$72,0)</f>
        <v>0</v>
      </c>
      <c r="AY189" s="114">
        <f>IF(AY$157=1,Inputs!$E$72,0)</f>
        <v>0</v>
      </c>
      <c r="AZ189" s="114">
        <f>IF(AZ$157=1,Inputs!$E$72,0)</f>
        <v>0</v>
      </c>
      <c r="BA189" s="114">
        <f>IF(BA$157=1,Inputs!$E$72,0)</f>
        <v>0</v>
      </c>
      <c r="BB189" s="114">
        <f>IF(BB$157=1,Inputs!$E$72,0)</f>
        <v>0</v>
      </c>
      <c r="BC189" s="114">
        <f>IF(BC$157=1,Inputs!$E$72,0)</f>
        <v>0</v>
      </c>
      <c r="BD189" s="114">
        <f>IF(BD$157=1,Inputs!$E$72,0)</f>
        <v>0</v>
      </c>
      <c r="BE189" s="114">
        <f>IF(BE$157=1,Inputs!$E$72,0)</f>
        <v>0</v>
      </c>
      <c r="BF189" s="114">
        <f>IF(BF$157=1,Inputs!$E$72,0)</f>
        <v>0</v>
      </c>
      <c r="BG189" s="114">
        <f>IF(BG$157=1,Inputs!$E$72,0)</f>
        <v>0</v>
      </c>
      <c r="BH189" s="114">
        <f>IF(BH$157=1,Inputs!$E$72,0)</f>
        <v>0</v>
      </c>
      <c r="BI189" s="114">
        <f>IF(BI$157=1,Inputs!$E$72,0)</f>
        <v>0</v>
      </c>
      <c r="BJ189" s="114">
        <f>IF(BJ$157=1,Inputs!$E$72,0)</f>
        <v>0</v>
      </c>
      <c r="BK189" s="114">
        <f>IF(BK$157=1,Inputs!$E$72,0)</f>
        <v>0</v>
      </c>
      <c r="BL189" s="114">
        <f>IF(BL$157=1,Inputs!$E$72,0)</f>
        <v>0</v>
      </c>
      <c r="BM189" s="114">
        <f>IF(BM$157=1,Inputs!$E$72,0)</f>
        <v>0</v>
      </c>
      <c r="BN189" s="114">
        <f>IF(BN$157=1,Inputs!$E$72,0)</f>
        <v>0</v>
      </c>
      <c r="BO189" s="114">
        <f>IF(BO$157=1,Inputs!$E$72,0)</f>
        <v>0</v>
      </c>
      <c r="BP189" s="114">
        <f>IF(BP$157=1,Inputs!$E$72,0)</f>
        <v>0</v>
      </c>
      <c r="BQ189" s="114">
        <f>IF(BQ$157=1,Inputs!$E$72,0)</f>
        <v>0</v>
      </c>
      <c r="BR189" s="114">
        <f>IF(BR$157=1,Inputs!$E$72,0)</f>
        <v>0</v>
      </c>
      <c r="BS189" s="114">
        <f>IF(BS$157=1,Inputs!$E$72,0)</f>
        <v>0</v>
      </c>
      <c r="BT189" s="114">
        <f>IF(BT$157=1,Inputs!$E$72,0)</f>
        <v>0</v>
      </c>
      <c r="BU189" s="114">
        <f>IF(BU$157=1,Inputs!$E$72,0)</f>
        <v>0</v>
      </c>
      <c r="BV189" s="114">
        <f>IF(BV$157=1,Inputs!$E$72,0)</f>
        <v>0</v>
      </c>
      <c r="BW189" s="114">
        <f>IF(BW$157=1,Inputs!$E$72,0)</f>
        <v>0</v>
      </c>
      <c r="BX189" s="114">
        <f>IF(BX$157=1,Inputs!$E$72,0)</f>
        <v>0</v>
      </c>
      <c r="BY189" s="114">
        <f>IF(BY$157=1,Inputs!$E$72,0)</f>
        <v>0</v>
      </c>
      <c r="BZ189" s="114">
        <f>IF(BZ$157=1,Inputs!$E$72,0)</f>
        <v>0</v>
      </c>
      <c r="CA189" s="114">
        <f>IF(CA$157=1,Inputs!$E$72,0)</f>
        <v>0</v>
      </c>
      <c r="CB189" s="114">
        <f>IF(CB$157=1,Inputs!$E$72,0)</f>
        <v>0</v>
      </c>
      <c r="CC189" s="114">
        <f>IF(CC$157=1,Inputs!$E$72,0)</f>
        <v>0</v>
      </c>
      <c r="CD189" s="114">
        <f>IF(CD$157=1,Inputs!$E$72,0)</f>
        <v>0</v>
      </c>
      <c r="CE189" s="114">
        <f>IF(CE$157=1,Inputs!$E$72,0)</f>
        <v>0</v>
      </c>
      <c r="CF189" s="114">
        <f>IF(CF$157=1,Inputs!$E$72,0)</f>
        <v>0</v>
      </c>
      <c r="CG189" s="114">
        <f>IF(CG$157=1,Inputs!$E$72,0)</f>
        <v>0</v>
      </c>
      <c r="CH189" s="66"/>
    </row>
    <row r="190" spans="1:86" s="190" customFormat="1" ht="6" x14ac:dyDescent="0.15">
      <c r="B190" s="209"/>
      <c r="D190" s="224"/>
      <c r="CH190" s="102"/>
    </row>
    <row r="191" spans="1:86" s="116" customFormat="1" ht="15.75" thickBot="1" x14ac:dyDescent="0.3">
      <c r="B191" s="208" t="s">
        <v>890</v>
      </c>
      <c r="D191" s="575">
        <f ca="1">SUM(F191:CG191)</f>
        <v>2860978.1450060527</v>
      </c>
      <c r="F191" s="576">
        <f ca="1">F180+F181+SUM(F183:F189)+SUM(F173:F176)</f>
        <v>-371583.70995521359</v>
      </c>
      <c r="G191" s="576">
        <f t="shared" ref="G191:BR191" ca="1" si="154">G180+G181+SUM(G183:G189)+SUM(G173:G176)</f>
        <v>-506516.75</v>
      </c>
      <c r="H191" s="576">
        <f t="shared" ca="1" si="154"/>
        <v>44823.999143835616</v>
      </c>
      <c r="I191" s="576">
        <f t="shared" ca="1" si="154"/>
        <v>46129.493150684917</v>
      </c>
      <c r="J191" s="576">
        <f t="shared" ca="1" si="154"/>
        <v>46201.58779752894</v>
      </c>
      <c r="K191" s="576">
        <f t="shared" ca="1" si="154"/>
        <v>47282.730479452046</v>
      </c>
      <c r="L191" s="576">
        <f t="shared" ca="1" si="154"/>
        <v>47096.426242508554</v>
      </c>
      <c r="M191" s="576">
        <f t="shared" ca="1" si="154"/>
        <v>48464.798741438339</v>
      </c>
      <c r="N191" s="576">
        <f t="shared" ca="1" si="154"/>
        <v>81653.113296268115</v>
      </c>
      <c r="O191" s="576">
        <f t="shared" ca="1" si="154"/>
        <v>84025.519943670253</v>
      </c>
      <c r="P191" s="576">
        <f t="shared" ca="1" si="154"/>
        <v>83694.441128674807</v>
      </c>
      <c r="Q191" s="576">
        <f t="shared" ca="1" si="154"/>
        <v>86126.157942261998</v>
      </c>
      <c r="R191" s="576">
        <f t="shared" ca="1" si="154"/>
        <v>86260.76238980268</v>
      </c>
      <c r="S191" s="576">
        <f t="shared" ca="1" si="154"/>
        <v>88279.311890818557</v>
      </c>
      <c r="T191" s="576">
        <f t="shared" ca="1" si="154"/>
        <v>87931.472210813969</v>
      </c>
      <c r="U191" s="576">
        <f t="shared" ca="1" si="154"/>
        <v>90486.294688088994</v>
      </c>
      <c r="V191" s="576">
        <f t="shared" ca="1" si="154"/>
        <v>90129.75901608431</v>
      </c>
      <c r="W191" s="576">
        <f t="shared" ca="1" si="154"/>
        <v>92748.452055291185</v>
      </c>
      <c r="X191" s="576">
        <f t="shared" ca="1" si="154"/>
        <v>92383.002991486399</v>
      </c>
      <c r="Y191" s="576">
        <f t="shared" ca="1" si="154"/>
        <v>95067.163356673467</v>
      </c>
      <c r="Z191" s="576">
        <f t="shared" ca="1" si="154"/>
        <v>95215.74148100437</v>
      </c>
      <c r="AA191" s="576">
        <f t="shared" ca="1" si="154"/>
        <v>97443.842440590292</v>
      </c>
      <c r="AB191" s="576">
        <f t="shared" ca="1" si="154"/>
        <v>97059.892517930391</v>
      </c>
      <c r="AC191" s="576">
        <f t="shared" ca="1" si="154"/>
        <v>99879.938501605036</v>
      </c>
      <c r="AD191" s="576">
        <f t="shared" ca="1" si="154"/>
        <v>99486.389830878645</v>
      </c>
      <c r="AE191" s="576">
        <f t="shared" ca="1" si="154"/>
        <v>102376.93696414516</v>
      </c>
      <c r="AF191" s="576">
        <f t="shared" ca="1" si="154"/>
        <v>101973.54957665061</v>
      </c>
      <c r="AG191" s="576">
        <f t="shared" ca="1" si="154"/>
        <v>104936.36038824878</v>
      </c>
      <c r="AH191" s="576">
        <f t="shared" ca="1" si="154"/>
        <v>105100.36283715011</v>
      </c>
      <c r="AI191" s="576">
        <f t="shared" ca="1" si="154"/>
        <v>107559.76939795499</v>
      </c>
      <c r="AJ191" s="576">
        <f t="shared" ca="1" si="154"/>
        <v>107135.96052396852</v>
      </c>
      <c r="AK191" s="576">
        <f t="shared" ca="1" si="154"/>
        <v>110248.76363290387</v>
      </c>
      <c r="AL191" s="576">
        <f t="shared" ca="1" si="154"/>
        <v>109814.35953706772</v>
      </c>
      <c r="AM191" s="576">
        <f t="shared" ca="1" si="154"/>
        <v>113004.98272372647</v>
      </c>
      <c r="AN191" s="576">
        <f t="shared" ca="1" si="154"/>
        <v>112559.71852549442</v>
      </c>
      <c r="AO191" s="576">
        <f t="shared" ca="1" si="154"/>
        <v>115830.1072918196</v>
      </c>
      <c r="AP191" s="576">
        <f t="shared" ca="1" si="154"/>
        <v>116011.13530901093</v>
      </c>
      <c r="AQ191" s="576">
        <f t="shared" ca="1" si="154"/>
        <v>118725.85997411507</v>
      </c>
      <c r="AR191" s="576">
        <f t="shared" ca="1" si="154"/>
        <v>118258.05427584753</v>
      </c>
      <c r="AS191" s="576">
        <f t="shared" ca="1" si="154"/>
        <v>121694.00647346792</v>
      </c>
      <c r="AT191" s="576">
        <f t="shared" ca="1" si="154"/>
        <v>121214.50563274372</v>
      </c>
      <c r="AU191" s="576">
        <f t="shared" ca="1" si="154"/>
        <v>124763.88065955885</v>
      </c>
      <c r="AV191" s="576">
        <f t="shared" ca="1" si="154"/>
        <v>0</v>
      </c>
      <c r="AW191" s="576">
        <f t="shared" ca="1" si="154"/>
        <v>0</v>
      </c>
      <c r="AX191" s="576">
        <f t="shared" ca="1" si="154"/>
        <v>0</v>
      </c>
      <c r="AY191" s="576">
        <f t="shared" ca="1" si="154"/>
        <v>0</v>
      </c>
      <c r="AZ191" s="576">
        <f t="shared" ca="1" si="154"/>
        <v>0</v>
      </c>
      <c r="BA191" s="576">
        <f t="shared" ca="1" si="154"/>
        <v>0</v>
      </c>
      <c r="BB191" s="576">
        <f t="shared" ca="1" si="154"/>
        <v>0</v>
      </c>
      <c r="BC191" s="576">
        <f t="shared" ca="1" si="154"/>
        <v>0</v>
      </c>
      <c r="BD191" s="576">
        <f t="shared" ca="1" si="154"/>
        <v>0</v>
      </c>
      <c r="BE191" s="576">
        <f t="shared" ca="1" si="154"/>
        <v>0</v>
      </c>
      <c r="BF191" s="576">
        <f t="shared" ca="1" si="154"/>
        <v>0</v>
      </c>
      <c r="BG191" s="576">
        <f t="shared" ca="1" si="154"/>
        <v>0</v>
      </c>
      <c r="BH191" s="576">
        <f t="shared" ca="1" si="154"/>
        <v>0</v>
      </c>
      <c r="BI191" s="576">
        <f t="shared" ca="1" si="154"/>
        <v>0</v>
      </c>
      <c r="BJ191" s="576">
        <f t="shared" ca="1" si="154"/>
        <v>0</v>
      </c>
      <c r="BK191" s="576">
        <f t="shared" ca="1" si="154"/>
        <v>0</v>
      </c>
      <c r="BL191" s="576">
        <f t="shared" ca="1" si="154"/>
        <v>0</v>
      </c>
      <c r="BM191" s="576">
        <f t="shared" ca="1" si="154"/>
        <v>0</v>
      </c>
      <c r="BN191" s="576">
        <f t="shared" ca="1" si="154"/>
        <v>0</v>
      </c>
      <c r="BO191" s="576">
        <f t="shared" ca="1" si="154"/>
        <v>0</v>
      </c>
      <c r="BP191" s="576">
        <f t="shared" ca="1" si="154"/>
        <v>0</v>
      </c>
      <c r="BQ191" s="576">
        <f t="shared" ca="1" si="154"/>
        <v>0</v>
      </c>
      <c r="BR191" s="576">
        <f t="shared" ca="1" si="154"/>
        <v>0</v>
      </c>
      <c r="BS191" s="576">
        <f t="shared" ref="BS191:CG191" ca="1" si="155">BS180+BS181+SUM(BS183:BS189)+SUM(BS173:BS176)</f>
        <v>0</v>
      </c>
      <c r="BT191" s="576">
        <f t="shared" ca="1" si="155"/>
        <v>0</v>
      </c>
      <c r="BU191" s="576">
        <f t="shared" ca="1" si="155"/>
        <v>0</v>
      </c>
      <c r="BV191" s="576">
        <f t="shared" ca="1" si="155"/>
        <v>0</v>
      </c>
      <c r="BW191" s="576">
        <f t="shared" ca="1" si="155"/>
        <v>0</v>
      </c>
      <c r="BX191" s="576">
        <f t="shared" ca="1" si="155"/>
        <v>0</v>
      </c>
      <c r="BY191" s="576">
        <f t="shared" ca="1" si="155"/>
        <v>0</v>
      </c>
      <c r="BZ191" s="576">
        <f t="shared" ca="1" si="155"/>
        <v>0</v>
      </c>
      <c r="CA191" s="576">
        <f t="shared" ca="1" si="155"/>
        <v>0</v>
      </c>
      <c r="CB191" s="576">
        <f t="shared" ca="1" si="155"/>
        <v>0</v>
      </c>
      <c r="CC191" s="576">
        <f t="shared" ca="1" si="155"/>
        <v>0</v>
      </c>
      <c r="CD191" s="576">
        <f t="shared" ca="1" si="155"/>
        <v>0</v>
      </c>
      <c r="CE191" s="576">
        <f t="shared" ca="1" si="155"/>
        <v>0</v>
      </c>
      <c r="CF191" s="576">
        <f t="shared" ca="1" si="155"/>
        <v>0</v>
      </c>
      <c r="CG191" s="576">
        <f t="shared" ca="1" si="155"/>
        <v>0</v>
      </c>
      <c r="CH191" s="77"/>
    </row>
    <row r="192" spans="1:86" s="190" customFormat="1" ht="6.75" thickTop="1" x14ac:dyDescent="0.15">
      <c r="B192" s="209"/>
      <c r="D192" s="224"/>
      <c r="CH192" s="102"/>
    </row>
    <row r="193" spans="1:86" s="115" customFormat="1" ht="15.75" thickBot="1" x14ac:dyDescent="0.3">
      <c r="A193" s="208"/>
      <c r="B193" s="208" t="s">
        <v>891</v>
      </c>
      <c r="D193" s="120">
        <f ca="1">SUM(F193:CG193)</f>
        <v>2860978.1450060527</v>
      </c>
      <c r="F193" s="194">
        <f ca="1">F177+SUM(F180:F189)</f>
        <v>-371583.70995521359</v>
      </c>
      <c r="G193" s="194">
        <f t="shared" ref="G193:BR193" ca="1" si="156">G177+SUM(G180:G189)</f>
        <v>-506516.75</v>
      </c>
      <c r="H193" s="194">
        <f t="shared" ca="1" si="156"/>
        <v>44823.999143835616</v>
      </c>
      <c r="I193" s="194">
        <f t="shared" ca="1" si="156"/>
        <v>46129.493150684917</v>
      </c>
      <c r="J193" s="194">
        <f t="shared" ca="1" si="156"/>
        <v>46201.58779752894</v>
      </c>
      <c r="K193" s="194">
        <f t="shared" ca="1" si="156"/>
        <v>47282.730479452046</v>
      </c>
      <c r="L193" s="194">
        <f t="shared" ca="1" si="156"/>
        <v>47096.426242508554</v>
      </c>
      <c r="M193" s="194">
        <f t="shared" ca="1" si="156"/>
        <v>48464.798741438339</v>
      </c>
      <c r="N193" s="194">
        <f t="shared" ca="1" si="156"/>
        <v>81653.113296268115</v>
      </c>
      <c r="O193" s="194">
        <f t="shared" ca="1" si="156"/>
        <v>84025.519943670253</v>
      </c>
      <c r="P193" s="194">
        <f t="shared" ca="1" si="156"/>
        <v>83694.441128674807</v>
      </c>
      <c r="Q193" s="194">
        <f t="shared" ca="1" si="156"/>
        <v>86126.157942261998</v>
      </c>
      <c r="R193" s="194">
        <f t="shared" ca="1" si="156"/>
        <v>86260.76238980268</v>
      </c>
      <c r="S193" s="194">
        <f t="shared" ca="1" si="156"/>
        <v>88279.311890818557</v>
      </c>
      <c r="T193" s="194">
        <f t="shared" ca="1" si="156"/>
        <v>87931.472210813969</v>
      </c>
      <c r="U193" s="194">
        <f t="shared" ca="1" si="156"/>
        <v>90486.294688088994</v>
      </c>
      <c r="V193" s="194">
        <f t="shared" ca="1" si="156"/>
        <v>90129.75901608431</v>
      </c>
      <c r="W193" s="194">
        <f t="shared" ca="1" si="156"/>
        <v>92748.452055291185</v>
      </c>
      <c r="X193" s="194">
        <f t="shared" ca="1" si="156"/>
        <v>92383.002991486399</v>
      </c>
      <c r="Y193" s="194">
        <f t="shared" ca="1" si="156"/>
        <v>95067.163356673467</v>
      </c>
      <c r="Z193" s="194">
        <f t="shared" ca="1" si="156"/>
        <v>95215.74148100437</v>
      </c>
      <c r="AA193" s="194">
        <f t="shared" ca="1" si="156"/>
        <v>97443.842440590292</v>
      </c>
      <c r="AB193" s="194">
        <f t="shared" ca="1" si="156"/>
        <v>97059.892517930391</v>
      </c>
      <c r="AC193" s="194">
        <f t="shared" ca="1" si="156"/>
        <v>99879.938501605036</v>
      </c>
      <c r="AD193" s="194">
        <f t="shared" ca="1" si="156"/>
        <v>99486.389830878645</v>
      </c>
      <c r="AE193" s="194">
        <f t="shared" ca="1" si="156"/>
        <v>102376.93696414516</v>
      </c>
      <c r="AF193" s="194">
        <f t="shared" ca="1" si="156"/>
        <v>101973.54957665061</v>
      </c>
      <c r="AG193" s="194">
        <f t="shared" ca="1" si="156"/>
        <v>104936.36038824878</v>
      </c>
      <c r="AH193" s="194">
        <f t="shared" ca="1" si="156"/>
        <v>105100.36283715011</v>
      </c>
      <c r="AI193" s="194">
        <f t="shared" ca="1" si="156"/>
        <v>107559.76939795499</v>
      </c>
      <c r="AJ193" s="194">
        <f t="shared" ca="1" si="156"/>
        <v>107135.96052396852</v>
      </c>
      <c r="AK193" s="194">
        <f t="shared" ca="1" si="156"/>
        <v>110248.76363290387</v>
      </c>
      <c r="AL193" s="194">
        <f t="shared" ca="1" si="156"/>
        <v>109814.35953706772</v>
      </c>
      <c r="AM193" s="194">
        <f t="shared" ca="1" si="156"/>
        <v>113004.98272372647</v>
      </c>
      <c r="AN193" s="194">
        <f t="shared" ca="1" si="156"/>
        <v>112559.71852549442</v>
      </c>
      <c r="AO193" s="194">
        <f t="shared" ca="1" si="156"/>
        <v>115830.1072918196</v>
      </c>
      <c r="AP193" s="194">
        <f t="shared" ca="1" si="156"/>
        <v>116011.13530901093</v>
      </c>
      <c r="AQ193" s="194">
        <f t="shared" ca="1" si="156"/>
        <v>118725.85997411507</v>
      </c>
      <c r="AR193" s="194">
        <f t="shared" ca="1" si="156"/>
        <v>118258.05427584753</v>
      </c>
      <c r="AS193" s="194">
        <f t="shared" ca="1" si="156"/>
        <v>121694.00647346792</v>
      </c>
      <c r="AT193" s="194">
        <f t="shared" ca="1" si="156"/>
        <v>121214.50563274372</v>
      </c>
      <c r="AU193" s="194">
        <f t="shared" ca="1" si="156"/>
        <v>124763.88065955885</v>
      </c>
      <c r="AV193" s="194">
        <f t="shared" ca="1" si="156"/>
        <v>0</v>
      </c>
      <c r="AW193" s="194">
        <f t="shared" ca="1" si="156"/>
        <v>0</v>
      </c>
      <c r="AX193" s="194">
        <f t="shared" ca="1" si="156"/>
        <v>0</v>
      </c>
      <c r="AY193" s="194">
        <f t="shared" ca="1" si="156"/>
        <v>0</v>
      </c>
      <c r="AZ193" s="194">
        <f t="shared" ca="1" si="156"/>
        <v>0</v>
      </c>
      <c r="BA193" s="194">
        <f t="shared" ca="1" si="156"/>
        <v>0</v>
      </c>
      <c r="BB193" s="194">
        <f t="shared" ca="1" si="156"/>
        <v>0</v>
      </c>
      <c r="BC193" s="194">
        <f t="shared" ca="1" si="156"/>
        <v>0</v>
      </c>
      <c r="BD193" s="194">
        <f t="shared" ca="1" si="156"/>
        <v>0</v>
      </c>
      <c r="BE193" s="194">
        <f t="shared" ca="1" si="156"/>
        <v>0</v>
      </c>
      <c r="BF193" s="194">
        <f t="shared" ca="1" si="156"/>
        <v>0</v>
      </c>
      <c r="BG193" s="194">
        <f t="shared" ca="1" si="156"/>
        <v>0</v>
      </c>
      <c r="BH193" s="194">
        <f t="shared" ca="1" si="156"/>
        <v>0</v>
      </c>
      <c r="BI193" s="194">
        <f t="shared" ca="1" si="156"/>
        <v>0</v>
      </c>
      <c r="BJ193" s="194">
        <f t="shared" ca="1" si="156"/>
        <v>0</v>
      </c>
      <c r="BK193" s="194">
        <f t="shared" ca="1" si="156"/>
        <v>0</v>
      </c>
      <c r="BL193" s="194">
        <f t="shared" ca="1" si="156"/>
        <v>0</v>
      </c>
      <c r="BM193" s="194">
        <f t="shared" ca="1" si="156"/>
        <v>0</v>
      </c>
      <c r="BN193" s="194">
        <f t="shared" ca="1" si="156"/>
        <v>0</v>
      </c>
      <c r="BO193" s="194">
        <f t="shared" ca="1" si="156"/>
        <v>0</v>
      </c>
      <c r="BP193" s="194">
        <f t="shared" ca="1" si="156"/>
        <v>0</v>
      </c>
      <c r="BQ193" s="194">
        <f t="shared" ca="1" si="156"/>
        <v>0</v>
      </c>
      <c r="BR193" s="194">
        <f t="shared" ca="1" si="156"/>
        <v>0</v>
      </c>
      <c r="BS193" s="194">
        <f t="shared" ref="BS193:CG193" ca="1" si="157">BS177+SUM(BS180:BS189)</f>
        <v>0</v>
      </c>
      <c r="BT193" s="194">
        <f t="shared" ca="1" si="157"/>
        <v>0</v>
      </c>
      <c r="BU193" s="194">
        <f t="shared" ca="1" si="157"/>
        <v>0</v>
      </c>
      <c r="BV193" s="194">
        <f t="shared" ca="1" si="157"/>
        <v>0</v>
      </c>
      <c r="BW193" s="194">
        <f t="shared" ca="1" si="157"/>
        <v>0</v>
      </c>
      <c r="BX193" s="194">
        <f t="shared" ca="1" si="157"/>
        <v>0</v>
      </c>
      <c r="BY193" s="194">
        <f t="shared" ca="1" si="157"/>
        <v>0</v>
      </c>
      <c r="BZ193" s="194">
        <f t="shared" ca="1" si="157"/>
        <v>0</v>
      </c>
      <c r="CA193" s="194">
        <f t="shared" ca="1" si="157"/>
        <v>0</v>
      </c>
      <c r="CB193" s="194">
        <f t="shared" ca="1" si="157"/>
        <v>0</v>
      </c>
      <c r="CC193" s="194">
        <f t="shared" ca="1" si="157"/>
        <v>0</v>
      </c>
      <c r="CD193" s="194">
        <f t="shared" ca="1" si="157"/>
        <v>0</v>
      </c>
      <c r="CE193" s="194">
        <f t="shared" ca="1" si="157"/>
        <v>0</v>
      </c>
      <c r="CF193" s="194">
        <f t="shared" ca="1" si="157"/>
        <v>0</v>
      </c>
      <c r="CG193" s="194">
        <f t="shared" ca="1" si="157"/>
        <v>0</v>
      </c>
      <c r="CH193" s="66"/>
    </row>
    <row r="194" spans="1:86" s="190" customFormat="1" ht="8.4499999999999993" customHeight="1" thickTop="1" x14ac:dyDescent="0.25">
      <c r="A194" s="209"/>
      <c r="B194" s="410"/>
      <c r="D194" s="224"/>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c r="BJ194" s="219"/>
      <c r="BK194" s="219"/>
      <c r="BL194" s="219"/>
      <c r="BM194" s="219"/>
      <c r="BN194" s="219"/>
      <c r="BO194" s="219"/>
      <c r="BP194" s="219"/>
      <c r="BQ194" s="219"/>
      <c r="BR194" s="219"/>
      <c r="BS194" s="219"/>
      <c r="BT194" s="219"/>
      <c r="BU194" s="219"/>
      <c r="BV194" s="219"/>
      <c r="BW194" s="219"/>
      <c r="BX194" s="219"/>
      <c r="BY194" s="219"/>
      <c r="BZ194" s="219"/>
      <c r="CA194" s="219"/>
      <c r="CB194" s="219"/>
      <c r="CC194" s="219"/>
      <c r="CD194" s="219"/>
      <c r="CE194" s="219"/>
      <c r="CF194" s="219"/>
      <c r="CG194" s="219"/>
      <c r="CH194" s="66"/>
    </row>
    <row r="195" spans="1:86" s="81" customFormat="1" x14ac:dyDescent="0.25">
      <c r="A195" s="207"/>
      <c r="B195" s="207" t="s">
        <v>65</v>
      </c>
      <c r="D195" s="113">
        <f>SUM(F195:CG195)</f>
        <v>-494614.10764307849</v>
      </c>
      <c r="F195" s="113">
        <f>F$365</f>
        <v>0</v>
      </c>
      <c r="G195" s="113">
        <f t="shared" ref="G195:BR195" si="158">G$365</f>
        <v>0</v>
      </c>
      <c r="H195" s="113">
        <f t="shared" si="158"/>
        <v>-339.40559673312896</v>
      </c>
      <c r="I195" s="113">
        <f t="shared" si="158"/>
        <v>-615.32445980947523</v>
      </c>
      <c r="J195" s="113">
        <f t="shared" si="158"/>
        <v>-769.96853844138172</v>
      </c>
      <c r="K195" s="113">
        <f t="shared" si="158"/>
        <v>-1030.8845335913998</v>
      </c>
      <c r="L195" s="113">
        <f t="shared" si="158"/>
        <v>-1163.8732004840772</v>
      </c>
      <c r="M195" s="113">
        <f t="shared" si="158"/>
        <v>-1463.3055504988654</v>
      </c>
      <c r="N195" s="113">
        <f t="shared" si="158"/>
        <v>-8277.0125442266599</v>
      </c>
      <c r="O195" s="113">
        <f t="shared" si="158"/>
        <v>-8783.2175973260655</v>
      </c>
      <c r="P195" s="113">
        <f t="shared" si="158"/>
        <v>-8899.1881596781132</v>
      </c>
      <c r="Q195" s="113">
        <f t="shared" si="158"/>
        <v>-9423.5790718080843</v>
      </c>
      <c r="R195" s="113">
        <f t="shared" si="158"/>
        <v>-9614.6392728319024</v>
      </c>
      <c r="S195" s="113">
        <f t="shared" si="158"/>
        <v>-10087.657768768884</v>
      </c>
      <c r="T195" s="113">
        <f t="shared" si="158"/>
        <v>-10213.688359037078</v>
      </c>
      <c r="U195" s="113">
        <f t="shared" si="158"/>
        <v>-10776.509109907431</v>
      </c>
      <c r="V195" s="113">
        <f t="shared" si="158"/>
        <v>-10908.116010975333</v>
      </c>
      <c r="W195" s="113">
        <f t="shared" si="158"/>
        <v>-11491.242651933397</v>
      </c>
      <c r="X195" s="113">
        <f t="shared" si="158"/>
        <v>-11628.821314392986</v>
      </c>
      <c r="Y195" s="113">
        <f t="shared" si="158"/>
        <v>-12233.025104910512</v>
      </c>
      <c r="Z195" s="113">
        <f t="shared" si="158"/>
        <v>-12457.071120153954</v>
      </c>
      <c r="AA195" s="113">
        <f t="shared" si="158"/>
        <v>-13003.083525956572</v>
      </c>
      <c r="AB195" s="113">
        <f t="shared" si="158"/>
        <v>-13153.894611286982</v>
      </c>
      <c r="AC195" s="113">
        <f t="shared" si="158"/>
        <v>-13802.70869867798</v>
      </c>
      <c r="AD195" s="113">
        <f t="shared" si="158"/>
        <v>-13960.835696210414</v>
      </c>
      <c r="AE195" s="113">
        <f t="shared" si="158"/>
        <v>-14633.258709335567</v>
      </c>
      <c r="AF195" s="113">
        <f t="shared" si="158"/>
        <v>-14799.207765038615</v>
      </c>
      <c r="AG195" s="113">
        <f t="shared" si="158"/>
        <v>-15496.162731394834</v>
      </c>
      <c r="AH195" s="113">
        <f t="shared" si="158"/>
        <v>-15761.409153012655</v>
      </c>
      <c r="AI195" s="113">
        <f t="shared" si="158"/>
        <v>-16392.925030808921</v>
      </c>
      <c r="AJ195" s="113">
        <f t="shared" si="158"/>
        <v>-16576.166799821931</v>
      </c>
      <c r="AK195" s="113">
        <f t="shared" si="158"/>
        <v>-17325.12920511992</v>
      </c>
      <c r="AL195" s="113">
        <f t="shared" si="158"/>
        <v>-17517.911740015192</v>
      </c>
      <c r="AM195" s="113">
        <f t="shared" si="158"/>
        <v>-18082.363004406634</v>
      </c>
      <c r="AN195" s="113">
        <f t="shared" si="158"/>
        <v>-18066.983537700533</v>
      </c>
      <c r="AO195" s="113">
        <f t="shared" si="158"/>
        <v>-18647.387918025262</v>
      </c>
      <c r="AP195" s="113">
        <f t="shared" si="158"/>
        <v>-18732.709103423735</v>
      </c>
      <c r="AQ195" s="113">
        <f t="shared" si="158"/>
        <v>-19226.538454484358</v>
      </c>
      <c r="AR195" s="113">
        <f t="shared" si="158"/>
        <v>-19206.650687771154</v>
      </c>
      <c r="AS195" s="113">
        <f t="shared" si="158"/>
        <v>-19820.16775435493</v>
      </c>
      <c r="AT195" s="113">
        <f t="shared" si="158"/>
        <v>-19797.940959150394</v>
      </c>
      <c r="AU195" s="113">
        <f t="shared" si="158"/>
        <v>-20434.142591573112</v>
      </c>
      <c r="AV195" s="113">
        <f t="shared" si="158"/>
        <v>0</v>
      </c>
      <c r="AW195" s="113">
        <f t="shared" si="158"/>
        <v>0</v>
      </c>
      <c r="AX195" s="113">
        <f t="shared" si="158"/>
        <v>0</v>
      </c>
      <c r="AY195" s="113">
        <f t="shared" si="158"/>
        <v>0</v>
      </c>
      <c r="AZ195" s="113">
        <f t="shared" si="158"/>
        <v>0</v>
      </c>
      <c r="BA195" s="113">
        <f t="shared" si="158"/>
        <v>0</v>
      </c>
      <c r="BB195" s="113">
        <f t="shared" si="158"/>
        <v>0</v>
      </c>
      <c r="BC195" s="113">
        <f t="shared" si="158"/>
        <v>0</v>
      </c>
      <c r="BD195" s="113">
        <f t="shared" si="158"/>
        <v>0</v>
      </c>
      <c r="BE195" s="113">
        <f t="shared" si="158"/>
        <v>0</v>
      </c>
      <c r="BF195" s="113">
        <f t="shared" si="158"/>
        <v>0</v>
      </c>
      <c r="BG195" s="113">
        <f t="shared" si="158"/>
        <v>0</v>
      </c>
      <c r="BH195" s="113">
        <f t="shared" si="158"/>
        <v>0</v>
      </c>
      <c r="BI195" s="113">
        <f t="shared" si="158"/>
        <v>0</v>
      </c>
      <c r="BJ195" s="113">
        <f t="shared" si="158"/>
        <v>0</v>
      </c>
      <c r="BK195" s="113">
        <f t="shared" si="158"/>
        <v>0</v>
      </c>
      <c r="BL195" s="113">
        <f t="shared" si="158"/>
        <v>0</v>
      </c>
      <c r="BM195" s="113">
        <f t="shared" si="158"/>
        <v>0</v>
      </c>
      <c r="BN195" s="113">
        <f t="shared" si="158"/>
        <v>0</v>
      </c>
      <c r="BO195" s="113">
        <f t="shared" si="158"/>
        <v>0</v>
      </c>
      <c r="BP195" s="113">
        <f t="shared" si="158"/>
        <v>0</v>
      </c>
      <c r="BQ195" s="113">
        <f t="shared" si="158"/>
        <v>0</v>
      </c>
      <c r="BR195" s="113">
        <f t="shared" si="158"/>
        <v>0</v>
      </c>
      <c r="BS195" s="113">
        <f t="shared" ref="BS195:CG195" si="159">BS$365</f>
        <v>0</v>
      </c>
      <c r="BT195" s="113">
        <f t="shared" si="159"/>
        <v>0</v>
      </c>
      <c r="BU195" s="113">
        <f t="shared" si="159"/>
        <v>0</v>
      </c>
      <c r="BV195" s="113">
        <f t="shared" si="159"/>
        <v>0</v>
      </c>
      <c r="BW195" s="113">
        <f t="shared" si="159"/>
        <v>0</v>
      </c>
      <c r="BX195" s="113">
        <f t="shared" si="159"/>
        <v>0</v>
      </c>
      <c r="BY195" s="113">
        <f t="shared" si="159"/>
        <v>0</v>
      </c>
      <c r="BZ195" s="113">
        <f t="shared" si="159"/>
        <v>0</v>
      </c>
      <c r="CA195" s="113">
        <f t="shared" si="159"/>
        <v>0</v>
      </c>
      <c r="CB195" s="113">
        <f t="shared" si="159"/>
        <v>0</v>
      </c>
      <c r="CC195" s="113">
        <f t="shared" si="159"/>
        <v>0</v>
      </c>
      <c r="CD195" s="113">
        <f t="shared" si="159"/>
        <v>0</v>
      </c>
      <c r="CE195" s="113">
        <f t="shared" si="159"/>
        <v>0</v>
      </c>
      <c r="CF195" s="113">
        <f t="shared" si="159"/>
        <v>0</v>
      </c>
      <c r="CG195" s="113">
        <f t="shared" si="159"/>
        <v>0</v>
      </c>
      <c r="CH195" s="66"/>
    </row>
    <row r="196" spans="1:86" s="190" customFormat="1" ht="6.6" customHeight="1" x14ac:dyDescent="0.25">
      <c r="A196" s="209"/>
      <c r="B196" s="410"/>
      <c r="D196" s="224"/>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c r="BV196" s="219"/>
      <c r="BW196" s="219"/>
      <c r="BX196" s="219"/>
      <c r="BY196" s="219"/>
      <c r="BZ196" s="219"/>
      <c r="CA196" s="219"/>
      <c r="CB196" s="219"/>
      <c r="CC196" s="219"/>
      <c r="CD196" s="219"/>
      <c r="CE196" s="219"/>
      <c r="CF196" s="219"/>
      <c r="CG196" s="219"/>
      <c r="CH196" s="66"/>
    </row>
    <row r="197" spans="1:86" s="115" customFormat="1" ht="15.75" thickBot="1" x14ac:dyDescent="0.3">
      <c r="A197" s="208"/>
      <c r="B197" s="208" t="s">
        <v>606</v>
      </c>
      <c r="D197" s="120">
        <f ca="1">SUM(F197:CG197)</f>
        <v>2366364.0373629741</v>
      </c>
      <c r="F197" s="194">
        <f ca="1">F193+F195</f>
        <v>-371583.70995521359</v>
      </c>
      <c r="G197" s="194">
        <f t="shared" ref="G197:BR197" ca="1" si="160">G193+G195</f>
        <v>-506516.75</v>
      </c>
      <c r="H197" s="194">
        <f t="shared" ca="1" si="160"/>
        <v>44484.593547102486</v>
      </c>
      <c r="I197" s="194">
        <f t="shared" ca="1" si="160"/>
        <v>45514.168690875442</v>
      </c>
      <c r="J197" s="194">
        <f t="shared" ca="1" si="160"/>
        <v>45431.619259087558</v>
      </c>
      <c r="K197" s="194">
        <f t="shared" ca="1" si="160"/>
        <v>46251.845945860645</v>
      </c>
      <c r="L197" s="194">
        <f t="shared" ca="1" si="160"/>
        <v>45932.553042024476</v>
      </c>
      <c r="M197" s="194">
        <f t="shared" ca="1" si="160"/>
        <v>47001.493190939473</v>
      </c>
      <c r="N197" s="194">
        <f t="shared" ca="1" si="160"/>
        <v>73376.100752041457</v>
      </c>
      <c r="O197" s="194">
        <f t="shared" ca="1" si="160"/>
        <v>75242.302346344193</v>
      </c>
      <c r="P197" s="194">
        <f t="shared" ca="1" si="160"/>
        <v>74795.25296899669</v>
      </c>
      <c r="Q197" s="194">
        <f t="shared" ca="1" si="160"/>
        <v>76702.578870453915</v>
      </c>
      <c r="R197" s="194">
        <f t="shared" ca="1" si="160"/>
        <v>76646.123116970775</v>
      </c>
      <c r="S197" s="194">
        <f t="shared" ca="1" si="160"/>
        <v>78191.654122049673</v>
      </c>
      <c r="T197" s="194">
        <f t="shared" ca="1" si="160"/>
        <v>77717.783851776883</v>
      </c>
      <c r="U197" s="194">
        <f t="shared" ca="1" si="160"/>
        <v>79709.78557818156</v>
      </c>
      <c r="V197" s="194">
        <f t="shared" ca="1" si="160"/>
        <v>79221.643005108985</v>
      </c>
      <c r="W197" s="194">
        <f t="shared" ca="1" si="160"/>
        <v>81257.209403357789</v>
      </c>
      <c r="X197" s="194">
        <f t="shared" ca="1" si="160"/>
        <v>80754.181677093409</v>
      </c>
      <c r="Y197" s="194">
        <f t="shared" ca="1" si="160"/>
        <v>82834.138251762954</v>
      </c>
      <c r="Z197" s="194">
        <f t="shared" ca="1" si="160"/>
        <v>82758.670360850418</v>
      </c>
      <c r="AA197" s="194">
        <f t="shared" ca="1" si="160"/>
        <v>84440.758914633712</v>
      </c>
      <c r="AB197" s="194">
        <f t="shared" ca="1" si="160"/>
        <v>83905.997906643403</v>
      </c>
      <c r="AC197" s="194">
        <f t="shared" ca="1" si="160"/>
        <v>86077.229802927061</v>
      </c>
      <c r="AD197" s="194">
        <f t="shared" ca="1" si="160"/>
        <v>85525.554134668229</v>
      </c>
      <c r="AE197" s="194">
        <f t="shared" ca="1" si="160"/>
        <v>87743.678254809594</v>
      </c>
      <c r="AF197" s="194">
        <f t="shared" ca="1" si="160"/>
        <v>87174.341811611986</v>
      </c>
      <c r="AG197" s="194">
        <f t="shared" ca="1" si="160"/>
        <v>89440.197656853939</v>
      </c>
      <c r="AH197" s="194">
        <f t="shared" ca="1" si="160"/>
        <v>89338.95368413745</v>
      </c>
      <c r="AI197" s="194">
        <f t="shared" ca="1" si="160"/>
        <v>91166.84436714607</v>
      </c>
      <c r="AJ197" s="194">
        <f t="shared" ca="1" si="160"/>
        <v>90559.793724146584</v>
      </c>
      <c r="AK197" s="194">
        <f t="shared" ca="1" si="160"/>
        <v>92923.634427783953</v>
      </c>
      <c r="AL197" s="194">
        <f t="shared" ca="1" si="160"/>
        <v>92296.447797052533</v>
      </c>
      <c r="AM197" s="194">
        <f t="shared" ca="1" si="160"/>
        <v>94922.619719319831</v>
      </c>
      <c r="AN197" s="194">
        <f t="shared" ca="1" si="160"/>
        <v>94492.734987793883</v>
      </c>
      <c r="AO197" s="194">
        <f t="shared" ca="1" si="160"/>
        <v>97182.719373794331</v>
      </c>
      <c r="AP197" s="194">
        <f t="shared" ca="1" si="160"/>
        <v>97278.426205587195</v>
      </c>
      <c r="AQ197" s="194">
        <f t="shared" ca="1" si="160"/>
        <v>99499.321519630714</v>
      </c>
      <c r="AR197" s="194">
        <f t="shared" ca="1" si="160"/>
        <v>99051.403588076384</v>
      </c>
      <c r="AS197" s="194">
        <f t="shared" ca="1" si="160"/>
        <v>101873.83871911299</v>
      </c>
      <c r="AT197" s="194">
        <f t="shared" ca="1" si="160"/>
        <v>101416.56467359333</v>
      </c>
      <c r="AU197" s="194">
        <f t="shared" ca="1" si="160"/>
        <v>104329.73806798575</v>
      </c>
      <c r="AV197" s="194">
        <f t="shared" ca="1" si="160"/>
        <v>0</v>
      </c>
      <c r="AW197" s="194">
        <f t="shared" ca="1" si="160"/>
        <v>0</v>
      </c>
      <c r="AX197" s="194">
        <f t="shared" ca="1" si="160"/>
        <v>0</v>
      </c>
      <c r="AY197" s="194">
        <f t="shared" ca="1" si="160"/>
        <v>0</v>
      </c>
      <c r="AZ197" s="194">
        <f t="shared" ca="1" si="160"/>
        <v>0</v>
      </c>
      <c r="BA197" s="194">
        <f t="shared" ca="1" si="160"/>
        <v>0</v>
      </c>
      <c r="BB197" s="194">
        <f t="shared" ca="1" si="160"/>
        <v>0</v>
      </c>
      <c r="BC197" s="194">
        <f t="shared" ca="1" si="160"/>
        <v>0</v>
      </c>
      <c r="BD197" s="194">
        <f t="shared" ca="1" si="160"/>
        <v>0</v>
      </c>
      <c r="BE197" s="194">
        <f t="shared" ca="1" si="160"/>
        <v>0</v>
      </c>
      <c r="BF197" s="194">
        <f t="shared" ca="1" si="160"/>
        <v>0</v>
      </c>
      <c r="BG197" s="194">
        <f t="shared" ca="1" si="160"/>
        <v>0</v>
      </c>
      <c r="BH197" s="194">
        <f t="shared" ca="1" si="160"/>
        <v>0</v>
      </c>
      <c r="BI197" s="194">
        <f t="shared" ca="1" si="160"/>
        <v>0</v>
      </c>
      <c r="BJ197" s="194">
        <f t="shared" ca="1" si="160"/>
        <v>0</v>
      </c>
      <c r="BK197" s="194">
        <f t="shared" ca="1" si="160"/>
        <v>0</v>
      </c>
      <c r="BL197" s="194">
        <f t="shared" ca="1" si="160"/>
        <v>0</v>
      </c>
      <c r="BM197" s="194">
        <f t="shared" ca="1" si="160"/>
        <v>0</v>
      </c>
      <c r="BN197" s="194">
        <f t="shared" ca="1" si="160"/>
        <v>0</v>
      </c>
      <c r="BO197" s="194">
        <f t="shared" ca="1" si="160"/>
        <v>0</v>
      </c>
      <c r="BP197" s="194">
        <f t="shared" ca="1" si="160"/>
        <v>0</v>
      </c>
      <c r="BQ197" s="194">
        <f t="shared" ca="1" si="160"/>
        <v>0</v>
      </c>
      <c r="BR197" s="194">
        <f t="shared" ca="1" si="160"/>
        <v>0</v>
      </c>
      <c r="BS197" s="194">
        <f t="shared" ref="BS197:CG197" ca="1" si="161">BS193+BS195</f>
        <v>0</v>
      </c>
      <c r="BT197" s="194">
        <f t="shared" ca="1" si="161"/>
        <v>0</v>
      </c>
      <c r="BU197" s="194">
        <f t="shared" ca="1" si="161"/>
        <v>0</v>
      </c>
      <c r="BV197" s="194">
        <f t="shared" ca="1" si="161"/>
        <v>0</v>
      </c>
      <c r="BW197" s="194">
        <f t="shared" ca="1" si="161"/>
        <v>0</v>
      </c>
      <c r="BX197" s="194">
        <f t="shared" ca="1" si="161"/>
        <v>0</v>
      </c>
      <c r="BY197" s="194">
        <f t="shared" ca="1" si="161"/>
        <v>0</v>
      </c>
      <c r="BZ197" s="194">
        <f t="shared" ca="1" si="161"/>
        <v>0</v>
      </c>
      <c r="CA197" s="194">
        <f t="shared" ca="1" si="161"/>
        <v>0</v>
      </c>
      <c r="CB197" s="194">
        <f t="shared" ca="1" si="161"/>
        <v>0</v>
      </c>
      <c r="CC197" s="194">
        <f t="shared" ca="1" si="161"/>
        <v>0</v>
      </c>
      <c r="CD197" s="194">
        <f t="shared" ca="1" si="161"/>
        <v>0</v>
      </c>
      <c r="CE197" s="194">
        <f t="shared" ca="1" si="161"/>
        <v>0</v>
      </c>
      <c r="CF197" s="194">
        <f t="shared" ca="1" si="161"/>
        <v>0</v>
      </c>
      <c r="CG197" s="194">
        <f t="shared" ca="1" si="161"/>
        <v>0</v>
      </c>
      <c r="CH197" s="66"/>
    </row>
    <row r="198" spans="1:86" s="190" customFormat="1" ht="7.15" customHeight="1" thickTop="1" x14ac:dyDescent="0.25">
      <c r="A198" s="209"/>
      <c r="B198" s="410"/>
      <c r="D198" s="224"/>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c r="BJ198" s="219"/>
      <c r="BK198" s="219"/>
      <c r="BL198" s="219"/>
      <c r="BM198" s="219"/>
      <c r="BN198" s="219"/>
      <c r="BO198" s="219"/>
      <c r="BP198" s="219"/>
      <c r="BQ198" s="219"/>
      <c r="BR198" s="219"/>
      <c r="BS198" s="219"/>
      <c r="BT198" s="219"/>
      <c r="BU198" s="219"/>
      <c r="BV198" s="219"/>
      <c r="BW198" s="219"/>
      <c r="BX198" s="219"/>
      <c r="BY198" s="219"/>
      <c r="BZ198" s="219"/>
      <c r="CA198" s="219"/>
      <c r="CB198" s="219"/>
      <c r="CC198" s="219"/>
      <c r="CD198" s="219"/>
      <c r="CE198" s="219"/>
      <c r="CF198" s="219"/>
      <c r="CG198" s="219"/>
      <c r="CH198" s="66"/>
    </row>
    <row r="199" spans="1:86" s="116" customFormat="1" x14ac:dyDescent="0.25">
      <c r="A199" s="208" t="s">
        <v>485</v>
      </c>
      <c r="B199" s="208"/>
      <c r="D199" s="122"/>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66"/>
    </row>
    <row r="200" spans="1:86" s="302" customFormat="1" x14ac:dyDescent="0.25">
      <c r="A200" s="207"/>
      <c r="B200" s="226" t="str">
        <f>'Calculations - pre operations'!B161</f>
        <v>Capitalised interest (on senior, junior and subordinated debt as relevant)</v>
      </c>
      <c r="C200" s="207"/>
      <c r="D200" s="305">
        <f>SUM(F200:CG200)</f>
        <v>-18872.855592990018</v>
      </c>
      <c r="E200" s="306"/>
      <c r="F200" s="304">
        <f>-LOOKUP(F$16,'Calculations - pre operations'!$F$155:$X$155,'Calculations - pre operations'!$F$161:$X$161)</f>
        <v>-3320.4023587527026</v>
      </c>
      <c r="G200" s="304">
        <f>-LOOKUP(G$16,'Calculations - pre operations'!$F$155:$X$155,'Calculations - pre operations'!$F$161:$X$161)</f>
        <v>-15552.453234237317</v>
      </c>
      <c r="H200" s="304">
        <f>-LOOKUP(H$16,'Calculations - pre operations'!$F$155:$X$155,'Calculations - pre operations'!$F$161:$X$161)</f>
        <v>0</v>
      </c>
      <c r="I200" s="304">
        <f>-LOOKUP(I$16,'Calculations - pre operations'!$F$155:$X$155,'Calculations - pre operations'!$F$161:$X$161)</f>
        <v>0</v>
      </c>
      <c r="J200" s="304">
        <f>-LOOKUP(J$16,'Calculations - pre operations'!$F$155:$X$155,'Calculations - pre operations'!$F$161:$X$161)</f>
        <v>0</v>
      </c>
      <c r="K200" s="304">
        <f>-LOOKUP(K$16,'Calculations - pre operations'!$F$155:$X$155,'Calculations - pre operations'!$F$161:$X$161)</f>
        <v>0</v>
      </c>
      <c r="L200" s="304">
        <f>-LOOKUP(L$16,'Calculations - pre operations'!$F$155:$X$155,'Calculations - pre operations'!$F$161:$X$161)</f>
        <v>0</v>
      </c>
      <c r="M200" s="304">
        <f>-LOOKUP(M$16,'Calculations - pre operations'!$F$155:$X$155,'Calculations - pre operations'!$F$161:$X$161)</f>
        <v>0</v>
      </c>
      <c r="N200" s="304">
        <f>-LOOKUP(N$16,'Calculations - pre operations'!$F$155:$X$155,'Calculations - pre operations'!$F$161:$X$161)</f>
        <v>0</v>
      </c>
      <c r="O200" s="304">
        <f>-LOOKUP(O$16,'Calculations - pre operations'!$F$155:$X$155,'Calculations - pre operations'!$F$161:$X$161)</f>
        <v>0</v>
      </c>
      <c r="P200" s="304">
        <f>-LOOKUP(P$16,'Calculations - pre operations'!$F$155:$X$155,'Calculations - pre operations'!$F$161:$X$161)</f>
        <v>0</v>
      </c>
      <c r="Q200" s="304">
        <f>-LOOKUP(Q$16,'Calculations - pre operations'!$F$155:$X$155,'Calculations - pre operations'!$F$161:$X$161)</f>
        <v>0</v>
      </c>
      <c r="R200" s="304">
        <f>-LOOKUP(R$16,'Calculations - pre operations'!$F$155:$X$155,'Calculations - pre operations'!$F$161:$X$161)</f>
        <v>0</v>
      </c>
      <c r="S200" s="304">
        <f>-LOOKUP(S$16,'Calculations - pre operations'!$F$155:$X$155,'Calculations - pre operations'!$F$161:$X$161)</f>
        <v>0</v>
      </c>
      <c r="T200" s="304">
        <f>-LOOKUP(T$16,'Calculations - pre operations'!$F$155:$X$155,'Calculations - pre operations'!$F$161:$X$161)</f>
        <v>0</v>
      </c>
      <c r="U200" s="304">
        <f>-LOOKUP(U$16,'Calculations - pre operations'!$F$155:$X$155,'Calculations - pre operations'!$F$161:$X$161)</f>
        <v>0</v>
      </c>
      <c r="V200" s="304">
        <f>-LOOKUP(V$16,'Calculations - pre operations'!$F$155:$X$155,'Calculations - pre operations'!$F$161:$X$161)</f>
        <v>0</v>
      </c>
      <c r="W200" s="304">
        <f>-LOOKUP(W$16,'Calculations - pre operations'!$F$155:$X$155,'Calculations - pre operations'!$F$161:$X$161)</f>
        <v>0</v>
      </c>
      <c r="X200" s="304">
        <f>-LOOKUP(X$16,'Calculations - pre operations'!$F$155:$X$155,'Calculations - pre operations'!$F$161:$X$161)</f>
        <v>0</v>
      </c>
      <c r="Y200" s="304">
        <f>-LOOKUP(Y$16,'Calculations - pre operations'!$F$155:$X$155,'Calculations - pre operations'!$F$161:$X$161)</f>
        <v>0</v>
      </c>
      <c r="Z200" s="304">
        <f>-LOOKUP(Z$16,'Calculations - pre operations'!$F$155:$X$155,'Calculations - pre operations'!$F$161:$X$161)</f>
        <v>0</v>
      </c>
      <c r="AA200" s="304">
        <f>-LOOKUP(AA$16,'Calculations - pre operations'!$F$155:$X$155,'Calculations - pre operations'!$F$161:$X$161)</f>
        <v>0</v>
      </c>
      <c r="AB200" s="304">
        <f>-LOOKUP(AB$16,'Calculations - pre operations'!$F$155:$X$155,'Calculations - pre operations'!$F$161:$X$161)</f>
        <v>0</v>
      </c>
      <c r="AC200" s="304">
        <f>-LOOKUP(AC$16,'Calculations - pre operations'!$F$155:$X$155,'Calculations - pre operations'!$F$161:$X$161)</f>
        <v>0</v>
      </c>
      <c r="AD200" s="304">
        <f>-LOOKUP(AD$16,'Calculations - pre operations'!$F$155:$X$155,'Calculations - pre operations'!$F$161:$X$161)</f>
        <v>0</v>
      </c>
      <c r="AE200" s="304">
        <f>-LOOKUP(AE$16,'Calculations - pre operations'!$F$155:$X$155,'Calculations - pre operations'!$F$161:$X$161)</f>
        <v>0</v>
      </c>
      <c r="AF200" s="304">
        <f>-LOOKUP(AF$16,'Calculations - pre operations'!$F$155:$X$155,'Calculations - pre operations'!$F$161:$X$161)</f>
        <v>0</v>
      </c>
      <c r="AG200" s="304">
        <f>-LOOKUP(AG$16,'Calculations - pre operations'!$F$155:$X$155,'Calculations - pre operations'!$F$161:$X$161)</f>
        <v>0</v>
      </c>
      <c r="AH200" s="304">
        <f>-LOOKUP(AH$16,'Calculations - pre operations'!$F$155:$X$155,'Calculations - pre operations'!$F$161:$X$161)</f>
        <v>0</v>
      </c>
      <c r="AI200" s="304">
        <f>-LOOKUP(AI$16,'Calculations - pre operations'!$F$155:$X$155,'Calculations - pre operations'!$F$161:$X$161)</f>
        <v>0</v>
      </c>
      <c r="AJ200" s="304">
        <f>-LOOKUP(AJ$16,'Calculations - pre operations'!$F$155:$X$155,'Calculations - pre operations'!$F$161:$X$161)</f>
        <v>0</v>
      </c>
      <c r="AK200" s="304">
        <f>-LOOKUP(AK$16,'Calculations - pre operations'!$F$155:$X$155,'Calculations - pre operations'!$F$161:$X$161)</f>
        <v>0</v>
      </c>
      <c r="AL200" s="304">
        <f>-LOOKUP(AL$16,'Calculations - pre operations'!$F$155:$X$155,'Calculations - pre operations'!$F$161:$X$161)</f>
        <v>0</v>
      </c>
      <c r="AM200" s="304">
        <f>-LOOKUP(AM$16,'Calculations - pre operations'!$F$155:$X$155,'Calculations - pre operations'!$F$161:$X$161)</f>
        <v>0</v>
      </c>
      <c r="AN200" s="304">
        <f>-LOOKUP(AN$16,'Calculations - pre operations'!$F$155:$X$155,'Calculations - pre operations'!$F$161:$X$161)</f>
        <v>0</v>
      </c>
      <c r="AO200" s="304">
        <f>-LOOKUP(AO$16,'Calculations - pre operations'!$F$155:$X$155,'Calculations - pre operations'!$F$161:$X$161)</f>
        <v>0</v>
      </c>
      <c r="AP200" s="304">
        <f>-LOOKUP(AP$16,'Calculations - pre operations'!$F$155:$X$155,'Calculations - pre operations'!$F$161:$X$161)</f>
        <v>0</v>
      </c>
      <c r="AQ200" s="304">
        <f>-LOOKUP(AQ$16,'Calculations - pre operations'!$F$155:$X$155,'Calculations - pre operations'!$F$161:$X$161)</f>
        <v>0</v>
      </c>
      <c r="AR200" s="304">
        <f>-LOOKUP(AR$16,'Calculations - pre operations'!$F$155:$X$155,'Calculations - pre operations'!$F$161:$X$161)</f>
        <v>0</v>
      </c>
      <c r="AS200" s="304">
        <f>-LOOKUP(AS$16,'Calculations - pre operations'!$F$155:$X$155,'Calculations - pre operations'!$F$161:$X$161)</f>
        <v>0</v>
      </c>
      <c r="AT200" s="304">
        <f>-LOOKUP(AT$16,'Calculations - pre operations'!$F$155:$X$155,'Calculations - pre operations'!$F$161:$X$161)</f>
        <v>0</v>
      </c>
      <c r="AU200" s="304">
        <f>-LOOKUP(AU$16,'Calculations - pre operations'!$F$155:$X$155,'Calculations - pre operations'!$F$161:$X$161)</f>
        <v>0</v>
      </c>
      <c r="AV200" s="304">
        <f>-LOOKUP(AV$16,'Calculations - pre operations'!$F$155:$X$155,'Calculations - pre operations'!$F$161:$X$161)</f>
        <v>0</v>
      </c>
      <c r="AW200" s="304">
        <f>-LOOKUP(AW$16,'Calculations - pre operations'!$F$155:$X$155,'Calculations - pre operations'!$F$161:$X$161)</f>
        <v>0</v>
      </c>
      <c r="AX200" s="304">
        <f>-LOOKUP(AX$16,'Calculations - pre operations'!$F$155:$X$155,'Calculations - pre operations'!$F$161:$X$161)</f>
        <v>0</v>
      </c>
      <c r="AY200" s="304">
        <f>-LOOKUP(AY$16,'Calculations - pre operations'!$F$155:$X$155,'Calculations - pre operations'!$F$161:$X$161)</f>
        <v>0</v>
      </c>
      <c r="AZ200" s="304">
        <f>-LOOKUP(AZ$16,'Calculations - pre operations'!$F$155:$X$155,'Calculations - pre operations'!$F$161:$X$161)</f>
        <v>0</v>
      </c>
      <c r="BA200" s="304">
        <f>-LOOKUP(BA$16,'Calculations - pre operations'!$F$155:$X$155,'Calculations - pre operations'!$F$161:$X$161)</f>
        <v>0</v>
      </c>
      <c r="BB200" s="304">
        <f>-LOOKUP(BB$16,'Calculations - pre operations'!$F$155:$X$155,'Calculations - pre operations'!$F$161:$X$161)</f>
        <v>0</v>
      </c>
      <c r="BC200" s="304">
        <f>-LOOKUP(BC$16,'Calculations - pre operations'!$F$155:$X$155,'Calculations - pre operations'!$F$161:$X$161)</f>
        <v>0</v>
      </c>
      <c r="BD200" s="304">
        <f>-LOOKUP(BD$16,'Calculations - pre operations'!$F$155:$X$155,'Calculations - pre operations'!$F$161:$X$161)</f>
        <v>0</v>
      </c>
      <c r="BE200" s="304">
        <f>-LOOKUP(BE$16,'Calculations - pre operations'!$F$155:$X$155,'Calculations - pre operations'!$F$161:$X$161)</f>
        <v>0</v>
      </c>
      <c r="BF200" s="304">
        <f>-LOOKUP(BF$16,'Calculations - pre operations'!$F$155:$X$155,'Calculations - pre operations'!$F$161:$X$161)</f>
        <v>0</v>
      </c>
      <c r="BG200" s="304">
        <f>-LOOKUP(BG$16,'Calculations - pre operations'!$F$155:$X$155,'Calculations - pre operations'!$F$161:$X$161)</f>
        <v>0</v>
      </c>
      <c r="BH200" s="304">
        <f>-LOOKUP(BH$16,'Calculations - pre operations'!$F$155:$X$155,'Calculations - pre operations'!$F$161:$X$161)</f>
        <v>0</v>
      </c>
      <c r="BI200" s="304">
        <f>-LOOKUP(BI$16,'Calculations - pre operations'!$F$155:$X$155,'Calculations - pre operations'!$F$161:$X$161)</f>
        <v>0</v>
      </c>
      <c r="BJ200" s="304">
        <f>-LOOKUP(BJ$16,'Calculations - pre operations'!$F$155:$X$155,'Calculations - pre operations'!$F$161:$X$161)</f>
        <v>0</v>
      </c>
      <c r="BK200" s="304">
        <f>-LOOKUP(BK$16,'Calculations - pre operations'!$F$155:$X$155,'Calculations - pre operations'!$F$161:$X$161)</f>
        <v>0</v>
      </c>
      <c r="BL200" s="304">
        <f>-LOOKUP(BL$16,'Calculations - pre operations'!$F$155:$X$155,'Calculations - pre operations'!$F$161:$X$161)</f>
        <v>0</v>
      </c>
      <c r="BM200" s="304">
        <f>-LOOKUP(BM$16,'Calculations - pre operations'!$F$155:$X$155,'Calculations - pre operations'!$F$161:$X$161)</f>
        <v>0</v>
      </c>
      <c r="BN200" s="304">
        <f>-LOOKUP(BN$16,'Calculations - pre operations'!$F$155:$X$155,'Calculations - pre operations'!$F$161:$X$161)</f>
        <v>0</v>
      </c>
      <c r="BO200" s="304">
        <f>-LOOKUP(BO$16,'Calculations - pre operations'!$F$155:$X$155,'Calculations - pre operations'!$F$161:$X$161)</f>
        <v>0</v>
      </c>
      <c r="BP200" s="304">
        <f>-LOOKUP(BP$16,'Calculations - pre operations'!$F$155:$X$155,'Calculations - pre operations'!$F$161:$X$161)</f>
        <v>0</v>
      </c>
      <c r="BQ200" s="304">
        <f>-LOOKUP(BQ$16,'Calculations - pre operations'!$F$155:$X$155,'Calculations - pre operations'!$F$161:$X$161)</f>
        <v>0</v>
      </c>
      <c r="BR200" s="304">
        <f>-LOOKUP(BR$16,'Calculations - pre operations'!$F$155:$X$155,'Calculations - pre operations'!$F$161:$X$161)</f>
        <v>0</v>
      </c>
      <c r="BS200" s="304">
        <f>-LOOKUP(BS$16,'Calculations - pre operations'!$F$155:$X$155,'Calculations - pre operations'!$F$161:$X$161)</f>
        <v>0</v>
      </c>
      <c r="BT200" s="304">
        <f>-LOOKUP(BT$16,'Calculations - pre operations'!$F$155:$X$155,'Calculations - pre operations'!$F$161:$X$161)</f>
        <v>0</v>
      </c>
      <c r="BU200" s="304">
        <f>-LOOKUP(BU$16,'Calculations - pre operations'!$F$155:$X$155,'Calculations - pre operations'!$F$161:$X$161)</f>
        <v>0</v>
      </c>
      <c r="BV200" s="304">
        <f>-LOOKUP(BV$16,'Calculations - pre operations'!$F$155:$X$155,'Calculations - pre operations'!$F$161:$X$161)</f>
        <v>0</v>
      </c>
      <c r="BW200" s="304">
        <f>-LOOKUP(BW$16,'Calculations - pre operations'!$F$155:$X$155,'Calculations - pre operations'!$F$161:$X$161)</f>
        <v>0</v>
      </c>
      <c r="BX200" s="304">
        <f>-LOOKUP(BX$16,'Calculations - pre operations'!$F$155:$X$155,'Calculations - pre operations'!$F$161:$X$161)</f>
        <v>0</v>
      </c>
      <c r="BY200" s="304">
        <f>-LOOKUP(BY$16,'Calculations - pre operations'!$F$155:$X$155,'Calculations - pre operations'!$F$161:$X$161)</f>
        <v>0</v>
      </c>
      <c r="BZ200" s="304">
        <f>-LOOKUP(BZ$16,'Calculations - pre operations'!$F$155:$X$155,'Calculations - pre operations'!$F$161:$X$161)</f>
        <v>0</v>
      </c>
      <c r="CA200" s="304">
        <f>-LOOKUP(CA$16,'Calculations - pre operations'!$F$155:$X$155,'Calculations - pre operations'!$F$161:$X$161)</f>
        <v>0</v>
      </c>
      <c r="CB200" s="304">
        <f>-LOOKUP(CB$16,'Calculations - pre operations'!$F$155:$X$155,'Calculations - pre operations'!$F$161:$X$161)</f>
        <v>0</v>
      </c>
      <c r="CC200" s="304">
        <f>-LOOKUP(CC$16,'Calculations - pre operations'!$F$155:$X$155,'Calculations - pre operations'!$F$161:$X$161)</f>
        <v>0</v>
      </c>
      <c r="CD200" s="304">
        <f>-LOOKUP(CD$16,'Calculations - pre operations'!$F$155:$X$155,'Calculations - pre operations'!$F$161:$X$161)</f>
        <v>0</v>
      </c>
      <c r="CE200" s="304">
        <f>-LOOKUP(CE$16,'Calculations - pre operations'!$F$155:$X$155,'Calculations - pre operations'!$F$161:$X$161)</f>
        <v>0</v>
      </c>
      <c r="CF200" s="304">
        <f>-LOOKUP(CF$16,'Calculations - pre operations'!$F$155:$X$155,'Calculations - pre operations'!$F$161:$X$161)</f>
        <v>0</v>
      </c>
      <c r="CG200" s="304">
        <f>-LOOKUP(CG$16,'Calculations - pre operations'!$F$155:$X$155,'Calculations - pre operations'!$F$161:$X$161)</f>
        <v>0</v>
      </c>
      <c r="CH200" s="66"/>
    </row>
    <row r="201" spans="1:86" s="81" customFormat="1" x14ac:dyDescent="0.25">
      <c r="A201" s="207"/>
      <c r="B201" s="226" t="s">
        <v>660</v>
      </c>
      <c r="D201" s="113">
        <f>SUM(F201:CG201)</f>
        <v>-39452.883750000001</v>
      </c>
      <c r="E201" s="118"/>
      <c r="F201" s="114">
        <f>-LOOKUP(F$16,'Calculations - pre operations'!$F$155:$X$155,'Calculations - pre operations'!$F$179:$X$179)</f>
        <v>0</v>
      </c>
      <c r="G201" s="114">
        <f>-LOOKUP(G$16,'Calculations - pre operations'!$F$155:$X$155,'Calculations - pre operations'!$F$179:$X$179)</f>
        <v>-39452.883750000001</v>
      </c>
      <c r="H201" s="114">
        <f>-LOOKUP(H$16,'Calculations - pre operations'!$F$155:$X$155,'Calculations - pre operations'!$F$179:$X$179)</f>
        <v>0</v>
      </c>
      <c r="I201" s="114">
        <f>-LOOKUP(I$16,'Calculations - pre operations'!$F$155:$X$155,'Calculations - pre operations'!$F$179:$X$179)</f>
        <v>0</v>
      </c>
      <c r="J201" s="114">
        <f>-LOOKUP(J$16,'Calculations - pre operations'!$F$155:$X$155,'Calculations - pre operations'!$F$179:$X$179)</f>
        <v>0</v>
      </c>
      <c r="K201" s="114">
        <f>-LOOKUP(K$16,'Calculations - pre operations'!$F$155:$X$155,'Calculations - pre operations'!$F$179:$X$179)</f>
        <v>0</v>
      </c>
      <c r="L201" s="114">
        <f>-LOOKUP(L$16,'Calculations - pre operations'!$F$155:$X$155,'Calculations - pre operations'!$F$179:$X$179)</f>
        <v>0</v>
      </c>
      <c r="M201" s="114">
        <f>-LOOKUP(M$16,'Calculations - pre operations'!$F$155:$X$155,'Calculations - pre operations'!$F$179:$X$179)</f>
        <v>0</v>
      </c>
      <c r="N201" s="114">
        <f>-LOOKUP(N$16,'Calculations - pre operations'!$F$155:$X$155,'Calculations - pre operations'!$F$179:$X$179)</f>
        <v>0</v>
      </c>
      <c r="O201" s="114">
        <f>-LOOKUP(O$16,'Calculations - pre operations'!$F$155:$X$155,'Calculations - pre operations'!$F$179:$X$179)</f>
        <v>0</v>
      </c>
      <c r="P201" s="114">
        <f>-LOOKUP(P$16,'Calculations - pre operations'!$F$155:$X$155,'Calculations - pre operations'!$F$179:$X$179)</f>
        <v>0</v>
      </c>
      <c r="Q201" s="114">
        <f>-LOOKUP(Q$16,'Calculations - pre operations'!$F$155:$X$155,'Calculations - pre operations'!$F$179:$X$179)</f>
        <v>0</v>
      </c>
      <c r="R201" s="114">
        <f>-LOOKUP(R$16,'Calculations - pre operations'!$F$155:$X$155,'Calculations - pre operations'!$F$179:$X$179)</f>
        <v>0</v>
      </c>
      <c r="S201" s="114">
        <f>-LOOKUP(S$16,'Calculations - pre operations'!$F$155:$X$155,'Calculations - pre operations'!$F$179:$X$179)</f>
        <v>0</v>
      </c>
      <c r="T201" s="114">
        <f>-LOOKUP(T$16,'Calculations - pre operations'!$F$155:$X$155,'Calculations - pre operations'!$F$179:$X$179)</f>
        <v>0</v>
      </c>
      <c r="U201" s="114">
        <f>-LOOKUP(U$16,'Calculations - pre operations'!$F$155:$X$155,'Calculations - pre operations'!$F$179:$X$179)</f>
        <v>0</v>
      </c>
      <c r="V201" s="114">
        <f>-LOOKUP(V$16,'Calculations - pre operations'!$F$155:$X$155,'Calculations - pre operations'!$F$179:$X$179)</f>
        <v>0</v>
      </c>
      <c r="W201" s="114">
        <f>-LOOKUP(W$16,'Calculations - pre operations'!$F$155:$X$155,'Calculations - pre operations'!$F$179:$X$179)</f>
        <v>0</v>
      </c>
      <c r="X201" s="114">
        <f>-LOOKUP(X$16,'Calculations - pre operations'!$F$155:$X$155,'Calculations - pre operations'!$F$179:$X$179)</f>
        <v>0</v>
      </c>
      <c r="Y201" s="114">
        <f>-LOOKUP(Y$16,'Calculations - pre operations'!$F$155:$X$155,'Calculations - pre operations'!$F$179:$X$179)</f>
        <v>0</v>
      </c>
      <c r="Z201" s="114">
        <f>-LOOKUP(Z$16,'Calculations - pre operations'!$F$155:$X$155,'Calculations - pre operations'!$F$179:$X$179)</f>
        <v>0</v>
      </c>
      <c r="AA201" s="114">
        <f>-LOOKUP(AA$16,'Calculations - pre operations'!$F$155:$X$155,'Calculations - pre operations'!$F$179:$X$179)</f>
        <v>0</v>
      </c>
      <c r="AB201" s="114">
        <f>-LOOKUP(AB$16,'Calculations - pre operations'!$F$155:$X$155,'Calculations - pre operations'!$F$179:$X$179)</f>
        <v>0</v>
      </c>
      <c r="AC201" s="114">
        <f>-LOOKUP(AC$16,'Calculations - pre operations'!$F$155:$X$155,'Calculations - pre operations'!$F$179:$X$179)</f>
        <v>0</v>
      </c>
      <c r="AD201" s="114">
        <f>-LOOKUP(AD$16,'Calculations - pre operations'!$F$155:$X$155,'Calculations - pre operations'!$F$179:$X$179)</f>
        <v>0</v>
      </c>
      <c r="AE201" s="114">
        <f>-LOOKUP(AE$16,'Calculations - pre operations'!$F$155:$X$155,'Calculations - pre operations'!$F$179:$X$179)</f>
        <v>0</v>
      </c>
      <c r="AF201" s="114">
        <f>-LOOKUP(AF$16,'Calculations - pre operations'!$F$155:$X$155,'Calculations - pre operations'!$F$179:$X$179)</f>
        <v>0</v>
      </c>
      <c r="AG201" s="114">
        <f>-LOOKUP(AG$16,'Calculations - pre operations'!$F$155:$X$155,'Calculations - pre operations'!$F$179:$X$179)</f>
        <v>0</v>
      </c>
      <c r="AH201" s="114">
        <f>-LOOKUP(AH$16,'Calculations - pre operations'!$F$155:$X$155,'Calculations - pre operations'!$F$179:$X$179)</f>
        <v>0</v>
      </c>
      <c r="AI201" s="114">
        <f>-LOOKUP(AI$16,'Calculations - pre operations'!$F$155:$X$155,'Calculations - pre operations'!$F$179:$X$179)</f>
        <v>0</v>
      </c>
      <c r="AJ201" s="114">
        <f>-LOOKUP(AJ$16,'Calculations - pre operations'!$F$155:$X$155,'Calculations - pre operations'!$F$179:$X$179)</f>
        <v>0</v>
      </c>
      <c r="AK201" s="114">
        <f>-LOOKUP(AK$16,'Calculations - pre operations'!$F$155:$X$155,'Calculations - pre operations'!$F$179:$X$179)</f>
        <v>0</v>
      </c>
      <c r="AL201" s="114">
        <f>-LOOKUP(AL$16,'Calculations - pre operations'!$F$155:$X$155,'Calculations - pre operations'!$F$179:$X$179)</f>
        <v>0</v>
      </c>
      <c r="AM201" s="114">
        <f>-LOOKUP(AM$16,'Calculations - pre operations'!$F$155:$X$155,'Calculations - pre operations'!$F$179:$X$179)</f>
        <v>0</v>
      </c>
      <c r="AN201" s="114">
        <f>-LOOKUP(AN$16,'Calculations - pre operations'!$F$155:$X$155,'Calculations - pre operations'!$F$179:$X$179)</f>
        <v>0</v>
      </c>
      <c r="AO201" s="114">
        <f>-LOOKUP(AO$16,'Calculations - pre operations'!$F$155:$X$155,'Calculations - pre operations'!$F$179:$X$179)</f>
        <v>0</v>
      </c>
      <c r="AP201" s="114">
        <f>-LOOKUP(AP$16,'Calculations - pre operations'!$F$155:$X$155,'Calculations - pre operations'!$F$179:$X$179)</f>
        <v>0</v>
      </c>
      <c r="AQ201" s="114">
        <f>-LOOKUP(AQ$16,'Calculations - pre operations'!$F$155:$X$155,'Calculations - pre operations'!$F$179:$X$179)</f>
        <v>0</v>
      </c>
      <c r="AR201" s="114">
        <f>-LOOKUP(AR$16,'Calculations - pre operations'!$F$155:$X$155,'Calculations - pre operations'!$F$179:$X$179)</f>
        <v>0</v>
      </c>
      <c r="AS201" s="114">
        <f>-LOOKUP(AS$16,'Calculations - pre operations'!$F$155:$X$155,'Calculations - pre operations'!$F$179:$X$179)</f>
        <v>0</v>
      </c>
      <c r="AT201" s="114">
        <f>-LOOKUP(AT$16,'Calculations - pre operations'!$F$155:$X$155,'Calculations - pre operations'!$F$179:$X$179)</f>
        <v>0</v>
      </c>
      <c r="AU201" s="114">
        <f>-LOOKUP(AU$16,'Calculations - pre operations'!$F$155:$X$155,'Calculations - pre operations'!$F$179:$X$179)</f>
        <v>0</v>
      </c>
      <c r="AV201" s="114">
        <f>-LOOKUP(AV$16,'Calculations - pre operations'!$F$155:$X$155,'Calculations - pre operations'!$F$179:$X$179)</f>
        <v>0</v>
      </c>
      <c r="AW201" s="114">
        <f>-LOOKUP(AW$16,'Calculations - pre operations'!$F$155:$X$155,'Calculations - pre operations'!$F$179:$X$179)</f>
        <v>0</v>
      </c>
      <c r="AX201" s="114">
        <f>-LOOKUP(AX$16,'Calculations - pre operations'!$F$155:$X$155,'Calculations - pre operations'!$F$179:$X$179)</f>
        <v>0</v>
      </c>
      <c r="AY201" s="114">
        <f>-LOOKUP(AY$16,'Calculations - pre operations'!$F$155:$X$155,'Calculations - pre operations'!$F$179:$X$179)</f>
        <v>0</v>
      </c>
      <c r="AZ201" s="114">
        <f>-LOOKUP(AZ$16,'Calculations - pre operations'!$F$155:$X$155,'Calculations - pre operations'!$F$179:$X$179)</f>
        <v>0</v>
      </c>
      <c r="BA201" s="114">
        <f>-LOOKUP(BA$16,'Calculations - pre operations'!$F$155:$X$155,'Calculations - pre operations'!$F$179:$X$179)</f>
        <v>0</v>
      </c>
      <c r="BB201" s="114">
        <f>-LOOKUP(BB$16,'Calculations - pre operations'!$F$155:$X$155,'Calculations - pre operations'!$F$179:$X$179)</f>
        <v>0</v>
      </c>
      <c r="BC201" s="114">
        <f>-LOOKUP(BC$16,'Calculations - pre operations'!$F$155:$X$155,'Calculations - pre operations'!$F$179:$X$179)</f>
        <v>0</v>
      </c>
      <c r="BD201" s="114">
        <f>-LOOKUP(BD$16,'Calculations - pre operations'!$F$155:$X$155,'Calculations - pre operations'!$F$179:$X$179)</f>
        <v>0</v>
      </c>
      <c r="BE201" s="114">
        <f>-LOOKUP(BE$16,'Calculations - pre operations'!$F$155:$X$155,'Calculations - pre operations'!$F$179:$X$179)</f>
        <v>0</v>
      </c>
      <c r="BF201" s="114">
        <f>-LOOKUP(BF$16,'Calculations - pre operations'!$F$155:$X$155,'Calculations - pre operations'!$F$179:$X$179)</f>
        <v>0</v>
      </c>
      <c r="BG201" s="114">
        <f>-LOOKUP(BG$16,'Calculations - pre operations'!$F$155:$X$155,'Calculations - pre operations'!$F$179:$X$179)</f>
        <v>0</v>
      </c>
      <c r="BH201" s="114">
        <f>-LOOKUP(BH$16,'Calculations - pre operations'!$F$155:$X$155,'Calculations - pre operations'!$F$179:$X$179)</f>
        <v>0</v>
      </c>
      <c r="BI201" s="114">
        <f>-LOOKUP(BI$16,'Calculations - pre operations'!$F$155:$X$155,'Calculations - pre operations'!$F$179:$X$179)</f>
        <v>0</v>
      </c>
      <c r="BJ201" s="114">
        <f>-LOOKUP(BJ$16,'Calculations - pre operations'!$F$155:$X$155,'Calculations - pre operations'!$F$179:$X$179)</f>
        <v>0</v>
      </c>
      <c r="BK201" s="114">
        <f>-LOOKUP(BK$16,'Calculations - pre operations'!$F$155:$X$155,'Calculations - pre operations'!$F$179:$X$179)</f>
        <v>0</v>
      </c>
      <c r="BL201" s="114">
        <f>-LOOKUP(BL$16,'Calculations - pre operations'!$F$155:$X$155,'Calculations - pre operations'!$F$179:$X$179)</f>
        <v>0</v>
      </c>
      <c r="BM201" s="114">
        <f>-LOOKUP(BM$16,'Calculations - pre operations'!$F$155:$X$155,'Calculations - pre operations'!$F$179:$X$179)</f>
        <v>0</v>
      </c>
      <c r="BN201" s="114">
        <f>-LOOKUP(BN$16,'Calculations - pre operations'!$F$155:$X$155,'Calculations - pre operations'!$F$179:$X$179)</f>
        <v>0</v>
      </c>
      <c r="BO201" s="114">
        <f>-LOOKUP(BO$16,'Calculations - pre operations'!$F$155:$X$155,'Calculations - pre operations'!$F$179:$X$179)</f>
        <v>0</v>
      </c>
      <c r="BP201" s="114">
        <f>-LOOKUP(BP$16,'Calculations - pre operations'!$F$155:$X$155,'Calculations - pre operations'!$F$179:$X$179)</f>
        <v>0</v>
      </c>
      <c r="BQ201" s="114">
        <f>-LOOKUP(BQ$16,'Calculations - pre operations'!$F$155:$X$155,'Calculations - pre operations'!$F$179:$X$179)</f>
        <v>0</v>
      </c>
      <c r="BR201" s="114">
        <f>-LOOKUP(BR$16,'Calculations - pre operations'!$F$155:$X$155,'Calculations - pre operations'!$F$179:$X$179)</f>
        <v>0</v>
      </c>
      <c r="BS201" s="114">
        <f>-LOOKUP(BS$16,'Calculations - pre operations'!$F$155:$X$155,'Calculations - pre operations'!$F$179:$X$179)</f>
        <v>0</v>
      </c>
      <c r="BT201" s="114">
        <f>-LOOKUP(BT$16,'Calculations - pre operations'!$F$155:$X$155,'Calculations - pre operations'!$F$179:$X$179)</f>
        <v>0</v>
      </c>
      <c r="BU201" s="114">
        <f>-LOOKUP(BU$16,'Calculations - pre operations'!$F$155:$X$155,'Calculations - pre operations'!$F$179:$X$179)</f>
        <v>0</v>
      </c>
      <c r="BV201" s="114">
        <f>-LOOKUP(BV$16,'Calculations - pre operations'!$F$155:$X$155,'Calculations - pre operations'!$F$179:$X$179)</f>
        <v>0</v>
      </c>
      <c r="BW201" s="114">
        <f>-LOOKUP(BW$16,'Calculations - pre operations'!$F$155:$X$155,'Calculations - pre operations'!$F$179:$X$179)</f>
        <v>0</v>
      </c>
      <c r="BX201" s="114">
        <f>-LOOKUP(BX$16,'Calculations - pre operations'!$F$155:$X$155,'Calculations - pre operations'!$F$179:$X$179)</f>
        <v>0</v>
      </c>
      <c r="BY201" s="114">
        <f>-LOOKUP(BY$16,'Calculations - pre operations'!$F$155:$X$155,'Calculations - pre operations'!$F$179:$X$179)</f>
        <v>0</v>
      </c>
      <c r="BZ201" s="114">
        <f>-LOOKUP(BZ$16,'Calculations - pre operations'!$F$155:$X$155,'Calculations - pre operations'!$F$179:$X$179)</f>
        <v>0</v>
      </c>
      <c r="CA201" s="114">
        <f>-LOOKUP(CA$16,'Calculations - pre operations'!$F$155:$X$155,'Calculations - pre operations'!$F$179:$X$179)</f>
        <v>0</v>
      </c>
      <c r="CB201" s="114">
        <f>-LOOKUP(CB$16,'Calculations - pre operations'!$F$155:$X$155,'Calculations - pre operations'!$F$179:$X$179)</f>
        <v>0</v>
      </c>
      <c r="CC201" s="114">
        <f>-LOOKUP(CC$16,'Calculations - pre operations'!$F$155:$X$155,'Calculations - pre operations'!$F$179:$X$179)</f>
        <v>0</v>
      </c>
      <c r="CD201" s="114">
        <f>-LOOKUP(CD$16,'Calculations - pre operations'!$F$155:$X$155,'Calculations - pre operations'!$F$179:$X$179)</f>
        <v>0</v>
      </c>
      <c r="CE201" s="114">
        <f>-LOOKUP(CE$16,'Calculations - pre operations'!$F$155:$X$155,'Calculations - pre operations'!$F$179:$X$179)</f>
        <v>0</v>
      </c>
      <c r="CF201" s="114">
        <f>-LOOKUP(CF$16,'Calculations - pre operations'!$F$155:$X$155,'Calculations - pre operations'!$F$179:$X$179)</f>
        <v>0</v>
      </c>
      <c r="CG201" s="114">
        <f>-LOOKUP(CG$16,'Calculations - pre operations'!$F$155:$X$155,'Calculations - pre operations'!$F$179:$X$179)</f>
        <v>0</v>
      </c>
      <c r="CH201" s="66"/>
    </row>
    <row r="202" spans="1:86" s="81" customFormat="1" ht="5.45" customHeight="1" x14ac:dyDescent="0.25">
      <c r="A202" s="207"/>
      <c r="B202" s="207"/>
      <c r="CH202" s="66"/>
    </row>
    <row r="203" spans="1:86" s="81" customFormat="1" x14ac:dyDescent="0.25">
      <c r="A203" s="208" t="s">
        <v>553</v>
      </c>
      <c r="B203" s="207"/>
      <c r="CH203" s="66"/>
    </row>
    <row r="204" spans="1:86" s="81" customFormat="1" x14ac:dyDescent="0.25">
      <c r="A204" s="208"/>
      <c r="B204" s="207" t="s">
        <v>115</v>
      </c>
      <c r="D204" s="113">
        <f>SUM(F204:CG204)</f>
        <v>0</v>
      </c>
      <c r="F204" s="119">
        <f>LOOKUP(F$16,'Calculations - pre operations'!$F$155:$X$155,'Calculations - pre operations'!$F$185:$X$185)</f>
        <v>0</v>
      </c>
      <c r="G204" s="119">
        <f>LOOKUP(G$16,'Calculations - pre operations'!$F$155:$X$155,'Calculations - pre operations'!$F$185:$X$185)</f>
        <v>0</v>
      </c>
      <c r="H204" s="119">
        <f>LOOKUP(H$16,'Calculations - pre operations'!$F$155:$X$155,'Calculations - pre operations'!$F$185:$X$185)</f>
        <v>0</v>
      </c>
      <c r="I204" s="119">
        <f>LOOKUP(I$16,'Calculations - pre operations'!$F$155:$X$155,'Calculations - pre operations'!$F$185:$X$185)</f>
        <v>0</v>
      </c>
      <c r="J204" s="119">
        <f>LOOKUP(J$16,'Calculations - pre operations'!$F$155:$X$155,'Calculations - pre operations'!$F$185:$X$185)</f>
        <v>0</v>
      </c>
      <c r="K204" s="119">
        <f>LOOKUP(K$16,'Calculations - pre operations'!$F$155:$X$155,'Calculations - pre operations'!$F$185:$X$185)</f>
        <v>0</v>
      </c>
      <c r="L204" s="119">
        <f>LOOKUP(L$16,'Calculations - pre operations'!$F$155:$X$155,'Calculations - pre operations'!$F$185:$X$185)</f>
        <v>0</v>
      </c>
      <c r="M204" s="119">
        <f>LOOKUP(M$16,'Calculations - pre operations'!$F$155:$X$155,'Calculations - pre operations'!$F$185:$X$185)</f>
        <v>0</v>
      </c>
      <c r="N204" s="119">
        <f>LOOKUP(N$16,'Calculations - pre operations'!$F$155:$X$155,'Calculations - pre operations'!$F$185:$X$185)</f>
        <v>0</v>
      </c>
      <c r="O204" s="119">
        <f>LOOKUP(O$16,'Calculations - pre operations'!$F$155:$X$155,'Calculations - pre operations'!$F$185:$X$185)</f>
        <v>0</v>
      </c>
      <c r="P204" s="119">
        <f>LOOKUP(P$16,'Calculations - pre operations'!$F$155:$X$155,'Calculations - pre operations'!$F$185:$X$185)</f>
        <v>0</v>
      </c>
      <c r="Q204" s="119">
        <f>LOOKUP(Q$16,'Calculations - pre operations'!$F$155:$X$155,'Calculations - pre operations'!$F$185:$X$185)</f>
        <v>0</v>
      </c>
      <c r="R204" s="119">
        <f>LOOKUP(R$16,'Calculations - pre operations'!$F$155:$X$155,'Calculations - pre operations'!$F$185:$X$185)</f>
        <v>0</v>
      </c>
      <c r="S204" s="119">
        <f>LOOKUP(S$16,'Calculations - pre operations'!$F$155:$X$155,'Calculations - pre operations'!$F$185:$X$185)</f>
        <v>0</v>
      </c>
      <c r="T204" s="119">
        <f>LOOKUP(T$16,'Calculations - pre operations'!$F$155:$X$155,'Calculations - pre operations'!$F$185:$X$185)</f>
        <v>0</v>
      </c>
      <c r="U204" s="119">
        <f>LOOKUP(U$16,'Calculations - pre operations'!$F$155:$X$155,'Calculations - pre operations'!$F$185:$X$185)</f>
        <v>0</v>
      </c>
      <c r="V204" s="119">
        <f>LOOKUP(V$16,'Calculations - pre operations'!$F$155:$X$155,'Calculations - pre operations'!$F$185:$X$185)</f>
        <v>0</v>
      </c>
      <c r="W204" s="119">
        <f>LOOKUP(W$16,'Calculations - pre operations'!$F$155:$X$155,'Calculations - pre operations'!$F$185:$X$185)</f>
        <v>0</v>
      </c>
      <c r="X204" s="119">
        <f>LOOKUP(X$16,'Calculations - pre operations'!$F$155:$X$155,'Calculations - pre operations'!$F$185:$X$185)</f>
        <v>0</v>
      </c>
      <c r="Y204" s="119">
        <f>LOOKUP(Y$16,'Calculations - pre operations'!$F$155:$X$155,'Calculations - pre operations'!$F$185:$X$185)</f>
        <v>0</v>
      </c>
      <c r="Z204" s="119">
        <f>LOOKUP(Z$16,'Calculations - pre operations'!$F$155:$X$155,'Calculations - pre operations'!$F$185:$X$185)</f>
        <v>0</v>
      </c>
      <c r="AA204" s="119">
        <f>LOOKUP(AA$16,'Calculations - pre operations'!$F$155:$X$155,'Calculations - pre operations'!$F$185:$X$185)</f>
        <v>0</v>
      </c>
      <c r="AB204" s="119">
        <f>LOOKUP(AB$16,'Calculations - pre operations'!$F$155:$X$155,'Calculations - pre operations'!$F$185:$X$185)</f>
        <v>0</v>
      </c>
      <c r="AC204" s="119">
        <f>LOOKUP(AC$16,'Calculations - pre operations'!$F$155:$X$155,'Calculations - pre operations'!$F$185:$X$185)</f>
        <v>0</v>
      </c>
      <c r="AD204" s="119">
        <f>LOOKUP(AD$16,'Calculations - pre operations'!$F$155:$X$155,'Calculations - pre operations'!$F$185:$X$185)</f>
        <v>0</v>
      </c>
      <c r="AE204" s="119">
        <f>LOOKUP(AE$16,'Calculations - pre operations'!$F$155:$X$155,'Calculations - pre operations'!$F$185:$X$185)</f>
        <v>0</v>
      </c>
      <c r="AF204" s="119">
        <f>LOOKUP(AF$16,'Calculations - pre operations'!$F$155:$X$155,'Calculations - pre operations'!$F$185:$X$185)</f>
        <v>0</v>
      </c>
      <c r="AG204" s="119">
        <f>LOOKUP(AG$16,'Calculations - pre operations'!$F$155:$X$155,'Calculations - pre operations'!$F$185:$X$185)</f>
        <v>0</v>
      </c>
      <c r="AH204" s="119">
        <f>LOOKUP(AH$16,'Calculations - pre operations'!$F$155:$X$155,'Calculations - pre operations'!$F$185:$X$185)</f>
        <v>0</v>
      </c>
      <c r="AI204" s="119">
        <f>LOOKUP(AI$16,'Calculations - pre operations'!$F$155:$X$155,'Calculations - pre operations'!$F$185:$X$185)</f>
        <v>0</v>
      </c>
      <c r="AJ204" s="119">
        <f>LOOKUP(AJ$16,'Calculations - pre operations'!$F$155:$X$155,'Calculations - pre operations'!$F$185:$X$185)</f>
        <v>0</v>
      </c>
      <c r="AK204" s="119">
        <f>LOOKUP(AK$16,'Calculations - pre operations'!$F$155:$X$155,'Calculations - pre operations'!$F$185:$X$185)</f>
        <v>0</v>
      </c>
      <c r="AL204" s="119">
        <f>LOOKUP(AL$16,'Calculations - pre operations'!$F$155:$X$155,'Calculations - pre operations'!$F$185:$X$185)</f>
        <v>0</v>
      </c>
      <c r="AM204" s="119">
        <f>LOOKUP(AM$16,'Calculations - pre operations'!$F$155:$X$155,'Calculations - pre operations'!$F$185:$X$185)</f>
        <v>0</v>
      </c>
      <c r="AN204" s="119">
        <f>LOOKUP(AN$16,'Calculations - pre operations'!$F$155:$X$155,'Calculations - pre operations'!$F$185:$X$185)</f>
        <v>0</v>
      </c>
      <c r="AO204" s="119">
        <f>LOOKUP(AO$16,'Calculations - pre operations'!$F$155:$X$155,'Calculations - pre operations'!$F$185:$X$185)</f>
        <v>0</v>
      </c>
      <c r="AP204" s="119">
        <f>LOOKUP(AP$16,'Calculations - pre operations'!$F$155:$X$155,'Calculations - pre operations'!$F$185:$X$185)</f>
        <v>0</v>
      </c>
      <c r="AQ204" s="119">
        <f>LOOKUP(AQ$16,'Calculations - pre operations'!$F$155:$X$155,'Calculations - pre operations'!$F$185:$X$185)</f>
        <v>0</v>
      </c>
      <c r="AR204" s="119">
        <f>LOOKUP(AR$16,'Calculations - pre operations'!$F$155:$X$155,'Calculations - pre operations'!$F$185:$X$185)</f>
        <v>0</v>
      </c>
      <c r="AS204" s="119">
        <f>LOOKUP(AS$16,'Calculations - pre operations'!$F$155:$X$155,'Calculations - pre operations'!$F$185:$X$185)</f>
        <v>0</v>
      </c>
      <c r="AT204" s="119">
        <f>LOOKUP(AT$16,'Calculations - pre operations'!$F$155:$X$155,'Calculations - pre operations'!$F$185:$X$185)</f>
        <v>0</v>
      </c>
      <c r="AU204" s="119">
        <f>LOOKUP(AU$16,'Calculations - pre operations'!$F$155:$X$155,'Calculations - pre operations'!$F$185:$X$185)</f>
        <v>0</v>
      </c>
      <c r="AV204" s="119">
        <f>LOOKUP(AV$16,'Calculations - pre operations'!$F$155:$X$155,'Calculations - pre operations'!$F$185:$X$185)</f>
        <v>0</v>
      </c>
      <c r="AW204" s="119">
        <f>LOOKUP(AW$16,'Calculations - pre operations'!$F$155:$X$155,'Calculations - pre operations'!$F$185:$X$185)</f>
        <v>0</v>
      </c>
      <c r="AX204" s="119">
        <f>LOOKUP(AX$16,'Calculations - pre operations'!$F$155:$X$155,'Calculations - pre operations'!$F$185:$X$185)</f>
        <v>0</v>
      </c>
      <c r="AY204" s="119">
        <f>LOOKUP(AY$16,'Calculations - pre operations'!$F$155:$X$155,'Calculations - pre operations'!$F$185:$X$185)</f>
        <v>0</v>
      </c>
      <c r="AZ204" s="119">
        <f>LOOKUP(AZ$16,'Calculations - pre operations'!$F$155:$X$155,'Calculations - pre operations'!$F$185:$X$185)</f>
        <v>0</v>
      </c>
      <c r="BA204" s="119">
        <f>LOOKUP(BA$16,'Calculations - pre operations'!$F$155:$X$155,'Calculations - pre operations'!$F$185:$X$185)</f>
        <v>0</v>
      </c>
      <c r="BB204" s="119">
        <f>LOOKUP(BB$16,'Calculations - pre operations'!$F$155:$X$155,'Calculations - pre operations'!$F$185:$X$185)</f>
        <v>0</v>
      </c>
      <c r="BC204" s="119">
        <f>LOOKUP(BC$16,'Calculations - pre operations'!$F$155:$X$155,'Calculations - pre operations'!$F$185:$X$185)</f>
        <v>0</v>
      </c>
      <c r="BD204" s="119">
        <f>LOOKUP(BD$16,'Calculations - pre operations'!$F$155:$X$155,'Calculations - pre operations'!$F$185:$X$185)</f>
        <v>0</v>
      </c>
      <c r="BE204" s="119">
        <f>LOOKUP(BE$16,'Calculations - pre operations'!$F$155:$X$155,'Calculations - pre operations'!$F$185:$X$185)</f>
        <v>0</v>
      </c>
      <c r="BF204" s="119">
        <f>LOOKUP(BF$16,'Calculations - pre operations'!$F$155:$X$155,'Calculations - pre operations'!$F$185:$X$185)</f>
        <v>0</v>
      </c>
      <c r="BG204" s="119">
        <f>LOOKUP(BG$16,'Calculations - pre operations'!$F$155:$X$155,'Calculations - pre operations'!$F$185:$X$185)</f>
        <v>0</v>
      </c>
      <c r="BH204" s="119">
        <f>LOOKUP(BH$16,'Calculations - pre operations'!$F$155:$X$155,'Calculations - pre operations'!$F$185:$X$185)</f>
        <v>0</v>
      </c>
      <c r="BI204" s="119">
        <f>LOOKUP(BI$16,'Calculations - pre operations'!$F$155:$X$155,'Calculations - pre operations'!$F$185:$X$185)</f>
        <v>0</v>
      </c>
      <c r="BJ204" s="119">
        <f>LOOKUP(BJ$16,'Calculations - pre operations'!$F$155:$X$155,'Calculations - pre operations'!$F$185:$X$185)</f>
        <v>0</v>
      </c>
      <c r="BK204" s="119">
        <f>LOOKUP(BK$16,'Calculations - pre operations'!$F$155:$X$155,'Calculations - pre operations'!$F$185:$X$185)</f>
        <v>0</v>
      </c>
      <c r="BL204" s="119">
        <f>LOOKUP(BL$16,'Calculations - pre operations'!$F$155:$X$155,'Calculations - pre operations'!$F$185:$X$185)</f>
        <v>0</v>
      </c>
      <c r="BM204" s="119">
        <f>LOOKUP(BM$16,'Calculations - pre operations'!$F$155:$X$155,'Calculations - pre operations'!$F$185:$X$185)</f>
        <v>0</v>
      </c>
      <c r="BN204" s="119">
        <f>LOOKUP(BN$16,'Calculations - pre operations'!$F$155:$X$155,'Calculations - pre operations'!$F$185:$X$185)</f>
        <v>0</v>
      </c>
      <c r="BO204" s="119">
        <f>LOOKUP(BO$16,'Calculations - pre operations'!$F$155:$X$155,'Calculations - pre operations'!$F$185:$X$185)</f>
        <v>0</v>
      </c>
      <c r="BP204" s="119">
        <f>LOOKUP(BP$16,'Calculations - pre operations'!$F$155:$X$155,'Calculations - pre operations'!$F$185:$X$185)</f>
        <v>0</v>
      </c>
      <c r="BQ204" s="119">
        <f>LOOKUP(BQ$16,'Calculations - pre operations'!$F$155:$X$155,'Calculations - pre operations'!$F$185:$X$185)</f>
        <v>0</v>
      </c>
      <c r="BR204" s="119">
        <f>LOOKUP(BR$16,'Calculations - pre operations'!$F$155:$X$155,'Calculations - pre operations'!$F$185:$X$185)</f>
        <v>0</v>
      </c>
      <c r="BS204" s="119">
        <f>LOOKUP(BS$16,'Calculations - pre operations'!$F$155:$X$155,'Calculations - pre operations'!$F$185:$X$185)</f>
        <v>0</v>
      </c>
      <c r="BT204" s="119">
        <f>LOOKUP(BT$16,'Calculations - pre operations'!$F$155:$X$155,'Calculations - pre operations'!$F$185:$X$185)</f>
        <v>0</v>
      </c>
      <c r="BU204" s="119">
        <f>LOOKUP(BU$16,'Calculations - pre operations'!$F$155:$X$155,'Calculations - pre operations'!$F$185:$X$185)</f>
        <v>0</v>
      </c>
      <c r="BV204" s="119">
        <f>LOOKUP(BV$16,'Calculations - pre operations'!$F$155:$X$155,'Calculations - pre operations'!$F$185:$X$185)</f>
        <v>0</v>
      </c>
      <c r="BW204" s="119">
        <f>LOOKUP(BW$16,'Calculations - pre operations'!$F$155:$X$155,'Calculations - pre operations'!$F$185:$X$185)</f>
        <v>0</v>
      </c>
      <c r="BX204" s="119">
        <f>LOOKUP(BX$16,'Calculations - pre operations'!$F$155:$X$155,'Calculations - pre operations'!$F$185:$X$185)</f>
        <v>0</v>
      </c>
      <c r="BY204" s="119">
        <f>LOOKUP(BY$16,'Calculations - pre operations'!$F$155:$X$155,'Calculations - pre operations'!$F$185:$X$185)</f>
        <v>0</v>
      </c>
      <c r="BZ204" s="119">
        <f>LOOKUP(BZ$16,'Calculations - pre operations'!$F$155:$X$155,'Calculations - pre operations'!$F$185:$X$185)</f>
        <v>0</v>
      </c>
      <c r="CA204" s="119">
        <f>LOOKUP(CA$16,'Calculations - pre operations'!$F$155:$X$155,'Calculations - pre operations'!$F$185:$X$185)</f>
        <v>0</v>
      </c>
      <c r="CB204" s="119">
        <f>LOOKUP(CB$16,'Calculations - pre operations'!$F$155:$X$155,'Calculations - pre operations'!$F$185:$X$185)</f>
        <v>0</v>
      </c>
      <c r="CC204" s="119">
        <f>LOOKUP(CC$16,'Calculations - pre operations'!$F$155:$X$155,'Calculations - pre operations'!$F$185:$X$185)</f>
        <v>0</v>
      </c>
      <c r="CD204" s="119">
        <f>LOOKUP(CD$16,'Calculations - pre operations'!$F$155:$X$155,'Calculations - pre operations'!$F$185:$X$185)</f>
        <v>0</v>
      </c>
      <c r="CE204" s="119">
        <f>LOOKUP(CE$16,'Calculations - pre operations'!$F$155:$X$155,'Calculations - pre operations'!$F$185:$X$185)</f>
        <v>0</v>
      </c>
      <c r="CF204" s="119">
        <f>LOOKUP(CF$16,'Calculations - pre operations'!$F$155:$X$155,'Calculations - pre operations'!$F$185:$X$185)</f>
        <v>0</v>
      </c>
      <c r="CG204" s="119">
        <f>LOOKUP(CG$16,'Calculations - pre operations'!$F$155:$X$155,'Calculations - pre operations'!$F$185:$X$185)</f>
        <v>0</v>
      </c>
      <c r="CH204" s="66"/>
    </row>
    <row r="205" spans="1:86" s="81" customFormat="1" x14ac:dyDescent="0.25">
      <c r="A205" s="207"/>
      <c r="B205" s="207" t="s">
        <v>219</v>
      </c>
      <c r="D205" s="113">
        <f>SUM(F205:CG205)</f>
        <v>707037.86337190028</v>
      </c>
      <c r="F205" s="119">
        <f>'Debt and equity calcs'!F$71</f>
        <v>282008.18482516287</v>
      </c>
      <c r="G205" s="119">
        <f>'Debt and equity calcs'!G$71</f>
        <v>425029.67854673736</v>
      </c>
      <c r="H205" s="119">
        <f>'Debt and equity calcs'!H$71</f>
        <v>0</v>
      </c>
      <c r="I205" s="119">
        <f>'Debt and equity calcs'!I$71</f>
        <v>0</v>
      </c>
      <c r="J205" s="119">
        <f>'Debt and equity calcs'!J$71</f>
        <v>0</v>
      </c>
      <c r="K205" s="119">
        <f>'Debt and equity calcs'!K$71</f>
        <v>0</v>
      </c>
      <c r="L205" s="119">
        <f>'Debt and equity calcs'!L$71</f>
        <v>0</v>
      </c>
      <c r="M205" s="119">
        <f>'Debt and equity calcs'!M$71</f>
        <v>0</v>
      </c>
      <c r="N205" s="119">
        <f>'Debt and equity calcs'!N$71</f>
        <v>0</v>
      </c>
      <c r="O205" s="119">
        <f>'Debt and equity calcs'!O$71</f>
        <v>0</v>
      </c>
      <c r="P205" s="119">
        <f>'Debt and equity calcs'!P$71</f>
        <v>0</v>
      </c>
      <c r="Q205" s="119">
        <f>'Debt and equity calcs'!Q$71</f>
        <v>0</v>
      </c>
      <c r="R205" s="119">
        <f>'Debt and equity calcs'!R$71</f>
        <v>0</v>
      </c>
      <c r="S205" s="119">
        <f>'Debt and equity calcs'!S$71</f>
        <v>0</v>
      </c>
      <c r="T205" s="119">
        <f>'Debt and equity calcs'!T$71</f>
        <v>0</v>
      </c>
      <c r="U205" s="119">
        <f>'Debt and equity calcs'!U$71</f>
        <v>0</v>
      </c>
      <c r="V205" s="119">
        <f>'Debt and equity calcs'!V$71</f>
        <v>0</v>
      </c>
      <c r="W205" s="119">
        <f>'Debt and equity calcs'!W$71</f>
        <v>0</v>
      </c>
      <c r="X205" s="119">
        <f>'Debt and equity calcs'!X$71</f>
        <v>0</v>
      </c>
      <c r="Y205" s="119">
        <f>'Debt and equity calcs'!Y$71</f>
        <v>0</v>
      </c>
      <c r="Z205" s="119">
        <f>'Debt and equity calcs'!Z$71</f>
        <v>0</v>
      </c>
      <c r="AA205" s="119">
        <f>'Debt and equity calcs'!AA$71</f>
        <v>0</v>
      </c>
      <c r="AB205" s="119">
        <f>'Debt and equity calcs'!AB$71</f>
        <v>0</v>
      </c>
      <c r="AC205" s="119">
        <f>'Debt and equity calcs'!AC$71</f>
        <v>0</v>
      </c>
      <c r="AD205" s="119">
        <f>'Debt and equity calcs'!AD$71</f>
        <v>0</v>
      </c>
      <c r="AE205" s="119">
        <f>'Debt and equity calcs'!AE$71</f>
        <v>0</v>
      </c>
      <c r="AF205" s="119">
        <f>'Debt and equity calcs'!AF$71</f>
        <v>0</v>
      </c>
      <c r="AG205" s="119">
        <f>'Debt and equity calcs'!AG$71</f>
        <v>0</v>
      </c>
      <c r="AH205" s="119">
        <f>'Debt and equity calcs'!AH$71</f>
        <v>0</v>
      </c>
      <c r="AI205" s="119">
        <f>'Debt and equity calcs'!AI$71</f>
        <v>0</v>
      </c>
      <c r="AJ205" s="119">
        <f>'Debt and equity calcs'!AJ$71</f>
        <v>0</v>
      </c>
      <c r="AK205" s="119">
        <f>'Debt and equity calcs'!AK$71</f>
        <v>0</v>
      </c>
      <c r="AL205" s="119">
        <f>'Debt and equity calcs'!AL$71</f>
        <v>0</v>
      </c>
      <c r="AM205" s="119">
        <f>'Debt and equity calcs'!AM$71</f>
        <v>0</v>
      </c>
      <c r="AN205" s="119">
        <f>'Debt and equity calcs'!AN$71</f>
        <v>0</v>
      </c>
      <c r="AO205" s="119">
        <f>'Debt and equity calcs'!AO$71</f>
        <v>0</v>
      </c>
      <c r="AP205" s="119">
        <f>'Debt and equity calcs'!AP$71</f>
        <v>0</v>
      </c>
      <c r="AQ205" s="119">
        <f>'Debt and equity calcs'!AQ$71</f>
        <v>0</v>
      </c>
      <c r="AR205" s="119">
        <f>'Debt and equity calcs'!AR$71</f>
        <v>0</v>
      </c>
      <c r="AS205" s="119">
        <f>'Debt and equity calcs'!AS$71</f>
        <v>0</v>
      </c>
      <c r="AT205" s="119">
        <f>'Debt and equity calcs'!AT$71</f>
        <v>0</v>
      </c>
      <c r="AU205" s="119">
        <f>'Debt and equity calcs'!AU$71</f>
        <v>0</v>
      </c>
      <c r="AV205" s="119">
        <f>'Debt and equity calcs'!AV$71</f>
        <v>0</v>
      </c>
      <c r="AW205" s="119">
        <f>'Debt and equity calcs'!AW$71</f>
        <v>0</v>
      </c>
      <c r="AX205" s="119">
        <f>'Debt and equity calcs'!AX$71</f>
        <v>0</v>
      </c>
      <c r="AY205" s="119">
        <f>'Debt and equity calcs'!AY$71</f>
        <v>0</v>
      </c>
      <c r="AZ205" s="119">
        <f>'Debt and equity calcs'!AZ$71</f>
        <v>0</v>
      </c>
      <c r="BA205" s="119">
        <f>'Debt and equity calcs'!BA$71</f>
        <v>0</v>
      </c>
      <c r="BB205" s="119">
        <f>'Debt and equity calcs'!BB$71</f>
        <v>0</v>
      </c>
      <c r="BC205" s="119">
        <f>'Debt and equity calcs'!BC$71</f>
        <v>0</v>
      </c>
      <c r="BD205" s="119">
        <f>'Debt and equity calcs'!BD$71</f>
        <v>0</v>
      </c>
      <c r="BE205" s="119">
        <f>'Debt and equity calcs'!BE$71</f>
        <v>0</v>
      </c>
      <c r="BF205" s="119">
        <f>'Debt and equity calcs'!BF$71</f>
        <v>0</v>
      </c>
      <c r="BG205" s="119">
        <f>'Debt and equity calcs'!BG$71</f>
        <v>0</v>
      </c>
      <c r="BH205" s="119">
        <f>'Debt and equity calcs'!BH$71</f>
        <v>0</v>
      </c>
      <c r="BI205" s="119">
        <f>'Debt and equity calcs'!BI$71</f>
        <v>0</v>
      </c>
      <c r="BJ205" s="119">
        <f>'Debt and equity calcs'!BJ$71</f>
        <v>0</v>
      </c>
      <c r="BK205" s="119">
        <f>'Debt and equity calcs'!BK$71</f>
        <v>0</v>
      </c>
      <c r="BL205" s="119">
        <f>'Debt and equity calcs'!BL$71</f>
        <v>0</v>
      </c>
      <c r="BM205" s="119">
        <f>'Debt and equity calcs'!BM$71</f>
        <v>0</v>
      </c>
      <c r="BN205" s="119">
        <f>'Debt and equity calcs'!BN$71</f>
        <v>0</v>
      </c>
      <c r="BO205" s="119">
        <f>'Debt and equity calcs'!BO$71</f>
        <v>0</v>
      </c>
      <c r="BP205" s="119">
        <f>'Debt and equity calcs'!BP$71</f>
        <v>0</v>
      </c>
      <c r="BQ205" s="119">
        <f>'Debt and equity calcs'!BQ$71</f>
        <v>0</v>
      </c>
      <c r="BR205" s="119">
        <f>'Debt and equity calcs'!BR$71</f>
        <v>0</v>
      </c>
      <c r="BS205" s="119">
        <f>'Debt and equity calcs'!BS$71</f>
        <v>0</v>
      </c>
      <c r="BT205" s="119">
        <f>'Debt and equity calcs'!BT$71</f>
        <v>0</v>
      </c>
      <c r="BU205" s="119">
        <f>'Debt and equity calcs'!BU$71</f>
        <v>0</v>
      </c>
      <c r="BV205" s="119">
        <f>'Debt and equity calcs'!BV$71</f>
        <v>0</v>
      </c>
      <c r="BW205" s="119">
        <f>'Debt and equity calcs'!BW$71</f>
        <v>0</v>
      </c>
      <c r="BX205" s="119">
        <f>'Debt and equity calcs'!BX$71</f>
        <v>0</v>
      </c>
      <c r="BY205" s="119">
        <f>'Debt and equity calcs'!BY$71</f>
        <v>0</v>
      </c>
      <c r="BZ205" s="119">
        <f>'Debt and equity calcs'!BZ$71</f>
        <v>0</v>
      </c>
      <c r="CA205" s="119">
        <f>'Debt and equity calcs'!CA$71</f>
        <v>0</v>
      </c>
      <c r="CB205" s="119">
        <f>'Debt and equity calcs'!CB$71</f>
        <v>0</v>
      </c>
      <c r="CC205" s="119">
        <f>'Debt and equity calcs'!CC$71</f>
        <v>0</v>
      </c>
      <c r="CD205" s="119">
        <f>'Debt and equity calcs'!CD$71</f>
        <v>0</v>
      </c>
      <c r="CE205" s="119">
        <f>'Debt and equity calcs'!CE$71</f>
        <v>0</v>
      </c>
      <c r="CF205" s="119">
        <f>'Debt and equity calcs'!CF$71</f>
        <v>0</v>
      </c>
      <c r="CG205" s="119">
        <f>'Debt and equity calcs'!CG$71</f>
        <v>0</v>
      </c>
      <c r="CH205" s="66"/>
    </row>
    <row r="206" spans="1:86" s="81" customFormat="1" x14ac:dyDescent="0.25">
      <c r="B206" s="207" t="s">
        <v>236</v>
      </c>
      <c r="D206" s="113">
        <f>SUM(F206:CG206)</f>
        <v>0</v>
      </c>
      <c r="F206" s="119">
        <f>'Debt and equity calcs'!F$102</f>
        <v>0</v>
      </c>
      <c r="G206" s="119">
        <f>'Debt and equity calcs'!G$102</f>
        <v>0</v>
      </c>
      <c r="H206" s="119">
        <f>'Debt and equity calcs'!H$102</f>
        <v>0</v>
      </c>
      <c r="I206" s="119">
        <f>'Debt and equity calcs'!I$102</f>
        <v>0</v>
      </c>
      <c r="J206" s="119">
        <f>'Debt and equity calcs'!J$102</f>
        <v>0</v>
      </c>
      <c r="K206" s="119">
        <f>'Debt and equity calcs'!K$102</f>
        <v>0</v>
      </c>
      <c r="L206" s="119">
        <f>'Debt and equity calcs'!L$102</f>
        <v>0</v>
      </c>
      <c r="M206" s="119">
        <f>'Debt and equity calcs'!M$102</f>
        <v>0</v>
      </c>
      <c r="N206" s="119">
        <f>'Debt and equity calcs'!N$102</f>
        <v>0</v>
      </c>
      <c r="O206" s="119">
        <f>'Debt and equity calcs'!O$102</f>
        <v>0</v>
      </c>
      <c r="P206" s="119">
        <f>'Debt and equity calcs'!P$102</f>
        <v>0</v>
      </c>
      <c r="Q206" s="119">
        <f>'Debt and equity calcs'!Q$102</f>
        <v>0</v>
      </c>
      <c r="R206" s="119">
        <f>'Debt and equity calcs'!R$102</f>
        <v>0</v>
      </c>
      <c r="S206" s="119">
        <f>'Debt and equity calcs'!S$102</f>
        <v>0</v>
      </c>
      <c r="T206" s="119">
        <f>'Debt and equity calcs'!T$102</f>
        <v>0</v>
      </c>
      <c r="U206" s="119">
        <f>'Debt and equity calcs'!U$102</f>
        <v>0</v>
      </c>
      <c r="V206" s="119">
        <f>'Debt and equity calcs'!V$102</f>
        <v>0</v>
      </c>
      <c r="W206" s="119">
        <f>'Debt and equity calcs'!W$102</f>
        <v>0</v>
      </c>
      <c r="X206" s="119">
        <f>'Debt and equity calcs'!X$102</f>
        <v>0</v>
      </c>
      <c r="Y206" s="119">
        <f>'Debt and equity calcs'!Y$102</f>
        <v>0</v>
      </c>
      <c r="Z206" s="119">
        <f>'Debt and equity calcs'!Z$102</f>
        <v>0</v>
      </c>
      <c r="AA206" s="119">
        <f>'Debt and equity calcs'!AA$102</f>
        <v>0</v>
      </c>
      <c r="AB206" s="119">
        <f>'Debt and equity calcs'!AB$102</f>
        <v>0</v>
      </c>
      <c r="AC206" s="119">
        <f>'Debt and equity calcs'!AC$102</f>
        <v>0</v>
      </c>
      <c r="AD206" s="119">
        <f>'Debt and equity calcs'!AD$102</f>
        <v>0</v>
      </c>
      <c r="AE206" s="119">
        <f>'Debt and equity calcs'!AE$102</f>
        <v>0</v>
      </c>
      <c r="AF206" s="119">
        <f>'Debt and equity calcs'!AF$102</f>
        <v>0</v>
      </c>
      <c r="AG206" s="119">
        <f>'Debt and equity calcs'!AG$102</f>
        <v>0</v>
      </c>
      <c r="AH206" s="119">
        <f>'Debt and equity calcs'!AH$102</f>
        <v>0</v>
      </c>
      <c r="AI206" s="119">
        <f>'Debt and equity calcs'!AI$102</f>
        <v>0</v>
      </c>
      <c r="AJ206" s="119">
        <f>'Debt and equity calcs'!AJ$102</f>
        <v>0</v>
      </c>
      <c r="AK206" s="119">
        <f>'Debt and equity calcs'!AK$102</f>
        <v>0</v>
      </c>
      <c r="AL206" s="119">
        <f>'Debt and equity calcs'!AL$102</f>
        <v>0</v>
      </c>
      <c r="AM206" s="119">
        <f>'Debt and equity calcs'!AM$102</f>
        <v>0</v>
      </c>
      <c r="AN206" s="119">
        <f>'Debt and equity calcs'!AN$102</f>
        <v>0</v>
      </c>
      <c r="AO206" s="119">
        <f>'Debt and equity calcs'!AO$102</f>
        <v>0</v>
      </c>
      <c r="AP206" s="119">
        <f>'Debt and equity calcs'!AP$102</f>
        <v>0</v>
      </c>
      <c r="AQ206" s="119">
        <f>'Debt and equity calcs'!AQ$102</f>
        <v>0</v>
      </c>
      <c r="AR206" s="119">
        <f>'Debt and equity calcs'!AR$102</f>
        <v>0</v>
      </c>
      <c r="AS206" s="119">
        <f>'Debt and equity calcs'!AS$102</f>
        <v>0</v>
      </c>
      <c r="AT206" s="119">
        <f>'Debt and equity calcs'!AT$102</f>
        <v>0</v>
      </c>
      <c r="AU206" s="119">
        <f>'Debt and equity calcs'!AU$102</f>
        <v>0</v>
      </c>
      <c r="AV206" s="119">
        <f>'Debt and equity calcs'!AV$102</f>
        <v>0</v>
      </c>
      <c r="AW206" s="119">
        <f>'Debt and equity calcs'!AW$102</f>
        <v>0</v>
      </c>
      <c r="AX206" s="119">
        <f>'Debt and equity calcs'!AX$102</f>
        <v>0</v>
      </c>
      <c r="AY206" s="119">
        <f>'Debt and equity calcs'!AY$102</f>
        <v>0</v>
      </c>
      <c r="AZ206" s="119">
        <f>'Debt and equity calcs'!AZ$102</f>
        <v>0</v>
      </c>
      <c r="BA206" s="119">
        <f>'Debt and equity calcs'!BA$102</f>
        <v>0</v>
      </c>
      <c r="BB206" s="119">
        <f>'Debt and equity calcs'!BB$102</f>
        <v>0</v>
      </c>
      <c r="BC206" s="119">
        <f>'Debt and equity calcs'!BC$102</f>
        <v>0</v>
      </c>
      <c r="BD206" s="119">
        <f>'Debt and equity calcs'!BD$102</f>
        <v>0</v>
      </c>
      <c r="BE206" s="119">
        <f>'Debt and equity calcs'!BE$102</f>
        <v>0</v>
      </c>
      <c r="BF206" s="119">
        <f>'Debt and equity calcs'!BF$102</f>
        <v>0</v>
      </c>
      <c r="BG206" s="119">
        <f>'Debt and equity calcs'!BG$102</f>
        <v>0</v>
      </c>
      <c r="BH206" s="119">
        <f>'Debt and equity calcs'!BH$102</f>
        <v>0</v>
      </c>
      <c r="BI206" s="119">
        <f>'Debt and equity calcs'!BI$102</f>
        <v>0</v>
      </c>
      <c r="BJ206" s="119">
        <f>'Debt and equity calcs'!BJ$102</f>
        <v>0</v>
      </c>
      <c r="BK206" s="119">
        <f>'Debt and equity calcs'!BK$102</f>
        <v>0</v>
      </c>
      <c r="BL206" s="119">
        <f>'Debt and equity calcs'!BL$102</f>
        <v>0</v>
      </c>
      <c r="BM206" s="119">
        <f>'Debt and equity calcs'!BM$102</f>
        <v>0</v>
      </c>
      <c r="BN206" s="119">
        <f>'Debt and equity calcs'!BN$102</f>
        <v>0</v>
      </c>
      <c r="BO206" s="119">
        <f>'Debt and equity calcs'!BO$102</f>
        <v>0</v>
      </c>
      <c r="BP206" s="119">
        <f>'Debt and equity calcs'!BP$102</f>
        <v>0</v>
      </c>
      <c r="BQ206" s="119">
        <f>'Debt and equity calcs'!BQ$102</f>
        <v>0</v>
      </c>
      <c r="BR206" s="119">
        <f>'Debt and equity calcs'!BR$102</f>
        <v>0</v>
      </c>
      <c r="BS206" s="119">
        <f>'Debt and equity calcs'!BS$102</f>
        <v>0</v>
      </c>
      <c r="BT206" s="119">
        <f>'Debt and equity calcs'!BT$102</f>
        <v>0</v>
      </c>
      <c r="BU206" s="119">
        <f>'Debt and equity calcs'!BU$102</f>
        <v>0</v>
      </c>
      <c r="BV206" s="119">
        <f>'Debt and equity calcs'!BV$102</f>
        <v>0</v>
      </c>
      <c r="BW206" s="119">
        <f>'Debt and equity calcs'!BW$102</f>
        <v>0</v>
      </c>
      <c r="BX206" s="119">
        <f>'Debt and equity calcs'!BX$102</f>
        <v>0</v>
      </c>
      <c r="BY206" s="119">
        <f>'Debt and equity calcs'!BY$102</f>
        <v>0</v>
      </c>
      <c r="BZ206" s="119">
        <f>'Debt and equity calcs'!BZ$102</f>
        <v>0</v>
      </c>
      <c r="CA206" s="119">
        <f>'Debt and equity calcs'!CA$102</f>
        <v>0</v>
      </c>
      <c r="CB206" s="119">
        <f>'Debt and equity calcs'!CB$102</f>
        <v>0</v>
      </c>
      <c r="CC206" s="119">
        <f>'Debt and equity calcs'!CC$102</f>
        <v>0</v>
      </c>
      <c r="CD206" s="119">
        <f>'Debt and equity calcs'!CD$102</f>
        <v>0</v>
      </c>
      <c r="CE206" s="119">
        <f>'Debt and equity calcs'!CE$102</f>
        <v>0</v>
      </c>
      <c r="CF206" s="119">
        <f>'Debt and equity calcs'!CF$102</f>
        <v>0</v>
      </c>
      <c r="CG206" s="119">
        <f>'Debt and equity calcs'!CG$102</f>
        <v>0</v>
      </c>
      <c r="CH206" s="66"/>
    </row>
    <row r="207" spans="1:86" s="81" customFormat="1" x14ac:dyDescent="0.25">
      <c r="B207" s="207" t="s">
        <v>221</v>
      </c>
      <c r="D207" s="113">
        <f>SUM(F207:CG207)</f>
        <v>0</v>
      </c>
      <c r="F207" s="119">
        <f>'Debt and equity calcs'!F$117</f>
        <v>0</v>
      </c>
      <c r="G207" s="119">
        <f>'Debt and equity calcs'!G$117</f>
        <v>0</v>
      </c>
      <c r="H207" s="119">
        <f>'Debt and equity calcs'!H$117</f>
        <v>0</v>
      </c>
      <c r="I207" s="119">
        <f>'Debt and equity calcs'!I$117</f>
        <v>0</v>
      </c>
      <c r="J207" s="119">
        <f>'Debt and equity calcs'!J$117</f>
        <v>0</v>
      </c>
      <c r="K207" s="119">
        <f>'Debt and equity calcs'!K$117</f>
        <v>0</v>
      </c>
      <c r="L207" s="119">
        <f>'Debt and equity calcs'!L$117</f>
        <v>0</v>
      </c>
      <c r="M207" s="119">
        <f>'Debt and equity calcs'!M$117</f>
        <v>0</v>
      </c>
      <c r="N207" s="119">
        <f>'Debt and equity calcs'!N$117</f>
        <v>0</v>
      </c>
      <c r="O207" s="119">
        <f>'Debt and equity calcs'!O$117</f>
        <v>0</v>
      </c>
      <c r="P207" s="119">
        <f>'Debt and equity calcs'!P$117</f>
        <v>0</v>
      </c>
      <c r="Q207" s="119">
        <f>'Debt and equity calcs'!Q$117</f>
        <v>0</v>
      </c>
      <c r="R207" s="119">
        <f>'Debt and equity calcs'!R$117</f>
        <v>0</v>
      </c>
      <c r="S207" s="119">
        <f>'Debt and equity calcs'!S$117</f>
        <v>0</v>
      </c>
      <c r="T207" s="119">
        <f>'Debt and equity calcs'!T$117</f>
        <v>0</v>
      </c>
      <c r="U207" s="119">
        <f>'Debt and equity calcs'!U$117</f>
        <v>0</v>
      </c>
      <c r="V207" s="119">
        <f>'Debt and equity calcs'!V$117</f>
        <v>0</v>
      </c>
      <c r="W207" s="119">
        <f>'Debt and equity calcs'!W$117</f>
        <v>0</v>
      </c>
      <c r="X207" s="119">
        <f>'Debt and equity calcs'!X$117</f>
        <v>0</v>
      </c>
      <c r="Y207" s="119">
        <f>'Debt and equity calcs'!Y$117</f>
        <v>0</v>
      </c>
      <c r="Z207" s="119">
        <f>'Debt and equity calcs'!Z$117</f>
        <v>0</v>
      </c>
      <c r="AA207" s="119">
        <f>'Debt and equity calcs'!AA$117</f>
        <v>0</v>
      </c>
      <c r="AB207" s="119">
        <f>'Debt and equity calcs'!AB$117</f>
        <v>0</v>
      </c>
      <c r="AC207" s="119">
        <f>'Debt and equity calcs'!AC$117</f>
        <v>0</v>
      </c>
      <c r="AD207" s="119">
        <f>'Debt and equity calcs'!AD$117</f>
        <v>0</v>
      </c>
      <c r="AE207" s="119">
        <f>'Debt and equity calcs'!AE$117</f>
        <v>0</v>
      </c>
      <c r="AF207" s="119">
        <f>'Debt and equity calcs'!AF$117</f>
        <v>0</v>
      </c>
      <c r="AG207" s="119">
        <f>'Debt and equity calcs'!AG$117</f>
        <v>0</v>
      </c>
      <c r="AH207" s="119">
        <f>'Debt and equity calcs'!AH$117</f>
        <v>0</v>
      </c>
      <c r="AI207" s="119">
        <f>'Debt and equity calcs'!AI$117</f>
        <v>0</v>
      </c>
      <c r="AJ207" s="119">
        <f>'Debt and equity calcs'!AJ$117</f>
        <v>0</v>
      </c>
      <c r="AK207" s="119">
        <f>'Debt and equity calcs'!AK$117</f>
        <v>0</v>
      </c>
      <c r="AL207" s="119">
        <f>'Debt and equity calcs'!AL$117</f>
        <v>0</v>
      </c>
      <c r="AM207" s="119">
        <f>'Debt and equity calcs'!AM$117</f>
        <v>0</v>
      </c>
      <c r="AN207" s="119">
        <f>'Debt and equity calcs'!AN$117</f>
        <v>0</v>
      </c>
      <c r="AO207" s="119">
        <f>'Debt and equity calcs'!AO$117</f>
        <v>0</v>
      </c>
      <c r="AP207" s="119">
        <f>'Debt and equity calcs'!AP$117</f>
        <v>0</v>
      </c>
      <c r="AQ207" s="119">
        <f>'Debt and equity calcs'!AQ$117</f>
        <v>0</v>
      </c>
      <c r="AR207" s="119">
        <f>'Debt and equity calcs'!AR$117</f>
        <v>0</v>
      </c>
      <c r="AS207" s="119">
        <f>'Debt and equity calcs'!AS$117</f>
        <v>0</v>
      </c>
      <c r="AT207" s="119">
        <f>'Debt and equity calcs'!AT$117</f>
        <v>0</v>
      </c>
      <c r="AU207" s="119">
        <f>'Debt and equity calcs'!AU$117</f>
        <v>0</v>
      </c>
      <c r="AV207" s="119">
        <f>'Debt and equity calcs'!AV$117</f>
        <v>0</v>
      </c>
      <c r="AW207" s="119">
        <f>'Debt and equity calcs'!AW$117</f>
        <v>0</v>
      </c>
      <c r="AX207" s="119">
        <f>'Debt and equity calcs'!AX$117</f>
        <v>0</v>
      </c>
      <c r="AY207" s="119">
        <f>'Debt and equity calcs'!AY$117</f>
        <v>0</v>
      </c>
      <c r="AZ207" s="119">
        <f>'Debt and equity calcs'!AZ$117</f>
        <v>0</v>
      </c>
      <c r="BA207" s="119">
        <f>'Debt and equity calcs'!BA$117</f>
        <v>0</v>
      </c>
      <c r="BB207" s="119">
        <f>'Debt and equity calcs'!BB$117</f>
        <v>0</v>
      </c>
      <c r="BC207" s="119">
        <f>'Debt and equity calcs'!BC$117</f>
        <v>0</v>
      </c>
      <c r="BD207" s="119">
        <f>'Debt and equity calcs'!BD$117</f>
        <v>0</v>
      </c>
      <c r="BE207" s="119">
        <f>'Debt and equity calcs'!BE$117</f>
        <v>0</v>
      </c>
      <c r="BF207" s="119">
        <f>'Debt and equity calcs'!BF$117</f>
        <v>0</v>
      </c>
      <c r="BG207" s="119">
        <f>'Debt and equity calcs'!BG$117</f>
        <v>0</v>
      </c>
      <c r="BH207" s="119">
        <f>'Debt and equity calcs'!BH$117</f>
        <v>0</v>
      </c>
      <c r="BI207" s="119">
        <f>'Debt and equity calcs'!BI$117</f>
        <v>0</v>
      </c>
      <c r="BJ207" s="119">
        <f>'Debt and equity calcs'!BJ$117</f>
        <v>0</v>
      </c>
      <c r="BK207" s="119">
        <f>'Debt and equity calcs'!BK$117</f>
        <v>0</v>
      </c>
      <c r="BL207" s="119">
        <f>'Debt and equity calcs'!BL$117</f>
        <v>0</v>
      </c>
      <c r="BM207" s="119">
        <f>'Debt and equity calcs'!BM$117</f>
        <v>0</v>
      </c>
      <c r="BN207" s="119">
        <f>'Debt and equity calcs'!BN$117</f>
        <v>0</v>
      </c>
      <c r="BO207" s="119">
        <f>'Debt and equity calcs'!BO$117</f>
        <v>0</v>
      </c>
      <c r="BP207" s="119">
        <f>'Debt and equity calcs'!BP$117</f>
        <v>0</v>
      </c>
      <c r="BQ207" s="119">
        <f>'Debt and equity calcs'!BQ$117</f>
        <v>0</v>
      </c>
      <c r="BR207" s="119">
        <f>'Debt and equity calcs'!BR$117</f>
        <v>0</v>
      </c>
      <c r="BS207" s="119">
        <f>'Debt and equity calcs'!BS$117</f>
        <v>0</v>
      </c>
      <c r="BT207" s="119">
        <f>'Debt and equity calcs'!BT$117</f>
        <v>0</v>
      </c>
      <c r="BU207" s="119">
        <f>'Debt and equity calcs'!BU$117</f>
        <v>0</v>
      </c>
      <c r="BV207" s="119">
        <f>'Debt and equity calcs'!BV$117</f>
        <v>0</v>
      </c>
      <c r="BW207" s="119">
        <f>'Debt and equity calcs'!BW$117</f>
        <v>0</v>
      </c>
      <c r="BX207" s="119">
        <f>'Debt and equity calcs'!BX$117</f>
        <v>0</v>
      </c>
      <c r="BY207" s="119">
        <f>'Debt and equity calcs'!BY$117</f>
        <v>0</v>
      </c>
      <c r="BZ207" s="119">
        <f>'Debt and equity calcs'!BZ$117</f>
        <v>0</v>
      </c>
      <c r="CA207" s="119">
        <f>'Debt and equity calcs'!CA$117</f>
        <v>0</v>
      </c>
      <c r="CB207" s="119">
        <f>'Debt and equity calcs'!CB$117</f>
        <v>0</v>
      </c>
      <c r="CC207" s="119">
        <f>'Debt and equity calcs'!CC$117</f>
        <v>0</v>
      </c>
      <c r="CD207" s="119">
        <f>'Debt and equity calcs'!CD$117</f>
        <v>0</v>
      </c>
      <c r="CE207" s="119">
        <f>'Debt and equity calcs'!CE$117</f>
        <v>0</v>
      </c>
      <c r="CF207" s="119">
        <f>'Debt and equity calcs'!CF$117</f>
        <v>0</v>
      </c>
      <c r="CG207" s="119">
        <f>'Debt and equity calcs'!CG$117</f>
        <v>0</v>
      </c>
      <c r="CH207" s="66"/>
    </row>
    <row r="208" spans="1:86" s="81" customFormat="1" x14ac:dyDescent="0.25">
      <c r="B208" s="207" t="s">
        <v>61</v>
      </c>
      <c r="D208" s="113">
        <f>SUM(F208:CG208)</f>
        <v>229388.33592630341</v>
      </c>
      <c r="F208" s="119">
        <f>'Debt and equity calcs'!F$133</f>
        <v>92895.927488803398</v>
      </c>
      <c r="G208" s="119">
        <f>'Debt and equity calcs'!G$133</f>
        <v>136492.40843750001</v>
      </c>
      <c r="H208" s="119">
        <f>'Debt and equity calcs'!H$133</f>
        <v>0</v>
      </c>
      <c r="I208" s="119">
        <f>'Debt and equity calcs'!I$133</f>
        <v>0</v>
      </c>
      <c r="J208" s="119">
        <f>'Debt and equity calcs'!J$133</f>
        <v>0</v>
      </c>
      <c r="K208" s="119">
        <f>'Debt and equity calcs'!K$133</f>
        <v>0</v>
      </c>
      <c r="L208" s="119">
        <f>'Debt and equity calcs'!L$133</f>
        <v>0</v>
      </c>
      <c r="M208" s="119">
        <f>'Debt and equity calcs'!M$133</f>
        <v>0</v>
      </c>
      <c r="N208" s="119">
        <f>'Debt and equity calcs'!N$133</f>
        <v>0</v>
      </c>
      <c r="O208" s="119">
        <f>'Debt and equity calcs'!O$133</f>
        <v>0</v>
      </c>
      <c r="P208" s="119">
        <f>'Debt and equity calcs'!P$133</f>
        <v>0</v>
      </c>
      <c r="Q208" s="119">
        <f>'Debt and equity calcs'!Q$133</f>
        <v>0</v>
      </c>
      <c r="R208" s="119">
        <f>'Debt and equity calcs'!R$133</f>
        <v>0</v>
      </c>
      <c r="S208" s="119">
        <f>'Debt and equity calcs'!S$133</f>
        <v>0</v>
      </c>
      <c r="T208" s="119">
        <f>'Debt and equity calcs'!T$133</f>
        <v>0</v>
      </c>
      <c r="U208" s="119">
        <f>'Debt and equity calcs'!U$133</f>
        <v>0</v>
      </c>
      <c r="V208" s="119">
        <f>'Debt and equity calcs'!V$133</f>
        <v>0</v>
      </c>
      <c r="W208" s="119">
        <f>'Debt and equity calcs'!W$133</f>
        <v>0</v>
      </c>
      <c r="X208" s="119">
        <f>'Debt and equity calcs'!X$133</f>
        <v>0</v>
      </c>
      <c r="Y208" s="119">
        <f>'Debt and equity calcs'!Y$133</f>
        <v>0</v>
      </c>
      <c r="Z208" s="119">
        <f>'Debt and equity calcs'!Z$133</f>
        <v>0</v>
      </c>
      <c r="AA208" s="119">
        <f>'Debt and equity calcs'!AA$133</f>
        <v>0</v>
      </c>
      <c r="AB208" s="119">
        <f>'Debt and equity calcs'!AB$133</f>
        <v>0</v>
      </c>
      <c r="AC208" s="119">
        <f>'Debt and equity calcs'!AC$133</f>
        <v>0</v>
      </c>
      <c r="AD208" s="119">
        <f>'Debt and equity calcs'!AD$133</f>
        <v>0</v>
      </c>
      <c r="AE208" s="119">
        <f>'Debt and equity calcs'!AE$133</f>
        <v>0</v>
      </c>
      <c r="AF208" s="119">
        <f>'Debt and equity calcs'!AF$133</f>
        <v>0</v>
      </c>
      <c r="AG208" s="119">
        <f>'Debt and equity calcs'!AG$133</f>
        <v>0</v>
      </c>
      <c r="AH208" s="119">
        <f>'Debt and equity calcs'!AH$133</f>
        <v>0</v>
      </c>
      <c r="AI208" s="119">
        <f>'Debt and equity calcs'!AI$133</f>
        <v>0</v>
      </c>
      <c r="AJ208" s="119">
        <f>'Debt and equity calcs'!AJ$133</f>
        <v>0</v>
      </c>
      <c r="AK208" s="119">
        <f>'Debt and equity calcs'!AK$133</f>
        <v>0</v>
      </c>
      <c r="AL208" s="119">
        <f>'Debt and equity calcs'!AL$133</f>
        <v>0</v>
      </c>
      <c r="AM208" s="119">
        <f>'Debt and equity calcs'!AM$133</f>
        <v>0</v>
      </c>
      <c r="AN208" s="119">
        <f>'Debt and equity calcs'!AN$133</f>
        <v>0</v>
      </c>
      <c r="AO208" s="119">
        <f>'Debt and equity calcs'!AO$133</f>
        <v>0</v>
      </c>
      <c r="AP208" s="119">
        <f>'Debt and equity calcs'!AP$133</f>
        <v>0</v>
      </c>
      <c r="AQ208" s="119">
        <f>'Debt and equity calcs'!AQ$133</f>
        <v>0</v>
      </c>
      <c r="AR208" s="119">
        <f>'Debt and equity calcs'!AR$133</f>
        <v>0</v>
      </c>
      <c r="AS208" s="119">
        <f>'Debt and equity calcs'!AS$133</f>
        <v>0</v>
      </c>
      <c r="AT208" s="119">
        <f>'Debt and equity calcs'!AT$133</f>
        <v>0</v>
      </c>
      <c r="AU208" s="119">
        <f>'Debt and equity calcs'!AU$133</f>
        <v>0</v>
      </c>
      <c r="AV208" s="119">
        <f>'Debt and equity calcs'!AV$133</f>
        <v>0</v>
      </c>
      <c r="AW208" s="119">
        <f>'Debt and equity calcs'!AW$133</f>
        <v>0</v>
      </c>
      <c r="AX208" s="119">
        <f>'Debt and equity calcs'!AX$133</f>
        <v>0</v>
      </c>
      <c r="AY208" s="119">
        <f>'Debt and equity calcs'!AY$133</f>
        <v>0</v>
      </c>
      <c r="AZ208" s="119">
        <f>'Debt and equity calcs'!AZ$133</f>
        <v>0</v>
      </c>
      <c r="BA208" s="119">
        <f>'Debt and equity calcs'!BA$133</f>
        <v>0</v>
      </c>
      <c r="BB208" s="119">
        <f>'Debt and equity calcs'!BB$133</f>
        <v>0</v>
      </c>
      <c r="BC208" s="119">
        <f>'Debt and equity calcs'!BC$133</f>
        <v>0</v>
      </c>
      <c r="BD208" s="119">
        <f>'Debt and equity calcs'!BD$133</f>
        <v>0</v>
      </c>
      <c r="BE208" s="119">
        <f>'Debt and equity calcs'!BE$133</f>
        <v>0</v>
      </c>
      <c r="BF208" s="119">
        <f>'Debt and equity calcs'!BF$133</f>
        <v>0</v>
      </c>
      <c r="BG208" s="119">
        <f>'Debt and equity calcs'!BG$133</f>
        <v>0</v>
      </c>
      <c r="BH208" s="119">
        <f>'Debt and equity calcs'!BH$133</f>
        <v>0</v>
      </c>
      <c r="BI208" s="119">
        <f>'Debt and equity calcs'!BI$133</f>
        <v>0</v>
      </c>
      <c r="BJ208" s="119">
        <f>'Debt and equity calcs'!BJ$133</f>
        <v>0</v>
      </c>
      <c r="BK208" s="119">
        <f>'Debt and equity calcs'!BK$133</f>
        <v>0</v>
      </c>
      <c r="BL208" s="119">
        <f>'Debt and equity calcs'!BL$133</f>
        <v>0</v>
      </c>
      <c r="BM208" s="119">
        <f>'Debt and equity calcs'!BM$133</f>
        <v>0</v>
      </c>
      <c r="BN208" s="119">
        <f>'Debt and equity calcs'!BN$133</f>
        <v>0</v>
      </c>
      <c r="BO208" s="119">
        <f>'Debt and equity calcs'!BO$133</f>
        <v>0</v>
      </c>
      <c r="BP208" s="119">
        <f>'Debt and equity calcs'!BP$133</f>
        <v>0</v>
      </c>
      <c r="BQ208" s="119">
        <f>'Debt and equity calcs'!BQ$133</f>
        <v>0</v>
      </c>
      <c r="BR208" s="119">
        <f>'Debt and equity calcs'!BR$133</f>
        <v>0</v>
      </c>
      <c r="BS208" s="119">
        <f>'Debt and equity calcs'!BS$133</f>
        <v>0</v>
      </c>
      <c r="BT208" s="119">
        <f>'Debt and equity calcs'!BT$133</f>
        <v>0</v>
      </c>
      <c r="BU208" s="119">
        <f>'Debt and equity calcs'!BU$133</f>
        <v>0</v>
      </c>
      <c r="BV208" s="119">
        <f>'Debt and equity calcs'!BV$133</f>
        <v>0</v>
      </c>
      <c r="BW208" s="119">
        <f>'Debt and equity calcs'!BW$133</f>
        <v>0</v>
      </c>
      <c r="BX208" s="119">
        <f>'Debt and equity calcs'!BX$133</f>
        <v>0</v>
      </c>
      <c r="BY208" s="119">
        <f>'Debt and equity calcs'!BY$133</f>
        <v>0</v>
      </c>
      <c r="BZ208" s="119">
        <f>'Debt and equity calcs'!BZ$133</f>
        <v>0</v>
      </c>
      <c r="CA208" s="119">
        <f>'Debt and equity calcs'!CA$133</f>
        <v>0</v>
      </c>
      <c r="CB208" s="119">
        <f>'Debt and equity calcs'!CB$133</f>
        <v>0</v>
      </c>
      <c r="CC208" s="119">
        <f>'Debt and equity calcs'!CC$133</f>
        <v>0</v>
      </c>
      <c r="CD208" s="119">
        <f>'Debt and equity calcs'!CD$133</f>
        <v>0</v>
      </c>
      <c r="CE208" s="119">
        <f>'Debt and equity calcs'!CE$133</f>
        <v>0</v>
      </c>
      <c r="CF208" s="119">
        <f>'Debt and equity calcs'!CF$133</f>
        <v>0</v>
      </c>
      <c r="CG208" s="119">
        <f>'Debt and equity calcs'!CG$133</f>
        <v>0</v>
      </c>
      <c r="CH208" s="66"/>
    </row>
    <row r="209" spans="1:86" s="81" customFormat="1" ht="6" customHeight="1" x14ac:dyDescent="0.25">
      <c r="B209" s="207"/>
      <c r="CH209" s="66"/>
    </row>
    <row r="210" spans="1:86" s="755" customFormat="1" x14ac:dyDescent="0.25">
      <c r="A210" s="205"/>
      <c r="B210" s="205" t="s">
        <v>71</v>
      </c>
      <c r="C210" s="205"/>
      <c r="D210" s="205"/>
      <c r="E210" s="205"/>
      <c r="F210" s="754" t="b">
        <f>IF(ABS(F$180+F$201+F$200+F$181+F$182+SUM(F$204:F$208))&lt;1,TRUE,FALSE)</f>
        <v>1</v>
      </c>
      <c r="G210" s="754" t="b">
        <f t="shared" ref="G210:BR210" si="162">IF(ABS(G$180+G$201+G$200+G$181+G$182+SUM(G$204:G$208))&lt;1,TRUE,FALSE)</f>
        <v>1</v>
      </c>
      <c r="H210" s="754" t="b">
        <f t="shared" si="162"/>
        <v>1</v>
      </c>
      <c r="I210" s="754" t="b">
        <f t="shared" si="162"/>
        <v>1</v>
      </c>
      <c r="J210" s="754" t="b">
        <f t="shared" si="162"/>
        <v>1</v>
      </c>
      <c r="K210" s="754" t="b">
        <f t="shared" si="162"/>
        <v>1</v>
      </c>
      <c r="L210" s="754" t="b">
        <f t="shared" si="162"/>
        <v>1</v>
      </c>
      <c r="M210" s="754" t="b">
        <f t="shared" si="162"/>
        <v>1</v>
      </c>
      <c r="N210" s="754" t="b">
        <f t="shared" si="162"/>
        <v>1</v>
      </c>
      <c r="O210" s="754" t="b">
        <f t="shared" si="162"/>
        <v>1</v>
      </c>
      <c r="P210" s="754" t="b">
        <f t="shared" si="162"/>
        <v>1</v>
      </c>
      <c r="Q210" s="754" t="b">
        <f t="shared" si="162"/>
        <v>1</v>
      </c>
      <c r="R210" s="754" t="b">
        <f t="shared" si="162"/>
        <v>1</v>
      </c>
      <c r="S210" s="754" t="b">
        <f t="shared" si="162"/>
        <v>1</v>
      </c>
      <c r="T210" s="754" t="b">
        <f t="shared" si="162"/>
        <v>1</v>
      </c>
      <c r="U210" s="754" t="b">
        <f t="shared" si="162"/>
        <v>1</v>
      </c>
      <c r="V210" s="754" t="b">
        <f t="shared" si="162"/>
        <v>1</v>
      </c>
      <c r="W210" s="754" t="b">
        <f t="shared" si="162"/>
        <v>1</v>
      </c>
      <c r="X210" s="754" t="b">
        <f t="shared" si="162"/>
        <v>1</v>
      </c>
      <c r="Y210" s="754" t="b">
        <f t="shared" si="162"/>
        <v>1</v>
      </c>
      <c r="Z210" s="754" t="b">
        <f t="shared" si="162"/>
        <v>1</v>
      </c>
      <c r="AA210" s="754" t="b">
        <f t="shared" si="162"/>
        <v>1</v>
      </c>
      <c r="AB210" s="754" t="b">
        <f t="shared" si="162"/>
        <v>1</v>
      </c>
      <c r="AC210" s="754" t="b">
        <f t="shared" si="162"/>
        <v>1</v>
      </c>
      <c r="AD210" s="754" t="b">
        <f t="shared" si="162"/>
        <v>1</v>
      </c>
      <c r="AE210" s="754" t="b">
        <f t="shared" si="162"/>
        <v>1</v>
      </c>
      <c r="AF210" s="754" t="b">
        <f t="shared" si="162"/>
        <v>1</v>
      </c>
      <c r="AG210" s="754" t="b">
        <f t="shared" si="162"/>
        <v>1</v>
      </c>
      <c r="AH210" s="754" t="b">
        <f t="shared" si="162"/>
        <v>1</v>
      </c>
      <c r="AI210" s="754" t="b">
        <f t="shared" si="162"/>
        <v>1</v>
      </c>
      <c r="AJ210" s="754" t="b">
        <f t="shared" si="162"/>
        <v>1</v>
      </c>
      <c r="AK210" s="754" t="b">
        <f t="shared" si="162"/>
        <v>1</v>
      </c>
      <c r="AL210" s="754" t="b">
        <f t="shared" si="162"/>
        <v>1</v>
      </c>
      <c r="AM210" s="754" t="b">
        <f t="shared" si="162"/>
        <v>1</v>
      </c>
      <c r="AN210" s="754" t="b">
        <f t="shared" si="162"/>
        <v>1</v>
      </c>
      <c r="AO210" s="754" t="b">
        <f t="shared" si="162"/>
        <v>1</v>
      </c>
      <c r="AP210" s="754" t="b">
        <f t="shared" si="162"/>
        <v>1</v>
      </c>
      <c r="AQ210" s="754" t="b">
        <f t="shared" si="162"/>
        <v>1</v>
      </c>
      <c r="AR210" s="754" t="b">
        <f t="shared" si="162"/>
        <v>1</v>
      </c>
      <c r="AS210" s="754" t="b">
        <f t="shared" si="162"/>
        <v>1</v>
      </c>
      <c r="AT210" s="754" t="b">
        <f t="shared" si="162"/>
        <v>1</v>
      </c>
      <c r="AU210" s="754" t="b">
        <f t="shared" si="162"/>
        <v>1</v>
      </c>
      <c r="AV210" s="754" t="b">
        <f t="shared" si="162"/>
        <v>1</v>
      </c>
      <c r="AW210" s="754" t="b">
        <f t="shared" si="162"/>
        <v>1</v>
      </c>
      <c r="AX210" s="754" t="b">
        <f t="shared" si="162"/>
        <v>1</v>
      </c>
      <c r="AY210" s="754" t="b">
        <f t="shared" si="162"/>
        <v>1</v>
      </c>
      <c r="AZ210" s="754" t="b">
        <f t="shared" si="162"/>
        <v>1</v>
      </c>
      <c r="BA210" s="754" t="b">
        <f t="shared" si="162"/>
        <v>1</v>
      </c>
      <c r="BB210" s="754" t="b">
        <f t="shared" si="162"/>
        <v>1</v>
      </c>
      <c r="BC210" s="754" t="b">
        <f t="shared" si="162"/>
        <v>1</v>
      </c>
      <c r="BD210" s="754" t="b">
        <f t="shared" si="162"/>
        <v>1</v>
      </c>
      <c r="BE210" s="754" t="b">
        <f t="shared" si="162"/>
        <v>1</v>
      </c>
      <c r="BF210" s="754" t="b">
        <f t="shared" si="162"/>
        <v>1</v>
      </c>
      <c r="BG210" s="754" t="b">
        <f t="shared" si="162"/>
        <v>1</v>
      </c>
      <c r="BH210" s="754" t="b">
        <f t="shared" si="162"/>
        <v>1</v>
      </c>
      <c r="BI210" s="754" t="b">
        <f t="shared" si="162"/>
        <v>1</v>
      </c>
      <c r="BJ210" s="754" t="b">
        <f t="shared" si="162"/>
        <v>1</v>
      </c>
      <c r="BK210" s="754" t="b">
        <f t="shared" si="162"/>
        <v>1</v>
      </c>
      <c r="BL210" s="754" t="b">
        <f t="shared" si="162"/>
        <v>1</v>
      </c>
      <c r="BM210" s="754" t="b">
        <f t="shared" si="162"/>
        <v>1</v>
      </c>
      <c r="BN210" s="754" t="b">
        <f t="shared" si="162"/>
        <v>1</v>
      </c>
      <c r="BO210" s="754" t="b">
        <f t="shared" si="162"/>
        <v>1</v>
      </c>
      <c r="BP210" s="754" t="b">
        <f t="shared" si="162"/>
        <v>1</v>
      </c>
      <c r="BQ210" s="754" t="b">
        <f t="shared" si="162"/>
        <v>1</v>
      </c>
      <c r="BR210" s="754" t="b">
        <f t="shared" si="162"/>
        <v>1</v>
      </c>
      <c r="BS210" s="754" t="b">
        <f t="shared" ref="BS210:CG210" si="163">IF(ABS(BS$180+BS$201+BS$200+BS$181+BS$182+SUM(BS$204:BS$208))&lt;1,TRUE,FALSE)</f>
        <v>1</v>
      </c>
      <c r="BT210" s="754" t="b">
        <f t="shared" si="163"/>
        <v>1</v>
      </c>
      <c r="BU210" s="754" t="b">
        <f t="shared" si="163"/>
        <v>1</v>
      </c>
      <c r="BV210" s="754" t="b">
        <f t="shared" si="163"/>
        <v>1</v>
      </c>
      <c r="BW210" s="754" t="b">
        <f t="shared" si="163"/>
        <v>1</v>
      </c>
      <c r="BX210" s="754" t="b">
        <f t="shared" si="163"/>
        <v>1</v>
      </c>
      <c r="BY210" s="754" t="b">
        <f t="shared" si="163"/>
        <v>1</v>
      </c>
      <c r="BZ210" s="754" t="b">
        <f t="shared" si="163"/>
        <v>1</v>
      </c>
      <c r="CA210" s="754" t="b">
        <f t="shared" si="163"/>
        <v>1</v>
      </c>
      <c r="CB210" s="754" t="b">
        <f t="shared" si="163"/>
        <v>1</v>
      </c>
      <c r="CC210" s="754" t="b">
        <f t="shared" si="163"/>
        <v>1</v>
      </c>
      <c r="CD210" s="754" t="b">
        <f t="shared" si="163"/>
        <v>1</v>
      </c>
      <c r="CE210" s="754" t="b">
        <f t="shared" si="163"/>
        <v>1</v>
      </c>
      <c r="CF210" s="754" t="b">
        <f t="shared" si="163"/>
        <v>1</v>
      </c>
      <c r="CG210" s="754" t="b">
        <f t="shared" si="163"/>
        <v>1</v>
      </c>
      <c r="CH210" s="608"/>
    </row>
    <row r="211" spans="1:86" s="81" customFormat="1" ht="4.9000000000000004" customHeight="1" x14ac:dyDescent="0.25">
      <c r="B211" s="207"/>
      <c r="CH211" s="66"/>
    </row>
    <row r="212" spans="1:86" s="115" customFormat="1" ht="15.75" thickBot="1" x14ac:dyDescent="0.3">
      <c r="A212" s="115" t="s">
        <v>554</v>
      </c>
      <c r="B212" s="208"/>
      <c r="D212" s="120">
        <f ca="1">SUM(F212:CG212)</f>
        <v>3244464.4973181877</v>
      </c>
      <c r="F212" s="120">
        <f ca="1">(SUM(F$204:F$208)+F197+SUM(F$200:F$201))</f>
        <v>-2.7284841053187847E-11</v>
      </c>
      <c r="G212" s="120">
        <f t="shared" ref="G212:BR212" ca="1" si="164">(SUM(G$204:G$208)+G197+SUM(G$200:G$201))</f>
        <v>1.0186340659856796E-10</v>
      </c>
      <c r="H212" s="120">
        <f t="shared" ca="1" si="164"/>
        <v>44484.593547102486</v>
      </c>
      <c r="I212" s="120">
        <f t="shared" ca="1" si="164"/>
        <v>45514.168690875442</v>
      </c>
      <c r="J212" s="120">
        <f t="shared" ca="1" si="164"/>
        <v>45431.619259087558</v>
      </c>
      <c r="K212" s="120">
        <f t="shared" ca="1" si="164"/>
        <v>46251.845945860645</v>
      </c>
      <c r="L212" s="120">
        <f t="shared" ca="1" si="164"/>
        <v>45932.553042024476</v>
      </c>
      <c r="M212" s="120">
        <f t="shared" ca="1" si="164"/>
        <v>47001.493190939473</v>
      </c>
      <c r="N212" s="120">
        <f t="shared" ca="1" si="164"/>
        <v>73376.100752041457</v>
      </c>
      <c r="O212" s="120">
        <f t="shared" ca="1" si="164"/>
        <v>75242.302346344193</v>
      </c>
      <c r="P212" s="120">
        <f t="shared" ca="1" si="164"/>
        <v>74795.25296899669</v>
      </c>
      <c r="Q212" s="120">
        <f t="shared" ca="1" si="164"/>
        <v>76702.578870453915</v>
      </c>
      <c r="R212" s="120">
        <f t="shared" ca="1" si="164"/>
        <v>76646.123116970775</v>
      </c>
      <c r="S212" s="120">
        <f t="shared" ca="1" si="164"/>
        <v>78191.654122049673</v>
      </c>
      <c r="T212" s="120">
        <f t="shared" ca="1" si="164"/>
        <v>77717.783851776883</v>
      </c>
      <c r="U212" s="120">
        <f t="shared" ca="1" si="164"/>
        <v>79709.78557818156</v>
      </c>
      <c r="V212" s="120">
        <f t="shared" ca="1" si="164"/>
        <v>79221.643005108985</v>
      </c>
      <c r="W212" s="120">
        <f t="shared" ca="1" si="164"/>
        <v>81257.209403357789</v>
      </c>
      <c r="X212" s="120">
        <f t="shared" ca="1" si="164"/>
        <v>80754.181677093409</v>
      </c>
      <c r="Y212" s="120">
        <f t="shared" ca="1" si="164"/>
        <v>82834.138251762954</v>
      </c>
      <c r="Z212" s="120">
        <f t="shared" ca="1" si="164"/>
        <v>82758.670360850418</v>
      </c>
      <c r="AA212" s="120">
        <f t="shared" ca="1" si="164"/>
        <v>84440.758914633712</v>
      </c>
      <c r="AB212" s="120">
        <f t="shared" ca="1" si="164"/>
        <v>83905.997906643403</v>
      </c>
      <c r="AC212" s="120">
        <f t="shared" ca="1" si="164"/>
        <v>86077.229802927061</v>
      </c>
      <c r="AD212" s="120">
        <f t="shared" ca="1" si="164"/>
        <v>85525.554134668229</v>
      </c>
      <c r="AE212" s="120">
        <f t="shared" ca="1" si="164"/>
        <v>87743.678254809594</v>
      </c>
      <c r="AF212" s="120">
        <f t="shared" ca="1" si="164"/>
        <v>87174.341811611986</v>
      </c>
      <c r="AG212" s="120">
        <f t="shared" ca="1" si="164"/>
        <v>89440.197656853939</v>
      </c>
      <c r="AH212" s="120">
        <f t="shared" ca="1" si="164"/>
        <v>89338.95368413745</v>
      </c>
      <c r="AI212" s="120">
        <f t="shared" ca="1" si="164"/>
        <v>91166.84436714607</v>
      </c>
      <c r="AJ212" s="120">
        <f t="shared" ca="1" si="164"/>
        <v>90559.793724146584</v>
      </c>
      <c r="AK212" s="120">
        <f t="shared" ca="1" si="164"/>
        <v>92923.634427783953</v>
      </c>
      <c r="AL212" s="120">
        <f t="shared" ca="1" si="164"/>
        <v>92296.447797052533</v>
      </c>
      <c r="AM212" s="120">
        <f t="shared" ca="1" si="164"/>
        <v>94922.619719319831</v>
      </c>
      <c r="AN212" s="120">
        <f t="shared" ca="1" si="164"/>
        <v>94492.734987793883</v>
      </c>
      <c r="AO212" s="120">
        <f t="shared" ca="1" si="164"/>
        <v>97182.719373794331</v>
      </c>
      <c r="AP212" s="120">
        <f t="shared" ca="1" si="164"/>
        <v>97278.426205587195</v>
      </c>
      <c r="AQ212" s="120">
        <f t="shared" ca="1" si="164"/>
        <v>99499.321519630714</v>
      </c>
      <c r="AR212" s="120">
        <f t="shared" ca="1" si="164"/>
        <v>99051.403588076384</v>
      </c>
      <c r="AS212" s="120">
        <f t="shared" ca="1" si="164"/>
        <v>101873.83871911299</v>
      </c>
      <c r="AT212" s="120">
        <f t="shared" ca="1" si="164"/>
        <v>101416.56467359333</v>
      </c>
      <c r="AU212" s="120">
        <f t="shared" ca="1" si="164"/>
        <v>104329.73806798575</v>
      </c>
      <c r="AV212" s="120">
        <f t="shared" ca="1" si="164"/>
        <v>0</v>
      </c>
      <c r="AW212" s="120">
        <f t="shared" ca="1" si="164"/>
        <v>0</v>
      </c>
      <c r="AX212" s="120">
        <f t="shared" ca="1" si="164"/>
        <v>0</v>
      </c>
      <c r="AY212" s="120">
        <f t="shared" ca="1" si="164"/>
        <v>0</v>
      </c>
      <c r="AZ212" s="120">
        <f t="shared" ca="1" si="164"/>
        <v>0</v>
      </c>
      <c r="BA212" s="120">
        <f t="shared" ca="1" si="164"/>
        <v>0</v>
      </c>
      <c r="BB212" s="120">
        <f t="shared" ca="1" si="164"/>
        <v>0</v>
      </c>
      <c r="BC212" s="120">
        <f t="shared" ca="1" si="164"/>
        <v>0</v>
      </c>
      <c r="BD212" s="120">
        <f t="shared" ca="1" si="164"/>
        <v>0</v>
      </c>
      <c r="BE212" s="120">
        <f t="shared" ca="1" si="164"/>
        <v>0</v>
      </c>
      <c r="BF212" s="120">
        <f t="shared" ca="1" si="164"/>
        <v>0</v>
      </c>
      <c r="BG212" s="120">
        <f t="shared" ca="1" si="164"/>
        <v>0</v>
      </c>
      <c r="BH212" s="120">
        <f t="shared" ca="1" si="164"/>
        <v>0</v>
      </c>
      <c r="BI212" s="120">
        <f t="shared" ca="1" si="164"/>
        <v>0</v>
      </c>
      <c r="BJ212" s="120">
        <f t="shared" ca="1" si="164"/>
        <v>0</v>
      </c>
      <c r="BK212" s="120">
        <f t="shared" ca="1" si="164"/>
        <v>0</v>
      </c>
      <c r="BL212" s="120">
        <f t="shared" ca="1" si="164"/>
        <v>0</v>
      </c>
      <c r="BM212" s="120">
        <f t="shared" ca="1" si="164"/>
        <v>0</v>
      </c>
      <c r="BN212" s="120">
        <f t="shared" ca="1" si="164"/>
        <v>0</v>
      </c>
      <c r="BO212" s="120">
        <f t="shared" ca="1" si="164"/>
        <v>0</v>
      </c>
      <c r="BP212" s="120">
        <f t="shared" ca="1" si="164"/>
        <v>0</v>
      </c>
      <c r="BQ212" s="120">
        <f t="shared" ca="1" si="164"/>
        <v>0</v>
      </c>
      <c r="BR212" s="120">
        <f t="shared" ca="1" si="164"/>
        <v>0</v>
      </c>
      <c r="BS212" s="120">
        <f t="shared" ref="BS212:CG212" ca="1" si="165">(SUM(BS$204:BS$208)+BS197+SUM(BS$200:BS$201))</f>
        <v>0</v>
      </c>
      <c r="BT212" s="120">
        <f t="shared" ca="1" si="165"/>
        <v>0</v>
      </c>
      <c r="BU212" s="120">
        <f t="shared" ca="1" si="165"/>
        <v>0</v>
      </c>
      <c r="BV212" s="120">
        <f t="shared" ca="1" si="165"/>
        <v>0</v>
      </c>
      <c r="BW212" s="120">
        <f t="shared" ca="1" si="165"/>
        <v>0</v>
      </c>
      <c r="BX212" s="120">
        <f t="shared" ca="1" si="165"/>
        <v>0</v>
      </c>
      <c r="BY212" s="120">
        <f t="shared" ca="1" si="165"/>
        <v>0</v>
      </c>
      <c r="BZ212" s="120">
        <f t="shared" ca="1" si="165"/>
        <v>0</v>
      </c>
      <c r="CA212" s="120">
        <f t="shared" ca="1" si="165"/>
        <v>0</v>
      </c>
      <c r="CB212" s="120">
        <f t="shared" ca="1" si="165"/>
        <v>0</v>
      </c>
      <c r="CC212" s="120">
        <f t="shared" ca="1" si="165"/>
        <v>0</v>
      </c>
      <c r="CD212" s="120">
        <f t="shared" ca="1" si="165"/>
        <v>0</v>
      </c>
      <c r="CE212" s="120">
        <f t="shared" ca="1" si="165"/>
        <v>0</v>
      </c>
      <c r="CF212" s="120">
        <f t="shared" ca="1" si="165"/>
        <v>0</v>
      </c>
      <c r="CG212" s="120">
        <f t="shared" ca="1" si="165"/>
        <v>0</v>
      </c>
      <c r="CH212" s="66"/>
    </row>
    <row r="213" spans="1:86" s="81" customFormat="1" ht="5.45" hidden="1" customHeight="1" outlineLevel="1" thickTop="1" x14ac:dyDescent="0.3">
      <c r="B213" s="207"/>
      <c r="CH213" s="66"/>
    </row>
    <row r="214" spans="1:86" s="116" customFormat="1" ht="16.149999999999999" hidden="1" customHeight="1" outlineLevel="1" x14ac:dyDescent="0.3">
      <c r="A214" s="115" t="s">
        <v>824</v>
      </c>
      <c r="B214" s="207"/>
      <c r="CH214" s="77"/>
    </row>
    <row r="215" spans="1:86" s="116" customFormat="1" ht="16.149999999999999" hidden="1" customHeight="1" outlineLevel="1" x14ac:dyDescent="0.3">
      <c r="B215" s="207" t="s">
        <v>819</v>
      </c>
      <c r="D215" s="113">
        <f>SUM(F215:CG215)</f>
        <v>0</v>
      </c>
      <c r="F215" s="114">
        <f>+'Debt and equity calcs'!F$73</f>
        <v>0</v>
      </c>
      <c r="G215" s="114">
        <f>+'Debt and equity calcs'!G$73</f>
        <v>0</v>
      </c>
      <c r="H215" s="114">
        <f>+'Debt and equity calcs'!H$73</f>
        <v>0</v>
      </c>
      <c r="I215" s="114">
        <f>+'Debt and equity calcs'!I$73</f>
        <v>0</v>
      </c>
      <c r="J215" s="114">
        <f>+'Debt and equity calcs'!J$73</f>
        <v>0</v>
      </c>
      <c r="K215" s="114">
        <f>+'Debt and equity calcs'!K$73</f>
        <v>0</v>
      </c>
      <c r="L215" s="114">
        <f>+'Debt and equity calcs'!L$73</f>
        <v>0</v>
      </c>
      <c r="M215" s="114">
        <f>+'Debt and equity calcs'!M$73</f>
        <v>0</v>
      </c>
      <c r="N215" s="114">
        <f>+'Debt and equity calcs'!N$73</f>
        <v>0</v>
      </c>
      <c r="O215" s="114">
        <f>+'Debt and equity calcs'!O$73</f>
        <v>0</v>
      </c>
      <c r="P215" s="114">
        <f>+'Debt and equity calcs'!P$73</f>
        <v>0</v>
      </c>
      <c r="Q215" s="114">
        <f>+'Debt and equity calcs'!Q$73</f>
        <v>0</v>
      </c>
      <c r="R215" s="114">
        <f>+'Debt and equity calcs'!R$73</f>
        <v>0</v>
      </c>
      <c r="S215" s="114">
        <f>+'Debt and equity calcs'!S$73</f>
        <v>0</v>
      </c>
      <c r="T215" s="114">
        <f>+'Debt and equity calcs'!T$73</f>
        <v>0</v>
      </c>
      <c r="U215" s="114">
        <f>+'Debt and equity calcs'!U$73</f>
        <v>0</v>
      </c>
      <c r="V215" s="114">
        <f>+'Debt and equity calcs'!V$73</f>
        <v>0</v>
      </c>
      <c r="W215" s="114">
        <f>+'Debt and equity calcs'!W$73</f>
        <v>0</v>
      </c>
      <c r="X215" s="114">
        <f>+'Debt and equity calcs'!X$73</f>
        <v>0</v>
      </c>
      <c r="Y215" s="114">
        <f>+'Debt and equity calcs'!Y$73</f>
        <v>0</v>
      </c>
      <c r="Z215" s="114">
        <f>+'Debt and equity calcs'!Z$73</f>
        <v>0</v>
      </c>
      <c r="AA215" s="114">
        <f>+'Debt and equity calcs'!AA$73</f>
        <v>0</v>
      </c>
      <c r="AB215" s="114">
        <f>+'Debt and equity calcs'!AB$73</f>
        <v>0</v>
      </c>
      <c r="AC215" s="114">
        <f>+'Debt and equity calcs'!AC$73</f>
        <v>0</v>
      </c>
      <c r="AD215" s="114">
        <f>+'Debt and equity calcs'!AD$73</f>
        <v>0</v>
      </c>
      <c r="AE215" s="114">
        <f>+'Debt and equity calcs'!AE$73</f>
        <v>0</v>
      </c>
      <c r="AF215" s="114">
        <f>+'Debt and equity calcs'!AF$73</f>
        <v>0</v>
      </c>
      <c r="AG215" s="114">
        <f>+'Debt and equity calcs'!AG$73</f>
        <v>0</v>
      </c>
      <c r="AH215" s="114">
        <f>+'Debt and equity calcs'!AH$73</f>
        <v>0</v>
      </c>
      <c r="AI215" s="114">
        <f>+'Debt and equity calcs'!AI$73</f>
        <v>0</v>
      </c>
      <c r="AJ215" s="114">
        <f>+'Debt and equity calcs'!AJ$73</f>
        <v>0</v>
      </c>
      <c r="AK215" s="114">
        <f>+'Debt and equity calcs'!AK$73</f>
        <v>0</v>
      </c>
      <c r="AL215" s="114">
        <f>+'Debt and equity calcs'!AL$73</f>
        <v>0</v>
      </c>
      <c r="AM215" s="114">
        <f>+'Debt and equity calcs'!AM$73</f>
        <v>0</v>
      </c>
      <c r="AN215" s="114">
        <f>+'Debt and equity calcs'!AN$73</f>
        <v>0</v>
      </c>
      <c r="AO215" s="114">
        <f>+'Debt and equity calcs'!AO$73</f>
        <v>0</v>
      </c>
      <c r="AP215" s="114">
        <f>+'Debt and equity calcs'!AP$73</f>
        <v>0</v>
      </c>
      <c r="AQ215" s="114">
        <f>+'Debt and equity calcs'!AQ$73</f>
        <v>0</v>
      </c>
      <c r="AR215" s="114">
        <f>+'Debt and equity calcs'!AR$73</f>
        <v>0</v>
      </c>
      <c r="AS215" s="114">
        <f>+'Debt and equity calcs'!AS$73</f>
        <v>0</v>
      </c>
      <c r="AT215" s="114">
        <f>+'Debt and equity calcs'!AT$73</f>
        <v>0</v>
      </c>
      <c r="AU215" s="114">
        <f>+'Debt and equity calcs'!AU$73</f>
        <v>0</v>
      </c>
      <c r="AV215" s="114">
        <f>+'Debt and equity calcs'!AV$73</f>
        <v>0</v>
      </c>
      <c r="AW215" s="114">
        <f>+'Debt and equity calcs'!AW$73</f>
        <v>0</v>
      </c>
      <c r="AX215" s="114">
        <f>+'Debt and equity calcs'!AX$73</f>
        <v>0</v>
      </c>
      <c r="AY215" s="114">
        <f>+'Debt and equity calcs'!AY$73</f>
        <v>0</v>
      </c>
      <c r="AZ215" s="114">
        <f>+'Debt and equity calcs'!AZ$73</f>
        <v>0</v>
      </c>
      <c r="BA215" s="114">
        <f>+'Debt and equity calcs'!BA$73</f>
        <v>0</v>
      </c>
      <c r="BB215" s="114">
        <f>+'Debt and equity calcs'!BB$73</f>
        <v>0</v>
      </c>
      <c r="BC215" s="114">
        <f>+'Debt and equity calcs'!BC$73</f>
        <v>0</v>
      </c>
      <c r="BD215" s="114">
        <f>+'Debt and equity calcs'!BD$73</f>
        <v>0</v>
      </c>
      <c r="BE215" s="114">
        <f>+'Debt and equity calcs'!BE$73</f>
        <v>0</v>
      </c>
      <c r="BF215" s="114">
        <f>+'Debt and equity calcs'!BF$73</f>
        <v>0</v>
      </c>
      <c r="BG215" s="114">
        <f>+'Debt and equity calcs'!BG$73</f>
        <v>0</v>
      </c>
      <c r="BH215" s="114">
        <f>+'Debt and equity calcs'!BH$73</f>
        <v>0</v>
      </c>
      <c r="BI215" s="114">
        <f>+'Debt and equity calcs'!BI$73</f>
        <v>0</v>
      </c>
      <c r="BJ215" s="114">
        <f>+'Debt and equity calcs'!BJ$73</f>
        <v>0</v>
      </c>
      <c r="BK215" s="114">
        <f>+'Debt and equity calcs'!BK$73</f>
        <v>0</v>
      </c>
      <c r="BL215" s="114">
        <f>+'Debt and equity calcs'!BL$73</f>
        <v>0</v>
      </c>
      <c r="BM215" s="114">
        <f>+'Debt and equity calcs'!BM$73</f>
        <v>0</v>
      </c>
      <c r="BN215" s="114">
        <f>+'Debt and equity calcs'!BN$73</f>
        <v>0</v>
      </c>
      <c r="BO215" s="114">
        <f>+'Debt and equity calcs'!BO$73</f>
        <v>0</v>
      </c>
      <c r="BP215" s="114">
        <f>+'Debt and equity calcs'!BP$73</f>
        <v>0</v>
      </c>
      <c r="BQ215" s="114">
        <f>+'Debt and equity calcs'!BQ$73</f>
        <v>0</v>
      </c>
      <c r="BR215" s="114">
        <f>+'Debt and equity calcs'!BR$73</f>
        <v>0</v>
      </c>
      <c r="BS215" s="114">
        <f>+'Debt and equity calcs'!BS$73</f>
        <v>0</v>
      </c>
      <c r="BT215" s="114">
        <f>+'Debt and equity calcs'!BT$73</f>
        <v>0</v>
      </c>
      <c r="BU215" s="114">
        <f>+'Debt and equity calcs'!BU$73</f>
        <v>0</v>
      </c>
      <c r="BV215" s="114">
        <f>+'Debt and equity calcs'!BV$73</f>
        <v>0</v>
      </c>
      <c r="BW215" s="114">
        <f>+'Debt and equity calcs'!BW$73</f>
        <v>0</v>
      </c>
      <c r="BX215" s="114">
        <f>+'Debt and equity calcs'!BX$73</f>
        <v>0</v>
      </c>
      <c r="BY215" s="114">
        <f>+'Debt and equity calcs'!BY$73</f>
        <v>0</v>
      </c>
      <c r="BZ215" s="114">
        <f>+'Debt and equity calcs'!BZ$73</f>
        <v>0</v>
      </c>
      <c r="CA215" s="114">
        <f>+'Debt and equity calcs'!CA$73</f>
        <v>0</v>
      </c>
      <c r="CB215" s="114">
        <f>+'Debt and equity calcs'!CB$73</f>
        <v>0</v>
      </c>
      <c r="CC215" s="114">
        <f>+'Debt and equity calcs'!CC$73</f>
        <v>0</v>
      </c>
      <c r="CD215" s="114">
        <f>+'Debt and equity calcs'!CD$73</f>
        <v>0</v>
      </c>
      <c r="CE215" s="114">
        <f>+'Debt and equity calcs'!CE$73</f>
        <v>0</v>
      </c>
      <c r="CF215" s="114">
        <f>+'Debt and equity calcs'!CF$73</f>
        <v>0</v>
      </c>
      <c r="CG215" s="114">
        <f>+'Debt and equity calcs'!CG$73</f>
        <v>0</v>
      </c>
      <c r="CH215" s="77"/>
    </row>
    <row r="216" spans="1:86" s="116" customFormat="1" ht="16.149999999999999" hidden="1" customHeight="1" outlineLevel="1" x14ac:dyDescent="0.3">
      <c r="B216" s="207" t="s">
        <v>820</v>
      </c>
      <c r="D216" s="113">
        <f>SUM(F216:CG216)</f>
        <v>0</v>
      </c>
      <c r="F216" s="114">
        <f>+'Debt and equity calcs'!F$119</f>
        <v>0</v>
      </c>
      <c r="G216" s="114">
        <f>+'Debt and equity calcs'!G$119</f>
        <v>0</v>
      </c>
      <c r="H216" s="114">
        <f>+'Debt and equity calcs'!H$119</f>
        <v>0</v>
      </c>
      <c r="I216" s="114">
        <f>+'Debt and equity calcs'!I$119</f>
        <v>0</v>
      </c>
      <c r="J216" s="114">
        <f>+'Debt and equity calcs'!J$119</f>
        <v>0</v>
      </c>
      <c r="K216" s="114">
        <f>+'Debt and equity calcs'!K$119</f>
        <v>0</v>
      </c>
      <c r="L216" s="114">
        <f>+'Debt and equity calcs'!L$119</f>
        <v>0</v>
      </c>
      <c r="M216" s="114">
        <f>+'Debt and equity calcs'!M$119</f>
        <v>0</v>
      </c>
      <c r="N216" s="114">
        <f>+'Debt and equity calcs'!N$119</f>
        <v>0</v>
      </c>
      <c r="O216" s="114">
        <f>+'Debt and equity calcs'!O$119</f>
        <v>0</v>
      </c>
      <c r="P216" s="114">
        <f>+'Debt and equity calcs'!P$119</f>
        <v>0</v>
      </c>
      <c r="Q216" s="114">
        <f>+'Debt and equity calcs'!Q$119</f>
        <v>0</v>
      </c>
      <c r="R216" s="114">
        <f>+'Debt and equity calcs'!R$119</f>
        <v>0</v>
      </c>
      <c r="S216" s="114">
        <f>+'Debt and equity calcs'!S$119</f>
        <v>0</v>
      </c>
      <c r="T216" s="114">
        <f>+'Debt and equity calcs'!T$119</f>
        <v>0</v>
      </c>
      <c r="U216" s="114">
        <f>+'Debt and equity calcs'!U$119</f>
        <v>0</v>
      </c>
      <c r="V216" s="114">
        <f>+'Debt and equity calcs'!V$119</f>
        <v>0</v>
      </c>
      <c r="W216" s="114">
        <f>+'Debt and equity calcs'!W$119</f>
        <v>0</v>
      </c>
      <c r="X216" s="114">
        <f>+'Debt and equity calcs'!X$119</f>
        <v>0</v>
      </c>
      <c r="Y216" s="114">
        <f>+'Debt and equity calcs'!Y$119</f>
        <v>0</v>
      </c>
      <c r="Z216" s="114">
        <f>+'Debt and equity calcs'!Z$119</f>
        <v>0</v>
      </c>
      <c r="AA216" s="114">
        <f>+'Debt and equity calcs'!AA$119</f>
        <v>0</v>
      </c>
      <c r="AB216" s="114">
        <f>+'Debt and equity calcs'!AB$119</f>
        <v>0</v>
      </c>
      <c r="AC216" s="114">
        <f>+'Debt and equity calcs'!AC$119</f>
        <v>0</v>
      </c>
      <c r="AD216" s="114">
        <f>+'Debt and equity calcs'!AD$119</f>
        <v>0</v>
      </c>
      <c r="AE216" s="114">
        <f>+'Debt and equity calcs'!AE$119</f>
        <v>0</v>
      </c>
      <c r="AF216" s="114">
        <f>+'Debt and equity calcs'!AF$119</f>
        <v>0</v>
      </c>
      <c r="AG216" s="114">
        <f>+'Debt and equity calcs'!AG$119</f>
        <v>0</v>
      </c>
      <c r="AH216" s="114">
        <f>+'Debt and equity calcs'!AH$119</f>
        <v>0</v>
      </c>
      <c r="AI216" s="114">
        <f>+'Debt and equity calcs'!AI$119</f>
        <v>0</v>
      </c>
      <c r="AJ216" s="114">
        <f>+'Debt and equity calcs'!AJ$119</f>
        <v>0</v>
      </c>
      <c r="AK216" s="114">
        <f>+'Debt and equity calcs'!AK$119</f>
        <v>0</v>
      </c>
      <c r="AL216" s="114">
        <f>+'Debt and equity calcs'!AL$119</f>
        <v>0</v>
      </c>
      <c r="AM216" s="114">
        <f>+'Debt and equity calcs'!AM$119</f>
        <v>0</v>
      </c>
      <c r="AN216" s="114">
        <f>+'Debt and equity calcs'!AN$119</f>
        <v>0</v>
      </c>
      <c r="AO216" s="114">
        <f>+'Debt and equity calcs'!AO$119</f>
        <v>0</v>
      </c>
      <c r="AP216" s="114">
        <f>+'Debt and equity calcs'!AP$119</f>
        <v>0</v>
      </c>
      <c r="AQ216" s="114">
        <f>+'Debt and equity calcs'!AQ$119</f>
        <v>0</v>
      </c>
      <c r="AR216" s="114">
        <f>+'Debt and equity calcs'!AR$119</f>
        <v>0</v>
      </c>
      <c r="AS216" s="114">
        <f>+'Debt and equity calcs'!AS$119</f>
        <v>0</v>
      </c>
      <c r="AT216" s="114">
        <f>+'Debt and equity calcs'!AT$119</f>
        <v>0</v>
      </c>
      <c r="AU216" s="114">
        <f>+'Debt and equity calcs'!AU$119</f>
        <v>0</v>
      </c>
      <c r="AV216" s="114">
        <f>+'Debt and equity calcs'!AV$119</f>
        <v>0</v>
      </c>
      <c r="AW216" s="114">
        <f>+'Debt and equity calcs'!AW$119</f>
        <v>0</v>
      </c>
      <c r="AX216" s="114">
        <f>+'Debt and equity calcs'!AX$119</f>
        <v>0</v>
      </c>
      <c r="AY216" s="114">
        <f>+'Debt and equity calcs'!AY$119</f>
        <v>0</v>
      </c>
      <c r="AZ216" s="114">
        <f>+'Debt and equity calcs'!AZ$119</f>
        <v>0</v>
      </c>
      <c r="BA216" s="114">
        <f>+'Debt and equity calcs'!BA$119</f>
        <v>0</v>
      </c>
      <c r="BB216" s="114">
        <f>+'Debt and equity calcs'!BB$119</f>
        <v>0</v>
      </c>
      <c r="BC216" s="114">
        <f>+'Debt and equity calcs'!BC$119</f>
        <v>0</v>
      </c>
      <c r="BD216" s="114">
        <f>+'Debt and equity calcs'!BD$119</f>
        <v>0</v>
      </c>
      <c r="BE216" s="114">
        <f>+'Debt and equity calcs'!BE$119</f>
        <v>0</v>
      </c>
      <c r="BF216" s="114">
        <f>+'Debt and equity calcs'!BF$119</f>
        <v>0</v>
      </c>
      <c r="BG216" s="114">
        <f>+'Debt and equity calcs'!BG$119</f>
        <v>0</v>
      </c>
      <c r="BH216" s="114">
        <f>+'Debt and equity calcs'!BH$119</f>
        <v>0</v>
      </c>
      <c r="BI216" s="114">
        <f>+'Debt and equity calcs'!BI$119</f>
        <v>0</v>
      </c>
      <c r="BJ216" s="114">
        <f>+'Debt and equity calcs'!BJ$119</f>
        <v>0</v>
      </c>
      <c r="BK216" s="114">
        <f>+'Debt and equity calcs'!BK$119</f>
        <v>0</v>
      </c>
      <c r="BL216" s="114">
        <f>+'Debt and equity calcs'!BL$119</f>
        <v>0</v>
      </c>
      <c r="BM216" s="114">
        <f>+'Debt and equity calcs'!BM$119</f>
        <v>0</v>
      </c>
      <c r="BN216" s="114">
        <f>+'Debt and equity calcs'!BN$119</f>
        <v>0</v>
      </c>
      <c r="BO216" s="114">
        <f>+'Debt and equity calcs'!BO$119</f>
        <v>0</v>
      </c>
      <c r="BP216" s="114">
        <f>+'Debt and equity calcs'!BP$119</f>
        <v>0</v>
      </c>
      <c r="BQ216" s="114">
        <f>+'Debt and equity calcs'!BQ$119</f>
        <v>0</v>
      </c>
      <c r="BR216" s="114">
        <f>+'Debt and equity calcs'!BR$119</f>
        <v>0</v>
      </c>
      <c r="BS216" s="114">
        <f>+'Debt and equity calcs'!BS$119</f>
        <v>0</v>
      </c>
      <c r="BT216" s="114">
        <f>+'Debt and equity calcs'!BT$119</f>
        <v>0</v>
      </c>
      <c r="BU216" s="114">
        <f>+'Debt and equity calcs'!BU$119</f>
        <v>0</v>
      </c>
      <c r="BV216" s="114">
        <f>+'Debt and equity calcs'!BV$119</f>
        <v>0</v>
      </c>
      <c r="BW216" s="114">
        <f>+'Debt and equity calcs'!BW$119</f>
        <v>0</v>
      </c>
      <c r="BX216" s="114">
        <f>+'Debt and equity calcs'!BX$119</f>
        <v>0</v>
      </c>
      <c r="BY216" s="114">
        <f>+'Debt and equity calcs'!BY$119</f>
        <v>0</v>
      </c>
      <c r="BZ216" s="114">
        <f>+'Debt and equity calcs'!BZ$119</f>
        <v>0</v>
      </c>
      <c r="CA216" s="114">
        <f>+'Debt and equity calcs'!CA$119</f>
        <v>0</v>
      </c>
      <c r="CB216" s="114">
        <f>+'Debt and equity calcs'!CB$119</f>
        <v>0</v>
      </c>
      <c r="CC216" s="114">
        <f>+'Debt and equity calcs'!CC$119</f>
        <v>0</v>
      </c>
      <c r="CD216" s="114">
        <f>+'Debt and equity calcs'!CD$119</f>
        <v>0</v>
      </c>
      <c r="CE216" s="114">
        <f>+'Debt and equity calcs'!CE$119</f>
        <v>0</v>
      </c>
      <c r="CF216" s="114">
        <f>+'Debt and equity calcs'!CF$119</f>
        <v>0</v>
      </c>
      <c r="CG216" s="114">
        <f>+'Debt and equity calcs'!CG$119</f>
        <v>0</v>
      </c>
      <c r="CH216" s="77"/>
    </row>
    <row r="217" spans="1:86" s="116" customFormat="1" ht="16.149999999999999" hidden="1" customHeight="1" outlineLevel="1" thickBot="1" x14ac:dyDescent="0.35">
      <c r="B217" s="207" t="s">
        <v>821</v>
      </c>
      <c r="D217" s="784">
        <f>SUM(F217:CG217)</f>
        <v>0</v>
      </c>
      <c r="F217" s="117">
        <f>SUM(F215:F216)</f>
        <v>0</v>
      </c>
      <c r="G217" s="117">
        <f t="shared" ref="G217:BR217" si="166">SUM(G215:G216)</f>
        <v>0</v>
      </c>
      <c r="H217" s="117">
        <f t="shared" si="166"/>
        <v>0</v>
      </c>
      <c r="I217" s="117">
        <f t="shared" si="166"/>
        <v>0</v>
      </c>
      <c r="J217" s="117">
        <f t="shared" si="166"/>
        <v>0</v>
      </c>
      <c r="K217" s="117">
        <f t="shared" si="166"/>
        <v>0</v>
      </c>
      <c r="L217" s="117">
        <f t="shared" si="166"/>
        <v>0</v>
      </c>
      <c r="M217" s="117">
        <f t="shared" si="166"/>
        <v>0</v>
      </c>
      <c r="N217" s="117">
        <f t="shared" si="166"/>
        <v>0</v>
      </c>
      <c r="O217" s="117">
        <f t="shared" si="166"/>
        <v>0</v>
      </c>
      <c r="P217" s="117">
        <f t="shared" si="166"/>
        <v>0</v>
      </c>
      <c r="Q217" s="117">
        <f t="shared" si="166"/>
        <v>0</v>
      </c>
      <c r="R217" s="117">
        <f t="shared" si="166"/>
        <v>0</v>
      </c>
      <c r="S217" s="117">
        <f t="shared" si="166"/>
        <v>0</v>
      </c>
      <c r="T217" s="117">
        <f t="shared" si="166"/>
        <v>0</v>
      </c>
      <c r="U217" s="117">
        <f t="shared" si="166"/>
        <v>0</v>
      </c>
      <c r="V217" s="117">
        <f t="shared" si="166"/>
        <v>0</v>
      </c>
      <c r="W217" s="117">
        <f t="shared" si="166"/>
        <v>0</v>
      </c>
      <c r="X217" s="117">
        <f t="shared" si="166"/>
        <v>0</v>
      </c>
      <c r="Y217" s="117">
        <f t="shared" si="166"/>
        <v>0</v>
      </c>
      <c r="Z217" s="117">
        <f t="shared" si="166"/>
        <v>0</v>
      </c>
      <c r="AA217" s="117">
        <f t="shared" si="166"/>
        <v>0</v>
      </c>
      <c r="AB217" s="117">
        <f t="shared" si="166"/>
        <v>0</v>
      </c>
      <c r="AC217" s="117">
        <f t="shared" si="166"/>
        <v>0</v>
      </c>
      <c r="AD217" s="117">
        <f t="shared" si="166"/>
        <v>0</v>
      </c>
      <c r="AE217" s="117">
        <f t="shared" si="166"/>
        <v>0</v>
      </c>
      <c r="AF217" s="117">
        <f t="shared" si="166"/>
        <v>0</v>
      </c>
      <c r="AG217" s="117">
        <f t="shared" si="166"/>
        <v>0</v>
      </c>
      <c r="AH217" s="117">
        <f t="shared" si="166"/>
        <v>0</v>
      </c>
      <c r="AI217" s="117">
        <f t="shared" si="166"/>
        <v>0</v>
      </c>
      <c r="AJ217" s="117">
        <f t="shared" si="166"/>
        <v>0</v>
      </c>
      <c r="AK217" s="117">
        <f t="shared" si="166"/>
        <v>0</v>
      </c>
      <c r="AL217" s="117">
        <f t="shared" si="166"/>
        <v>0</v>
      </c>
      <c r="AM217" s="117">
        <f t="shared" si="166"/>
        <v>0</v>
      </c>
      <c r="AN217" s="117">
        <f t="shared" si="166"/>
        <v>0</v>
      </c>
      <c r="AO217" s="117">
        <f t="shared" si="166"/>
        <v>0</v>
      </c>
      <c r="AP217" s="117">
        <f t="shared" si="166"/>
        <v>0</v>
      </c>
      <c r="AQ217" s="117">
        <f t="shared" si="166"/>
        <v>0</v>
      </c>
      <c r="AR217" s="117">
        <f t="shared" si="166"/>
        <v>0</v>
      </c>
      <c r="AS217" s="117">
        <f t="shared" si="166"/>
        <v>0</v>
      </c>
      <c r="AT217" s="117">
        <f t="shared" si="166"/>
        <v>0</v>
      </c>
      <c r="AU217" s="117">
        <f t="shared" si="166"/>
        <v>0</v>
      </c>
      <c r="AV217" s="117">
        <f t="shared" si="166"/>
        <v>0</v>
      </c>
      <c r="AW217" s="117">
        <f t="shared" si="166"/>
        <v>0</v>
      </c>
      <c r="AX217" s="117">
        <f t="shared" si="166"/>
        <v>0</v>
      </c>
      <c r="AY217" s="117">
        <f t="shared" si="166"/>
        <v>0</v>
      </c>
      <c r="AZ217" s="117">
        <f t="shared" si="166"/>
        <v>0</v>
      </c>
      <c r="BA217" s="117">
        <f t="shared" si="166"/>
        <v>0</v>
      </c>
      <c r="BB217" s="117">
        <f t="shared" si="166"/>
        <v>0</v>
      </c>
      <c r="BC217" s="117">
        <f t="shared" si="166"/>
        <v>0</v>
      </c>
      <c r="BD217" s="117">
        <f t="shared" si="166"/>
        <v>0</v>
      </c>
      <c r="BE217" s="117">
        <f t="shared" si="166"/>
        <v>0</v>
      </c>
      <c r="BF217" s="117">
        <f t="shared" si="166"/>
        <v>0</v>
      </c>
      <c r="BG217" s="117">
        <f t="shared" si="166"/>
        <v>0</v>
      </c>
      <c r="BH217" s="117">
        <f t="shared" si="166"/>
        <v>0</v>
      </c>
      <c r="BI217" s="117">
        <f t="shared" si="166"/>
        <v>0</v>
      </c>
      <c r="BJ217" s="117">
        <f t="shared" si="166"/>
        <v>0</v>
      </c>
      <c r="BK217" s="117">
        <f t="shared" si="166"/>
        <v>0</v>
      </c>
      <c r="BL217" s="117">
        <f t="shared" si="166"/>
        <v>0</v>
      </c>
      <c r="BM217" s="117">
        <f t="shared" si="166"/>
        <v>0</v>
      </c>
      <c r="BN217" s="117">
        <f t="shared" si="166"/>
        <v>0</v>
      </c>
      <c r="BO217" s="117">
        <f t="shared" si="166"/>
        <v>0</v>
      </c>
      <c r="BP217" s="117">
        <f t="shared" si="166"/>
        <v>0</v>
      </c>
      <c r="BQ217" s="117">
        <f t="shared" si="166"/>
        <v>0</v>
      </c>
      <c r="BR217" s="117">
        <f t="shared" si="166"/>
        <v>0</v>
      </c>
      <c r="BS217" s="117">
        <f t="shared" ref="BS217:CG217" si="167">SUM(BS215:BS216)</f>
        <v>0</v>
      </c>
      <c r="BT217" s="117">
        <f t="shared" si="167"/>
        <v>0</v>
      </c>
      <c r="BU217" s="117">
        <f t="shared" si="167"/>
        <v>0</v>
      </c>
      <c r="BV217" s="117">
        <f t="shared" si="167"/>
        <v>0</v>
      </c>
      <c r="BW217" s="117">
        <f t="shared" si="167"/>
        <v>0</v>
      </c>
      <c r="BX217" s="117">
        <f t="shared" si="167"/>
        <v>0</v>
      </c>
      <c r="BY217" s="117">
        <f t="shared" si="167"/>
        <v>0</v>
      </c>
      <c r="BZ217" s="117">
        <f t="shared" si="167"/>
        <v>0</v>
      </c>
      <c r="CA217" s="117">
        <f t="shared" si="167"/>
        <v>0</v>
      </c>
      <c r="CB217" s="117">
        <f t="shared" si="167"/>
        <v>0</v>
      </c>
      <c r="CC217" s="117">
        <f t="shared" si="167"/>
        <v>0</v>
      </c>
      <c r="CD217" s="117">
        <f t="shared" si="167"/>
        <v>0</v>
      </c>
      <c r="CE217" s="117">
        <f t="shared" si="167"/>
        <v>0</v>
      </c>
      <c r="CF217" s="117">
        <f t="shared" si="167"/>
        <v>0</v>
      </c>
      <c r="CG217" s="117">
        <f t="shared" si="167"/>
        <v>0</v>
      </c>
      <c r="CH217" s="77"/>
    </row>
    <row r="218" spans="1:86" s="81" customFormat="1" ht="5.45" customHeight="1" collapsed="1" thickTop="1" x14ac:dyDescent="0.25">
      <c r="B218" s="207"/>
      <c r="CH218" s="66"/>
    </row>
    <row r="219" spans="1:86" s="81" customFormat="1" x14ac:dyDescent="0.25">
      <c r="A219" s="115" t="s">
        <v>222</v>
      </c>
      <c r="B219" s="207"/>
      <c r="CH219" s="66"/>
    </row>
    <row r="220" spans="1:86" s="81" customFormat="1" x14ac:dyDescent="0.25">
      <c r="B220" s="207" t="s">
        <v>72</v>
      </c>
      <c r="D220" s="113">
        <f>SUM(F220:CG220)</f>
        <v>-369034.75119767053</v>
      </c>
      <c r="F220" s="114">
        <f>'Debt and equity calcs'!F$81-'Debt and equity calcs'!F$76</f>
        <v>0</v>
      </c>
      <c r="G220" s="114">
        <f>'Debt and equity calcs'!G$81-'Debt and equity calcs'!G$76</f>
        <v>0</v>
      </c>
      <c r="H220" s="114">
        <f>'Debt and equity calcs'!H$81-'Debt and equity calcs'!H$76</f>
        <v>-20902.170323178205</v>
      </c>
      <c r="I220" s="114">
        <f>'Debt and equity calcs'!I$81-'Debt and equity calcs'!I$76</f>
        <v>-20459.703149944246</v>
      </c>
      <c r="J220" s="114">
        <f>'Debt and equity calcs'!J$81-'Debt and equity calcs'!J$76</f>
        <v>-20004.155313429754</v>
      </c>
      <c r="K220" s="114">
        <f>'Debt and equity calcs'!K$81-'Debt and equity calcs'!K$76</f>
        <v>-19535.14010980176</v>
      </c>
      <c r="L220" s="114">
        <f>'Debt and equity calcs'!L$81-'Debt and equity calcs'!L$76</f>
        <v>-19052.259403096403</v>
      </c>
      <c r="M220" s="114">
        <f>'Debt and equity calcs'!M$81-'Debt and equity calcs'!M$76</f>
        <v>-18555.103287250724</v>
      </c>
      <c r="N220" s="114">
        <f>'Debt and equity calcs'!N$81-'Debt and equity calcs'!N$76</f>
        <v>-18043.249738143044</v>
      </c>
      <c r="O220" s="114">
        <f>'Debt and equity calcs'!O$81-'Debt and equity calcs'!O$76</f>
        <v>-17516.264255346628</v>
      </c>
      <c r="P220" s="114">
        <f>'Debt and equity calcs'!P$81-'Debt and equity calcs'!P$76</f>
        <v>-16973.699493292486</v>
      </c>
      <c r="Q220" s="114">
        <f>'Debt and equity calcs'!Q$81-'Debt and equity calcs'!Q$76</f>
        <v>-16415.094881528283</v>
      </c>
      <c r="R220" s="114">
        <f>'Debt and equity calcs'!R$81-'Debt and equity calcs'!R$76</f>
        <v>-15839.976233750896</v>
      </c>
      <c r="S220" s="114">
        <f>'Debt and equity calcs'!S$81-'Debt and equity calcs'!S$76</f>
        <v>-15247.855345280841</v>
      </c>
      <c r="T220" s="114">
        <f>'Debt and equity calcs'!T$81-'Debt and equity calcs'!T$76</f>
        <v>-14638.22957863681</v>
      </c>
      <c r="U220" s="114">
        <f>'Debt and equity calcs'!U$81-'Debt and equity calcs'!U$76</f>
        <v>-14010.581436858551</v>
      </c>
      <c r="V220" s="114">
        <f>'Debt and equity calcs'!V$81-'Debt and equity calcs'!V$76</f>
        <v>-13364.378124215877</v>
      </c>
      <c r="W220" s="114">
        <f>'Debt and equity calcs'!W$81-'Debt and equity calcs'!W$76</f>
        <v>-12699.071093930921</v>
      </c>
      <c r="X220" s="114">
        <f>'Debt and equity calcs'!X$81-'Debt and equity calcs'!X$76</f>
        <v>-12014.09558252969</v>
      </c>
      <c r="Y220" s="114">
        <f>'Debt and equity calcs'!Y$81-'Debt and equity calcs'!Y$76</f>
        <v>-11308.870130427636</v>
      </c>
      <c r="Z220" s="114">
        <f>'Debt and equity calcs'!Z$81-'Debt and equity calcs'!Z$76</f>
        <v>-10582.796088342329</v>
      </c>
      <c r="AA220" s="114">
        <f>'Debt and equity calcs'!AA$81-'Debt and equity calcs'!AA$76</f>
        <v>-9835.2571091141544</v>
      </c>
      <c r="AB220" s="114">
        <f>'Debt and equity calcs'!AB$81-'Debt and equity calcs'!AB$76</f>
        <v>-9065.6186245037297</v>
      </c>
      <c r="AC220" s="114">
        <f>'Debt and equity calcs'!AC$81-'Debt and equity calcs'!AC$76</f>
        <v>-8273.2273065218651</v>
      </c>
      <c r="AD220" s="114">
        <f>'Debt and equity calcs'!AD$81-'Debt and equity calcs'!AD$76</f>
        <v>-7457.4105128348147</v>
      </c>
      <c r="AE220" s="114">
        <f>'Debt and equity calcs'!AE$81-'Debt and equity calcs'!AE$76</f>
        <v>-6617.4757157740369</v>
      </c>
      <c r="AF220" s="114">
        <f>'Debt and equity calcs'!AF$81-'Debt and equity calcs'!AF$76</f>
        <v>-5752.7099144657641</v>
      </c>
      <c r="AG220" s="114">
        <f>'Debt and equity calcs'!AG$81-'Debt and equity calcs'!AG$76</f>
        <v>-4862.3790295813405</v>
      </c>
      <c r="AH220" s="114">
        <f>'Debt and equity calcs'!AH$81-'Debt and equity calcs'!AH$76</f>
        <v>-3945.727280194571</v>
      </c>
      <c r="AI220" s="114">
        <f>'Debt and equity calcs'!AI$81-'Debt and equity calcs'!AI$76</f>
        <v>-3001.9765422170826</v>
      </c>
      <c r="AJ220" s="114">
        <f>'Debt and equity calcs'!AJ$81-'Debt and equity calcs'!AJ$76</f>
        <v>-2030.325687867107</v>
      </c>
      <c r="AK220" s="114">
        <f>'Debt and equity calcs'!AK$81-'Debt and equity calcs'!AK$76</f>
        <v>-1029.9499056109707</v>
      </c>
      <c r="AL220" s="114">
        <f>'Debt and equity calcs'!AL$81-'Debt and equity calcs'!AL$76</f>
        <v>0</v>
      </c>
      <c r="AM220" s="114">
        <f>'Debt and equity calcs'!AM$81-'Debt and equity calcs'!AM$76</f>
        <v>0</v>
      </c>
      <c r="AN220" s="114">
        <f>'Debt and equity calcs'!AN$81-'Debt and equity calcs'!AN$76</f>
        <v>0</v>
      </c>
      <c r="AO220" s="114">
        <f>'Debt and equity calcs'!AO$81-'Debt and equity calcs'!AO$76</f>
        <v>0</v>
      </c>
      <c r="AP220" s="114">
        <f>'Debt and equity calcs'!AP$81-'Debt and equity calcs'!AP$76</f>
        <v>0</v>
      </c>
      <c r="AQ220" s="114">
        <f>'Debt and equity calcs'!AQ$81-'Debt and equity calcs'!AQ$76</f>
        <v>0</v>
      </c>
      <c r="AR220" s="114">
        <f>'Debt and equity calcs'!AR$81-'Debt and equity calcs'!AR$76</f>
        <v>0</v>
      </c>
      <c r="AS220" s="114">
        <f>'Debt and equity calcs'!AS$81-'Debt and equity calcs'!AS$76</f>
        <v>0</v>
      </c>
      <c r="AT220" s="114">
        <f>'Debt and equity calcs'!AT$81-'Debt and equity calcs'!AT$76</f>
        <v>0</v>
      </c>
      <c r="AU220" s="114">
        <f>'Debt and equity calcs'!AU$81-'Debt and equity calcs'!AU$76</f>
        <v>0</v>
      </c>
      <c r="AV220" s="114">
        <f>'Debt and equity calcs'!AV$81-'Debt and equity calcs'!AV$76</f>
        <v>0</v>
      </c>
      <c r="AW220" s="114">
        <f>'Debt and equity calcs'!AW$81-'Debt and equity calcs'!AW$76</f>
        <v>0</v>
      </c>
      <c r="AX220" s="114">
        <f>'Debt and equity calcs'!AX$81-'Debt and equity calcs'!AX$76</f>
        <v>0</v>
      </c>
      <c r="AY220" s="114">
        <f>'Debt and equity calcs'!AY$81-'Debt and equity calcs'!AY$76</f>
        <v>0</v>
      </c>
      <c r="AZ220" s="114">
        <f>'Debt and equity calcs'!AZ$81-'Debt and equity calcs'!AZ$76</f>
        <v>0</v>
      </c>
      <c r="BA220" s="114">
        <f>'Debt and equity calcs'!BA$81-'Debt and equity calcs'!BA$76</f>
        <v>0</v>
      </c>
      <c r="BB220" s="114">
        <f>'Debt and equity calcs'!BB$81-'Debt and equity calcs'!BB$76</f>
        <v>0</v>
      </c>
      <c r="BC220" s="114">
        <f>'Debt and equity calcs'!BC$81-'Debt and equity calcs'!BC$76</f>
        <v>0</v>
      </c>
      <c r="BD220" s="114">
        <f>'Debt and equity calcs'!BD$81-'Debt and equity calcs'!BD$76</f>
        <v>0</v>
      </c>
      <c r="BE220" s="114">
        <f>'Debt and equity calcs'!BE$81-'Debt and equity calcs'!BE$76</f>
        <v>0</v>
      </c>
      <c r="BF220" s="114">
        <f>'Debt and equity calcs'!BF$81-'Debt and equity calcs'!BF$76</f>
        <v>0</v>
      </c>
      <c r="BG220" s="114">
        <f>'Debt and equity calcs'!BG$81-'Debt and equity calcs'!BG$76</f>
        <v>0</v>
      </c>
      <c r="BH220" s="114">
        <f>'Debt and equity calcs'!BH$81-'Debt and equity calcs'!BH$76</f>
        <v>0</v>
      </c>
      <c r="BI220" s="114">
        <f>'Debt and equity calcs'!BI$81-'Debt and equity calcs'!BI$76</f>
        <v>0</v>
      </c>
      <c r="BJ220" s="114">
        <f>'Debt and equity calcs'!BJ$81-'Debt and equity calcs'!BJ$76</f>
        <v>0</v>
      </c>
      <c r="BK220" s="114">
        <f>'Debt and equity calcs'!BK$81-'Debt and equity calcs'!BK$76</f>
        <v>0</v>
      </c>
      <c r="BL220" s="114">
        <f>'Debt and equity calcs'!BL$81-'Debt and equity calcs'!BL$76</f>
        <v>0</v>
      </c>
      <c r="BM220" s="114">
        <f>'Debt and equity calcs'!BM$81-'Debt and equity calcs'!BM$76</f>
        <v>0</v>
      </c>
      <c r="BN220" s="114">
        <f>'Debt and equity calcs'!BN$81-'Debt and equity calcs'!BN$76</f>
        <v>0</v>
      </c>
      <c r="BO220" s="114">
        <f>'Debt and equity calcs'!BO$81-'Debt and equity calcs'!BO$76</f>
        <v>0</v>
      </c>
      <c r="BP220" s="114">
        <f>'Debt and equity calcs'!BP$81-'Debt and equity calcs'!BP$76</f>
        <v>0</v>
      </c>
      <c r="BQ220" s="114">
        <f>'Debt and equity calcs'!BQ$81-'Debt and equity calcs'!BQ$76</f>
        <v>0</v>
      </c>
      <c r="BR220" s="114">
        <f>'Debt and equity calcs'!BR$81-'Debt and equity calcs'!BR$76</f>
        <v>0</v>
      </c>
      <c r="BS220" s="114">
        <f>'Debt and equity calcs'!BS$81-'Debt and equity calcs'!BS$76</f>
        <v>0</v>
      </c>
      <c r="BT220" s="114">
        <f>'Debt and equity calcs'!BT$81-'Debt and equity calcs'!BT$76</f>
        <v>0</v>
      </c>
      <c r="BU220" s="114">
        <f>'Debt and equity calcs'!BU$81-'Debt and equity calcs'!BU$76</f>
        <v>0</v>
      </c>
      <c r="BV220" s="114">
        <f>'Debt and equity calcs'!BV$81-'Debt and equity calcs'!BV$76</f>
        <v>0</v>
      </c>
      <c r="BW220" s="114">
        <f>'Debt and equity calcs'!BW$81-'Debt and equity calcs'!BW$76</f>
        <v>0</v>
      </c>
      <c r="BX220" s="114">
        <f>'Debt and equity calcs'!BX$81-'Debt and equity calcs'!BX$76</f>
        <v>0</v>
      </c>
      <c r="BY220" s="114">
        <f>'Debt and equity calcs'!BY$81-'Debt and equity calcs'!BY$76</f>
        <v>0</v>
      </c>
      <c r="BZ220" s="114">
        <f>'Debt and equity calcs'!BZ$81-'Debt and equity calcs'!BZ$76</f>
        <v>0</v>
      </c>
      <c r="CA220" s="114">
        <f>'Debt and equity calcs'!CA$81-'Debt and equity calcs'!CA$76</f>
        <v>0</v>
      </c>
      <c r="CB220" s="114">
        <f>'Debt and equity calcs'!CB$81-'Debt and equity calcs'!CB$76</f>
        <v>0</v>
      </c>
      <c r="CC220" s="114">
        <f>'Debt and equity calcs'!CC$81-'Debt and equity calcs'!CC$76</f>
        <v>0</v>
      </c>
      <c r="CD220" s="114">
        <f>'Debt and equity calcs'!CD$81-'Debt and equity calcs'!CD$76</f>
        <v>0</v>
      </c>
      <c r="CE220" s="114">
        <f>'Debt and equity calcs'!CE$81-'Debt and equity calcs'!CE$76</f>
        <v>0</v>
      </c>
      <c r="CF220" s="114">
        <f>'Debt and equity calcs'!CF$81-'Debt and equity calcs'!CF$76</f>
        <v>0</v>
      </c>
      <c r="CG220" s="114">
        <f>'Debt and equity calcs'!CG$81-'Debt and equity calcs'!CG$76</f>
        <v>0</v>
      </c>
      <c r="CH220" s="66"/>
    </row>
    <row r="221" spans="1:86" s="81" customFormat="1" x14ac:dyDescent="0.25">
      <c r="B221" s="207" t="s">
        <v>60</v>
      </c>
      <c r="D221" s="113">
        <f>SUM(F221:CG221)</f>
        <v>-707037.8633719004</v>
      </c>
      <c r="F221" s="114">
        <f>'Debt and equity calcs'!F$72</f>
        <v>0</v>
      </c>
      <c r="G221" s="114">
        <f>'Debt and equity calcs'!G$72</f>
        <v>0</v>
      </c>
      <c r="H221" s="114">
        <f>'Debt and equity calcs'!H$72</f>
        <v>-14966.916829140839</v>
      </c>
      <c r="I221" s="114">
        <f>'Debt and equity calcs'!I$72</f>
        <v>-15409.384002374798</v>
      </c>
      <c r="J221" s="114">
        <f>'Debt and equity calcs'!J$72</f>
        <v>-15864.931838889283</v>
      </c>
      <c r="K221" s="114">
        <f>'Debt and equity calcs'!K$72</f>
        <v>-16333.947042517291</v>
      </c>
      <c r="L221" s="114">
        <f>'Debt and equity calcs'!L$72</f>
        <v>-16816.827749222648</v>
      </c>
      <c r="M221" s="114">
        <f>'Debt and equity calcs'!M$72</f>
        <v>-17313.983865068312</v>
      </c>
      <c r="N221" s="114">
        <f>'Debt and equity calcs'!N$72</f>
        <v>-17825.837414176</v>
      </c>
      <c r="O221" s="114">
        <f>'Debt and equity calcs'!O$72</f>
        <v>-18352.822896972422</v>
      </c>
      <c r="P221" s="114">
        <f>'Debt and equity calcs'!P$72</f>
        <v>-18895.387659026557</v>
      </c>
      <c r="Q221" s="114">
        <f>'Debt and equity calcs'!Q$72</f>
        <v>-19453.992270790761</v>
      </c>
      <c r="R221" s="114">
        <f>'Debt and equity calcs'!R$72</f>
        <v>-20029.110918568149</v>
      </c>
      <c r="S221" s="114">
        <f>'Debt and equity calcs'!S$72</f>
        <v>-20621.231807038203</v>
      </c>
      <c r="T221" s="114">
        <f>'Debt and equity calcs'!T$72</f>
        <v>-21230.857573682239</v>
      </c>
      <c r="U221" s="114">
        <f>'Debt and equity calcs'!U$72</f>
        <v>-21858.505715460495</v>
      </c>
      <c r="V221" s="114">
        <f>'Debt and equity calcs'!V$72</f>
        <v>-22504.70902810316</v>
      </c>
      <c r="W221" s="114">
        <f>'Debt and equity calcs'!W$72</f>
        <v>-23170.016058388115</v>
      </c>
      <c r="X221" s="114">
        <f>'Debt and equity calcs'!X$72</f>
        <v>-23854.991569789352</v>
      </c>
      <c r="Y221" s="114">
        <f>'Debt and equity calcs'!Y$72</f>
        <v>-24560.217021891393</v>
      </c>
      <c r="Z221" s="114">
        <f>'Debt and equity calcs'!Z$72</f>
        <v>-25286.2910639767</v>
      </c>
      <c r="AA221" s="114">
        <f>'Debt and equity calcs'!AA$72</f>
        <v>-26033.830043204875</v>
      </c>
      <c r="AB221" s="114">
        <f>'Debt and equity calcs'!AB$72</f>
        <v>-26803.468527815305</v>
      </c>
      <c r="AC221" s="114">
        <f>'Debt and equity calcs'!AC$72</f>
        <v>-27595.859845797149</v>
      </c>
      <c r="AD221" s="114">
        <f>'Debt and equity calcs'!AD$72</f>
        <v>-28411.676639484213</v>
      </c>
      <c r="AE221" s="114">
        <f>'Debt and equity calcs'!AE$72</f>
        <v>-29251.611436544976</v>
      </c>
      <c r="AF221" s="114">
        <f>'Debt and equity calcs'!AF$72</f>
        <v>-30116.377237853281</v>
      </c>
      <c r="AG221" s="114">
        <f>'Debt and equity calcs'!AG$72</f>
        <v>-31006.70812273768</v>
      </c>
      <c r="AH221" s="114">
        <f>'Debt and equity calcs'!AH$72</f>
        <v>-31923.359872124434</v>
      </c>
      <c r="AI221" s="114">
        <f>'Debt and equity calcs'!AI$72</f>
        <v>-32867.11061010194</v>
      </c>
      <c r="AJ221" s="114">
        <f>'Debt and equity calcs'!AJ$72</f>
        <v>-33838.761464451862</v>
      </c>
      <c r="AK221" s="114">
        <f>'Debt and equity calcs'!AK$72</f>
        <v>-34839.137246707935</v>
      </c>
      <c r="AL221" s="114">
        <f>'Debt and equity calcs'!AL$72</f>
        <v>0</v>
      </c>
      <c r="AM221" s="114">
        <f>'Debt and equity calcs'!AM$72</f>
        <v>0</v>
      </c>
      <c r="AN221" s="114">
        <f>'Debt and equity calcs'!AN$72</f>
        <v>0</v>
      </c>
      <c r="AO221" s="114">
        <f>'Debt and equity calcs'!AO$72</f>
        <v>0</v>
      </c>
      <c r="AP221" s="114">
        <f>'Debt and equity calcs'!AP$72</f>
        <v>0</v>
      </c>
      <c r="AQ221" s="114">
        <f>'Debt and equity calcs'!AQ$72</f>
        <v>0</v>
      </c>
      <c r="AR221" s="114">
        <f>'Debt and equity calcs'!AR$72</f>
        <v>0</v>
      </c>
      <c r="AS221" s="114">
        <f>'Debt and equity calcs'!AS$72</f>
        <v>0</v>
      </c>
      <c r="AT221" s="114">
        <f>'Debt and equity calcs'!AT$72</f>
        <v>0</v>
      </c>
      <c r="AU221" s="114">
        <f>'Debt and equity calcs'!AU$72</f>
        <v>0</v>
      </c>
      <c r="AV221" s="114">
        <f>'Debt and equity calcs'!AV$72</f>
        <v>0</v>
      </c>
      <c r="AW221" s="114">
        <f>'Debt and equity calcs'!AW$72</f>
        <v>0</v>
      </c>
      <c r="AX221" s="114">
        <f>'Debt and equity calcs'!AX$72</f>
        <v>0</v>
      </c>
      <c r="AY221" s="114">
        <f>'Debt and equity calcs'!AY$72</f>
        <v>0</v>
      </c>
      <c r="AZ221" s="114">
        <f>'Debt and equity calcs'!AZ$72</f>
        <v>0</v>
      </c>
      <c r="BA221" s="114">
        <f>'Debt and equity calcs'!BA$72</f>
        <v>0</v>
      </c>
      <c r="BB221" s="114">
        <f>'Debt and equity calcs'!BB$72</f>
        <v>0</v>
      </c>
      <c r="BC221" s="114">
        <f>'Debt and equity calcs'!BC$72</f>
        <v>0</v>
      </c>
      <c r="BD221" s="114">
        <f>'Debt and equity calcs'!BD$72</f>
        <v>0</v>
      </c>
      <c r="BE221" s="114">
        <f>'Debt and equity calcs'!BE$72</f>
        <v>0</v>
      </c>
      <c r="BF221" s="114">
        <f>'Debt and equity calcs'!BF$72</f>
        <v>0</v>
      </c>
      <c r="BG221" s="114">
        <f>'Debt and equity calcs'!BG$72</f>
        <v>0</v>
      </c>
      <c r="BH221" s="114">
        <f>'Debt and equity calcs'!BH$72</f>
        <v>0</v>
      </c>
      <c r="BI221" s="114">
        <f>'Debt and equity calcs'!BI$72</f>
        <v>0</v>
      </c>
      <c r="BJ221" s="114">
        <f>'Debt and equity calcs'!BJ$72</f>
        <v>0</v>
      </c>
      <c r="BK221" s="114">
        <f>'Debt and equity calcs'!BK$72</f>
        <v>0</v>
      </c>
      <c r="BL221" s="114">
        <f>'Debt and equity calcs'!BL$72</f>
        <v>0</v>
      </c>
      <c r="BM221" s="114">
        <f>'Debt and equity calcs'!BM$72</f>
        <v>0</v>
      </c>
      <c r="BN221" s="114">
        <f>'Debt and equity calcs'!BN$72</f>
        <v>0</v>
      </c>
      <c r="BO221" s="114">
        <f>'Debt and equity calcs'!BO$72</f>
        <v>0</v>
      </c>
      <c r="BP221" s="114">
        <f>'Debt and equity calcs'!BP$72</f>
        <v>0</v>
      </c>
      <c r="BQ221" s="114">
        <f>'Debt and equity calcs'!BQ$72</f>
        <v>0</v>
      </c>
      <c r="BR221" s="114">
        <f>'Debt and equity calcs'!BR$72</f>
        <v>0</v>
      </c>
      <c r="BS221" s="114">
        <f>'Debt and equity calcs'!BS$72</f>
        <v>0</v>
      </c>
      <c r="BT221" s="114">
        <f>'Debt and equity calcs'!BT$72</f>
        <v>0</v>
      </c>
      <c r="BU221" s="114">
        <f>'Debt and equity calcs'!BU$72</f>
        <v>0</v>
      </c>
      <c r="BV221" s="114">
        <f>'Debt and equity calcs'!BV$72</f>
        <v>0</v>
      </c>
      <c r="BW221" s="114">
        <f>'Debt and equity calcs'!BW$72</f>
        <v>0</v>
      </c>
      <c r="BX221" s="114">
        <f>'Debt and equity calcs'!BX$72</f>
        <v>0</v>
      </c>
      <c r="BY221" s="114">
        <f>'Debt and equity calcs'!BY$72</f>
        <v>0</v>
      </c>
      <c r="BZ221" s="114">
        <f>'Debt and equity calcs'!BZ$72</f>
        <v>0</v>
      </c>
      <c r="CA221" s="114">
        <f>'Debt and equity calcs'!CA$72</f>
        <v>0</v>
      </c>
      <c r="CB221" s="114">
        <f>'Debt and equity calcs'!CB$72</f>
        <v>0</v>
      </c>
      <c r="CC221" s="114">
        <f>'Debt and equity calcs'!CC$72</f>
        <v>0</v>
      </c>
      <c r="CD221" s="114">
        <f>'Debt and equity calcs'!CD$72</f>
        <v>0</v>
      </c>
      <c r="CE221" s="114">
        <f>'Debt and equity calcs'!CE$72</f>
        <v>0</v>
      </c>
      <c r="CF221" s="114">
        <f>'Debt and equity calcs'!CF$72</f>
        <v>0</v>
      </c>
      <c r="CG221" s="114">
        <f>'Debt and equity calcs'!CG$72</f>
        <v>0</v>
      </c>
      <c r="CH221" s="66"/>
    </row>
    <row r="222" spans="1:86" s="81" customFormat="1" ht="15.75" thickBot="1" x14ac:dyDescent="0.3">
      <c r="B222" s="599" t="s">
        <v>662</v>
      </c>
      <c r="D222" s="600">
        <f>SUM(F222:CG222)</f>
        <v>-1076072.6145695706</v>
      </c>
      <c r="F222" s="117">
        <f>SUM(F$220:F$221)</f>
        <v>0</v>
      </c>
      <c r="G222" s="117">
        <f t="shared" ref="G222:BR222" si="168">SUM(G$220:G$221)</f>
        <v>0</v>
      </c>
      <c r="H222" s="117">
        <f t="shared" si="168"/>
        <v>-35869.087152319044</v>
      </c>
      <c r="I222" s="117">
        <f t="shared" si="168"/>
        <v>-35869.087152319044</v>
      </c>
      <c r="J222" s="117">
        <f t="shared" si="168"/>
        <v>-35869.087152319036</v>
      </c>
      <c r="K222" s="117">
        <f t="shared" si="168"/>
        <v>-35869.087152319051</v>
      </c>
      <c r="L222" s="117">
        <f t="shared" si="168"/>
        <v>-35869.087152319051</v>
      </c>
      <c r="M222" s="117">
        <f t="shared" si="168"/>
        <v>-35869.087152319036</v>
      </c>
      <c r="N222" s="117">
        <f t="shared" si="168"/>
        <v>-35869.087152319044</v>
      </c>
      <c r="O222" s="117">
        <f t="shared" si="168"/>
        <v>-35869.087152319051</v>
      </c>
      <c r="P222" s="117">
        <f t="shared" si="168"/>
        <v>-35869.087152319044</v>
      </c>
      <c r="Q222" s="117">
        <f t="shared" si="168"/>
        <v>-35869.087152319044</v>
      </c>
      <c r="R222" s="117">
        <f t="shared" si="168"/>
        <v>-35869.087152319044</v>
      </c>
      <c r="S222" s="117">
        <f t="shared" si="168"/>
        <v>-35869.087152319044</v>
      </c>
      <c r="T222" s="117">
        <f t="shared" si="168"/>
        <v>-35869.087152319051</v>
      </c>
      <c r="U222" s="117">
        <f t="shared" si="168"/>
        <v>-35869.087152319044</v>
      </c>
      <c r="V222" s="117">
        <f t="shared" si="168"/>
        <v>-35869.087152319036</v>
      </c>
      <c r="W222" s="117">
        <f t="shared" si="168"/>
        <v>-35869.087152319036</v>
      </c>
      <c r="X222" s="117">
        <f t="shared" si="168"/>
        <v>-35869.087152319044</v>
      </c>
      <c r="Y222" s="117">
        <f t="shared" si="168"/>
        <v>-35869.087152319029</v>
      </c>
      <c r="Z222" s="117">
        <f t="shared" si="168"/>
        <v>-35869.087152319029</v>
      </c>
      <c r="AA222" s="117">
        <f t="shared" si="168"/>
        <v>-35869.087152319029</v>
      </c>
      <c r="AB222" s="117">
        <f t="shared" si="168"/>
        <v>-35869.087152319036</v>
      </c>
      <c r="AC222" s="117">
        <f t="shared" si="168"/>
        <v>-35869.087152319014</v>
      </c>
      <c r="AD222" s="117">
        <f t="shared" si="168"/>
        <v>-35869.087152319029</v>
      </c>
      <c r="AE222" s="117">
        <f t="shared" si="168"/>
        <v>-35869.087152319014</v>
      </c>
      <c r="AF222" s="117">
        <f t="shared" si="168"/>
        <v>-35869.087152319044</v>
      </c>
      <c r="AG222" s="117">
        <f t="shared" si="168"/>
        <v>-35869.087152319022</v>
      </c>
      <c r="AH222" s="117">
        <f t="shared" si="168"/>
        <v>-35869.087152319007</v>
      </c>
      <c r="AI222" s="117">
        <f t="shared" si="168"/>
        <v>-35869.087152319022</v>
      </c>
      <c r="AJ222" s="117">
        <f t="shared" si="168"/>
        <v>-35869.087152318971</v>
      </c>
      <c r="AK222" s="117">
        <f t="shared" si="168"/>
        <v>-35869.087152318905</v>
      </c>
      <c r="AL222" s="117">
        <f t="shared" si="168"/>
        <v>0</v>
      </c>
      <c r="AM222" s="117">
        <f t="shared" si="168"/>
        <v>0</v>
      </c>
      <c r="AN222" s="117">
        <f t="shared" si="168"/>
        <v>0</v>
      </c>
      <c r="AO222" s="117">
        <f t="shared" si="168"/>
        <v>0</v>
      </c>
      <c r="AP222" s="117">
        <f t="shared" si="168"/>
        <v>0</v>
      </c>
      <c r="AQ222" s="117">
        <f t="shared" si="168"/>
        <v>0</v>
      </c>
      <c r="AR222" s="117">
        <f t="shared" si="168"/>
        <v>0</v>
      </c>
      <c r="AS222" s="117">
        <f t="shared" si="168"/>
        <v>0</v>
      </c>
      <c r="AT222" s="117">
        <f t="shared" si="168"/>
        <v>0</v>
      </c>
      <c r="AU222" s="117">
        <f t="shared" si="168"/>
        <v>0</v>
      </c>
      <c r="AV222" s="117">
        <f t="shared" si="168"/>
        <v>0</v>
      </c>
      <c r="AW222" s="117">
        <f t="shared" si="168"/>
        <v>0</v>
      </c>
      <c r="AX222" s="117">
        <f t="shared" si="168"/>
        <v>0</v>
      </c>
      <c r="AY222" s="117">
        <f t="shared" si="168"/>
        <v>0</v>
      </c>
      <c r="AZ222" s="117">
        <f t="shared" si="168"/>
        <v>0</v>
      </c>
      <c r="BA222" s="117">
        <f t="shared" si="168"/>
        <v>0</v>
      </c>
      <c r="BB222" s="117">
        <f t="shared" si="168"/>
        <v>0</v>
      </c>
      <c r="BC222" s="117">
        <f t="shared" si="168"/>
        <v>0</v>
      </c>
      <c r="BD222" s="117">
        <f t="shared" si="168"/>
        <v>0</v>
      </c>
      <c r="BE222" s="117">
        <f t="shared" si="168"/>
        <v>0</v>
      </c>
      <c r="BF222" s="117">
        <f t="shared" si="168"/>
        <v>0</v>
      </c>
      <c r="BG222" s="117">
        <f t="shared" si="168"/>
        <v>0</v>
      </c>
      <c r="BH222" s="117">
        <f t="shared" si="168"/>
        <v>0</v>
      </c>
      <c r="BI222" s="117">
        <f t="shared" si="168"/>
        <v>0</v>
      </c>
      <c r="BJ222" s="117">
        <f t="shared" si="168"/>
        <v>0</v>
      </c>
      <c r="BK222" s="117">
        <f t="shared" si="168"/>
        <v>0</v>
      </c>
      <c r="BL222" s="117">
        <f t="shared" si="168"/>
        <v>0</v>
      </c>
      <c r="BM222" s="117">
        <f t="shared" si="168"/>
        <v>0</v>
      </c>
      <c r="BN222" s="117">
        <f t="shared" si="168"/>
        <v>0</v>
      </c>
      <c r="BO222" s="117">
        <f t="shared" si="168"/>
        <v>0</v>
      </c>
      <c r="BP222" s="117">
        <f t="shared" si="168"/>
        <v>0</v>
      </c>
      <c r="BQ222" s="117">
        <f t="shared" si="168"/>
        <v>0</v>
      </c>
      <c r="BR222" s="117">
        <f t="shared" si="168"/>
        <v>0</v>
      </c>
      <c r="BS222" s="117">
        <f t="shared" ref="BS222:CG222" si="169">SUM(BS$220:BS$221)</f>
        <v>0</v>
      </c>
      <c r="BT222" s="117">
        <f t="shared" si="169"/>
        <v>0</v>
      </c>
      <c r="BU222" s="117">
        <f t="shared" si="169"/>
        <v>0</v>
      </c>
      <c r="BV222" s="117">
        <f t="shared" si="169"/>
        <v>0</v>
      </c>
      <c r="BW222" s="117">
        <f t="shared" si="169"/>
        <v>0</v>
      </c>
      <c r="BX222" s="117">
        <f t="shared" si="169"/>
        <v>0</v>
      </c>
      <c r="BY222" s="117">
        <f t="shared" si="169"/>
        <v>0</v>
      </c>
      <c r="BZ222" s="117">
        <f t="shared" si="169"/>
        <v>0</v>
      </c>
      <c r="CA222" s="117">
        <f t="shared" si="169"/>
        <v>0</v>
      </c>
      <c r="CB222" s="117">
        <f t="shared" si="169"/>
        <v>0</v>
      </c>
      <c r="CC222" s="117">
        <f t="shared" si="169"/>
        <v>0</v>
      </c>
      <c r="CD222" s="117">
        <f t="shared" si="169"/>
        <v>0</v>
      </c>
      <c r="CE222" s="117">
        <f t="shared" si="169"/>
        <v>0</v>
      </c>
      <c r="CF222" s="117">
        <f t="shared" si="169"/>
        <v>0</v>
      </c>
      <c r="CG222" s="117">
        <f t="shared" si="169"/>
        <v>0</v>
      </c>
      <c r="CH222" s="66"/>
    </row>
    <row r="223" spans="1:86" s="190" customFormat="1" ht="6.75" thickTop="1" x14ac:dyDescent="0.15">
      <c r="B223" s="209"/>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02"/>
    </row>
    <row r="224" spans="1:86" s="81" customFormat="1" x14ac:dyDescent="0.25">
      <c r="A224" s="115"/>
      <c r="B224" s="66" t="s">
        <v>1191</v>
      </c>
      <c r="D224" s="113">
        <f ca="1">SUM(F224:CG224)</f>
        <v>39452.883750000001</v>
      </c>
      <c r="F224" s="227">
        <f ca="1">-'Debt and equity calcs'!F$94</f>
        <v>0</v>
      </c>
      <c r="G224" s="227">
        <f ca="1">-'Debt and equity calcs'!G$94</f>
        <v>3583.7965976809573</v>
      </c>
      <c r="H224" s="227">
        <f ca="1">-'Debt and equity calcs'!H$94</f>
        <v>0</v>
      </c>
      <c r="I224" s="227">
        <f ca="1">-'Debt and equity calcs'!I$94</f>
        <v>7.2759576141834259E-12</v>
      </c>
      <c r="J224" s="227">
        <f ca="1">-'Debt and equity calcs'!J$94</f>
        <v>-1.4551915228366852E-11</v>
      </c>
      <c r="K224" s="227">
        <f ca="1">-'Debt and equity calcs'!K$94</f>
        <v>0</v>
      </c>
      <c r="L224" s="227">
        <f ca="1">-'Debt and equity calcs'!L$94</f>
        <v>1.4551915228366852E-11</v>
      </c>
      <c r="M224" s="227">
        <f ca="1">-'Debt and equity calcs'!M$94</f>
        <v>-7.2759576141834259E-12</v>
      </c>
      <c r="N224" s="227">
        <f ca="1">-'Debt and equity calcs'!N$94</f>
        <v>-7.2759576141834259E-12</v>
      </c>
      <c r="O224" s="227">
        <f ca="1">-'Debt and equity calcs'!O$94</f>
        <v>7.2759576141834259E-12</v>
      </c>
      <c r="P224" s="227">
        <f ca="1">-'Debt and equity calcs'!P$94</f>
        <v>0</v>
      </c>
      <c r="Q224" s="227">
        <f ca="1">-'Debt and equity calcs'!Q$94</f>
        <v>0</v>
      </c>
      <c r="R224" s="227">
        <f ca="1">-'Debt and equity calcs'!R$94</f>
        <v>0</v>
      </c>
      <c r="S224" s="227">
        <f ca="1">-'Debt and equity calcs'!S$94</f>
        <v>-7.2759576141834259E-12</v>
      </c>
      <c r="T224" s="227">
        <f ca="1">-'Debt and equity calcs'!T$94</f>
        <v>7.2759576141834259E-12</v>
      </c>
      <c r="U224" s="227">
        <f ca="1">-'Debt and equity calcs'!U$94</f>
        <v>7.2759576141834259E-12</v>
      </c>
      <c r="V224" s="227">
        <f ca="1">-'Debt and equity calcs'!V$94</f>
        <v>0</v>
      </c>
      <c r="W224" s="227">
        <f ca="1">-'Debt and equity calcs'!W$94</f>
        <v>-7.2759576141834259E-12</v>
      </c>
      <c r="X224" s="227">
        <f ca="1">-'Debt and equity calcs'!X$94</f>
        <v>1.4551915228366852E-11</v>
      </c>
      <c r="Y224" s="227">
        <f ca="1">-'Debt and equity calcs'!Y$94</f>
        <v>0</v>
      </c>
      <c r="Z224" s="227">
        <f ca="1">-'Debt and equity calcs'!Z$94</f>
        <v>0</v>
      </c>
      <c r="AA224" s="227">
        <f ca="1">-'Debt and equity calcs'!AA$94</f>
        <v>-7.2759576141834259E-12</v>
      </c>
      <c r="AB224" s="227">
        <f ca="1">-'Debt and equity calcs'!AB$94</f>
        <v>2.1827872842550278E-11</v>
      </c>
      <c r="AC224" s="227">
        <f ca="1">-'Debt and equity calcs'!AC$94</f>
        <v>-1.4551915228366852E-11</v>
      </c>
      <c r="AD224" s="227">
        <f ca="1">-'Debt and equity calcs'!AD$94</f>
        <v>1.4551915228366852E-11</v>
      </c>
      <c r="AE224" s="227">
        <f ca="1">-'Debt and equity calcs'!AE$94</f>
        <v>-2.9103830456733704E-11</v>
      </c>
      <c r="AF224" s="227">
        <f ca="1">-'Debt and equity calcs'!AF$94</f>
        <v>2.1827872842550278E-11</v>
      </c>
      <c r="AG224" s="227">
        <f ca="1">-'Debt and equity calcs'!AG$94</f>
        <v>1.4551915228366852E-11</v>
      </c>
      <c r="AH224" s="227">
        <f ca="1">-'Debt and equity calcs'!AH$94</f>
        <v>-1.4551915228366852E-11</v>
      </c>
      <c r="AI224" s="227">
        <f ca="1">-'Debt and equity calcs'!AI$94</f>
        <v>5.0931703299283981E-11</v>
      </c>
      <c r="AJ224" s="227">
        <f ca="1">-'Debt and equity calcs'!AJ$94</f>
        <v>6.5483618527650833E-11</v>
      </c>
      <c r="AK224" s="227">
        <f ca="1">-'Debt and equity calcs'!AK$94</f>
        <v>35869.087152318905</v>
      </c>
      <c r="AL224" s="227">
        <f ca="1">-'Debt and equity calcs'!AL$94</f>
        <v>0</v>
      </c>
      <c r="AM224" s="227">
        <f ca="1">-'Debt and equity calcs'!AM$94</f>
        <v>0</v>
      </c>
      <c r="AN224" s="227">
        <f ca="1">-'Debt and equity calcs'!AN$94</f>
        <v>0</v>
      </c>
      <c r="AO224" s="227">
        <f ca="1">-'Debt and equity calcs'!AO$94</f>
        <v>0</v>
      </c>
      <c r="AP224" s="227">
        <f ca="1">-'Debt and equity calcs'!AP$94</f>
        <v>0</v>
      </c>
      <c r="AQ224" s="227">
        <f ca="1">-'Debt and equity calcs'!AQ$94</f>
        <v>0</v>
      </c>
      <c r="AR224" s="227">
        <f ca="1">-'Debt and equity calcs'!AR$94</f>
        <v>0</v>
      </c>
      <c r="AS224" s="227">
        <f ca="1">-'Debt and equity calcs'!AS$94</f>
        <v>0</v>
      </c>
      <c r="AT224" s="227">
        <f ca="1">-'Debt and equity calcs'!AT$94</f>
        <v>0</v>
      </c>
      <c r="AU224" s="227">
        <f ca="1">-'Debt and equity calcs'!AU$94</f>
        <v>0</v>
      </c>
      <c r="AV224" s="227">
        <f ca="1">-'Debt and equity calcs'!AV$94</f>
        <v>0</v>
      </c>
      <c r="AW224" s="227">
        <f ca="1">-'Debt and equity calcs'!AW$94</f>
        <v>0</v>
      </c>
      <c r="AX224" s="227">
        <f ca="1">-'Debt and equity calcs'!AX$94</f>
        <v>0</v>
      </c>
      <c r="AY224" s="227">
        <f ca="1">-'Debt and equity calcs'!AY$94</f>
        <v>0</v>
      </c>
      <c r="AZ224" s="227">
        <f ca="1">-'Debt and equity calcs'!AZ$94</f>
        <v>0</v>
      </c>
      <c r="BA224" s="227">
        <f ca="1">-'Debt and equity calcs'!BA$94</f>
        <v>0</v>
      </c>
      <c r="BB224" s="227">
        <f ca="1">-'Debt and equity calcs'!BB$94</f>
        <v>0</v>
      </c>
      <c r="BC224" s="227">
        <f ca="1">-'Debt and equity calcs'!BC$94</f>
        <v>0</v>
      </c>
      <c r="BD224" s="227">
        <f ca="1">-'Debt and equity calcs'!BD$94</f>
        <v>0</v>
      </c>
      <c r="BE224" s="227">
        <f ca="1">-'Debt and equity calcs'!BE$94</f>
        <v>0</v>
      </c>
      <c r="BF224" s="227">
        <f ca="1">-'Debt and equity calcs'!BF$94</f>
        <v>0</v>
      </c>
      <c r="BG224" s="227">
        <f ca="1">-'Debt and equity calcs'!BG$94</f>
        <v>0</v>
      </c>
      <c r="BH224" s="227">
        <f ca="1">-'Debt and equity calcs'!BH$94</f>
        <v>0</v>
      </c>
      <c r="BI224" s="227">
        <f ca="1">-'Debt and equity calcs'!BI$94</f>
        <v>0</v>
      </c>
      <c r="BJ224" s="227">
        <f ca="1">-'Debt and equity calcs'!BJ$94</f>
        <v>0</v>
      </c>
      <c r="BK224" s="227">
        <f ca="1">-'Debt and equity calcs'!BK$94</f>
        <v>0</v>
      </c>
      <c r="BL224" s="227">
        <f ca="1">-'Debt and equity calcs'!BL$94</f>
        <v>0</v>
      </c>
      <c r="BM224" s="227">
        <f ca="1">-'Debt and equity calcs'!BM$94</f>
        <v>0</v>
      </c>
      <c r="BN224" s="227">
        <f ca="1">-'Debt and equity calcs'!BN$94</f>
        <v>0</v>
      </c>
      <c r="BO224" s="227">
        <f ca="1">-'Debt and equity calcs'!BO$94</f>
        <v>0</v>
      </c>
      <c r="BP224" s="227">
        <f ca="1">-'Debt and equity calcs'!BP$94</f>
        <v>0</v>
      </c>
      <c r="BQ224" s="227">
        <f ca="1">-'Debt and equity calcs'!BQ$94</f>
        <v>0</v>
      </c>
      <c r="BR224" s="227">
        <f ca="1">-'Debt and equity calcs'!BR$94</f>
        <v>0</v>
      </c>
      <c r="BS224" s="227">
        <f ca="1">-'Debt and equity calcs'!BS$94</f>
        <v>0</v>
      </c>
      <c r="BT224" s="227">
        <f ca="1">-'Debt and equity calcs'!BT$94</f>
        <v>0</v>
      </c>
      <c r="BU224" s="227">
        <f ca="1">-'Debt and equity calcs'!BU$94</f>
        <v>0</v>
      </c>
      <c r="BV224" s="227">
        <f ca="1">-'Debt and equity calcs'!BV$94</f>
        <v>0</v>
      </c>
      <c r="BW224" s="227">
        <f ca="1">-'Debt and equity calcs'!BW$94</f>
        <v>0</v>
      </c>
      <c r="BX224" s="227">
        <f ca="1">-'Debt and equity calcs'!BX$94</f>
        <v>0</v>
      </c>
      <c r="BY224" s="227">
        <f ca="1">-'Debt and equity calcs'!BY$94</f>
        <v>0</v>
      </c>
      <c r="BZ224" s="227">
        <f ca="1">-'Debt and equity calcs'!BZ$94</f>
        <v>0</v>
      </c>
      <c r="CA224" s="227">
        <f ca="1">-'Debt and equity calcs'!CA$94</f>
        <v>0</v>
      </c>
      <c r="CB224" s="227">
        <f ca="1">-'Debt and equity calcs'!CB$94</f>
        <v>0</v>
      </c>
      <c r="CC224" s="227">
        <f ca="1">-'Debt and equity calcs'!CC$94</f>
        <v>0</v>
      </c>
      <c r="CD224" s="227">
        <f ca="1">-'Debt and equity calcs'!CD$94</f>
        <v>0</v>
      </c>
      <c r="CE224" s="227">
        <f ca="1">-'Debt and equity calcs'!CE$94</f>
        <v>0</v>
      </c>
      <c r="CF224" s="227">
        <f ca="1">-'Debt and equity calcs'!CF$94</f>
        <v>0</v>
      </c>
      <c r="CG224" s="227">
        <f ca="1">-'Debt and equity calcs'!CG$94</f>
        <v>0</v>
      </c>
      <c r="CH224" s="66"/>
    </row>
    <row r="225" spans="1:86" s="190" customFormat="1" ht="6" x14ac:dyDescent="0.15">
      <c r="B225" s="209"/>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02"/>
    </row>
    <row r="226" spans="1:86" s="115" customFormat="1" x14ac:dyDescent="0.25">
      <c r="A226" s="115" t="s">
        <v>636</v>
      </c>
      <c r="B226" s="208"/>
      <c r="D226" s="601">
        <f ca="1">SUM(F226:CG226)</f>
        <v>2207844.7664986169</v>
      </c>
      <c r="F226" s="199">
        <f ca="1">F$212+F$222+F$224+F$217</f>
        <v>-2.7284841053187847E-11</v>
      </c>
      <c r="G226" s="199">
        <f t="shared" ref="G226:BR226" ca="1" si="170">G$212+G$222+G$224+G$217</f>
        <v>3583.7965976810592</v>
      </c>
      <c r="H226" s="199">
        <f t="shared" ca="1" si="170"/>
        <v>8615.5063947834424</v>
      </c>
      <c r="I226" s="199">
        <f t="shared" ca="1" si="170"/>
        <v>9645.0815385564056</v>
      </c>
      <c r="J226" s="199">
        <f t="shared" ca="1" si="170"/>
        <v>9562.5321067685072</v>
      </c>
      <c r="K226" s="199">
        <f t="shared" ca="1" si="170"/>
        <v>10382.758793541594</v>
      </c>
      <c r="L226" s="199">
        <f t="shared" ca="1" si="170"/>
        <v>10063.46588970544</v>
      </c>
      <c r="M226" s="199">
        <f t="shared" ca="1" si="170"/>
        <v>11132.406038620429</v>
      </c>
      <c r="N226" s="199">
        <f t="shared" ca="1" si="170"/>
        <v>37507.013599722406</v>
      </c>
      <c r="O226" s="199">
        <f t="shared" ca="1" si="170"/>
        <v>39373.21519402515</v>
      </c>
      <c r="P226" s="199">
        <f t="shared" ca="1" si="170"/>
        <v>38926.165816677647</v>
      </c>
      <c r="Q226" s="199">
        <f t="shared" ca="1" si="170"/>
        <v>40833.491718134872</v>
      </c>
      <c r="R226" s="199">
        <f t="shared" ca="1" si="170"/>
        <v>40777.035964651732</v>
      </c>
      <c r="S226" s="199">
        <f t="shared" ca="1" si="170"/>
        <v>42322.566969730622</v>
      </c>
      <c r="T226" s="199">
        <f t="shared" ca="1" si="170"/>
        <v>41848.69669945784</v>
      </c>
      <c r="U226" s="199">
        <f t="shared" ca="1" si="170"/>
        <v>43840.698425862523</v>
      </c>
      <c r="V226" s="199">
        <f t="shared" ca="1" si="170"/>
        <v>43352.555852789948</v>
      </c>
      <c r="W226" s="199">
        <f t="shared" ca="1" si="170"/>
        <v>45388.122251038745</v>
      </c>
      <c r="X226" s="199">
        <f t="shared" ca="1" si="170"/>
        <v>44885.09452477438</v>
      </c>
      <c r="Y226" s="199">
        <f t="shared" ca="1" si="170"/>
        <v>46965.051099443925</v>
      </c>
      <c r="Z226" s="199">
        <f t="shared" ca="1" si="170"/>
        <v>46889.583208531389</v>
      </c>
      <c r="AA226" s="199">
        <f t="shared" ca="1" si="170"/>
        <v>48571.671762314676</v>
      </c>
      <c r="AB226" s="199">
        <f t="shared" ca="1" si="170"/>
        <v>48036.910754324388</v>
      </c>
      <c r="AC226" s="199">
        <f t="shared" ca="1" si="170"/>
        <v>50208.142650608032</v>
      </c>
      <c r="AD226" s="199">
        <f t="shared" ca="1" si="170"/>
        <v>49656.466982349215</v>
      </c>
      <c r="AE226" s="199">
        <f t="shared" ca="1" si="170"/>
        <v>51874.591102490551</v>
      </c>
      <c r="AF226" s="199">
        <f t="shared" ca="1" si="170"/>
        <v>51305.254659292965</v>
      </c>
      <c r="AG226" s="199">
        <f t="shared" ca="1" si="170"/>
        <v>53571.110504534932</v>
      </c>
      <c r="AH226" s="199">
        <f t="shared" ca="1" si="170"/>
        <v>53469.866531818428</v>
      </c>
      <c r="AI226" s="199">
        <f t="shared" ca="1" si="170"/>
        <v>55297.757214827099</v>
      </c>
      <c r="AJ226" s="199">
        <f t="shared" ca="1" si="170"/>
        <v>54690.706571827679</v>
      </c>
      <c r="AK226" s="199">
        <f t="shared" ca="1" si="170"/>
        <v>92923.634427783953</v>
      </c>
      <c r="AL226" s="199">
        <f t="shared" ca="1" si="170"/>
        <v>92296.447797052533</v>
      </c>
      <c r="AM226" s="199">
        <f t="shared" ca="1" si="170"/>
        <v>94922.619719319831</v>
      </c>
      <c r="AN226" s="199">
        <f t="shared" ca="1" si="170"/>
        <v>94492.734987793883</v>
      </c>
      <c r="AO226" s="199">
        <f t="shared" ca="1" si="170"/>
        <v>97182.719373794331</v>
      </c>
      <c r="AP226" s="199">
        <f t="shared" ca="1" si="170"/>
        <v>97278.426205587195</v>
      </c>
      <c r="AQ226" s="199">
        <f t="shared" ca="1" si="170"/>
        <v>99499.321519630714</v>
      </c>
      <c r="AR226" s="199">
        <f t="shared" ca="1" si="170"/>
        <v>99051.403588076384</v>
      </c>
      <c r="AS226" s="199">
        <f t="shared" ca="1" si="170"/>
        <v>101873.83871911299</v>
      </c>
      <c r="AT226" s="199">
        <f t="shared" ca="1" si="170"/>
        <v>101416.56467359333</v>
      </c>
      <c r="AU226" s="199">
        <f t="shared" ca="1" si="170"/>
        <v>104329.73806798575</v>
      </c>
      <c r="AV226" s="199">
        <f t="shared" ca="1" si="170"/>
        <v>0</v>
      </c>
      <c r="AW226" s="199">
        <f t="shared" ca="1" si="170"/>
        <v>0</v>
      </c>
      <c r="AX226" s="199">
        <f t="shared" ca="1" si="170"/>
        <v>0</v>
      </c>
      <c r="AY226" s="199">
        <f t="shared" ca="1" si="170"/>
        <v>0</v>
      </c>
      <c r="AZ226" s="199">
        <f t="shared" ca="1" si="170"/>
        <v>0</v>
      </c>
      <c r="BA226" s="199">
        <f t="shared" ca="1" si="170"/>
        <v>0</v>
      </c>
      <c r="BB226" s="199">
        <f t="shared" ca="1" si="170"/>
        <v>0</v>
      </c>
      <c r="BC226" s="199">
        <f t="shared" ca="1" si="170"/>
        <v>0</v>
      </c>
      <c r="BD226" s="199">
        <f t="shared" ca="1" si="170"/>
        <v>0</v>
      </c>
      <c r="BE226" s="199">
        <f t="shared" ca="1" si="170"/>
        <v>0</v>
      </c>
      <c r="BF226" s="199">
        <f t="shared" ca="1" si="170"/>
        <v>0</v>
      </c>
      <c r="BG226" s="199">
        <f t="shared" ca="1" si="170"/>
        <v>0</v>
      </c>
      <c r="BH226" s="199">
        <f t="shared" ca="1" si="170"/>
        <v>0</v>
      </c>
      <c r="BI226" s="199">
        <f t="shared" ca="1" si="170"/>
        <v>0</v>
      </c>
      <c r="BJ226" s="199">
        <f t="shared" ca="1" si="170"/>
        <v>0</v>
      </c>
      <c r="BK226" s="199">
        <f t="shared" ca="1" si="170"/>
        <v>0</v>
      </c>
      <c r="BL226" s="199">
        <f t="shared" ca="1" si="170"/>
        <v>0</v>
      </c>
      <c r="BM226" s="199">
        <f t="shared" ca="1" si="170"/>
        <v>0</v>
      </c>
      <c r="BN226" s="199">
        <f t="shared" ca="1" si="170"/>
        <v>0</v>
      </c>
      <c r="BO226" s="199">
        <f t="shared" ca="1" si="170"/>
        <v>0</v>
      </c>
      <c r="BP226" s="199">
        <f t="shared" ca="1" si="170"/>
        <v>0</v>
      </c>
      <c r="BQ226" s="199">
        <f t="shared" ca="1" si="170"/>
        <v>0</v>
      </c>
      <c r="BR226" s="199">
        <f t="shared" ca="1" si="170"/>
        <v>0</v>
      </c>
      <c r="BS226" s="199">
        <f t="shared" ref="BS226:CG226" ca="1" si="171">BS$212+BS$222+BS$224+BS$217</f>
        <v>0</v>
      </c>
      <c r="BT226" s="199">
        <f t="shared" ca="1" si="171"/>
        <v>0</v>
      </c>
      <c r="BU226" s="199">
        <f t="shared" ca="1" si="171"/>
        <v>0</v>
      </c>
      <c r="BV226" s="199">
        <f t="shared" ca="1" si="171"/>
        <v>0</v>
      </c>
      <c r="BW226" s="199">
        <f t="shared" ca="1" si="171"/>
        <v>0</v>
      </c>
      <c r="BX226" s="199">
        <f t="shared" ca="1" si="171"/>
        <v>0</v>
      </c>
      <c r="BY226" s="199">
        <f t="shared" ca="1" si="171"/>
        <v>0</v>
      </c>
      <c r="BZ226" s="199">
        <f t="shared" ca="1" si="171"/>
        <v>0</v>
      </c>
      <c r="CA226" s="199">
        <f t="shared" ca="1" si="171"/>
        <v>0</v>
      </c>
      <c r="CB226" s="199">
        <f t="shared" ca="1" si="171"/>
        <v>0</v>
      </c>
      <c r="CC226" s="199">
        <f t="shared" ca="1" si="171"/>
        <v>0</v>
      </c>
      <c r="CD226" s="199">
        <f t="shared" ca="1" si="171"/>
        <v>0</v>
      </c>
      <c r="CE226" s="199">
        <f t="shared" ca="1" si="171"/>
        <v>0</v>
      </c>
      <c r="CF226" s="199">
        <f t="shared" ca="1" si="171"/>
        <v>0</v>
      </c>
      <c r="CG226" s="199">
        <f t="shared" ca="1" si="171"/>
        <v>0</v>
      </c>
      <c r="CH226" s="66"/>
    </row>
    <row r="227" spans="1:86" s="190" customFormat="1" ht="6" x14ac:dyDescent="0.15">
      <c r="B227" s="209"/>
      <c r="D227" s="704"/>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02"/>
    </row>
    <row r="228" spans="1:86" s="81" customFormat="1" x14ac:dyDescent="0.25">
      <c r="A228" s="115" t="s">
        <v>235</v>
      </c>
      <c r="B228" s="207"/>
      <c r="CH228" s="66"/>
    </row>
    <row r="229" spans="1:86" s="81" customFormat="1" x14ac:dyDescent="0.25">
      <c r="B229" s="207" t="s">
        <v>72</v>
      </c>
      <c r="D229" s="113">
        <f>SUM(F229:CG229)</f>
        <v>0</v>
      </c>
      <c r="F229" s="114">
        <f>'Debt and equity calcs'!F$111-'Debt and equity calcs'!F$106</f>
        <v>0</v>
      </c>
      <c r="G229" s="114">
        <f>'Debt and equity calcs'!G$111-'Debt and equity calcs'!G$106</f>
        <v>0</v>
      </c>
      <c r="H229" s="114">
        <f>'Debt and equity calcs'!H$111-'Debt and equity calcs'!H$106</f>
        <v>0</v>
      </c>
      <c r="I229" s="114">
        <f>'Debt and equity calcs'!I$111-'Debt and equity calcs'!I$106</f>
        <v>0</v>
      </c>
      <c r="J229" s="114">
        <f>'Debt and equity calcs'!J$111-'Debt and equity calcs'!J$106</f>
        <v>0</v>
      </c>
      <c r="K229" s="114">
        <f>'Debt and equity calcs'!K$111-'Debt and equity calcs'!K$106</f>
        <v>0</v>
      </c>
      <c r="L229" s="114">
        <f>'Debt and equity calcs'!L$111-'Debt and equity calcs'!L$106</f>
        <v>0</v>
      </c>
      <c r="M229" s="114">
        <f>'Debt and equity calcs'!M$111-'Debt and equity calcs'!M$106</f>
        <v>0</v>
      </c>
      <c r="N229" s="114">
        <f>'Debt and equity calcs'!N$111-'Debt and equity calcs'!N$106</f>
        <v>0</v>
      </c>
      <c r="O229" s="114">
        <f>'Debt and equity calcs'!O$111-'Debt and equity calcs'!O$106</f>
        <v>0</v>
      </c>
      <c r="P229" s="114">
        <f>'Debt and equity calcs'!P$111-'Debt and equity calcs'!P$106</f>
        <v>0</v>
      </c>
      <c r="Q229" s="114">
        <f>'Debt and equity calcs'!Q$111-'Debt and equity calcs'!Q$106</f>
        <v>0</v>
      </c>
      <c r="R229" s="114">
        <f>'Debt and equity calcs'!R$111-'Debt and equity calcs'!R$106</f>
        <v>0</v>
      </c>
      <c r="S229" s="114">
        <f>'Debt and equity calcs'!S$111-'Debt and equity calcs'!S$106</f>
        <v>0</v>
      </c>
      <c r="T229" s="114">
        <f>'Debt and equity calcs'!T$111-'Debt and equity calcs'!T$106</f>
        <v>0</v>
      </c>
      <c r="U229" s="114">
        <f>'Debt and equity calcs'!U$111-'Debt and equity calcs'!U$106</f>
        <v>0</v>
      </c>
      <c r="V229" s="114">
        <f>'Debt and equity calcs'!V$111-'Debt and equity calcs'!V$106</f>
        <v>0</v>
      </c>
      <c r="W229" s="114">
        <f>'Debt and equity calcs'!W$111-'Debt and equity calcs'!W$106</f>
        <v>0</v>
      </c>
      <c r="X229" s="114">
        <f>'Debt and equity calcs'!X$111-'Debt and equity calcs'!X$106</f>
        <v>0</v>
      </c>
      <c r="Y229" s="114">
        <f>'Debt and equity calcs'!Y$111-'Debt and equity calcs'!Y$106</f>
        <v>0</v>
      </c>
      <c r="Z229" s="114">
        <f>'Debt and equity calcs'!Z$111-'Debt and equity calcs'!Z$106</f>
        <v>0</v>
      </c>
      <c r="AA229" s="114">
        <f>'Debt and equity calcs'!AA$111-'Debt and equity calcs'!AA$106</f>
        <v>0</v>
      </c>
      <c r="AB229" s="114">
        <f>'Debt and equity calcs'!AB$111-'Debt and equity calcs'!AB$106</f>
        <v>0</v>
      </c>
      <c r="AC229" s="114">
        <f>'Debt and equity calcs'!AC$111-'Debt and equity calcs'!AC$106</f>
        <v>0</v>
      </c>
      <c r="AD229" s="114">
        <f>'Debt and equity calcs'!AD$111-'Debt and equity calcs'!AD$106</f>
        <v>0</v>
      </c>
      <c r="AE229" s="114">
        <f>'Debt and equity calcs'!AE$111-'Debt and equity calcs'!AE$106</f>
        <v>0</v>
      </c>
      <c r="AF229" s="114">
        <f>'Debt and equity calcs'!AF$111-'Debt and equity calcs'!AF$106</f>
        <v>0</v>
      </c>
      <c r="AG229" s="114">
        <f>'Debt and equity calcs'!AG$111-'Debt and equity calcs'!AG$106</f>
        <v>0</v>
      </c>
      <c r="AH229" s="114">
        <f>'Debt and equity calcs'!AH$111-'Debt and equity calcs'!AH$106</f>
        <v>0</v>
      </c>
      <c r="AI229" s="114">
        <f>'Debt and equity calcs'!AI$111-'Debt and equity calcs'!AI$106</f>
        <v>0</v>
      </c>
      <c r="AJ229" s="114">
        <f>'Debt and equity calcs'!AJ$111-'Debt and equity calcs'!AJ$106</f>
        <v>0</v>
      </c>
      <c r="AK229" s="114">
        <f>'Debt and equity calcs'!AK$111-'Debt and equity calcs'!AK$106</f>
        <v>0</v>
      </c>
      <c r="AL229" s="114">
        <f>'Debt and equity calcs'!AL$111-'Debt and equity calcs'!AL$106</f>
        <v>0</v>
      </c>
      <c r="AM229" s="114">
        <f>'Debt and equity calcs'!AM$111-'Debt and equity calcs'!AM$106</f>
        <v>0</v>
      </c>
      <c r="AN229" s="114">
        <f>'Debt and equity calcs'!AN$111-'Debt and equity calcs'!AN$106</f>
        <v>0</v>
      </c>
      <c r="AO229" s="114">
        <f>'Debt and equity calcs'!AO$111-'Debt and equity calcs'!AO$106</f>
        <v>0</v>
      </c>
      <c r="AP229" s="114">
        <f>'Debt and equity calcs'!AP$111-'Debt and equity calcs'!AP$106</f>
        <v>0</v>
      </c>
      <c r="AQ229" s="114">
        <f>'Debt and equity calcs'!AQ$111-'Debt and equity calcs'!AQ$106</f>
        <v>0</v>
      </c>
      <c r="AR229" s="114">
        <f>'Debt and equity calcs'!AR$111-'Debt and equity calcs'!AR$106</f>
        <v>0</v>
      </c>
      <c r="AS229" s="114">
        <f>'Debt and equity calcs'!AS$111-'Debt and equity calcs'!AS$106</f>
        <v>0</v>
      </c>
      <c r="AT229" s="114">
        <f>'Debt and equity calcs'!AT$111-'Debt and equity calcs'!AT$106</f>
        <v>0</v>
      </c>
      <c r="AU229" s="114">
        <f>'Debt and equity calcs'!AU$111-'Debt and equity calcs'!AU$106</f>
        <v>0</v>
      </c>
      <c r="AV229" s="114">
        <f>'Debt and equity calcs'!AV$111-'Debt and equity calcs'!AV$106</f>
        <v>0</v>
      </c>
      <c r="AW229" s="114">
        <f>'Debt and equity calcs'!AW$111-'Debt and equity calcs'!AW$106</f>
        <v>0</v>
      </c>
      <c r="AX229" s="114">
        <f>'Debt and equity calcs'!AX$111-'Debt and equity calcs'!AX$106</f>
        <v>0</v>
      </c>
      <c r="AY229" s="114">
        <f>'Debt and equity calcs'!AY$111-'Debt and equity calcs'!AY$106</f>
        <v>0</v>
      </c>
      <c r="AZ229" s="114">
        <f>'Debt and equity calcs'!AZ$111-'Debt and equity calcs'!AZ$106</f>
        <v>0</v>
      </c>
      <c r="BA229" s="114">
        <f>'Debt and equity calcs'!BA$111-'Debt and equity calcs'!BA$106</f>
        <v>0</v>
      </c>
      <c r="BB229" s="114">
        <f>'Debt and equity calcs'!BB$111-'Debt and equity calcs'!BB$106</f>
        <v>0</v>
      </c>
      <c r="BC229" s="114">
        <f>'Debt and equity calcs'!BC$111-'Debt and equity calcs'!BC$106</f>
        <v>0</v>
      </c>
      <c r="BD229" s="114">
        <f>'Debt and equity calcs'!BD$111-'Debt and equity calcs'!BD$106</f>
        <v>0</v>
      </c>
      <c r="BE229" s="114">
        <f>'Debt and equity calcs'!BE$111-'Debt and equity calcs'!BE$106</f>
        <v>0</v>
      </c>
      <c r="BF229" s="114">
        <f>'Debt and equity calcs'!BF$111-'Debt and equity calcs'!BF$106</f>
        <v>0</v>
      </c>
      <c r="BG229" s="114">
        <f>'Debt and equity calcs'!BG$111-'Debt and equity calcs'!BG$106</f>
        <v>0</v>
      </c>
      <c r="BH229" s="114">
        <f>'Debt and equity calcs'!BH$111-'Debt and equity calcs'!BH$106</f>
        <v>0</v>
      </c>
      <c r="BI229" s="114">
        <f>'Debt and equity calcs'!BI$111-'Debt and equity calcs'!BI$106</f>
        <v>0</v>
      </c>
      <c r="BJ229" s="114">
        <f>'Debt and equity calcs'!BJ$111-'Debt and equity calcs'!BJ$106</f>
        <v>0</v>
      </c>
      <c r="BK229" s="114">
        <f>'Debt and equity calcs'!BK$111-'Debt and equity calcs'!BK$106</f>
        <v>0</v>
      </c>
      <c r="BL229" s="114">
        <f>'Debt and equity calcs'!BL$111-'Debt and equity calcs'!BL$106</f>
        <v>0</v>
      </c>
      <c r="BM229" s="114">
        <f>'Debt and equity calcs'!BM$111-'Debt and equity calcs'!BM$106</f>
        <v>0</v>
      </c>
      <c r="BN229" s="114">
        <f>'Debt and equity calcs'!BN$111-'Debt and equity calcs'!BN$106</f>
        <v>0</v>
      </c>
      <c r="BO229" s="114">
        <f>'Debt and equity calcs'!BO$111-'Debt and equity calcs'!BO$106</f>
        <v>0</v>
      </c>
      <c r="BP229" s="114">
        <f>'Debt and equity calcs'!BP$111-'Debt and equity calcs'!BP$106</f>
        <v>0</v>
      </c>
      <c r="BQ229" s="114">
        <f>'Debt and equity calcs'!BQ$111-'Debt and equity calcs'!BQ$106</f>
        <v>0</v>
      </c>
      <c r="BR229" s="114">
        <f>'Debt and equity calcs'!BR$111-'Debt and equity calcs'!BR$106</f>
        <v>0</v>
      </c>
      <c r="BS229" s="114">
        <f>'Debt and equity calcs'!BS$111-'Debt and equity calcs'!BS$106</f>
        <v>0</v>
      </c>
      <c r="BT229" s="114">
        <f>'Debt and equity calcs'!BT$111-'Debt and equity calcs'!BT$106</f>
        <v>0</v>
      </c>
      <c r="BU229" s="114">
        <f>'Debt and equity calcs'!BU$111-'Debt and equity calcs'!BU$106</f>
        <v>0</v>
      </c>
      <c r="BV229" s="114">
        <f>'Debt and equity calcs'!BV$111-'Debt and equity calcs'!BV$106</f>
        <v>0</v>
      </c>
      <c r="BW229" s="114">
        <f>'Debt and equity calcs'!BW$111-'Debt and equity calcs'!BW$106</f>
        <v>0</v>
      </c>
      <c r="BX229" s="114">
        <f>'Debt and equity calcs'!BX$111-'Debt and equity calcs'!BX$106</f>
        <v>0</v>
      </c>
      <c r="BY229" s="114">
        <f>'Debt and equity calcs'!BY$111-'Debt and equity calcs'!BY$106</f>
        <v>0</v>
      </c>
      <c r="BZ229" s="114">
        <f>'Debt and equity calcs'!BZ$111-'Debt and equity calcs'!BZ$106</f>
        <v>0</v>
      </c>
      <c r="CA229" s="114">
        <f>'Debt and equity calcs'!CA$111-'Debt and equity calcs'!CA$106</f>
        <v>0</v>
      </c>
      <c r="CB229" s="114">
        <f>'Debt and equity calcs'!CB$111-'Debt and equity calcs'!CB$106</f>
        <v>0</v>
      </c>
      <c r="CC229" s="114">
        <f>'Debt and equity calcs'!CC$111-'Debt and equity calcs'!CC$106</f>
        <v>0</v>
      </c>
      <c r="CD229" s="114">
        <f>'Debt and equity calcs'!CD$111-'Debt and equity calcs'!CD$106</f>
        <v>0</v>
      </c>
      <c r="CE229" s="114">
        <f>'Debt and equity calcs'!CE$111-'Debt and equity calcs'!CE$106</f>
        <v>0</v>
      </c>
      <c r="CF229" s="114">
        <f>'Debt and equity calcs'!CF$111-'Debt and equity calcs'!CF$106</f>
        <v>0</v>
      </c>
      <c r="CG229" s="114">
        <f>'Debt and equity calcs'!CG$111-'Debt and equity calcs'!CG$106</f>
        <v>0</v>
      </c>
      <c r="CH229" s="66"/>
    </row>
    <row r="230" spans="1:86" s="81" customFormat="1" x14ac:dyDescent="0.25">
      <c r="B230" s="207" t="s">
        <v>60</v>
      </c>
      <c r="D230" s="113">
        <f>SUM(F230:CG230)</f>
        <v>0</v>
      </c>
      <c r="F230" s="114">
        <f>'Debt and equity calcs'!F$103</f>
        <v>0</v>
      </c>
      <c r="G230" s="114">
        <f>'Debt and equity calcs'!G$103</f>
        <v>0</v>
      </c>
      <c r="H230" s="114">
        <f>'Debt and equity calcs'!H$103</f>
        <v>0</v>
      </c>
      <c r="I230" s="114">
        <f>'Debt and equity calcs'!I$103</f>
        <v>0</v>
      </c>
      <c r="J230" s="114">
        <f>'Debt and equity calcs'!J$103</f>
        <v>0</v>
      </c>
      <c r="K230" s="114">
        <f>'Debt and equity calcs'!K$103</f>
        <v>0</v>
      </c>
      <c r="L230" s="114">
        <f>'Debt and equity calcs'!L$103</f>
        <v>0</v>
      </c>
      <c r="M230" s="114">
        <f>'Debt and equity calcs'!M$103</f>
        <v>0</v>
      </c>
      <c r="N230" s="114">
        <f>'Debt and equity calcs'!N$103</f>
        <v>0</v>
      </c>
      <c r="O230" s="114">
        <f>'Debt and equity calcs'!O$103</f>
        <v>0</v>
      </c>
      <c r="P230" s="114">
        <f>'Debt and equity calcs'!P$103</f>
        <v>0</v>
      </c>
      <c r="Q230" s="114">
        <f>'Debt and equity calcs'!Q$103</f>
        <v>0</v>
      </c>
      <c r="R230" s="114">
        <f>'Debt and equity calcs'!R$103</f>
        <v>0</v>
      </c>
      <c r="S230" s="114">
        <f>'Debt and equity calcs'!S$103</f>
        <v>0</v>
      </c>
      <c r="T230" s="114">
        <f>'Debt and equity calcs'!T$103</f>
        <v>0</v>
      </c>
      <c r="U230" s="114">
        <f>'Debt and equity calcs'!U$103</f>
        <v>0</v>
      </c>
      <c r="V230" s="114">
        <f>'Debt and equity calcs'!V$103</f>
        <v>0</v>
      </c>
      <c r="W230" s="114">
        <f>'Debt and equity calcs'!W$103</f>
        <v>0</v>
      </c>
      <c r="X230" s="114">
        <f>'Debt and equity calcs'!X$103</f>
        <v>0</v>
      </c>
      <c r="Y230" s="114">
        <f>'Debt and equity calcs'!Y$103</f>
        <v>0</v>
      </c>
      <c r="Z230" s="114">
        <f>'Debt and equity calcs'!Z$103</f>
        <v>0</v>
      </c>
      <c r="AA230" s="114">
        <f>'Debt and equity calcs'!AA$103</f>
        <v>0</v>
      </c>
      <c r="AB230" s="114">
        <f>'Debt and equity calcs'!AB$103</f>
        <v>0</v>
      </c>
      <c r="AC230" s="114">
        <f>'Debt and equity calcs'!AC$103</f>
        <v>0</v>
      </c>
      <c r="AD230" s="114">
        <f>'Debt and equity calcs'!AD$103</f>
        <v>0</v>
      </c>
      <c r="AE230" s="114">
        <f>'Debt and equity calcs'!AE$103</f>
        <v>0</v>
      </c>
      <c r="AF230" s="114">
        <f>'Debt and equity calcs'!AF$103</f>
        <v>0</v>
      </c>
      <c r="AG230" s="114">
        <f>'Debt and equity calcs'!AG$103</f>
        <v>0</v>
      </c>
      <c r="AH230" s="114">
        <f>'Debt and equity calcs'!AH$103</f>
        <v>0</v>
      </c>
      <c r="AI230" s="114">
        <f>'Debt and equity calcs'!AI$103</f>
        <v>0</v>
      </c>
      <c r="AJ230" s="114">
        <f>'Debt and equity calcs'!AJ$103</f>
        <v>0</v>
      </c>
      <c r="AK230" s="114">
        <f>'Debt and equity calcs'!AK$103</f>
        <v>0</v>
      </c>
      <c r="AL230" s="114">
        <f>'Debt and equity calcs'!AL$103</f>
        <v>0</v>
      </c>
      <c r="AM230" s="114">
        <f>'Debt and equity calcs'!AM$103</f>
        <v>0</v>
      </c>
      <c r="AN230" s="114">
        <f>'Debt and equity calcs'!AN$103</f>
        <v>0</v>
      </c>
      <c r="AO230" s="114">
        <f>'Debt and equity calcs'!AO$103</f>
        <v>0</v>
      </c>
      <c r="AP230" s="114">
        <f>'Debt and equity calcs'!AP$103</f>
        <v>0</v>
      </c>
      <c r="AQ230" s="114">
        <f>'Debt and equity calcs'!AQ$103</f>
        <v>0</v>
      </c>
      <c r="AR230" s="114">
        <f>'Debt and equity calcs'!AR$103</f>
        <v>0</v>
      </c>
      <c r="AS230" s="114">
        <f>'Debt and equity calcs'!AS$103</f>
        <v>0</v>
      </c>
      <c r="AT230" s="114">
        <f>'Debt and equity calcs'!AT$103</f>
        <v>0</v>
      </c>
      <c r="AU230" s="114">
        <f>'Debt and equity calcs'!AU$103</f>
        <v>0</v>
      </c>
      <c r="AV230" s="114">
        <f>'Debt and equity calcs'!AV$103</f>
        <v>0</v>
      </c>
      <c r="AW230" s="114">
        <f>'Debt and equity calcs'!AW$103</f>
        <v>0</v>
      </c>
      <c r="AX230" s="114">
        <f>'Debt and equity calcs'!AX$103</f>
        <v>0</v>
      </c>
      <c r="AY230" s="114">
        <f>'Debt and equity calcs'!AY$103</f>
        <v>0</v>
      </c>
      <c r="AZ230" s="114">
        <f>'Debt and equity calcs'!AZ$103</f>
        <v>0</v>
      </c>
      <c r="BA230" s="114">
        <f>'Debt and equity calcs'!BA$103</f>
        <v>0</v>
      </c>
      <c r="BB230" s="114">
        <f>'Debt and equity calcs'!BB$103</f>
        <v>0</v>
      </c>
      <c r="BC230" s="114">
        <f>'Debt and equity calcs'!BC$103</f>
        <v>0</v>
      </c>
      <c r="BD230" s="114">
        <f>'Debt and equity calcs'!BD$103</f>
        <v>0</v>
      </c>
      <c r="BE230" s="114">
        <f>'Debt and equity calcs'!BE$103</f>
        <v>0</v>
      </c>
      <c r="BF230" s="114">
        <f>'Debt and equity calcs'!BF$103</f>
        <v>0</v>
      </c>
      <c r="BG230" s="114">
        <f>'Debt and equity calcs'!BG$103</f>
        <v>0</v>
      </c>
      <c r="BH230" s="114">
        <f>'Debt and equity calcs'!BH$103</f>
        <v>0</v>
      </c>
      <c r="BI230" s="114">
        <f>'Debt and equity calcs'!BI$103</f>
        <v>0</v>
      </c>
      <c r="BJ230" s="114">
        <f>'Debt and equity calcs'!BJ$103</f>
        <v>0</v>
      </c>
      <c r="BK230" s="114">
        <f>'Debt and equity calcs'!BK$103</f>
        <v>0</v>
      </c>
      <c r="BL230" s="114">
        <f>'Debt and equity calcs'!BL$103</f>
        <v>0</v>
      </c>
      <c r="BM230" s="114">
        <f>'Debt and equity calcs'!BM$103</f>
        <v>0</v>
      </c>
      <c r="BN230" s="114">
        <f>'Debt and equity calcs'!BN$103</f>
        <v>0</v>
      </c>
      <c r="BO230" s="114">
        <f>'Debt and equity calcs'!BO$103</f>
        <v>0</v>
      </c>
      <c r="BP230" s="114">
        <f>'Debt and equity calcs'!BP$103</f>
        <v>0</v>
      </c>
      <c r="BQ230" s="114">
        <f>'Debt and equity calcs'!BQ$103</f>
        <v>0</v>
      </c>
      <c r="BR230" s="114">
        <f>'Debt and equity calcs'!BR$103</f>
        <v>0</v>
      </c>
      <c r="BS230" s="114">
        <f>'Debt and equity calcs'!BS$103</f>
        <v>0</v>
      </c>
      <c r="BT230" s="114">
        <f>'Debt and equity calcs'!BT$103</f>
        <v>0</v>
      </c>
      <c r="BU230" s="114">
        <f>'Debt and equity calcs'!BU$103</f>
        <v>0</v>
      </c>
      <c r="BV230" s="114">
        <f>'Debt and equity calcs'!BV$103</f>
        <v>0</v>
      </c>
      <c r="BW230" s="114">
        <f>'Debt and equity calcs'!BW$103</f>
        <v>0</v>
      </c>
      <c r="BX230" s="114">
        <f>'Debt and equity calcs'!BX$103</f>
        <v>0</v>
      </c>
      <c r="BY230" s="114">
        <f>'Debt and equity calcs'!BY$103</f>
        <v>0</v>
      </c>
      <c r="BZ230" s="114">
        <f>'Debt and equity calcs'!BZ$103</f>
        <v>0</v>
      </c>
      <c r="CA230" s="114">
        <f>'Debt and equity calcs'!CA$103</f>
        <v>0</v>
      </c>
      <c r="CB230" s="114">
        <f>'Debt and equity calcs'!CB$103</f>
        <v>0</v>
      </c>
      <c r="CC230" s="114">
        <f>'Debt and equity calcs'!CC$103</f>
        <v>0</v>
      </c>
      <c r="CD230" s="114">
        <f>'Debt and equity calcs'!CD$103</f>
        <v>0</v>
      </c>
      <c r="CE230" s="114">
        <f>'Debt and equity calcs'!CE$103</f>
        <v>0</v>
      </c>
      <c r="CF230" s="114">
        <f>'Debt and equity calcs'!CF$103</f>
        <v>0</v>
      </c>
      <c r="CG230" s="114">
        <f>'Debt and equity calcs'!CG$103</f>
        <v>0</v>
      </c>
      <c r="CH230" s="66"/>
    </row>
    <row r="231" spans="1:86" s="81" customFormat="1" ht="15.75" thickBot="1" x14ac:dyDescent="0.3">
      <c r="B231" s="599" t="s">
        <v>663</v>
      </c>
      <c r="D231" s="600">
        <f>SUM(F231:CG231)</f>
        <v>0</v>
      </c>
      <c r="F231" s="117">
        <f>SUM(F$229:F$230)</f>
        <v>0</v>
      </c>
      <c r="G231" s="117">
        <f t="shared" ref="G231:BR231" si="172">SUM(G$229:G$230)</f>
        <v>0</v>
      </c>
      <c r="H231" s="117">
        <f t="shared" si="172"/>
        <v>0</v>
      </c>
      <c r="I231" s="117">
        <f t="shared" si="172"/>
        <v>0</v>
      </c>
      <c r="J231" s="117">
        <f t="shared" si="172"/>
        <v>0</v>
      </c>
      <c r="K231" s="117">
        <f t="shared" si="172"/>
        <v>0</v>
      </c>
      <c r="L231" s="117">
        <f t="shared" si="172"/>
        <v>0</v>
      </c>
      <c r="M231" s="117">
        <f t="shared" si="172"/>
        <v>0</v>
      </c>
      <c r="N231" s="117">
        <f t="shared" si="172"/>
        <v>0</v>
      </c>
      <c r="O231" s="117">
        <f t="shared" si="172"/>
        <v>0</v>
      </c>
      <c r="P231" s="117">
        <f t="shared" si="172"/>
        <v>0</v>
      </c>
      <c r="Q231" s="117">
        <f t="shared" si="172"/>
        <v>0</v>
      </c>
      <c r="R231" s="117">
        <f t="shared" si="172"/>
        <v>0</v>
      </c>
      <c r="S231" s="117">
        <f t="shared" si="172"/>
        <v>0</v>
      </c>
      <c r="T231" s="117">
        <f t="shared" si="172"/>
        <v>0</v>
      </c>
      <c r="U231" s="117">
        <f t="shared" si="172"/>
        <v>0</v>
      </c>
      <c r="V231" s="117">
        <f t="shared" si="172"/>
        <v>0</v>
      </c>
      <c r="W231" s="117">
        <f t="shared" si="172"/>
        <v>0</v>
      </c>
      <c r="X231" s="117">
        <f t="shared" si="172"/>
        <v>0</v>
      </c>
      <c r="Y231" s="117">
        <f t="shared" si="172"/>
        <v>0</v>
      </c>
      <c r="Z231" s="117">
        <f t="shared" si="172"/>
        <v>0</v>
      </c>
      <c r="AA231" s="117">
        <f t="shared" si="172"/>
        <v>0</v>
      </c>
      <c r="AB231" s="117">
        <f t="shared" si="172"/>
        <v>0</v>
      </c>
      <c r="AC231" s="117">
        <f t="shared" si="172"/>
        <v>0</v>
      </c>
      <c r="AD231" s="117">
        <f t="shared" si="172"/>
        <v>0</v>
      </c>
      <c r="AE231" s="117">
        <f t="shared" si="172"/>
        <v>0</v>
      </c>
      <c r="AF231" s="117">
        <f t="shared" si="172"/>
        <v>0</v>
      </c>
      <c r="AG231" s="117">
        <f t="shared" si="172"/>
        <v>0</v>
      </c>
      <c r="AH231" s="117">
        <f t="shared" si="172"/>
        <v>0</v>
      </c>
      <c r="AI231" s="117">
        <f t="shared" si="172"/>
        <v>0</v>
      </c>
      <c r="AJ231" s="117">
        <f t="shared" si="172"/>
        <v>0</v>
      </c>
      <c r="AK231" s="117">
        <f t="shared" si="172"/>
        <v>0</v>
      </c>
      <c r="AL231" s="117">
        <f t="shared" si="172"/>
        <v>0</v>
      </c>
      <c r="AM231" s="117">
        <f t="shared" si="172"/>
        <v>0</v>
      </c>
      <c r="AN231" s="117">
        <f t="shared" si="172"/>
        <v>0</v>
      </c>
      <c r="AO231" s="117">
        <f t="shared" si="172"/>
        <v>0</v>
      </c>
      <c r="AP231" s="117">
        <f t="shared" si="172"/>
        <v>0</v>
      </c>
      <c r="AQ231" s="117">
        <f t="shared" si="172"/>
        <v>0</v>
      </c>
      <c r="AR231" s="117">
        <f t="shared" si="172"/>
        <v>0</v>
      </c>
      <c r="AS231" s="117">
        <f t="shared" si="172"/>
        <v>0</v>
      </c>
      <c r="AT231" s="117">
        <f t="shared" si="172"/>
        <v>0</v>
      </c>
      <c r="AU231" s="117">
        <f t="shared" si="172"/>
        <v>0</v>
      </c>
      <c r="AV231" s="117">
        <f t="shared" si="172"/>
        <v>0</v>
      </c>
      <c r="AW231" s="117">
        <f t="shared" si="172"/>
        <v>0</v>
      </c>
      <c r="AX231" s="117">
        <f t="shared" si="172"/>
        <v>0</v>
      </c>
      <c r="AY231" s="117">
        <f t="shared" si="172"/>
        <v>0</v>
      </c>
      <c r="AZ231" s="117">
        <f t="shared" si="172"/>
        <v>0</v>
      </c>
      <c r="BA231" s="117">
        <f t="shared" si="172"/>
        <v>0</v>
      </c>
      <c r="BB231" s="117">
        <f t="shared" si="172"/>
        <v>0</v>
      </c>
      <c r="BC231" s="117">
        <f t="shared" si="172"/>
        <v>0</v>
      </c>
      <c r="BD231" s="117">
        <f t="shared" si="172"/>
        <v>0</v>
      </c>
      <c r="BE231" s="117">
        <f t="shared" si="172"/>
        <v>0</v>
      </c>
      <c r="BF231" s="117">
        <f t="shared" si="172"/>
        <v>0</v>
      </c>
      <c r="BG231" s="117">
        <f t="shared" si="172"/>
        <v>0</v>
      </c>
      <c r="BH231" s="117">
        <f t="shared" si="172"/>
        <v>0</v>
      </c>
      <c r="BI231" s="117">
        <f t="shared" si="172"/>
        <v>0</v>
      </c>
      <c r="BJ231" s="117">
        <f t="shared" si="172"/>
        <v>0</v>
      </c>
      <c r="BK231" s="117">
        <f t="shared" si="172"/>
        <v>0</v>
      </c>
      <c r="BL231" s="117">
        <f t="shared" si="172"/>
        <v>0</v>
      </c>
      <c r="BM231" s="117">
        <f t="shared" si="172"/>
        <v>0</v>
      </c>
      <c r="BN231" s="117">
        <f t="shared" si="172"/>
        <v>0</v>
      </c>
      <c r="BO231" s="117">
        <f t="shared" si="172"/>
        <v>0</v>
      </c>
      <c r="BP231" s="117">
        <f t="shared" si="172"/>
        <v>0</v>
      </c>
      <c r="BQ231" s="117">
        <f t="shared" si="172"/>
        <v>0</v>
      </c>
      <c r="BR231" s="117">
        <f t="shared" si="172"/>
        <v>0</v>
      </c>
      <c r="BS231" s="117">
        <f t="shared" ref="BS231:CG231" si="173">SUM(BS$229:BS$230)</f>
        <v>0</v>
      </c>
      <c r="BT231" s="117">
        <f t="shared" si="173"/>
        <v>0</v>
      </c>
      <c r="BU231" s="117">
        <f t="shared" si="173"/>
        <v>0</v>
      </c>
      <c r="BV231" s="117">
        <f t="shared" si="173"/>
        <v>0</v>
      </c>
      <c r="BW231" s="117">
        <f t="shared" si="173"/>
        <v>0</v>
      </c>
      <c r="BX231" s="117">
        <f t="shared" si="173"/>
        <v>0</v>
      </c>
      <c r="BY231" s="117">
        <f t="shared" si="173"/>
        <v>0</v>
      </c>
      <c r="BZ231" s="117">
        <f t="shared" si="173"/>
        <v>0</v>
      </c>
      <c r="CA231" s="117">
        <f t="shared" si="173"/>
        <v>0</v>
      </c>
      <c r="CB231" s="117">
        <f t="shared" si="173"/>
        <v>0</v>
      </c>
      <c r="CC231" s="117">
        <f t="shared" si="173"/>
        <v>0</v>
      </c>
      <c r="CD231" s="117">
        <f t="shared" si="173"/>
        <v>0</v>
      </c>
      <c r="CE231" s="117">
        <f t="shared" si="173"/>
        <v>0</v>
      </c>
      <c r="CF231" s="117">
        <f t="shared" si="173"/>
        <v>0</v>
      </c>
      <c r="CG231" s="117">
        <f t="shared" si="173"/>
        <v>0</v>
      </c>
      <c r="CH231" s="66"/>
    </row>
    <row r="232" spans="1:86" s="190" customFormat="1" ht="6.75" thickTop="1" x14ac:dyDescent="0.15">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198"/>
      <c r="BX232" s="198"/>
      <c r="BY232" s="198"/>
      <c r="BZ232" s="198"/>
      <c r="CA232" s="198"/>
      <c r="CB232" s="198"/>
      <c r="CC232" s="198"/>
      <c r="CD232" s="198"/>
      <c r="CE232" s="198"/>
      <c r="CF232" s="198"/>
      <c r="CG232" s="198"/>
      <c r="CH232" s="102"/>
    </row>
    <row r="233" spans="1:86" s="115" customFormat="1" x14ac:dyDescent="0.25">
      <c r="A233" s="115" t="s">
        <v>887</v>
      </c>
      <c r="D233" s="601">
        <f ca="1">SUM(F233:CG233)</f>
        <v>2207844.7664986169</v>
      </c>
      <c r="F233" s="202">
        <f t="shared" ref="F233:AK233" ca="1" si="174">F226+F231</f>
        <v>-2.7284841053187847E-11</v>
      </c>
      <c r="G233" s="202">
        <f t="shared" ca="1" si="174"/>
        <v>3583.7965976810592</v>
      </c>
      <c r="H233" s="202">
        <f t="shared" ca="1" si="174"/>
        <v>8615.5063947834424</v>
      </c>
      <c r="I233" s="202">
        <f t="shared" ca="1" si="174"/>
        <v>9645.0815385564056</v>
      </c>
      <c r="J233" s="202">
        <f t="shared" ca="1" si="174"/>
        <v>9562.5321067685072</v>
      </c>
      <c r="K233" s="202">
        <f t="shared" ca="1" si="174"/>
        <v>10382.758793541594</v>
      </c>
      <c r="L233" s="202">
        <f t="shared" ca="1" si="174"/>
        <v>10063.46588970544</v>
      </c>
      <c r="M233" s="202">
        <f t="shared" ca="1" si="174"/>
        <v>11132.406038620429</v>
      </c>
      <c r="N233" s="202">
        <f t="shared" ca="1" si="174"/>
        <v>37507.013599722406</v>
      </c>
      <c r="O233" s="202">
        <f t="shared" ca="1" si="174"/>
        <v>39373.21519402515</v>
      </c>
      <c r="P233" s="202">
        <f t="shared" ca="1" si="174"/>
        <v>38926.165816677647</v>
      </c>
      <c r="Q233" s="202">
        <f t="shared" ca="1" si="174"/>
        <v>40833.491718134872</v>
      </c>
      <c r="R233" s="202">
        <f t="shared" ca="1" si="174"/>
        <v>40777.035964651732</v>
      </c>
      <c r="S233" s="202">
        <f t="shared" ca="1" si="174"/>
        <v>42322.566969730622</v>
      </c>
      <c r="T233" s="202">
        <f t="shared" ca="1" si="174"/>
        <v>41848.69669945784</v>
      </c>
      <c r="U233" s="202">
        <f t="shared" ca="1" si="174"/>
        <v>43840.698425862523</v>
      </c>
      <c r="V233" s="202">
        <f t="shared" ca="1" si="174"/>
        <v>43352.555852789948</v>
      </c>
      <c r="W233" s="202">
        <f t="shared" ca="1" si="174"/>
        <v>45388.122251038745</v>
      </c>
      <c r="X233" s="202">
        <f t="shared" ca="1" si="174"/>
        <v>44885.09452477438</v>
      </c>
      <c r="Y233" s="202">
        <f t="shared" ca="1" si="174"/>
        <v>46965.051099443925</v>
      </c>
      <c r="Z233" s="202">
        <f t="shared" ca="1" si="174"/>
        <v>46889.583208531389</v>
      </c>
      <c r="AA233" s="202">
        <f t="shared" ca="1" si="174"/>
        <v>48571.671762314676</v>
      </c>
      <c r="AB233" s="202">
        <f t="shared" ca="1" si="174"/>
        <v>48036.910754324388</v>
      </c>
      <c r="AC233" s="202">
        <f t="shared" ca="1" si="174"/>
        <v>50208.142650608032</v>
      </c>
      <c r="AD233" s="202">
        <f t="shared" ca="1" si="174"/>
        <v>49656.466982349215</v>
      </c>
      <c r="AE233" s="202">
        <f t="shared" ca="1" si="174"/>
        <v>51874.591102490551</v>
      </c>
      <c r="AF233" s="202">
        <f t="shared" ca="1" si="174"/>
        <v>51305.254659292965</v>
      </c>
      <c r="AG233" s="202">
        <f t="shared" ca="1" si="174"/>
        <v>53571.110504534932</v>
      </c>
      <c r="AH233" s="202">
        <f t="shared" ca="1" si="174"/>
        <v>53469.866531818428</v>
      </c>
      <c r="AI233" s="202">
        <f t="shared" ca="1" si="174"/>
        <v>55297.757214827099</v>
      </c>
      <c r="AJ233" s="202">
        <f t="shared" ca="1" si="174"/>
        <v>54690.706571827679</v>
      </c>
      <c r="AK233" s="202">
        <f t="shared" ca="1" si="174"/>
        <v>92923.634427783953</v>
      </c>
      <c r="AL233" s="202">
        <f t="shared" ref="AL233:BQ233" ca="1" si="175">AL226+AL231</f>
        <v>92296.447797052533</v>
      </c>
      <c r="AM233" s="202">
        <f t="shared" ca="1" si="175"/>
        <v>94922.619719319831</v>
      </c>
      <c r="AN233" s="202">
        <f t="shared" ca="1" si="175"/>
        <v>94492.734987793883</v>
      </c>
      <c r="AO233" s="202">
        <f t="shared" ca="1" si="175"/>
        <v>97182.719373794331</v>
      </c>
      <c r="AP233" s="202">
        <f t="shared" ca="1" si="175"/>
        <v>97278.426205587195</v>
      </c>
      <c r="AQ233" s="202">
        <f t="shared" ca="1" si="175"/>
        <v>99499.321519630714</v>
      </c>
      <c r="AR233" s="202">
        <f t="shared" ca="1" si="175"/>
        <v>99051.403588076384</v>
      </c>
      <c r="AS233" s="202">
        <f t="shared" ca="1" si="175"/>
        <v>101873.83871911299</v>
      </c>
      <c r="AT233" s="202">
        <f t="shared" ca="1" si="175"/>
        <v>101416.56467359333</v>
      </c>
      <c r="AU233" s="202">
        <f t="shared" ca="1" si="175"/>
        <v>104329.73806798575</v>
      </c>
      <c r="AV233" s="202">
        <f t="shared" ca="1" si="175"/>
        <v>0</v>
      </c>
      <c r="AW233" s="202">
        <f t="shared" ca="1" si="175"/>
        <v>0</v>
      </c>
      <c r="AX233" s="202">
        <f t="shared" ca="1" si="175"/>
        <v>0</v>
      </c>
      <c r="AY233" s="202">
        <f t="shared" ca="1" si="175"/>
        <v>0</v>
      </c>
      <c r="AZ233" s="202">
        <f t="shared" ca="1" si="175"/>
        <v>0</v>
      </c>
      <c r="BA233" s="202">
        <f t="shared" ca="1" si="175"/>
        <v>0</v>
      </c>
      <c r="BB233" s="202">
        <f t="shared" ca="1" si="175"/>
        <v>0</v>
      </c>
      <c r="BC233" s="202">
        <f t="shared" ca="1" si="175"/>
        <v>0</v>
      </c>
      <c r="BD233" s="202">
        <f t="shared" ca="1" si="175"/>
        <v>0</v>
      </c>
      <c r="BE233" s="202">
        <f t="shared" ca="1" si="175"/>
        <v>0</v>
      </c>
      <c r="BF233" s="202">
        <f t="shared" ca="1" si="175"/>
        <v>0</v>
      </c>
      <c r="BG233" s="202">
        <f t="shared" ca="1" si="175"/>
        <v>0</v>
      </c>
      <c r="BH233" s="202">
        <f t="shared" ca="1" si="175"/>
        <v>0</v>
      </c>
      <c r="BI233" s="202">
        <f t="shared" ca="1" si="175"/>
        <v>0</v>
      </c>
      <c r="BJ233" s="202">
        <f t="shared" ca="1" si="175"/>
        <v>0</v>
      </c>
      <c r="BK233" s="202">
        <f t="shared" ca="1" si="175"/>
        <v>0</v>
      </c>
      <c r="BL233" s="202">
        <f t="shared" ca="1" si="175"/>
        <v>0</v>
      </c>
      <c r="BM233" s="202">
        <f t="shared" ca="1" si="175"/>
        <v>0</v>
      </c>
      <c r="BN233" s="202">
        <f t="shared" ca="1" si="175"/>
        <v>0</v>
      </c>
      <c r="BO233" s="202">
        <f t="shared" ca="1" si="175"/>
        <v>0</v>
      </c>
      <c r="BP233" s="202">
        <f t="shared" ca="1" si="175"/>
        <v>0</v>
      </c>
      <c r="BQ233" s="202">
        <f t="shared" ca="1" si="175"/>
        <v>0</v>
      </c>
      <c r="BR233" s="202">
        <f t="shared" ref="BR233:CG233" ca="1" si="176">BR226+BR231</f>
        <v>0</v>
      </c>
      <c r="BS233" s="202">
        <f t="shared" ca="1" si="176"/>
        <v>0</v>
      </c>
      <c r="BT233" s="202">
        <f t="shared" ca="1" si="176"/>
        <v>0</v>
      </c>
      <c r="BU233" s="202">
        <f t="shared" ca="1" si="176"/>
        <v>0</v>
      </c>
      <c r="BV233" s="202">
        <f t="shared" ca="1" si="176"/>
        <v>0</v>
      </c>
      <c r="BW233" s="202">
        <f t="shared" ca="1" si="176"/>
        <v>0</v>
      </c>
      <c r="BX233" s="202">
        <f t="shared" ca="1" si="176"/>
        <v>0</v>
      </c>
      <c r="BY233" s="202">
        <f t="shared" ca="1" si="176"/>
        <v>0</v>
      </c>
      <c r="BZ233" s="202">
        <f t="shared" ca="1" si="176"/>
        <v>0</v>
      </c>
      <c r="CA233" s="202">
        <f t="shared" ca="1" si="176"/>
        <v>0</v>
      </c>
      <c r="CB233" s="202">
        <f t="shared" ca="1" si="176"/>
        <v>0</v>
      </c>
      <c r="CC233" s="202">
        <f t="shared" ca="1" si="176"/>
        <v>0</v>
      </c>
      <c r="CD233" s="202">
        <f t="shared" ca="1" si="176"/>
        <v>0</v>
      </c>
      <c r="CE233" s="202">
        <f t="shared" ca="1" si="176"/>
        <v>0</v>
      </c>
      <c r="CF233" s="202">
        <f t="shared" ca="1" si="176"/>
        <v>0</v>
      </c>
      <c r="CG233" s="202">
        <f t="shared" ca="1" si="176"/>
        <v>0</v>
      </c>
      <c r="CH233" s="66"/>
    </row>
    <row r="234" spans="1:86" s="191" customFormat="1" ht="6" x14ac:dyDescent="0.15">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102"/>
    </row>
    <row r="235" spans="1:86" s="115" customFormat="1" x14ac:dyDescent="0.25">
      <c r="A235" s="115" t="s">
        <v>224</v>
      </c>
      <c r="B235" s="81"/>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66"/>
    </row>
    <row r="236" spans="1:86" s="115" customFormat="1" x14ac:dyDescent="0.25">
      <c r="A236" s="81"/>
      <c r="B236" s="81" t="s">
        <v>72</v>
      </c>
      <c r="D236" s="113">
        <f>SUM(F236:CG236)</f>
        <v>0</v>
      </c>
      <c r="F236" s="202">
        <f>'Debt and equity calcs'!F$127-'Debt and equity calcs'!F$122</f>
        <v>0</v>
      </c>
      <c r="G236" s="202">
        <f>'Debt and equity calcs'!G$127-'Debt and equity calcs'!G$122</f>
        <v>0</v>
      </c>
      <c r="H236" s="202">
        <f>'Debt and equity calcs'!H$127-'Debt and equity calcs'!H$122</f>
        <v>0</v>
      </c>
      <c r="I236" s="202">
        <f>'Debt and equity calcs'!I$127-'Debt and equity calcs'!I$122</f>
        <v>0</v>
      </c>
      <c r="J236" s="202">
        <f>'Debt and equity calcs'!J$127-'Debt and equity calcs'!J$122</f>
        <v>0</v>
      </c>
      <c r="K236" s="202">
        <f>'Debt and equity calcs'!K$127-'Debt and equity calcs'!K$122</f>
        <v>0</v>
      </c>
      <c r="L236" s="202">
        <f>'Debt and equity calcs'!L$127-'Debt and equity calcs'!L$122</f>
        <v>0</v>
      </c>
      <c r="M236" s="202">
        <f>'Debt and equity calcs'!M$127-'Debt and equity calcs'!M$122</f>
        <v>0</v>
      </c>
      <c r="N236" s="202">
        <f>'Debt and equity calcs'!N$127-'Debt and equity calcs'!N$122</f>
        <v>0</v>
      </c>
      <c r="O236" s="202">
        <f>'Debt and equity calcs'!O$127-'Debt and equity calcs'!O$122</f>
        <v>0</v>
      </c>
      <c r="P236" s="202">
        <f>'Debt and equity calcs'!P$127-'Debt and equity calcs'!P$122</f>
        <v>0</v>
      </c>
      <c r="Q236" s="202">
        <f>'Debt and equity calcs'!Q$127-'Debt and equity calcs'!Q$122</f>
        <v>0</v>
      </c>
      <c r="R236" s="202">
        <f>'Debt and equity calcs'!R$127-'Debt and equity calcs'!R$122</f>
        <v>0</v>
      </c>
      <c r="S236" s="202">
        <f>'Debt and equity calcs'!S$127-'Debt and equity calcs'!S$122</f>
        <v>0</v>
      </c>
      <c r="T236" s="202">
        <f>'Debt and equity calcs'!T$127-'Debt and equity calcs'!T$122</f>
        <v>0</v>
      </c>
      <c r="U236" s="202">
        <f>'Debt and equity calcs'!U$127-'Debt and equity calcs'!U$122</f>
        <v>0</v>
      </c>
      <c r="V236" s="202">
        <f>'Debt and equity calcs'!V$127-'Debt and equity calcs'!V$122</f>
        <v>0</v>
      </c>
      <c r="W236" s="202">
        <f>'Debt and equity calcs'!W$127-'Debt and equity calcs'!W$122</f>
        <v>0</v>
      </c>
      <c r="X236" s="202">
        <f>'Debt and equity calcs'!X$127-'Debt and equity calcs'!X$122</f>
        <v>0</v>
      </c>
      <c r="Y236" s="202">
        <f>'Debt and equity calcs'!Y$127-'Debt and equity calcs'!Y$122</f>
        <v>0</v>
      </c>
      <c r="Z236" s="202">
        <f>'Debt and equity calcs'!Z$127-'Debt and equity calcs'!Z$122</f>
        <v>0</v>
      </c>
      <c r="AA236" s="202">
        <f>'Debt and equity calcs'!AA$127-'Debt and equity calcs'!AA$122</f>
        <v>0</v>
      </c>
      <c r="AB236" s="202">
        <f>'Debt and equity calcs'!AB$127-'Debt and equity calcs'!AB$122</f>
        <v>0</v>
      </c>
      <c r="AC236" s="202">
        <f>'Debt and equity calcs'!AC$127-'Debt and equity calcs'!AC$122</f>
        <v>0</v>
      </c>
      <c r="AD236" s="202">
        <f>'Debt and equity calcs'!AD$127-'Debt and equity calcs'!AD$122</f>
        <v>0</v>
      </c>
      <c r="AE236" s="202">
        <f>'Debt and equity calcs'!AE$127-'Debt and equity calcs'!AE$122</f>
        <v>0</v>
      </c>
      <c r="AF236" s="202">
        <f>'Debt and equity calcs'!AF$127-'Debt and equity calcs'!AF$122</f>
        <v>0</v>
      </c>
      <c r="AG236" s="202">
        <f>'Debt and equity calcs'!AG$127-'Debt and equity calcs'!AG$122</f>
        <v>0</v>
      </c>
      <c r="AH236" s="202">
        <f>'Debt and equity calcs'!AH$127-'Debt and equity calcs'!AH$122</f>
        <v>0</v>
      </c>
      <c r="AI236" s="202">
        <f>'Debt and equity calcs'!AI$127-'Debt and equity calcs'!AI$122</f>
        <v>0</v>
      </c>
      <c r="AJ236" s="202">
        <f>'Debt and equity calcs'!AJ$127-'Debt and equity calcs'!AJ$122</f>
        <v>0</v>
      </c>
      <c r="AK236" s="202">
        <f>'Debt and equity calcs'!AK$127-'Debt and equity calcs'!AK$122</f>
        <v>0</v>
      </c>
      <c r="AL236" s="202">
        <f>'Debt and equity calcs'!AL$127-'Debt and equity calcs'!AL$122</f>
        <v>0</v>
      </c>
      <c r="AM236" s="202">
        <f>'Debt and equity calcs'!AM$127-'Debt and equity calcs'!AM$122</f>
        <v>0</v>
      </c>
      <c r="AN236" s="202">
        <f>'Debt and equity calcs'!AN$127-'Debt and equity calcs'!AN$122</f>
        <v>0</v>
      </c>
      <c r="AO236" s="202">
        <f>'Debt and equity calcs'!AO$127-'Debt and equity calcs'!AO$122</f>
        <v>0</v>
      </c>
      <c r="AP236" s="202">
        <f>'Debt and equity calcs'!AP$127-'Debt and equity calcs'!AP$122</f>
        <v>0</v>
      </c>
      <c r="AQ236" s="202">
        <f>'Debt and equity calcs'!AQ$127-'Debt and equity calcs'!AQ$122</f>
        <v>0</v>
      </c>
      <c r="AR236" s="202">
        <f>'Debt and equity calcs'!AR$127-'Debt and equity calcs'!AR$122</f>
        <v>0</v>
      </c>
      <c r="AS236" s="202">
        <f>'Debt and equity calcs'!AS$127-'Debt and equity calcs'!AS$122</f>
        <v>0</v>
      </c>
      <c r="AT236" s="202">
        <f>'Debt and equity calcs'!AT$127-'Debt and equity calcs'!AT$122</f>
        <v>0</v>
      </c>
      <c r="AU236" s="202">
        <f>'Debt and equity calcs'!AU$127-'Debt and equity calcs'!AU$122</f>
        <v>0</v>
      </c>
      <c r="AV236" s="202">
        <f>'Debt and equity calcs'!AV$127-'Debt and equity calcs'!AV$122</f>
        <v>0</v>
      </c>
      <c r="AW236" s="202">
        <f>'Debt and equity calcs'!AW$127-'Debt and equity calcs'!AW$122</f>
        <v>0</v>
      </c>
      <c r="AX236" s="202">
        <f>'Debt and equity calcs'!AX$127-'Debt and equity calcs'!AX$122</f>
        <v>0</v>
      </c>
      <c r="AY236" s="202">
        <f>'Debt and equity calcs'!AY$127-'Debt and equity calcs'!AY$122</f>
        <v>0</v>
      </c>
      <c r="AZ236" s="202">
        <f>'Debt and equity calcs'!AZ$127-'Debt and equity calcs'!AZ$122</f>
        <v>0</v>
      </c>
      <c r="BA236" s="202">
        <f>'Debt and equity calcs'!BA$127-'Debt and equity calcs'!BA$122</f>
        <v>0</v>
      </c>
      <c r="BB236" s="202">
        <f>'Debt and equity calcs'!BB$127-'Debt and equity calcs'!BB$122</f>
        <v>0</v>
      </c>
      <c r="BC236" s="202">
        <f>'Debt and equity calcs'!BC$127-'Debt and equity calcs'!BC$122</f>
        <v>0</v>
      </c>
      <c r="BD236" s="202">
        <f>'Debt and equity calcs'!BD$127-'Debt and equity calcs'!BD$122</f>
        <v>0</v>
      </c>
      <c r="BE236" s="202">
        <f>'Debt and equity calcs'!BE$127-'Debt and equity calcs'!BE$122</f>
        <v>0</v>
      </c>
      <c r="BF236" s="202">
        <f>'Debt and equity calcs'!BF$127-'Debt and equity calcs'!BF$122</f>
        <v>0</v>
      </c>
      <c r="BG236" s="202">
        <f>'Debt and equity calcs'!BG$127-'Debt and equity calcs'!BG$122</f>
        <v>0</v>
      </c>
      <c r="BH236" s="202">
        <f>'Debt and equity calcs'!BH$127-'Debt and equity calcs'!BH$122</f>
        <v>0</v>
      </c>
      <c r="BI236" s="202">
        <f>'Debt and equity calcs'!BI$127-'Debt and equity calcs'!BI$122</f>
        <v>0</v>
      </c>
      <c r="BJ236" s="202">
        <f>'Debt and equity calcs'!BJ$127-'Debt and equity calcs'!BJ$122</f>
        <v>0</v>
      </c>
      <c r="BK236" s="202">
        <f>'Debt and equity calcs'!BK$127-'Debt and equity calcs'!BK$122</f>
        <v>0</v>
      </c>
      <c r="BL236" s="202">
        <f>'Debt and equity calcs'!BL$127-'Debt and equity calcs'!BL$122</f>
        <v>0</v>
      </c>
      <c r="BM236" s="202">
        <f>'Debt and equity calcs'!BM$127-'Debt and equity calcs'!BM$122</f>
        <v>0</v>
      </c>
      <c r="BN236" s="202">
        <f>'Debt and equity calcs'!BN$127-'Debt and equity calcs'!BN$122</f>
        <v>0</v>
      </c>
      <c r="BO236" s="202">
        <f>'Debt and equity calcs'!BO$127-'Debt and equity calcs'!BO$122</f>
        <v>0</v>
      </c>
      <c r="BP236" s="202">
        <f>'Debt and equity calcs'!BP$127-'Debt and equity calcs'!BP$122</f>
        <v>0</v>
      </c>
      <c r="BQ236" s="202">
        <f>'Debt and equity calcs'!BQ$127-'Debt and equity calcs'!BQ$122</f>
        <v>0</v>
      </c>
      <c r="BR236" s="202">
        <f>'Debt and equity calcs'!BR$127-'Debt and equity calcs'!BR$122</f>
        <v>0</v>
      </c>
      <c r="BS236" s="202">
        <f>'Debt and equity calcs'!BS$127-'Debt and equity calcs'!BS$122</f>
        <v>0</v>
      </c>
      <c r="BT236" s="202">
        <f>'Debt and equity calcs'!BT$127-'Debt and equity calcs'!BT$122</f>
        <v>0</v>
      </c>
      <c r="BU236" s="202">
        <f>'Debt and equity calcs'!BU$127-'Debt and equity calcs'!BU$122</f>
        <v>0</v>
      </c>
      <c r="BV236" s="202">
        <f>'Debt and equity calcs'!BV$127-'Debt and equity calcs'!BV$122</f>
        <v>0</v>
      </c>
      <c r="BW236" s="202">
        <f>'Debt and equity calcs'!BW$127-'Debt and equity calcs'!BW$122</f>
        <v>0</v>
      </c>
      <c r="BX236" s="202">
        <f>'Debt and equity calcs'!BX$127-'Debt and equity calcs'!BX$122</f>
        <v>0</v>
      </c>
      <c r="BY236" s="202">
        <f>'Debt and equity calcs'!BY$127-'Debt and equity calcs'!BY$122</f>
        <v>0</v>
      </c>
      <c r="BZ236" s="202">
        <f>'Debt and equity calcs'!BZ$127-'Debt and equity calcs'!BZ$122</f>
        <v>0</v>
      </c>
      <c r="CA236" s="202">
        <f>'Debt and equity calcs'!CA$127-'Debt and equity calcs'!CA$122</f>
        <v>0</v>
      </c>
      <c r="CB236" s="202">
        <f>'Debt and equity calcs'!CB$127-'Debt and equity calcs'!CB$122</f>
        <v>0</v>
      </c>
      <c r="CC236" s="202">
        <f>'Debt and equity calcs'!CC$127-'Debt and equity calcs'!CC$122</f>
        <v>0</v>
      </c>
      <c r="CD236" s="202">
        <f>'Debt and equity calcs'!CD$127-'Debt and equity calcs'!CD$122</f>
        <v>0</v>
      </c>
      <c r="CE236" s="202">
        <f>'Debt and equity calcs'!CE$127-'Debt and equity calcs'!CE$122</f>
        <v>0</v>
      </c>
      <c r="CF236" s="202">
        <f>'Debt and equity calcs'!CF$127-'Debt and equity calcs'!CF$122</f>
        <v>0</v>
      </c>
      <c r="CG236" s="202">
        <f>'Debt and equity calcs'!CG$127-'Debt and equity calcs'!CG$122</f>
        <v>0</v>
      </c>
      <c r="CH236" s="66"/>
    </row>
    <row r="237" spans="1:86" s="115" customFormat="1" x14ac:dyDescent="0.25">
      <c r="A237" s="81"/>
      <c r="B237" s="81" t="s">
        <v>60</v>
      </c>
      <c r="D237" s="113">
        <f>SUM(F237:CG237)</f>
        <v>0</v>
      </c>
      <c r="F237" s="202">
        <f>'Debt and equity calcs'!F$118</f>
        <v>0</v>
      </c>
      <c r="G237" s="202">
        <f>'Debt and equity calcs'!G$118</f>
        <v>0</v>
      </c>
      <c r="H237" s="202">
        <f>'Debt and equity calcs'!H$118</f>
        <v>0</v>
      </c>
      <c r="I237" s="202">
        <f>'Debt and equity calcs'!I$118</f>
        <v>0</v>
      </c>
      <c r="J237" s="202">
        <f>'Debt and equity calcs'!J$118</f>
        <v>0</v>
      </c>
      <c r="K237" s="202">
        <f>'Debt and equity calcs'!K$118</f>
        <v>0</v>
      </c>
      <c r="L237" s="202">
        <f>'Debt and equity calcs'!L$118</f>
        <v>0</v>
      </c>
      <c r="M237" s="202">
        <f>'Debt and equity calcs'!M$118</f>
        <v>0</v>
      </c>
      <c r="N237" s="202">
        <f>'Debt and equity calcs'!N$118</f>
        <v>0</v>
      </c>
      <c r="O237" s="202">
        <f>'Debt and equity calcs'!O$118</f>
        <v>0</v>
      </c>
      <c r="P237" s="202">
        <f>'Debt and equity calcs'!P$118</f>
        <v>0</v>
      </c>
      <c r="Q237" s="202">
        <f>'Debt and equity calcs'!Q$118</f>
        <v>0</v>
      </c>
      <c r="R237" s="202">
        <f>'Debt and equity calcs'!R$118</f>
        <v>0</v>
      </c>
      <c r="S237" s="202">
        <f>'Debt and equity calcs'!S$118</f>
        <v>0</v>
      </c>
      <c r="T237" s="202">
        <f>'Debt and equity calcs'!T$118</f>
        <v>0</v>
      </c>
      <c r="U237" s="202">
        <f>'Debt and equity calcs'!U$118</f>
        <v>0</v>
      </c>
      <c r="V237" s="202">
        <f>'Debt and equity calcs'!V$118</f>
        <v>0</v>
      </c>
      <c r="W237" s="202">
        <f>'Debt and equity calcs'!W$118</f>
        <v>0</v>
      </c>
      <c r="X237" s="202">
        <f>'Debt and equity calcs'!X$118</f>
        <v>0</v>
      </c>
      <c r="Y237" s="202">
        <f>'Debt and equity calcs'!Y$118</f>
        <v>0</v>
      </c>
      <c r="Z237" s="202">
        <f>'Debt and equity calcs'!Z$118</f>
        <v>0</v>
      </c>
      <c r="AA237" s="202">
        <f>'Debt and equity calcs'!AA$118</f>
        <v>0</v>
      </c>
      <c r="AB237" s="202">
        <f>'Debt and equity calcs'!AB$118</f>
        <v>0</v>
      </c>
      <c r="AC237" s="202">
        <f>'Debt and equity calcs'!AC$118</f>
        <v>0</v>
      </c>
      <c r="AD237" s="202">
        <f>'Debt and equity calcs'!AD$118</f>
        <v>0</v>
      </c>
      <c r="AE237" s="202">
        <f>'Debt and equity calcs'!AE$118</f>
        <v>0</v>
      </c>
      <c r="AF237" s="202">
        <f>'Debt and equity calcs'!AF$118</f>
        <v>0</v>
      </c>
      <c r="AG237" s="202">
        <f>'Debt and equity calcs'!AG$118</f>
        <v>0</v>
      </c>
      <c r="AH237" s="202">
        <f>'Debt and equity calcs'!AH$118</f>
        <v>0</v>
      </c>
      <c r="AI237" s="202">
        <f>'Debt and equity calcs'!AI$118</f>
        <v>0</v>
      </c>
      <c r="AJ237" s="202">
        <f>'Debt and equity calcs'!AJ$118</f>
        <v>0</v>
      </c>
      <c r="AK237" s="202">
        <f>'Debt and equity calcs'!AK$118</f>
        <v>0</v>
      </c>
      <c r="AL237" s="202">
        <f>'Debt and equity calcs'!AL$118</f>
        <v>0</v>
      </c>
      <c r="AM237" s="202">
        <f>'Debt and equity calcs'!AM$118</f>
        <v>0</v>
      </c>
      <c r="AN237" s="202">
        <f>'Debt and equity calcs'!AN$118</f>
        <v>0</v>
      </c>
      <c r="AO237" s="202">
        <f>'Debt and equity calcs'!AO$118</f>
        <v>0</v>
      </c>
      <c r="AP237" s="202">
        <f>'Debt and equity calcs'!AP$118</f>
        <v>0</v>
      </c>
      <c r="AQ237" s="202">
        <f>'Debt and equity calcs'!AQ$118</f>
        <v>0</v>
      </c>
      <c r="AR237" s="202">
        <f>'Debt and equity calcs'!AR$118</f>
        <v>0</v>
      </c>
      <c r="AS237" s="202">
        <f>'Debt and equity calcs'!AS$118</f>
        <v>0</v>
      </c>
      <c r="AT237" s="202">
        <f>'Debt and equity calcs'!AT$118</f>
        <v>0</v>
      </c>
      <c r="AU237" s="202">
        <f>'Debt and equity calcs'!AU$118</f>
        <v>0</v>
      </c>
      <c r="AV237" s="202">
        <f>'Debt and equity calcs'!AV$118</f>
        <v>0</v>
      </c>
      <c r="AW237" s="202">
        <f>'Debt and equity calcs'!AW$118</f>
        <v>0</v>
      </c>
      <c r="AX237" s="202">
        <f>'Debt and equity calcs'!AX$118</f>
        <v>0</v>
      </c>
      <c r="AY237" s="202">
        <f>'Debt and equity calcs'!AY$118</f>
        <v>0</v>
      </c>
      <c r="AZ237" s="202">
        <f>'Debt and equity calcs'!AZ$118</f>
        <v>0</v>
      </c>
      <c r="BA237" s="202">
        <f>'Debt and equity calcs'!BA$118</f>
        <v>0</v>
      </c>
      <c r="BB237" s="202">
        <f>'Debt and equity calcs'!BB$118</f>
        <v>0</v>
      </c>
      <c r="BC237" s="202">
        <f>'Debt and equity calcs'!BC$118</f>
        <v>0</v>
      </c>
      <c r="BD237" s="202">
        <f>'Debt and equity calcs'!BD$118</f>
        <v>0</v>
      </c>
      <c r="BE237" s="202">
        <f>'Debt and equity calcs'!BE$118</f>
        <v>0</v>
      </c>
      <c r="BF237" s="202">
        <f>'Debt and equity calcs'!BF$118</f>
        <v>0</v>
      </c>
      <c r="BG237" s="202">
        <f>'Debt and equity calcs'!BG$118</f>
        <v>0</v>
      </c>
      <c r="BH237" s="202">
        <f>'Debt and equity calcs'!BH$118</f>
        <v>0</v>
      </c>
      <c r="BI237" s="202">
        <f>'Debt and equity calcs'!BI$118</f>
        <v>0</v>
      </c>
      <c r="BJ237" s="202">
        <f>'Debt and equity calcs'!BJ$118</f>
        <v>0</v>
      </c>
      <c r="BK237" s="202">
        <f>'Debt and equity calcs'!BK$118</f>
        <v>0</v>
      </c>
      <c r="BL237" s="202">
        <f>'Debt and equity calcs'!BL$118</f>
        <v>0</v>
      </c>
      <c r="BM237" s="202">
        <f>'Debt and equity calcs'!BM$118</f>
        <v>0</v>
      </c>
      <c r="BN237" s="202">
        <f>'Debt and equity calcs'!BN$118</f>
        <v>0</v>
      </c>
      <c r="BO237" s="202">
        <f>'Debt and equity calcs'!BO$118</f>
        <v>0</v>
      </c>
      <c r="BP237" s="202">
        <f>'Debt and equity calcs'!BP$118</f>
        <v>0</v>
      </c>
      <c r="BQ237" s="202">
        <f>'Debt and equity calcs'!BQ$118</f>
        <v>0</v>
      </c>
      <c r="BR237" s="202">
        <f>'Debt and equity calcs'!BR$118</f>
        <v>0</v>
      </c>
      <c r="BS237" s="202">
        <f>'Debt and equity calcs'!BS$118</f>
        <v>0</v>
      </c>
      <c r="BT237" s="202">
        <f>'Debt and equity calcs'!BT$118</f>
        <v>0</v>
      </c>
      <c r="BU237" s="202">
        <f>'Debt and equity calcs'!BU$118</f>
        <v>0</v>
      </c>
      <c r="BV237" s="202">
        <f>'Debt and equity calcs'!BV$118</f>
        <v>0</v>
      </c>
      <c r="BW237" s="202">
        <f>'Debt and equity calcs'!BW$118</f>
        <v>0</v>
      </c>
      <c r="BX237" s="202">
        <f>'Debt and equity calcs'!BX$118</f>
        <v>0</v>
      </c>
      <c r="BY237" s="202">
        <f>'Debt and equity calcs'!BY$118</f>
        <v>0</v>
      </c>
      <c r="BZ237" s="202">
        <f>'Debt and equity calcs'!BZ$118</f>
        <v>0</v>
      </c>
      <c r="CA237" s="202">
        <f>'Debt and equity calcs'!CA$118</f>
        <v>0</v>
      </c>
      <c r="CB237" s="202">
        <f>'Debt and equity calcs'!CB$118</f>
        <v>0</v>
      </c>
      <c r="CC237" s="202">
        <f>'Debt and equity calcs'!CC$118</f>
        <v>0</v>
      </c>
      <c r="CD237" s="202">
        <f>'Debt and equity calcs'!CD$118</f>
        <v>0</v>
      </c>
      <c r="CE237" s="202">
        <f>'Debt and equity calcs'!CE$118</f>
        <v>0</v>
      </c>
      <c r="CF237" s="202">
        <f>'Debt and equity calcs'!CF$118</f>
        <v>0</v>
      </c>
      <c r="CG237" s="202">
        <f>'Debt and equity calcs'!CG$118</f>
        <v>0</v>
      </c>
      <c r="CH237" s="66"/>
    </row>
    <row r="238" spans="1:86" s="115" customFormat="1" ht="15.75" thickBot="1" x14ac:dyDescent="0.3">
      <c r="A238" s="81"/>
      <c r="B238" s="599" t="s">
        <v>664</v>
      </c>
      <c r="D238" s="600">
        <f>SUM(F238:CG238)</f>
        <v>0</v>
      </c>
      <c r="F238" s="203">
        <f>SUM(F236:F237)</f>
        <v>0</v>
      </c>
      <c r="G238" s="203">
        <f t="shared" ref="G238:BR238" si="177">SUM(G236:G237)</f>
        <v>0</v>
      </c>
      <c r="H238" s="203">
        <f t="shared" si="177"/>
        <v>0</v>
      </c>
      <c r="I238" s="203">
        <f t="shared" si="177"/>
        <v>0</v>
      </c>
      <c r="J238" s="203">
        <f t="shared" si="177"/>
        <v>0</v>
      </c>
      <c r="K238" s="203">
        <f t="shared" si="177"/>
        <v>0</v>
      </c>
      <c r="L238" s="203">
        <f t="shared" si="177"/>
        <v>0</v>
      </c>
      <c r="M238" s="203">
        <f t="shared" si="177"/>
        <v>0</v>
      </c>
      <c r="N238" s="203">
        <f t="shared" si="177"/>
        <v>0</v>
      </c>
      <c r="O238" s="203">
        <f t="shared" si="177"/>
        <v>0</v>
      </c>
      <c r="P238" s="203">
        <f t="shared" si="177"/>
        <v>0</v>
      </c>
      <c r="Q238" s="203">
        <f t="shared" si="177"/>
        <v>0</v>
      </c>
      <c r="R238" s="203">
        <f t="shared" si="177"/>
        <v>0</v>
      </c>
      <c r="S238" s="203">
        <f t="shared" si="177"/>
        <v>0</v>
      </c>
      <c r="T238" s="203">
        <f t="shared" si="177"/>
        <v>0</v>
      </c>
      <c r="U238" s="203">
        <f t="shared" si="177"/>
        <v>0</v>
      </c>
      <c r="V238" s="203">
        <f t="shared" si="177"/>
        <v>0</v>
      </c>
      <c r="W238" s="203">
        <f t="shared" si="177"/>
        <v>0</v>
      </c>
      <c r="X238" s="203">
        <f t="shared" si="177"/>
        <v>0</v>
      </c>
      <c r="Y238" s="203">
        <f t="shared" si="177"/>
        <v>0</v>
      </c>
      <c r="Z238" s="203">
        <f t="shared" si="177"/>
        <v>0</v>
      </c>
      <c r="AA238" s="203">
        <f t="shared" si="177"/>
        <v>0</v>
      </c>
      <c r="AB238" s="203">
        <f t="shared" si="177"/>
        <v>0</v>
      </c>
      <c r="AC238" s="203">
        <f t="shared" si="177"/>
        <v>0</v>
      </c>
      <c r="AD238" s="203">
        <f t="shared" si="177"/>
        <v>0</v>
      </c>
      <c r="AE238" s="203">
        <f t="shared" si="177"/>
        <v>0</v>
      </c>
      <c r="AF238" s="203">
        <f t="shared" si="177"/>
        <v>0</v>
      </c>
      <c r="AG238" s="203">
        <f t="shared" si="177"/>
        <v>0</v>
      </c>
      <c r="AH238" s="203">
        <f t="shared" si="177"/>
        <v>0</v>
      </c>
      <c r="AI238" s="203">
        <f t="shared" si="177"/>
        <v>0</v>
      </c>
      <c r="AJ238" s="203">
        <f t="shared" si="177"/>
        <v>0</v>
      </c>
      <c r="AK238" s="203">
        <f t="shared" si="177"/>
        <v>0</v>
      </c>
      <c r="AL238" s="203">
        <f t="shared" si="177"/>
        <v>0</v>
      </c>
      <c r="AM238" s="203">
        <f t="shared" si="177"/>
        <v>0</v>
      </c>
      <c r="AN238" s="203">
        <f t="shared" si="177"/>
        <v>0</v>
      </c>
      <c r="AO238" s="203">
        <f t="shared" si="177"/>
        <v>0</v>
      </c>
      <c r="AP238" s="203">
        <f t="shared" si="177"/>
        <v>0</v>
      </c>
      <c r="AQ238" s="203">
        <f t="shared" si="177"/>
        <v>0</v>
      </c>
      <c r="AR238" s="203">
        <f t="shared" si="177"/>
        <v>0</v>
      </c>
      <c r="AS238" s="203">
        <f t="shared" si="177"/>
        <v>0</v>
      </c>
      <c r="AT238" s="203">
        <f t="shared" si="177"/>
        <v>0</v>
      </c>
      <c r="AU238" s="203">
        <f t="shared" si="177"/>
        <v>0</v>
      </c>
      <c r="AV238" s="203">
        <f t="shared" si="177"/>
        <v>0</v>
      </c>
      <c r="AW238" s="203">
        <f t="shared" si="177"/>
        <v>0</v>
      </c>
      <c r="AX238" s="203">
        <f t="shared" si="177"/>
        <v>0</v>
      </c>
      <c r="AY238" s="203">
        <f t="shared" si="177"/>
        <v>0</v>
      </c>
      <c r="AZ238" s="203">
        <f t="shared" si="177"/>
        <v>0</v>
      </c>
      <c r="BA238" s="203">
        <f t="shared" si="177"/>
        <v>0</v>
      </c>
      <c r="BB238" s="203">
        <f t="shared" si="177"/>
        <v>0</v>
      </c>
      <c r="BC238" s="203">
        <f t="shared" si="177"/>
        <v>0</v>
      </c>
      <c r="BD238" s="203">
        <f t="shared" si="177"/>
        <v>0</v>
      </c>
      <c r="BE238" s="203">
        <f t="shared" si="177"/>
        <v>0</v>
      </c>
      <c r="BF238" s="203">
        <f t="shared" si="177"/>
        <v>0</v>
      </c>
      <c r="BG238" s="203">
        <f t="shared" si="177"/>
        <v>0</v>
      </c>
      <c r="BH238" s="203">
        <f t="shared" si="177"/>
        <v>0</v>
      </c>
      <c r="BI238" s="203">
        <f t="shared" si="177"/>
        <v>0</v>
      </c>
      <c r="BJ238" s="203">
        <f t="shared" si="177"/>
        <v>0</v>
      </c>
      <c r="BK238" s="203">
        <f t="shared" si="177"/>
        <v>0</v>
      </c>
      <c r="BL238" s="203">
        <f t="shared" si="177"/>
        <v>0</v>
      </c>
      <c r="BM238" s="203">
        <f t="shared" si="177"/>
        <v>0</v>
      </c>
      <c r="BN238" s="203">
        <f t="shared" si="177"/>
        <v>0</v>
      </c>
      <c r="BO238" s="203">
        <f t="shared" si="177"/>
        <v>0</v>
      </c>
      <c r="BP238" s="203">
        <f t="shared" si="177"/>
        <v>0</v>
      </c>
      <c r="BQ238" s="203">
        <f t="shared" si="177"/>
        <v>0</v>
      </c>
      <c r="BR238" s="203">
        <f t="shared" si="177"/>
        <v>0</v>
      </c>
      <c r="BS238" s="203">
        <f t="shared" ref="BS238:CG238" si="178">SUM(BS236:BS237)</f>
        <v>0</v>
      </c>
      <c r="BT238" s="203">
        <f t="shared" si="178"/>
        <v>0</v>
      </c>
      <c r="BU238" s="203">
        <f t="shared" si="178"/>
        <v>0</v>
      </c>
      <c r="BV238" s="203">
        <f t="shared" si="178"/>
        <v>0</v>
      </c>
      <c r="BW238" s="203">
        <f t="shared" si="178"/>
        <v>0</v>
      </c>
      <c r="BX238" s="203">
        <f t="shared" si="178"/>
        <v>0</v>
      </c>
      <c r="BY238" s="203">
        <f t="shared" si="178"/>
        <v>0</v>
      </c>
      <c r="BZ238" s="203">
        <f t="shared" si="178"/>
        <v>0</v>
      </c>
      <c r="CA238" s="203">
        <f t="shared" si="178"/>
        <v>0</v>
      </c>
      <c r="CB238" s="203">
        <f t="shared" si="178"/>
        <v>0</v>
      </c>
      <c r="CC238" s="203">
        <f t="shared" si="178"/>
        <v>0</v>
      </c>
      <c r="CD238" s="203">
        <f t="shared" si="178"/>
        <v>0</v>
      </c>
      <c r="CE238" s="203">
        <f t="shared" si="178"/>
        <v>0</v>
      </c>
      <c r="CF238" s="203">
        <f t="shared" si="178"/>
        <v>0</v>
      </c>
      <c r="CG238" s="203">
        <f t="shared" si="178"/>
        <v>0</v>
      </c>
      <c r="CH238" s="66"/>
    </row>
    <row r="239" spans="1:86" s="263" customFormat="1" ht="6.6" customHeight="1" thickTop="1" x14ac:dyDescent="0.25">
      <c r="CH239" s="43"/>
    </row>
    <row r="240" spans="1:86" s="115" customFormat="1" x14ac:dyDescent="0.25">
      <c r="A240" s="115" t="s">
        <v>1228</v>
      </c>
      <c r="D240" s="786">
        <f ca="1">SUM(F240:CG240)</f>
        <v>2207844.7664986169</v>
      </c>
      <c r="E240" s="283"/>
      <c r="F240" s="786">
        <f ca="1">F233+F238</f>
        <v>-2.7284841053187847E-11</v>
      </c>
      <c r="G240" s="786">
        <f t="shared" ref="G240:BR240" ca="1" si="179">G233+G238</f>
        <v>3583.7965976810592</v>
      </c>
      <c r="H240" s="786">
        <f t="shared" ca="1" si="179"/>
        <v>8615.5063947834424</v>
      </c>
      <c r="I240" s="786">
        <f t="shared" ca="1" si="179"/>
        <v>9645.0815385564056</v>
      </c>
      <c r="J240" s="786">
        <f t="shared" ca="1" si="179"/>
        <v>9562.5321067685072</v>
      </c>
      <c r="K240" s="786">
        <f t="shared" ca="1" si="179"/>
        <v>10382.758793541594</v>
      </c>
      <c r="L240" s="786">
        <f t="shared" ca="1" si="179"/>
        <v>10063.46588970544</v>
      </c>
      <c r="M240" s="786">
        <f t="shared" ca="1" si="179"/>
        <v>11132.406038620429</v>
      </c>
      <c r="N240" s="786">
        <f t="shared" ca="1" si="179"/>
        <v>37507.013599722406</v>
      </c>
      <c r="O240" s="786">
        <f t="shared" ca="1" si="179"/>
        <v>39373.21519402515</v>
      </c>
      <c r="P240" s="786">
        <f t="shared" ca="1" si="179"/>
        <v>38926.165816677647</v>
      </c>
      <c r="Q240" s="786">
        <f t="shared" ca="1" si="179"/>
        <v>40833.491718134872</v>
      </c>
      <c r="R240" s="786">
        <f t="shared" ca="1" si="179"/>
        <v>40777.035964651732</v>
      </c>
      <c r="S240" s="786">
        <f t="shared" ca="1" si="179"/>
        <v>42322.566969730622</v>
      </c>
      <c r="T240" s="786">
        <f t="shared" ca="1" si="179"/>
        <v>41848.69669945784</v>
      </c>
      <c r="U240" s="786">
        <f t="shared" ca="1" si="179"/>
        <v>43840.698425862523</v>
      </c>
      <c r="V240" s="786">
        <f t="shared" ca="1" si="179"/>
        <v>43352.555852789948</v>
      </c>
      <c r="W240" s="786">
        <f t="shared" ca="1" si="179"/>
        <v>45388.122251038745</v>
      </c>
      <c r="X240" s="786">
        <f t="shared" ca="1" si="179"/>
        <v>44885.09452477438</v>
      </c>
      <c r="Y240" s="786">
        <f t="shared" ca="1" si="179"/>
        <v>46965.051099443925</v>
      </c>
      <c r="Z240" s="786">
        <f t="shared" ca="1" si="179"/>
        <v>46889.583208531389</v>
      </c>
      <c r="AA240" s="786">
        <f t="shared" ca="1" si="179"/>
        <v>48571.671762314676</v>
      </c>
      <c r="AB240" s="786">
        <f t="shared" ca="1" si="179"/>
        <v>48036.910754324388</v>
      </c>
      <c r="AC240" s="786">
        <f t="shared" ca="1" si="179"/>
        <v>50208.142650608032</v>
      </c>
      <c r="AD240" s="786">
        <f t="shared" ca="1" si="179"/>
        <v>49656.466982349215</v>
      </c>
      <c r="AE240" s="786">
        <f t="shared" ca="1" si="179"/>
        <v>51874.591102490551</v>
      </c>
      <c r="AF240" s="786">
        <f t="shared" ca="1" si="179"/>
        <v>51305.254659292965</v>
      </c>
      <c r="AG240" s="786">
        <f t="shared" ca="1" si="179"/>
        <v>53571.110504534932</v>
      </c>
      <c r="AH240" s="786">
        <f t="shared" ca="1" si="179"/>
        <v>53469.866531818428</v>
      </c>
      <c r="AI240" s="786">
        <f t="shared" ca="1" si="179"/>
        <v>55297.757214827099</v>
      </c>
      <c r="AJ240" s="786">
        <f t="shared" ca="1" si="179"/>
        <v>54690.706571827679</v>
      </c>
      <c r="AK240" s="786">
        <f t="shared" ca="1" si="179"/>
        <v>92923.634427783953</v>
      </c>
      <c r="AL240" s="786">
        <f t="shared" ca="1" si="179"/>
        <v>92296.447797052533</v>
      </c>
      <c r="AM240" s="786">
        <f t="shared" ca="1" si="179"/>
        <v>94922.619719319831</v>
      </c>
      <c r="AN240" s="786">
        <f t="shared" ca="1" si="179"/>
        <v>94492.734987793883</v>
      </c>
      <c r="AO240" s="786">
        <f t="shared" ca="1" si="179"/>
        <v>97182.719373794331</v>
      </c>
      <c r="AP240" s="786">
        <f t="shared" ca="1" si="179"/>
        <v>97278.426205587195</v>
      </c>
      <c r="AQ240" s="786">
        <f t="shared" ca="1" si="179"/>
        <v>99499.321519630714</v>
      </c>
      <c r="AR240" s="786">
        <f t="shared" ca="1" si="179"/>
        <v>99051.403588076384</v>
      </c>
      <c r="AS240" s="786">
        <f t="shared" ca="1" si="179"/>
        <v>101873.83871911299</v>
      </c>
      <c r="AT240" s="786">
        <f t="shared" ca="1" si="179"/>
        <v>101416.56467359333</v>
      </c>
      <c r="AU240" s="786">
        <f t="shared" ca="1" si="179"/>
        <v>104329.73806798575</v>
      </c>
      <c r="AV240" s="786">
        <f t="shared" ca="1" si="179"/>
        <v>0</v>
      </c>
      <c r="AW240" s="786">
        <f t="shared" ca="1" si="179"/>
        <v>0</v>
      </c>
      <c r="AX240" s="786">
        <f t="shared" ca="1" si="179"/>
        <v>0</v>
      </c>
      <c r="AY240" s="786">
        <f t="shared" ca="1" si="179"/>
        <v>0</v>
      </c>
      <c r="AZ240" s="786">
        <f t="shared" ca="1" si="179"/>
        <v>0</v>
      </c>
      <c r="BA240" s="786">
        <f t="shared" ca="1" si="179"/>
        <v>0</v>
      </c>
      <c r="BB240" s="786">
        <f t="shared" ca="1" si="179"/>
        <v>0</v>
      </c>
      <c r="BC240" s="786">
        <f t="shared" ca="1" si="179"/>
        <v>0</v>
      </c>
      <c r="BD240" s="786">
        <f t="shared" ca="1" si="179"/>
        <v>0</v>
      </c>
      <c r="BE240" s="786">
        <f t="shared" ca="1" si="179"/>
        <v>0</v>
      </c>
      <c r="BF240" s="786">
        <f t="shared" ca="1" si="179"/>
        <v>0</v>
      </c>
      <c r="BG240" s="786">
        <f t="shared" ca="1" si="179"/>
        <v>0</v>
      </c>
      <c r="BH240" s="786">
        <f t="shared" ca="1" si="179"/>
        <v>0</v>
      </c>
      <c r="BI240" s="786">
        <f t="shared" ca="1" si="179"/>
        <v>0</v>
      </c>
      <c r="BJ240" s="786">
        <f t="shared" ca="1" si="179"/>
        <v>0</v>
      </c>
      <c r="BK240" s="786">
        <f t="shared" ca="1" si="179"/>
        <v>0</v>
      </c>
      <c r="BL240" s="786">
        <f t="shared" ca="1" si="179"/>
        <v>0</v>
      </c>
      <c r="BM240" s="786">
        <f t="shared" ca="1" si="179"/>
        <v>0</v>
      </c>
      <c r="BN240" s="786">
        <f t="shared" ca="1" si="179"/>
        <v>0</v>
      </c>
      <c r="BO240" s="786">
        <f t="shared" ca="1" si="179"/>
        <v>0</v>
      </c>
      <c r="BP240" s="786">
        <f t="shared" ca="1" si="179"/>
        <v>0</v>
      </c>
      <c r="BQ240" s="786">
        <f t="shared" ca="1" si="179"/>
        <v>0</v>
      </c>
      <c r="BR240" s="786">
        <f t="shared" ca="1" si="179"/>
        <v>0</v>
      </c>
      <c r="BS240" s="786">
        <f t="shared" ref="BS240:CG240" ca="1" si="180">BS233+BS238</f>
        <v>0</v>
      </c>
      <c r="BT240" s="786">
        <f t="shared" ca="1" si="180"/>
        <v>0</v>
      </c>
      <c r="BU240" s="786">
        <f t="shared" ca="1" si="180"/>
        <v>0</v>
      </c>
      <c r="BV240" s="786">
        <f t="shared" ca="1" si="180"/>
        <v>0</v>
      </c>
      <c r="BW240" s="786">
        <f t="shared" ca="1" si="180"/>
        <v>0</v>
      </c>
      <c r="BX240" s="786">
        <f t="shared" ca="1" si="180"/>
        <v>0</v>
      </c>
      <c r="BY240" s="786">
        <f t="shared" ca="1" si="180"/>
        <v>0</v>
      </c>
      <c r="BZ240" s="786">
        <f t="shared" ca="1" si="180"/>
        <v>0</v>
      </c>
      <c r="CA240" s="786">
        <f t="shared" ca="1" si="180"/>
        <v>0</v>
      </c>
      <c r="CB240" s="786">
        <f t="shared" ca="1" si="180"/>
        <v>0</v>
      </c>
      <c r="CC240" s="786">
        <f t="shared" ca="1" si="180"/>
        <v>0</v>
      </c>
      <c r="CD240" s="786">
        <f t="shared" ca="1" si="180"/>
        <v>0</v>
      </c>
      <c r="CE240" s="786">
        <f t="shared" ca="1" si="180"/>
        <v>0</v>
      </c>
      <c r="CF240" s="786">
        <f t="shared" ca="1" si="180"/>
        <v>0</v>
      </c>
      <c r="CG240" s="786">
        <f t="shared" ca="1" si="180"/>
        <v>0</v>
      </c>
      <c r="CH240" s="74"/>
    </row>
    <row r="241" spans="1:86" s="81" customFormat="1" ht="7.15" customHeight="1" x14ac:dyDescent="0.25">
      <c r="A241" s="115"/>
      <c r="CH241" s="66"/>
    </row>
    <row r="242" spans="1:86" s="81" customFormat="1" x14ac:dyDescent="0.25">
      <c r="A242" s="115"/>
      <c r="B242" s="81" t="s">
        <v>35</v>
      </c>
      <c r="D242" s="113">
        <f>SUM(F242:CG242)</f>
        <v>-229388.33592630341</v>
      </c>
      <c r="F242" s="114">
        <f>'Debt and equity calcs'!F$134</f>
        <v>0</v>
      </c>
      <c r="G242" s="114">
        <f>'Debt and equity calcs'!G$134</f>
        <v>0</v>
      </c>
      <c r="H242" s="114">
        <f>'Debt and equity calcs'!H$134</f>
        <v>0</v>
      </c>
      <c r="I242" s="114">
        <f>'Debt and equity calcs'!I$134</f>
        <v>0</v>
      </c>
      <c r="J242" s="114">
        <f>'Debt and equity calcs'!J$134</f>
        <v>0</v>
      </c>
      <c r="K242" s="114">
        <f>'Debt and equity calcs'!K$134</f>
        <v>0</v>
      </c>
      <c r="L242" s="114">
        <f>'Debt and equity calcs'!L$134</f>
        <v>0</v>
      </c>
      <c r="M242" s="114">
        <f>'Debt and equity calcs'!M$134</f>
        <v>0</v>
      </c>
      <c r="N242" s="114">
        <f>'Debt and equity calcs'!N$134</f>
        <v>0</v>
      </c>
      <c r="O242" s="114">
        <f>'Debt and equity calcs'!O$134</f>
        <v>0</v>
      </c>
      <c r="P242" s="114">
        <f>'Debt and equity calcs'!P$134</f>
        <v>0</v>
      </c>
      <c r="Q242" s="114">
        <f>'Debt and equity calcs'!Q$134</f>
        <v>0</v>
      </c>
      <c r="R242" s="114">
        <f>'Debt and equity calcs'!R$134</f>
        <v>0</v>
      </c>
      <c r="S242" s="114">
        <f>'Debt and equity calcs'!S$134</f>
        <v>0</v>
      </c>
      <c r="T242" s="114">
        <f>'Debt and equity calcs'!T$134</f>
        <v>0</v>
      </c>
      <c r="U242" s="114">
        <f>'Debt and equity calcs'!U$134</f>
        <v>0</v>
      </c>
      <c r="V242" s="114">
        <f>'Debt and equity calcs'!V$134</f>
        <v>0</v>
      </c>
      <c r="W242" s="114">
        <f>'Debt and equity calcs'!W$134</f>
        <v>0</v>
      </c>
      <c r="X242" s="114">
        <f>'Debt and equity calcs'!X$134</f>
        <v>0</v>
      </c>
      <c r="Y242" s="114">
        <f>'Debt and equity calcs'!Y$134</f>
        <v>0</v>
      </c>
      <c r="Z242" s="114">
        <f>'Debt and equity calcs'!Z$134</f>
        <v>0</v>
      </c>
      <c r="AA242" s="114">
        <f>'Debt and equity calcs'!AA$134</f>
        <v>0</v>
      </c>
      <c r="AB242" s="114">
        <f>'Debt and equity calcs'!AB$134</f>
        <v>0</v>
      </c>
      <c r="AC242" s="114">
        <f>'Debt and equity calcs'!AC$134</f>
        <v>0</v>
      </c>
      <c r="AD242" s="114">
        <f>'Debt and equity calcs'!AD$134</f>
        <v>0</v>
      </c>
      <c r="AE242" s="114">
        <f>'Debt and equity calcs'!AE$134</f>
        <v>0</v>
      </c>
      <c r="AF242" s="114">
        <f>'Debt and equity calcs'!AF$134</f>
        <v>0</v>
      </c>
      <c r="AG242" s="114">
        <f>'Debt and equity calcs'!AG$134</f>
        <v>0</v>
      </c>
      <c r="AH242" s="114">
        <f>'Debt and equity calcs'!AH$134</f>
        <v>0</v>
      </c>
      <c r="AI242" s="114">
        <f>'Debt and equity calcs'!AI$134</f>
        <v>0</v>
      </c>
      <c r="AJ242" s="114">
        <f>'Debt and equity calcs'!AJ$134</f>
        <v>0</v>
      </c>
      <c r="AK242" s="114">
        <f>'Debt and equity calcs'!AK$134</f>
        <v>0</v>
      </c>
      <c r="AL242" s="114">
        <f>'Debt and equity calcs'!AL$134</f>
        <v>-22938.833592630341</v>
      </c>
      <c r="AM242" s="114">
        <f>'Debt and equity calcs'!AM$134</f>
        <v>-22938.833592630341</v>
      </c>
      <c r="AN242" s="114">
        <f>'Debt and equity calcs'!AN$134</f>
        <v>-22938.833592630341</v>
      </c>
      <c r="AO242" s="114">
        <f>'Debt and equity calcs'!AO$134</f>
        <v>-22938.833592630341</v>
      </c>
      <c r="AP242" s="114">
        <f>'Debt and equity calcs'!AP$134</f>
        <v>-22938.833592630341</v>
      </c>
      <c r="AQ242" s="114">
        <f>'Debt and equity calcs'!AQ$134</f>
        <v>-22938.833592630341</v>
      </c>
      <c r="AR242" s="114">
        <f>'Debt and equity calcs'!AR$134</f>
        <v>-22938.833592630341</v>
      </c>
      <c r="AS242" s="114">
        <f>'Debt and equity calcs'!AS$134</f>
        <v>-22938.833592630341</v>
      </c>
      <c r="AT242" s="114">
        <f>'Debt and equity calcs'!AT$134</f>
        <v>-22938.833592630341</v>
      </c>
      <c r="AU242" s="114">
        <f>'Debt and equity calcs'!AU$134</f>
        <v>-22938.833592630341</v>
      </c>
      <c r="AV242" s="114">
        <f>'Debt and equity calcs'!AV$134</f>
        <v>0</v>
      </c>
      <c r="AW242" s="114">
        <f>'Debt and equity calcs'!AW$134</f>
        <v>0</v>
      </c>
      <c r="AX242" s="114">
        <f>'Debt and equity calcs'!AX$134</f>
        <v>0</v>
      </c>
      <c r="AY242" s="114">
        <f>'Debt and equity calcs'!AY$134</f>
        <v>0</v>
      </c>
      <c r="AZ242" s="114">
        <f>'Debt and equity calcs'!AZ$134</f>
        <v>0</v>
      </c>
      <c r="BA242" s="114">
        <f>'Debt and equity calcs'!BA$134</f>
        <v>0</v>
      </c>
      <c r="BB242" s="114">
        <f>'Debt and equity calcs'!BB$134</f>
        <v>0</v>
      </c>
      <c r="BC242" s="114">
        <f>'Debt and equity calcs'!BC$134</f>
        <v>0</v>
      </c>
      <c r="BD242" s="114">
        <f>'Debt and equity calcs'!BD$134</f>
        <v>0</v>
      </c>
      <c r="BE242" s="114">
        <f>'Debt and equity calcs'!BE$134</f>
        <v>0</v>
      </c>
      <c r="BF242" s="114">
        <f>'Debt and equity calcs'!BF$134</f>
        <v>0</v>
      </c>
      <c r="BG242" s="114">
        <f>'Debt and equity calcs'!BG$134</f>
        <v>0</v>
      </c>
      <c r="BH242" s="114">
        <f>'Debt and equity calcs'!BH$134</f>
        <v>0</v>
      </c>
      <c r="BI242" s="114">
        <f>'Debt and equity calcs'!BI$134</f>
        <v>0</v>
      </c>
      <c r="BJ242" s="114">
        <f>'Debt and equity calcs'!BJ$134</f>
        <v>0</v>
      </c>
      <c r="BK242" s="114">
        <f>'Debt and equity calcs'!BK$134</f>
        <v>0</v>
      </c>
      <c r="BL242" s="114">
        <f>'Debt and equity calcs'!BL$134</f>
        <v>0</v>
      </c>
      <c r="BM242" s="114">
        <f>'Debt and equity calcs'!BM$134</f>
        <v>0</v>
      </c>
      <c r="BN242" s="114">
        <f>'Debt and equity calcs'!BN$134</f>
        <v>0</v>
      </c>
      <c r="BO242" s="114">
        <f>'Debt and equity calcs'!BO$134</f>
        <v>0</v>
      </c>
      <c r="BP242" s="114">
        <f>'Debt and equity calcs'!BP$134</f>
        <v>0</v>
      </c>
      <c r="BQ242" s="114">
        <f>'Debt and equity calcs'!BQ$134</f>
        <v>0</v>
      </c>
      <c r="BR242" s="114">
        <f>'Debt and equity calcs'!BR$134</f>
        <v>0</v>
      </c>
      <c r="BS242" s="114">
        <f>'Debt and equity calcs'!BS$134</f>
        <v>0</v>
      </c>
      <c r="BT242" s="114">
        <f>'Debt and equity calcs'!BT$134</f>
        <v>0</v>
      </c>
      <c r="BU242" s="114">
        <f>'Debt and equity calcs'!BU$134</f>
        <v>0</v>
      </c>
      <c r="BV242" s="114">
        <f>'Debt and equity calcs'!BV$134</f>
        <v>0</v>
      </c>
      <c r="BW242" s="114">
        <f>'Debt and equity calcs'!BW$134</f>
        <v>0</v>
      </c>
      <c r="BX242" s="114">
        <f>'Debt and equity calcs'!BX$134</f>
        <v>0</v>
      </c>
      <c r="BY242" s="114">
        <f>'Debt and equity calcs'!BY$134</f>
        <v>0</v>
      </c>
      <c r="BZ242" s="114">
        <f>'Debt and equity calcs'!BZ$134</f>
        <v>0</v>
      </c>
      <c r="CA242" s="114">
        <f>'Debt and equity calcs'!CA$134</f>
        <v>0</v>
      </c>
      <c r="CB242" s="114">
        <f>'Debt and equity calcs'!CB$134</f>
        <v>0</v>
      </c>
      <c r="CC242" s="114">
        <f>'Debt and equity calcs'!CC$134</f>
        <v>0</v>
      </c>
      <c r="CD242" s="114">
        <f>'Debt and equity calcs'!CD$134</f>
        <v>0</v>
      </c>
      <c r="CE242" s="114">
        <f>'Debt and equity calcs'!CE$134</f>
        <v>0</v>
      </c>
      <c r="CF242" s="114">
        <f>'Debt and equity calcs'!CF$134</f>
        <v>0</v>
      </c>
      <c r="CG242" s="114">
        <f>'Debt and equity calcs'!CG$134</f>
        <v>0</v>
      </c>
      <c r="CH242" s="66"/>
    </row>
    <row r="243" spans="1:86" s="190" customFormat="1" ht="4.9000000000000004" customHeight="1" x14ac:dyDescent="0.25">
      <c r="CH243" s="66"/>
    </row>
    <row r="244" spans="1:86" s="81" customFormat="1" x14ac:dyDescent="0.25">
      <c r="B244" s="574" t="s">
        <v>635</v>
      </c>
      <c r="D244" s="501">
        <f ca="1">SUM(F244:CG244)</f>
        <v>-1978456.4305723135</v>
      </c>
      <c r="F244" s="501">
        <f ca="1">F404</f>
        <v>0</v>
      </c>
      <c r="G244" s="501">
        <f t="shared" ref="G244:BR244" ca="1" si="181">G404</f>
        <v>0</v>
      </c>
      <c r="H244" s="501">
        <f t="shared" ca="1" si="181"/>
        <v>-1357.6223869325156</v>
      </c>
      <c r="I244" s="501">
        <f t="shared" ca="1" si="181"/>
        <v>-2461.2978392379009</v>
      </c>
      <c r="J244" s="501">
        <f t="shared" ca="1" si="181"/>
        <v>-3079.8741537655269</v>
      </c>
      <c r="K244" s="501">
        <f t="shared" ca="1" si="181"/>
        <v>-4123.538134365599</v>
      </c>
      <c r="L244" s="501">
        <f t="shared" ca="1" si="181"/>
        <v>-4655.4928019363088</v>
      </c>
      <c r="M244" s="501">
        <f t="shared" ca="1" si="181"/>
        <v>-5853.2222019954615</v>
      </c>
      <c r="N244" s="501">
        <f t="shared" ca="1" si="181"/>
        <v>-33108.05017690664</v>
      </c>
      <c r="O244" s="501">
        <f t="shared" ca="1" si="181"/>
        <v>-35132.870389304262</v>
      </c>
      <c r="P244" s="501">
        <f t="shared" ca="1" si="181"/>
        <v>-35596.752638712453</v>
      </c>
      <c r="Q244" s="501">
        <f t="shared" ca="1" si="181"/>
        <v>-37694.316287232337</v>
      </c>
      <c r="R244" s="501">
        <f t="shared" ca="1" si="181"/>
        <v>-38458.55709132761</v>
      </c>
      <c r="S244" s="501">
        <f t="shared" ca="1" si="181"/>
        <v>-40350.631075075537</v>
      </c>
      <c r="T244" s="501">
        <f t="shared" ca="1" si="181"/>
        <v>-40854.753436148312</v>
      </c>
      <c r="U244" s="501">
        <f t="shared" ca="1" si="181"/>
        <v>-43106.036439629723</v>
      </c>
      <c r="V244" s="501">
        <f t="shared" ca="1" si="181"/>
        <v>-43632.464043901324</v>
      </c>
      <c r="W244" s="501">
        <f t="shared" ca="1" si="181"/>
        <v>-45964.970607733587</v>
      </c>
      <c r="X244" s="501">
        <f t="shared" ca="1" si="181"/>
        <v>-46515.285257571944</v>
      </c>
      <c r="Y244" s="501">
        <f t="shared" ca="1" si="181"/>
        <v>-48932.10041964204</v>
      </c>
      <c r="Z244" s="501">
        <f t="shared" ca="1" si="181"/>
        <v>-49828.284480615817</v>
      </c>
      <c r="AA244" s="501">
        <f t="shared" ca="1" si="181"/>
        <v>-52012.334103826281</v>
      </c>
      <c r="AB244" s="501">
        <f t="shared" ca="1" si="181"/>
        <v>-52615.578445147919</v>
      </c>
      <c r="AC244" s="501">
        <f t="shared" ca="1" si="181"/>
        <v>-55210.834794711918</v>
      </c>
      <c r="AD244" s="501">
        <f t="shared" ca="1" si="181"/>
        <v>-55843.342784841647</v>
      </c>
      <c r="AE244" s="501">
        <f t="shared" ca="1" si="181"/>
        <v>-58533.03483734226</v>
      </c>
      <c r="AF244" s="501">
        <f t="shared" ca="1" si="181"/>
        <v>-59196.831060154458</v>
      </c>
      <c r="AG244" s="501">
        <f t="shared" ca="1" si="181"/>
        <v>-61984.650925579328</v>
      </c>
      <c r="AH244" s="501">
        <f t="shared" ca="1" si="181"/>
        <v>-63045.636612050621</v>
      </c>
      <c r="AI244" s="501">
        <f t="shared" ca="1" si="181"/>
        <v>-58738.247421368949</v>
      </c>
      <c r="AJ244" s="501">
        <f t="shared" ca="1" si="181"/>
        <v>-54690.706571827679</v>
      </c>
      <c r="AK244" s="501">
        <f t="shared" ca="1" si="181"/>
        <v>-87747.93014980646</v>
      </c>
      <c r="AL244" s="501">
        <f t="shared" ca="1" si="181"/>
        <v>-70071.646960060767</v>
      </c>
      <c r="AM244" s="501">
        <f t="shared" ca="1" si="181"/>
        <v>-72329.452017626536</v>
      </c>
      <c r="AN244" s="501">
        <f t="shared" ca="1" si="181"/>
        <v>-72267.934150802132</v>
      </c>
      <c r="AO244" s="501">
        <f t="shared" ca="1" si="181"/>
        <v>-74589.55167210105</v>
      </c>
      <c r="AP244" s="501">
        <f t="shared" ca="1" si="181"/>
        <v>-74930.836413694924</v>
      </c>
      <c r="AQ244" s="501">
        <f t="shared" ca="1" si="181"/>
        <v>-76906.153817937433</v>
      </c>
      <c r="AR244" s="501">
        <f t="shared" ca="1" si="181"/>
        <v>-76826.602751084618</v>
      </c>
      <c r="AS244" s="501">
        <f t="shared" ca="1" si="181"/>
        <v>-79280.671017419707</v>
      </c>
      <c r="AT244" s="501">
        <f t="shared" ca="1" si="181"/>
        <v>-79191.76383660156</v>
      </c>
      <c r="AU244" s="501">
        <f t="shared" ca="1" si="181"/>
        <v>-81736.57036629229</v>
      </c>
      <c r="AV244" s="501">
        <f t="shared" ca="1" si="181"/>
        <v>0</v>
      </c>
      <c r="AW244" s="501">
        <f t="shared" ca="1" si="181"/>
        <v>0</v>
      </c>
      <c r="AX244" s="501">
        <f t="shared" ca="1" si="181"/>
        <v>0</v>
      </c>
      <c r="AY244" s="501">
        <f t="shared" ca="1" si="181"/>
        <v>0</v>
      </c>
      <c r="AZ244" s="501">
        <f t="shared" ca="1" si="181"/>
        <v>0</v>
      </c>
      <c r="BA244" s="501">
        <f t="shared" ca="1" si="181"/>
        <v>0</v>
      </c>
      <c r="BB244" s="501">
        <f t="shared" ca="1" si="181"/>
        <v>0</v>
      </c>
      <c r="BC244" s="501">
        <f t="shared" ca="1" si="181"/>
        <v>0</v>
      </c>
      <c r="BD244" s="501">
        <f t="shared" ca="1" si="181"/>
        <v>0</v>
      </c>
      <c r="BE244" s="501">
        <f t="shared" ca="1" si="181"/>
        <v>0</v>
      </c>
      <c r="BF244" s="501">
        <f t="shared" ca="1" si="181"/>
        <v>0</v>
      </c>
      <c r="BG244" s="501">
        <f t="shared" ca="1" si="181"/>
        <v>0</v>
      </c>
      <c r="BH244" s="501">
        <f t="shared" ca="1" si="181"/>
        <v>0</v>
      </c>
      <c r="BI244" s="501">
        <f t="shared" ca="1" si="181"/>
        <v>0</v>
      </c>
      <c r="BJ244" s="501">
        <f t="shared" ca="1" si="181"/>
        <v>0</v>
      </c>
      <c r="BK244" s="501">
        <f t="shared" ca="1" si="181"/>
        <v>0</v>
      </c>
      <c r="BL244" s="501">
        <f t="shared" ca="1" si="181"/>
        <v>0</v>
      </c>
      <c r="BM244" s="501">
        <f t="shared" ca="1" si="181"/>
        <v>0</v>
      </c>
      <c r="BN244" s="501">
        <f t="shared" ca="1" si="181"/>
        <v>0</v>
      </c>
      <c r="BO244" s="501">
        <f t="shared" ca="1" si="181"/>
        <v>0</v>
      </c>
      <c r="BP244" s="501">
        <f t="shared" ca="1" si="181"/>
        <v>0</v>
      </c>
      <c r="BQ244" s="501">
        <f t="shared" ca="1" si="181"/>
        <v>0</v>
      </c>
      <c r="BR244" s="501">
        <f t="shared" ca="1" si="181"/>
        <v>0</v>
      </c>
      <c r="BS244" s="501">
        <f t="shared" ref="BS244:CG244" ca="1" si="182">BS404</f>
        <v>0</v>
      </c>
      <c r="BT244" s="501">
        <f t="shared" ca="1" si="182"/>
        <v>0</v>
      </c>
      <c r="BU244" s="501">
        <f t="shared" ca="1" si="182"/>
        <v>0</v>
      </c>
      <c r="BV244" s="501">
        <f t="shared" ca="1" si="182"/>
        <v>0</v>
      </c>
      <c r="BW244" s="501">
        <f t="shared" ca="1" si="182"/>
        <v>0</v>
      </c>
      <c r="BX244" s="501">
        <f t="shared" ca="1" si="182"/>
        <v>0</v>
      </c>
      <c r="BY244" s="501">
        <f t="shared" ca="1" si="182"/>
        <v>0</v>
      </c>
      <c r="BZ244" s="501">
        <f t="shared" ca="1" si="182"/>
        <v>0</v>
      </c>
      <c r="CA244" s="501">
        <f t="shared" ca="1" si="182"/>
        <v>0</v>
      </c>
      <c r="CB244" s="501">
        <f t="shared" ca="1" si="182"/>
        <v>0</v>
      </c>
      <c r="CC244" s="501">
        <f t="shared" ca="1" si="182"/>
        <v>0</v>
      </c>
      <c r="CD244" s="501">
        <f t="shared" ca="1" si="182"/>
        <v>0</v>
      </c>
      <c r="CE244" s="501">
        <f t="shared" ca="1" si="182"/>
        <v>0</v>
      </c>
      <c r="CF244" s="501">
        <f t="shared" ca="1" si="182"/>
        <v>0</v>
      </c>
      <c r="CG244" s="501">
        <f t="shared" ca="1" si="182"/>
        <v>0</v>
      </c>
      <c r="CH244" s="66"/>
    </row>
    <row r="245" spans="1:86" ht="6" customHeight="1" x14ac:dyDescent="0.25"/>
    <row r="246" spans="1:86" s="1105" customFormat="1" ht="31.15" customHeight="1" thickBot="1" x14ac:dyDescent="0.3">
      <c r="B246" s="987" t="s">
        <v>1189</v>
      </c>
      <c r="D246" s="579">
        <f ca="1">SUM(F246:CG246)</f>
        <v>3.637978807091713E-11</v>
      </c>
      <c r="F246" s="579">
        <f ca="1">F$240+F$242+F$244</f>
        <v>-2.7284841053187847E-11</v>
      </c>
      <c r="G246" s="579">
        <f t="shared" ref="G246:BR246" ca="1" si="183">G$240+G$242+G$244</f>
        <v>3583.7965976810592</v>
      </c>
      <c r="H246" s="579">
        <f t="shared" ca="1" si="183"/>
        <v>7257.8840078509265</v>
      </c>
      <c r="I246" s="579">
        <f t="shared" ca="1" si="183"/>
        <v>7183.7836993185047</v>
      </c>
      <c r="J246" s="579">
        <f t="shared" ca="1" si="183"/>
        <v>6482.6579530029803</v>
      </c>
      <c r="K246" s="579">
        <f t="shared" ca="1" si="183"/>
        <v>6259.220659175995</v>
      </c>
      <c r="L246" s="579">
        <f t="shared" ca="1" si="183"/>
        <v>5407.9730877691309</v>
      </c>
      <c r="M246" s="579">
        <f t="shared" ca="1" si="183"/>
        <v>5279.1838366249676</v>
      </c>
      <c r="N246" s="579">
        <f t="shared" ca="1" si="183"/>
        <v>4398.9634228157665</v>
      </c>
      <c r="O246" s="579">
        <f t="shared" ca="1" si="183"/>
        <v>4240.3448047208876</v>
      </c>
      <c r="P246" s="579">
        <f t="shared" ca="1" si="183"/>
        <v>3329.4131779651943</v>
      </c>
      <c r="Q246" s="579">
        <f t="shared" ca="1" si="183"/>
        <v>3139.1754309025346</v>
      </c>
      <c r="R246" s="579">
        <f t="shared" ca="1" si="183"/>
        <v>2318.4788733241221</v>
      </c>
      <c r="S246" s="579">
        <f t="shared" ca="1" si="183"/>
        <v>1971.9358946550856</v>
      </c>
      <c r="T246" s="579">
        <f t="shared" ca="1" si="183"/>
        <v>993.94326330952754</v>
      </c>
      <c r="U246" s="579">
        <f t="shared" ca="1" si="183"/>
        <v>734.6619862328007</v>
      </c>
      <c r="V246" s="579">
        <f t="shared" ca="1" si="183"/>
        <v>-279.90819111137534</v>
      </c>
      <c r="W246" s="579">
        <f t="shared" ca="1" si="183"/>
        <v>-576.84835669484164</v>
      </c>
      <c r="X246" s="579">
        <f t="shared" ca="1" si="183"/>
        <v>-1630.1907327975641</v>
      </c>
      <c r="Y246" s="579">
        <f t="shared" ca="1" si="183"/>
        <v>-1967.0493201981153</v>
      </c>
      <c r="Z246" s="579">
        <f t="shared" ca="1" si="183"/>
        <v>-2938.7012720844286</v>
      </c>
      <c r="AA246" s="579">
        <f t="shared" ca="1" si="183"/>
        <v>-3440.6623415116046</v>
      </c>
      <c r="AB246" s="579">
        <f t="shared" ca="1" si="183"/>
        <v>-4578.6676908235313</v>
      </c>
      <c r="AC246" s="579">
        <f t="shared" ca="1" si="183"/>
        <v>-5002.6921441038867</v>
      </c>
      <c r="AD246" s="579">
        <f t="shared" ca="1" si="183"/>
        <v>-6186.8758024924318</v>
      </c>
      <c r="AE246" s="579">
        <f t="shared" ca="1" si="183"/>
        <v>-6658.4437348517095</v>
      </c>
      <c r="AF246" s="579">
        <f t="shared" ca="1" si="183"/>
        <v>-7891.5764008614933</v>
      </c>
      <c r="AG246" s="579">
        <f t="shared" ca="1" si="183"/>
        <v>-8413.5404210443958</v>
      </c>
      <c r="AH246" s="579">
        <f t="shared" ca="1" si="183"/>
        <v>-9575.7700802321924</v>
      </c>
      <c r="AI246" s="579">
        <f t="shared" ca="1" si="183"/>
        <v>-3440.4902065418501</v>
      </c>
      <c r="AJ246" s="579">
        <f t="shared" ca="1" si="183"/>
        <v>0</v>
      </c>
      <c r="AK246" s="579">
        <f t="shared" ca="1" si="183"/>
        <v>5175.7042779774929</v>
      </c>
      <c r="AL246" s="579">
        <f t="shared" ca="1" si="183"/>
        <v>-714.0327556385746</v>
      </c>
      <c r="AM246" s="579">
        <f t="shared" ca="1" si="183"/>
        <v>-345.66589093704533</v>
      </c>
      <c r="AN246" s="579">
        <f t="shared" ca="1" si="183"/>
        <v>-714.03275563858915</v>
      </c>
      <c r="AO246" s="579">
        <f t="shared" ca="1" si="183"/>
        <v>-345.66589093705988</v>
      </c>
      <c r="AP246" s="579">
        <f t="shared" ca="1" si="183"/>
        <v>-591.24380073806969</v>
      </c>
      <c r="AQ246" s="579">
        <f t="shared" ca="1" si="183"/>
        <v>-345.66589093705988</v>
      </c>
      <c r="AR246" s="579">
        <f t="shared" ca="1" si="183"/>
        <v>-714.0327556385746</v>
      </c>
      <c r="AS246" s="579">
        <f t="shared" ca="1" si="183"/>
        <v>-345.66589093705988</v>
      </c>
      <c r="AT246" s="579">
        <f t="shared" ca="1" si="183"/>
        <v>-714.0327556385746</v>
      </c>
      <c r="AU246" s="579">
        <f t="shared" ca="1" si="183"/>
        <v>-345.66589093688526</v>
      </c>
      <c r="AV246" s="579">
        <f t="shared" ca="1" si="183"/>
        <v>0</v>
      </c>
      <c r="AW246" s="579">
        <f t="shared" ca="1" si="183"/>
        <v>0</v>
      </c>
      <c r="AX246" s="579">
        <f t="shared" ca="1" si="183"/>
        <v>0</v>
      </c>
      <c r="AY246" s="579">
        <f t="shared" ca="1" si="183"/>
        <v>0</v>
      </c>
      <c r="AZ246" s="579">
        <f t="shared" ca="1" si="183"/>
        <v>0</v>
      </c>
      <c r="BA246" s="579">
        <f t="shared" ca="1" si="183"/>
        <v>0</v>
      </c>
      <c r="BB246" s="579">
        <f t="shared" ca="1" si="183"/>
        <v>0</v>
      </c>
      <c r="BC246" s="579">
        <f t="shared" ca="1" si="183"/>
        <v>0</v>
      </c>
      <c r="BD246" s="579">
        <f t="shared" ca="1" si="183"/>
        <v>0</v>
      </c>
      <c r="BE246" s="579">
        <f t="shared" ca="1" si="183"/>
        <v>0</v>
      </c>
      <c r="BF246" s="579">
        <f t="shared" ca="1" si="183"/>
        <v>0</v>
      </c>
      <c r="BG246" s="579">
        <f t="shared" ca="1" si="183"/>
        <v>0</v>
      </c>
      <c r="BH246" s="579">
        <f t="shared" ca="1" si="183"/>
        <v>0</v>
      </c>
      <c r="BI246" s="579">
        <f t="shared" ca="1" si="183"/>
        <v>0</v>
      </c>
      <c r="BJ246" s="579">
        <f t="shared" ca="1" si="183"/>
        <v>0</v>
      </c>
      <c r="BK246" s="579">
        <f t="shared" ca="1" si="183"/>
        <v>0</v>
      </c>
      <c r="BL246" s="579">
        <f t="shared" ca="1" si="183"/>
        <v>0</v>
      </c>
      <c r="BM246" s="579">
        <f t="shared" ca="1" si="183"/>
        <v>0</v>
      </c>
      <c r="BN246" s="579">
        <f t="shared" ca="1" si="183"/>
        <v>0</v>
      </c>
      <c r="BO246" s="579">
        <f t="shared" ca="1" si="183"/>
        <v>0</v>
      </c>
      <c r="BP246" s="579">
        <f t="shared" ca="1" si="183"/>
        <v>0</v>
      </c>
      <c r="BQ246" s="579">
        <f t="shared" ca="1" si="183"/>
        <v>0</v>
      </c>
      <c r="BR246" s="579">
        <f t="shared" ca="1" si="183"/>
        <v>0</v>
      </c>
      <c r="BS246" s="579">
        <f t="shared" ref="BS246:CG246" ca="1" si="184">BS$240+BS$242+BS$244</f>
        <v>0</v>
      </c>
      <c r="BT246" s="579">
        <f t="shared" ca="1" si="184"/>
        <v>0</v>
      </c>
      <c r="BU246" s="579">
        <f t="shared" ca="1" si="184"/>
        <v>0</v>
      </c>
      <c r="BV246" s="579">
        <f t="shared" ca="1" si="184"/>
        <v>0</v>
      </c>
      <c r="BW246" s="579">
        <f t="shared" ca="1" si="184"/>
        <v>0</v>
      </c>
      <c r="BX246" s="579">
        <f t="shared" ca="1" si="184"/>
        <v>0</v>
      </c>
      <c r="BY246" s="579">
        <f t="shared" ca="1" si="184"/>
        <v>0</v>
      </c>
      <c r="BZ246" s="579">
        <f t="shared" ca="1" si="184"/>
        <v>0</v>
      </c>
      <c r="CA246" s="579">
        <f t="shared" ca="1" si="184"/>
        <v>0</v>
      </c>
      <c r="CB246" s="579">
        <f t="shared" ca="1" si="184"/>
        <v>0</v>
      </c>
      <c r="CC246" s="579">
        <f t="shared" ca="1" si="184"/>
        <v>0</v>
      </c>
      <c r="CD246" s="579">
        <f t="shared" ca="1" si="184"/>
        <v>0</v>
      </c>
      <c r="CE246" s="579">
        <f t="shared" ca="1" si="184"/>
        <v>0</v>
      </c>
      <c r="CF246" s="579">
        <f t="shared" ca="1" si="184"/>
        <v>0</v>
      </c>
      <c r="CG246" s="579">
        <f t="shared" ca="1" si="184"/>
        <v>0</v>
      </c>
      <c r="CH246" s="74"/>
    </row>
    <row r="247" spans="1:86" s="577" customFormat="1" ht="31.15" customHeight="1" thickTop="1" x14ac:dyDescent="0.25">
      <c r="B247" s="578"/>
      <c r="D247" s="858"/>
      <c r="F247" s="859"/>
      <c r="G247" s="859"/>
      <c r="H247" s="859"/>
      <c r="I247" s="859"/>
      <c r="J247" s="859"/>
      <c r="K247" s="859"/>
      <c r="L247" s="859"/>
      <c r="M247" s="859"/>
      <c r="N247" s="859"/>
      <c r="O247" s="859"/>
      <c r="P247" s="859"/>
      <c r="Q247" s="859"/>
      <c r="R247" s="859"/>
      <c r="S247" s="859"/>
      <c r="T247" s="859"/>
      <c r="U247" s="859"/>
      <c r="V247" s="859"/>
      <c r="W247" s="859"/>
      <c r="X247" s="859"/>
      <c r="Y247" s="859"/>
      <c r="Z247" s="859"/>
      <c r="AA247" s="859"/>
      <c r="AB247" s="859"/>
      <c r="AC247" s="859"/>
      <c r="AD247" s="859"/>
      <c r="AE247" s="859"/>
      <c r="AF247" s="859"/>
      <c r="AG247" s="859"/>
      <c r="AH247" s="859"/>
      <c r="AI247" s="859"/>
      <c r="AJ247" s="859"/>
      <c r="AK247" s="859"/>
      <c r="AL247" s="859"/>
      <c r="AM247" s="859"/>
      <c r="AN247" s="859"/>
      <c r="AO247" s="859"/>
      <c r="AP247" s="859"/>
      <c r="AQ247" s="859"/>
      <c r="AR247" s="859"/>
      <c r="AS247" s="859"/>
      <c r="AT247" s="859"/>
      <c r="AU247" s="859"/>
      <c r="AV247" s="859"/>
      <c r="AW247" s="859"/>
      <c r="AX247" s="859"/>
      <c r="AY247" s="859"/>
      <c r="AZ247" s="859"/>
      <c r="BA247" s="859"/>
      <c r="BB247" s="859"/>
      <c r="BC247" s="859"/>
      <c r="BD247" s="859"/>
      <c r="BE247" s="859"/>
      <c r="BF247" s="859"/>
      <c r="BG247" s="859"/>
      <c r="BH247" s="859"/>
      <c r="BI247" s="859"/>
      <c r="BJ247" s="859"/>
      <c r="BK247" s="859"/>
      <c r="BL247" s="859"/>
      <c r="BM247" s="859"/>
      <c r="BN247" s="859"/>
      <c r="BO247" s="859"/>
      <c r="BP247" s="859"/>
      <c r="BQ247" s="859"/>
      <c r="BR247" s="859"/>
      <c r="BS247" s="859"/>
      <c r="BT247" s="859"/>
      <c r="BU247" s="859"/>
      <c r="BV247" s="859"/>
      <c r="BW247" s="859"/>
      <c r="BX247" s="859"/>
      <c r="BY247" s="859"/>
      <c r="BZ247" s="859"/>
      <c r="CA247" s="859"/>
      <c r="CB247" s="859"/>
      <c r="CC247" s="859"/>
      <c r="CD247" s="859"/>
      <c r="CE247" s="859"/>
      <c r="CF247" s="859"/>
      <c r="CG247" s="859"/>
      <c r="CH247" s="66"/>
    </row>
    <row r="248" spans="1:86" s="102" customFormat="1" ht="6" x14ac:dyDescent="0.15">
      <c r="F248" s="552"/>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2"/>
      <c r="AH248" s="552"/>
      <c r="AI248" s="552"/>
      <c r="AJ248" s="552"/>
      <c r="AK248" s="552"/>
      <c r="AL248" s="552"/>
      <c r="AM248" s="552"/>
      <c r="AN248" s="552"/>
      <c r="AO248" s="552"/>
      <c r="AP248" s="552"/>
      <c r="AQ248" s="552"/>
      <c r="AR248" s="552"/>
      <c r="AS248" s="552"/>
      <c r="AT248" s="552"/>
      <c r="AU248" s="552"/>
      <c r="AV248" s="552"/>
      <c r="AW248" s="552"/>
      <c r="AX248" s="552"/>
      <c r="AY248" s="552"/>
      <c r="AZ248" s="552"/>
      <c r="BA248" s="552"/>
      <c r="BB248" s="552"/>
      <c r="BC248" s="552"/>
      <c r="BD248" s="552"/>
      <c r="BE248" s="552"/>
      <c r="BF248" s="552"/>
      <c r="BG248" s="552"/>
      <c r="BH248" s="552"/>
      <c r="BI248" s="552"/>
      <c r="BJ248" s="552"/>
      <c r="BK248" s="552"/>
      <c r="BL248" s="552"/>
      <c r="BM248" s="552"/>
      <c r="BN248" s="552"/>
      <c r="BO248" s="552"/>
      <c r="BP248" s="552"/>
      <c r="BQ248" s="552"/>
      <c r="BR248" s="552"/>
      <c r="BS248" s="552"/>
      <c r="BT248" s="552"/>
      <c r="BU248" s="552"/>
      <c r="BV248" s="552"/>
      <c r="BW248" s="552"/>
      <c r="BX248" s="552"/>
      <c r="BY248" s="552"/>
      <c r="BZ248" s="552"/>
      <c r="CA248" s="552"/>
      <c r="CB248" s="552"/>
      <c r="CC248" s="552"/>
      <c r="CD248" s="552"/>
      <c r="CE248" s="552"/>
      <c r="CF248" s="552"/>
      <c r="CG248" s="552"/>
    </row>
    <row r="249" spans="1:86" x14ac:dyDescent="0.25">
      <c r="F249" s="92">
        <f>$D$4</f>
        <v>41640</v>
      </c>
      <c r="G249" s="93">
        <f>F$16+1</f>
        <v>41821</v>
      </c>
      <c r="H249" s="94">
        <f t="shared" ref="H249" si="185">G$16+1</f>
        <v>42005</v>
      </c>
      <c r="I249" s="93">
        <f t="shared" ref="I249" si="186">H$16+1</f>
        <v>42186</v>
      </c>
      <c r="J249" s="94">
        <f t="shared" ref="J249" si="187">I$16+1</f>
        <v>42370</v>
      </c>
      <c r="K249" s="93">
        <f t="shared" ref="K249" si="188">J$16+1</f>
        <v>42552</v>
      </c>
      <c r="L249" s="94">
        <f t="shared" ref="L249" si="189">K$16+1</f>
        <v>42736</v>
      </c>
      <c r="M249" s="93">
        <f t="shared" ref="M249" si="190">L$16+1</f>
        <v>42917</v>
      </c>
      <c r="N249" s="94">
        <f t="shared" ref="N249" si="191">M$16+1</f>
        <v>43101</v>
      </c>
      <c r="O249" s="93">
        <f t="shared" ref="O249" si="192">N$16+1</f>
        <v>43282</v>
      </c>
      <c r="P249" s="94">
        <f t="shared" ref="P249" si="193">O$16+1</f>
        <v>43466</v>
      </c>
      <c r="Q249" s="93">
        <f>P$16+1</f>
        <v>43647</v>
      </c>
      <c r="R249" s="94">
        <f t="shared" ref="R249" si="194">Q$16+1</f>
        <v>43831</v>
      </c>
      <c r="S249" s="93">
        <f t="shared" ref="S249" si="195">R$16+1</f>
        <v>44013</v>
      </c>
      <c r="T249" s="94">
        <f t="shared" ref="T249" si="196">S$16+1</f>
        <v>44197</v>
      </c>
      <c r="U249" s="93">
        <f t="shared" ref="U249" si="197">T$16+1</f>
        <v>44378</v>
      </c>
      <c r="V249" s="94">
        <f t="shared" ref="V249" si="198">U$16+1</f>
        <v>44562</v>
      </c>
      <c r="W249" s="93">
        <f t="shared" ref="W249" si="199">V$16+1</f>
        <v>44743</v>
      </c>
      <c r="X249" s="94">
        <f t="shared" ref="X249" si="200">W$16+1</f>
        <v>44927</v>
      </c>
      <c r="Y249" s="93">
        <f t="shared" ref="Y249" si="201">X$16+1</f>
        <v>45108</v>
      </c>
      <c r="Z249" s="94">
        <f t="shared" ref="Z249" si="202">Y$16+1</f>
        <v>45292</v>
      </c>
      <c r="AA249" s="93">
        <f t="shared" ref="AA249" si="203">Z$16+1</f>
        <v>45474</v>
      </c>
      <c r="AB249" s="94">
        <f t="shared" ref="AB249" si="204">AA$16+1</f>
        <v>45658</v>
      </c>
      <c r="AC249" s="93">
        <f t="shared" ref="AC249" si="205">AB$16+1</f>
        <v>45839</v>
      </c>
      <c r="AD249" s="94">
        <f t="shared" ref="AD249" si="206">AC$16+1</f>
        <v>46023</v>
      </c>
      <c r="AE249" s="93">
        <f t="shared" ref="AE249" si="207">AD$16+1</f>
        <v>46204</v>
      </c>
      <c r="AF249" s="94">
        <f t="shared" ref="AF249" si="208">AE$16+1</f>
        <v>46388</v>
      </c>
      <c r="AG249" s="93">
        <f t="shared" ref="AG249" si="209">AF$16+1</f>
        <v>46569</v>
      </c>
      <c r="AH249" s="94">
        <f t="shared" ref="AH249" si="210">AG$16+1</f>
        <v>46753</v>
      </c>
      <c r="AI249" s="93">
        <f t="shared" ref="AI249" si="211">AH$16+1</f>
        <v>46935</v>
      </c>
      <c r="AJ249" s="94">
        <f t="shared" ref="AJ249" si="212">AI$16+1</f>
        <v>47119</v>
      </c>
      <c r="AK249" s="93">
        <f t="shared" ref="AK249" si="213">AJ$16+1</f>
        <v>47300</v>
      </c>
      <c r="AL249" s="94">
        <f t="shared" ref="AL249" si="214">AK$16+1</f>
        <v>47484</v>
      </c>
      <c r="AM249" s="93">
        <f t="shared" ref="AM249" si="215">AL$16+1</f>
        <v>47665</v>
      </c>
      <c r="AN249" s="94">
        <f t="shared" ref="AN249" si="216">AM$16+1</f>
        <v>47849</v>
      </c>
      <c r="AO249" s="93">
        <f t="shared" ref="AO249" si="217">AN$16+1</f>
        <v>48030</v>
      </c>
      <c r="AP249" s="94">
        <f t="shared" ref="AP249" si="218">AO$16+1</f>
        <v>48214</v>
      </c>
      <c r="AQ249" s="93">
        <f t="shared" ref="AQ249" si="219">AP$16+1</f>
        <v>48396</v>
      </c>
      <c r="AR249" s="94">
        <f t="shared" ref="AR249" si="220">AQ$16+1</f>
        <v>48580</v>
      </c>
      <c r="AS249" s="93">
        <f t="shared" ref="AS249" si="221">AR$16+1</f>
        <v>48761</v>
      </c>
      <c r="AT249" s="94">
        <f t="shared" ref="AT249" si="222">AS$16+1</f>
        <v>48945</v>
      </c>
      <c r="AU249" s="93">
        <f t="shared" ref="AU249" si="223">AT$16+1</f>
        <v>49126</v>
      </c>
      <c r="AV249" s="94">
        <f t="shared" ref="AV249" si="224">AU$16+1</f>
        <v>49310</v>
      </c>
      <c r="AW249" s="93">
        <f t="shared" ref="AW249" si="225">AV$16+1</f>
        <v>49491</v>
      </c>
      <c r="AX249" s="94">
        <f t="shared" ref="AX249" si="226">AW$16+1</f>
        <v>49675</v>
      </c>
      <c r="AY249" s="93">
        <f t="shared" ref="AY249" si="227">AX$16+1</f>
        <v>49857</v>
      </c>
      <c r="AZ249" s="94">
        <f t="shared" ref="AZ249" si="228">AY$16+1</f>
        <v>50041</v>
      </c>
      <c r="BA249" s="93">
        <f t="shared" ref="BA249" si="229">AZ$16+1</f>
        <v>50222</v>
      </c>
      <c r="BB249" s="94">
        <f t="shared" ref="BB249" si="230">BA$16+1</f>
        <v>50406</v>
      </c>
      <c r="BC249" s="93">
        <f t="shared" ref="BC249" si="231">BB$16+1</f>
        <v>50587</v>
      </c>
      <c r="BD249" s="94">
        <f t="shared" ref="BD249" si="232">BC$16+1</f>
        <v>50771</v>
      </c>
      <c r="BE249" s="93">
        <f t="shared" ref="BE249" si="233">BD$16+1</f>
        <v>50952</v>
      </c>
      <c r="BF249" s="94">
        <f t="shared" ref="BF249" si="234">BE$16+1</f>
        <v>51136</v>
      </c>
      <c r="BG249" s="93">
        <f t="shared" ref="BG249" si="235">BF$16+1</f>
        <v>51318</v>
      </c>
      <c r="BH249" s="94">
        <f t="shared" ref="BH249" si="236">BG$16+1</f>
        <v>51502</v>
      </c>
      <c r="BI249" s="93">
        <f t="shared" ref="BI249" si="237">BH$16+1</f>
        <v>51683</v>
      </c>
      <c r="BJ249" s="94">
        <f t="shared" ref="BJ249" si="238">BI$16+1</f>
        <v>51867</v>
      </c>
      <c r="BK249" s="93">
        <f t="shared" ref="BK249" si="239">BJ$16+1</f>
        <v>52048</v>
      </c>
      <c r="BL249" s="94">
        <f t="shared" ref="BL249" si="240">BK$16+1</f>
        <v>52232</v>
      </c>
      <c r="BM249" s="93">
        <f t="shared" ref="BM249" si="241">BL$16+1</f>
        <v>52413</v>
      </c>
      <c r="BN249" s="94">
        <f t="shared" ref="BN249" si="242">BM$16+1</f>
        <v>52597</v>
      </c>
      <c r="BO249" s="93">
        <f t="shared" ref="BO249" si="243">BN$16+1</f>
        <v>52779</v>
      </c>
      <c r="BP249" s="94">
        <f t="shared" ref="BP249" si="244">BO$16+1</f>
        <v>52963</v>
      </c>
      <c r="BQ249" s="93">
        <f t="shared" ref="BQ249" si="245">BP$16+1</f>
        <v>53144</v>
      </c>
      <c r="BR249" s="94">
        <f t="shared" ref="BR249" si="246">BQ$16+1</f>
        <v>53328</v>
      </c>
      <c r="BS249" s="93">
        <f t="shared" ref="BS249" si="247">BR$16+1</f>
        <v>53509</v>
      </c>
      <c r="BT249" s="94">
        <f t="shared" ref="BT249" si="248">BS$16+1</f>
        <v>53693</v>
      </c>
      <c r="BU249" s="93">
        <f t="shared" ref="BU249" si="249">BT$16+1</f>
        <v>53874</v>
      </c>
      <c r="BV249" s="94">
        <f t="shared" ref="BV249" si="250">BU$16+1</f>
        <v>54058</v>
      </c>
      <c r="BW249" s="93">
        <f t="shared" ref="BW249" si="251">BV$16+1</f>
        <v>54240</v>
      </c>
      <c r="BX249" s="94">
        <f t="shared" ref="BX249" si="252">BW$16+1</f>
        <v>54424</v>
      </c>
      <c r="BY249" s="93">
        <f t="shared" ref="BY249" si="253">BX$16+1</f>
        <v>54605</v>
      </c>
      <c r="BZ249" s="94">
        <f t="shared" ref="BZ249" si="254">BY$16+1</f>
        <v>54789</v>
      </c>
      <c r="CA249" s="93">
        <f t="shared" ref="CA249" si="255">BZ$16+1</f>
        <v>54970</v>
      </c>
      <c r="CB249" s="94">
        <f t="shared" ref="CB249" si="256">CA$16+1</f>
        <v>55154</v>
      </c>
      <c r="CC249" s="93">
        <f t="shared" ref="CC249" si="257">CB$16+1</f>
        <v>55335</v>
      </c>
      <c r="CD249" s="94">
        <f t="shared" ref="CD249" si="258">CC$16+1</f>
        <v>55519</v>
      </c>
      <c r="CE249" s="93">
        <f t="shared" ref="CE249" si="259">CD$16+1</f>
        <v>55701</v>
      </c>
      <c r="CF249" s="94">
        <f t="shared" ref="CF249" si="260">CE$16+1</f>
        <v>55885</v>
      </c>
      <c r="CG249" s="93">
        <f t="shared" ref="CG249" si="261">CF$16+1</f>
        <v>56066</v>
      </c>
    </row>
    <row r="250" spans="1:86" x14ac:dyDescent="0.25">
      <c r="F250" s="95" t="s">
        <v>44</v>
      </c>
      <c r="G250" s="96" t="s">
        <v>44</v>
      </c>
      <c r="H250" s="97" t="s">
        <v>44</v>
      </c>
      <c r="I250" s="96" t="s">
        <v>44</v>
      </c>
      <c r="J250" s="97" t="s">
        <v>44</v>
      </c>
      <c r="K250" s="96" t="s">
        <v>44</v>
      </c>
      <c r="L250" s="97" t="s">
        <v>44</v>
      </c>
      <c r="M250" s="96" t="s">
        <v>44</v>
      </c>
      <c r="N250" s="97" t="s">
        <v>44</v>
      </c>
      <c r="O250" s="96" t="s">
        <v>44</v>
      </c>
      <c r="P250" s="97" t="s">
        <v>44</v>
      </c>
      <c r="Q250" s="96" t="s">
        <v>44</v>
      </c>
      <c r="R250" s="97" t="s">
        <v>44</v>
      </c>
      <c r="S250" s="96" t="s">
        <v>44</v>
      </c>
      <c r="T250" s="97" t="s">
        <v>44</v>
      </c>
      <c r="U250" s="96" t="s">
        <v>44</v>
      </c>
      <c r="V250" s="97" t="s">
        <v>44</v>
      </c>
      <c r="W250" s="96" t="s">
        <v>44</v>
      </c>
      <c r="X250" s="97" t="s">
        <v>44</v>
      </c>
      <c r="Y250" s="96" t="s">
        <v>44</v>
      </c>
      <c r="Z250" s="97" t="s">
        <v>44</v>
      </c>
      <c r="AA250" s="96" t="s">
        <v>44</v>
      </c>
      <c r="AB250" s="97" t="s">
        <v>44</v>
      </c>
      <c r="AC250" s="96" t="s">
        <v>44</v>
      </c>
      <c r="AD250" s="97" t="s">
        <v>44</v>
      </c>
      <c r="AE250" s="96" t="s">
        <v>44</v>
      </c>
      <c r="AF250" s="97" t="s">
        <v>44</v>
      </c>
      <c r="AG250" s="96" t="s">
        <v>44</v>
      </c>
      <c r="AH250" s="97" t="s">
        <v>44</v>
      </c>
      <c r="AI250" s="96" t="s">
        <v>44</v>
      </c>
      <c r="AJ250" s="97" t="s">
        <v>44</v>
      </c>
      <c r="AK250" s="96" t="s">
        <v>44</v>
      </c>
      <c r="AL250" s="97" t="s">
        <v>44</v>
      </c>
      <c r="AM250" s="96" t="s">
        <v>44</v>
      </c>
      <c r="AN250" s="97" t="s">
        <v>44</v>
      </c>
      <c r="AO250" s="96" t="s">
        <v>44</v>
      </c>
      <c r="AP250" s="97" t="s">
        <v>44</v>
      </c>
      <c r="AQ250" s="96" t="s">
        <v>44</v>
      </c>
      <c r="AR250" s="97" t="s">
        <v>44</v>
      </c>
      <c r="AS250" s="96" t="s">
        <v>44</v>
      </c>
      <c r="AT250" s="97" t="s">
        <v>44</v>
      </c>
      <c r="AU250" s="96" t="s">
        <v>44</v>
      </c>
      <c r="AV250" s="97" t="s">
        <v>44</v>
      </c>
      <c r="AW250" s="96" t="s">
        <v>44</v>
      </c>
      <c r="AX250" s="97" t="s">
        <v>44</v>
      </c>
      <c r="AY250" s="96" t="s">
        <v>44</v>
      </c>
      <c r="AZ250" s="97" t="s">
        <v>44</v>
      </c>
      <c r="BA250" s="96" t="s">
        <v>44</v>
      </c>
      <c r="BB250" s="97" t="s">
        <v>44</v>
      </c>
      <c r="BC250" s="96" t="s">
        <v>44</v>
      </c>
      <c r="BD250" s="97" t="s">
        <v>44</v>
      </c>
      <c r="BE250" s="96" t="s">
        <v>44</v>
      </c>
      <c r="BF250" s="97" t="s">
        <v>44</v>
      </c>
      <c r="BG250" s="96" t="s">
        <v>44</v>
      </c>
      <c r="BH250" s="97" t="s">
        <v>44</v>
      </c>
      <c r="BI250" s="96" t="s">
        <v>44</v>
      </c>
      <c r="BJ250" s="97" t="s">
        <v>44</v>
      </c>
      <c r="BK250" s="96" t="s">
        <v>44</v>
      </c>
      <c r="BL250" s="97" t="s">
        <v>44</v>
      </c>
      <c r="BM250" s="96" t="s">
        <v>44</v>
      </c>
      <c r="BN250" s="97" t="s">
        <v>44</v>
      </c>
      <c r="BO250" s="96" t="s">
        <v>44</v>
      </c>
      <c r="BP250" s="97" t="s">
        <v>44</v>
      </c>
      <c r="BQ250" s="96" t="s">
        <v>44</v>
      </c>
      <c r="BR250" s="97" t="s">
        <v>44</v>
      </c>
      <c r="BS250" s="96" t="s">
        <v>44</v>
      </c>
      <c r="BT250" s="97" t="s">
        <v>44</v>
      </c>
      <c r="BU250" s="96" t="s">
        <v>44</v>
      </c>
      <c r="BV250" s="97" t="s">
        <v>44</v>
      </c>
      <c r="BW250" s="96" t="s">
        <v>44</v>
      </c>
      <c r="BX250" s="97" t="s">
        <v>44</v>
      </c>
      <c r="BY250" s="96" t="s">
        <v>44</v>
      </c>
      <c r="BZ250" s="97" t="s">
        <v>44</v>
      </c>
      <c r="CA250" s="96" t="s">
        <v>44</v>
      </c>
      <c r="CB250" s="97" t="s">
        <v>44</v>
      </c>
      <c r="CC250" s="96" t="s">
        <v>44</v>
      </c>
      <c r="CD250" s="97" t="s">
        <v>44</v>
      </c>
      <c r="CE250" s="96" t="s">
        <v>44</v>
      </c>
      <c r="CF250" s="97" t="s">
        <v>44</v>
      </c>
      <c r="CG250" s="96" t="s">
        <v>44</v>
      </c>
    </row>
    <row r="251" spans="1:86" x14ac:dyDescent="0.25">
      <c r="F251" s="98">
        <f>EOMONTH(F$14,5)</f>
        <v>41820</v>
      </c>
      <c r="G251" s="99">
        <f>EOMONTH(G$14,5)</f>
        <v>42004</v>
      </c>
      <c r="H251" s="100">
        <f t="shared" ref="H251:BS251" si="262">EOMONTH(H$14,5)</f>
        <v>42185</v>
      </c>
      <c r="I251" s="99">
        <f t="shared" si="262"/>
        <v>42369</v>
      </c>
      <c r="J251" s="100">
        <f t="shared" si="262"/>
        <v>42551</v>
      </c>
      <c r="K251" s="99">
        <f t="shared" si="262"/>
        <v>42735</v>
      </c>
      <c r="L251" s="100">
        <f t="shared" si="262"/>
        <v>42916</v>
      </c>
      <c r="M251" s="99">
        <f t="shared" si="262"/>
        <v>43100</v>
      </c>
      <c r="N251" s="100">
        <f t="shared" si="262"/>
        <v>43281</v>
      </c>
      <c r="O251" s="99">
        <f t="shared" si="262"/>
        <v>43465</v>
      </c>
      <c r="P251" s="100">
        <f t="shared" si="262"/>
        <v>43646</v>
      </c>
      <c r="Q251" s="99">
        <f t="shared" si="262"/>
        <v>43830</v>
      </c>
      <c r="R251" s="100">
        <f t="shared" si="262"/>
        <v>44012</v>
      </c>
      <c r="S251" s="99">
        <f t="shared" si="262"/>
        <v>44196</v>
      </c>
      <c r="T251" s="100">
        <f t="shared" si="262"/>
        <v>44377</v>
      </c>
      <c r="U251" s="99">
        <f t="shared" si="262"/>
        <v>44561</v>
      </c>
      <c r="V251" s="100">
        <f t="shared" si="262"/>
        <v>44742</v>
      </c>
      <c r="W251" s="99">
        <f t="shared" si="262"/>
        <v>44926</v>
      </c>
      <c r="X251" s="100">
        <f t="shared" si="262"/>
        <v>45107</v>
      </c>
      <c r="Y251" s="99">
        <f t="shared" si="262"/>
        <v>45291</v>
      </c>
      <c r="Z251" s="100">
        <f t="shared" si="262"/>
        <v>45473</v>
      </c>
      <c r="AA251" s="99">
        <f t="shared" si="262"/>
        <v>45657</v>
      </c>
      <c r="AB251" s="100">
        <f t="shared" si="262"/>
        <v>45838</v>
      </c>
      <c r="AC251" s="99">
        <f t="shared" si="262"/>
        <v>46022</v>
      </c>
      <c r="AD251" s="100">
        <f t="shared" si="262"/>
        <v>46203</v>
      </c>
      <c r="AE251" s="99">
        <f t="shared" si="262"/>
        <v>46387</v>
      </c>
      <c r="AF251" s="100">
        <f t="shared" si="262"/>
        <v>46568</v>
      </c>
      <c r="AG251" s="99">
        <f t="shared" si="262"/>
        <v>46752</v>
      </c>
      <c r="AH251" s="100">
        <f t="shared" si="262"/>
        <v>46934</v>
      </c>
      <c r="AI251" s="99">
        <f t="shared" si="262"/>
        <v>47118</v>
      </c>
      <c r="AJ251" s="100">
        <f t="shared" si="262"/>
        <v>47299</v>
      </c>
      <c r="AK251" s="99">
        <f t="shared" si="262"/>
        <v>47483</v>
      </c>
      <c r="AL251" s="100">
        <f t="shared" si="262"/>
        <v>47664</v>
      </c>
      <c r="AM251" s="99">
        <f t="shared" si="262"/>
        <v>47848</v>
      </c>
      <c r="AN251" s="100">
        <f t="shared" si="262"/>
        <v>48029</v>
      </c>
      <c r="AO251" s="99">
        <f t="shared" si="262"/>
        <v>48213</v>
      </c>
      <c r="AP251" s="100">
        <f t="shared" si="262"/>
        <v>48395</v>
      </c>
      <c r="AQ251" s="99">
        <f t="shared" si="262"/>
        <v>48579</v>
      </c>
      <c r="AR251" s="100">
        <f t="shared" si="262"/>
        <v>48760</v>
      </c>
      <c r="AS251" s="99">
        <f t="shared" si="262"/>
        <v>48944</v>
      </c>
      <c r="AT251" s="100">
        <f t="shared" si="262"/>
        <v>49125</v>
      </c>
      <c r="AU251" s="99">
        <f t="shared" si="262"/>
        <v>49309</v>
      </c>
      <c r="AV251" s="100">
        <f t="shared" si="262"/>
        <v>49490</v>
      </c>
      <c r="AW251" s="99">
        <f t="shared" si="262"/>
        <v>49674</v>
      </c>
      <c r="AX251" s="100">
        <f t="shared" si="262"/>
        <v>49856</v>
      </c>
      <c r="AY251" s="99">
        <f t="shared" si="262"/>
        <v>50040</v>
      </c>
      <c r="AZ251" s="100">
        <f t="shared" si="262"/>
        <v>50221</v>
      </c>
      <c r="BA251" s="99">
        <f t="shared" si="262"/>
        <v>50405</v>
      </c>
      <c r="BB251" s="100">
        <f t="shared" si="262"/>
        <v>50586</v>
      </c>
      <c r="BC251" s="99">
        <f t="shared" si="262"/>
        <v>50770</v>
      </c>
      <c r="BD251" s="100">
        <f t="shared" si="262"/>
        <v>50951</v>
      </c>
      <c r="BE251" s="99">
        <f t="shared" si="262"/>
        <v>51135</v>
      </c>
      <c r="BF251" s="100">
        <f t="shared" si="262"/>
        <v>51317</v>
      </c>
      <c r="BG251" s="99">
        <f t="shared" si="262"/>
        <v>51501</v>
      </c>
      <c r="BH251" s="100">
        <f t="shared" si="262"/>
        <v>51682</v>
      </c>
      <c r="BI251" s="99">
        <f t="shared" si="262"/>
        <v>51866</v>
      </c>
      <c r="BJ251" s="100">
        <f t="shared" si="262"/>
        <v>52047</v>
      </c>
      <c r="BK251" s="99">
        <f t="shared" si="262"/>
        <v>52231</v>
      </c>
      <c r="BL251" s="100">
        <f t="shared" si="262"/>
        <v>52412</v>
      </c>
      <c r="BM251" s="99">
        <f t="shared" si="262"/>
        <v>52596</v>
      </c>
      <c r="BN251" s="100">
        <f t="shared" si="262"/>
        <v>52778</v>
      </c>
      <c r="BO251" s="99">
        <f t="shared" si="262"/>
        <v>52962</v>
      </c>
      <c r="BP251" s="100">
        <f t="shared" si="262"/>
        <v>53143</v>
      </c>
      <c r="BQ251" s="99">
        <f t="shared" si="262"/>
        <v>53327</v>
      </c>
      <c r="BR251" s="100">
        <f t="shared" si="262"/>
        <v>53508</v>
      </c>
      <c r="BS251" s="99">
        <f t="shared" si="262"/>
        <v>53692</v>
      </c>
      <c r="BT251" s="100">
        <f t="shared" ref="BT251:CG251" si="263">EOMONTH(BT$14,5)</f>
        <v>53873</v>
      </c>
      <c r="BU251" s="99">
        <f t="shared" si="263"/>
        <v>54057</v>
      </c>
      <c r="BV251" s="100">
        <f t="shared" si="263"/>
        <v>54239</v>
      </c>
      <c r="BW251" s="99">
        <f t="shared" si="263"/>
        <v>54423</v>
      </c>
      <c r="BX251" s="100">
        <f t="shared" si="263"/>
        <v>54604</v>
      </c>
      <c r="BY251" s="99">
        <f t="shared" si="263"/>
        <v>54788</v>
      </c>
      <c r="BZ251" s="100">
        <f t="shared" si="263"/>
        <v>54969</v>
      </c>
      <c r="CA251" s="99">
        <f t="shared" si="263"/>
        <v>55153</v>
      </c>
      <c r="CB251" s="100">
        <f t="shared" si="263"/>
        <v>55334</v>
      </c>
      <c r="CC251" s="99">
        <f t="shared" si="263"/>
        <v>55518</v>
      </c>
      <c r="CD251" s="100">
        <f t="shared" si="263"/>
        <v>55700</v>
      </c>
      <c r="CE251" s="99">
        <f t="shared" si="263"/>
        <v>55884</v>
      </c>
      <c r="CF251" s="100">
        <f t="shared" si="263"/>
        <v>56065</v>
      </c>
      <c r="CG251" s="99">
        <f t="shared" si="263"/>
        <v>56249</v>
      </c>
    </row>
    <row r="252" spans="1:86" s="102" customFormat="1" ht="6" x14ac:dyDescent="0.15">
      <c r="F252" s="552"/>
      <c r="G252" s="552"/>
      <c r="H252" s="552"/>
      <c r="I252" s="552"/>
      <c r="J252" s="552"/>
      <c r="K252" s="552"/>
      <c r="L252" s="552"/>
      <c r="M252" s="552"/>
      <c r="N252" s="552"/>
      <c r="O252" s="552"/>
      <c r="P252" s="552"/>
      <c r="Q252" s="552"/>
      <c r="R252" s="552"/>
      <c r="S252" s="552"/>
      <c r="T252" s="552"/>
      <c r="U252" s="552"/>
      <c r="V252" s="552"/>
      <c r="W252" s="552"/>
      <c r="X252" s="552"/>
      <c r="Y252" s="552"/>
      <c r="Z252" s="552"/>
      <c r="AA252" s="552"/>
      <c r="AB252" s="552"/>
      <c r="AC252" s="552"/>
      <c r="AD252" s="552"/>
      <c r="AE252" s="552"/>
      <c r="AF252" s="552"/>
      <c r="AG252" s="552"/>
      <c r="AH252" s="552"/>
      <c r="AI252" s="552"/>
      <c r="AJ252" s="552"/>
      <c r="AK252" s="552"/>
      <c r="AL252" s="552"/>
      <c r="AM252" s="552"/>
      <c r="AN252" s="552"/>
      <c r="AO252" s="552"/>
      <c r="AP252" s="552"/>
      <c r="AQ252" s="552"/>
      <c r="AR252" s="552"/>
      <c r="AS252" s="552"/>
      <c r="AT252" s="552"/>
      <c r="AU252" s="552"/>
      <c r="AV252" s="552"/>
      <c r="AW252" s="552"/>
      <c r="AX252" s="552"/>
      <c r="AY252" s="552"/>
      <c r="AZ252" s="552"/>
      <c r="BA252" s="552"/>
      <c r="BB252" s="552"/>
      <c r="BC252" s="552"/>
      <c r="BD252" s="552"/>
      <c r="BE252" s="552"/>
      <c r="BF252" s="552"/>
      <c r="BG252" s="552"/>
      <c r="BH252" s="552"/>
      <c r="BI252" s="552"/>
      <c r="BJ252" s="552"/>
      <c r="BK252" s="552"/>
      <c r="BL252" s="552"/>
      <c r="BM252" s="552"/>
      <c r="BN252" s="552"/>
      <c r="BO252" s="552"/>
      <c r="BP252" s="552"/>
      <c r="BQ252" s="552"/>
      <c r="BR252" s="552"/>
      <c r="BS252" s="552"/>
      <c r="BT252" s="552"/>
      <c r="BU252" s="552"/>
      <c r="BV252" s="552"/>
      <c r="BW252" s="552"/>
      <c r="BX252" s="552"/>
      <c r="BY252" s="552"/>
      <c r="BZ252" s="552"/>
      <c r="CA252" s="552"/>
      <c r="CB252" s="552"/>
      <c r="CC252" s="552"/>
      <c r="CD252" s="552"/>
      <c r="CE252" s="552"/>
      <c r="CF252" s="552"/>
      <c r="CG252" s="552"/>
    </row>
    <row r="253" spans="1:86" s="147" customFormat="1" ht="21" x14ac:dyDescent="0.35">
      <c r="A253" s="69" t="s">
        <v>909</v>
      </c>
      <c r="B253" s="70"/>
      <c r="C253" s="70"/>
      <c r="D253" s="70"/>
      <c r="E253" s="70"/>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66"/>
    </row>
    <row r="254" spans="1:86" s="102" customFormat="1" x14ac:dyDescent="0.25">
      <c r="F254" s="552"/>
      <c r="G254" s="552"/>
      <c r="H254" s="552"/>
      <c r="I254" s="552"/>
      <c r="J254" s="552"/>
      <c r="K254" s="552"/>
      <c r="L254" s="552"/>
      <c r="M254" s="552"/>
      <c r="N254" s="552"/>
      <c r="O254" s="552"/>
      <c r="P254" s="552"/>
      <c r="Q254" s="552"/>
      <c r="R254" s="552"/>
      <c r="S254" s="552"/>
      <c r="T254" s="552"/>
      <c r="U254" s="552"/>
      <c r="V254" s="552"/>
      <c r="W254" s="552"/>
      <c r="X254" s="552"/>
      <c r="Y254" s="552"/>
      <c r="Z254" s="552"/>
      <c r="AA254" s="552"/>
      <c r="AB254" s="552"/>
      <c r="AC254" s="552"/>
      <c r="AD254" s="552"/>
      <c r="AE254" s="552"/>
      <c r="AF254" s="552"/>
      <c r="AG254" s="552"/>
      <c r="AH254" s="552"/>
      <c r="AI254" s="552"/>
      <c r="AJ254" s="552"/>
      <c r="AK254" s="552"/>
      <c r="AL254" s="552"/>
      <c r="AM254" s="552"/>
      <c r="AN254" s="552"/>
      <c r="AO254" s="552"/>
      <c r="AP254" s="552"/>
      <c r="AQ254" s="552"/>
      <c r="AR254" s="552"/>
      <c r="AS254" s="552"/>
      <c r="AT254" s="552"/>
      <c r="AU254" s="552"/>
      <c r="AV254" s="552"/>
      <c r="AW254" s="552"/>
      <c r="AX254" s="552"/>
      <c r="AY254" s="552"/>
      <c r="AZ254" s="552"/>
      <c r="BA254" s="552"/>
      <c r="BB254" s="552"/>
      <c r="BC254" s="552"/>
      <c r="BD254" s="552"/>
      <c r="BE254" s="552"/>
      <c r="BF254" s="552"/>
      <c r="BG254" s="552"/>
      <c r="BH254" s="552"/>
      <c r="BI254" s="552"/>
      <c r="BJ254" s="552"/>
      <c r="BK254" s="552"/>
      <c r="BL254" s="552"/>
      <c r="BM254" s="552"/>
      <c r="BN254" s="552"/>
      <c r="BO254" s="552"/>
      <c r="BP254" s="552"/>
      <c r="BQ254" s="552"/>
      <c r="BR254" s="552"/>
      <c r="BS254" s="552"/>
      <c r="BT254" s="552"/>
      <c r="BU254" s="552"/>
      <c r="BV254" s="552"/>
      <c r="BW254" s="552"/>
      <c r="BX254" s="552"/>
      <c r="BY254" s="552"/>
      <c r="BZ254" s="552"/>
      <c r="CA254" s="552"/>
      <c r="CB254" s="552"/>
      <c r="CC254" s="552"/>
      <c r="CD254" s="552"/>
      <c r="CE254" s="552"/>
      <c r="CF254" s="552"/>
      <c r="CG254" s="552"/>
      <c r="CH254" s="66"/>
    </row>
    <row r="255" spans="1:86" s="102" customFormat="1" x14ac:dyDescent="0.25">
      <c r="A255" s="515"/>
      <c r="B255" s="515"/>
      <c r="C255" s="515"/>
      <c r="D255" s="515"/>
      <c r="E255" s="515"/>
      <c r="F255" s="516"/>
      <c r="G255" s="516"/>
      <c r="H255" s="516"/>
      <c r="I255" s="516"/>
      <c r="J255" s="516"/>
      <c r="K255" s="516"/>
      <c r="L255" s="516"/>
      <c r="M255" s="516"/>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516"/>
      <c r="AU255" s="516"/>
      <c r="AV255" s="516"/>
      <c r="AW255" s="516"/>
      <c r="AX255" s="516"/>
      <c r="AY255" s="516"/>
      <c r="AZ255" s="516"/>
      <c r="BA255" s="516"/>
      <c r="BB255" s="516"/>
      <c r="BC255" s="516"/>
      <c r="BD255" s="516"/>
      <c r="BE255" s="516"/>
      <c r="BF255" s="516"/>
      <c r="BG255" s="516"/>
      <c r="BH255" s="516"/>
      <c r="BI255" s="516"/>
      <c r="BJ255" s="516"/>
      <c r="BK255" s="516"/>
      <c r="BL255" s="516"/>
      <c r="BM255" s="516"/>
      <c r="BN255" s="516"/>
      <c r="BO255" s="516"/>
      <c r="BP255" s="516"/>
      <c r="BQ255" s="516"/>
      <c r="BR255" s="516"/>
      <c r="BS255" s="516"/>
      <c r="BT255" s="516"/>
      <c r="BU255" s="516"/>
      <c r="BV255" s="516"/>
      <c r="BW255" s="516"/>
      <c r="BX255" s="516"/>
      <c r="BY255" s="516"/>
      <c r="BZ255" s="516"/>
      <c r="CA255" s="516"/>
      <c r="CB255" s="516"/>
      <c r="CC255" s="516"/>
      <c r="CD255" s="516"/>
      <c r="CE255" s="516"/>
      <c r="CF255" s="516"/>
      <c r="CG255" s="516"/>
      <c r="CH255" s="66"/>
    </row>
    <row r="256" spans="1:86" ht="18.75" x14ac:dyDescent="0.3">
      <c r="A256" s="521" t="s">
        <v>621</v>
      </c>
      <c r="B256" s="505"/>
      <c r="C256" s="505"/>
      <c r="D256" s="505"/>
      <c r="E256" s="505"/>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c r="BD256" s="506"/>
      <c r="BE256" s="506"/>
      <c r="BF256" s="506"/>
      <c r="BG256" s="506"/>
      <c r="BH256" s="506"/>
      <c r="BI256" s="506"/>
      <c r="BJ256" s="506"/>
      <c r="BK256" s="506"/>
      <c r="BL256" s="506"/>
      <c r="BM256" s="506"/>
      <c r="BN256" s="506"/>
      <c r="BO256" s="506"/>
      <c r="BP256" s="506"/>
      <c r="BQ256" s="506"/>
      <c r="BR256" s="506"/>
      <c r="BS256" s="506"/>
      <c r="BT256" s="506"/>
      <c r="BU256" s="506"/>
      <c r="BV256" s="506"/>
      <c r="BW256" s="506"/>
      <c r="BX256" s="506"/>
      <c r="BY256" s="506"/>
      <c r="BZ256" s="506"/>
      <c r="CA256" s="506"/>
      <c r="CB256" s="506"/>
      <c r="CC256" s="506"/>
      <c r="CD256" s="506"/>
      <c r="CE256" s="506"/>
      <c r="CF256" s="506"/>
      <c r="CG256" s="506"/>
    </row>
    <row r="257" spans="1:86" x14ac:dyDescent="0.25">
      <c r="A257" s="505"/>
      <c r="B257" s="504" t="s">
        <v>565</v>
      </c>
      <c r="C257" s="505"/>
      <c r="D257" s="505"/>
      <c r="E257" s="505"/>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c r="BS257" s="506"/>
      <c r="BT257" s="506"/>
      <c r="BU257" s="506"/>
      <c r="BV257" s="506"/>
      <c r="BW257" s="506"/>
      <c r="BX257" s="506"/>
      <c r="BY257" s="506"/>
      <c r="BZ257" s="506"/>
      <c r="CA257" s="506"/>
      <c r="CB257" s="506"/>
      <c r="CC257" s="506"/>
      <c r="CD257" s="506"/>
      <c r="CE257" s="506"/>
      <c r="CF257" s="506"/>
      <c r="CG257" s="506"/>
    </row>
    <row r="258" spans="1:86" x14ac:dyDescent="0.25">
      <c r="A258" s="505"/>
      <c r="B258" s="507" t="s">
        <v>791</v>
      </c>
      <c r="C258" s="505"/>
      <c r="D258" s="519">
        <f t="shared" ref="D258:D266" ca="1" si="264">SUM(F258:CG258)</f>
        <v>4470448.2374603739</v>
      </c>
      <c r="E258" s="505"/>
      <c r="F258" s="508">
        <f t="shared" ref="F258:AK258" ca="1" si="265">F177-F172</f>
        <v>0</v>
      </c>
      <c r="G258" s="508">
        <f t="shared" ca="1" si="265"/>
        <v>0</v>
      </c>
      <c r="H258" s="508">
        <f t="shared" ca="1" si="265"/>
        <v>57489.195205479453</v>
      </c>
      <c r="I258" s="508">
        <f t="shared" ca="1" si="265"/>
        <v>59163.561643835601</v>
      </c>
      <c r="J258" s="508">
        <f t="shared" ca="1" si="265"/>
        <v>59256.026914780887</v>
      </c>
      <c r="K258" s="508">
        <f t="shared" ca="1" si="265"/>
        <v>60642.650684931497</v>
      </c>
      <c r="L258" s="508">
        <f t="shared" ca="1" si="265"/>
        <v>60403.705458047938</v>
      </c>
      <c r="M258" s="508">
        <f t="shared" ca="1" si="265"/>
        <v>62158.716952054776</v>
      </c>
      <c r="N258" s="508">
        <f t="shared" ca="1" si="265"/>
        <v>97049.878513127391</v>
      </c>
      <c r="O258" s="508">
        <f t="shared" ca="1" si="265"/>
        <v>99869.633542904514</v>
      </c>
      <c r="P258" s="508">
        <f t="shared" ca="1" si="265"/>
        <v>99476.125475955574</v>
      </c>
      <c r="Q258" s="508">
        <f t="shared" ca="1" si="265"/>
        <v>102366.37438147712</v>
      </c>
      <c r="R258" s="508">
        <f t="shared" ca="1" si="265"/>
        <v>102526.36026264924</v>
      </c>
      <c r="S258" s="508">
        <f t="shared" ca="1" si="265"/>
        <v>104925.53374101405</v>
      </c>
      <c r="T258" s="508">
        <f t="shared" ca="1" si="265"/>
        <v>104512.10432817582</v>
      </c>
      <c r="U258" s="508">
        <f t="shared" ca="1" si="265"/>
        <v>107548.67208453937</v>
      </c>
      <c r="V258" s="508">
        <f t="shared" ca="1" si="265"/>
        <v>107124.9069363802</v>
      </c>
      <c r="W258" s="508">
        <f t="shared" ca="1" si="265"/>
        <v>110237.38888665283</v>
      </c>
      <c r="X258" s="508">
        <f t="shared" ca="1" si="265"/>
        <v>109803.02960978968</v>
      </c>
      <c r="Y258" s="508">
        <f t="shared" ca="1" si="265"/>
        <v>112993.32360881915</v>
      </c>
      <c r="Z258" s="508">
        <f t="shared" ca="1" si="265"/>
        <v>113169.91808677497</v>
      </c>
      <c r="AA258" s="508">
        <f t="shared" ca="1" si="265"/>
        <v>115818.15669903961</v>
      </c>
      <c r="AB258" s="508">
        <f t="shared" ca="1" si="265"/>
        <v>115361.80798378529</v>
      </c>
      <c r="AC258" s="508">
        <f t="shared" ca="1" si="265"/>
        <v>118713.61061651559</v>
      </c>
      <c r="AD258" s="508">
        <f t="shared" ca="1" si="265"/>
        <v>118245.85318337991</v>
      </c>
      <c r="AE258" s="508">
        <f t="shared" ca="1" si="265"/>
        <v>121681.45088192847</v>
      </c>
      <c r="AF258" s="508">
        <f t="shared" ca="1" si="265"/>
        <v>121201.99951296439</v>
      </c>
      <c r="AG258" s="508">
        <f t="shared" ca="1" si="265"/>
        <v>124723.48715397668</v>
      </c>
      <c r="AH258" s="508">
        <f t="shared" ca="1" si="265"/>
        <v>124918.4144151575</v>
      </c>
      <c r="AI258" s="508">
        <f t="shared" ca="1" si="265"/>
        <v>127841.57433282609</v>
      </c>
      <c r="AJ258" s="508">
        <f t="shared" ca="1" si="265"/>
        <v>127337.85073830819</v>
      </c>
      <c r="AK258" s="508">
        <f t="shared" ca="1" si="265"/>
        <v>131037.61369114673</v>
      </c>
      <c r="AL258" s="508">
        <f t="shared" ref="AL258:BQ258" ca="1" si="266">AL177-AL172</f>
        <v>130521.29700676589</v>
      </c>
      <c r="AM258" s="508">
        <f t="shared" ca="1" si="266"/>
        <v>134313.5540334254</v>
      </c>
      <c r="AN258" s="508">
        <f t="shared" ca="1" si="266"/>
        <v>133784.32943193504</v>
      </c>
      <c r="AO258" s="508">
        <f t="shared" ca="1" si="266"/>
        <v>137671.392884261</v>
      </c>
      <c r="AP258" s="508">
        <f t="shared" ca="1" si="266"/>
        <v>137886.5561078866</v>
      </c>
      <c r="AQ258" s="508">
        <f t="shared" ca="1" si="266"/>
        <v>141113.17770636751</v>
      </c>
      <c r="AR258" s="508">
        <f t="shared" ca="1" si="266"/>
        <v>140557.1611094267</v>
      </c>
      <c r="AS258" s="508">
        <f t="shared" ca="1" si="266"/>
        <v>144641.00714902667</v>
      </c>
      <c r="AT258" s="508">
        <f t="shared" ca="1" si="266"/>
        <v>144071.09013716236</v>
      </c>
      <c r="AU258" s="508">
        <f t="shared" ca="1" si="266"/>
        <v>148289.74636769804</v>
      </c>
      <c r="AV258" s="508">
        <f t="shared" ca="1" si="266"/>
        <v>0</v>
      </c>
      <c r="AW258" s="508">
        <f t="shared" ca="1" si="266"/>
        <v>0</v>
      </c>
      <c r="AX258" s="508">
        <f t="shared" ca="1" si="266"/>
        <v>0</v>
      </c>
      <c r="AY258" s="508">
        <f t="shared" ca="1" si="266"/>
        <v>0</v>
      </c>
      <c r="AZ258" s="508">
        <f t="shared" ca="1" si="266"/>
        <v>0</v>
      </c>
      <c r="BA258" s="508">
        <f t="shared" ca="1" si="266"/>
        <v>0</v>
      </c>
      <c r="BB258" s="508">
        <f t="shared" ca="1" si="266"/>
        <v>0</v>
      </c>
      <c r="BC258" s="508">
        <f t="shared" ca="1" si="266"/>
        <v>0</v>
      </c>
      <c r="BD258" s="508">
        <f t="shared" ca="1" si="266"/>
        <v>0</v>
      </c>
      <c r="BE258" s="508">
        <f t="shared" ca="1" si="266"/>
        <v>0</v>
      </c>
      <c r="BF258" s="508">
        <f t="shared" ca="1" si="266"/>
        <v>0</v>
      </c>
      <c r="BG258" s="508">
        <f t="shared" ca="1" si="266"/>
        <v>0</v>
      </c>
      <c r="BH258" s="508">
        <f t="shared" ca="1" si="266"/>
        <v>0</v>
      </c>
      <c r="BI258" s="508">
        <f t="shared" ca="1" si="266"/>
        <v>0</v>
      </c>
      <c r="BJ258" s="508">
        <f t="shared" ca="1" si="266"/>
        <v>0</v>
      </c>
      <c r="BK258" s="508">
        <f t="shared" ca="1" si="266"/>
        <v>0</v>
      </c>
      <c r="BL258" s="508">
        <f t="shared" ca="1" si="266"/>
        <v>0</v>
      </c>
      <c r="BM258" s="508">
        <f t="shared" ca="1" si="266"/>
        <v>0</v>
      </c>
      <c r="BN258" s="508">
        <f t="shared" ca="1" si="266"/>
        <v>0</v>
      </c>
      <c r="BO258" s="508">
        <f t="shared" ca="1" si="266"/>
        <v>0</v>
      </c>
      <c r="BP258" s="508">
        <f t="shared" ca="1" si="266"/>
        <v>0</v>
      </c>
      <c r="BQ258" s="508">
        <f t="shared" ca="1" si="266"/>
        <v>0</v>
      </c>
      <c r="BR258" s="508">
        <f t="shared" ref="BR258:CG258" ca="1" si="267">BR177-BR172</f>
        <v>0</v>
      </c>
      <c r="BS258" s="508">
        <f t="shared" ca="1" si="267"/>
        <v>0</v>
      </c>
      <c r="BT258" s="508">
        <f t="shared" ca="1" si="267"/>
        <v>0</v>
      </c>
      <c r="BU258" s="508">
        <f t="shared" ca="1" si="267"/>
        <v>0</v>
      </c>
      <c r="BV258" s="508">
        <f t="shared" ca="1" si="267"/>
        <v>0</v>
      </c>
      <c r="BW258" s="508">
        <f t="shared" ca="1" si="267"/>
        <v>0</v>
      </c>
      <c r="BX258" s="508">
        <f t="shared" ca="1" si="267"/>
        <v>0</v>
      </c>
      <c r="BY258" s="508">
        <f t="shared" ca="1" si="267"/>
        <v>0</v>
      </c>
      <c r="BZ258" s="508">
        <f t="shared" ca="1" si="267"/>
        <v>0</v>
      </c>
      <c r="CA258" s="508">
        <f t="shared" ca="1" si="267"/>
        <v>0</v>
      </c>
      <c r="CB258" s="508">
        <f t="shared" ca="1" si="267"/>
        <v>0</v>
      </c>
      <c r="CC258" s="508">
        <f t="shared" ca="1" si="267"/>
        <v>0</v>
      </c>
      <c r="CD258" s="508">
        <f t="shared" ca="1" si="267"/>
        <v>0</v>
      </c>
      <c r="CE258" s="508">
        <f t="shared" ca="1" si="267"/>
        <v>0</v>
      </c>
      <c r="CF258" s="508">
        <f t="shared" ca="1" si="267"/>
        <v>0</v>
      </c>
      <c r="CG258" s="508">
        <f t="shared" ca="1" si="267"/>
        <v>0</v>
      </c>
    </row>
    <row r="259" spans="1:86" x14ac:dyDescent="0.25">
      <c r="A259" s="505"/>
      <c r="B259" s="507" t="s">
        <v>1213</v>
      </c>
      <c r="C259" s="505"/>
      <c r="D259" s="519">
        <f t="shared" si="264"/>
        <v>-351586.5373565231</v>
      </c>
      <c r="E259" s="505"/>
      <c r="F259" s="508">
        <f t="shared" ref="F259:AK259" si="268">F183</f>
        <v>0</v>
      </c>
      <c r="G259" s="508">
        <f t="shared" si="268"/>
        <v>0</v>
      </c>
      <c r="H259" s="508">
        <f t="shared" si="268"/>
        <v>-6778.2020547945203</v>
      </c>
      <c r="I259" s="508">
        <f t="shared" si="268"/>
        <v>-6975.6164383561645</v>
      </c>
      <c r="J259" s="508">
        <f t="shared" si="268"/>
        <v>-6986.5184572012404</v>
      </c>
      <c r="K259" s="508">
        <f t="shared" si="268"/>
        <v>-7150.0068493150684</v>
      </c>
      <c r="L259" s="508">
        <f t="shared" si="268"/>
        <v>-7121.8342679794523</v>
      </c>
      <c r="M259" s="508">
        <f t="shared" si="268"/>
        <v>-7328.7570205479442</v>
      </c>
      <c r="N259" s="508">
        <f t="shared" si="268"/>
        <v>-7299.880124678939</v>
      </c>
      <c r="O259" s="508">
        <f t="shared" si="268"/>
        <v>-7511.9759460616424</v>
      </c>
      <c r="P259" s="508">
        <f t="shared" si="268"/>
        <v>-7482.3771277959113</v>
      </c>
      <c r="Q259" s="508">
        <f t="shared" si="268"/>
        <v>-7699.7753447131818</v>
      </c>
      <c r="R259" s="508">
        <f t="shared" si="268"/>
        <v>-7711.8091336482157</v>
      </c>
      <c r="S259" s="508">
        <f t="shared" si="268"/>
        <v>-7892.2697283310117</v>
      </c>
      <c r="T259" s="508">
        <f t="shared" si="268"/>
        <v>-7861.1724698905782</v>
      </c>
      <c r="U259" s="508">
        <f t="shared" si="268"/>
        <v>-8089.5764715392861</v>
      </c>
      <c r="V259" s="508">
        <f t="shared" si="268"/>
        <v>-8057.701781637842</v>
      </c>
      <c r="W259" s="508">
        <f t="shared" si="268"/>
        <v>-8291.8158833277685</v>
      </c>
      <c r="X259" s="508">
        <f t="shared" si="268"/>
        <v>-8259.1443261787863</v>
      </c>
      <c r="Y259" s="508">
        <f t="shared" si="268"/>
        <v>-8499.1112804109598</v>
      </c>
      <c r="Z259" s="508">
        <f t="shared" si="268"/>
        <v>-8512.3943317605117</v>
      </c>
      <c r="AA259" s="508">
        <f t="shared" si="268"/>
        <v>-8711.5890624212316</v>
      </c>
      <c r="AB259" s="508">
        <f t="shared" si="268"/>
        <v>-8677.2635076915867</v>
      </c>
      <c r="AC259" s="508">
        <f t="shared" si="268"/>
        <v>-8929.3787889817631</v>
      </c>
      <c r="AD259" s="508">
        <f t="shared" si="268"/>
        <v>-8894.1950953838768</v>
      </c>
      <c r="AE259" s="508">
        <f t="shared" si="268"/>
        <v>-9152.6132587063057</v>
      </c>
      <c r="AF259" s="508">
        <f t="shared" si="268"/>
        <v>-9116.5499727684728</v>
      </c>
      <c r="AG259" s="508">
        <f t="shared" si="268"/>
        <v>-9381.428590173964</v>
      </c>
      <c r="AH259" s="508">
        <f t="shared" si="268"/>
        <v>-9396.0905934804341</v>
      </c>
      <c r="AI259" s="508">
        <f t="shared" si="268"/>
        <v>-9615.9643049283113</v>
      </c>
      <c r="AJ259" s="508">
        <f t="shared" si="268"/>
        <v>-9578.0753151398731</v>
      </c>
      <c r="AK259" s="508">
        <f t="shared" si="268"/>
        <v>-9856.36341255152</v>
      </c>
      <c r="AL259" s="508">
        <f t="shared" ref="AL259:BQ259" si="269">AL183</f>
        <v>-9817.5271980183716</v>
      </c>
      <c r="AM259" s="508">
        <f t="shared" si="269"/>
        <v>-10102.772497865306</v>
      </c>
      <c r="AN259" s="508">
        <f t="shared" si="269"/>
        <v>-10062.965377968827</v>
      </c>
      <c r="AO259" s="508">
        <f t="shared" si="269"/>
        <v>-10355.341810311937</v>
      </c>
      <c r="AP259" s="508">
        <f t="shared" si="269"/>
        <v>-10371.525918564004</v>
      </c>
      <c r="AQ259" s="508">
        <f t="shared" si="269"/>
        <v>-10614.225355569733</v>
      </c>
      <c r="AR259" s="508">
        <f t="shared" si="269"/>
        <v>-10572.403000228498</v>
      </c>
      <c r="AS259" s="508">
        <f t="shared" si="269"/>
        <v>-10879.580989458977</v>
      </c>
      <c r="AT259" s="508">
        <f t="shared" si="269"/>
        <v>-10836.713075234209</v>
      </c>
      <c r="AU259" s="508">
        <f t="shared" si="269"/>
        <v>-11154.031192906812</v>
      </c>
      <c r="AV259" s="508">
        <f t="shared" si="269"/>
        <v>0</v>
      </c>
      <c r="AW259" s="508">
        <f t="shared" si="269"/>
        <v>0</v>
      </c>
      <c r="AX259" s="508">
        <f t="shared" si="269"/>
        <v>0</v>
      </c>
      <c r="AY259" s="508">
        <f t="shared" si="269"/>
        <v>0</v>
      </c>
      <c r="AZ259" s="508">
        <f t="shared" si="269"/>
        <v>0</v>
      </c>
      <c r="BA259" s="508">
        <f t="shared" si="269"/>
        <v>0</v>
      </c>
      <c r="BB259" s="508">
        <f t="shared" si="269"/>
        <v>0</v>
      </c>
      <c r="BC259" s="508">
        <f t="shared" si="269"/>
        <v>0</v>
      </c>
      <c r="BD259" s="508">
        <f t="shared" si="269"/>
        <v>0</v>
      </c>
      <c r="BE259" s="508">
        <f t="shared" si="269"/>
        <v>0</v>
      </c>
      <c r="BF259" s="508">
        <f t="shared" si="269"/>
        <v>0</v>
      </c>
      <c r="BG259" s="508">
        <f t="shared" si="269"/>
        <v>0</v>
      </c>
      <c r="BH259" s="508">
        <f t="shared" si="269"/>
        <v>0</v>
      </c>
      <c r="BI259" s="508">
        <f t="shared" si="269"/>
        <v>0</v>
      </c>
      <c r="BJ259" s="508">
        <f t="shared" si="269"/>
        <v>0</v>
      </c>
      <c r="BK259" s="508">
        <f t="shared" si="269"/>
        <v>0</v>
      </c>
      <c r="BL259" s="508">
        <f t="shared" si="269"/>
        <v>0</v>
      </c>
      <c r="BM259" s="508">
        <f t="shared" si="269"/>
        <v>0</v>
      </c>
      <c r="BN259" s="508">
        <f t="shared" si="269"/>
        <v>0</v>
      </c>
      <c r="BO259" s="508">
        <f t="shared" si="269"/>
        <v>0</v>
      </c>
      <c r="BP259" s="508">
        <f t="shared" si="269"/>
        <v>0</v>
      </c>
      <c r="BQ259" s="508">
        <f t="shared" si="269"/>
        <v>0</v>
      </c>
      <c r="BR259" s="508">
        <f t="shared" ref="BR259:CG259" si="270">BR183</f>
        <v>0</v>
      </c>
      <c r="BS259" s="508">
        <f t="shared" si="270"/>
        <v>0</v>
      </c>
      <c r="BT259" s="508">
        <f t="shared" si="270"/>
        <v>0</v>
      </c>
      <c r="BU259" s="508">
        <f t="shared" si="270"/>
        <v>0</v>
      </c>
      <c r="BV259" s="508">
        <f t="shared" si="270"/>
        <v>0</v>
      </c>
      <c r="BW259" s="508">
        <f t="shared" si="270"/>
        <v>0</v>
      </c>
      <c r="BX259" s="508">
        <f t="shared" si="270"/>
        <v>0</v>
      </c>
      <c r="BY259" s="508">
        <f t="shared" si="270"/>
        <v>0</v>
      </c>
      <c r="BZ259" s="508">
        <f t="shared" si="270"/>
        <v>0</v>
      </c>
      <c r="CA259" s="508">
        <f t="shared" si="270"/>
        <v>0</v>
      </c>
      <c r="CB259" s="508">
        <f t="shared" si="270"/>
        <v>0</v>
      </c>
      <c r="CC259" s="508">
        <f t="shared" si="270"/>
        <v>0</v>
      </c>
      <c r="CD259" s="508">
        <f t="shared" si="270"/>
        <v>0</v>
      </c>
      <c r="CE259" s="508">
        <f t="shared" si="270"/>
        <v>0</v>
      </c>
      <c r="CF259" s="508">
        <f t="shared" si="270"/>
        <v>0</v>
      </c>
      <c r="CG259" s="508">
        <f t="shared" si="270"/>
        <v>0</v>
      </c>
    </row>
    <row r="260" spans="1:86" x14ac:dyDescent="0.25">
      <c r="A260" s="505"/>
      <c r="B260" s="507" t="s">
        <v>563</v>
      </c>
      <c r="C260" s="505"/>
      <c r="D260" s="519">
        <f t="shared" si="264"/>
        <v>-156260.68326956575</v>
      </c>
      <c r="E260" s="505"/>
      <c r="F260" s="508">
        <f t="shared" ref="F260:AK260" si="271">F184</f>
        <v>0</v>
      </c>
      <c r="G260" s="508">
        <f t="shared" si="271"/>
        <v>0</v>
      </c>
      <c r="H260" s="508">
        <f t="shared" si="271"/>
        <v>-3012.5342465753424</v>
      </c>
      <c r="I260" s="508">
        <f t="shared" si="271"/>
        <v>-3100.2739726027398</v>
      </c>
      <c r="J260" s="508">
        <f t="shared" si="271"/>
        <v>-3105.1193143116629</v>
      </c>
      <c r="K260" s="508">
        <f t="shared" si="271"/>
        <v>-3177.7808219178082</v>
      </c>
      <c r="L260" s="508">
        <f t="shared" si="271"/>
        <v>-3165.2596746575341</v>
      </c>
      <c r="M260" s="508">
        <f t="shared" si="271"/>
        <v>-3257.2253424657529</v>
      </c>
      <c r="N260" s="508">
        <f t="shared" si="271"/>
        <v>-3244.3911665239721</v>
      </c>
      <c r="O260" s="508">
        <f t="shared" si="271"/>
        <v>-3338.6559760273963</v>
      </c>
      <c r="P260" s="508">
        <f t="shared" si="271"/>
        <v>-3325.5009456870712</v>
      </c>
      <c r="Q260" s="508">
        <f t="shared" si="271"/>
        <v>-3422.1223754280813</v>
      </c>
      <c r="R260" s="508">
        <f t="shared" si="271"/>
        <v>-3427.4707260658734</v>
      </c>
      <c r="S260" s="508">
        <f t="shared" si="271"/>
        <v>-3507.6754348137829</v>
      </c>
      <c r="T260" s="508">
        <f t="shared" si="271"/>
        <v>-3493.8544310624789</v>
      </c>
      <c r="U260" s="508">
        <f t="shared" si="271"/>
        <v>-3595.3673206841268</v>
      </c>
      <c r="V260" s="508">
        <f t="shared" si="271"/>
        <v>-3581.2007918390409</v>
      </c>
      <c r="W260" s="508">
        <f t="shared" si="271"/>
        <v>-3685.2515037012299</v>
      </c>
      <c r="X260" s="508">
        <f t="shared" si="271"/>
        <v>-3670.7308116350164</v>
      </c>
      <c r="Y260" s="508">
        <f t="shared" si="271"/>
        <v>-3777.38279129376</v>
      </c>
      <c r="Z260" s="508">
        <f t="shared" si="271"/>
        <v>-3783.2863696713389</v>
      </c>
      <c r="AA260" s="508">
        <f t="shared" si="271"/>
        <v>-3871.8173610761032</v>
      </c>
      <c r="AB260" s="508">
        <f t="shared" si="271"/>
        <v>-3856.5615589740387</v>
      </c>
      <c r="AC260" s="508">
        <f t="shared" si="271"/>
        <v>-3968.6127951030057</v>
      </c>
      <c r="AD260" s="508">
        <f t="shared" si="271"/>
        <v>-3952.9755979483898</v>
      </c>
      <c r="AE260" s="508">
        <f t="shared" si="271"/>
        <v>-4067.8281149805812</v>
      </c>
      <c r="AF260" s="508">
        <f t="shared" si="271"/>
        <v>-4051.7999878970991</v>
      </c>
      <c r="AG260" s="508">
        <f t="shared" si="271"/>
        <v>-4169.5238178550944</v>
      </c>
      <c r="AH260" s="508">
        <f t="shared" si="271"/>
        <v>-4176.0402637690813</v>
      </c>
      <c r="AI260" s="508">
        <f t="shared" si="271"/>
        <v>-4273.7619133014723</v>
      </c>
      <c r="AJ260" s="508">
        <f t="shared" si="271"/>
        <v>-4256.9223622843883</v>
      </c>
      <c r="AK260" s="508">
        <f t="shared" si="271"/>
        <v>-4380.6059611340088</v>
      </c>
      <c r="AL260" s="508">
        <f t="shared" ref="AL260:BQ260" si="272">AL184</f>
        <v>-4363.345421341498</v>
      </c>
      <c r="AM260" s="508">
        <f t="shared" si="272"/>
        <v>-4490.1211101623585</v>
      </c>
      <c r="AN260" s="508">
        <f t="shared" si="272"/>
        <v>-4472.4290568750348</v>
      </c>
      <c r="AO260" s="508">
        <f t="shared" si="272"/>
        <v>-4602.3741379164167</v>
      </c>
      <c r="AP260" s="508">
        <f t="shared" si="272"/>
        <v>-4609.567074917335</v>
      </c>
      <c r="AQ260" s="508">
        <f t="shared" si="272"/>
        <v>-4717.433491364327</v>
      </c>
      <c r="AR260" s="508">
        <f t="shared" si="272"/>
        <v>-4698.8457778793327</v>
      </c>
      <c r="AS260" s="508">
        <f t="shared" si="272"/>
        <v>-4835.369328648434</v>
      </c>
      <c r="AT260" s="508">
        <f t="shared" si="272"/>
        <v>-4816.3169223263149</v>
      </c>
      <c r="AU260" s="508">
        <f t="shared" si="272"/>
        <v>-4957.3471968474723</v>
      </c>
      <c r="AV260" s="508">
        <f t="shared" si="272"/>
        <v>0</v>
      </c>
      <c r="AW260" s="508">
        <f t="shared" si="272"/>
        <v>0</v>
      </c>
      <c r="AX260" s="508">
        <f t="shared" si="272"/>
        <v>0</v>
      </c>
      <c r="AY260" s="508">
        <f t="shared" si="272"/>
        <v>0</v>
      </c>
      <c r="AZ260" s="508">
        <f t="shared" si="272"/>
        <v>0</v>
      </c>
      <c r="BA260" s="508">
        <f t="shared" si="272"/>
        <v>0</v>
      </c>
      <c r="BB260" s="508">
        <f t="shared" si="272"/>
        <v>0</v>
      </c>
      <c r="BC260" s="508">
        <f t="shared" si="272"/>
        <v>0</v>
      </c>
      <c r="BD260" s="508">
        <f t="shared" si="272"/>
        <v>0</v>
      </c>
      <c r="BE260" s="508">
        <f t="shared" si="272"/>
        <v>0</v>
      </c>
      <c r="BF260" s="508">
        <f t="shared" si="272"/>
        <v>0</v>
      </c>
      <c r="BG260" s="508">
        <f t="shared" si="272"/>
        <v>0</v>
      </c>
      <c r="BH260" s="508">
        <f t="shared" si="272"/>
        <v>0</v>
      </c>
      <c r="BI260" s="508">
        <f t="shared" si="272"/>
        <v>0</v>
      </c>
      <c r="BJ260" s="508">
        <f t="shared" si="272"/>
        <v>0</v>
      </c>
      <c r="BK260" s="508">
        <f t="shared" si="272"/>
        <v>0</v>
      </c>
      <c r="BL260" s="508">
        <f t="shared" si="272"/>
        <v>0</v>
      </c>
      <c r="BM260" s="508">
        <f t="shared" si="272"/>
        <v>0</v>
      </c>
      <c r="BN260" s="508">
        <f t="shared" si="272"/>
        <v>0</v>
      </c>
      <c r="BO260" s="508">
        <f t="shared" si="272"/>
        <v>0</v>
      </c>
      <c r="BP260" s="508">
        <f t="shared" si="272"/>
        <v>0</v>
      </c>
      <c r="BQ260" s="508">
        <f t="shared" si="272"/>
        <v>0</v>
      </c>
      <c r="BR260" s="508">
        <f t="shared" ref="BR260:CG260" si="273">BR184</f>
        <v>0</v>
      </c>
      <c r="BS260" s="508">
        <f t="shared" si="273"/>
        <v>0</v>
      </c>
      <c r="BT260" s="508">
        <f t="shared" si="273"/>
        <v>0</v>
      </c>
      <c r="BU260" s="508">
        <f t="shared" si="273"/>
        <v>0</v>
      </c>
      <c r="BV260" s="508">
        <f t="shared" si="273"/>
        <v>0</v>
      </c>
      <c r="BW260" s="508">
        <f t="shared" si="273"/>
        <v>0</v>
      </c>
      <c r="BX260" s="508">
        <f t="shared" si="273"/>
        <v>0</v>
      </c>
      <c r="BY260" s="508">
        <f t="shared" si="273"/>
        <v>0</v>
      </c>
      <c r="BZ260" s="508">
        <f t="shared" si="273"/>
        <v>0</v>
      </c>
      <c r="CA260" s="508">
        <f t="shared" si="273"/>
        <v>0</v>
      </c>
      <c r="CB260" s="508">
        <f t="shared" si="273"/>
        <v>0</v>
      </c>
      <c r="CC260" s="508">
        <f t="shared" si="273"/>
        <v>0</v>
      </c>
      <c r="CD260" s="508">
        <f t="shared" si="273"/>
        <v>0</v>
      </c>
      <c r="CE260" s="508">
        <f t="shared" si="273"/>
        <v>0</v>
      </c>
      <c r="CF260" s="508">
        <f t="shared" si="273"/>
        <v>0</v>
      </c>
      <c r="CG260" s="508">
        <f t="shared" si="273"/>
        <v>0</v>
      </c>
    </row>
    <row r="261" spans="1:86" x14ac:dyDescent="0.25">
      <c r="A261" s="505"/>
      <c r="B261" s="507" t="s">
        <v>1192</v>
      </c>
      <c r="C261" s="505"/>
      <c r="D261" s="519">
        <f t="shared" si="264"/>
        <v>0</v>
      </c>
      <c r="E261" s="505"/>
      <c r="F261" s="508">
        <f t="shared" ref="F261:AK261" si="274">F185</f>
        <v>0</v>
      </c>
      <c r="G261" s="508">
        <f t="shared" si="274"/>
        <v>0</v>
      </c>
      <c r="H261" s="508">
        <f t="shared" si="274"/>
        <v>0</v>
      </c>
      <c r="I261" s="508">
        <f t="shared" si="274"/>
        <v>0</v>
      </c>
      <c r="J261" s="508">
        <f t="shared" si="274"/>
        <v>0</v>
      </c>
      <c r="K261" s="508">
        <f t="shared" si="274"/>
        <v>0</v>
      </c>
      <c r="L261" s="508">
        <f t="shared" si="274"/>
        <v>0</v>
      </c>
      <c r="M261" s="508">
        <f t="shared" si="274"/>
        <v>0</v>
      </c>
      <c r="N261" s="508">
        <f t="shared" si="274"/>
        <v>0</v>
      </c>
      <c r="O261" s="508">
        <f t="shared" si="274"/>
        <v>0</v>
      </c>
      <c r="P261" s="508">
        <f t="shared" si="274"/>
        <v>0</v>
      </c>
      <c r="Q261" s="508">
        <f t="shared" si="274"/>
        <v>0</v>
      </c>
      <c r="R261" s="508">
        <f t="shared" si="274"/>
        <v>0</v>
      </c>
      <c r="S261" s="508">
        <f t="shared" si="274"/>
        <v>0</v>
      </c>
      <c r="T261" s="508">
        <f t="shared" si="274"/>
        <v>0</v>
      </c>
      <c r="U261" s="508">
        <f t="shared" si="274"/>
        <v>0</v>
      </c>
      <c r="V261" s="508">
        <f t="shared" si="274"/>
        <v>0</v>
      </c>
      <c r="W261" s="508">
        <f t="shared" si="274"/>
        <v>0</v>
      </c>
      <c r="X261" s="508">
        <f t="shared" si="274"/>
        <v>0</v>
      </c>
      <c r="Y261" s="508">
        <f t="shared" si="274"/>
        <v>0</v>
      </c>
      <c r="Z261" s="508">
        <f t="shared" si="274"/>
        <v>0</v>
      </c>
      <c r="AA261" s="508">
        <f t="shared" si="274"/>
        <v>0</v>
      </c>
      <c r="AB261" s="508">
        <f t="shared" si="274"/>
        <v>0</v>
      </c>
      <c r="AC261" s="508">
        <f t="shared" si="274"/>
        <v>0</v>
      </c>
      <c r="AD261" s="508">
        <f t="shared" si="274"/>
        <v>0</v>
      </c>
      <c r="AE261" s="508">
        <f t="shared" si="274"/>
        <v>0</v>
      </c>
      <c r="AF261" s="508">
        <f t="shared" si="274"/>
        <v>0</v>
      </c>
      <c r="AG261" s="508">
        <f t="shared" si="274"/>
        <v>0</v>
      </c>
      <c r="AH261" s="508">
        <f t="shared" si="274"/>
        <v>0</v>
      </c>
      <c r="AI261" s="508">
        <f t="shared" si="274"/>
        <v>0</v>
      </c>
      <c r="AJ261" s="508">
        <f t="shared" si="274"/>
        <v>0</v>
      </c>
      <c r="AK261" s="508">
        <f t="shared" si="274"/>
        <v>0</v>
      </c>
      <c r="AL261" s="508">
        <f t="shared" ref="AL261:BQ261" si="275">AL185</f>
        <v>0</v>
      </c>
      <c r="AM261" s="508">
        <f t="shared" si="275"/>
        <v>0</v>
      </c>
      <c r="AN261" s="508">
        <f t="shared" si="275"/>
        <v>0</v>
      </c>
      <c r="AO261" s="508">
        <f t="shared" si="275"/>
        <v>0</v>
      </c>
      <c r="AP261" s="508">
        <f t="shared" si="275"/>
        <v>0</v>
      </c>
      <c r="AQ261" s="508">
        <f t="shared" si="275"/>
        <v>0</v>
      </c>
      <c r="AR261" s="508">
        <f t="shared" si="275"/>
        <v>0</v>
      </c>
      <c r="AS261" s="508">
        <f t="shared" si="275"/>
        <v>0</v>
      </c>
      <c r="AT261" s="508">
        <f t="shared" si="275"/>
        <v>0</v>
      </c>
      <c r="AU261" s="508">
        <f t="shared" si="275"/>
        <v>0</v>
      </c>
      <c r="AV261" s="508">
        <f t="shared" si="275"/>
        <v>0</v>
      </c>
      <c r="AW261" s="508">
        <f t="shared" si="275"/>
        <v>0</v>
      </c>
      <c r="AX261" s="508">
        <f t="shared" si="275"/>
        <v>0</v>
      </c>
      <c r="AY261" s="508">
        <f t="shared" si="275"/>
        <v>0</v>
      </c>
      <c r="AZ261" s="508">
        <f t="shared" si="275"/>
        <v>0</v>
      </c>
      <c r="BA261" s="508">
        <f t="shared" si="275"/>
        <v>0</v>
      </c>
      <c r="BB261" s="508">
        <f t="shared" si="275"/>
        <v>0</v>
      </c>
      <c r="BC261" s="508">
        <f t="shared" si="275"/>
        <v>0</v>
      </c>
      <c r="BD261" s="508">
        <f t="shared" si="275"/>
        <v>0</v>
      </c>
      <c r="BE261" s="508">
        <f t="shared" si="275"/>
        <v>0</v>
      </c>
      <c r="BF261" s="508">
        <f t="shared" si="275"/>
        <v>0</v>
      </c>
      <c r="BG261" s="508">
        <f t="shared" si="275"/>
        <v>0</v>
      </c>
      <c r="BH261" s="508">
        <f t="shared" si="275"/>
        <v>0</v>
      </c>
      <c r="BI261" s="508">
        <f t="shared" si="275"/>
        <v>0</v>
      </c>
      <c r="BJ261" s="508">
        <f t="shared" si="275"/>
        <v>0</v>
      </c>
      <c r="BK261" s="508">
        <f t="shared" si="275"/>
        <v>0</v>
      </c>
      <c r="BL261" s="508">
        <f t="shared" si="275"/>
        <v>0</v>
      </c>
      <c r="BM261" s="508">
        <f t="shared" si="275"/>
        <v>0</v>
      </c>
      <c r="BN261" s="508">
        <f t="shared" si="275"/>
        <v>0</v>
      </c>
      <c r="BO261" s="508">
        <f t="shared" si="275"/>
        <v>0</v>
      </c>
      <c r="BP261" s="508">
        <f t="shared" si="275"/>
        <v>0</v>
      </c>
      <c r="BQ261" s="508">
        <f t="shared" si="275"/>
        <v>0</v>
      </c>
      <c r="BR261" s="508">
        <f t="shared" ref="BR261:CG261" si="276">BR185</f>
        <v>0</v>
      </c>
      <c r="BS261" s="508">
        <f t="shared" si="276"/>
        <v>0</v>
      </c>
      <c r="BT261" s="508">
        <f t="shared" si="276"/>
        <v>0</v>
      </c>
      <c r="BU261" s="508">
        <f t="shared" si="276"/>
        <v>0</v>
      </c>
      <c r="BV261" s="508">
        <f t="shared" si="276"/>
        <v>0</v>
      </c>
      <c r="BW261" s="508">
        <f t="shared" si="276"/>
        <v>0</v>
      </c>
      <c r="BX261" s="508">
        <f t="shared" si="276"/>
        <v>0</v>
      </c>
      <c r="BY261" s="508">
        <f t="shared" si="276"/>
        <v>0</v>
      </c>
      <c r="BZ261" s="508">
        <f t="shared" si="276"/>
        <v>0</v>
      </c>
      <c r="CA261" s="508">
        <f t="shared" si="276"/>
        <v>0</v>
      </c>
      <c r="CB261" s="508">
        <f t="shared" si="276"/>
        <v>0</v>
      </c>
      <c r="CC261" s="508">
        <f t="shared" si="276"/>
        <v>0</v>
      </c>
      <c r="CD261" s="508">
        <f t="shared" si="276"/>
        <v>0</v>
      </c>
      <c r="CE261" s="508">
        <f t="shared" si="276"/>
        <v>0</v>
      </c>
      <c r="CF261" s="508">
        <f t="shared" si="276"/>
        <v>0</v>
      </c>
      <c r="CG261" s="508">
        <f t="shared" si="276"/>
        <v>0</v>
      </c>
    </row>
    <row r="262" spans="1:86" x14ac:dyDescent="0.25">
      <c r="A262" s="505"/>
      <c r="B262" s="507" t="s">
        <v>1237</v>
      </c>
      <c r="C262" s="505"/>
      <c r="D262" s="519">
        <f t="shared" si="264"/>
        <v>0</v>
      </c>
      <c r="E262" s="505"/>
      <c r="F262" s="508">
        <f t="shared" ref="F262:AK262" si="277">F186</f>
        <v>0</v>
      </c>
      <c r="G262" s="508">
        <f t="shared" si="277"/>
        <v>0</v>
      </c>
      <c r="H262" s="508">
        <f t="shared" si="277"/>
        <v>0</v>
      </c>
      <c r="I262" s="508">
        <f t="shared" si="277"/>
        <v>0</v>
      </c>
      <c r="J262" s="508">
        <f t="shared" si="277"/>
        <v>0</v>
      </c>
      <c r="K262" s="508">
        <f t="shared" si="277"/>
        <v>0</v>
      </c>
      <c r="L262" s="508">
        <f t="shared" si="277"/>
        <v>0</v>
      </c>
      <c r="M262" s="508">
        <f t="shared" si="277"/>
        <v>0</v>
      </c>
      <c r="N262" s="508">
        <f t="shared" si="277"/>
        <v>0</v>
      </c>
      <c r="O262" s="508">
        <f t="shared" si="277"/>
        <v>0</v>
      </c>
      <c r="P262" s="508">
        <f t="shared" si="277"/>
        <v>0</v>
      </c>
      <c r="Q262" s="508">
        <f t="shared" si="277"/>
        <v>0</v>
      </c>
      <c r="R262" s="508">
        <f t="shared" si="277"/>
        <v>0</v>
      </c>
      <c r="S262" s="508">
        <f t="shared" si="277"/>
        <v>0</v>
      </c>
      <c r="T262" s="508">
        <f t="shared" si="277"/>
        <v>0</v>
      </c>
      <c r="U262" s="508">
        <f t="shared" si="277"/>
        <v>0</v>
      </c>
      <c r="V262" s="508">
        <f t="shared" si="277"/>
        <v>0</v>
      </c>
      <c r="W262" s="508">
        <f t="shared" si="277"/>
        <v>0</v>
      </c>
      <c r="X262" s="508">
        <f t="shared" si="277"/>
        <v>0</v>
      </c>
      <c r="Y262" s="508">
        <f t="shared" si="277"/>
        <v>0</v>
      </c>
      <c r="Z262" s="508">
        <f t="shared" si="277"/>
        <v>0</v>
      </c>
      <c r="AA262" s="508">
        <f t="shared" si="277"/>
        <v>0</v>
      </c>
      <c r="AB262" s="508">
        <f t="shared" si="277"/>
        <v>0</v>
      </c>
      <c r="AC262" s="508">
        <f t="shared" si="277"/>
        <v>0</v>
      </c>
      <c r="AD262" s="508">
        <f t="shared" si="277"/>
        <v>0</v>
      </c>
      <c r="AE262" s="508">
        <f t="shared" si="277"/>
        <v>0</v>
      </c>
      <c r="AF262" s="508">
        <f t="shared" si="277"/>
        <v>0</v>
      </c>
      <c r="AG262" s="508">
        <f t="shared" si="277"/>
        <v>0</v>
      </c>
      <c r="AH262" s="508">
        <f t="shared" si="277"/>
        <v>0</v>
      </c>
      <c r="AI262" s="508">
        <f t="shared" si="277"/>
        <v>0</v>
      </c>
      <c r="AJ262" s="508">
        <f t="shared" si="277"/>
        <v>0</v>
      </c>
      <c r="AK262" s="508">
        <f t="shared" si="277"/>
        <v>0</v>
      </c>
      <c r="AL262" s="508">
        <f t="shared" ref="AL262:BQ262" si="278">AL186</f>
        <v>0</v>
      </c>
      <c r="AM262" s="508">
        <f t="shared" si="278"/>
        <v>0</v>
      </c>
      <c r="AN262" s="508">
        <f t="shared" si="278"/>
        <v>0</v>
      </c>
      <c r="AO262" s="508">
        <f t="shared" si="278"/>
        <v>0</v>
      </c>
      <c r="AP262" s="508">
        <f t="shared" si="278"/>
        <v>0</v>
      </c>
      <c r="AQ262" s="508">
        <f t="shared" si="278"/>
        <v>0</v>
      </c>
      <c r="AR262" s="508">
        <f t="shared" si="278"/>
        <v>0</v>
      </c>
      <c r="AS262" s="508">
        <f t="shared" si="278"/>
        <v>0</v>
      </c>
      <c r="AT262" s="508">
        <f t="shared" si="278"/>
        <v>0</v>
      </c>
      <c r="AU262" s="508">
        <f t="shared" si="278"/>
        <v>0</v>
      </c>
      <c r="AV262" s="508">
        <f t="shared" si="278"/>
        <v>0</v>
      </c>
      <c r="AW262" s="508">
        <f t="shared" si="278"/>
        <v>0</v>
      </c>
      <c r="AX262" s="508">
        <f t="shared" si="278"/>
        <v>0</v>
      </c>
      <c r="AY262" s="508">
        <f t="shared" si="278"/>
        <v>0</v>
      </c>
      <c r="AZ262" s="508">
        <f t="shared" si="278"/>
        <v>0</v>
      </c>
      <c r="BA262" s="508">
        <f t="shared" si="278"/>
        <v>0</v>
      </c>
      <c r="BB262" s="508">
        <f t="shared" si="278"/>
        <v>0</v>
      </c>
      <c r="BC262" s="508">
        <f t="shared" si="278"/>
        <v>0</v>
      </c>
      <c r="BD262" s="508">
        <f t="shared" si="278"/>
        <v>0</v>
      </c>
      <c r="BE262" s="508">
        <f t="shared" si="278"/>
        <v>0</v>
      </c>
      <c r="BF262" s="508">
        <f t="shared" si="278"/>
        <v>0</v>
      </c>
      <c r="BG262" s="508">
        <f t="shared" si="278"/>
        <v>0</v>
      </c>
      <c r="BH262" s="508">
        <f t="shared" si="278"/>
        <v>0</v>
      </c>
      <c r="BI262" s="508">
        <f t="shared" si="278"/>
        <v>0</v>
      </c>
      <c r="BJ262" s="508">
        <f t="shared" si="278"/>
        <v>0</v>
      </c>
      <c r="BK262" s="508">
        <f t="shared" si="278"/>
        <v>0</v>
      </c>
      <c r="BL262" s="508">
        <f t="shared" si="278"/>
        <v>0</v>
      </c>
      <c r="BM262" s="508">
        <f t="shared" si="278"/>
        <v>0</v>
      </c>
      <c r="BN262" s="508">
        <f t="shared" si="278"/>
        <v>0</v>
      </c>
      <c r="BO262" s="508">
        <f t="shared" si="278"/>
        <v>0</v>
      </c>
      <c r="BP262" s="508">
        <f t="shared" si="278"/>
        <v>0</v>
      </c>
      <c r="BQ262" s="508">
        <f t="shared" si="278"/>
        <v>0</v>
      </c>
      <c r="BR262" s="508">
        <f t="shared" ref="BR262:CG262" si="279">BR186</f>
        <v>0</v>
      </c>
      <c r="BS262" s="508">
        <f t="shared" si="279"/>
        <v>0</v>
      </c>
      <c r="BT262" s="508">
        <f t="shared" si="279"/>
        <v>0</v>
      </c>
      <c r="BU262" s="508">
        <f t="shared" si="279"/>
        <v>0</v>
      </c>
      <c r="BV262" s="508">
        <f t="shared" si="279"/>
        <v>0</v>
      </c>
      <c r="BW262" s="508">
        <f t="shared" si="279"/>
        <v>0</v>
      </c>
      <c r="BX262" s="508">
        <f t="shared" si="279"/>
        <v>0</v>
      </c>
      <c r="BY262" s="508">
        <f t="shared" si="279"/>
        <v>0</v>
      </c>
      <c r="BZ262" s="508">
        <f t="shared" si="279"/>
        <v>0</v>
      </c>
      <c r="CA262" s="508">
        <f t="shared" si="279"/>
        <v>0</v>
      </c>
      <c r="CB262" s="508">
        <f t="shared" si="279"/>
        <v>0</v>
      </c>
      <c r="CC262" s="508">
        <f t="shared" si="279"/>
        <v>0</v>
      </c>
      <c r="CD262" s="508">
        <f t="shared" si="279"/>
        <v>0</v>
      </c>
      <c r="CE262" s="508">
        <f t="shared" si="279"/>
        <v>0</v>
      </c>
      <c r="CF262" s="508">
        <f t="shared" si="279"/>
        <v>0</v>
      </c>
      <c r="CG262" s="508">
        <f t="shared" si="279"/>
        <v>0</v>
      </c>
    </row>
    <row r="263" spans="1:86" x14ac:dyDescent="0.25">
      <c r="A263" s="505"/>
      <c r="B263" s="507" t="s">
        <v>564</v>
      </c>
      <c r="C263" s="505"/>
      <c r="D263" s="519">
        <f t="shared" si="264"/>
        <v>-223522.41187301866</v>
      </c>
      <c r="E263" s="505"/>
      <c r="F263" s="508">
        <f t="shared" ref="F263:AK263" si="280">F187</f>
        <v>0</v>
      </c>
      <c r="G263" s="508">
        <f t="shared" si="280"/>
        <v>0</v>
      </c>
      <c r="H263" s="508">
        <f t="shared" si="280"/>
        <v>-2874.4597602739732</v>
      </c>
      <c r="I263" s="508">
        <f t="shared" si="280"/>
        <v>-2958.17808219178</v>
      </c>
      <c r="J263" s="508">
        <f t="shared" si="280"/>
        <v>-2962.8013457390443</v>
      </c>
      <c r="K263" s="508">
        <f t="shared" si="280"/>
        <v>-3032.1325342465752</v>
      </c>
      <c r="L263" s="508">
        <f t="shared" si="280"/>
        <v>-3020.1852729023967</v>
      </c>
      <c r="M263" s="508">
        <f t="shared" si="280"/>
        <v>-3107.9358476027392</v>
      </c>
      <c r="N263" s="508">
        <f t="shared" si="280"/>
        <v>-4852.4939256563703</v>
      </c>
      <c r="O263" s="508">
        <f t="shared" si="280"/>
        <v>-4993.4816771452261</v>
      </c>
      <c r="P263" s="508">
        <f t="shared" si="280"/>
        <v>-4973.8062737977789</v>
      </c>
      <c r="Q263" s="508">
        <f t="shared" si="280"/>
        <v>-5118.3187190738563</v>
      </c>
      <c r="R263" s="508">
        <f t="shared" si="280"/>
        <v>-5126.3180131324616</v>
      </c>
      <c r="S263" s="508">
        <f t="shared" si="280"/>
        <v>-5246.276687050703</v>
      </c>
      <c r="T263" s="508">
        <f t="shared" si="280"/>
        <v>-5225.6052164087914</v>
      </c>
      <c r="U263" s="508">
        <f t="shared" si="280"/>
        <v>-5377.4336042269688</v>
      </c>
      <c r="V263" s="508">
        <f t="shared" si="280"/>
        <v>-5356.2453468190097</v>
      </c>
      <c r="W263" s="508">
        <f t="shared" si="280"/>
        <v>-5511.8694443326422</v>
      </c>
      <c r="X263" s="508">
        <f t="shared" si="280"/>
        <v>-5490.1514804894841</v>
      </c>
      <c r="Y263" s="508">
        <f t="shared" si="280"/>
        <v>-5649.6661804409578</v>
      </c>
      <c r="Z263" s="508">
        <f t="shared" si="280"/>
        <v>-5658.495904338748</v>
      </c>
      <c r="AA263" s="508">
        <f t="shared" si="280"/>
        <v>-5790.9078349519814</v>
      </c>
      <c r="AB263" s="508">
        <f t="shared" si="280"/>
        <v>-5768.0903991892646</v>
      </c>
      <c r="AC263" s="508">
        <f t="shared" si="280"/>
        <v>-5935.6805308257808</v>
      </c>
      <c r="AD263" s="508">
        <f t="shared" si="280"/>
        <v>-5912.2926591689957</v>
      </c>
      <c r="AE263" s="508">
        <f t="shared" si="280"/>
        <v>-6084.0725440964234</v>
      </c>
      <c r="AF263" s="508">
        <f t="shared" si="280"/>
        <v>-6060.0999756482206</v>
      </c>
      <c r="AG263" s="508">
        <f t="shared" si="280"/>
        <v>-6236.1743576988347</v>
      </c>
      <c r="AH263" s="508">
        <f t="shared" si="280"/>
        <v>-6245.9207207578747</v>
      </c>
      <c r="AI263" s="508">
        <f t="shared" si="280"/>
        <v>-6392.0787166413047</v>
      </c>
      <c r="AJ263" s="508">
        <f t="shared" si="280"/>
        <v>-6366.8925369154103</v>
      </c>
      <c r="AK263" s="508">
        <f t="shared" si="280"/>
        <v>-6551.8806845573381</v>
      </c>
      <c r="AL263" s="508">
        <f t="shared" ref="AL263:BQ263" si="281">AL187</f>
        <v>-6526.0648503382945</v>
      </c>
      <c r="AM263" s="508">
        <f t="shared" si="281"/>
        <v>-6715.6777016712713</v>
      </c>
      <c r="AN263" s="508">
        <f t="shared" si="281"/>
        <v>-6689.2164715967519</v>
      </c>
      <c r="AO263" s="508">
        <f t="shared" si="281"/>
        <v>-6883.5696442130502</v>
      </c>
      <c r="AP263" s="508">
        <f t="shared" si="281"/>
        <v>-6894.3278053943295</v>
      </c>
      <c r="AQ263" s="508">
        <f t="shared" si="281"/>
        <v>-7055.6588853183757</v>
      </c>
      <c r="AR263" s="508">
        <f t="shared" si="281"/>
        <v>-7027.8580554713362</v>
      </c>
      <c r="AS263" s="508">
        <f t="shared" si="281"/>
        <v>-7232.050357451335</v>
      </c>
      <c r="AT263" s="508">
        <f t="shared" si="281"/>
        <v>-7203.5545068581187</v>
      </c>
      <c r="AU263" s="508">
        <f t="shared" si="281"/>
        <v>-7414.4873183849031</v>
      </c>
      <c r="AV263" s="508">
        <f t="shared" si="281"/>
        <v>0</v>
      </c>
      <c r="AW263" s="508">
        <f t="shared" si="281"/>
        <v>0</v>
      </c>
      <c r="AX263" s="508">
        <f t="shared" si="281"/>
        <v>0</v>
      </c>
      <c r="AY263" s="508">
        <f t="shared" si="281"/>
        <v>0</v>
      </c>
      <c r="AZ263" s="508">
        <f t="shared" si="281"/>
        <v>0</v>
      </c>
      <c r="BA263" s="508">
        <f t="shared" si="281"/>
        <v>0</v>
      </c>
      <c r="BB263" s="508">
        <f t="shared" si="281"/>
        <v>0</v>
      </c>
      <c r="BC263" s="508">
        <f t="shared" si="281"/>
        <v>0</v>
      </c>
      <c r="BD263" s="508">
        <f t="shared" si="281"/>
        <v>0</v>
      </c>
      <c r="BE263" s="508">
        <f t="shared" si="281"/>
        <v>0</v>
      </c>
      <c r="BF263" s="508">
        <f t="shared" si="281"/>
        <v>0</v>
      </c>
      <c r="BG263" s="508">
        <f t="shared" si="281"/>
        <v>0</v>
      </c>
      <c r="BH263" s="508">
        <f t="shared" si="281"/>
        <v>0</v>
      </c>
      <c r="BI263" s="508">
        <f t="shared" si="281"/>
        <v>0</v>
      </c>
      <c r="BJ263" s="508">
        <f t="shared" si="281"/>
        <v>0</v>
      </c>
      <c r="BK263" s="508">
        <f t="shared" si="281"/>
        <v>0</v>
      </c>
      <c r="BL263" s="508">
        <f t="shared" si="281"/>
        <v>0</v>
      </c>
      <c r="BM263" s="508">
        <f t="shared" si="281"/>
        <v>0</v>
      </c>
      <c r="BN263" s="508">
        <f t="shared" si="281"/>
        <v>0</v>
      </c>
      <c r="BO263" s="508">
        <f t="shared" si="281"/>
        <v>0</v>
      </c>
      <c r="BP263" s="508">
        <f t="shared" si="281"/>
        <v>0</v>
      </c>
      <c r="BQ263" s="508">
        <f t="shared" si="281"/>
        <v>0</v>
      </c>
      <c r="BR263" s="508">
        <f t="shared" ref="BR263:CG263" si="282">BR187</f>
        <v>0</v>
      </c>
      <c r="BS263" s="508">
        <f t="shared" si="282"/>
        <v>0</v>
      </c>
      <c r="BT263" s="508">
        <f t="shared" si="282"/>
        <v>0</v>
      </c>
      <c r="BU263" s="508">
        <f t="shared" si="282"/>
        <v>0</v>
      </c>
      <c r="BV263" s="508">
        <f t="shared" si="282"/>
        <v>0</v>
      </c>
      <c r="BW263" s="508">
        <f t="shared" si="282"/>
        <v>0</v>
      </c>
      <c r="BX263" s="508">
        <f t="shared" si="282"/>
        <v>0</v>
      </c>
      <c r="BY263" s="508">
        <f t="shared" si="282"/>
        <v>0</v>
      </c>
      <c r="BZ263" s="508">
        <f t="shared" si="282"/>
        <v>0</v>
      </c>
      <c r="CA263" s="508">
        <f t="shared" si="282"/>
        <v>0</v>
      </c>
      <c r="CB263" s="508">
        <f t="shared" si="282"/>
        <v>0</v>
      </c>
      <c r="CC263" s="508">
        <f t="shared" si="282"/>
        <v>0</v>
      </c>
      <c r="CD263" s="508">
        <f t="shared" si="282"/>
        <v>0</v>
      </c>
      <c r="CE263" s="508">
        <f t="shared" si="282"/>
        <v>0</v>
      </c>
      <c r="CF263" s="508">
        <f t="shared" si="282"/>
        <v>0</v>
      </c>
      <c r="CG263" s="508">
        <f t="shared" si="282"/>
        <v>0</v>
      </c>
    </row>
    <row r="264" spans="1:86" ht="15.75" thickBot="1" x14ac:dyDescent="0.3">
      <c r="A264" s="505"/>
      <c r="B264" s="509" t="s">
        <v>566</v>
      </c>
      <c r="C264" s="505"/>
      <c r="D264" s="510">
        <f t="shared" ca="1" si="264"/>
        <v>3739078.6049612663</v>
      </c>
      <c r="E264" s="505"/>
      <c r="F264" s="510">
        <f t="shared" ref="F264:AK264" ca="1" si="283">SUM(F258:F263)</f>
        <v>0</v>
      </c>
      <c r="G264" s="510">
        <f t="shared" ca="1" si="283"/>
        <v>0</v>
      </c>
      <c r="H264" s="510">
        <f t="shared" ca="1" si="283"/>
        <v>44823.999143835616</v>
      </c>
      <c r="I264" s="510">
        <f t="shared" ca="1" si="283"/>
        <v>46129.493150684917</v>
      </c>
      <c r="J264" s="510">
        <f t="shared" ca="1" si="283"/>
        <v>46201.587797528948</v>
      </c>
      <c r="K264" s="510">
        <f t="shared" ca="1" si="283"/>
        <v>47282.730479452046</v>
      </c>
      <c r="L264" s="510">
        <f t="shared" ca="1" si="283"/>
        <v>47096.426242508554</v>
      </c>
      <c r="M264" s="510">
        <f t="shared" ca="1" si="283"/>
        <v>48464.798741438339</v>
      </c>
      <c r="N264" s="510">
        <f t="shared" ca="1" si="283"/>
        <v>81653.113296268115</v>
      </c>
      <c r="O264" s="510">
        <f t="shared" ca="1" si="283"/>
        <v>84025.519943670239</v>
      </c>
      <c r="P264" s="510">
        <f t="shared" ca="1" si="283"/>
        <v>83694.441128674807</v>
      </c>
      <c r="Q264" s="510">
        <f t="shared" ca="1" si="283"/>
        <v>86126.157942261998</v>
      </c>
      <c r="R264" s="510">
        <f t="shared" ca="1" si="283"/>
        <v>86260.76238980268</v>
      </c>
      <c r="S264" s="510">
        <f t="shared" ca="1" si="283"/>
        <v>88279.311890818557</v>
      </c>
      <c r="T264" s="510">
        <f t="shared" ca="1" si="283"/>
        <v>87931.472210813969</v>
      </c>
      <c r="U264" s="510">
        <f t="shared" ca="1" si="283"/>
        <v>90486.294688088994</v>
      </c>
      <c r="V264" s="510">
        <f t="shared" ca="1" si="283"/>
        <v>90129.75901608431</v>
      </c>
      <c r="W264" s="510">
        <f t="shared" ca="1" si="283"/>
        <v>92748.452055291185</v>
      </c>
      <c r="X264" s="510">
        <f t="shared" ca="1" si="283"/>
        <v>92383.002991486399</v>
      </c>
      <c r="Y264" s="510">
        <f t="shared" ca="1" si="283"/>
        <v>95067.163356673482</v>
      </c>
      <c r="Z264" s="510">
        <f t="shared" ca="1" si="283"/>
        <v>95215.74148100437</v>
      </c>
      <c r="AA264" s="510">
        <f t="shared" ca="1" si="283"/>
        <v>97443.842440590292</v>
      </c>
      <c r="AB264" s="510">
        <f t="shared" ca="1" si="283"/>
        <v>97059.892517930391</v>
      </c>
      <c r="AC264" s="510">
        <f t="shared" ca="1" si="283"/>
        <v>99879.938501605051</v>
      </c>
      <c r="AD264" s="510">
        <f t="shared" ca="1" si="283"/>
        <v>99486.389830878645</v>
      </c>
      <c r="AE264" s="510">
        <f t="shared" ca="1" si="283"/>
        <v>102376.93696414516</v>
      </c>
      <c r="AF264" s="510">
        <f t="shared" ca="1" si="283"/>
        <v>101973.54957665061</v>
      </c>
      <c r="AG264" s="510">
        <f t="shared" ca="1" si="283"/>
        <v>104936.36038824878</v>
      </c>
      <c r="AH264" s="510">
        <f t="shared" ca="1" si="283"/>
        <v>105100.36283715011</v>
      </c>
      <c r="AI264" s="510">
        <f t="shared" ca="1" si="283"/>
        <v>107559.76939795501</v>
      </c>
      <c r="AJ264" s="510">
        <f t="shared" ca="1" si="283"/>
        <v>107135.96052396852</v>
      </c>
      <c r="AK264" s="510">
        <f t="shared" ca="1" si="283"/>
        <v>110248.76363290387</v>
      </c>
      <c r="AL264" s="510">
        <f t="shared" ref="AL264:BQ264" ca="1" si="284">SUM(AL258:AL263)</f>
        <v>109814.35953706772</v>
      </c>
      <c r="AM264" s="510">
        <f t="shared" ca="1" si="284"/>
        <v>113004.98272372645</v>
      </c>
      <c r="AN264" s="510">
        <f t="shared" ca="1" si="284"/>
        <v>112559.71852549443</v>
      </c>
      <c r="AO264" s="510">
        <f t="shared" ca="1" si="284"/>
        <v>115830.10729181962</v>
      </c>
      <c r="AP264" s="510">
        <f t="shared" ca="1" si="284"/>
        <v>116011.13530901093</v>
      </c>
      <c r="AQ264" s="510">
        <f t="shared" ca="1" si="284"/>
        <v>118725.85997411507</v>
      </c>
      <c r="AR264" s="510">
        <f t="shared" ca="1" si="284"/>
        <v>118258.05427584752</v>
      </c>
      <c r="AS264" s="510">
        <f t="shared" ca="1" si="284"/>
        <v>121694.00647346792</v>
      </c>
      <c r="AT264" s="510">
        <f t="shared" ca="1" si="284"/>
        <v>121214.50563274373</v>
      </c>
      <c r="AU264" s="510">
        <f t="shared" ca="1" si="284"/>
        <v>124763.88065955887</v>
      </c>
      <c r="AV264" s="510">
        <f t="shared" ca="1" si="284"/>
        <v>0</v>
      </c>
      <c r="AW264" s="510">
        <f t="shared" ca="1" si="284"/>
        <v>0</v>
      </c>
      <c r="AX264" s="510">
        <f t="shared" ca="1" si="284"/>
        <v>0</v>
      </c>
      <c r="AY264" s="510">
        <f t="shared" ca="1" si="284"/>
        <v>0</v>
      </c>
      <c r="AZ264" s="510">
        <f t="shared" ca="1" si="284"/>
        <v>0</v>
      </c>
      <c r="BA264" s="510">
        <f t="shared" ca="1" si="284"/>
        <v>0</v>
      </c>
      <c r="BB264" s="510">
        <f t="shared" ca="1" si="284"/>
        <v>0</v>
      </c>
      <c r="BC264" s="510">
        <f t="shared" ca="1" si="284"/>
        <v>0</v>
      </c>
      <c r="BD264" s="510">
        <f t="shared" ca="1" si="284"/>
        <v>0</v>
      </c>
      <c r="BE264" s="510">
        <f t="shared" ca="1" si="284"/>
        <v>0</v>
      </c>
      <c r="BF264" s="510">
        <f t="shared" ca="1" si="284"/>
        <v>0</v>
      </c>
      <c r="BG264" s="510">
        <f t="shared" ca="1" si="284"/>
        <v>0</v>
      </c>
      <c r="BH264" s="510">
        <f t="shared" ca="1" si="284"/>
        <v>0</v>
      </c>
      <c r="BI264" s="510">
        <f t="shared" ca="1" si="284"/>
        <v>0</v>
      </c>
      <c r="BJ264" s="510">
        <f t="shared" ca="1" si="284"/>
        <v>0</v>
      </c>
      <c r="BK264" s="510">
        <f t="shared" ca="1" si="284"/>
        <v>0</v>
      </c>
      <c r="BL264" s="510">
        <f t="shared" ca="1" si="284"/>
        <v>0</v>
      </c>
      <c r="BM264" s="510">
        <f t="shared" ca="1" si="284"/>
        <v>0</v>
      </c>
      <c r="BN264" s="510">
        <f t="shared" ca="1" si="284"/>
        <v>0</v>
      </c>
      <c r="BO264" s="510">
        <f t="shared" ca="1" si="284"/>
        <v>0</v>
      </c>
      <c r="BP264" s="510">
        <f t="shared" ca="1" si="284"/>
        <v>0</v>
      </c>
      <c r="BQ264" s="510">
        <f t="shared" ca="1" si="284"/>
        <v>0</v>
      </c>
      <c r="BR264" s="510">
        <f t="shared" ref="BR264:CG264" ca="1" si="285">SUM(BR258:BR263)</f>
        <v>0</v>
      </c>
      <c r="BS264" s="510">
        <f t="shared" ca="1" si="285"/>
        <v>0</v>
      </c>
      <c r="BT264" s="510">
        <f t="shared" ca="1" si="285"/>
        <v>0</v>
      </c>
      <c r="BU264" s="510">
        <f t="shared" ca="1" si="285"/>
        <v>0</v>
      </c>
      <c r="BV264" s="510">
        <f t="shared" ca="1" si="285"/>
        <v>0</v>
      </c>
      <c r="BW264" s="510">
        <f t="shared" ca="1" si="285"/>
        <v>0</v>
      </c>
      <c r="BX264" s="510">
        <f t="shared" ca="1" si="285"/>
        <v>0</v>
      </c>
      <c r="BY264" s="510">
        <f t="shared" ca="1" si="285"/>
        <v>0</v>
      </c>
      <c r="BZ264" s="510">
        <f t="shared" ca="1" si="285"/>
        <v>0</v>
      </c>
      <c r="CA264" s="510">
        <f t="shared" ca="1" si="285"/>
        <v>0</v>
      </c>
      <c r="CB264" s="510">
        <f t="shared" ca="1" si="285"/>
        <v>0</v>
      </c>
      <c r="CC264" s="510">
        <f t="shared" ca="1" si="285"/>
        <v>0</v>
      </c>
      <c r="CD264" s="510">
        <f t="shared" ca="1" si="285"/>
        <v>0</v>
      </c>
      <c r="CE264" s="510">
        <f t="shared" ca="1" si="285"/>
        <v>0</v>
      </c>
      <c r="CF264" s="510">
        <f t="shared" ca="1" si="285"/>
        <v>0</v>
      </c>
      <c r="CG264" s="510">
        <f t="shared" ca="1" si="285"/>
        <v>0</v>
      </c>
    </row>
    <row r="265" spans="1:86" s="102" customFormat="1" ht="15.75" thickTop="1" x14ac:dyDescent="0.25">
      <c r="A265" s="502"/>
      <c r="B265" s="511"/>
      <c r="C265" s="502"/>
      <c r="D265" s="502"/>
      <c r="E265" s="502"/>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c r="AE265" s="503"/>
      <c r="AF265" s="503"/>
      <c r="AG265" s="503"/>
      <c r="AH265" s="503"/>
      <c r="AI265" s="503"/>
      <c r="AJ265" s="503"/>
      <c r="AK265" s="503"/>
      <c r="AL265" s="503"/>
      <c r="AM265" s="503"/>
      <c r="AN265" s="503"/>
      <c r="AO265" s="503"/>
      <c r="AP265" s="503"/>
      <c r="AQ265" s="503"/>
      <c r="AR265" s="503"/>
      <c r="AS265" s="503"/>
      <c r="AT265" s="503"/>
      <c r="AU265" s="503"/>
      <c r="AV265" s="503"/>
      <c r="AW265" s="503"/>
      <c r="AX265" s="503"/>
      <c r="AY265" s="503"/>
      <c r="AZ265" s="503"/>
      <c r="BA265" s="503"/>
      <c r="BB265" s="503"/>
      <c r="BC265" s="503"/>
      <c r="BD265" s="503"/>
      <c r="BE265" s="503"/>
      <c r="BF265" s="503"/>
      <c r="BG265" s="503"/>
      <c r="BH265" s="503"/>
      <c r="BI265" s="503"/>
      <c r="BJ265" s="503"/>
      <c r="BK265" s="503"/>
      <c r="BL265" s="503"/>
      <c r="BM265" s="503"/>
      <c r="BN265" s="503"/>
      <c r="BO265" s="503"/>
      <c r="BP265" s="503"/>
      <c r="BQ265" s="503"/>
      <c r="BR265" s="503"/>
      <c r="BS265" s="503"/>
      <c r="BT265" s="503"/>
      <c r="BU265" s="503"/>
      <c r="BV265" s="503"/>
      <c r="BW265" s="503"/>
      <c r="BX265" s="503"/>
      <c r="BY265" s="503"/>
      <c r="BZ265" s="503"/>
      <c r="CA265" s="503"/>
      <c r="CB265" s="503"/>
      <c r="CC265" s="503"/>
      <c r="CD265" s="503"/>
      <c r="CE265" s="503"/>
      <c r="CF265" s="503"/>
      <c r="CG265" s="503"/>
      <c r="CH265" s="66"/>
    </row>
    <row r="266" spans="1:86" x14ac:dyDescent="0.25">
      <c r="A266" s="505"/>
      <c r="B266" s="509" t="s">
        <v>568</v>
      </c>
      <c r="C266" s="505"/>
      <c r="D266" s="520">
        <f t="shared" si="264"/>
        <v>-494614.10764307849</v>
      </c>
      <c r="E266" s="505"/>
      <c r="F266" s="506">
        <f>F365</f>
        <v>0</v>
      </c>
      <c r="G266" s="506">
        <f t="shared" ref="G266:BR266" si="286">G365</f>
        <v>0</v>
      </c>
      <c r="H266" s="506">
        <f t="shared" si="286"/>
        <v>-339.40559673312896</v>
      </c>
      <c r="I266" s="506">
        <f t="shared" si="286"/>
        <v>-615.32445980947523</v>
      </c>
      <c r="J266" s="506">
        <f t="shared" si="286"/>
        <v>-769.96853844138172</v>
      </c>
      <c r="K266" s="506">
        <f t="shared" si="286"/>
        <v>-1030.8845335913998</v>
      </c>
      <c r="L266" s="506">
        <f t="shared" si="286"/>
        <v>-1163.8732004840772</v>
      </c>
      <c r="M266" s="506">
        <f t="shared" si="286"/>
        <v>-1463.3055504988654</v>
      </c>
      <c r="N266" s="506">
        <f t="shared" si="286"/>
        <v>-8277.0125442266599</v>
      </c>
      <c r="O266" s="506">
        <f t="shared" si="286"/>
        <v>-8783.2175973260655</v>
      </c>
      <c r="P266" s="506">
        <f t="shared" si="286"/>
        <v>-8899.1881596781132</v>
      </c>
      <c r="Q266" s="506">
        <f t="shared" si="286"/>
        <v>-9423.5790718080843</v>
      </c>
      <c r="R266" s="506">
        <f t="shared" si="286"/>
        <v>-9614.6392728319024</v>
      </c>
      <c r="S266" s="506">
        <f t="shared" si="286"/>
        <v>-10087.657768768884</v>
      </c>
      <c r="T266" s="506">
        <f t="shared" si="286"/>
        <v>-10213.688359037078</v>
      </c>
      <c r="U266" s="506">
        <f t="shared" si="286"/>
        <v>-10776.509109907431</v>
      </c>
      <c r="V266" s="506">
        <f t="shared" si="286"/>
        <v>-10908.116010975333</v>
      </c>
      <c r="W266" s="506">
        <f t="shared" si="286"/>
        <v>-11491.242651933397</v>
      </c>
      <c r="X266" s="506">
        <f t="shared" si="286"/>
        <v>-11628.821314392986</v>
      </c>
      <c r="Y266" s="506">
        <f t="shared" si="286"/>
        <v>-12233.025104910512</v>
      </c>
      <c r="Z266" s="506">
        <f t="shared" si="286"/>
        <v>-12457.071120153954</v>
      </c>
      <c r="AA266" s="506">
        <f t="shared" si="286"/>
        <v>-13003.083525956572</v>
      </c>
      <c r="AB266" s="506">
        <f t="shared" si="286"/>
        <v>-13153.894611286982</v>
      </c>
      <c r="AC266" s="506">
        <f t="shared" si="286"/>
        <v>-13802.70869867798</v>
      </c>
      <c r="AD266" s="506">
        <f t="shared" si="286"/>
        <v>-13960.835696210414</v>
      </c>
      <c r="AE266" s="506">
        <f t="shared" si="286"/>
        <v>-14633.258709335567</v>
      </c>
      <c r="AF266" s="506">
        <f t="shared" si="286"/>
        <v>-14799.207765038615</v>
      </c>
      <c r="AG266" s="506">
        <f t="shared" si="286"/>
        <v>-15496.162731394834</v>
      </c>
      <c r="AH266" s="506">
        <f t="shared" si="286"/>
        <v>-15761.409153012655</v>
      </c>
      <c r="AI266" s="506">
        <f t="shared" si="286"/>
        <v>-16392.925030808921</v>
      </c>
      <c r="AJ266" s="506">
        <f t="shared" si="286"/>
        <v>-16576.166799821931</v>
      </c>
      <c r="AK266" s="506">
        <f t="shared" si="286"/>
        <v>-17325.12920511992</v>
      </c>
      <c r="AL266" s="506">
        <f t="shared" si="286"/>
        <v>-17517.911740015192</v>
      </c>
      <c r="AM266" s="506">
        <f t="shared" si="286"/>
        <v>-18082.363004406634</v>
      </c>
      <c r="AN266" s="506">
        <f t="shared" si="286"/>
        <v>-18066.983537700533</v>
      </c>
      <c r="AO266" s="506">
        <f t="shared" si="286"/>
        <v>-18647.387918025262</v>
      </c>
      <c r="AP266" s="506">
        <f t="shared" si="286"/>
        <v>-18732.709103423735</v>
      </c>
      <c r="AQ266" s="506">
        <f t="shared" si="286"/>
        <v>-19226.538454484358</v>
      </c>
      <c r="AR266" s="506">
        <f t="shared" si="286"/>
        <v>-19206.650687771154</v>
      </c>
      <c r="AS266" s="506">
        <f t="shared" si="286"/>
        <v>-19820.16775435493</v>
      </c>
      <c r="AT266" s="506">
        <f t="shared" si="286"/>
        <v>-19797.940959150394</v>
      </c>
      <c r="AU266" s="506">
        <f t="shared" si="286"/>
        <v>-20434.142591573112</v>
      </c>
      <c r="AV266" s="506">
        <f t="shared" si="286"/>
        <v>0</v>
      </c>
      <c r="AW266" s="506">
        <f t="shared" si="286"/>
        <v>0</v>
      </c>
      <c r="AX266" s="506">
        <f t="shared" si="286"/>
        <v>0</v>
      </c>
      <c r="AY266" s="506">
        <f t="shared" si="286"/>
        <v>0</v>
      </c>
      <c r="AZ266" s="506">
        <f t="shared" si="286"/>
        <v>0</v>
      </c>
      <c r="BA266" s="506">
        <f t="shared" si="286"/>
        <v>0</v>
      </c>
      <c r="BB266" s="506">
        <f t="shared" si="286"/>
        <v>0</v>
      </c>
      <c r="BC266" s="506">
        <f t="shared" si="286"/>
        <v>0</v>
      </c>
      <c r="BD266" s="506">
        <f t="shared" si="286"/>
        <v>0</v>
      </c>
      <c r="BE266" s="506">
        <f t="shared" si="286"/>
        <v>0</v>
      </c>
      <c r="BF266" s="506">
        <f t="shared" si="286"/>
        <v>0</v>
      </c>
      <c r="BG266" s="506">
        <f t="shared" si="286"/>
        <v>0</v>
      </c>
      <c r="BH266" s="506">
        <f t="shared" si="286"/>
        <v>0</v>
      </c>
      <c r="BI266" s="506">
        <f t="shared" si="286"/>
        <v>0</v>
      </c>
      <c r="BJ266" s="506">
        <f t="shared" si="286"/>
        <v>0</v>
      </c>
      <c r="BK266" s="506">
        <f t="shared" si="286"/>
        <v>0</v>
      </c>
      <c r="BL266" s="506">
        <f t="shared" si="286"/>
        <v>0</v>
      </c>
      <c r="BM266" s="506">
        <f t="shared" si="286"/>
        <v>0</v>
      </c>
      <c r="BN266" s="506">
        <f t="shared" si="286"/>
        <v>0</v>
      </c>
      <c r="BO266" s="506">
        <f t="shared" si="286"/>
        <v>0</v>
      </c>
      <c r="BP266" s="506">
        <f t="shared" si="286"/>
        <v>0</v>
      </c>
      <c r="BQ266" s="506">
        <f t="shared" si="286"/>
        <v>0</v>
      </c>
      <c r="BR266" s="506">
        <f t="shared" si="286"/>
        <v>0</v>
      </c>
      <c r="BS266" s="506">
        <f t="shared" ref="BS266:CG266" si="287">BS365</f>
        <v>0</v>
      </c>
      <c r="BT266" s="506">
        <f t="shared" si="287"/>
        <v>0</v>
      </c>
      <c r="BU266" s="506">
        <f t="shared" si="287"/>
        <v>0</v>
      </c>
      <c r="BV266" s="506">
        <f t="shared" si="287"/>
        <v>0</v>
      </c>
      <c r="BW266" s="506">
        <f t="shared" si="287"/>
        <v>0</v>
      </c>
      <c r="BX266" s="506">
        <f t="shared" si="287"/>
        <v>0</v>
      </c>
      <c r="BY266" s="506">
        <f t="shared" si="287"/>
        <v>0</v>
      </c>
      <c r="BZ266" s="506">
        <f t="shared" si="287"/>
        <v>0</v>
      </c>
      <c r="CA266" s="506">
        <f t="shared" si="287"/>
        <v>0</v>
      </c>
      <c r="CB266" s="506">
        <f t="shared" si="287"/>
        <v>0</v>
      </c>
      <c r="CC266" s="506">
        <f t="shared" si="287"/>
        <v>0</v>
      </c>
      <c r="CD266" s="506">
        <f t="shared" si="287"/>
        <v>0</v>
      </c>
      <c r="CE266" s="506">
        <f t="shared" si="287"/>
        <v>0</v>
      </c>
      <c r="CF266" s="506">
        <f t="shared" si="287"/>
        <v>0</v>
      </c>
      <c r="CG266" s="506">
        <f t="shared" si="287"/>
        <v>0</v>
      </c>
    </row>
    <row r="267" spans="1:86" s="102" customFormat="1" x14ac:dyDescent="0.25">
      <c r="A267" s="502"/>
      <c r="B267" s="511"/>
      <c r="C267" s="502"/>
      <c r="D267" s="502"/>
      <c r="E267" s="502"/>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c r="AE267" s="503"/>
      <c r="AF267" s="503"/>
      <c r="AG267" s="503"/>
      <c r="AH267" s="503"/>
      <c r="AI267" s="503"/>
      <c r="AJ267" s="503"/>
      <c r="AK267" s="503"/>
      <c r="AL267" s="503"/>
      <c r="AM267" s="503"/>
      <c r="AN267" s="503"/>
      <c r="AO267" s="503"/>
      <c r="AP267" s="503"/>
      <c r="AQ267" s="503"/>
      <c r="AR267" s="503"/>
      <c r="AS267" s="503"/>
      <c r="AT267" s="503"/>
      <c r="AU267" s="503"/>
      <c r="AV267" s="503"/>
      <c r="AW267" s="503"/>
      <c r="AX267" s="503"/>
      <c r="AY267" s="503"/>
      <c r="AZ267" s="503"/>
      <c r="BA267" s="503"/>
      <c r="BB267" s="503"/>
      <c r="BC267" s="503"/>
      <c r="BD267" s="503"/>
      <c r="BE267" s="503"/>
      <c r="BF267" s="503"/>
      <c r="BG267" s="503"/>
      <c r="BH267" s="503"/>
      <c r="BI267" s="503"/>
      <c r="BJ267" s="503"/>
      <c r="BK267" s="503"/>
      <c r="BL267" s="503"/>
      <c r="BM267" s="503"/>
      <c r="BN267" s="503"/>
      <c r="BO267" s="503"/>
      <c r="BP267" s="503"/>
      <c r="BQ267" s="503"/>
      <c r="BR267" s="503"/>
      <c r="BS267" s="503"/>
      <c r="BT267" s="503"/>
      <c r="BU267" s="503"/>
      <c r="BV267" s="503"/>
      <c r="BW267" s="503"/>
      <c r="BX267" s="503"/>
      <c r="BY267" s="503"/>
      <c r="BZ267" s="503"/>
      <c r="CA267" s="503"/>
      <c r="CB267" s="503"/>
      <c r="CC267" s="503"/>
      <c r="CD267" s="503"/>
      <c r="CE267" s="503"/>
      <c r="CF267" s="503"/>
      <c r="CG267" s="503"/>
      <c r="CH267" s="66"/>
    </row>
    <row r="268" spans="1:86" ht="15.75" thickBot="1" x14ac:dyDescent="0.3">
      <c r="A268" s="505"/>
      <c r="B268" s="509" t="s">
        <v>622</v>
      </c>
      <c r="C268" s="505"/>
      <c r="D268" s="510">
        <f ca="1">SUM(F268:CG268)</f>
        <v>3244464.4973181877</v>
      </c>
      <c r="E268" s="505"/>
      <c r="F268" s="510">
        <f ca="1">F266+F264</f>
        <v>0</v>
      </c>
      <c r="G268" s="510">
        <f t="shared" ref="G268:BR268" ca="1" si="288">G266+G264</f>
        <v>0</v>
      </c>
      <c r="H268" s="510">
        <f t="shared" ca="1" si="288"/>
        <v>44484.593547102486</v>
      </c>
      <c r="I268" s="510">
        <f t="shared" ca="1" si="288"/>
        <v>45514.168690875442</v>
      </c>
      <c r="J268" s="510">
        <f t="shared" ca="1" si="288"/>
        <v>45431.619259087565</v>
      </c>
      <c r="K268" s="510">
        <f t="shared" ca="1" si="288"/>
        <v>46251.845945860645</v>
      </c>
      <c r="L268" s="510">
        <f t="shared" ca="1" si="288"/>
        <v>45932.553042024476</v>
      </c>
      <c r="M268" s="510">
        <f t="shared" ca="1" si="288"/>
        <v>47001.493190939473</v>
      </c>
      <c r="N268" s="510">
        <f t="shared" ca="1" si="288"/>
        <v>73376.100752041457</v>
      </c>
      <c r="O268" s="510">
        <f t="shared" ca="1" si="288"/>
        <v>75242.302346344179</v>
      </c>
      <c r="P268" s="510">
        <f t="shared" ca="1" si="288"/>
        <v>74795.25296899669</v>
      </c>
      <c r="Q268" s="510">
        <f t="shared" ca="1" si="288"/>
        <v>76702.578870453915</v>
      </c>
      <c r="R268" s="510">
        <f t="shared" ca="1" si="288"/>
        <v>76646.123116970775</v>
      </c>
      <c r="S268" s="510">
        <f t="shared" ca="1" si="288"/>
        <v>78191.654122049673</v>
      </c>
      <c r="T268" s="510">
        <f t="shared" ca="1" si="288"/>
        <v>77717.783851776883</v>
      </c>
      <c r="U268" s="510">
        <f t="shared" ca="1" si="288"/>
        <v>79709.78557818156</v>
      </c>
      <c r="V268" s="510">
        <f t="shared" ca="1" si="288"/>
        <v>79221.643005108985</v>
      </c>
      <c r="W268" s="510">
        <f t="shared" ca="1" si="288"/>
        <v>81257.209403357789</v>
      </c>
      <c r="X268" s="510">
        <f t="shared" ca="1" si="288"/>
        <v>80754.181677093409</v>
      </c>
      <c r="Y268" s="510">
        <f t="shared" ca="1" si="288"/>
        <v>82834.138251762968</v>
      </c>
      <c r="Z268" s="510">
        <f t="shared" ca="1" si="288"/>
        <v>82758.670360850418</v>
      </c>
      <c r="AA268" s="510">
        <f t="shared" ca="1" si="288"/>
        <v>84440.758914633712</v>
      </c>
      <c r="AB268" s="510">
        <f t="shared" ca="1" si="288"/>
        <v>83905.997906643403</v>
      </c>
      <c r="AC268" s="510">
        <f t="shared" ca="1" si="288"/>
        <v>86077.229802927075</v>
      </c>
      <c r="AD268" s="510">
        <f t="shared" ca="1" si="288"/>
        <v>85525.554134668229</v>
      </c>
      <c r="AE268" s="510">
        <f t="shared" ca="1" si="288"/>
        <v>87743.678254809594</v>
      </c>
      <c r="AF268" s="510">
        <f t="shared" ca="1" si="288"/>
        <v>87174.341811611986</v>
      </c>
      <c r="AG268" s="510">
        <f t="shared" ca="1" si="288"/>
        <v>89440.197656853939</v>
      </c>
      <c r="AH268" s="510">
        <f t="shared" ca="1" si="288"/>
        <v>89338.95368413745</v>
      </c>
      <c r="AI268" s="510">
        <f t="shared" ca="1" si="288"/>
        <v>91166.844367146085</v>
      </c>
      <c r="AJ268" s="510">
        <f t="shared" ca="1" si="288"/>
        <v>90559.793724146584</v>
      </c>
      <c r="AK268" s="510">
        <f t="shared" ca="1" si="288"/>
        <v>92923.634427783953</v>
      </c>
      <c r="AL268" s="510">
        <f t="shared" ca="1" si="288"/>
        <v>92296.447797052533</v>
      </c>
      <c r="AM268" s="510">
        <f t="shared" ca="1" si="288"/>
        <v>94922.619719319817</v>
      </c>
      <c r="AN268" s="510">
        <f t="shared" ca="1" si="288"/>
        <v>94492.734987793898</v>
      </c>
      <c r="AO268" s="510">
        <f t="shared" ca="1" si="288"/>
        <v>97182.71937379436</v>
      </c>
      <c r="AP268" s="510">
        <f t="shared" ca="1" si="288"/>
        <v>97278.426205587195</v>
      </c>
      <c r="AQ268" s="510">
        <f t="shared" ca="1" si="288"/>
        <v>99499.321519630714</v>
      </c>
      <c r="AR268" s="510">
        <f t="shared" ca="1" si="288"/>
        <v>99051.403588076369</v>
      </c>
      <c r="AS268" s="510">
        <f t="shared" ca="1" si="288"/>
        <v>101873.83871911299</v>
      </c>
      <c r="AT268" s="510">
        <f t="shared" ca="1" si="288"/>
        <v>101416.56467359334</v>
      </c>
      <c r="AU268" s="510">
        <f t="shared" ca="1" si="288"/>
        <v>104329.73806798576</v>
      </c>
      <c r="AV268" s="510">
        <f t="shared" ca="1" si="288"/>
        <v>0</v>
      </c>
      <c r="AW268" s="510">
        <f t="shared" ca="1" si="288"/>
        <v>0</v>
      </c>
      <c r="AX268" s="510">
        <f t="shared" ca="1" si="288"/>
        <v>0</v>
      </c>
      <c r="AY268" s="510">
        <f t="shared" ca="1" si="288"/>
        <v>0</v>
      </c>
      <c r="AZ268" s="510">
        <f t="shared" ca="1" si="288"/>
        <v>0</v>
      </c>
      <c r="BA268" s="510">
        <f t="shared" ca="1" si="288"/>
        <v>0</v>
      </c>
      <c r="BB268" s="510">
        <f t="shared" ca="1" si="288"/>
        <v>0</v>
      </c>
      <c r="BC268" s="510">
        <f t="shared" ca="1" si="288"/>
        <v>0</v>
      </c>
      <c r="BD268" s="510">
        <f t="shared" ca="1" si="288"/>
        <v>0</v>
      </c>
      <c r="BE268" s="510">
        <f t="shared" ca="1" si="288"/>
        <v>0</v>
      </c>
      <c r="BF268" s="510">
        <f t="shared" ca="1" si="288"/>
        <v>0</v>
      </c>
      <c r="BG268" s="510">
        <f t="shared" ca="1" si="288"/>
        <v>0</v>
      </c>
      <c r="BH268" s="510">
        <f t="shared" ca="1" si="288"/>
        <v>0</v>
      </c>
      <c r="BI268" s="510">
        <f t="shared" ca="1" si="288"/>
        <v>0</v>
      </c>
      <c r="BJ268" s="510">
        <f t="shared" ca="1" si="288"/>
        <v>0</v>
      </c>
      <c r="BK268" s="510">
        <f t="shared" ca="1" si="288"/>
        <v>0</v>
      </c>
      <c r="BL268" s="510">
        <f t="shared" ca="1" si="288"/>
        <v>0</v>
      </c>
      <c r="BM268" s="510">
        <f t="shared" ca="1" si="288"/>
        <v>0</v>
      </c>
      <c r="BN268" s="510">
        <f t="shared" ca="1" si="288"/>
        <v>0</v>
      </c>
      <c r="BO268" s="510">
        <f t="shared" ca="1" si="288"/>
        <v>0</v>
      </c>
      <c r="BP268" s="510">
        <f t="shared" ca="1" si="288"/>
        <v>0</v>
      </c>
      <c r="BQ268" s="510">
        <f t="shared" ca="1" si="288"/>
        <v>0</v>
      </c>
      <c r="BR268" s="510">
        <f t="shared" ca="1" si="288"/>
        <v>0</v>
      </c>
      <c r="BS268" s="510">
        <f t="shared" ref="BS268:CG268" ca="1" si="289">BS266+BS264</f>
        <v>0</v>
      </c>
      <c r="BT268" s="510">
        <f t="shared" ca="1" si="289"/>
        <v>0</v>
      </c>
      <c r="BU268" s="510">
        <f t="shared" ca="1" si="289"/>
        <v>0</v>
      </c>
      <c r="BV268" s="510">
        <f t="shared" ca="1" si="289"/>
        <v>0</v>
      </c>
      <c r="BW268" s="510">
        <f t="shared" ca="1" si="289"/>
        <v>0</v>
      </c>
      <c r="BX268" s="510">
        <f t="shared" ca="1" si="289"/>
        <v>0</v>
      </c>
      <c r="BY268" s="510">
        <f t="shared" ca="1" si="289"/>
        <v>0</v>
      </c>
      <c r="BZ268" s="510">
        <f t="shared" ca="1" si="289"/>
        <v>0</v>
      </c>
      <c r="CA268" s="510">
        <f t="shared" ca="1" si="289"/>
        <v>0</v>
      </c>
      <c r="CB268" s="510">
        <f t="shared" ca="1" si="289"/>
        <v>0</v>
      </c>
      <c r="CC268" s="510">
        <f t="shared" ca="1" si="289"/>
        <v>0</v>
      </c>
      <c r="CD268" s="510">
        <f t="shared" ca="1" si="289"/>
        <v>0</v>
      </c>
      <c r="CE268" s="510">
        <f t="shared" ca="1" si="289"/>
        <v>0</v>
      </c>
      <c r="CF268" s="510">
        <f t="shared" ca="1" si="289"/>
        <v>0</v>
      </c>
      <c r="CG268" s="510">
        <f t="shared" ca="1" si="289"/>
        <v>0</v>
      </c>
    </row>
    <row r="269" spans="1:86" s="102" customFormat="1" ht="15.75" thickTop="1" x14ac:dyDescent="0.25">
      <c r="A269" s="512"/>
      <c r="B269" s="513"/>
      <c r="C269" s="512"/>
      <c r="D269" s="512"/>
      <c r="E269" s="512"/>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c r="AR269" s="514"/>
      <c r="AS269" s="514"/>
      <c r="AT269" s="514"/>
      <c r="AU269" s="514"/>
      <c r="AV269" s="514"/>
      <c r="AW269" s="514"/>
      <c r="AX269" s="514"/>
      <c r="AY269" s="514"/>
      <c r="AZ269" s="514"/>
      <c r="BA269" s="514"/>
      <c r="BB269" s="514"/>
      <c r="BC269" s="514"/>
      <c r="BD269" s="514"/>
      <c r="BE269" s="514"/>
      <c r="BF269" s="514"/>
      <c r="BG269" s="514"/>
      <c r="BH269" s="514"/>
      <c r="BI269" s="514"/>
      <c r="BJ269" s="514"/>
      <c r="BK269" s="514"/>
      <c r="BL269" s="514"/>
      <c r="BM269" s="514"/>
      <c r="BN269" s="514"/>
      <c r="BO269" s="514"/>
      <c r="BP269" s="514"/>
      <c r="BQ269" s="514"/>
      <c r="BR269" s="514"/>
      <c r="BS269" s="514"/>
      <c r="BT269" s="514"/>
      <c r="BU269" s="514"/>
      <c r="BV269" s="514"/>
      <c r="BW269" s="514"/>
      <c r="BX269" s="514"/>
      <c r="BY269" s="514"/>
      <c r="BZ269" s="514"/>
      <c r="CA269" s="514"/>
      <c r="CB269" s="514"/>
      <c r="CC269" s="514"/>
      <c r="CD269" s="514"/>
      <c r="CE269" s="514"/>
      <c r="CF269" s="514"/>
      <c r="CG269" s="514"/>
      <c r="CH269" s="66"/>
    </row>
    <row r="270" spans="1:86" s="102" customFormat="1" x14ac:dyDescent="0.25">
      <c r="B270" s="200"/>
      <c r="F270" s="552"/>
      <c r="G270" s="552"/>
      <c r="H270" s="552"/>
      <c r="I270" s="552"/>
      <c r="J270" s="552"/>
      <c r="K270" s="552"/>
      <c r="L270" s="552"/>
      <c r="M270" s="552"/>
      <c r="N270" s="552"/>
      <c r="O270" s="552"/>
      <c r="P270" s="552"/>
      <c r="Q270" s="552"/>
      <c r="R270" s="552"/>
      <c r="S270" s="552"/>
      <c r="T270" s="552"/>
      <c r="U270" s="552"/>
      <c r="V270" s="552"/>
      <c r="W270" s="552"/>
      <c r="X270" s="552"/>
      <c r="Y270" s="552"/>
      <c r="Z270" s="552"/>
      <c r="AA270" s="552"/>
      <c r="AB270" s="552"/>
      <c r="AC270" s="552"/>
      <c r="AD270" s="552"/>
      <c r="AE270" s="552"/>
      <c r="AF270" s="552"/>
      <c r="AG270" s="552"/>
      <c r="AH270" s="552"/>
      <c r="AI270" s="552"/>
      <c r="AJ270" s="552"/>
      <c r="AK270" s="552"/>
      <c r="AL270" s="552"/>
      <c r="AM270" s="552"/>
      <c r="AN270" s="552"/>
      <c r="AO270" s="552"/>
      <c r="AP270" s="552"/>
      <c r="AQ270" s="552"/>
      <c r="AR270" s="552"/>
      <c r="AS270" s="552"/>
      <c r="AT270" s="552"/>
      <c r="AU270" s="552"/>
      <c r="AV270" s="552"/>
      <c r="AW270" s="552"/>
      <c r="AX270" s="552"/>
      <c r="AY270" s="552"/>
      <c r="AZ270" s="552"/>
      <c r="BA270" s="552"/>
      <c r="BB270" s="552"/>
      <c r="BC270" s="552"/>
      <c r="BD270" s="552"/>
      <c r="BE270" s="552"/>
      <c r="BF270" s="552"/>
      <c r="BG270" s="552"/>
      <c r="BH270" s="552"/>
      <c r="BI270" s="552"/>
      <c r="BJ270" s="552"/>
      <c r="BK270" s="552"/>
      <c r="BL270" s="552"/>
      <c r="BM270" s="552"/>
      <c r="BN270" s="552"/>
      <c r="BO270" s="552"/>
      <c r="BP270" s="552"/>
      <c r="BQ270" s="552"/>
      <c r="BR270" s="552"/>
      <c r="BS270" s="552"/>
      <c r="BT270" s="552"/>
      <c r="BU270" s="552"/>
      <c r="BV270" s="552"/>
      <c r="BW270" s="552"/>
      <c r="BX270" s="552"/>
      <c r="BY270" s="552"/>
      <c r="BZ270" s="552"/>
      <c r="CA270" s="552"/>
      <c r="CB270" s="552"/>
      <c r="CC270" s="552"/>
      <c r="CD270" s="552"/>
      <c r="CE270" s="552"/>
      <c r="CF270" s="552"/>
      <c r="CG270" s="552"/>
      <c r="CH270" s="66"/>
    </row>
    <row r="271" spans="1:86" s="102" customFormat="1" x14ac:dyDescent="0.25">
      <c r="A271" s="515"/>
      <c r="B271" s="517"/>
      <c r="C271" s="515"/>
      <c r="D271" s="515"/>
      <c r="E271" s="515"/>
      <c r="F271" s="516"/>
      <c r="G271" s="516"/>
      <c r="H271" s="516"/>
      <c r="I271" s="516"/>
      <c r="J271" s="516"/>
      <c r="K271" s="516"/>
      <c r="L271" s="516"/>
      <c r="M271" s="516"/>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516"/>
      <c r="AU271" s="516"/>
      <c r="AV271" s="516"/>
      <c r="AW271" s="516"/>
      <c r="AX271" s="516"/>
      <c r="AY271" s="516"/>
      <c r="AZ271" s="516"/>
      <c r="BA271" s="516"/>
      <c r="BB271" s="516"/>
      <c r="BC271" s="516"/>
      <c r="BD271" s="516"/>
      <c r="BE271" s="516"/>
      <c r="BF271" s="516"/>
      <c r="BG271" s="516"/>
      <c r="BH271" s="516"/>
      <c r="BI271" s="516"/>
      <c r="BJ271" s="516"/>
      <c r="BK271" s="516"/>
      <c r="BL271" s="516"/>
      <c r="BM271" s="516"/>
      <c r="BN271" s="516"/>
      <c r="BO271" s="516"/>
      <c r="BP271" s="516"/>
      <c r="BQ271" s="516"/>
      <c r="BR271" s="516"/>
      <c r="BS271" s="516"/>
      <c r="BT271" s="516"/>
      <c r="BU271" s="516"/>
      <c r="BV271" s="516"/>
      <c r="BW271" s="516"/>
      <c r="BX271" s="516"/>
      <c r="BY271" s="516"/>
      <c r="BZ271" s="516"/>
      <c r="CA271" s="516"/>
      <c r="CB271" s="516"/>
      <c r="CC271" s="516"/>
      <c r="CD271" s="516"/>
      <c r="CE271" s="516"/>
      <c r="CF271" s="516"/>
      <c r="CG271" s="516"/>
      <c r="CH271" s="66"/>
    </row>
    <row r="272" spans="1:86" ht="18.75" x14ac:dyDescent="0.3">
      <c r="A272" s="521" t="s">
        <v>569</v>
      </c>
      <c r="B272" s="507"/>
      <c r="C272" s="505"/>
      <c r="D272" s="505"/>
      <c r="E272" s="505"/>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c r="BC272" s="506"/>
      <c r="BD272" s="506"/>
      <c r="BE272" s="506"/>
      <c r="BF272" s="506"/>
      <c r="BG272" s="506"/>
      <c r="BH272" s="506"/>
      <c r="BI272" s="506"/>
      <c r="BJ272" s="506"/>
      <c r="BK272" s="506"/>
      <c r="BL272" s="506"/>
      <c r="BM272" s="506"/>
      <c r="BN272" s="506"/>
      <c r="BO272" s="506"/>
      <c r="BP272" s="506"/>
      <c r="BQ272" s="506"/>
      <c r="BR272" s="506"/>
      <c r="BS272" s="506"/>
      <c r="BT272" s="506"/>
      <c r="BU272" s="506"/>
      <c r="BV272" s="506"/>
      <c r="BW272" s="506"/>
      <c r="BX272" s="506"/>
      <c r="BY272" s="506"/>
      <c r="BZ272" s="506"/>
      <c r="CA272" s="506"/>
      <c r="CB272" s="506"/>
      <c r="CC272" s="506"/>
      <c r="CD272" s="506"/>
      <c r="CE272" s="506"/>
      <c r="CF272" s="506"/>
      <c r="CG272" s="506"/>
    </row>
    <row r="273" spans="1:86" s="577" customFormat="1" ht="30" x14ac:dyDescent="0.25">
      <c r="A273" s="812"/>
      <c r="B273" s="813" t="s">
        <v>1238</v>
      </c>
      <c r="C273" s="812"/>
      <c r="D273" s="814">
        <f>SUM(F273:CG273)</f>
        <v>-878100.45995521359</v>
      </c>
      <c r="E273" s="812"/>
      <c r="F273" s="815">
        <f t="shared" ref="F273:AK273" si="290">F180</f>
        <v>-371583.70995521359</v>
      </c>
      <c r="G273" s="815">
        <f t="shared" si="290"/>
        <v>-506516.75</v>
      </c>
      <c r="H273" s="815">
        <f t="shared" si="290"/>
        <v>0</v>
      </c>
      <c r="I273" s="815">
        <f t="shared" si="290"/>
        <v>0</v>
      </c>
      <c r="J273" s="815">
        <f t="shared" si="290"/>
        <v>0</v>
      </c>
      <c r="K273" s="815">
        <f t="shared" si="290"/>
        <v>0</v>
      </c>
      <c r="L273" s="815">
        <f t="shared" si="290"/>
        <v>0</v>
      </c>
      <c r="M273" s="815">
        <f t="shared" si="290"/>
        <v>0</v>
      </c>
      <c r="N273" s="815">
        <f t="shared" si="290"/>
        <v>0</v>
      </c>
      <c r="O273" s="815">
        <f t="shared" si="290"/>
        <v>0</v>
      </c>
      <c r="P273" s="815">
        <f t="shared" si="290"/>
        <v>0</v>
      </c>
      <c r="Q273" s="815">
        <f t="shared" si="290"/>
        <v>0</v>
      </c>
      <c r="R273" s="815">
        <f t="shared" si="290"/>
        <v>0</v>
      </c>
      <c r="S273" s="815">
        <f t="shared" si="290"/>
        <v>0</v>
      </c>
      <c r="T273" s="815">
        <f t="shared" si="290"/>
        <v>0</v>
      </c>
      <c r="U273" s="815">
        <f t="shared" si="290"/>
        <v>0</v>
      </c>
      <c r="V273" s="815">
        <f t="shared" si="290"/>
        <v>0</v>
      </c>
      <c r="W273" s="815">
        <f t="shared" si="290"/>
        <v>0</v>
      </c>
      <c r="X273" s="815">
        <f t="shared" si="290"/>
        <v>0</v>
      </c>
      <c r="Y273" s="815">
        <f t="shared" si="290"/>
        <v>0</v>
      </c>
      <c r="Z273" s="815">
        <f t="shared" si="290"/>
        <v>0</v>
      </c>
      <c r="AA273" s="815">
        <f t="shared" si="290"/>
        <v>0</v>
      </c>
      <c r="AB273" s="815">
        <f t="shared" si="290"/>
        <v>0</v>
      </c>
      <c r="AC273" s="815">
        <f t="shared" si="290"/>
        <v>0</v>
      </c>
      <c r="AD273" s="815">
        <f t="shared" si="290"/>
        <v>0</v>
      </c>
      <c r="AE273" s="815">
        <f t="shared" si="290"/>
        <v>0</v>
      </c>
      <c r="AF273" s="815">
        <f t="shared" si="290"/>
        <v>0</v>
      </c>
      <c r="AG273" s="815">
        <f t="shared" si="290"/>
        <v>0</v>
      </c>
      <c r="AH273" s="815">
        <f t="shared" si="290"/>
        <v>0</v>
      </c>
      <c r="AI273" s="815">
        <f t="shared" si="290"/>
        <v>0</v>
      </c>
      <c r="AJ273" s="815">
        <f t="shared" si="290"/>
        <v>0</v>
      </c>
      <c r="AK273" s="815">
        <f t="shared" si="290"/>
        <v>0</v>
      </c>
      <c r="AL273" s="815">
        <f t="shared" ref="AL273:BQ273" si="291">AL180</f>
        <v>0</v>
      </c>
      <c r="AM273" s="815">
        <f t="shared" si="291"/>
        <v>0</v>
      </c>
      <c r="AN273" s="815">
        <f t="shared" si="291"/>
        <v>0</v>
      </c>
      <c r="AO273" s="815">
        <f t="shared" si="291"/>
        <v>0</v>
      </c>
      <c r="AP273" s="815">
        <f t="shared" si="291"/>
        <v>0</v>
      </c>
      <c r="AQ273" s="815">
        <f t="shared" si="291"/>
        <v>0</v>
      </c>
      <c r="AR273" s="815">
        <f t="shared" si="291"/>
        <v>0</v>
      </c>
      <c r="AS273" s="815">
        <f t="shared" si="291"/>
        <v>0</v>
      </c>
      <c r="AT273" s="815">
        <f t="shared" si="291"/>
        <v>0</v>
      </c>
      <c r="AU273" s="815">
        <f t="shared" si="291"/>
        <v>0</v>
      </c>
      <c r="AV273" s="815">
        <f t="shared" si="291"/>
        <v>0</v>
      </c>
      <c r="AW273" s="815">
        <f t="shared" si="291"/>
        <v>0</v>
      </c>
      <c r="AX273" s="815">
        <f t="shared" si="291"/>
        <v>0</v>
      </c>
      <c r="AY273" s="815">
        <f t="shared" si="291"/>
        <v>0</v>
      </c>
      <c r="AZ273" s="815">
        <f t="shared" si="291"/>
        <v>0</v>
      </c>
      <c r="BA273" s="815">
        <f t="shared" si="291"/>
        <v>0</v>
      </c>
      <c r="BB273" s="815">
        <f t="shared" si="291"/>
        <v>0</v>
      </c>
      <c r="BC273" s="815">
        <f t="shared" si="291"/>
        <v>0</v>
      </c>
      <c r="BD273" s="815">
        <f t="shared" si="291"/>
        <v>0</v>
      </c>
      <c r="BE273" s="815">
        <f t="shared" si="291"/>
        <v>0</v>
      </c>
      <c r="BF273" s="815">
        <f t="shared" si="291"/>
        <v>0</v>
      </c>
      <c r="BG273" s="815">
        <f t="shared" si="291"/>
        <v>0</v>
      </c>
      <c r="BH273" s="815">
        <f t="shared" si="291"/>
        <v>0</v>
      </c>
      <c r="BI273" s="815">
        <f t="shared" si="291"/>
        <v>0</v>
      </c>
      <c r="BJ273" s="815">
        <f t="shared" si="291"/>
        <v>0</v>
      </c>
      <c r="BK273" s="815">
        <f t="shared" si="291"/>
        <v>0</v>
      </c>
      <c r="BL273" s="815">
        <f t="shared" si="291"/>
        <v>0</v>
      </c>
      <c r="BM273" s="815">
        <f t="shared" si="291"/>
        <v>0</v>
      </c>
      <c r="BN273" s="815">
        <f t="shared" si="291"/>
        <v>0</v>
      </c>
      <c r="BO273" s="815">
        <f t="shared" si="291"/>
        <v>0</v>
      </c>
      <c r="BP273" s="815">
        <f t="shared" si="291"/>
        <v>0</v>
      </c>
      <c r="BQ273" s="815">
        <f t="shared" si="291"/>
        <v>0</v>
      </c>
      <c r="BR273" s="815">
        <f t="shared" ref="BR273:CG273" si="292">BR180</f>
        <v>0</v>
      </c>
      <c r="BS273" s="815">
        <f t="shared" si="292"/>
        <v>0</v>
      </c>
      <c r="BT273" s="815">
        <f t="shared" si="292"/>
        <v>0</v>
      </c>
      <c r="BU273" s="815">
        <f t="shared" si="292"/>
        <v>0</v>
      </c>
      <c r="BV273" s="815">
        <f t="shared" si="292"/>
        <v>0</v>
      </c>
      <c r="BW273" s="815">
        <f t="shared" si="292"/>
        <v>0</v>
      </c>
      <c r="BX273" s="815">
        <f t="shared" si="292"/>
        <v>0</v>
      </c>
      <c r="BY273" s="815">
        <f t="shared" si="292"/>
        <v>0</v>
      </c>
      <c r="BZ273" s="815">
        <f t="shared" si="292"/>
        <v>0</v>
      </c>
      <c r="CA273" s="815">
        <f t="shared" si="292"/>
        <v>0</v>
      </c>
      <c r="CB273" s="815">
        <f t="shared" si="292"/>
        <v>0</v>
      </c>
      <c r="CC273" s="815">
        <f t="shared" si="292"/>
        <v>0</v>
      </c>
      <c r="CD273" s="815">
        <f t="shared" si="292"/>
        <v>0</v>
      </c>
      <c r="CE273" s="815">
        <f t="shared" si="292"/>
        <v>0</v>
      </c>
      <c r="CF273" s="815">
        <f t="shared" si="292"/>
        <v>0</v>
      </c>
      <c r="CG273" s="815">
        <f t="shared" si="292"/>
        <v>0</v>
      </c>
    </row>
    <row r="274" spans="1:86" x14ac:dyDescent="0.25">
      <c r="A274" s="505"/>
      <c r="B274" s="507" t="s">
        <v>571</v>
      </c>
      <c r="C274" s="505"/>
      <c r="D274" s="520">
        <f>SUM(F274:CG274)</f>
        <v>0</v>
      </c>
      <c r="E274" s="505"/>
      <c r="F274" s="508">
        <f t="shared" ref="F274:AK274" si="293">F181+F189</f>
        <v>0</v>
      </c>
      <c r="G274" s="508">
        <f t="shared" si="293"/>
        <v>0</v>
      </c>
      <c r="H274" s="508">
        <f t="shared" si="293"/>
        <v>0</v>
      </c>
      <c r="I274" s="508">
        <f t="shared" si="293"/>
        <v>0</v>
      </c>
      <c r="J274" s="508">
        <f t="shared" si="293"/>
        <v>0</v>
      </c>
      <c r="K274" s="508">
        <f t="shared" si="293"/>
        <v>0</v>
      </c>
      <c r="L274" s="508">
        <f t="shared" si="293"/>
        <v>0</v>
      </c>
      <c r="M274" s="508">
        <f t="shared" si="293"/>
        <v>0</v>
      </c>
      <c r="N274" s="508">
        <f t="shared" si="293"/>
        <v>0</v>
      </c>
      <c r="O274" s="508">
        <f t="shared" si="293"/>
        <v>0</v>
      </c>
      <c r="P274" s="508">
        <f t="shared" si="293"/>
        <v>0</v>
      </c>
      <c r="Q274" s="508">
        <f t="shared" si="293"/>
        <v>0</v>
      </c>
      <c r="R274" s="508">
        <f t="shared" si="293"/>
        <v>0</v>
      </c>
      <c r="S274" s="508">
        <f t="shared" si="293"/>
        <v>0</v>
      </c>
      <c r="T274" s="508">
        <f t="shared" si="293"/>
        <v>0</v>
      </c>
      <c r="U274" s="508">
        <f t="shared" si="293"/>
        <v>0</v>
      </c>
      <c r="V274" s="508">
        <f t="shared" si="293"/>
        <v>0</v>
      </c>
      <c r="W274" s="508">
        <f t="shared" si="293"/>
        <v>0</v>
      </c>
      <c r="X274" s="508">
        <f t="shared" si="293"/>
        <v>0</v>
      </c>
      <c r="Y274" s="508">
        <f t="shared" si="293"/>
        <v>0</v>
      </c>
      <c r="Z274" s="508">
        <f t="shared" si="293"/>
        <v>0</v>
      </c>
      <c r="AA274" s="508">
        <f t="shared" si="293"/>
        <v>0</v>
      </c>
      <c r="AB274" s="508">
        <f t="shared" si="293"/>
        <v>0</v>
      </c>
      <c r="AC274" s="508">
        <f t="shared" si="293"/>
        <v>0</v>
      </c>
      <c r="AD274" s="508">
        <f t="shared" si="293"/>
        <v>0</v>
      </c>
      <c r="AE274" s="508">
        <f t="shared" si="293"/>
        <v>0</v>
      </c>
      <c r="AF274" s="508">
        <f t="shared" si="293"/>
        <v>0</v>
      </c>
      <c r="AG274" s="508">
        <f t="shared" si="293"/>
        <v>0</v>
      </c>
      <c r="AH274" s="508">
        <f t="shared" si="293"/>
        <v>0</v>
      </c>
      <c r="AI274" s="508">
        <f t="shared" si="293"/>
        <v>0</v>
      </c>
      <c r="AJ274" s="508">
        <f t="shared" si="293"/>
        <v>0</v>
      </c>
      <c r="AK274" s="508">
        <f t="shared" si="293"/>
        <v>0</v>
      </c>
      <c r="AL274" s="508">
        <f t="shared" ref="AL274:BQ274" si="294">AL181+AL189</f>
        <v>0</v>
      </c>
      <c r="AM274" s="508">
        <f t="shared" si="294"/>
        <v>0</v>
      </c>
      <c r="AN274" s="508">
        <f t="shared" si="294"/>
        <v>0</v>
      </c>
      <c r="AO274" s="508">
        <f t="shared" si="294"/>
        <v>0</v>
      </c>
      <c r="AP274" s="508">
        <f t="shared" si="294"/>
        <v>0</v>
      </c>
      <c r="AQ274" s="508">
        <f t="shared" si="294"/>
        <v>0</v>
      </c>
      <c r="AR274" s="508">
        <f t="shared" si="294"/>
        <v>0</v>
      </c>
      <c r="AS274" s="508">
        <f t="shared" si="294"/>
        <v>0</v>
      </c>
      <c r="AT274" s="508">
        <f t="shared" si="294"/>
        <v>0</v>
      </c>
      <c r="AU274" s="508">
        <f t="shared" si="294"/>
        <v>0</v>
      </c>
      <c r="AV274" s="508">
        <f t="shared" si="294"/>
        <v>0</v>
      </c>
      <c r="AW274" s="508">
        <f t="shared" si="294"/>
        <v>0</v>
      </c>
      <c r="AX274" s="508">
        <f t="shared" si="294"/>
        <v>0</v>
      </c>
      <c r="AY274" s="508">
        <f t="shared" si="294"/>
        <v>0</v>
      </c>
      <c r="AZ274" s="508">
        <f t="shared" si="294"/>
        <v>0</v>
      </c>
      <c r="BA274" s="508">
        <f t="shared" si="294"/>
        <v>0</v>
      </c>
      <c r="BB274" s="508">
        <f t="shared" si="294"/>
        <v>0</v>
      </c>
      <c r="BC274" s="508">
        <f t="shared" si="294"/>
        <v>0</v>
      </c>
      <c r="BD274" s="508">
        <f t="shared" si="294"/>
        <v>0</v>
      </c>
      <c r="BE274" s="508">
        <f t="shared" si="294"/>
        <v>0</v>
      </c>
      <c r="BF274" s="508">
        <f t="shared" si="294"/>
        <v>0</v>
      </c>
      <c r="BG274" s="508">
        <f t="shared" si="294"/>
        <v>0</v>
      </c>
      <c r="BH274" s="508">
        <f t="shared" si="294"/>
        <v>0</v>
      </c>
      <c r="BI274" s="508">
        <f t="shared" si="294"/>
        <v>0</v>
      </c>
      <c r="BJ274" s="508">
        <f t="shared" si="294"/>
        <v>0</v>
      </c>
      <c r="BK274" s="508">
        <f t="shared" si="294"/>
        <v>0</v>
      </c>
      <c r="BL274" s="508">
        <f t="shared" si="294"/>
        <v>0</v>
      </c>
      <c r="BM274" s="508">
        <f t="shared" si="294"/>
        <v>0</v>
      </c>
      <c r="BN274" s="508">
        <f t="shared" si="294"/>
        <v>0</v>
      </c>
      <c r="BO274" s="508">
        <f t="shared" si="294"/>
        <v>0</v>
      </c>
      <c r="BP274" s="508">
        <f t="shared" si="294"/>
        <v>0</v>
      </c>
      <c r="BQ274" s="508">
        <f t="shared" si="294"/>
        <v>0</v>
      </c>
      <c r="BR274" s="508">
        <f t="shared" ref="BR274:CG274" si="295">BR181+BR189</f>
        <v>0</v>
      </c>
      <c r="BS274" s="508">
        <f t="shared" si="295"/>
        <v>0</v>
      </c>
      <c r="BT274" s="508">
        <f t="shared" si="295"/>
        <v>0</v>
      </c>
      <c r="BU274" s="508">
        <f t="shared" si="295"/>
        <v>0</v>
      </c>
      <c r="BV274" s="508">
        <f t="shared" si="295"/>
        <v>0</v>
      </c>
      <c r="BW274" s="508">
        <f t="shared" si="295"/>
        <v>0</v>
      </c>
      <c r="BX274" s="508">
        <f t="shared" si="295"/>
        <v>0</v>
      </c>
      <c r="BY274" s="508">
        <f t="shared" si="295"/>
        <v>0</v>
      </c>
      <c r="BZ274" s="508">
        <f t="shared" si="295"/>
        <v>0</v>
      </c>
      <c r="CA274" s="508">
        <f t="shared" si="295"/>
        <v>0</v>
      </c>
      <c r="CB274" s="508">
        <f t="shared" si="295"/>
        <v>0</v>
      </c>
      <c r="CC274" s="508">
        <f t="shared" si="295"/>
        <v>0</v>
      </c>
      <c r="CD274" s="508">
        <f t="shared" si="295"/>
        <v>0</v>
      </c>
      <c r="CE274" s="508">
        <f t="shared" si="295"/>
        <v>0</v>
      </c>
      <c r="CF274" s="508">
        <f t="shared" si="295"/>
        <v>0</v>
      </c>
      <c r="CG274" s="508">
        <f t="shared" si="295"/>
        <v>0</v>
      </c>
    </row>
    <row r="275" spans="1:86" x14ac:dyDescent="0.25">
      <c r="A275" s="505"/>
      <c r="B275" s="507" t="s">
        <v>604</v>
      </c>
      <c r="C275" s="505"/>
      <c r="D275" s="520">
        <f>SUM(F275:CG275)</f>
        <v>0</v>
      </c>
      <c r="E275" s="505"/>
      <c r="F275" s="508">
        <f t="shared" ref="F275:AK275" si="296">F188</f>
        <v>0</v>
      </c>
      <c r="G275" s="508">
        <f t="shared" si="296"/>
        <v>0</v>
      </c>
      <c r="H275" s="508">
        <f t="shared" si="296"/>
        <v>0</v>
      </c>
      <c r="I275" s="508">
        <f t="shared" si="296"/>
        <v>0</v>
      </c>
      <c r="J275" s="508">
        <f t="shared" si="296"/>
        <v>0</v>
      </c>
      <c r="K275" s="508">
        <f t="shared" si="296"/>
        <v>0</v>
      </c>
      <c r="L275" s="508">
        <f t="shared" si="296"/>
        <v>0</v>
      </c>
      <c r="M275" s="508">
        <f t="shared" si="296"/>
        <v>0</v>
      </c>
      <c r="N275" s="508">
        <f t="shared" si="296"/>
        <v>0</v>
      </c>
      <c r="O275" s="508">
        <f t="shared" si="296"/>
        <v>0</v>
      </c>
      <c r="P275" s="508">
        <f t="shared" si="296"/>
        <v>0</v>
      </c>
      <c r="Q275" s="508">
        <f t="shared" si="296"/>
        <v>0</v>
      </c>
      <c r="R275" s="508">
        <f t="shared" si="296"/>
        <v>0</v>
      </c>
      <c r="S275" s="508">
        <f t="shared" si="296"/>
        <v>0</v>
      </c>
      <c r="T275" s="508">
        <f t="shared" si="296"/>
        <v>0</v>
      </c>
      <c r="U275" s="508">
        <f t="shared" si="296"/>
        <v>0</v>
      </c>
      <c r="V275" s="508">
        <f t="shared" si="296"/>
        <v>0</v>
      </c>
      <c r="W275" s="508">
        <f t="shared" si="296"/>
        <v>0</v>
      </c>
      <c r="X275" s="508">
        <f t="shared" si="296"/>
        <v>0</v>
      </c>
      <c r="Y275" s="508">
        <f t="shared" si="296"/>
        <v>0</v>
      </c>
      <c r="Z275" s="508">
        <f t="shared" si="296"/>
        <v>0</v>
      </c>
      <c r="AA275" s="508">
        <f t="shared" si="296"/>
        <v>0</v>
      </c>
      <c r="AB275" s="508">
        <f t="shared" si="296"/>
        <v>0</v>
      </c>
      <c r="AC275" s="508">
        <f t="shared" si="296"/>
        <v>0</v>
      </c>
      <c r="AD275" s="508">
        <f t="shared" si="296"/>
        <v>0</v>
      </c>
      <c r="AE275" s="508">
        <f t="shared" si="296"/>
        <v>0</v>
      </c>
      <c r="AF275" s="508">
        <f t="shared" si="296"/>
        <v>0</v>
      </c>
      <c r="AG275" s="508">
        <f t="shared" si="296"/>
        <v>0</v>
      </c>
      <c r="AH275" s="508">
        <f t="shared" si="296"/>
        <v>0</v>
      </c>
      <c r="AI275" s="508">
        <f t="shared" si="296"/>
        <v>0</v>
      </c>
      <c r="AJ275" s="508">
        <f t="shared" si="296"/>
        <v>0</v>
      </c>
      <c r="AK275" s="508">
        <f t="shared" si="296"/>
        <v>0</v>
      </c>
      <c r="AL275" s="508">
        <f t="shared" ref="AL275:BQ275" si="297">AL188</f>
        <v>0</v>
      </c>
      <c r="AM275" s="508">
        <f t="shared" si="297"/>
        <v>0</v>
      </c>
      <c r="AN275" s="508">
        <f t="shared" si="297"/>
        <v>0</v>
      </c>
      <c r="AO275" s="508">
        <f t="shared" si="297"/>
        <v>0</v>
      </c>
      <c r="AP275" s="508">
        <f t="shared" si="297"/>
        <v>0</v>
      </c>
      <c r="AQ275" s="508">
        <f t="shared" si="297"/>
        <v>0</v>
      </c>
      <c r="AR275" s="508">
        <f t="shared" si="297"/>
        <v>0</v>
      </c>
      <c r="AS275" s="508">
        <f t="shared" si="297"/>
        <v>0</v>
      </c>
      <c r="AT275" s="508">
        <f t="shared" si="297"/>
        <v>0</v>
      </c>
      <c r="AU275" s="508">
        <f t="shared" si="297"/>
        <v>0</v>
      </c>
      <c r="AV275" s="508">
        <f t="shared" si="297"/>
        <v>0</v>
      </c>
      <c r="AW275" s="508">
        <f t="shared" si="297"/>
        <v>0</v>
      </c>
      <c r="AX275" s="508">
        <f t="shared" si="297"/>
        <v>0</v>
      </c>
      <c r="AY275" s="508">
        <f t="shared" si="297"/>
        <v>0</v>
      </c>
      <c r="AZ275" s="508">
        <f t="shared" si="297"/>
        <v>0</v>
      </c>
      <c r="BA275" s="508">
        <f t="shared" si="297"/>
        <v>0</v>
      </c>
      <c r="BB275" s="508">
        <f t="shared" si="297"/>
        <v>0</v>
      </c>
      <c r="BC275" s="508">
        <f t="shared" si="297"/>
        <v>0</v>
      </c>
      <c r="BD275" s="508">
        <f t="shared" si="297"/>
        <v>0</v>
      </c>
      <c r="BE275" s="508">
        <f t="shared" si="297"/>
        <v>0</v>
      </c>
      <c r="BF275" s="508">
        <f t="shared" si="297"/>
        <v>0</v>
      </c>
      <c r="BG275" s="508">
        <f t="shared" si="297"/>
        <v>0</v>
      </c>
      <c r="BH275" s="508">
        <f t="shared" si="297"/>
        <v>0</v>
      </c>
      <c r="BI275" s="508">
        <f t="shared" si="297"/>
        <v>0</v>
      </c>
      <c r="BJ275" s="508">
        <f t="shared" si="297"/>
        <v>0</v>
      </c>
      <c r="BK275" s="508">
        <f t="shared" si="297"/>
        <v>0</v>
      </c>
      <c r="BL275" s="508">
        <f t="shared" si="297"/>
        <v>0</v>
      </c>
      <c r="BM275" s="508">
        <f t="shared" si="297"/>
        <v>0</v>
      </c>
      <c r="BN275" s="508">
        <f t="shared" si="297"/>
        <v>0</v>
      </c>
      <c r="BO275" s="508">
        <f t="shared" si="297"/>
        <v>0</v>
      </c>
      <c r="BP275" s="508">
        <f t="shared" si="297"/>
        <v>0</v>
      </c>
      <c r="BQ275" s="508">
        <f t="shared" si="297"/>
        <v>0</v>
      </c>
      <c r="BR275" s="508">
        <f t="shared" ref="BR275:CG275" si="298">BR188</f>
        <v>0</v>
      </c>
      <c r="BS275" s="508">
        <f t="shared" si="298"/>
        <v>0</v>
      </c>
      <c r="BT275" s="508">
        <f t="shared" si="298"/>
        <v>0</v>
      </c>
      <c r="BU275" s="508">
        <f t="shared" si="298"/>
        <v>0</v>
      </c>
      <c r="BV275" s="508">
        <f t="shared" si="298"/>
        <v>0</v>
      </c>
      <c r="BW275" s="508">
        <f t="shared" si="298"/>
        <v>0</v>
      </c>
      <c r="BX275" s="508">
        <f t="shared" si="298"/>
        <v>0</v>
      </c>
      <c r="BY275" s="508">
        <f t="shared" si="298"/>
        <v>0</v>
      </c>
      <c r="BZ275" s="508">
        <f t="shared" si="298"/>
        <v>0</v>
      </c>
      <c r="CA275" s="508">
        <f t="shared" si="298"/>
        <v>0</v>
      </c>
      <c r="CB275" s="508">
        <f t="shared" si="298"/>
        <v>0</v>
      </c>
      <c r="CC275" s="508">
        <f t="shared" si="298"/>
        <v>0</v>
      </c>
      <c r="CD275" s="508">
        <f t="shared" si="298"/>
        <v>0</v>
      </c>
      <c r="CE275" s="508">
        <f t="shared" si="298"/>
        <v>0</v>
      </c>
      <c r="CF275" s="508">
        <f t="shared" si="298"/>
        <v>0</v>
      </c>
      <c r="CG275" s="508">
        <f t="shared" si="298"/>
        <v>0</v>
      </c>
    </row>
    <row r="276" spans="1:86" s="102" customFormat="1" x14ac:dyDescent="0.25">
      <c r="A276" s="502"/>
      <c r="B276" s="511"/>
      <c r="C276" s="502"/>
      <c r="D276" s="502"/>
      <c r="E276" s="502"/>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3"/>
      <c r="AN276" s="503"/>
      <c r="AO276" s="503"/>
      <c r="AP276" s="503"/>
      <c r="AQ276" s="503"/>
      <c r="AR276" s="503"/>
      <c r="AS276" s="503"/>
      <c r="AT276" s="503"/>
      <c r="AU276" s="503"/>
      <c r="AV276" s="503"/>
      <c r="AW276" s="503"/>
      <c r="AX276" s="503"/>
      <c r="AY276" s="503"/>
      <c r="AZ276" s="503"/>
      <c r="BA276" s="503"/>
      <c r="BB276" s="503"/>
      <c r="BC276" s="503"/>
      <c r="BD276" s="503"/>
      <c r="BE276" s="503"/>
      <c r="BF276" s="503"/>
      <c r="BG276" s="503"/>
      <c r="BH276" s="503"/>
      <c r="BI276" s="503"/>
      <c r="BJ276" s="503"/>
      <c r="BK276" s="503"/>
      <c r="BL276" s="503"/>
      <c r="BM276" s="503"/>
      <c r="BN276" s="503"/>
      <c r="BO276" s="503"/>
      <c r="BP276" s="503"/>
      <c r="BQ276" s="503"/>
      <c r="BR276" s="503"/>
      <c r="BS276" s="503"/>
      <c r="BT276" s="503"/>
      <c r="BU276" s="503"/>
      <c r="BV276" s="503"/>
      <c r="BW276" s="503"/>
      <c r="BX276" s="503"/>
      <c r="BY276" s="503"/>
      <c r="BZ276" s="503"/>
      <c r="CA276" s="503"/>
      <c r="CB276" s="503"/>
      <c r="CC276" s="503"/>
      <c r="CD276" s="503"/>
      <c r="CE276" s="503"/>
      <c r="CF276" s="503"/>
      <c r="CG276" s="503"/>
      <c r="CH276" s="66"/>
    </row>
    <row r="277" spans="1:86" ht="15.75" thickBot="1" x14ac:dyDescent="0.3">
      <c r="A277" s="505"/>
      <c r="B277" s="509" t="s">
        <v>572</v>
      </c>
      <c r="C277" s="505"/>
      <c r="D277" s="510">
        <f>SUM(F277:CG277)</f>
        <v>-878100.45995521359</v>
      </c>
      <c r="E277" s="505"/>
      <c r="F277" s="510">
        <f t="shared" ref="F277:AK277" si="299">F273+F274+F275</f>
        <v>-371583.70995521359</v>
      </c>
      <c r="G277" s="510">
        <f t="shared" si="299"/>
        <v>-506516.75</v>
      </c>
      <c r="H277" s="510">
        <f t="shared" si="299"/>
        <v>0</v>
      </c>
      <c r="I277" s="510">
        <f t="shared" si="299"/>
        <v>0</v>
      </c>
      <c r="J277" s="510">
        <f t="shared" si="299"/>
        <v>0</v>
      </c>
      <c r="K277" s="510">
        <f t="shared" si="299"/>
        <v>0</v>
      </c>
      <c r="L277" s="510">
        <f t="shared" si="299"/>
        <v>0</v>
      </c>
      <c r="M277" s="510">
        <f t="shared" si="299"/>
        <v>0</v>
      </c>
      <c r="N277" s="510">
        <f t="shared" si="299"/>
        <v>0</v>
      </c>
      <c r="O277" s="510">
        <f t="shared" si="299"/>
        <v>0</v>
      </c>
      <c r="P277" s="510">
        <f t="shared" si="299"/>
        <v>0</v>
      </c>
      <c r="Q277" s="510">
        <f t="shared" si="299"/>
        <v>0</v>
      </c>
      <c r="R277" s="510">
        <f t="shared" si="299"/>
        <v>0</v>
      </c>
      <c r="S277" s="510">
        <f t="shared" si="299"/>
        <v>0</v>
      </c>
      <c r="T277" s="510">
        <f t="shared" si="299"/>
        <v>0</v>
      </c>
      <c r="U277" s="510">
        <f t="shared" si="299"/>
        <v>0</v>
      </c>
      <c r="V277" s="510">
        <f t="shared" si="299"/>
        <v>0</v>
      </c>
      <c r="W277" s="510">
        <f t="shared" si="299"/>
        <v>0</v>
      </c>
      <c r="X277" s="510">
        <f t="shared" si="299"/>
        <v>0</v>
      </c>
      <c r="Y277" s="510">
        <f t="shared" si="299"/>
        <v>0</v>
      </c>
      <c r="Z277" s="510">
        <f t="shared" si="299"/>
        <v>0</v>
      </c>
      <c r="AA277" s="510">
        <f t="shared" si="299"/>
        <v>0</v>
      </c>
      <c r="AB277" s="510">
        <f t="shared" si="299"/>
        <v>0</v>
      </c>
      <c r="AC277" s="510">
        <f t="shared" si="299"/>
        <v>0</v>
      </c>
      <c r="AD277" s="510">
        <f t="shared" si="299"/>
        <v>0</v>
      </c>
      <c r="AE277" s="510">
        <f t="shared" si="299"/>
        <v>0</v>
      </c>
      <c r="AF277" s="510">
        <f t="shared" si="299"/>
        <v>0</v>
      </c>
      <c r="AG277" s="510">
        <f t="shared" si="299"/>
        <v>0</v>
      </c>
      <c r="AH277" s="510">
        <f t="shared" si="299"/>
        <v>0</v>
      </c>
      <c r="AI277" s="510">
        <f t="shared" si="299"/>
        <v>0</v>
      </c>
      <c r="AJ277" s="510">
        <f t="shared" si="299"/>
        <v>0</v>
      </c>
      <c r="AK277" s="510">
        <f t="shared" si="299"/>
        <v>0</v>
      </c>
      <c r="AL277" s="510">
        <f t="shared" ref="AL277:BQ277" si="300">AL273+AL274+AL275</f>
        <v>0</v>
      </c>
      <c r="AM277" s="510">
        <f t="shared" si="300"/>
        <v>0</v>
      </c>
      <c r="AN277" s="510">
        <f t="shared" si="300"/>
        <v>0</v>
      </c>
      <c r="AO277" s="510">
        <f t="shared" si="300"/>
        <v>0</v>
      </c>
      <c r="AP277" s="510">
        <f t="shared" si="300"/>
        <v>0</v>
      </c>
      <c r="AQ277" s="510">
        <f t="shared" si="300"/>
        <v>0</v>
      </c>
      <c r="AR277" s="510">
        <f t="shared" si="300"/>
        <v>0</v>
      </c>
      <c r="AS277" s="510">
        <f t="shared" si="300"/>
        <v>0</v>
      </c>
      <c r="AT277" s="510">
        <f t="shared" si="300"/>
        <v>0</v>
      </c>
      <c r="AU277" s="510">
        <f t="shared" si="300"/>
        <v>0</v>
      </c>
      <c r="AV277" s="510">
        <f t="shared" si="300"/>
        <v>0</v>
      </c>
      <c r="AW277" s="510">
        <f t="shared" si="300"/>
        <v>0</v>
      </c>
      <c r="AX277" s="510">
        <f t="shared" si="300"/>
        <v>0</v>
      </c>
      <c r="AY277" s="510">
        <f t="shared" si="300"/>
        <v>0</v>
      </c>
      <c r="AZ277" s="510">
        <f t="shared" si="300"/>
        <v>0</v>
      </c>
      <c r="BA277" s="510">
        <f t="shared" si="300"/>
        <v>0</v>
      </c>
      <c r="BB277" s="510">
        <f t="shared" si="300"/>
        <v>0</v>
      </c>
      <c r="BC277" s="510">
        <f t="shared" si="300"/>
        <v>0</v>
      </c>
      <c r="BD277" s="510">
        <f t="shared" si="300"/>
        <v>0</v>
      </c>
      <c r="BE277" s="510">
        <f t="shared" si="300"/>
        <v>0</v>
      </c>
      <c r="BF277" s="510">
        <f t="shared" si="300"/>
        <v>0</v>
      </c>
      <c r="BG277" s="510">
        <f t="shared" si="300"/>
        <v>0</v>
      </c>
      <c r="BH277" s="510">
        <f t="shared" si="300"/>
        <v>0</v>
      </c>
      <c r="BI277" s="510">
        <f t="shared" si="300"/>
        <v>0</v>
      </c>
      <c r="BJ277" s="510">
        <f t="shared" si="300"/>
        <v>0</v>
      </c>
      <c r="BK277" s="510">
        <f t="shared" si="300"/>
        <v>0</v>
      </c>
      <c r="BL277" s="510">
        <f t="shared" si="300"/>
        <v>0</v>
      </c>
      <c r="BM277" s="510">
        <f t="shared" si="300"/>
        <v>0</v>
      </c>
      <c r="BN277" s="510">
        <f t="shared" si="300"/>
        <v>0</v>
      </c>
      <c r="BO277" s="510">
        <f t="shared" si="300"/>
        <v>0</v>
      </c>
      <c r="BP277" s="510">
        <f t="shared" si="300"/>
        <v>0</v>
      </c>
      <c r="BQ277" s="510">
        <f t="shared" si="300"/>
        <v>0</v>
      </c>
      <c r="BR277" s="510">
        <f t="shared" ref="BR277:CG277" si="301">BR273+BR274+BR275</f>
        <v>0</v>
      </c>
      <c r="BS277" s="510">
        <f t="shared" si="301"/>
        <v>0</v>
      </c>
      <c r="BT277" s="510">
        <f t="shared" si="301"/>
        <v>0</v>
      </c>
      <c r="BU277" s="510">
        <f t="shared" si="301"/>
        <v>0</v>
      </c>
      <c r="BV277" s="510">
        <f t="shared" si="301"/>
        <v>0</v>
      </c>
      <c r="BW277" s="510">
        <f t="shared" si="301"/>
        <v>0</v>
      </c>
      <c r="BX277" s="510">
        <f t="shared" si="301"/>
        <v>0</v>
      </c>
      <c r="BY277" s="510">
        <f t="shared" si="301"/>
        <v>0</v>
      </c>
      <c r="BZ277" s="510">
        <f t="shared" si="301"/>
        <v>0</v>
      </c>
      <c r="CA277" s="510">
        <f t="shared" si="301"/>
        <v>0</v>
      </c>
      <c r="CB277" s="510">
        <f t="shared" si="301"/>
        <v>0</v>
      </c>
      <c r="CC277" s="510">
        <f t="shared" si="301"/>
        <v>0</v>
      </c>
      <c r="CD277" s="510">
        <f t="shared" si="301"/>
        <v>0</v>
      </c>
      <c r="CE277" s="510">
        <f t="shared" si="301"/>
        <v>0</v>
      </c>
      <c r="CF277" s="510">
        <f t="shared" si="301"/>
        <v>0</v>
      </c>
      <c r="CG277" s="510">
        <f t="shared" si="301"/>
        <v>0</v>
      </c>
    </row>
    <row r="278" spans="1:86" s="102" customFormat="1" ht="15.75" thickTop="1" x14ac:dyDescent="0.25">
      <c r="A278" s="512"/>
      <c r="B278" s="518"/>
      <c r="C278" s="512"/>
      <c r="D278" s="512"/>
      <c r="E278" s="512"/>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66"/>
    </row>
    <row r="279" spans="1:86" s="102" customFormat="1" x14ac:dyDescent="0.25">
      <c r="B279" s="553"/>
      <c r="F279" s="552"/>
      <c r="G279" s="552"/>
      <c r="H279" s="552"/>
      <c r="I279" s="552"/>
      <c r="J279" s="552"/>
      <c r="K279" s="552"/>
      <c r="L279" s="552"/>
      <c r="M279" s="552"/>
      <c r="N279" s="552"/>
      <c r="O279" s="552"/>
      <c r="P279" s="552"/>
      <c r="Q279" s="552"/>
      <c r="R279" s="552"/>
      <c r="S279" s="552"/>
      <c r="T279" s="552"/>
      <c r="U279" s="552"/>
      <c r="V279" s="552"/>
      <c r="W279" s="552"/>
      <c r="X279" s="552"/>
      <c r="Y279" s="552"/>
      <c r="Z279" s="552"/>
      <c r="AA279" s="552"/>
      <c r="AB279" s="552"/>
      <c r="AC279" s="552"/>
      <c r="AD279" s="552"/>
      <c r="AE279" s="552"/>
      <c r="AF279" s="552"/>
      <c r="AG279" s="552"/>
      <c r="AH279" s="552"/>
      <c r="AI279" s="552"/>
      <c r="AJ279" s="552"/>
      <c r="AK279" s="552"/>
      <c r="AL279" s="552"/>
      <c r="AM279" s="552"/>
      <c r="AN279" s="552"/>
      <c r="AO279" s="552"/>
      <c r="AP279" s="552"/>
      <c r="AQ279" s="552"/>
      <c r="AR279" s="552"/>
      <c r="AS279" s="552"/>
      <c r="AT279" s="552"/>
      <c r="AU279" s="552"/>
      <c r="AV279" s="552"/>
      <c r="AW279" s="552"/>
      <c r="AX279" s="552"/>
      <c r="AY279" s="552"/>
      <c r="AZ279" s="552"/>
      <c r="BA279" s="552"/>
      <c r="BB279" s="552"/>
      <c r="BC279" s="552"/>
      <c r="BD279" s="552"/>
      <c r="BE279" s="552"/>
      <c r="BF279" s="552"/>
      <c r="BG279" s="552"/>
      <c r="BH279" s="552"/>
      <c r="BI279" s="552"/>
      <c r="BJ279" s="552"/>
      <c r="BK279" s="552"/>
      <c r="BL279" s="552"/>
      <c r="BM279" s="552"/>
      <c r="BN279" s="552"/>
      <c r="BO279" s="552"/>
      <c r="BP279" s="552"/>
      <c r="BQ279" s="552"/>
      <c r="BR279" s="552"/>
      <c r="BS279" s="552"/>
      <c r="BT279" s="552"/>
      <c r="BU279" s="552"/>
      <c r="BV279" s="552"/>
      <c r="BW279" s="552"/>
      <c r="BX279" s="552"/>
      <c r="BY279" s="552"/>
      <c r="BZ279" s="552"/>
      <c r="CA279" s="552"/>
      <c r="CB279" s="552"/>
      <c r="CC279" s="552"/>
      <c r="CD279" s="552"/>
      <c r="CE279" s="552"/>
      <c r="CF279" s="552"/>
      <c r="CG279" s="552"/>
      <c r="CH279" s="66"/>
    </row>
    <row r="280" spans="1:86" s="102" customFormat="1" x14ac:dyDescent="0.25">
      <c r="A280" s="515"/>
      <c r="B280" s="544"/>
      <c r="C280" s="515"/>
      <c r="D280" s="515"/>
      <c r="E280" s="515"/>
      <c r="F280" s="516"/>
      <c r="G280" s="516"/>
      <c r="H280" s="516"/>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c r="CD280" s="516"/>
      <c r="CE280" s="516"/>
      <c r="CF280" s="516"/>
      <c r="CG280" s="516"/>
      <c r="CH280" s="66"/>
    </row>
    <row r="281" spans="1:86" s="77" customFormat="1" ht="18.75" x14ac:dyDescent="0.3">
      <c r="A281" s="522" t="s">
        <v>573</v>
      </c>
      <c r="B281" s="523"/>
      <c r="C281" s="523"/>
      <c r="D281" s="524"/>
      <c r="E281" s="524"/>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c r="BC281" s="506"/>
      <c r="BD281" s="506"/>
      <c r="BE281" s="506"/>
      <c r="BF281" s="506"/>
      <c r="BG281" s="506"/>
      <c r="BH281" s="506"/>
      <c r="BI281" s="506"/>
      <c r="BJ281" s="506"/>
      <c r="BK281" s="506"/>
      <c r="BL281" s="506"/>
      <c r="BM281" s="506"/>
      <c r="BN281" s="506"/>
      <c r="BO281" s="506"/>
      <c r="BP281" s="506"/>
      <c r="BQ281" s="506"/>
      <c r="BR281" s="506"/>
      <c r="BS281" s="506"/>
      <c r="BT281" s="506"/>
      <c r="BU281" s="506"/>
      <c r="BV281" s="506"/>
      <c r="BW281" s="506"/>
      <c r="BX281" s="506"/>
      <c r="BY281" s="506"/>
      <c r="BZ281" s="506"/>
      <c r="CA281" s="506"/>
      <c r="CB281" s="506"/>
      <c r="CC281" s="506"/>
      <c r="CD281" s="506"/>
      <c r="CE281" s="506"/>
      <c r="CF281" s="506"/>
      <c r="CG281" s="506"/>
      <c r="CH281" s="66"/>
    </row>
    <row r="282" spans="1:86" s="77" customFormat="1" x14ac:dyDescent="0.25">
      <c r="A282" s="524"/>
      <c r="B282" s="529" t="s">
        <v>574</v>
      </c>
      <c r="C282" s="526"/>
      <c r="D282" s="524"/>
      <c r="E282" s="524"/>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c r="BC282" s="506"/>
      <c r="BD282" s="506"/>
      <c r="BE282" s="506"/>
      <c r="BF282" s="506"/>
      <c r="BG282" s="506"/>
      <c r="BH282" s="506"/>
      <c r="BI282" s="506"/>
      <c r="BJ282" s="506"/>
      <c r="BK282" s="506"/>
      <c r="BL282" s="506"/>
      <c r="BM282" s="506"/>
      <c r="BN282" s="506"/>
      <c r="BO282" s="506"/>
      <c r="BP282" s="506"/>
      <c r="BQ282" s="506"/>
      <c r="BR282" s="506"/>
      <c r="BS282" s="506"/>
      <c r="BT282" s="506"/>
      <c r="BU282" s="506"/>
      <c r="BV282" s="506"/>
      <c r="BW282" s="506"/>
      <c r="BX282" s="506"/>
      <c r="BY282" s="506"/>
      <c r="BZ282" s="506"/>
      <c r="CA282" s="506"/>
      <c r="CB282" s="506"/>
      <c r="CC282" s="506"/>
      <c r="CD282" s="506"/>
      <c r="CE282" s="506"/>
      <c r="CF282" s="506"/>
      <c r="CG282" s="506"/>
      <c r="CH282" s="66"/>
    </row>
    <row r="283" spans="1:86" s="77" customFormat="1" x14ac:dyDescent="0.25">
      <c r="A283" s="524"/>
      <c r="B283" s="708" t="s">
        <v>1252</v>
      </c>
      <c r="C283" s="526"/>
      <c r="D283" s="519">
        <f t="shared" ref="D283:D288" si="302">SUM(F283:CG283)</f>
        <v>0</v>
      </c>
      <c r="E283" s="524"/>
      <c r="F283" s="508">
        <f t="shared" ref="F283:AK283" si="303">F204</f>
        <v>0</v>
      </c>
      <c r="G283" s="508">
        <f t="shared" si="303"/>
        <v>0</v>
      </c>
      <c r="H283" s="508">
        <f t="shared" si="303"/>
        <v>0</v>
      </c>
      <c r="I283" s="508">
        <f t="shared" si="303"/>
        <v>0</v>
      </c>
      <c r="J283" s="508">
        <f t="shared" si="303"/>
        <v>0</v>
      </c>
      <c r="K283" s="508">
        <f t="shared" si="303"/>
        <v>0</v>
      </c>
      <c r="L283" s="508">
        <f t="shared" si="303"/>
        <v>0</v>
      </c>
      <c r="M283" s="508">
        <f t="shared" si="303"/>
        <v>0</v>
      </c>
      <c r="N283" s="508">
        <f t="shared" si="303"/>
        <v>0</v>
      </c>
      <c r="O283" s="508">
        <f t="shared" si="303"/>
        <v>0</v>
      </c>
      <c r="P283" s="508">
        <f t="shared" si="303"/>
        <v>0</v>
      </c>
      <c r="Q283" s="508">
        <f t="shared" si="303"/>
        <v>0</v>
      </c>
      <c r="R283" s="508">
        <f t="shared" si="303"/>
        <v>0</v>
      </c>
      <c r="S283" s="508">
        <f t="shared" si="303"/>
        <v>0</v>
      </c>
      <c r="T283" s="508">
        <f t="shared" si="303"/>
        <v>0</v>
      </c>
      <c r="U283" s="508">
        <f t="shared" si="303"/>
        <v>0</v>
      </c>
      <c r="V283" s="508">
        <f t="shared" si="303"/>
        <v>0</v>
      </c>
      <c r="W283" s="508">
        <f t="shared" si="303"/>
        <v>0</v>
      </c>
      <c r="X283" s="508">
        <f t="shared" si="303"/>
        <v>0</v>
      </c>
      <c r="Y283" s="508">
        <f t="shared" si="303"/>
        <v>0</v>
      </c>
      <c r="Z283" s="508">
        <f t="shared" si="303"/>
        <v>0</v>
      </c>
      <c r="AA283" s="508">
        <f t="shared" si="303"/>
        <v>0</v>
      </c>
      <c r="AB283" s="508">
        <f t="shared" si="303"/>
        <v>0</v>
      </c>
      <c r="AC283" s="508">
        <f t="shared" si="303"/>
        <v>0</v>
      </c>
      <c r="AD283" s="508">
        <f t="shared" si="303"/>
        <v>0</v>
      </c>
      <c r="AE283" s="508">
        <f t="shared" si="303"/>
        <v>0</v>
      </c>
      <c r="AF283" s="508">
        <f t="shared" si="303"/>
        <v>0</v>
      </c>
      <c r="AG283" s="508">
        <f t="shared" si="303"/>
        <v>0</v>
      </c>
      <c r="AH283" s="508">
        <f t="shared" si="303"/>
        <v>0</v>
      </c>
      <c r="AI283" s="508">
        <f t="shared" si="303"/>
        <v>0</v>
      </c>
      <c r="AJ283" s="508">
        <f t="shared" si="303"/>
        <v>0</v>
      </c>
      <c r="AK283" s="508">
        <f t="shared" si="303"/>
        <v>0</v>
      </c>
      <c r="AL283" s="508">
        <f t="shared" ref="AL283:BQ283" si="304">AL204</f>
        <v>0</v>
      </c>
      <c r="AM283" s="508">
        <f t="shared" si="304"/>
        <v>0</v>
      </c>
      <c r="AN283" s="508">
        <f t="shared" si="304"/>
        <v>0</v>
      </c>
      <c r="AO283" s="508">
        <f t="shared" si="304"/>
        <v>0</v>
      </c>
      <c r="AP283" s="508">
        <f t="shared" si="304"/>
        <v>0</v>
      </c>
      <c r="AQ283" s="508">
        <f t="shared" si="304"/>
        <v>0</v>
      </c>
      <c r="AR283" s="508">
        <f t="shared" si="304"/>
        <v>0</v>
      </c>
      <c r="AS283" s="508">
        <f t="shared" si="304"/>
        <v>0</v>
      </c>
      <c r="AT283" s="508">
        <f t="shared" si="304"/>
        <v>0</v>
      </c>
      <c r="AU283" s="508">
        <f t="shared" si="304"/>
        <v>0</v>
      </c>
      <c r="AV283" s="508">
        <f t="shared" si="304"/>
        <v>0</v>
      </c>
      <c r="AW283" s="508">
        <f t="shared" si="304"/>
        <v>0</v>
      </c>
      <c r="AX283" s="508">
        <f t="shared" si="304"/>
        <v>0</v>
      </c>
      <c r="AY283" s="508">
        <f t="shared" si="304"/>
        <v>0</v>
      </c>
      <c r="AZ283" s="508">
        <f t="shared" si="304"/>
        <v>0</v>
      </c>
      <c r="BA283" s="508">
        <f t="shared" si="304"/>
        <v>0</v>
      </c>
      <c r="BB283" s="508">
        <f t="shared" si="304"/>
        <v>0</v>
      </c>
      <c r="BC283" s="508">
        <f t="shared" si="304"/>
        <v>0</v>
      </c>
      <c r="BD283" s="508">
        <f t="shared" si="304"/>
        <v>0</v>
      </c>
      <c r="BE283" s="508">
        <f t="shared" si="304"/>
        <v>0</v>
      </c>
      <c r="BF283" s="508">
        <f t="shared" si="304"/>
        <v>0</v>
      </c>
      <c r="BG283" s="508">
        <f t="shared" si="304"/>
        <v>0</v>
      </c>
      <c r="BH283" s="508">
        <f t="shared" si="304"/>
        <v>0</v>
      </c>
      <c r="BI283" s="508">
        <f t="shared" si="304"/>
        <v>0</v>
      </c>
      <c r="BJ283" s="508">
        <f t="shared" si="304"/>
        <v>0</v>
      </c>
      <c r="BK283" s="508">
        <f t="shared" si="304"/>
        <v>0</v>
      </c>
      <c r="BL283" s="508">
        <f t="shared" si="304"/>
        <v>0</v>
      </c>
      <c r="BM283" s="508">
        <f t="shared" si="304"/>
        <v>0</v>
      </c>
      <c r="BN283" s="508">
        <f t="shared" si="304"/>
        <v>0</v>
      </c>
      <c r="BO283" s="508">
        <f t="shared" si="304"/>
        <v>0</v>
      </c>
      <c r="BP283" s="508">
        <f t="shared" si="304"/>
        <v>0</v>
      </c>
      <c r="BQ283" s="508">
        <f t="shared" si="304"/>
        <v>0</v>
      </c>
      <c r="BR283" s="508">
        <f t="shared" ref="BR283:CG283" si="305">BR204</f>
        <v>0</v>
      </c>
      <c r="BS283" s="508">
        <f t="shared" si="305"/>
        <v>0</v>
      </c>
      <c r="BT283" s="508">
        <f t="shared" si="305"/>
        <v>0</v>
      </c>
      <c r="BU283" s="508">
        <f t="shared" si="305"/>
        <v>0</v>
      </c>
      <c r="BV283" s="508">
        <f t="shared" si="305"/>
        <v>0</v>
      </c>
      <c r="BW283" s="508">
        <f t="shared" si="305"/>
        <v>0</v>
      </c>
      <c r="BX283" s="508">
        <f t="shared" si="305"/>
        <v>0</v>
      </c>
      <c r="BY283" s="508">
        <f t="shared" si="305"/>
        <v>0</v>
      </c>
      <c r="BZ283" s="508">
        <f t="shared" si="305"/>
        <v>0</v>
      </c>
      <c r="CA283" s="508">
        <f t="shared" si="305"/>
        <v>0</v>
      </c>
      <c r="CB283" s="508">
        <f t="shared" si="305"/>
        <v>0</v>
      </c>
      <c r="CC283" s="508">
        <f t="shared" si="305"/>
        <v>0</v>
      </c>
      <c r="CD283" s="508">
        <f t="shared" si="305"/>
        <v>0</v>
      </c>
      <c r="CE283" s="508">
        <f t="shared" si="305"/>
        <v>0</v>
      </c>
      <c r="CF283" s="508">
        <f t="shared" si="305"/>
        <v>0</v>
      </c>
      <c r="CG283" s="508">
        <f t="shared" si="305"/>
        <v>0</v>
      </c>
      <c r="CH283" s="66"/>
    </row>
    <row r="284" spans="1:86" s="77" customFormat="1" x14ac:dyDescent="0.25">
      <c r="A284" s="525"/>
      <c r="B284" s="708" t="s">
        <v>1251</v>
      </c>
      <c r="C284" s="523"/>
      <c r="D284" s="519">
        <f t="shared" si="302"/>
        <v>707037.86337190028</v>
      </c>
      <c r="E284" s="524"/>
      <c r="F284" s="508">
        <f t="shared" ref="F284:AK284" si="306">F205</f>
        <v>282008.18482516287</v>
      </c>
      <c r="G284" s="508">
        <f t="shared" si="306"/>
        <v>425029.67854673736</v>
      </c>
      <c r="H284" s="508">
        <f t="shared" si="306"/>
        <v>0</v>
      </c>
      <c r="I284" s="508">
        <f t="shared" si="306"/>
        <v>0</v>
      </c>
      <c r="J284" s="508">
        <f t="shared" si="306"/>
        <v>0</v>
      </c>
      <c r="K284" s="508">
        <f t="shared" si="306"/>
        <v>0</v>
      </c>
      <c r="L284" s="508">
        <f t="shared" si="306"/>
        <v>0</v>
      </c>
      <c r="M284" s="508">
        <f t="shared" si="306"/>
        <v>0</v>
      </c>
      <c r="N284" s="508">
        <f t="shared" si="306"/>
        <v>0</v>
      </c>
      <c r="O284" s="508">
        <f t="shared" si="306"/>
        <v>0</v>
      </c>
      <c r="P284" s="508">
        <f t="shared" si="306"/>
        <v>0</v>
      </c>
      <c r="Q284" s="508">
        <f t="shared" si="306"/>
        <v>0</v>
      </c>
      <c r="R284" s="508">
        <f t="shared" si="306"/>
        <v>0</v>
      </c>
      <c r="S284" s="508">
        <f t="shared" si="306"/>
        <v>0</v>
      </c>
      <c r="T284" s="508">
        <f t="shared" si="306"/>
        <v>0</v>
      </c>
      <c r="U284" s="508">
        <f t="shared" si="306"/>
        <v>0</v>
      </c>
      <c r="V284" s="508">
        <f t="shared" si="306"/>
        <v>0</v>
      </c>
      <c r="W284" s="508">
        <f t="shared" si="306"/>
        <v>0</v>
      </c>
      <c r="X284" s="508">
        <f t="shared" si="306"/>
        <v>0</v>
      </c>
      <c r="Y284" s="508">
        <f t="shared" si="306"/>
        <v>0</v>
      </c>
      <c r="Z284" s="508">
        <f t="shared" si="306"/>
        <v>0</v>
      </c>
      <c r="AA284" s="508">
        <f t="shared" si="306"/>
        <v>0</v>
      </c>
      <c r="AB284" s="508">
        <f t="shared" si="306"/>
        <v>0</v>
      </c>
      <c r="AC284" s="508">
        <f t="shared" si="306"/>
        <v>0</v>
      </c>
      <c r="AD284" s="508">
        <f t="shared" si="306"/>
        <v>0</v>
      </c>
      <c r="AE284" s="508">
        <f t="shared" si="306"/>
        <v>0</v>
      </c>
      <c r="AF284" s="508">
        <f t="shared" si="306"/>
        <v>0</v>
      </c>
      <c r="AG284" s="508">
        <f t="shared" si="306"/>
        <v>0</v>
      </c>
      <c r="AH284" s="508">
        <f t="shared" si="306"/>
        <v>0</v>
      </c>
      <c r="AI284" s="508">
        <f t="shared" si="306"/>
        <v>0</v>
      </c>
      <c r="AJ284" s="508">
        <f t="shared" si="306"/>
        <v>0</v>
      </c>
      <c r="AK284" s="508">
        <f t="shared" si="306"/>
        <v>0</v>
      </c>
      <c r="AL284" s="508">
        <f t="shared" ref="AL284:BQ284" si="307">AL205</f>
        <v>0</v>
      </c>
      <c r="AM284" s="508">
        <f t="shared" si="307"/>
        <v>0</v>
      </c>
      <c r="AN284" s="508">
        <f t="shared" si="307"/>
        <v>0</v>
      </c>
      <c r="AO284" s="508">
        <f t="shared" si="307"/>
        <v>0</v>
      </c>
      <c r="AP284" s="508">
        <f t="shared" si="307"/>
        <v>0</v>
      </c>
      <c r="AQ284" s="508">
        <f t="shared" si="307"/>
        <v>0</v>
      </c>
      <c r="AR284" s="508">
        <f t="shared" si="307"/>
        <v>0</v>
      </c>
      <c r="AS284" s="508">
        <f t="shared" si="307"/>
        <v>0</v>
      </c>
      <c r="AT284" s="508">
        <f t="shared" si="307"/>
        <v>0</v>
      </c>
      <c r="AU284" s="508">
        <f t="shared" si="307"/>
        <v>0</v>
      </c>
      <c r="AV284" s="508">
        <f t="shared" si="307"/>
        <v>0</v>
      </c>
      <c r="AW284" s="508">
        <f t="shared" si="307"/>
        <v>0</v>
      </c>
      <c r="AX284" s="508">
        <f t="shared" si="307"/>
        <v>0</v>
      </c>
      <c r="AY284" s="508">
        <f t="shared" si="307"/>
        <v>0</v>
      </c>
      <c r="AZ284" s="508">
        <f t="shared" si="307"/>
        <v>0</v>
      </c>
      <c r="BA284" s="508">
        <f t="shared" si="307"/>
        <v>0</v>
      </c>
      <c r="BB284" s="508">
        <f t="shared" si="307"/>
        <v>0</v>
      </c>
      <c r="BC284" s="508">
        <f t="shared" si="307"/>
        <v>0</v>
      </c>
      <c r="BD284" s="508">
        <f t="shared" si="307"/>
        <v>0</v>
      </c>
      <c r="BE284" s="508">
        <f t="shared" si="307"/>
        <v>0</v>
      </c>
      <c r="BF284" s="508">
        <f t="shared" si="307"/>
        <v>0</v>
      </c>
      <c r="BG284" s="508">
        <f t="shared" si="307"/>
        <v>0</v>
      </c>
      <c r="BH284" s="508">
        <f t="shared" si="307"/>
        <v>0</v>
      </c>
      <c r="BI284" s="508">
        <f t="shared" si="307"/>
        <v>0</v>
      </c>
      <c r="BJ284" s="508">
        <f t="shared" si="307"/>
        <v>0</v>
      </c>
      <c r="BK284" s="508">
        <f t="shared" si="307"/>
        <v>0</v>
      </c>
      <c r="BL284" s="508">
        <f t="shared" si="307"/>
        <v>0</v>
      </c>
      <c r="BM284" s="508">
        <f t="shared" si="307"/>
        <v>0</v>
      </c>
      <c r="BN284" s="508">
        <f t="shared" si="307"/>
        <v>0</v>
      </c>
      <c r="BO284" s="508">
        <f t="shared" si="307"/>
        <v>0</v>
      </c>
      <c r="BP284" s="508">
        <f t="shared" si="307"/>
        <v>0</v>
      </c>
      <c r="BQ284" s="508">
        <f t="shared" si="307"/>
        <v>0</v>
      </c>
      <c r="BR284" s="508">
        <f t="shared" ref="BR284:CG284" si="308">BR205</f>
        <v>0</v>
      </c>
      <c r="BS284" s="508">
        <f t="shared" si="308"/>
        <v>0</v>
      </c>
      <c r="BT284" s="508">
        <f t="shared" si="308"/>
        <v>0</v>
      </c>
      <c r="BU284" s="508">
        <f t="shared" si="308"/>
        <v>0</v>
      </c>
      <c r="BV284" s="508">
        <f t="shared" si="308"/>
        <v>0</v>
      </c>
      <c r="BW284" s="508">
        <f t="shared" si="308"/>
        <v>0</v>
      </c>
      <c r="BX284" s="508">
        <f t="shared" si="308"/>
        <v>0</v>
      </c>
      <c r="BY284" s="508">
        <f t="shared" si="308"/>
        <v>0</v>
      </c>
      <c r="BZ284" s="508">
        <f t="shared" si="308"/>
        <v>0</v>
      </c>
      <c r="CA284" s="508">
        <f t="shared" si="308"/>
        <v>0</v>
      </c>
      <c r="CB284" s="508">
        <f t="shared" si="308"/>
        <v>0</v>
      </c>
      <c r="CC284" s="508">
        <f t="shared" si="308"/>
        <v>0</v>
      </c>
      <c r="CD284" s="508">
        <f t="shared" si="308"/>
        <v>0</v>
      </c>
      <c r="CE284" s="508">
        <f t="shared" si="308"/>
        <v>0</v>
      </c>
      <c r="CF284" s="508">
        <f t="shared" si="308"/>
        <v>0</v>
      </c>
      <c r="CG284" s="508">
        <f t="shared" si="308"/>
        <v>0</v>
      </c>
      <c r="CH284" s="66"/>
    </row>
    <row r="285" spans="1:86" s="77" customFormat="1" x14ac:dyDescent="0.25">
      <c r="A285" s="525"/>
      <c r="B285" s="708" t="s">
        <v>1250</v>
      </c>
      <c r="C285" s="523"/>
      <c r="D285" s="519">
        <f t="shared" si="302"/>
        <v>0</v>
      </c>
      <c r="E285" s="524"/>
      <c r="F285" s="508">
        <f t="shared" ref="F285:AK285" si="309">F206</f>
        <v>0</v>
      </c>
      <c r="G285" s="508">
        <f t="shared" si="309"/>
        <v>0</v>
      </c>
      <c r="H285" s="508">
        <f t="shared" si="309"/>
        <v>0</v>
      </c>
      <c r="I285" s="508">
        <f t="shared" si="309"/>
        <v>0</v>
      </c>
      <c r="J285" s="508">
        <f t="shared" si="309"/>
        <v>0</v>
      </c>
      <c r="K285" s="508">
        <f t="shared" si="309"/>
        <v>0</v>
      </c>
      <c r="L285" s="508">
        <f t="shared" si="309"/>
        <v>0</v>
      </c>
      <c r="M285" s="508">
        <f t="shared" si="309"/>
        <v>0</v>
      </c>
      <c r="N285" s="508">
        <f t="shared" si="309"/>
        <v>0</v>
      </c>
      <c r="O285" s="508">
        <f t="shared" si="309"/>
        <v>0</v>
      </c>
      <c r="P285" s="508">
        <f t="shared" si="309"/>
        <v>0</v>
      </c>
      <c r="Q285" s="508">
        <f t="shared" si="309"/>
        <v>0</v>
      </c>
      <c r="R285" s="508">
        <f t="shared" si="309"/>
        <v>0</v>
      </c>
      <c r="S285" s="508">
        <f t="shared" si="309"/>
        <v>0</v>
      </c>
      <c r="T285" s="508">
        <f t="shared" si="309"/>
        <v>0</v>
      </c>
      <c r="U285" s="508">
        <f t="shared" si="309"/>
        <v>0</v>
      </c>
      <c r="V285" s="508">
        <f t="shared" si="309"/>
        <v>0</v>
      </c>
      <c r="W285" s="508">
        <f t="shared" si="309"/>
        <v>0</v>
      </c>
      <c r="X285" s="508">
        <f t="shared" si="309"/>
        <v>0</v>
      </c>
      <c r="Y285" s="508">
        <f t="shared" si="309"/>
        <v>0</v>
      </c>
      <c r="Z285" s="508">
        <f t="shared" si="309"/>
        <v>0</v>
      </c>
      <c r="AA285" s="508">
        <f t="shared" si="309"/>
        <v>0</v>
      </c>
      <c r="AB285" s="508">
        <f t="shared" si="309"/>
        <v>0</v>
      </c>
      <c r="AC285" s="508">
        <f t="shared" si="309"/>
        <v>0</v>
      </c>
      <c r="AD285" s="508">
        <f t="shared" si="309"/>
        <v>0</v>
      </c>
      <c r="AE285" s="508">
        <f t="shared" si="309"/>
        <v>0</v>
      </c>
      <c r="AF285" s="508">
        <f t="shared" si="309"/>
        <v>0</v>
      </c>
      <c r="AG285" s="508">
        <f t="shared" si="309"/>
        <v>0</v>
      </c>
      <c r="AH285" s="508">
        <f t="shared" si="309"/>
        <v>0</v>
      </c>
      <c r="AI285" s="508">
        <f t="shared" si="309"/>
        <v>0</v>
      </c>
      <c r="AJ285" s="508">
        <f t="shared" si="309"/>
        <v>0</v>
      </c>
      <c r="AK285" s="508">
        <f t="shared" si="309"/>
        <v>0</v>
      </c>
      <c r="AL285" s="508">
        <f t="shared" ref="AL285:BQ285" si="310">AL206</f>
        <v>0</v>
      </c>
      <c r="AM285" s="508">
        <f t="shared" si="310"/>
        <v>0</v>
      </c>
      <c r="AN285" s="508">
        <f t="shared" si="310"/>
        <v>0</v>
      </c>
      <c r="AO285" s="508">
        <f t="shared" si="310"/>
        <v>0</v>
      </c>
      <c r="AP285" s="508">
        <f t="shared" si="310"/>
        <v>0</v>
      </c>
      <c r="AQ285" s="508">
        <f t="shared" si="310"/>
        <v>0</v>
      </c>
      <c r="AR285" s="508">
        <f t="shared" si="310"/>
        <v>0</v>
      </c>
      <c r="AS285" s="508">
        <f t="shared" si="310"/>
        <v>0</v>
      </c>
      <c r="AT285" s="508">
        <f t="shared" si="310"/>
        <v>0</v>
      </c>
      <c r="AU285" s="508">
        <f t="shared" si="310"/>
        <v>0</v>
      </c>
      <c r="AV285" s="508">
        <f t="shared" si="310"/>
        <v>0</v>
      </c>
      <c r="AW285" s="508">
        <f t="shared" si="310"/>
        <v>0</v>
      </c>
      <c r="AX285" s="508">
        <f t="shared" si="310"/>
        <v>0</v>
      </c>
      <c r="AY285" s="508">
        <f t="shared" si="310"/>
        <v>0</v>
      </c>
      <c r="AZ285" s="508">
        <f t="shared" si="310"/>
        <v>0</v>
      </c>
      <c r="BA285" s="508">
        <f t="shared" si="310"/>
        <v>0</v>
      </c>
      <c r="BB285" s="508">
        <f t="shared" si="310"/>
        <v>0</v>
      </c>
      <c r="BC285" s="508">
        <f t="shared" si="310"/>
        <v>0</v>
      </c>
      <c r="BD285" s="508">
        <f t="shared" si="310"/>
        <v>0</v>
      </c>
      <c r="BE285" s="508">
        <f t="shared" si="310"/>
        <v>0</v>
      </c>
      <c r="BF285" s="508">
        <f t="shared" si="310"/>
        <v>0</v>
      </c>
      <c r="BG285" s="508">
        <f t="shared" si="310"/>
        <v>0</v>
      </c>
      <c r="BH285" s="508">
        <f t="shared" si="310"/>
        <v>0</v>
      </c>
      <c r="BI285" s="508">
        <f t="shared" si="310"/>
        <v>0</v>
      </c>
      <c r="BJ285" s="508">
        <f t="shared" si="310"/>
        <v>0</v>
      </c>
      <c r="BK285" s="508">
        <f t="shared" si="310"/>
        <v>0</v>
      </c>
      <c r="BL285" s="508">
        <f t="shared" si="310"/>
        <v>0</v>
      </c>
      <c r="BM285" s="508">
        <f t="shared" si="310"/>
        <v>0</v>
      </c>
      <c r="BN285" s="508">
        <f t="shared" si="310"/>
        <v>0</v>
      </c>
      <c r="BO285" s="508">
        <f t="shared" si="310"/>
        <v>0</v>
      </c>
      <c r="BP285" s="508">
        <f t="shared" si="310"/>
        <v>0</v>
      </c>
      <c r="BQ285" s="508">
        <f t="shared" si="310"/>
        <v>0</v>
      </c>
      <c r="BR285" s="508">
        <f t="shared" ref="BR285:CG285" si="311">BR206</f>
        <v>0</v>
      </c>
      <c r="BS285" s="508">
        <f t="shared" si="311"/>
        <v>0</v>
      </c>
      <c r="BT285" s="508">
        <f t="shared" si="311"/>
        <v>0</v>
      </c>
      <c r="BU285" s="508">
        <f t="shared" si="311"/>
        <v>0</v>
      </c>
      <c r="BV285" s="508">
        <f t="shared" si="311"/>
        <v>0</v>
      </c>
      <c r="BW285" s="508">
        <f t="shared" si="311"/>
        <v>0</v>
      </c>
      <c r="BX285" s="508">
        <f t="shared" si="311"/>
        <v>0</v>
      </c>
      <c r="BY285" s="508">
        <f t="shared" si="311"/>
        <v>0</v>
      </c>
      <c r="BZ285" s="508">
        <f t="shared" si="311"/>
        <v>0</v>
      </c>
      <c r="CA285" s="508">
        <f t="shared" si="311"/>
        <v>0</v>
      </c>
      <c r="CB285" s="508">
        <f t="shared" si="311"/>
        <v>0</v>
      </c>
      <c r="CC285" s="508">
        <f t="shared" si="311"/>
        <v>0</v>
      </c>
      <c r="CD285" s="508">
        <f t="shared" si="311"/>
        <v>0</v>
      </c>
      <c r="CE285" s="508">
        <f t="shared" si="311"/>
        <v>0</v>
      </c>
      <c r="CF285" s="508">
        <f t="shared" si="311"/>
        <v>0</v>
      </c>
      <c r="CG285" s="508">
        <f t="shared" si="311"/>
        <v>0</v>
      </c>
      <c r="CH285" s="66"/>
    </row>
    <row r="286" spans="1:86" s="77" customFormat="1" x14ac:dyDescent="0.25">
      <c r="A286" s="525"/>
      <c r="B286" s="708" t="s">
        <v>1239</v>
      </c>
      <c r="C286" s="523"/>
      <c r="D286" s="519">
        <f t="shared" si="302"/>
        <v>0</v>
      </c>
      <c r="E286" s="524"/>
      <c r="F286" s="508">
        <f t="shared" ref="F286:AK286" si="312">F207</f>
        <v>0</v>
      </c>
      <c r="G286" s="508">
        <f t="shared" si="312"/>
        <v>0</v>
      </c>
      <c r="H286" s="508">
        <f t="shared" si="312"/>
        <v>0</v>
      </c>
      <c r="I286" s="508">
        <f t="shared" si="312"/>
        <v>0</v>
      </c>
      <c r="J286" s="508">
        <f t="shared" si="312"/>
        <v>0</v>
      </c>
      <c r="K286" s="508">
        <f t="shared" si="312"/>
        <v>0</v>
      </c>
      <c r="L286" s="508">
        <f t="shared" si="312"/>
        <v>0</v>
      </c>
      <c r="M286" s="508">
        <f t="shared" si="312"/>
        <v>0</v>
      </c>
      <c r="N286" s="508">
        <f t="shared" si="312"/>
        <v>0</v>
      </c>
      <c r="O286" s="508">
        <f t="shared" si="312"/>
        <v>0</v>
      </c>
      <c r="P286" s="508">
        <f t="shared" si="312"/>
        <v>0</v>
      </c>
      <c r="Q286" s="508">
        <f t="shared" si="312"/>
        <v>0</v>
      </c>
      <c r="R286" s="508">
        <f t="shared" si="312"/>
        <v>0</v>
      </c>
      <c r="S286" s="508">
        <f t="shared" si="312"/>
        <v>0</v>
      </c>
      <c r="T286" s="508">
        <f t="shared" si="312"/>
        <v>0</v>
      </c>
      <c r="U286" s="508">
        <f t="shared" si="312"/>
        <v>0</v>
      </c>
      <c r="V286" s="508">
        <f t="shared" si="312"/>
        <v>0</v>
      </c>
      <c r="W286" s="508">
        <f t="shared" si="312"/>
        <v>0</v>
      </c>
      <c r="X286" s="508">
        <f t="shared" si="312"/>
        <v>0</v>
      </c>
      <c r="Y286" s="508">
        <f t="shared" si="312"/>
        <v>0</v>
      </c>
      <c r="Z286" s="508">
        <f t="shared" si="312"/>
        <v>0</v>
      </c>
      <c r="AA286" s="508">
        <f t="shared" si="312"/>
        <v>0</v>
      </c>
      <c r="AB286" s="508">
        <f t="shared" si="312"/>
        <v>0</v>
      </c>
      <c r="AC286" s="508">
        <f t="shared" si="312"/>
        <v>0</v>
      </c>
      <c r="AD286" s="508">
        <f t="shared" si="312"/>
        <v>0</v>
      </c>
      <c r="AE286" s="508">
        <f t="shared" si="312"/>
        <v>0</v>
      </c>
      <c r="AF286" s="508">
        <f t="shared" si="312"/>
        <v>0</v>
      </c>
      <c r="AG286" s="508">
        <f t="shared" si="312"/>
        <v>0</v>
      </c>
      <c r="AH286" s="508">
        <f t="shared" si="312"/>
        <v>0</v>
      </c>
      <c r="AI286" s="508">
        <f t="shared" si="312"/>
        <v>0</v>
      </c>
      <c r="AJ286" s="508">
        <f t="shared" si="312"/>
        <v>0</v>
      </c>
      <c r="AK286" s="508">
        <f t="shared" si="312"/>
        <v>0</v>
      </c>
      <c r="AL286" s="508">
        <f t="shared" ref="AL286:BQ286" si="313">AL207</f>
        <v>0</v>
      </c>
      <c r="AM286" s="508">
        <f t="shared" si="313"/>
        <v>0</v>
      </c>
      <c r="AN286" s="508">
        <f t="shared" si="313"/>
        <v>0</v>
      </c>
      <c r="AO286" s="508">
        <f t="shared" si="313"/>
        <v>0</v>
      </c>
      <c r="AP286" s="508">
        <f t="shared" si="313"/>
        <v>0</v>
      </c>
      <c r="AQ286" s="508">
        <f t="shared" si="313"/>
        <v>0</v>
      </c>
      <c r="AR286" s="508">
        <f t="shared" si="313"/>
        <v>0</v>
      </c>
      <c r="AS286" s="508">
        <f t="shared" si="313"/>
        <v>0</v>
      </c>
      <c r="AT286" s="508">
        <f t="shared" si="313"/>
        <v>0</v>
      </c>
      <c r="AU286" s="508">
        <f t="shared" si="313"/>
        <v>0</v>
      </c>
      <c r="AV286" s="508">
        <f t="shared" si="313"/>
        <v>0</v>
      </c>
      <c r="AW286" s="508">
        <f t="shared" si="313"/>
        <v>0</v>
      </c>
      <c r="AX286" s="508">
        <f t="shared" si="313"/>
        <v>0</v>
      </c>
      <c r="AY286" s="508">
        <f t="shared" si="313"/>
        <v>0</v>
      </c>
      <c r="AZ286" s="508">
        <f t="shared" si="313"/>
        <v>0</v>
      </c>
      <c r="BA286" s="508">
        <f t="shared" si="313"/>
        <v>0</v>
      </c>
      <c r="BB286" s="508">
        <f t="shared" si="313"/>
        <v>0</v>
      </c>
      <c r="BC286" s="508">
        <f t="shared" si="313"/>
        <v>0</v>
      </c>
      <c r="BD286" s="508">
        <f t="shared" si="313"/>
        <v>0</v>
      </c>
      <c r="BE286" s="508">
        <f t="shared" si="313"/>
        <v>0</v>
      </c>
      <c r="BF286" s="508">
        <f t="shared" si="313"/>
        <v>0</v>
      </c>
      <c r="BG286" s="508">
        <f t="shared" si="313"/>
        <v>0</v>
      </c>
      <c r="BH286" s="508">
        <f t="shared" si="313"/>
        <v>0</v>
      </c>
      <c r="BI286" s="508">
        <f t="shared" si="313"/>
        <v>0</v>
      </c>
      <c r="BJ286" s="508">
        <f t="shared" si="313"/>
        <v>0</v>
      </c>
      <c r="BK286" s="508">
        <f t="shared" si="313"/>
        <v>0</v>
      </c>
      <c r="BL286" s="508">
        <f t="shared" si="313"/>
        <v>0</v>
      </c>
      <c r="BM286" s="508">
        <f t="shared" si="313"/>
        <v>0</v>
      </c>
      <c r="BN286" s="508">
        <f t="shared" si="313"/>
        <v>0</v>
      </c>
      <c r="BO286" s="508">
        <f t="shared" si="313"/>
        <v>0</v>
      </c>
      <c r="BP286" s="508">
        <f t="shared" si="313"/>
        <v>0</v>
      </c>
      <c r="BQ286" s="508">
        <f t="shared" si="313"/>
        <v>0</v>
      </c>
      <c r="BR286" s="508">
        <f t="shared" ref="BR286:CG286" si="314">BR207</f>
        <v>0</v>
      </c>
      <c r="BS286" s="508">
        <f t="shared" si="314"/>
        <v>0</v>
      </c>
      <c r="BT286" s="508">
        <f t="shared" si="314"/>
        <v>0</v>
      </c>
      <c r="BU286" s="508">
        <f t="shared" si="314"/>
        <v>0</v>
      </c>
      <c r="BV286" s="508">
        <f t="shared" si="314"/>
        <v>0</v>
      </c>
      <c r="BW286" s="508">
        <f t="shared" si="314"/>
        <v>0</v>
      </c>
      <c r="BX286" s="508">
        <f t="shared" si="314"/>
        <v>0</v>
      </c>
      <c r="BY286" s="508">
        <f t="shared" si="314"/>
        <v>0</v>
      </c>
      <c r="BZ286" s="508">
        <f t="shared" si="314"/>
        <v>0</v>
      </c>
      <c r="CA286" s="508">
        <f t="shared" si="314"/>
        <v>0</v>
      </c>
      <c r="CB286" s="508">
        <f t="shared" si="314"/>
        <v>0</v>
      </c>
      <c r="CC286" s="508">
        <f t="shared" si="314"/>
        <v>0</v>
      </c>
      <c r="CD286" s="508">
        <f t="shared" si="314"/>
        <v>0</v>
      </c>
      <c r="CE286" s="508">
        <f t="shared" si="314"/>
        <v>0</v>
      </c>
      <c r="CF286" s="508">
        <f t="shared" si="314"/>
        <v>0</v>
      </c>
      <c r="CG286" s="508">
        <f t="shared" si="314"/>
        <v>0</v>
      </c>
      <c r="CH286" s="66"/>
    </row>
    <row r="287" spans="1:86" s="77" customFormat="1" x14ac:dyDescent="0.25">
      <c r="A287" s="525"/>
      <c r="B287" s="708" t="s">
        <v>575</v>
      </c>
      <c r="C287" s="523"/>
      <c r="D287" s="519">
        <f t="shared" si="302"/>
        <v>229388.33592630341</v>
      </c>
      <c r="E287" s="524"/>
      <c r="F287" s="508">
        <f t="shared" ref="F287:AK287" si="315">F208</f>
        <v>92895.927488803398</v>
      </c>
      <c r="G287" s="508">
        <f t="shared" si="315"/>
        <v>136492.40843750001</v>
      </c>
      <c r="H287" s="508">
        <f t="shared" si="315"/>
        <v>0</v>
      </c>
      <c r="I287" s="508">
        <f t="shared" si="315"/>
        <v>0</v>
      </c>
      <c r="J287" s="508">
        <f t="shared" si="315"/>
        <v>0</v>
      </c>
      <c r="K287" s="508">
        <f t="shared" si="315"/>
        <v>0</v>
      </c>
      <c r="L287" s="508">
        <f t="shared" si="315"/>
        <v>0</v>
      </c>
      <c r="M287" s="508">
        <f t="shared" si="315"/>
        <v>0</v>
      </c>
      <c r="N287" s="508">
        <f t="shared" si="315"/>
        <v>0</v>
      </c>
      <c r="O287" s="508">
        <f t="shared" si="315"/>
        <v>0</v>
      </c>
      <c r="P287" s="508">
        <f t="shared" si="315"/>
        <v>0</v>
      </c>
      <c r="Q287" s="508">
        <f t="shared" si="315"/>
        <v>0</v>
      </c>
      <c r="R287" s="508">
        <f t="shared" si="315"/>
        <v>0</v>
      </c>
      <c r="S287" s="508">
        <f t="shared" si="315"/>
        <v>0</v>
      </c>
      <c r="T287" s="508">
        <f t="shared" si="315"/>
        <v>0</v>
      </c>
      <c r="U287" s="508">
        <f t="shared" si="315"/>
        <v>0</v>
      </c>
      <c r="V287" s="508">
        <f t="shared" si="315"/>
        <v>0</v>
      </c>
      <c r="W287" s="508">
        <f t="shared" si="315"/>
        <v>0</v>
      </c>
      <c r="X287" s="508">
        <f t="shared" si="315"/>
        <v>0</v>
      </c>
      <c r="Y287" s="508">
        <f t="shared" si="315"/>
        <v>0</v>
      </c>
      <c r="Z287" s="508">
        <f t="shared" si="315"/>
        <v>0</v>
      </c>
      <c r="AA287" s="508">
        <f t="shared" si="315"/>
        <v>0</v>
      </c>
      <c r="AB287" s="508">
        <f t="shared" si="315"/>
        <v>0</v>
      </c>
      <c r="AC287" s="508">
        <f t="shared" si="315"/>
        <v>0</v>
      </c>
      <c r="AD287" s="508">
        <f t="shared" si="315"/>
        <v>0</v>
      </c>
      <c r="AE287" s="508">
        <f t="shared" si="315"/>
        <v>0</v>
      </c>
      <c r="AF287" s="508">
        <f t="shared" si="315"/>
        <v>0</v>
      </c>
      <c r="AG287" s="508">
        <f t="shared" si="315"/>
        <v>0</v>
      </c>
      <c r="AH287" s="508">
        <f t="shared" si="315"/>
        <v>0</v>
      </c>
      <c r="AI287" s="508">
        <f t="shared" si="315"/>
        <v>0</v>
      </c>
      <c r="AJ287" s="508">
        <f t="shared" si="315"/>
        <v>0</v>
      </c>
      <c r="AK287" s="508">
        <f t="shared" si="315"/>
        <v>0</v>
      </c>
      <c r="AL287" s="508">
        <f t="shared" ref="AL287:BQ287" si="316">AL208</f>
        <v>0</v>
      </c>
      <c r="AM287" s="508">
        <f t="shared" si="316"/>
        <v>0</v>
      </c>
      <c r="AN287" s="508">
        <f t="shared" si="316"/>
        <v>0</v>
      </c>
      <c r="AO287" s="508">
        <f t="shared" si="316"/>
        <v>0</v>
      </c>
      <c r="AP287" s="508">
        <f t="shared" si="316"/>
        <v>0</v>
      </c>
      <c r="AQ287" s="508">
        <f t="shared" si="316"/>
        <v>0</v>
      </c>
      <c r="AR287" s="508">
        <f t="shared" si="316"/>
        <v>0</v>
      </c>
      <c r="AS287" s="508">
        <f t="shared" si="316"/>
        <v>0</v>
      </c>
      <c r="AT287" s="508">
        <f t="shared" si="316"/>
        <v>0</v>
      </c>
      <c r="AU287" s="508">
        <f t="shared" si="316"/>
        <v>0</v>
      </c>
      <c r="AV287" s="508">
        <f t="shared" si="316"/>
        <v>0</v>
      </c>
      <c r="AW287" s="508">
        <f t="shared" si="316"/>
        <v>0</v>
      </c>
      <c r="AX287" s="508">
        <f t="shared" si="316"/>
        <v>0</v>
      </c>
      <c r="AY287" s="508">
        <f t="shared" si="316"/>
        <v>0</v>
      </c>
      <c r="AZ287" s="508">
        <f t="shared" si="316"/>
        <v>0</v>
      </c>
      <c r="BA287" s="508">
        <f t="shared" si="316"/>
        <v>0</v>
      </c>
      <c r="BB287" s="508">
        <f t="shared" si="316"/>
        <v>0</v>
      </c>
      <c r="BC287" s="508">
        <f t="shared" si="316"/>
        <v>0</v>
      </c>
      <c r="BD287" s="508">
        <f t="shared" si="316"/>
        <v>0</v>
      </c>
      <c r="BE287" s="508">
        <f t="shared" si="316"/>
        <v>0</v>
      </c>
      <c r="BF287" s="508">
        <f t="shared" si="316"/>
        <v>0</v>
      </c>
      <c r="BG287" s="508">
        <f t="shared" si="316"/>
        <v>0</v>
      </c>
      <c r="BH287" s="508">
        <f t="shared" si="316"/>
        <v>0</v>
      </c>
      <c r="BI287" s="508">
        <f t="shared" si="316"/>
        <v>0</v>
      </c>
      <c r="BJ287" s="508">
        <f t="shared" si="316"/>
        <v>0</v>
      </c>
      <c r="BK287" s="508">
        <f t="shared" si="316"/>
        <v>0</v>
      </c>
      <c r="BL287" s="508">
        <f t="shared" si="316"/>
        <v>0</v>
      </c>
      <c r="BM287" s="508">
        <f t="shared" si="316"/>
        <v>0</v>
      </c>
      <c r="BN287" s="508">
        <f t="shared" si="316"/>
        <v>0</v>
      </c>
      <c r="BO287" s="508">
        <f t="shared" si="316"/>
        <v>0</v>
      </c>
      <c r="BP287" s="508">
        <f t="shared" si="316"/>
        <v>0</v>
      </c>
      <c r="BQ287" s="508">
        <f t="shared" si="316"/>
        <v>0</v>
      </c>
      <c r="BR287" s="508">
        <f t="shared" ref="BR287:CG287" si="317">BR208</f>
        <v>0</v>
      </c>
      <c r="BS287" s="508">
        <f t="shared" si="317"/>
        <v>0</v>
      </c>
      <c r="BT287" s="508">
        <f t="shared" si="317"/>
        <v>0</v>
      </c>
      <c r="BU287" s="508">
        <f t="shared" si="317"/>
        <v>0</v>
      </c>
      <c r="BV287" s="508">
        <f t="shared" si="317"/>
        <v>0</v>
      </c>
      <c r="BW287" s="508">
        <f t="shared" si="317"/>
        <v>0</v>
      </c>
      <c r="BX287" s="508">
        <f t="shared" si="317"/>
        <v>0</v>
      </c>
      <c r="BY287" s="508">
        <f t="shared" si="317"/>
        <v>0</v>
      </c>
      <c r="BZ287" s="508">
        <f t="shared" si="317"/>
        <v>0</v>
      </c>
      <c r="CA287" s="508">
        <f t="shared" si="317"/>
        <v>0</v>
      </c>
      <c r="CB287" s="508">
        <f t="shared" si="317"/>
        <v>0</v>
      </c>
      <c r="CC287" s="508">
        <f t="shared" si="317"/>
        <v>0</v>
      </c>
      <c r="CD287" s="508">
        <f t="shared" si="317"/>
        <v>0</v>
      </c>
      <c r="CE287" s="508">
        <f t="shared" si="317"/>
        <v>0</v>
      </c>
      <c r="CF287" s="508">
        <f t="shared" si="317"/>
        <v>0</v>
      </c>
      <c r="CG287" s="508">
        <f t="shared" si="317"/>
        <v>0</v>
      </c>
      <c r="CH287" s="66"/>
    </row>
    <row r="288" spans="1:86" s="74" customFormat="1" ht="15.75" thickBot="1" x14ac:dyDescent="0.3">
      <c r="A288" s="525"/>
      <c r="B288" s="528" t="s">
        <v>585</v>
      </c>
      <c r="C288" s="526"/>
      <c r="D288" s="510">
        <f t="shared" si="302"/>
        <v>936426.19929820369</v>
      </c>
      <c r="E288" s="504"/>
      <c r="F288" s="510">
        <f>SUM(F283:F287)</f>
        <v>374904.11231396627</v>
      </c>
      <c r="G288" s="510">
        <f t="shared" ref="G288:BR288" si="318">SUM(G283:G287)</f>
        <v>561522.08698423742</v>
      </c>
      <c r="H288" s="510">
        <f t="shared" si="318"/>
        <v>0</v>
      </c>
      <c r="I288" s="510">
        <f t="shared" si="318"/>
        <v>0</v>
      </c>
      <c r="J288" s="510">
        <f t="shared" si="318"/>
        <v>0</v>
      </c>
      <c r="K288" s="510">
        <f t="shared" si="318"/>
        <v>0</v>
      </c>
      <c r="L288" s="510">
        <f t="shared" si="318"/>
        <v>0</v>
      </c>
      <c r="M288" s="510">
        <f t="shared" si="318"/>
        <v>0</v>
      </c>
      <c r="N288" s="510">
        <f t="shared" si="318"/>
        <v>0</v>
      </c>
      <c r="O288" s="510">
        <f t="shared" si="318"/>
        <v>0</v>
      </c>
      <c r="P288" s="510">
        <f t="shared" si="318"/>
        <v>0</v>
      </c>
      <c r="Q288" s="510">
        <f t="shared" si="318"/>
        <v>0</v>
      </c>
      <c r="R288" s="510">
        <f t="shared" si="318"/>
        <v>0</v>
      </c>
      <c r="S288" s="510">
        <f t="shared" si="318"/>
        <v>0</v>
      </c>
      <c r="T288" s="510">
        <f t="shared" si="318"/>
        <v>0</v>
      </c>
      <c r="U288" s="510">
        <f t="shared" si="318"/>
        <v>0</v>
      </c>
      <c r="V288" s="510">
        <f t="shared" si="318"/>
        <v>0</v>
      </c>
      <c r="W288" s="510">
        <f t="shared" si="318"/>
        <v>0</v>
      </c>
      <c r="X288" s="510">
        <f t="shared" si="318"/>
        <v>0</v>
      </c>
      <c r="Y288" s="510">
        <f t="shared" si="318"/>
        <v>0</v>
      </c>
      <c r="Z288" s="510">
        <f t="shared" si="318"/>
        <v>0</v>
      </c>
      <c r="AA288" s="510">
        <f t="shared" si="318"/>
        <v>0</v>
      </c>
      <c r="AB288" s="510">
        <f t="shared" si="318"/>
        <v>0</v>
      </c>
      <c r="AC288" s="510">
        <f t="shared" si="318"/>
        <v>0</v>
      </c>
      <c r="AD288" s="510">
        <f t="shared" si="318"/>
        <v>0</v>
      </c>
      <c r="AE288" s="510">
        <f t="shared" si="318"/>
        <v>0</v>
      </c>
      <c r="AF288" s="510">
        <f t="shared" si="318"/>
        <v>0</v>
      </c>
      <c r="AG288" s="510">
        <f t="shared" si="318"/>
        <v>0</v>
      </c>
      <c r="AH288" s="510">
        <f t="shared" si="318"/>
        <v>0</v>
      </c>
      <c r="AI288" s="510">
        <f t="shared" si="318"/>
        <v>0</v>
      </c>
      <c r="AJ288" s="510">
        <f t="shared" si="318"/>
        <v>0</v>
      </c>
      <c r="AK288" s="510">
        <f t="shared" si="318"/>
        <v>0</v>
      </c>
      <c r="AL288" s="510">
        <f t="shared" si="318"/>
        <v>0</v>
      </c>
      <c r="AM288" s="510">
        <f t="shared" si="318"/>
        <v>0</v>
      </c>
      <c r="AN288" s="510">
        <f t="shared" si="318"/>
        <v>0</v>
      </c>
      <c r="AO288" s="510">
        <f t="shared" si="318"/>
        <v>0</v>
      </c>
      <c r="AP288" s="510">
        <f t="shared" si="318"/>
        <v>0</v>
      </c>
      <c r="AQ288" s="510">
        <f t="shared" si="318"/>
        <v>0</v>
      </c>
      <c r="AR288" s="510">
        <f t="shared" si="318"/>
        <v>0</v>
      </c>
      <c r="AS288" s="510">
        <f t="shared" si="318"/>
        <v>0</v>
      </c>
      <c r="AT288" s="510">
        <f t="shared" si="318"/>
        <v>0</v>
      </c>
      <c r="AU288" s="510">
        <f t="shared" si="318"/>
        <v>0</v>
      </c>
      <c r="AV288" s="510">
        <f t="shared" si="318"/>
        <v>0</v>
      </c>
      <c r="AW288" s="510">
        <f t="shared" si="318"/>
        <v>0</v>
      </c>
      <c r="AX288" s="510">
        <f t="shared" si="318"/>
        <v>0</v>
      </c>
      <c r="AY288" s="510">
        <f t="shared" si="318"/>
        <v>0</v>
      </c>
      <c r="AZ288" s="510">
        <f t="shared" si="318"/>
        <v>0</v>
      </c>
      <c r="BA288" s="510">
        <f t="shared" si="318"/>
        <v>0</v>
      </c>
      <c r="BB288" s="510">
        <f t="shared" si="318"/>
        <v>0</v>
      </c>
      <c r="BC288" s="510">
        <f t="shared" si="318"/>
        <v>0</v>
      </c>
      <c r="BD288" s="510">
        <f t="shared" si="318"/>
        <v>0</v>
      </c>
      <c r="BE288" s="510">
        <f t="shared" si="318"/>
        <v>0</v>
      </c>
      <c r="BF288" s="510">
        <f t="shared" si="318"/>
        <v>0</v>
      </c>
      <c r="BG288" s="510">
        <f t="shared" si="318"/>
        <v>0</v>
      </c>
      <c r="BH288" s="510">
        <f t="shared" si="318"/>
        <v>0</v>
      </c>
      <c r="BI288" s="510">
        <f t="shared" si="318"/>
        <v>0</v>
      </c>
      <c r="BJ288" s="510">
        <f t="shared" si="318"/>
        <v>0</v>
      </c>
      <c r="BK288" s="510">
        <f t="shared" si="318"/>
        <v>0</v>
      </c>
      <c r="BL288" s="510">
        <f t="shared" si="318"/>
        <v>0</v>
      </c>
      <c r="BM288" s="510">
        <f t="shared" si="318"/>
        <v>0</v>
      </c>
      <c r="BN288" s="510">
        <f t="shared" si="318"/>
        <v>0</v>
      </c>
      <c r="BO288" s="510">
        <f t="shared" si="318"/>
        <v>0</v>
      </c>
      <c r="BP288" s="510">
        <f t="shared" si="318"/>
        <v>0</v>
      </c>
      <c r="BQ288" s="510">
        <f t="shared" si="318"/>
        <v>0</v>
      </c>
      <c r="BR288" s="510">
        <f t="shared" si="318"/>
        <v>0</v>
      </c>
      <c r="BS288" s="510">
        <f t="shared" ref="BS288:CG288" si="319">SUM(BS283:BS287)</f>
        <v>0</v>
      </c>
      <c r="BT288" s="510">
        <f t="shared" si="319"/>
        <v>0</v>
      </c>
      <c r="BU288" s="510">
        <f t="shared" si="319"/>
        <v>0</v>
      </c>
      <c r="BV288" s="510">
        <f t="shared" si="319"/>
        <v>0</v>
      </c>
      <c r="BW288" s="510">
        <f t="shared" si="319"/>
        <v>0</v>
      </c>
      <c r="BX288" s="510">
        <f t="shared" si="319"/>
        <v>0</v>
      </c>
      <c r="BY288" s="510">
        <f t="shared" si="319"/>
        <v>0</v>
      </c>
      <c r="BZ288" s="510">
        <f t="shared" si="319"/>
        <v>0</v>
      </c>
      <c r="CA288" s="510">
        <f t="shared" si="319"/>
        <v>0</v>
      </c>
      <c r="CB288" s="510">
        <f t="shared" si="319"/>
        <v>0</v>
      </c>
      <c r="CC288" s="510">
        <f t="shared" si="319"/>
        <v>0</v>
      </c>
      <c r="CD288" s="510">
        <f t="shared" si="319"/>
        <v>0</v>
      </c>
      <c r="CE288" s="510">
        <f t="shared" si="319"/>
        <v>0</v>
      </c>
      <c r="CF288" s="510">
        <f t="shared" si="319"/>
        <v>0</v>
      </c>
      <c r="CG288" s="510">
        <f t="shared" si="319"/>
        <v>0</v>
      </c>
    </row>
    <row r="289" spans="1:86" s="102" customFormat="1" ht="15.75" thickTop="1" x14ac:dyDescent="0.25">
      <c r="A289" s="538"/>
      <c r="B289" s="539"/>
      <c r="C289" s="539"/>
      <c r="D289" s="502"/>
      <c r="E289" s="502"/>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c r="AE289" s="503"/>
      <c r="AF289" s="503"/>
      <c r="AG289" s="503"/>
      <c r="AH289" s="503"/>
      <c r="AI289" s="503"/>
      <c r="AJ289" s="503"/>
      <c r="AK289" s="503"/>
      <c r="AL289" s="503"/>
      <c r="AM289" s="503"/>
      <c r="AN289" s="503"/>
      <c r="AO289" s="503"/>
      <c r="AP289" s="503"/>
      <c r="AQ289" s="503"/>
      <c r="AR289" s="503"/>
      <c r="AS289" s="503"/>
      <c r="AT289" s="503"/>
      <c r="AU289" s="503"/>
      <c r="AV289" s="503"/>
      <c r="AW289" s="503"/>
      <c r="AX289" s="503"/>
      <c r="AY289" s="503"/>
      <c r="AZ289" s="503"/>
      <c r="BA289" s="503"/>
      <c r="BB289" s="503"/>
      <c r="BC289" s="503"/>
      <c r="BD289" s="503"/>
      <c r="BE289" s="503"/>
      <c r="BF289" s="503"/>
      <c r="BG289" s="503"/>
      <c r="BH289" s="503"/>
      <c r="BI289" s="503"/>
      <c r="BJ289" s="503"/>
      <c r="BK289" s="503"/>
      <c r="BL289" s="503"/>
      <c r="BM289" s="503"/>
      <c r="BN289" s="503"/>
      <c r="BO289" s="503"/>
      <c r="BP289" s="503"/>
      <c r="BQ289" s="503"/>
      <c r="BR289" s="503"/>
      <c r="BS289" s="503"/>
      <c r="BT289" s="503"/>
      <c r="BU289" s="503"/>
      <c r="BV289" s="503"/>
      <c r="BW289" s="503"/>
      <c r="BX289" s="503"/>
      <c r="BY289" s="503"/>
      <c r="BZ289" s="503"/>
      <c r="CA289" s="503"/>
      <c r="CB289" s="503"/>
      <c r="CC289" s="503"/>
      <c r="CD289" s="503"/>
      <c r="CE289" s="503"/>
      <c r="CF289" s="503"/>
      <c r="CG289" s="503"/>
      <c r="CH289" s="66"/>
    </row>
    <row r="290" spans="1:86" s="77" customFormat="1" x14ac:dyDescent="0.25">
      <c r="A290" s="524"/>
      <c r="B290" s="529" t="s">
        <v>576</v>
      </c>
      <c r="C290" s="526"/>
      <c r="D290" s="524"/>
      <c r="E290" s="524"/>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6"/>
      <c r="BM290" s="506"/>
      <c r="BN290" s="506"/>
      <c r="BO290" s="506"/>
      <c r="BP290" s="506"/>
      <c r="BQ290" s="506"/>
      <c r="BR290" s="506"/>
      <c r="BS290" s="506"/>
      <c r="BT290" s="506"/>
      <c r="BU290" s="506"/>
      <c r="BV290" s="506"/>
      <c r="BW290" s="506"/>
      <c r="BX290" s="506"/>
      <c r="BY290" s="506"/>
      <c r="BZ290" s="506"/>
      <c r="CA290" s="506"/>
      <c r="CB290" s="506"/>
      <c r="CC290" s="506"/>
      <c r="CD290" s="506"/>
      <c r="CE290" s="506"/>
      <c r="CF290" s="506"/>
      <c r="CG290" s="506"/>
      <c r="CH290" s="66"/>
    </row>
    <row r="291" spans="1:86" s="74" customFormat="1" x14ac:dyDescent="0.25">
      <c r="A291" s="504"/>
      <c r="B291" s="530" t="s">
        <v>592</v>
      </c>
      <c r="C291" s="526"/>
      <c r="D291" s="636">
        <f>SUM(F291:CG291)</f>
        <v>-18872.855592990018</v>
      </c>
      <c r="E291" s="504"/>
      <c r="F291" s="506">
        <f t="shared" ref="F291:AK291" si="320">F200</f>
        <v>-3320.4023587527026</v>
      </c>
      <c r="G291" s="506">
        <f t="shared" si="320"/>
        <v>-15552.453234237317</v>
      </c>
      <c r="H291" s="506">
        <f t="shared" si="320"/>
        <v>0</v>
      </c>
      <c r="I291" s="506">
        <f t="shared" si="320"/>
        <v>0</v>
      </c>
      <c r="J291" s="506">
        <f t="shared" si="320"/>
        <v>0</v>
      </c>
      <c r="K291" s="506">
        <f t="shared" si="320"/>
        <v>0</v>
      </c>
      <c r="L291" s="506">
        <f t="shared" si="320"/>
        <v>0</v>
      </c>
      <c r="M291" s="506">
        <f t="shared" si="320"/>
        <v>0</v>
      </c>
      <c r="N291" s="506">
        <f t="shared" si="320"/>
        <v>0</v>
      </c>
      <c r="O291" s="506">
        <f t="shared" si="320"/>
        <v>0</v>
      </c>
      <c r="P291" s="506">
        <f t="shared" si="320"/>
        <v>0</v>
      </c>
      <c r="Q291" s="506">
        <f t="shared" si="320"/>
        <v>0</v>
      </c>
      <c r="R291" s="506">
        <f t="shared" si="320"/>
        <v>0</v>
      </c>
      <c r="S291" s="506">
        <f t="shared" si="320"/>
        <v>0</v>
      </c>
      <c r="T291" s="506">
        <f t="shared" si="320"/>
        <v>0</v>
      </c>
      <c r="U291" s="506">
        <f t="shared" si="320"/>
        <v>0</v>
      </c>
      <c r="V291" s="506">
        <f t="shared" si="320"/>
        <v>0</v>
      </c>
      <c r="W291" s="506">
        <f t="shared" si="320"/>
        <v>0</v>
      </c>
      <c r="X291" s="506">
        <f t="shared" si="320"/>
        <v>0</v>
      </c>
      <c r="Y291" s="506">
        <f t="shared" si="320"/>
        <v>0</v>
      </c>
      <c r="Z291" s="506">
        <f t="shared" si="320"/>
        <v>0</v>
      </c>
      <c r="AA291" s="506">
        <f t="shared" si="320"/>
        <v>0</v>
      </c>
      <c r="AB291" s="506">
        <f t="shared" si="320"/>
        <v>0</v>
      </c>
      <c r="AC291" s="506">
        <f t="shared" si="320"/>
        <v>0</v>
      </c>
      <c r="AD291" s="506">
        <f t="shared" si="320"/>
        <v>0</v>
      </c>
      <c r="AE291" s="506">
        <f t="shared" si="320"/>
        <v>0</v>
      </c>
      <c r="AF291" s="506">
        <f t="shared" si="320"/>
        <v>0</v>
      </c>
      <c r="AG291" s="506">
        <f t="shared" si="320"/>
        <v>0</v>
      </c>
      <c r="AH291" s="506">
        <f t="shared" si="320"/>
        <v>0</v>
      </c>
      <c r="AI291" s="506">
        <f t="shared" si="320"/>
        <v>0</v>
      </c>
      <c r="AJ291" s="506">
        <f t="shared" si="320"/>
        <v>0</v>
      </c>
      <c r="AK291" s="506">
        <f t="shared" si="320"/>
        <v>0</v>
      </c>
      <c r="AL291" s="506">
        <f t="shared" ref="AL291:BQ291" si="321">AL200</f>
        <v>0</v>
      </c>
      <c r="AM291" s="506">
        <f t="shared" si="321"/>
        <v>0</v>
      </c>
      <c r="AN291" s="506">
        <f t="shared" si="321"/>
        <v>0</v>
      </c>
      <c r="AO291" s="506">
        <f t="shared" si="321"/>
        <v>0</v>
      </c>
      <c r="AP291" s="506">
        <f t="shared" si="321"/>
        <v>0</v>
      </c>
      <c r="AQ291" s="506">
        <f t="shared" si="321"/>
        <v>0</v>
      </c>
      <c r="AR291" s="506">
        <f t="shared" si="321"/>
        <v>0</v>
      </c>
      <c r="AS291" s="506">
        <f t="shared" si="321"/>
        <v>0</v>
      </c>
      <c r="AT291" s="506">
        <f t="shared" si="321"/>
        <v>0</v>
      </c>
      <c r="AU291" s="506">
        <f t="shared" si="321"/>
        <v>0</v>
      </c>
      <c r="AV291" s="506">
        <f t="shared" si="321"/>
        <v>0</v>
      </c>
      <c r="AW291" s="506">
        <f t="shared" si="321"/>
        <v>0</v>
      </c>
      <c r="AX291" s="506">
        <f t="shared" si="321"/>
        <v>0</v>
      </c>
      <c r="AY291" s="506">
        <f t="shared" si="321"/>
        <v>0</v>
      </c>
      <c r="AZ291" s="506">
        <f t="shared" si="321"/>
        <v>0</v>
      </c>
      <c r="BA291" s="506">
        <f t="shared" si="321"/>
        <v>0</v>
      </c>
      <c r="BB291" s="506">
        <f t="shared" si="321"/>
        <v>0</v>
      </c>
      <c r="BC291" s="506">
        <f t="shared" si="321"/>
        <v>0</v>
      </c>
      <c r="BD291" s="506">
        <f t="shared" si="321"/>
        <v>0</v>
      </c>
      <c r="BE291" s="506">
        <f t="shared" si="321"/>
        <v>0</v>
      </c>
      <c r="BF291" s="506">
        <f t="shared" si="321"/>
        <v>0</v>
      </c>
      <c r="BG291" s="506">
        <f t="shared" si="321"/>
        <v>0</v>
      </c>
      <c r="BH291" s="506">
        <f t="shared" si="321"/>
        <v>0</v>
      </c>
      <c r="BI291" s="506">
        <f t="shared" si="321"/>
        <v>0</v>
      </c>
      <c r="BJ291" s="506">
        <f t="shared" si="321"/>
        <v>0</v>
      </c>
      <c r="BK291" s="506">
        <f t="shared" si="321"/>
        <v>0</v>
      </c>
      <c r="BL291" s="506">
        <f t="shared" si="321"/>
        <v>0</v>
      </c>
      <c r="BM291" s="506">
        <f t="shared" si="321"/>
        <v>0</v>
      </c>
      <c r="BN291" s="506">
        <f t="shared" si="321"/>
        <v>0</v>
      </c>
      <c r="BO291" s="506">
        <f t="shared" si="321"/>
        <v>0</v>
      </c>
      <c r="BP291" s="506">
        <f t="shared" si="321"/>
        <v>0</v>
      </c>
      <c r="BQ291" s="506">
        <f t="shared" si="321"/>
        <v>0</v>
      </c>
      <c r="BR291" s="506">
        <f t="shared" ref="BR291:CG291" si="322">BR200</f>
        <v>0</v>
      </c>
      <c r="BS291" s="506">
        <f t="shared" si="322"/>
        <v>0</v>
      </c>
      <c r="BT291" s="506">
        <f t="shared" si="322"/>
        <v>0</v>
      </c>
      <c r="BU291" s="506">
        <f t="shared" si="322"/>
        <v>0</v>
      </c>
      <c r="BV291" s="506">
        <f t="shared" si="322"/>
        <v>0</v>
      </c>
      <c r="BW291" s="506">
        <f t="shared" si="322"/>
        <v>0</v>
      </c>
      <c r="BX291" s="506">
        <f t="shared" si="322"/>
        <v>0</v>
      </c>
      <c r="BY291" s="506">
        <f t="shared" si="322"/>
        <v>0</v>
      </c>
      <c r="BZ291" s="506">
        <f t="shared" si="322"/>
        <v>0</v>
      </c>
      <c r="CA291" s="506">
        <f t="shared" si="322"/>
        <v>0</v>
      </c>
      <c r="CB291" s="506">
        <f t="shared" si="322"/>
        <v>0</v>
      </c>
      <c r="CC291" s="506">
        <f t="shared" si="322"/>
        <v>0</v>
      </c>
      <c r="CD291" s="506">
        <f t="shared" si="322"/>
        <v>0</v>
      </c>
      <c r="CE291" s="506">
        <f t="shared" si="322"/>
        <v>0</v>
      </c>
      <c r="CF291" s="506">
        <f t="shared" si="322"/>
        <v>0</v>
      </c>
      <c r="CG291" s="506">
        <f t="shared" si="322"/>
        <v>0</v>
      </c>
    </row>
    <row r="292" spans="1:86" s="102" customFormat="1" x14ac:dyDescent="0.25">
      <c r="A292" s="502"/>
      <c r="B292" s="549"/>
      <c r="C292" s="536"/>
      <c r="D292" s="502"/>
      <c r="E292" s="502"/>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c r="AE292" s="503"/>
      <c r="AF292" s="503"/>
      <c r="AG292" s="503"/>
      <c r="AH292" s="503"/>
      <c r="AI292" s="503"/>
      <c r="AJ292" s="503"/>
      <c r="AK292" s="503"/>
      <c r="AL292" s="503"/>
      <c r="AM292" s="503"/>
      <c r="AN292" s="503"/>
      <c r="AO292" s="503"/>
      <c r="AP292" s="503"/>
      <c r="AQ292" s="503"/>
      <c r="AR292" s="503"/>
      <c r="AS292" s="503"/>
      <c r="AT292" s="503"/>
      <c r="AU292" s="503"/>
      <c r="AV292" s="503"/>
      <c r="AW292" s="503"/>
      <c r="AX292" s="503"/>
      <c r="AY292" s="503"/>
      <c r="AZ292" s="503"/>
      <c r="BA292" s="503"/>
      <c r="BB292" s="503"/>
      <c r="BC292" s="503"/>
      <c r="BD292" s="503"/>
      <c r="BE292" s="503"/>
      <c r="BF292" s="503"/>
      <c r="BG292" s="503"/>
      <c r="BH292" s="503"/>
      <c r="BI292" s="503"/>
      <c r="BJ292" s="503"/>
      <c r="BK292" s="503"/>
      <c r="BL292" s="503"/>
      <c r="BM292" s="503"/>
      <c r="BN292" s="503"/>
      <c r="BO292" s="503"/>
      <c r="BP292" s="503"/>
      <c r="BQ292" s="503"/>
      <c r="BR292" s="503"/>
      <c r="BS292" s="503"/>
      <c r="BT292" s="503"/>
      <c r="BU292" s="503"/>
      <c r="BV292" s="503"/>
      <c r="BW292" s="503"/>
      <c r="BX292" s="503"/>
      <c r="BY292" s="503"/>
      <c r="BZ292" s="503"/>
      <c r="CA292" s="503"/>
      <c r="CB292" s="503"/>
      <c r="CC292" s="503"/>
      <c r="CD292" s="503"/>
      <c r="CE292" s="503"/>
      <c r="CF292" s="503"/>
      <c r="CG292" s="503"/>
      <c r="CH292" s="66"/>
    </row>
    <row r="293" spans="1:86" s="77" customFormat="1" x14ac:dyDescent="0.25">
      <c r="A293" s="523"/>
      <c r="B293" s="530" t="s">
        <v>593</v>
      </c>
      <c r="C293" s="523"/>
      <c r="D293" s="524"/>
      <c r="E293" s="524"/>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c r="BC293" s="506"/>
      <c r="BD293" s="506"/>
      <c r="BE293" s="506"/>
      <c r="BF293" s="506"/>
      <c r="BG293" s="506"/>
      <c r="BH293" s="506"/>
      <c r="BI293" s="506"/>
      <c r="BJ293" s="506"/>
      <c r="BK293" s="506"/>
      <c r="BL293" s="506"/>
      <c r="BM293" s="506"/>
      <c r="BN293" s="506"/>
      <c r="BO293" s="506"/>
      <c r="BP293" s="506"/>
      <c r="BQ293" s="506"/>
      <c r="BR293" s="506"/>
      <c r="BS293" s="506"/>
      <c r="BT293" s="506"/>
      <c r="BU293" s="506"/>
      <c r="BV293" s="506"/>
      <c r="BW293" s="506"/>
      <c r="BX293" s="506"/>
      <c r="BY293" s="506"/>
      <c r="BZ293" s="506"/>
      <c r="CA293" s="506"/>
      <c r="CB293" s="506"/>
      <c r="CC293" s="506"/>
      <c r="CD293" s="506"/>
      <c r="CE293" s="506"/>
      <c r="CF293" s="506"/>
      <c r="CG293" s="506"/>
      <c r="CH293" s="66"/>
    </row>
    <row r="294" spans="1:86" s="77" customFormat="1" x14ac:dyDescent="0.25">
      <c r="A294" s="523"/>
      <c r="B294" s="527" t="s">
        <v>577</v>
      </c>
      <c r="C294" s="523"/>
      <c r="D294" s="519">
        <f>SUM(F294:CG294)</f>
        <v>-369034.75119767053</v>
      </c>
      <c r="E294" s="524"/>
      <c r="F294" s="508">
        <f t="shared" ref="F294:AK294" si="323">F220</f>
        <v>0</v>
      </c>
      <c r="G294" s="508">
        <f t="shared" si="323"/>
        <v>0</v>
      </c>
      <c r="H294" s="508">
        <f t="shared" si="323"/>
        <v>-20902.170323178205</v>
      </c>
      <c r="I294" s="508">
        <f t="shared" si="323"/>
        <v>-20459.703149944246</v>
      </c>
      <c r="J294" s="508">
        <f t="shared" si="323"/>
        <v>-20004.155313429754</v>
      </c>
      <c r="K294" s="508">
        <f t="shared" si="323"/>
        <v>-19535.14010980176</v>
      </c>
      <c r="L294" s="508">
        <f t="shared" si="323"/>
        <v>-19052.259403096403</v>
      </c>
      <c r="M294" s="508">
        <f t="shared" si="323"/>
        <v>-18555.103287250724</v>
      </c>
      <c r="N294" s="508">
        <f t="shared" si="323"/>
        <v>-18043.249738143044</v>
      </c>
      <c r="O294" s="508">
        <f t="shared" si="323"/>
        <v>-17516.264255346628</v>
      </c>
      <c r="P294" s="508">
        <f t="shared" si="323"/>
        <v>-16973.699493292486</v>
      </c>
      <c r="Q294" s="508">
        <f t="shared" si="323"/>
        <v>-16415.094881528283</v>
      </c>
      <c r="R294" s="508">
        <f t="shared" si="323"/>
        <v>-15839.976233750896</v>
      </c>
      <c r="S294" s="508">
        <f t="shared" si="323"/>
        <v>-15247.855345280841</v>
      </c>
      <c r="T294" s="508">
        <f t="shared" si="323"/>
        <v>-14638.22957863681</v>
      </c>
      <c r="U294" s="508">
        <f t="shared" si="323"/>
        <v>-14010.581436858551</v>
      </c>
      <c r="V294" s="508">
        <f t="shared" si="323"/>
        <v>-13364.378124215877</v>
      </c>
      <c r="W294" s="508">
        <f t="shared" si="323"/>
        <v>-12699.071093930921</v>
      </c>
      <c r="X294" s="508">
        <f t="shared" si="323"/>
        <v>-12014.09558252969</v>
      </c>
      <c r="Y294" s="508">
        <f t="shared" si="323"/>
        <v>-11308.870130427636</v>
      </c>
      <c r="Z294" s="508">
        <f t="shared" si="323"/>
        <v>-10582.796088342329</v>
      </c>
      <c r="AA294" s="508">
        <f t="shared" si="323"/>
        <v>-9835.2571091141544</v>
      </c>
      <c r="AB294" s="508">
        <f t="shared" si="323"/>
        <v>-9065.6186245037297</v>
      </c>
      <c r="AC294" s="508">
        <f t="shared" si="323"/>
        <v>-8273.2273065218651</v>
      </c>
      <c r="AD294" s="508">
        <f t="shared" si="323"/>
        <v>-7457.4105128348147</v>
      </c>
      <c r="AE294" s="508">
        <f t="shared" si="323"/>
        <v>-6617.4757157740369</v>
      </c>
      <c r="AF294" s="508">
        <f t="shared" si="323"/>
        <v>-5752.7099144657641</v>
      </c>
      <c r="AG294" s="508">
        <f t="shared" si="323"/>
        <v>-4862.3790295813405</v>
      </c>
      <c r="AH294" s="508">
        <f t="shared" si="323"/>
        <v>-3945.727280194571</v>
      </c>
      <c r="AI294" s="508">
        <f t="shared" si="323"/>
        <v>-3001.9765422170826</v>
      </c>
      <c r="AJ294" s="508">
        <f t="shared" si="323"/>
        <v>-2030.325687867107</v>
      </c>
      <c r="AK294" s="508">
        <f t="shared" si="323"/>
        <v>-1029.9499056109707</v>
      </c>
      <c r="AL294" s="508">
        <f t="shared" ref="AL294:BQ294" si="324">AL220</f>
        <v>0</v>
      </c>
      <c r="AM294" s="508">
        <f t="shared" si="324"/>
        <v>0</v>
      </c>
      <c r="AN294" s="508">
        <f t="shared" si="324"/>
        <v>0</v>
      </c>
      <c r="AO294" s="508">
        <f t="shared" si="324"/>
        <v>0</v>
      </c>
      <c r="AP294" s="508">
        <f t="shared" si="324"/>
        <v>0</v>
      </c>
      <c r="AQ294" s="508">
        <f t="shared" si="324"/>
        <v>0</v>
      </c>
      <c r="AR294" s="508">
        <f t="shared" si="324"/>
        <v>0</v>
      </c>
      <c r="AS294" s="508">
        <f t="shared" si="324"/>
        <v>0</v>
      </c>
      <c r="AT294" s="508">
        <f t="shared" si="324"/>
        <v>0</v>
      </c>
      <c r="AU294" s="508">
        <f t="shared" si="324"/>
        <v>0</v>
      </c>
      <c r="AV294" s="508">
        <f t="shared" si="324"/>
        <v>0</v>
      </c>
      <c r="AW294" s="508">
        <f t="shared" si="324"/>
        <v>0</v>
      </c>
      <c r="AX294" s="508">
        <f t="shared" si="324"/>
        <v>0</v>
      </c>
      <c r="AY294" s="508">
        <f t="shared" si="324"/>
        <v>0</v>
      </c>
      <c r="AZ294" s="508">
        <f t="shared" si="324"/>
        <v>0</v>
      </c>
      <c r="BA294" s="508">
        <f t="shared" si="324"/>
        <v>0</v>
      </c>
      <c r="BB294" s="508">
        <f t="shared" si="324"/>
        <v>0</v>
      </c>
      <c r="BC294" s="508">
        <f t="shared" si="324"/>
        <v>0</v>
      </c>
      <c r="BD294" s="508">
        <f t="shared" si="324"/>
        <v>0</v>
      </c>
      <c r="BE294" s="508">
        <f t="shared" si="324"/>
        <v>0</v>
      </c>
      <c r="BF294" s="508">
        <f t="shared" si="324"/>
        <v>0</v>
      </c>
      <c r="BG294" s="508">
        <f t="shared" si="324"/>
        <v>0</v>
      </c>
      <c r="BH294" s="508">
        <f t="shared" si="324"/>
        <v>0</v>
      </c>
      <c r="BI294" s="508">
        <f t="shared" si="324"/>
        <v>0</v>
      </c>
      <c r="BJ294" s="508">
        <f t="shared" si="324"/>
        <v>0</v>
      </c>
      <c r="BK294" s="508">
        <f t="shared" si="324"/>
        <v>0</v>
      </c>
      <c r="BL294" s="508">
        <f t="shared" si="324"/>
        <v>0</v>
      </c>
      <c r="BM294" s="508">
        <f t="shared" si="324"/>
        <v>0</v>
      </c>
      <c r="BN294" s="508">
        <f t="shared" si="324"/>
        <v>0</v>
      </c>
      <c r="BO294" s="508">
        <f t="shared" si="324"/>
        <v>0</v>
      </c>
      <c r="BP294" s="508">
        <f t="shared" si="324"/>
        <v>0</v>
      </c>
      <c r="BQ294" s="508">
        <f t="shared" si="324"/>
        <v>0</v>
      </c>
      <c r="BR294" s="508">
        <f t="shared" ref="BR294:CG294" si="325">BR220</f>
        <v>0</v>
      </c>
      <c r="BS294" s="508">
        <f t="shared" si="325"/>
        <v>0</v>
      </c>
      <c r="BT294" s="508">
        <f t="shared" si="325"/>
        <v>0</v>
      </c>
      <c r="BU294" s="508">
        <f t="shared" si="325"/>
        <v>0</v>
      </c>
      <c r="BV294" s="508">
        <f t="shared" si="325"/>
        <v>0</v>
      </c>
      <c r="BW294" s="508">
        <f t="shared" si="325"/>
        <v>0</v>
      </c>
      <c r="BX294" s="508">
        <f t="shared" si="325"/>
        <v>0</v>
      </c>
      <c r="BY294" s="508">
        <f t="shared" si="325"/>
        <v>0</v>
      </c>
      <c r="BZ294" s="508">
        <f t="shared" si="325"/>
        <v>0</v>
      </c>
      <c r="CA294" s="508">
        <f t="shared" si="325"/>
        <v>0</v>
      </c>
      <c r="CB294" s="508">
        <f t="shared" si="325"/>
        <v>0</v>
      </c>
      <c r="CC294" s="508">
        <f t="shared" si="325"/>
        <v>0</v>
      </c>
      <c r="CD294" s="508">
        <f t="shared" si="325"/>
        <v>0</v>
      </c>
      <c r="CE294" s="508">
        <f t="shared" si="325"/>
        <v>0</v>
      </c>
      <c r="CF294" s="508">
        <f t="shared" si="325"/>
        <v>0</v>
      </c>
      <c r="CG294" s="508">
        <f t="shared" si="325"/>
        <v>0</v>
      </c>
      <c r="CH294" s="66"/>
    </row>
    <row r="295" spans="1:86" s="77" customFormat="1" x14ac:dyDescent="0.25">
      <c r="A295" s="523"/>
      <c r="B295" s="527" t="s">
        <v>578</v>
      </c>
      <c r="C295" s="523"/>
      <c r="D295" s="519">
        <f>SUM(F295:CG295)</f>
        <v>-707037.8633719004</v>
      </c>
      <c r="E295" s="524"/>
      <c r="F295" s="508">
        <f t="shared" ref="F295:AK295" si="326">F221</f>
        <v>0</v>
      </c>
      <c r="G295" s="508">
        <f t="shared" si="326"/>
        <v>0</v>
      </c>
      <c r="H295" s="508">
        <f t="shared" si="326"/>
        <v>-14966.916829140839</v>
      </c>
      <c r="I295" s="508">
        <f t="shared" si="326"/>
        <v>-15409.384002374798</v>
      </c>
      <c r="J295" s="508">
        <f t="shared" si="326"/>
        <v>-15864.931838889283</v>
      </c>
      <c r="K295" s="508">
        <f t="shared" si="326"/>
        <v>-16333.947042517291</v>
      </c>
      <c r="L295" s="508">
        <f t="shared" si="326"/>
        <v>-16816.827749222648</v>
      </c>
      <c r="M295" s="508">
        <f t="shared" si="326"/>
        <v>-17313.983865068312</v>
      </c>
      <c r="N295" s="508">
        <f t="shared" si="326"/>
        <v>-17825.837414176</v>
      </c>
      <c r="O295" s="508">
        <f t="shared" si="326"/>
        <v>-18352.822896972422</v>
      </c>
      <c r="P295" s="508">
        <f t="shared" si="326"/>
        <v>-18895.387659026557</v>
      </c>
      <c r="Q295" s="508">
        <f t="shared" si="326"/>
        <v>-19453.992270790761</v>
      </c>
      <c r="R295" s="508">
        <f t="shared" si="326"/>
        <v>-20029.110918568149</v>
      </c>
      <c r="S295" s="508">
        <f t="shared" si="326"/>
        <v>-20621.231807038203</v>
      </c>
      <c r="T295" s="508">
        <f t="shared" si="326"/>
        <v>-21230.857573682239</v>
      </c>
      <c r="U295" s="508">
        <f t="shared" si="326"/>
        <v>-21858.505715460495</v>
      </c>
      <c r="V295" s="508">
        <f t="shared" si="326"/>
        <v>-22504.70902810316</v>
      </c>
      <c r="W295" s="508">
        <f t="shared" si="326"/>
        <v>-23170.016058388115</v>
      </c>
      <c r="X295" s="508">
        <f t="shared" si="326"/>
        <v>-23854.991569789352</v>
      </c>
      <c r="Y295" s="508">
        <f t="shared" si="326"/>
        <v>-24560.217021891393</v>
      </c>
      <c r="Z295" s="508">
        <f t="shared" si="326"/>
        <v>-25286.2910639767</v>
      </c>
      <c r="AA295" s="508">
        <f t="shared" si="326"/>
        <v>-26033.830043204875</v>
      </c>
      <c r="AB295" s="508">
        <f t="shared" si="326"/>
        <v>-26803.468527815305</v>
      </c>
      <c r="AC295" s="508">
        <f t="shared" si="326"/>
        <v>-27595.859845797149</v>
      </c>
      <c r="AD295" s="508">
        <f t="shared" si="326"/>
        <v>-28411.676639484213</v>
      </c>
      <c r="AE295" s="508">
        <f t="shared" si="326"/>
        <v>-29251.611436544976</v>
      </c>
      <c r="AF295" s="508">
        <f t="shared" si="326"/>
        <v>-30116.377237853281</v>
      </c>
      <c r="AG295" s="508">
        <f t="shared" si="326"/>
        <v>-31006.70812273768</v>
      </c>
      <c r="AH295" s="508">
        <f t="shared" si="326"/>
        <v>-31923.359872124434</v>
      </c>
      <c r="AI295" s="508">
        <f t="shared" si="326"/>
        <v>-32867.11061010194</v>
      </c>
      <c r="AJ295" s="508">
        <f t="shared" si="326"/>
        <v>-33838.761464451862</v>
      </c>
      <c r="AK295" s="508">
        <f t="shared" si="326"/>
        <v>-34839.137246707935</v>
      </c>
      <c r="AL295" s="508">
        <f t="shared" ref="AL295:BQ295" si="327">AL221</f>
        <v>0</v>
      </c>
      <c r="AM295" s="508">
        <f t="shared" si="327"/>
        <v>0</v>
      </c>
      <c r="AN295" s="508">
        <f t="shared" si="327"/>
        <v>0</v>
      </c>
      <c r="AO295" s="508">
        <f t="shared" si="327"/>
        <v>0</v>
      </c>
      <c r="AP295" s="508">
        <f t="shared" si="327"/>
        <v>0</v>
      </c>
      <c r="AQ295" s="508">
        <f t="shared" si="327"/>
        <v>0</v>
      </c>
      <c r="AR295" s="508">
        <f t="shared" si="327"/>
        <v>0</v>
      </c>
      <c r="AS295" s="508">
        <f t="shared" si="327"/>
        <v>0</v>
      </c>
      <c r="AT295" s="508">
        <f t="shared" si="327"/>
        <v>0</v>
      </c>
      <c r="AU295" s="508">
        <f t="shared" si="327"/>
        <v>0</v>
      </c>
      <c r="AV295" s="508">
        <f t="shared" si="327"/>
        <v>0</v>
      </c>
      <c r="AW295" s="508">
        <f t="shared" si="327"/>
        <v>0</v>
      </c>
      <c r="AX295" s="508">
        <f t="shared" si="327"/>
        <v>0</v>
      </c>
      <c r="AY295" s="508">
        <f t="shared" si="327"/>
        <v>0</v>
      </c>
      <c r="AZ295" s="508">
        <f t="shared" si="327"/>
        <v>0</v>
      </c>
      <c r="BA295" s="508">
        <f t="shared" si="327"/>
        <v>0</v>
      </c>
      <c r="BB295" s="508">
        <f t="shared" si="327"/>
        <v>0</v>
      </c>
      <c r="BC295" s="508">
        <f t="shared" si="327"/>
        <v>0</v>
      </c>
      <c r="BD295" s="508">
        <f t="shared" si="327"/>
        <v>0</v>
      </c>
      <c r="BE295" s="508">
        <f t="shared" si="327"/>
        <v>0</v>
      </c>
      <c r="BF295" s="508">
        <f t="shared" si="327"/>
        <v>0</v>
      </c>
      <c r="BG295" s="508">
        <f t="shared" si="327"/>
        <v>0</v>
      </c>
      <c r="BH295" s="508">
        <f t="shared" si="327"/>
        <v>0</v>
      </c>
      <c r="BI295" s="508">
        <f t="shared" si="327"/>
        <v>0</v>
      </c>
      <c r="BJ295" s="508">
        <f t="shared" si="327"/>
        <v>0</v>
      </c>
      <c r="BK295" s="508">
        <f t="shared" si="327"/>
        <v>0</v>
      </c>
      <c r="BL295" s="508">
        <f t="shared" si="327"/>
        <v>0</v>
      </c>
      <c r="BM295" s="508">
        <f t="shared" si="327"/>
        <v>0</v>
      </c>
      <c r="BN295" s="508">
        <f t="shared" si="327"/>
        <v>0</v>
      </c>
      <c r="BO295" s="508">
        <f t="shared" si="327"/>
        <v>0</v>
      </c>
      <c r="BP295" s="508">
        <f t="shared" si="327"/>
        <v>0</v>
      </c>
      <c r="BQ295" s="508">
        <f t="shared" si="327"/>
        <v>0</v>
      </c>
      <c r="BR295" s="508">
        <f t="shared" ref="BR295:CG295" si="328">BR221</f>
        <v>0</v>
      </c>
      <c r="BS295" s="508">
        <f t="shared" si="328"/>
        <v>0</v>
      </c>
      <c r="BT295" s="508">
        <f t="shared" si="328"/>
        <v>0</v>
      </c>
      <c r="BU295" s="508">
        <f t="shared" si="328"/>
        <v>0</v>
      </c>
      <c r="BV295" s="508">
        <f t="shared" si="328"/>
        <v>0</v>
      </c>
      <c r="BW295" s="508">
        <f t="shared" si="328"/>
        <v>0</v>
      </c>
      <c r="BX295" s="508">
        <f t="shared" si="328"/>
        <v>0</v>
      </c>
      <c r="BY295" s="508">
        <f t="shared" si="328"/>
        <v>0</v>
      </c>
      <c r="BZ295" s="508">
        <f t="shared" si="328"/>
        <v>0</v>
      </c>
      <c r="CA295" s="508">
        <f t="shared" si="328"/>
        <v>0</v>
      </c>
      <c r="CB295" s="508">
        <f t="shared" si="328"/>
        <v>0</v>
      </c>
      <c r="CC295" s="508">
        <f t="shared" si="328"/>
        <v>0</v>
      </c>
      <c r="CD295" s="508">
        <f t="shared" si="328"/>
        <v>0</v>
      </c>
      <c r="CE295" s="508">
        <f t="shared" si="328"/>
        <v>0</v>
      </c>
      <c r="CF295" s="508">
        <f t="shared" si="328"/>
        <v>0</v>
      </c>
      <c r="CG295" s="508">
        <f t="shared" si="328"/>
        <v>0</v>
      </c>
      <c r="CH295" s="66"/>
    </row>
    <row r="296" spans="1:86" s="74" customFormat="1" ht="15.75" thickBot="1" x14ac:dyDescent="0.3">
      <c r="A296" s="526"/>
      <c r="B296" s="528" t="s">
        <v>586</v>
      </c>
      <c r="C296" s="526"/>
      <c r="D296" s="510">
        <f>SUM(F296:CG296)</f>
        <v>-1076072.6145695706</v>
      </c>
      <c r="E296" s="504"/>
      <c r="F296" s="510">
        <f>SUM(F294:F295)</f>
        <v>0</v>
      </c>
      <c r="G296" s="510">
        <f t="shared" ref="G296:BR296" si="329">SUM(G294:G295)</f>
        <v>0</v>
      </c>
      <c r="H296" s="510">
        <f t="shared" si="329"/>
        <v>-35869.087152319044</v>
      </c>
      <c r="I296" s="510">
        <f t="shared" si="329"/>
        <v>-35869.087152319044</v>
      </c>
      <c r="J296" s="510">
        <f t="shared" si="329"/>
        <v>-35869.087152319036</v>
      </c>
      <c r="K296" s="510">
        <f t="shared" si="329"/>
        <v>-35869.087152319051</v>
      </c>
      <c r="L296" s="510">
        <f t="shared" si="329"/>
        <v>-35869.087152319051</v>
      </c>
      <c r="M296" s="510">
        <f t="shared" si="329"/>
        <v>-35869.087152319036</v>
      </c>
      <c r="N296" s="510">
        <f t="shared" si="329"/>
        <v>-35869.087152319044</v>
      </c>
      <c r="O296" s="510">
        <f t="shared" si="329"/>
        <v>-35869.087152319051</v>
      </c>
      <c r="P296" s="510">
        <f t="shared" si="329"/>
        <v>-35869.087152319044</v>
      </c>
      <c r="Q296" s="510">
        <f t="shared" si="329"/>
        <v>-35869.087152319044</v>
      </c>
      <c r="R296" s="510">
        <f t="shared" si="329"/>
        <v>-35869.087152319044</v>
      </c>
      <c r="S296" s="510">
        <f t="shared" si="329"/>
        <v>-35869.087152319044</v>
      </c>
      <c r="T296" s="510">
        <f t="shared" si="329"/>
        <v>-35869.087152319051</v>
      </c>
      <c r="U296" s="510">
        <f t="shared" si="329"/>
        <v>-35869.087152319044</v>
      </c>
      <c r="V296" s="510">
        <f t="shared" si="329"/>
        <v>-35869.087152319036</v>
      </c>
      <c r="W296" s="510">
        <f t="shared" si="329"/>
        <v>-35869.087152319036</v>
      </c>
      <c r="X296" s="510">
        <f t="shared" si="329"/>
        <v>-35869.087152319044</v>
      </c>
      <c r="Y296" s="510">
        <f t="shared" si="329"/>
        <v>-35869.087152319029</v>
      </c>
      <c r="Z296" s="510">
        <f t="shared" si="329"/>
        <v>-35869.087152319029</v>
      </c>
      <c r="AA296" s="510">
        <f t="shared" si="329"/>
        <v>-35869.087152319029</v>
      </c>
      <c r="AB296" s="510">
        <f t="shared" si="329"/>
        <v>-35869.087152319036</v>
      </c>
      <c r="AC296" s="510">
        <f t="shared" si="329"/>
        <v>-35869.087152319014</v>
      </c>
      <c r="AD296" s="510">
        <f t="shared" si="329"/>
        <v>-35869.087152319029</v>
      </c>
      <c r="AE296" s="510">
        <f t="shared" si="329"/>
        <v>-35869.087152319014</v>
      </c>
      <c r="AF296" s="510">
        <f t="shared" si="329"/>
        <v>-35869.087152319044</v>
      </c>
      <c r="AG296" s="510">
        <f t="shared" si="329"/>
        <v>-35869.087152319022</v>
      </c>
      <c r="AH296" s="510">
        <f t="shared" si="329"/>
        <v>-35869.087152319007</v>
      </c>
      <c r="AI296" s="510">
        <f t="shared" si="329"/>
        <v>-35869.087152319022</v>
      </c>
      <c r="AJ296" s="510">
        <f t="shared" si="329"/>
        <v>-35869.087152318971</v>
      </c>
      <c r="AK296" s="510">
        <f t="shared" si="329"/>
        <v>-35869.087152318905</v>
      </c>
      <c r="AL296" s="510">
        <f t="shared" si="329"/>
        <v>0</v>
      </c>
      <c r="AM296" s="510">
        <f t="shared" si="329"/>
        <v>0</v>
      </c>
      <c r="AN296" s="510">
        <f t="shared" si="329"/>
        <v>0</v>
      </c>
      <c r="AO296" s="510">
        <f t="shared" si="329"/>
        <v>0</v>
      </c>
      <c r="AP296" s="510">
        <f t="shared" si="329"/>
        <v>0</v>
      </c>
      <c r="AQ296" s="510">
        <f t="shared" si="329"/>
        <v>0</v>
      </c>
      <c r="AR296" s="510">
        <f t="shared" si="329"/>
        <v>0</v>
      </c>
      <c r="AS296" s="510">
        <f t="shared" si="329"/>
        <v>0</v>
      </c>
      <c r="AT296" s="510">
        <f t="shared" si="329"/>
        <v>0</v>
      </c>
      <c r="AU296" s="510">
        <f t="shared" si="329"/>
        <v>0</v>
      </c>
      <c r="AV296" s="510">
        <f t="shared" si="329"/>
        <v>0</v>
      </c>
      <c r="AW296" s="510">
        <f t="shared" si="329"/>
        <v>0</v>
      </c>
      <c r="AX296" s="510">
        <f t="shared" si="329"/>
        <v>0</v>
      </c>
      <c r="AY296" s="510">
        <f t="shared" si="329"/>
        <v>0</v>
      </c>
      <c r="AZ296" s="510">
        <f t="shared" si="329"/>
        <v>0</v>
      </c>
      <c r="BA296" s="510">
        <f t="shared" si="329"/>
        <v>0</v>
      </c>
      <c r="BB296" s="510">
        <f t="shared" si="329"/>
        <v>0</v>
      </c>
      <c r="BC296" s="510">
        <f t="shared" si="329"/>
        <v>0</v>
      </c>
      <c r="BD296" s="510">
        <f t="shared" si="329"/>
        <v>0</v>
      </c>
      <c r="BE296" s="510">
        <f t="shared" si="329"/>
        <v>0</v>
      </c>
      <c r="BF296" s="510">
        <f t="shared" si="329"/>
        <v>0</v>
      </c>
      <c r="BG296" s="510">
        <f t="shared" si="329"/>
        <v>0</v>
      </c>
      <c r="BH296" s="510">
        <f t="shared" si="329"/>
        <v>0</v>
      </c>
      <c r="BI296" s="510">
        <f t="shared" si="329"/>
        <v>0</v>
      </c>
      <c r="BJ296" s="510">
        <f t="shared" si="329"/>
        <v>0</v>
      </c>
      <c r="BK296" s="510">
        <f t="shared" si="329"/>
        <v>0</v>
      </c>
      <c r="BL296" s="510">
        <f t="shared" si="329"/>
        <v>0</v>
      </c>
      <c r="BM296" s="510">
        <f t="shared" si="329"/>
        <v>0</v>
      </c>
      <c r="BN296" s="510">
        <f t="shared" si="329"/>
        <v>0</v>
      </c>
      <c r="BO296" s="510">
        <f t="shared" si="329"/>
        <v>0</v>
      </c>
      <c r="BP296" s="510">
        <f t="shared" si="329"/>
        <v>0</v>
      </c>
      <c r="BQ296" s="510">
        <f t="shared" si="329"/>
        <v>0</v>
      </c>
      <c r="BR296" s="510">
        <f t="shared" si="329"/>
        <v>0</v>
      </c>
      <c r="BS296" s="510">
        <f t="shared" ref="BS296:CG296" si="330">SUM(BS294:BS295)</f>
        <v>0</v>
      </c>
      <c r="BT296" s="510">
        <f t="shared" si="330"/>
        <v>0</v>
      </c>
      <c r="BU296" s="510">
        <f t="shared" si="330"/>
        <v>0</v>
      </c>
      <c r="BV296" s="510">
        <f t="shared" si="330"/>
        <v>0</v>
      </c>
      <c r="BW296" s="510">
        <f t="shared" si="330"/>
        <v>0</v>
      </c>
      <c r="BX296" s="510">
        <f t="shared" si="330"/>
        <v>0</v>
      </c>
      <c r="BY296" s="510">
        <f t="shared" si="330"/>
        <v>0</v>
      </c>
      <c r="BZ296" s="510">
        <f t="shared" si="330"/>
        <v>0</v>
      </c>
      <c r="CA296" s="510">
        <f t="shared" si="330"/>
        <v>0</v>
      </c>
      <c r="CB296" s="510">
        <f t="shared" si="330"/>
        <v>0</v>
      </c>
      <c r="CC296" s="510">
        <f t="shared" si="330"/>
        <v>0</v>
      </c>
      <c r="CD296" s="510">
        <f t="shared" si="330"/>
        <v>0</v>
      </c>
      <c r="CE296" s="510">
        <f t="shared" si="330"/>
        <v>0</v>
      </c>
      <c r="CF296" s="510">
        <f t="shared" si="330"/>
        <v>0</v>
      </c>
      <c r="CG296" s="510">
        <f t="shared" si="330"/>
        <v>0</v>
      </c>
    </row>
    <row r="297" spans="1:86" s="102" customFormat="1" ht="15.75" thickTop="1" x14ac:dyDescent="0.25">
      <c r="A297" s="536"/>
      <c r="B297" s="537"/>
      <c r="C297" s="536"/>
      <c r="D297" s="502"/>
      <c r="E297" s="502"/>
      <c r="F297" s="503"/>
      <c r="G297" s="503"/>
      <c r="H297" s="503"/>
      <c r="I297" s="503"/>
      <c r="J297" s="503"/>
      <c r="K297" s="503"/>
      <c r="L297" s="503"/>
      <c r="M297" s="503"/>
      <c r="N297" s="503"/>
      <c r="O297" s="503"/>
      <c r="P297" s="503"/>
      <c r="Q297" s="503"/>
      <c r="R297" s="503"/>
      <c r="S297" s="503"/>
      <c r="T297" s="503"/>
      <c r="U297" s="503"/>
      <c r="V297" s="503"/>
      <c r="W297" s="503"/>
      <c r="X297" s="503"/>
      <c r="Y297" s="503"/>
      <c r="Z297" s="503"/>
      <c r="AA297" s="503"/>
      <c r="AB297" s="503"/>
      <c r="AC297" s="503"/>
      <c r="AD297" s="503"/>
      <c r="AE297" s="503"/>
      <c r="AF297" s="503"/>
      <c r="AG297" s="503"/>
      <c r="AH297" s="503"/>
      <c r="AI297" s="503"/>
      <c r="AJ297" s="503"/>
      <c r="AK297" s="503"/>
      <c r="AL297" s="503"/>
      <c r="AM297" s="503"/>
      <c r="AN297" s="503"/>
      <c r="AO297" s="503"/>
      <c r="AP297" s="503"/>
      <c r="AQ297" s="503"/>
      <c r="AR297" s="503"/>
      <c r="AS297" s="503"/>
      <c r="AT297" s="503"/>
      <c r="AU297" s="503"/>
      <c r="AV297" s="503"/>
      <c r="AW297" s="503"/>
      <c r="AX297" s="503"/>
      <c r="AY297" s="503"/>
      <c r="AZ297" s="503"/>
      <c r="BA297" s="503"/>
      <c r="BB297" s="503"/>
      <c r="BC297" s="503"/>
      <c r="BD297" s="503"/>
      <c r="BE297" s="503"/>
      <c r="BF297" s="503"/>
      <c r="BG297" s="503"/>
      <c r="BH297" s="503"/>
      <c r="BI297" s="503"/>
      <c r="BJ297" s="503"/>
      <c r="BK297" s="503"/>
      <c r="BL297" s="503"/>
      <c r="BM297" s="503"/>
      <c r="BN297" s="503"/>
      <c r="BO297" s="503"/>
      <c r="BP297" s="503"/>
      <c r="BQ297" s="503"/>
      <c r="BR297" s="503"/>
      <c r="BS297" s="503"/>
      <c r="BT297" s="503"/>
      <c r="BU297" s="503"/>
      <c r="BV297" s="503"/>
      <c r="BW297" s="503"/>
      <c r="BX297" s="503"/>
      <c r="BY297" s="503"/>
      <c r="BZ297" s="503"/>
      <c r="CA297" s="503"/>
      <c r="CB297" s="503"/>
      <c r="CC297" s="503"/>
      <c r="CD297" s="503"/>
      <c r="CE297" s="503"/>
      <c r="CF297" s="503"/>
      <c r="CG297" s="503"/>
      <c r="CH297" s="66"/>
    </row>
    <row r="298" spans="1:86" s="77" customFormat="1" x14ac:dyDescent="0.25">
      <c r="A298" s="526"/>
      <c r="B298" s="528" t="s">
        <v>594</v>
      </c>
      <c r="C298" s="526"/>
      <c r="D298" s="524"/>
      <c r="E298" s="524"/>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c r="BC298" s="506"/>
      <c r="BD298" s="506"/>
      <c r="BE298" s="506"/>
      <c r="BF298" s="506"/>
      <c r="BG298" s="506"/>
      <c r="BH298" s="506"/>
      <c r="BI298" s="506"/>
      <c r="BJ298" s="506"/>
      <c r="BK298" s="506"/>
      <c r="BL298" s="506"/>
      <c r="BM298" s="506"/>
      <c r="BN298" s="506"/>
      <c r="BO298" s="506"/>
      <c r="BP298" s="506"/>
      <c r="BQ298" s="506"/>
      <c r="BR298" s="506"/>
      <c r="BS298" s="506"/>
      <c r="BT298" s="506"/>
      <c r="BU298" s="506"/>
      <c r="BV298" s="506"/>
      <c r="BW298" s="506"/>
      <c r="BX298" s="506"/>
      <c r="BY298" s="506"/>
      <c r="BZ298" s="506"/>
      <c r="CA298" s="506"/>
      <c r="CB298" s="506"/>
      <c r="CC298" s="506"/>
      <c r="CD298" s="506"/>
      <c r="CE298" s="506"/>
      <c r="CF298" s="506"/>
      <c r="CG298" s="506"/>
      <c r="CH298" s="66"/>
    </row>
    <row r="299" spans="1:86" s="77" customFormat="1" x14ac:dyDescent="0.25">
      <c r="A299" s="526"/>
      <c r="B299" s="527" t="s">
        <v>577</v>
      </c>
      <c r="C299" s="526"/>
      <c r="D299" s="519">
        <f>SUM(F299:CG299)</f>
        <v>0</v>
      </c>
      <c r="E299" s="524"/>
      <c r="F299" s="508">
        <f t="shared" ref="F299:AK299" si="331">F229</f>
        <v>0</v>
      </c>
      <c r="G299" s="508">
        <f t="shared" si="331"/>
        <v>0</v>
      </c>
      <c r="H299" s="508">
        <f t="shared" si="331"/>
        <v>0</v>
      </c>
      <c r="I299" s="508">
        <f t="shared" si="331"/>
        <v>0</v>
      </c>
      <c r="J299" s="508">
        <f t="shared" si="331"/>
        <v>0</v>
      </c>
      <c r="K299" s="508">
        <f t="shared" si="331"/>
        <v>0</v>
      </c>
      <c r="L299" s="508">
        <f t="shared" si="331"/>
        <v>0</v>
      </c>
      <c r="M299" s="508">
        <f t="shared" si="331"/>
        <v>0</v>
      </c>
      <c r="N299" s="508">
        <f t="shared" si="331"/>
        <v>0</v>
      </c>
      <c r="O299" s="508">
        <f t="shared" si="331"/>
        <v>0</v>
      </c>
      <c r="P299" s="508">
        <f t="shared" si="331"/>
        <v>0</v>
      </c>
      <c r="Q299" s="508">
        <f t="shared" si="331"/>
        <v>0</v>
      </c>
      <c r="R299" s="508">
        <f t="shared" si="331"/>
        <v>0</v>
      </c>
      <c r="S299" s="508">
        <f t="shared" si="331"/>
        <v>0</v>
      </c>
      <c r="T299" s="508">
        <f t="shared" si="331"/>
        <v>0</v>
      </c>
      <c r="U299" s="508">
        <f t="shared" si="331"/>
        <v>0</v>
      </c>
      <c r="V299" s="508">
        <f t="shared" si="331"/>
        <v>0</v>
      </c>
      <c r="W299" s="508">
        <f t="shared" si="331"/>
        <v>0</v>
      </c>
      <c r="X299" s="508">
        <f t="shared" si="331"/>
        <v>0</v>
      </c>
      <c r="Y299" s="508">
        <f t="shared" si="331"/>
        <v>0</v>
      </c>
      <c r="Z299" s="508">
        <f t="shared" si="331"/>
        <v>0</v>
      </c>
      <c r="AA299" s="508">
        <f t="shared" si="331"/>
        <v>0</v>
      </c>
      <c r="AB299" s="508">
        <f t="shared" si="331"/>
        <v>0</v>
      </c>
      <c r="AC299" s="508">
        <f t="shared" si="331"/>
        <v>0</v>
      </c>
      <c r="AD299" s="508">
        <f t="shared" si="331"/>
        <v>0</v>
      </c>
      <c r="AE299" s="508">
        <f t="shared" si="331"/>
        <v>0</v>
      </c>
      <c r="AF299" s="508">
        <f t="shared" si="331"/>
        <v>0</v>
      </c>
      <c r="AG299" s="508">
        <f t="shared" si="331"/>
        <v>0</v>
      </c>
      <c r="AH299" s="508">
        <f t="shared" si="331"/>
        <v>0</v>
      </c>
      <c r="AI299" s="508">
        <f t="shared" si="331"/>
        <v>0</v>
      </c>
      <c r="AJ299" s="508">
        <f t="shared" si="331"/>
        <v>0</v>
      </c>
      <c r="AK299" s="508">
        <f t="shared" si="331"/>
        <v>0</v>
      </c>
      <c r="AL299" s="508">
        <f t="shared" ref="AL299:BQ299" si="332">AL229</f>
        <v>0</v>
      </c>
      <c r="AM299" s="508">
        <f t="shared" si="332"/>
        <v>0</v>
      </c>
      <c r="AN299" s="508">
        <f t="shared" si="332"/>
        <v>0</v>
      </c>
      <c r="AO299" s="508">
        <f t="shared" si="332"/>
        <v>0</v>
      </c>
      <c r="AP299" s="508">
        <f t="shared" si="332"/>
        <v>0</v>
      </c>
      <c r="AQ299" s="508">
        <f t="shared" si="332"/>
        <v>0</v>
      </c>
      <c r="AR299" s="508">
        <f t="shared" si="332"/>
        <v>0</v>
      </c>
      <c r="AS299" s="508">
        <f t="shared" si="332"/>
        <v>0</v>
      </c>
      <c r="AT299" s="508">
        <f t="shared" si="332"/>
        <v>0</v>
      </c>
      <c r="AU299" s="508">
        <f t="shared" si="332"/>
        <v>0</v>
      </c>
      <c r="AV299" s="508">
        <f t="shared" si="332"/>
        <v>0</v>
      </c>
      <c r="AW299" s="508">
        <f t="shared" si="332"/>
        <v>0</v>
      </c>
      <c r="AX299" s="508">
        <f t="shared" si="332"/>
        <v>0</v>
      </c>
      <c r="AY299" s="508">
        <f t="shared" si="332"/>
        <v>0</v>
      </c>
      <c r="AZ299" s="508">
        <f t="shared" si="332"/>
        <v>0</v>
      </c>
      <c r="BA299" s="508">
        <f t="shared" si="332"/>
        <v>0</v>
      </c>
      <c r="BB299" s="508">
        <f t="shared" si="332"/>
        <v>0</v>
      </c>
      <c r="BC299" s="508">
        <f t="shared" si="332"/>
        <v>0</v>
      </c>
      <c r="BD299" s="508">
        <f t="shared" si="332"/>
        <v>0</v>
      </c>
      <c r="BE299" s="508">
        <f t="shared" si="332"/>
        <v>0</v>
      </c>
      <c r="BF299" s="508">
        <f t="shared" si="332"/>
        <v>0</v>
      </c>
      <c r="BG299" s="508">
        <f t="shared" si="332"/>
        <v>0</v>
      </c>
      <c r="BH299" s="508">
        <f t="shared" si="332"/>
        <v>0</v>
      </c>
      <c r="BI299" s="508">
        <f t="shared" si="332"/>
        <v>0</v>
      </c>
      <c r="BJ299" s="508">
        <f t="shared" si="332"/>
        <v>0</v>
      </c>
      <c r="BK299" s="508">
        <f t="shared" si="332"/>
        <v>0</v>
      </c>
      <c r="BL299" s="508">
        <f t="shared" si="332"/>
        <v>0</v>
      </c>
      <c r="BM299" s="508">
        <f t="shared" si="332"/>
        <v>0</v>
      </c>
      <c r="BN299" s="508">
        <f t="shared" si="332"/>
        <v>0</v>
      </c>
      <c r="BO299" s="508">
        <f t="shared" si="332"/>
        <v>0</v>
      </c>
      <c r="BP299" s="508">
        <f t="shared" si="332"/>
        <v>0</v>
      </c>
      <c r="BQ299" s="508">
        <f t="shared" si="332"/>
        <v>0</v>
      </c>
      <c r="BR299" s="508">
        <f t="shared" ref="BR299:CG299" si="333">BR229</f>
        <v>0</v>
      </c>
      <c r="BS299" s="508">
        <f t="shared" si="333"/>
        <v>0</v>
      </c>
      <c r="BT299" s="508">
        <f t="shared" si="333"/>
        <v>0</v>
      </c>
      <c r="BU299" s="508">
        <f t="shared" si="333"/>
        <v>0</v>
      </c>
      <c r="BV299" s="508">
        <f t="shared" si="333"/>
        <v>0</v>
      </c>
      <c r="BW299" s="508">
        <f t="shared" si="333"/>
        <v>0</v>
      </c>
      <c r="BX299" s="508">
        <f t="shared" si="333"/>
        <v>0</v>
      </c>
      <c r="BY299" s="508">
        <f t="shared" si="333"/>
        <v>0</v>
      </c>
      <c r="BZ299" s="508">
        <f t="shared" si="333"/>
        <v>0</v>
      </c>
      <c r="CA299" s="508">
        <f t="shared" si="333"/>
        <v>0</v>
      </c>
      <c r="CB299" s="508">
        <f t="shared" si="333"/>
        <v>0</v>
      </c>
      <c r="CC299" s="508">
        <f t="shared" si="333"/>
        <v>0</v>
      </c>
      <c r="CD299" s="508">
        <f t="shared" si="333"/>
        <v>0</v>
      </c>
      <c r="CE299" s="508">
        <f t="shared" si="333"/>
        <v>0</v>
      </c>
      <c r="CF299" s="508">
        <f t="shared" si="333"/>
        <v>0</v>
      </c>
      <c r="CG299" s="508">
        <f t="shared" si="333"/>
        <v>0</v>
      </c>
      <c r="CH299" s="66"/>
    </row>
    <row r="300" spans="1:86" s="77" customFormat="1" x14ac:dyDescent="0.25">
      <c r="A300" s="526"/>
      <c r="B300" s="527" t="s">
        <v>578</v>
      </c>
      <c r="C300" s="526"/>
      <c r="D300" s="519">
        <f>SUM(F300:CG300)</f>
        <v>0</v>
      </c>
      <c r="E300" s="524"/>
      <c r="F300" s="508">
        <f t="shared" ref="F300:AK300" si="334">F230</f>
        <v>0</v>
      </c>
      <c r="G300" s="508">
        <f t="shared" si="334"/>
        <v>0</v>
      </c>
      <c r="H300" s="508">
        <f t="shared" si="334"/>
        <v>0</v>
      </c>
      <c r="I300" s="508">
        <f t="shared" si="334"/>
        <v>0</v>
      </c>
      <c r="J300" s="508">
        <f t="shared" si="334"/>
        <v>0</v>
      </c>
      <c r="K300" s="508">
        <f t="shared" si="334"/>
        <v>0</v>
      </c>
      <c r="L300" s="508">
        <f t="shared" si="334"/>
        <v>0</v>
      </c>
      <c r="M300" s="508">
        <f t="shared" si="334"/>
        <v>0</v>
      </c>
      <c r="N300" s="508">
        <f t="shared" si="334"/>
        <v>0</v>
      </c>
      <c r="O300" s="508">
        <f t="shared" si="334"/>
        <v>0</v>
      </c>
      <c r="P300" s="508">
        <f t="shared" si="334"/>
        <v>0</v>
      </c>
      <c r="Q300" s="508">
        <f t="shared" si="334"/>
        <v>0</v>
      </c>
      <c r="R300" s="508">
        <f t="shared" si="334"/>
        <v>0</v>
      </c>
      <c r="S300" s="508">
        <f t="shared" si="334"/>
        <v>0</v>
      </c>
      <c r="T300" s="508">
        <f t="shared" si="334"/>
        <v>0</v>
      </c>
      <c r="U300" s="508">
        <f t="shared" si="334"/>
        <v>0</v>
      </c>
      <c r="V300" s="508">
        <f t="shared" si="334"/>
        <v>0</v>
      </c>
      <c r="W300" s="508">
        <f t="shared" si="334"/>
        <v>0</v>
      </c>
      <c r="X300" s="508">
        <f t="shared" si="334"/>
        <v>0</v>
      </c>
      <c r="Y300" s="508">
        <f t="shared" si="334"/>
        <v>0</v>
      </c>
      <c r="Z300" s="508">
        <f t="shared" si="334"/>
        <v>0</v>
      </c>
      <c r="AA300" s="508">
        <f t="shared" si="334"/>
        <v>0</v>
      </c>
      <c r="AB300" s="508">
        <f t="shared" si="334"/>
        <v>0</v>
      </c>
      <c r="AC300" s="508">
        <f t="shared" si="334"/>
        <v>0</v>
      </c>
      <c r="AD300" s="508">
        <f t="shared" si="334"/>
        <v>0</v>
      </c>
      <c r="AE300" s="508">
        <f t="shared" si="334"/>
        <v>0</v>
      </c>
      <c r="AF300" s="508">
        <f t="shared" si="334"/>
        <v>0</v>
      </c>
      <c r="AG300" s="508">
        <f t="shared" si="334"/>
        <v>0</v>
      </c>
      <c r="AH300" s="508">
        <f t="shared" si="334"/>
        <v>0</v>
      </c>
      <c r="AI300" s="508">
        <f t="shared" si="334"/>
        <v>0</v>
      </c>
      <c r="AJ300" s="508">
        <f t="shared" si="334"/>
        <v>0</v>
      </c>
      <c r="AK300" s="508">
        <f t="shared" si="334"/>
        <v>0</v>
      </c>
      <c r="AL300" s="508">
        <f t="shared" ref="AL300:BQ300" si="335">AL230</f>
        <v>0</v>
      </c>
      <c r="AM300" s="508">
        <f t="shared" si="335"/>
        <v>0</v>
      </c>
      <c r="AN300" s="508">
        <f t="shared" si="335"/>
        <v>0</v>
      </c>
      <c r="AO300" s="508">
        <f t="shared" si="335"/>
        <v>0</v>
      </c>
      <c r="AP300" s="508">
        <f t="shared" si="335"/>
        <v>0</v>
      </c>
      <c r="AQ300" s="508">
        <f t="shared" si="335"/>
        <v>0</v>
      </c>
      <c r="AR300" s="508">
        <f t="shared" si="335"/>
        <v>0</v>
      </c>
      <c r="AS300" s="508">
        <f t="shared" si="335"/>
        <v>0</v>
      </c>
      <c r="AT300" s="508">
        <f t="shared" si="335"/>
        <v>0</v>
      </c>
      <c r="AU300" s="508">
        <f t="shared" si="335"/>
        <v>0</v>
      </c>
      <c r="AV300" s="508">
        <f t="shared" si="335"/>
        <v>0</v>
      </c>
      <c r="AW300" s="508">
        <f t="shared" si="335"/>
        <v>0</v>
      </c>
      <c r="AX300" s="508">
        <f t="shared" si="335"/>
        <v>0</v>
      </c>
      <c r="AY300" s="508">
        <f t="shared" si="335"/>
        <v>0</v>
      </c>
      <c r="AZ300" s="508">
        <f t="shared" si="335"/>
        <v>0</v>
      </c>
      <c r="BA300" s="508">
        <f t="shared" si="335"/>
        <v>0</v>
      </c>
      <c r="BB300" s="508">
        <f t="shared" si="335"/>
        <v>0</v>
      </c>
      <c r="BC300" s="508">
        <f t="shared" si="335"/>
        <v>0</v>
      </c>
      <c r="BD300" s="508">
        <f t="shared" si="335"/>
        <v>0</v>
      </c>
      <c r="BE300" s="508">
        <f t="shared" si="335"/>
        <v>0</v>
      </c>
      <c r="BF300" s="508">
        <f t="shared" si="335"/>
        <v>0</v>
      </c>
      <c r="BG300" s="508">
        <f t="shared" si="335"/>
        <v>0</v>
      </c>
      <c r="BH300" s="508">
        <f t="shared" si="335"/>
        <v>0</v>
      </c>
      <c r="BI300" s="508">
        <f t="shared" si="335"/>
        <v>0</v>
      </c>
      <c r="BJ300" s="508">
        <f t="shared" si="335"/>
        <v>0</v>
      </c>
      <c r="BK300" s="508">
        <f t="shared" si="335"/>
        <v>0</v>
      </c>
      <c r="BL300" s="508">
        <f t="shared" si="335"/>
        <v>0</v>
      </c>
      <c r="BM300" s="508">
        <f t="shared" si="335"/>
        <v>0</v>
      </c>
      <c r="BN300" s="508">
        <f t="shared" si="335"/>
        <v>0</v>
      </c>
      <c r="BO300" s="508">
        <f t="shared" si="335"/>
        <v>0</v>
      </c>
      <c r="BP300" s="508">
        <f t="shared" si="335"/>
        <v>0</v>
      </c>
      <c r="BQ300" s="508">
        <f t="shared" si="335"/>
        <v>0</v>
      </c>
      <c r="BR300" s="508">
        <f t="shared" ref="BR300:CG300" si="336">BR230</f>
        <v>0</v>
      </c>
      <c r="BS300" s="508">
        <f t="shared" si="336"/>
        <v>0</v>
      </c>
      <c r="BT300" s="508">
        <f t="shared" si="336"/>
        <v>0</v>
      </c>
      <c r="BU300" s="508">
        <f t="shared" si="336"/>
        <v>0</v>
      </c>
      <c r="BV300" s="508">
        <f t="shared" si="336"/>
        <v>0</v>
      </c>
      <c r="BW300" s="508">
        <f t="shared" si="336"/>
        <v>0</v>
      </c>
      <c r="BX300" s="508">
        <f t="shared" si="336"/>
        <v>0</v>
      </c>
      <c r="BY300" s="508">
        <f t="shared" si="336"/>
        <v>0</v>
      </c>
      <c r="BZ300" s="508">
        <f t="shared" si="336"/>
        <v>0</v>
      </c>
      <c r="CA300" s="508">
        <f t="shared" si="336"/>
        <v>0</v>
      </c>
      <c r="CB300" s="508">
        <f t="shared" si="336"/>
        <v>0</v>
      </c>
      <c r="CC300" s="508">
        <f t="shared" si="336"/>
        <v>0</v>
      </c>
      <c r="CD300" s="508">
        <f t="shared" si="336"/>
        <v>0</v>
      </c>
      <c r="CE300" s="508">
        <f t="shared" si="336"/>
        <v>0</v>
      </c>
      <c r="CF300" s="508">
        <f t="shared" si="336"/>
        <v>0</v>
      </c>
      <c r="CG300" s="508">
        <f t="shared" si="336"/>
        <v>0</v>
      </c>
      <c r="CH300" s="66"/>
    </row>
    <row r="301" spans="1:86" s="74" customFormat="1" ht="15.75" thickBot="1" x14ac:dyDescent="0.3">
      <c r="A301" s="526"/>
      <c r="B301" s="528" t="s">
        <v>587</v>
      </c>
      <c r="C301" s="526"/>
      <c r="D301" s="510">
        <f>SUM(F301:CG301)</f>
        <v>0</v>
      </c>
      <c r="E301" s="504"/>
      <c r="F301" s="510">
        <f>SUM(F299:F300)</f>
        <v>0</v>
      </c>
      <c r="G301" s="510">
        <f t="shared" ref="G301:BR301" si="337">SUM(G299:G300)</f>
        <v>0</v>
      </c>
      <c r="H301" s="510">
        <f t="shared" si="337"/>
        <v>0</v>
      </c>
      <c r="I301" s="510">
        <f t="shared" si="337"/>
        <v>0</v>
      </c>
      <c r="J301" s="510">
        <f t="shared" si="337"/>
        <v>0</v>
      </c>
      <c r="K301" s="510">
        <f t="shared" si="337"/>
        <v>0</v>
      </c>
      <c r="L301" s="510">
        <f t="shared" si="337"/>
        <v>0</v>
      </c>
      <c r="M301" s="510">
        <f t="shared" si="337"/>
        <v>0</v>
      </c>
      <c r="N301" s="510">
        <f t="shared" si="337"/>
        <v>0</v>
      </c>
      <c r="O301" s="510">
        <f t="shared" si="337"/>
        <v>0</v>
      </c>
      <c r="P301" s="510">
        <f t="shared" si="337"/>
        <v>0</v>
      </c>
      <c r="Q301" s="510">
        <f t="shared" si="337"/>
        <v>0</v>
      </c>
      <c r="R301" s="510">
        <f t="shared" si="337"/>
        <v>0</v>
      </c>
      <c r="S301" s="510">
        <f t="shared" si="337"/>
        <v>0</v>
      </c>
      <c r="T301" s="510">
        <f t="shared" si="337"/>
        <v>0</v>
      </c>
      <c r="U301" s="510">
        <f t="shared" si="337"/>
        <v>0</v>
      </c>
      <c r="V301" s="510">
        <f t="shared" si="337"/>
        <v>0</v>
      </c>
      <c r="W301" s="510">
        <f t="shared" si="337"/>
        <v>0</v>
      </c>
      <c r="X301" s="510">
        <f t="shared" si="337"/>
        <v>0</v>
      </c>
      <c r="Y301" s="510">
        <f t="shared" si="337"/>
        <v>0</v>
      </c>
      <c r="Z301" s="510">
        <f t="shared" si="337"/>
        <v>0</v>
      </c>
      <c r="AA301" s="510">
        <f t="shared" si="337"/>
        <v>0</v>
      </c>
      <c r="AB301" s="510">
        <f t="shared" si="337"/>
        <v>0</v>
      </c>
      <c r="AC301" s="510">
        <f t="shared" si="337"/>
        <v>0</v>
      </c>
      <c r="AD301" s="510">
        <f t="shared" si="337"/>
        <v>0</v>
      </c>
      <c r="AE301" s="510">
        <f t="shared" si="337"/>
        <v>0</v>
      </c>
      <c r="AF301" s="510">
        <f t="shared" si="337"/>
        <v>0</v>
      </c>
      <c r="AG301" s="510">
        <f t="shared" si="337"/>
        <v>0</v>
      </c>
      <c r="AH301" s="510">
        <f t="shared" si="337"/>
        <v>0</v>
      </c>
      <c r="AI301" s="510">
        <f t="shared" si="337"/>
        <v>0</v>
      </c>
      <c r="AJ301" s="510">
        <f t="shared" si="337"/>
        <v>0</v>
      </c>
      <c r="AK301" s="510">
        <f t="shared" si="337"/>
        <v>0</v>
      </c>
      <c r="AL301" s="510">
        <f t="shared" si="337"/>
        <v>0</v>
      </c>
      <c r="AM301" s="510">
        <f t="shared" si="337"/>
        <v>0</v>
      </c>
      <c r="AN301" s="510">
        <f t="shared" si="337"/>
        <v>0</v>
      </c>
      <c r="AO301" s="510">
        <f t="shared" si="337"/>
        <v>0</v>
      </c>
      <c r="AP301" s="510">
        <f t="shared" si="337"/>
        <v>0</v>
      </c>
      <c r="AQ301" s="510">
        <f t="shared" si="337"/>
        <v>0</v>
      </c>
      <c r="AR301" s="510">
        <f t="shared" si="337"/>
        <v>0</v>
      </c>
      <c r="AS301" s="510">
        <f t="shared" si="337"/>
        <v>0</v>
      </c>
      <c r="AT301" s="510">
        <f t="shared" si="337"/>
        <v>0</v>
      </c>
      <c r="AU301" s="510">
        <f t="shared" si="337"/>
        <v>0</v>
      </c>
      <c r="AV301" s="510">
        <f t="shared" si="337"/>
        <v>0</v>
      </c>
      <c r="AW301" s="510">
        <f t="shared" si="337"/>
        <v>0</v>
      </c>
      <c r="AX301" s="510">
        <f t="shared" si="337"/>
        <v>0</v>
      </c>
      <c r="AY301" s="510">
        <f t="shared" si="337"/>
        <v>0</v>
      </c>
      <c r="AZ301" s="510">
        <f t="shared" si="337"/>
        <v>0</v>
      </c>
      <c r="BA301" s="510">
        <f t="shared" si="337"/>
        <v>0</v>
      </c>
      <c r="BB301" s="510">
        <f t="shared" si="337"/>
        <v>0</v>
      </c>
      <c r="BC301" s="510">
        <f t="shared" si="337"/>
        <v>0</v>
      </c>
      <c r="BD301" s="510">
        <f t="shared" si="337"/>
        <v>0</v>
      </c>
      <c r="BE301" s="510">
        <f t="shared" si="337"/>
        <v>0</v>
      </c>
      <c r="BF301" s="510">
        <f t="shared" si="337"/>
        <v>0</v>
      </c>
      <c r="BG301" s="510">
        <f t="shared" si="337"/>
        <v>0</v>
      </c>
      <c r="BH301" s="510">
        <f t="shared" si="337"/>
        <v>0</v>
      </c>
      <c r="BI301" s="510">
        <f t="shared" si="337"/>
        <v>0</v>
      </c>
      <c r="BJ301" s="510">
        <f t="shared" si="337"/>
        <v>0</v>
      </c>
      <c r="BK301" s="510">
        <f t="shared" si="337"/>
        <v>0</v>
      </c>
      <c r="BL301" s="510">
        <f t="shared" si="337"/>
        <v>0</v>
      </c>
      <c r="BM301" s="510">
        <f t="shared" si="337"/>
        <v>0</v>
      </c>
      <c r="BN301" s="510">
        <f t="shared" si="337"/>
        <v>0</v>
      </c>
      <c r="BO301" s="510">
        <f t="shared" si="337"/>
        <v>0</v>
      </c>
      <c r="BP301" s="510">
        <f t="shared" si="337"/>
        <v>0</v>
      </c>
      <c r="BQ301" s="510">
        <f t="shared" si="337"/>
        <v>0</v>
      </c>
      <c r="BR301" s="510">
        <f t="shared" si="337"/>
        <v>0</v>
      </c>
      <c r="BS301" s="510">
        <f t="shared" ref="BS301:CG301" si="338">SUM(BS299:BS300)</f>
        <v>0</v>
      </c>
      <c r="BT301" s="510">
        <f t="shared" si="338"/>
        <v>0</v>
      </c>
      <c r="BU301" s="510">
        <f t="shared" si="338"/>
        <v>0</v>
      </c>
      <c r="BV301" s="510">
        <f t="shared" si="338"/>
        <v>0</v>
      </c>
      <c r="BW301" s="510">
        <f t="shared" si="338"/>
        <v>0</v>
      </c>
      <c r="BX301" s="510">
        <f t="shared" si="338"/>
        <v>0</v>
      </c>
      <c r="BY301" s="510">
        <f t="shared" si="338"/>
        <v>0</v>
      </c>
      <c r="BZ301" s="510">
        <f t="shared" si="338"/>
        <v>0</v>
      </c>
      <c r="CA301" s="510">
        <f t="shared" si="338"/>
        <v>0</v>
      </c>
      <c r="CB301" s="510">
        <f t="shared" si="338"/>
        <v>0</v>
      </c>
      <c r="CC301" s="510">
        <f t="shared" si="338"/>
        <v>0</v>
      </c>
      <c r="CD301" s="510">
        <f t="shared" si="338"/>
        <v>0</v>
      </c>
      <c r="CE301" s="510">
        <f t="shared" si="338"/>
        <v>0</v>
      </c>
      <c r="CF301" s="510">
        <f t="shared" si="338"/>
        <v>0</v>
      </c>
      <c r="CG301" s="510">
        <f t="shared" si="338"/>
        <v>0</v>
      </c>
    </row>
    <row r="302" spans="1:86" s="102" customFormat="1" ht="15.75" thickTop="1" x14ac:dyDescent="0.25">
      <c r="A302" s="539"/>
      <c r="B302" s="540"/>
      <c r="C302" s="539"/>
      <c r="D302" s="502"/>
      <c r="E302" s="502"/>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c r="AE302" s="503"/>
      <c r="AF302" s="503"/>
      <c r="AG302" s="503"/>
      <c r="AH302" s="503"/>
      <c r="AI302" s="503"/>
      <c r="AJ302" s="503"/>
      <c r="AK302" s="503"/>
      <c r="AL302" s="503"/>
      <c r="AM302" s="503"/>
      <c r="AN302" s="503"/>
      <c r="AO302" s="503"/>
      <c r="AP302" s="503"/>
      <c r="AQ302" s="503"/>
      <c r="AR302" s="503"/>
      <c r="AS302" s="503"/>
      <c r="AT302" s="503"/>
      <c r="AU302" s="503"/>
      <c r="AV302" s="503"/>
      <c r="AW302" s="503"/>
      <c r="AX302" s="503"/>
      <c r="AY302" s="503"/>
      <c r="AZ302" s="503"/>
      <c r="BA302" s="503"/>
      <c r="BB302" s="503"/>
      <c r="BC302" s="503"/>
      <c r="BD302" s="503"/>
      <c r="BE302" s="503"/>
      <c r="BF302" s="503"/>
      <c r="BG302" s="503"/>
      <c r="BH302" s="503"/>
      <c r="BI302" s="503"/>
      <c r="BJ302" s="503"/>
      <c r="BK302" s="503"/>
      <c r="BL302" s="503"/>
      <c r="BM302" s="503"/>
      <c r="BN302" s="503"/>
      <c r="BO302" s="503"/>
      <c r="BP302" s="503"/>
      <c r="BQ302" s="503"/>
      <c r="BR302" s="503"/>
      <c r="BS302" s="503"/>
      <c r="BT302" s="503"/>
      <c r="BU302" s="503"/>
      <c r="BV302" s="503"/>
      <c r="BW302" s="503"/>
      <c r="BX302" s="503"/>
      <c r="BY302" s="503"/>
      <c r="BZ302" s="503"/>
      <c r="CA302" s="503"/>
      <c r="CB302" s="503"/>
      <c r="CC302" s="503"/>
      <c r="CD302" s="503"/>
      <c r="CE302" s="503"/>
      <c r="CF302" s="503"/>
      <c r="CG302" s="503"/>
      <c r="CH302" s="66"/>
    </row>
    <row r="303" spans="1:86" s="77" customFormat="1" x14ac:dyDescent="0.25">
      <c r="A303" s="523"/>
      <c r="B303" s="530" t="s">
        <v>1240</v>
      </c>
      <c r="C303" s="523"/>
      <c r="D303" s="524"/>
      <c r="E303" s="524"/>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c r="BC303" s="506"/>
      <c r="BD303" s="506"/>
      <c r="BE303" s="506"/>
      <c r="BF303" s="506"/>
      <c r="BG303" s="506"/>
      <c r="BH303" s="506"/>
      <c r="BI303" s="506"/>
      <c r="BJ303" s="506"/>
      <c r="BK303" s="506"/>
      <c r="BL303" s="506"/>
      <c r="BM303" s="506"/>
      <c r="BN303" s="506"/>
      <c r="BO303" s="506"/>
      <c r="BP303" s="506"/>
      <c r="BQ303" s="506"/>
      <c r="BR303" s="506"/>
      <c r="BS303" s="506"/>
      <c r="BT303" s="506"/>
      <c r="BU303" s="506"/>
      <c r="BV303" s="506"/>
      <c r="BW303" s="506"/>
      <c r="BX303" s="506"/>
      <c r="BY303" s="506"/>
      <c r="BZ303" s="506"/>
      <c r="CA303" s="506"/>
      <c r="CB303" s="506"/>
      <c r="CC303" s="506"/>
      <c r="CD303" s="506"/>
      <c r="CE303" s="506"/>
      <c r="CF303" s="506"/>
      <c r="CG303" s="506"/>
      <c r="CH303" s="66"/>
    </row>
    <row r="304" spans="1:86" s="77" customFormat="1" x14ac:dyDescent="0.25">
      <c r="A304" s="523"/>
      <c r="B304" s="527" t="s">
        <v>577</v>
      </c>
      <c r="C304" s="523"/>
      <c r="D304" s="519">
        <f>SUM(F304:CG304)</f>
        <v>0</v>
      </c>
      <c r="E304" s="524"/>
      <c r="F304" s="508">
        <f t="shared" ref="F304:AK304" si="339">F236</f>
        <v>0</v>
      </c>
      <c r="G304" s="508">
        <f t="shared" si="339"/>
        <v>0</v>
      </c>
      <c r="H304" s="508">
        <f t="shared" si="339"/>
        <v>0</v>
      </c>
      <c r="I304" s="508">
        <f t="shared" si="339"/>
        <v>0</v>
      </c>
      <c r="J304" s="508">
        <f t="shared" si="339"/>
        <v>0</v>
      </c>
      <c r="K304" s="508">
        <f t="shared" si="339"/>
        <v>0</v>
      </c>
      <c r="L304" s="508">
        <f t="shared" si="339"/>
        <v>0</v>
      </c>
      <c r="M304" s="508">
        <f t="shared" si="339"/>
        <v>0</v>
      </c>
      <c r="N304" s="508">
        <f t="shared" si="339"/>
        <v>0</v>
      </c>
      <c r="O304" s="508">
        <f t="shared" si="339"/>
        <v>0</v>
      </c>
      <c r="P304" s="508">
        <f t="shared" si="339"/>
        <v>0</v>
      </c>
      <c r="Q304" s="508">
        <f t="shared" si="339"/>
        <v>0</v>
      </c>
      <c r="R304" s="508">
        <f t="shared" si="339"/>
        <v>0</v>
      </c>
      <c r="S304" s="508">
        <f t="shared" si="339"/>
        <v>0</v>
      </c>
      <c r="T304" s="508">
        <f t="shared" si="339"/>
        <v>0</v>
      </c>
      <c r="U304" s="508">
        <f t="shared" si="339"/>
        <v>0</v>
      </c>
      <c r="V304" s="508">
        <f t="shared" si="339"/>
        <v>0</v>
      </c>
      <c r="W304" s="508">
        <f t="shared" si="339"/>
        <v>0</v>
      </c>
      <c r="X304" s="508">
        <f t="shared" si="339"/>
        <v>0</v>
      </c>
      <c r="Y304" s="508">
        <f t="shared" si="339"/>
        <v>0</v>
      </c>
      <c r="Z304" s="508">
        <f t="shared" si="339"/>
        <v>0</v>
      </c>
      <c r="AA304" s="508">
        <f t="shared" si="339"/>
        <v>0</v>
      </c>
      <c r="AB304" s="508">
        <f t="shared" si="339"/>
        <v>0</v>
      </c>
      <c r="AC304" s="508">
        <f t="shared" si="339"/>
        <v>0</v>
      </c>
      <c r="AD304" s="508">
        <f t="shared" si="339"/>
        <v>0</v>
      </c>
      <c r="AE304" s="508">
        <f t="shared" si="339"/>
        <v>0</v>
      </c>
      <c r="AF304" s="508">
        <f t="shared" si="339"/>
        <v>0</v>
      </c>
      <c r="AG304" s="508">
        <f t="shared" si="339"/>
        <v>0</v>
      </c>
      <c r="AH304" s="508">
        <f t="shared" si="339"/>
        <v>0</v>
      </c>
      <c r="AI304" s="508">
        <f t="shared" si="339"/>
        <v>0</v>
      </c>
      <c r="AJ304" s="508">
        <f t="shared" si="339"/>
        <v>0</v>
      </c>
      <c r="AK304" s="508">
        <f t="shared" si="339"/>
        <v>0</v>
      </c>
      <c r="AL304" s="508">
        <f t="shared" ref="AL304:BQ304" si="340">AL236</f>
        <v>0</v>
      </c>
      <c r="AM304" s="508">
        <f t="shared" si="340"/>
        <v>0</v>
      </c>
      <c r="AN304" s="508">
        <f t="shared" si="340"/>
        <v>0</v>
      </c>
      <c r="AO304" s="508">
        <f t="shared" si="340"/>
        <v>0</v>
      </c>
      <c r="AP304" s="508">
        <f t="shared" si="340"/>
        <v>0</v>
      </c>
      <c r="AQ304" s="508">
        <f t="shared" si="340"/>
        <v>0</v>
      </c>
      <c r="AR304" s="508">
        <f t="shared" si="340"/>
        <v>0</v>
      </c>
      <c r="AS304" s="508">
        <f t="shared" si="340"/>
        <v>0</v>
      </c>
      <c r="AT304" s="508">
        <f t="shared" si="340"/>
        <v>0</v>
      </c>
      <c r="AU304" s="508">
        <f t="shared" si="340"/>
        <v>0</v>
      </c>
      <c r="AV304" s="508">
        <f t="shared" si="340"/>
        <v>0</v>
      </c>
      <c r="AW304" s="508">
        <f t="shared" si="340"/>
        <v>0</v>
      </c>
      <c r="AX304" s="508">
        <f t="shared" si="340"/>
        <v>0</v>
      </c>
      <c r="AY304" s="508">
        <f t="shared" si="340"/>
        <v>0</v>
      </c>
      <c r="AZ304" s="508">
        <f t="shared" si="340"/>
        <v>0</v>
      </c>
      <c r="BA304" s="508">
        <f t="shared" si="340"/>
        <v>0</v>
      </c>
      <c r="BB304" s="508">
        <f t="shared" si="340"/>
        <v>0</v>
      </c>
      <c r="BC304" s="508">
        <f t="shared" si="340"/>
        <v>0</v>
      </c>
      <c r="BD304" s="508">
        <f t="shared" si="340"/>
        <v>0</v>
      </c>
      <c r="BE304" s="508">
        <f t="shared" si="340"/>
        <v>0</v>
      </c>
      <c r="BF304" s="508">
        <f t="shared" si="340"/>
        <v>0</v>
      </c>
      <c r="BG304" s="508">
        <f t="shared" si="340"/>
        <v>0</v>
      </c>
      <c r="BH304" s="508">
        <f t="shared" si="340"/>
        <v>0</v>
      </c>
      <c r="BI304" s="508">
        <f t="shared" si="340"/>
        <v>0</v>
      </c>
      <c r="BJ304" s="508">
        <f t="shared" si="340"/>
        <v>0</v>
      </c>
      <c r="BK304" s="508">
        <f t="shared" si="340"/>
        <v>0</v>
      </c>
      <c r="BL304" s="508">
        <f t="shared" si="340"/>
        <v>0</v>
      </c>
      <c r="BM304" s="508">
        <f t="shared" si="340"/>
        <v>0</v>
      </c>
      <c r="BN304" s="508">
        <f t="shared" si="340"/>
        <v>0</v>
      </c>
      <c r="BO304" s="508">
        <f t="shared" si="340"/>
        <v>0</v>
      </c>
      <c r="BP304" s="508">
        <f t="shared" si="340"/>
        <v>0</v>
      </c>
      <c r="BQ304" s="508">
        <f t="shared" si="340"/>
        <v>0</v>
      </c>
      <c r="BR304" s="508">
        <f t="shared" ref="BR304:CG304" si="341">BR236</f>
        <v>0</v>
      </c>
      <c r="BS304" s="508">
        <f t="shared" si="341"/>
        <v>0</v>
      </c>
      <c r="BT304" s="508">
        <f t="shared" si="341"/>
        <v>0</v>
      </c>
      <c r="BU304" s="508">
        <f t="shared" si="341"/>
        <v>0</v>
      </c>
      <c r="BV304" s="508">
        <f t="shared" si="341"/>
        <v>0</v>
      </c>
      <c r="BW304" s="508">
        <f t="shared" si="341"/>
        <v>0</v>
      </c>
      <c r="BX304" s="508">
        <f t="shared" si="341"/>
        <v>0</v>
      </c>
      <c r="BY304" s="508">
        <f t="shared" si="341"/>
        <v>0</v>
      </c>
      <c r="BZ304" s="508">
        <f t="shared" si="341"/>
        <v>0</v>
      </c>
      <c r="CA304" s="508">
        <f t="shared" si="341"/>
        <v>0</v>
      </c>
      <c r="CB304" s="508">
        <f t="shared" si="341"/>
        <v>0</v>
      </c>
      <c r="CC304" s="508">
        <f t="shared" si="341"/>
        <v>0</v>
      </c>
      <c r="CD304" s="508">
        <f t="shared" si="341"/>
        <v>0</v>
      </c>
      <c r="CE304" s="508">
        <f t="shared" si="341"/>
        <v>0</v>
      </c>
      <c r="CF304" s="508">
        <f t="shared" si="341"/>
        <v>0</v>
      </c>
      <c r="CG304" s="508">
        <f t="shared" si="341"/>
        <v>0</v>
      </c>
      <c r="CH304" s="66"/>
    </row>
    <row r="305" spans="1:86" s="77" customFormat="1" x14ac:dyDescent="0.25">
      <c r="A305" s="523"/>
      <c r="B305" s="527" t="s">
        <v>578</v>
      </c>
      <c r="C305" s="523"/>
      <c r="D305" s="519">
        <f>SUM(F305:CG305)</f>
        <v>0</v>
      </c>
      <c r="E305" s="524"/>
      <c r="F305" s="508">
        <f t="shared" ref="F305:AK305" si="342">F237</f>
        <v>0</v>
      </c>
      <c r="G305" s="508">
        <f t="shared" si="342"/>
        <v>0</v>
      </c>
      <c r="H305" s="508">
        <f t="shared" si="342"/>
        <v>0</v>
      </c>
      <c r="I305" s="508">
        <f t="shared" si="342"/>
        <v>0</v>
      </c>
      <c r="J305" s="508">
        <f t="shared" si="342"/>
        <v>0</v>
      </c>
      <c r="K305" s="508">
        <f t="shared" si="342"/>
        <v>0</v>
      </c>
      <c r="L305" s="508">
        <f t="shared" si="342"/>
        <v>0</v>
      </c>
      <c r="M305" s="508">
        <f t="shared" si="342"/>
        <v>0</v>
      </c>
      <c r="N305" s="508">
        <f t="shared" si="342"/>
        <v>0</v>
      </c>
      <c r="O305" s="508">
        <f t="shared" si="342"/>
        <v>0</v>
      </c>
      <c r="P305" s="508">
        <f t="shared" si="342"/>
        <v>0</v>
      </c>
      <c r="Q305" s="508">
        <f t="shared" si="342"/>
        <v>0</v>
      </c>
      <c r="R305" s="508">
        <f t="shared" si="342"/>
        <v>0</v>
      </c>
      <c r="S305" s="508">
        <f t="shared" si="342"/>
        <v>0</v>
      </c>
      <c r="T305" s="508">
        <f t="shared" si="342"/>
        <v>0</v>
      </c>
      <c r="U305" s="508">
        <f t="shared" si="342"/>
        <v>0</v>
      </c>
      <c r="V305" s="508">
        <f t="shared" si="342"/>
        <v>0</v>
      </c>
      <c r="W305" s="508">
        <f t="shared" si="342"/>
        <v>0</v>
      </c>
      <c r="X305" s="508">
        <f t="shared" si="342"/>
        <v>0</v>
      </c>
      <c r="Y305" s="508">
        <f t="shared" si="342"/>
        <v>0</v>
      </c>
      <c r="Z305" s="508">
        <f t="shared" si="342"/>
        <v>0</v>
      </c>
      <c r="AA305" s="508">
        <f t="shared" si="342"/>
        <v>0</v>
      </c>
      <c r="AB305" s="508">
        <f t="shared" si="342"/>
        <v>0</v>
      </c>
      <c r="AC305" s="508">
        <f t="shared" si="342"/>
        <v>0</v>
      </c>
      <c r="AD305" s="508">
        <f t="shared" si="342"/>
        <v>0</v>
      </c>
      <c r="AE305" s="508">
        <f t="shared" si="342"/>
        <v>0</v>
      </c>
      <c r="AF305" s="508">
        <f t="shared" si="342"/>
        <v>0</v>
      </c>
      <c r="AG305" s="508">
        <f t="shared" si="342"/>
        <v>0</v>
      </c>
      <c r="AH305" s="508">
        <f t="shared" si="342"/>
        <v>0</v>
      </c>
      <c r="AI305" s="508">
        <f t="shared" si="342"/>
        <v>0</v>
      </c>
      <c r="AJ305" s="508">
        <f t="shared" si="342"/>
        <v>0</v>
      </c>
      <c r="AK305" s="508">
        <f t="shared" si="342"/>
        <v>0</v>
      </c>
      <c r="AL305" s="508">
        <f t="shared" ref="AL305:BQ305" si="343">AL237</f>
        <v>0</v>
      </c>
      <c r="AM305" s="508">
        <f t="shared" si="343"/>
        <v>0</v>
      </c>
      <c r="AN305" s="508">
        <f t="shared" si="343"/>
        <v>0</v>
      </c>
      <c r="AO305" s="508">
        <f t="shared" si="343"/>
        <v>0</v>
      </c>
      <c r="AP305" s="508">
        <f t="shared" si="343"/>
        <v>0</v>
      </c>
      <c r="AQ305" s="508">
        <f t="shared" si="343"/>
        <v>0</v>
      </c>
      <c r="AR305" s="508">
        <f t="shared" si="343"/>
        <v>0</v>
      </c>
      <c r="AS305" s="508">
        <f t="shared" si="343"/>
        <v>0</v>
      </c>
      <c r="AT305" s="508">
        <f t="shared" si="343"/>
        <v>0</v>
      </c>
      <c r="AU305" s="508">
        <f t="shared" si="343"/>
        <v>0</v>
      </c>
      <c r="AV305" s="508">
        <f t="shared" si="343"/>
        <v>0</v>
      </c>
      <c r="AW305" s="508">
        <f t="shared" si="343"/>
        <v>0</v>
      </c>
      <c r="AX305" s="508">
        <f t="shared" si="343"/>
        <v>0</v>
      </c>
      <c r="AY305" s="508">
        <f t="shared" si="343"/>
        <v>0</v>
      </c>
      <c r="AZ305" s="508">
        <f t="shared" si="343"/>
        <v>0</v>
      </c>
      <c r="BA305" s="508">
        <f t="shared" si="343"/>
        <v>0</v>
      </c>
      <c r="BB305" s="508">
        <f t="shared" si="343"/>
        <v>0</v>
      </c>
      <c r="BC305" s="508">
        <f t="shared" si="343"/>
        <v>0</v>
      </c>
      <c r="BD305" s="508">
        <f t="shared" si="343"/>
        <v>0</v>
      </c>
      <c r="BE305" s="508">
        <f t="shared" si="343"/>
        <v>0</v>
      </c>
      <c r="BF305" s="508">
        <f t="shared" si="343"/>
        <v>0</v>
      </c>
      <c r="BG305" s="508">
        <f t="shared" si="343"/>
        <v>0</v>
      </c>
      <c r="BH305" s="508">
        <f t="shared" si="343"/>
        <v>0</v>
      </c>
      <c r="BI305" s="508">
        <f t="shared" si="343"/>
        <v>0</v>
      </c>
      <c r="BJ305" s="508">
        <f t="shared" si="343"/>
        <v>0</v>
      </c>
      <c r="BK305" s="508">
        <f t="shared" si="343"/>
        <v>0</v>
      </c>
      <c r="BL305" s="508">
        <f t="shared" si="343"/>
        <v>0</v>
      </c>
      <c r="BM305" s="508">
        <f t="shared" si="343"/>
        <v>0</v>
      </c>
      <c r="BN305" s="508">
        <f t="shared" si="343"/>
        <v>0</v>
      </c>
      <c r="BO305" s="508">
        <f t="shared" si="343"/>
        <v>0</v>
      </c>
      <c r="BP305" s="508">
        <f t="shared" si="343"/>
        <v>0</v>
      </c>
      <c r="BQ305" s="508">
        <f t="shared" si="343"/>
        <v>0</v>
      </c>
      <c r="BR305" s="508">
        <f t="shared" ref="BR305:CG305" si="344">BR237</f>
        <v>0</v>
      </c>
      <c r="BS305" s="508">
        <f t="shared" si="344"/>
        <v>0</v>
      </c>
      <c r="BT305" s="508">
        <f t="shared" si="344"/>
        <v>0</v>
      </c>
      <c r="BU305" s="508">
        <f t="shared" si="344"/>
        <v>0</v>
      </c>
      <c r="BV305" s="508">
        <f t="shared" si="344"/>
        <v>0</v>
      </c>
      <c r="BW305" s="508">
        <f t="shared" si="344"/>
        <v>0</v>
      </c>
      <c r="BX305" s="508">
        <f t="shared" si="344"/>
        <v>0</v>
      </c>
      <c r="BY305" s="508">
        <f t="shared" si="344"/>
        <v>0</v>
      </c>
      <c r="BZ305" s="508">
        <f t="shared" si="344"/>
        <v>0</v>
      </c>
      <c r="CA305" s="508">
        <f t="shared" si="344"/>
        <v>0</v>
      </c>
      <c r="CB305" s="508">
        <f t="shared" si="344"/>
        <v>0</v>
      </c>
      <c r="CC305" s="508">
        <f t="shared" si="344"/>
        <v>0</v>
      </c>
      <c r="CD305" s="508">
        <f t="shared" si="344"/>
        <v>0</v>
      </c>
      <c r="CE305" s="508">
        <f t="shared" si="344"/>
        <v>0</v>
      </c>
      <c r="CF305" s="508">
        <f t="shared" si="344"/>
        <v>0</v>
      </c>
      <c r="CG305" s="508">
        <f t="shared" si="344"/>
        <v>0</v>
      </c>
      <c r="CH305" s="66"/>
    </row>
    <row r="306" spans="1:86" s="74" customFormat="1" ht="15.75" thickBot="1" x14ac:dyDescent="0.3">
      <c r="A306" s="526"/>
      <c r="B306" s="528" t="s">
        <v>588</v>
      </c>
      <c r="C306" s="526"/>
      <c r="D306" s="510">
        <f>SUM(F306:CG306)</f>
        <v>0</v>
      </c>
      <c r="E306" s="504"/>
      <c r="F306" s="510">
        <f>SUM(F304:F305)</f>
        <v>0</v>
      </c>
      <c r="G306" s="510">
        <f t="shared" ref="G306:BR306" si="345">SUM(G304:G305)</f>
        <v>0</v>
      </c>
      <c r="H306" s="510">
        <f t="shared" si="345"/>
        <v>0</v>
      </c>
      <c r="I306" s="510">
        <f t="shared" si="345"/>
        <v>0</v>
      </c>
      <c r="J306" s="510">
        <f t="shared" si="345"/>
        <v>0</v>
      </c>
      <c r="K306" s="510">
        <f t="shared" si="345"/>
        <v>0</v>
      </c>
      <c r="L306" s="510">
        <f t="shared" si="345"/>
        <v>0</v>
      </c>
      <c r="M306" s="510">
        <f t="shared" si="345"/>
        <v>0</v>
      </c>
      <c r="N306" s="510">
        <f t="shared" si="345"/>
        <v>0</v>
      </c>
      <c r="O306" s="510">
        <f t="shared" si="345"/>
        <v>0</v>
      </c>
      <c r="P306" s="510">
        <f t="shared" si="345"/>
        <v>0</v>
      </c>
      <c r="Q306" s="510">
        <f t="shared" si="345"/>
        <v>0</v>
      </c>
      <c r="R306" s="510">
        <f t="shared" si="345"/>
        <v>0</v>
      </c>
      <c r="S306" s="510">
        <f t="shared" si="345"/>
        <v>0</v>
      </c>
      <c r="T306" s="510">
        <f t="shared" si="345"/>
        <v>0</v>
      </c>
      <c r="U306" s="510">
        <f t="shared" si="345"/>
        <v>0</v>
      </c>
      <c r="V306" s="510">
        <f t="shared" si="345"/>
        <v>0</v>
      </c>
      <c r="W306" s="510">
        <f t="shared" si="345"/>
        <v>0</v>
      </c>
      <c r="X306" s="510">
        <f t="shared" si="345"/>
        <v>0</v>
      </c>
      <c r="Y306" s="510">
        <f t="shared" si="345"/>
        <v>0</v>
      </c>
      <c r="Z306" s="510">
        <f t="shared" si="345"/>
        <v>0</v>
      </c>
      <c r="AA306" s="510">
        <f t="shared" si="345"/>
        <v>0</v>
      </c>
      <c r="AB306" s="510">
        <f t="shared" si="345"/>
        <v>0</v>
      </c>
      <c r="AC306" s="510">
        <f t="shared" si="345"/>
        <v>0</v>
      </c>
      <c r="AD306" s="510">
        <f t="shared" si="345"/>
        <v>0</v>
      </c>
      <c r="AE306" s="510">
        <f t="shared" si="345"/>
        <v>0</v>
      </c>
      <c r="AF306" s="510">
        <f t="shared" si="345"/>
        <v>0</v>
      </c>
      <c r="AG306" s="510">
        <f t="shared" si="345"/>
        <v>0</v>
      </c>
      <c r="AH306" s="510">
        <f t="shared" si="345"/>
        <v>0</v>
      </c>
      <c r="AI306" s="510">
        <f t="shared" si="345"/>
        <v>0</v>
      </c>
      <c r="AJ306" s="510">
        <f t="shared" si="345"/>
        <v>0</v>
      </c>
      <c r="AK306" s="510">
        <f t="shared" si="345"/>
        <v>0</v>
      </c>
      <c r="AL306" s="510">
        <f t="shared" si="345"/>
        <v>0</v>
      </c>
      <c r="AM306" s="510">
        <f t="shared" si="345"/>
        <v>0</v>
      </c>
      <c r="AN306" s="510">
        <f t="shared" si="345"/>
        <v>0</v>
      </c>
      <c r="AO306" s="510">
        <f t="shared" si="345"/>
        <v>0</v>
      </c>
      <c r="AP306" s="510">
        <f t="shared" si="345"/>
        <v>0</v>
      </c>
      <c r="AQ306" s="510">
        <f t="shared" si="345"/>
        <v>0</v>
      </c>
      <c r="AR306" s="510">
        <f t="shared" si="345"/>
        <v>0</v>
      </c>
      <c r="AS306" s="510">
        <f t="shared" si="345"/>
        <v>0</v>
      </c>
      <c r="AT306" s="510">
        <f t="shared" si="345"/>
        <v>0</v>
      </c>
      <c r="AU306" s="510">
        <f t="shared" si="345"/>
        <v>0</v>
      </c>
      <c r="AV306" s="510">
        <f t="shared" si="345"/>
        <v>0</v>
      </c>
      <c r="AW306" s="510">
        <f t="shared" si="345"/>
        <v>0</v>
      </c>
      <c r="AX306" s="510">
        <f t="shared" si="345"/>
        <v>0</v>
      </c>
      <c r="AY306" s="510">
        <f t="shared" si="345"/>
        <v>0</v>
      </c>
      <c r="AZ306" s="510">
        <f t="shared" si="345"/>
        <v>0</v>
      </c>
      <c r="BA306" s="510">
        <f t="shared" si="345"/>
        <v>0</v>
      </c>
      <c r="BB306" s="510">
        <f t="shared" si="345"/>
        <v>0</v>
      </c>
      <c r="BC306" s="510">
        <f t="shared" si="345"/>
        <v>0</v>
      </c>
      <c r="BD306" s="510">
        <f t="shared" si="345"/>
        <v>0</v>
      </c>
      <c r="BE306" s="510">
        <f t="shared" si="345"/>
        <v>0</v>
      </c>
      <c r="BF306" s="510">
        <f t="shared" si="345"/>
        <v>0</v>
      </c>
      <c r="BG306" s="510">
        <f t="shared" si="345"/>
        <v>0</v>
      </c>
      <c r="BH306" s="510">
        <f t="shared" si="345"/>
        <v>0</v>
      </c>
      <c r="BI306" s="510">
        <f t="shared" si="345"/>
        <v>0</v>
      </c>
      <c r="BJ306" s="510">
        <f t="shared" si="345"/>
        <v>0</v>
      </c>
      <c r="BK306" s="510">
        <f t="shared" si="345"/>
        <v>0</v>
      </c>
      <c r="BL306" s="510">
        <f t="shared" si="345"/>
        <v>0</v>
      </c>
      <c r="BM306" s="510">
        <f t="shared" si="345"/>
        <v>0</v>
      </c>
      <c r="BN306" s="510">
        <f t="shared" si="345"/>
        <v>0</v>
      </c>
      <c r="BO306" s="510">
        <f t="shared" si="345"/>
        <v>0</v>
      </c>
      <c r="BP306" s="510">
        <f t="shared" si="345"/>
        <v>0</v>
      </c>
      <c r="BQ306" s="510">
        <f t="shared" si="345"/>
        <v>0</v>
      </c>
      <c r="BR306" s="510">
        <f t="shared" si="345"/>
        <v>0</v>
      </c>
      <c r="BS306" s="510">
        <f t="shared" ref="BS306:CG306" si="346">SUM(BS304:BS305)</f>
        <v>0</v>
      </c>
      <c r="BT306" s="510">
        <f t="shared" si="346"/>
        <v>0</v>
      </c>
      <c r="BU306" s="510">
        <f t="shared" si="346"/>
        <v>0</v>
      </c>
      <c r="BV306" s="510">
        <f t="shared" si="346"/>
        <v>0</v>
      </c>
      <c r="BW306" s="510">
        <f t="shared" si="346"/>
        <v>0</v>
      </c>
      <c r="BX306" s="510">
        <f t="shared" si="346"/>
        <v>0</v>
      </c>
      <c r="BY306" s="510">
        <f t="shared" si="346"/>
        <v>0</v>
      </c>
      <c r="BZ306" s="510">
        <f t="shared" si="346"/>
        <v>0</v>
      </c>
      <c r="CA306" s="510">
        <f t="shared" si="346"/>
        <v>0</v>
      </c>
      <c r="CB306" s="510">
        <f t="shared" si="346"/>
        <v>0</v>
      </c>
      <c r="CC306" s="510">
        <f t="shared" si="346"/>
        <v>0</v>
      </c>
      <c r="CD306" s="510">
        <f t="shared" si="346"/>
        <v>0</v>
      </c>
      <c r="CE306" s="510">
        <f t="shared" si="346"/>
        <v>0</v>
      </c>
      <c r="CF306" s="510">
        <f t="shared" si="346"/>
        <v>0</v>
      </c>
      <c r="CG306" s="510">
        <f t="shared" si="346"/>
        <v>0</v>
      </c>
    </row>
    <row r="307" spans="1:86" s="102" customFormat="1" ht="15.75" thickTop="1" x14ac:dyDescent="0.25">
      <c r="A307" s="539"/>
      <c r="B307" s="540"/>
      <c r="C307" s="539"/>
      <c r="D307" s="502"/>
      <c r="E307" s="502"/>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c r="AC307" s="503"/>
      <c r="AD307" s="503"/>
      <c r="AE307" s="503"/>
      <c r="AF307" s="503"/>
      <c r="AG307" s="503"/>
      <c r="AH307" s="503"/>
      <c r="AI307" s="503"/>
      <c r="AJ307" s="503"/>
      <c r="AK307" s="503"/>
      <c r="AL307" s="503"/>
      <c r="AM307" s="503"/>
      <c r="AN307" s="503"/>
      <c r="AO307" s="503"/>
      <c r="AP307" s="503"/>
      <c r="AQ307" s="503"/>
      <c r="AR307" s="503"/>
      <c r="AS307" s="503"/>
      <c r="AT307" s="503"/>
      <c r="AU307" s="503"/>
      <c r="AV307" s="503"/>
      <c r="AW307" s="503"/>
      <c r="AX307" s="503"/>
      <c r="AY307" s="503"/>
      <c r="AZ307" s="503"/>
      <c r="BA307" s="503"/>
      <c r="BB307" s="503"/>
      <c r="BC307" s="503"/>
      <c r="BD307" s="503"/>
      <c r="BE307" s="503"/>
      <c r="BF307" s="503"/>
      <c r="BG307" s="503"/>
      <c r="BH307" s="503"/>
      <c r="BI307" s="503"/>
      <c r="BJ307" s="503"/>
      <c r="BK307" s="503"/>
      <c r="BL307" s="503"/>
      <c r="BM307" s="503"/>
      <c r="BN307" s="503"/>
      <c r="BO307" s="503"/>
      <c r="BP307" s="503"/>
      <c r="BQ307" s="503"/>
      <c r="BR307" s="503"/>
      <c r="BS307" s="503"/>
      <c r="BT307" s="503"/>
      <c r="BU307" s="503"/>
      <c r="BV307" s="503"/>
      <c r="BW307" s="503"/>
      <c r="BX307" s="503"/>
      <c r="BY307" s="503"/>
      <c r="BZ307" s="503"/>
      <c r="CA307" s="503"/>
      <c r="CB307" s="503"/>
      <c r="CC307" s="503"/>
      <c r="CD307" s="503"/>
      <c r="CE307" s="503"/>
      <c r="CF307" s="503"/>
      <c r="CG307" s="503"/>
      <c r="CH307" s="66"/>
    </row>
    <row r="308" spans="1:86" s="77" customFormat="1" x14ac:dyDescent="0.25">
      <c r="A308" s="523"/>
      <c r="B308" s="530" t="s">
        <v>595</v>
      </c>
      <c r="C308" s="523"/>
      <c r="D308" s="524"/>
      <c r="E308" s="524"/>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c r="BC308" s="506"/>
      <c r="BD308" s="506"/>
      <c r="BE308" s="506"/>
      <c r="BF308" s="506"/>
      <c r="BG308" s="506"/>
      <c r="BH308" s="506"/>
      <c r="BI308" s="506"/>
      <c r="BJ308" s="506"/>
      <c r="BK308" s="506"/>
      <c r="BL308" s="506"/>
      <c r="BM308" s="506"/>
      <c r="BN308" s="506"/>
      <c r="BO308" s="506"/>
      <c r="BP308" s="506"/>
      <c r="BQ308" s="506"/>
      <c r="BR308" s="506"/>
      <c r="BS308" s="506"/>
      <c r="BT308" s="506"/>
      <c r="BU308" s="506"/>
      <c r="BV308" s="506"/>
      <c r="BW308" s="506"/>
      <c r="BX308" s="506"/>
      <c r="BY308" s="506"/>
      <c r="BZ308" s="506"/>
      <c r="CA308" s="506"/>
      <c r="CB308" s="506"/>
      <c r="CC308" s="506"/>
      <c r="CD308" s="506"/>
      <c r="CE308" s="506"/>
      <c r="CF308" s="506"/>
      <c r="CG308" s="506"/>
      <c r="CH308" s="66"/>
    </row>
    <row r="309" spans="1:86" s="77" customFormat="1" x14ac:dyDescent="0.25">
      <c r="A309" s="523"/>
      <c r="B309" s="531" t="s">
        <v>591</v>
      </c>
      <c r="C309" s="523"/>
      <c r="D309" s="519">
        <f>SUM(F309:CG309)</f>
        <v>-39452.883750000001</v>
      </c>
      <c r="E309" s="524"/>
      <c r="F309" s="508">
        <f t="shared" ref="F309:AK309" si="347">F201</f>
        <v>0</v>
      </c>
      <c r="G309" s="508">
        <f t="shared" si="347"/>
        <v>-39452.883750000001</v>
      </c>
      <c r="H309" s="508">
        <f t="shared" si="347"/>
        <v>0</v>
      </c>
      <c r="I309" s="508">
        <f t="shared" si="347"/>
        <v>0</v>
      </c>
      <c r="J309" s="508">
        <f t="shared" si="347"/>
        <v>0</v>
      </c>
      <c r="K309" s="508">
        <f t="shared" si="347"/>
        <v>0</v>
      </c>
      <c r="L309" s="508">
        <f t="shared" si="347"/>
        <v>0</v>
      </c>
      <c r="M309" s="508">
        <f t="shared" si="347"/>
        <v>0</v>
      </c>
      <c r="N309" s="508">
        <f t="shared" si="347"/>
        <v>0</v>
      </c>
      <c r="O309" s="508">
        <f t="shared" si="347"/>
        <v>0</v>
      </c>
      <c r="P309" s="508">
        <f t="shared" si="347"/>
        <v>0</v>
      </c>
      <c r="Q309" s="508">
        <f t="shared" si="347"/>
        <v>0</v>
      </c>
      <c r="R309" s="508">
        <f t="shared" si="347"/>
        <v>0</v>
      </c>
      <c r="S309" s="508">
        <f t="shared" si="347"/>
        <v>0</v>
      </c>
      <c r="T309" s="508">
        <f t="shared" si="347"/>
        <v>0</v>
      </c>
      <c r="U309" s="508">
        <f t="shared" si="347"/>
        <v>0</v>
      </c>
      <c r="V309" s="508">
        <f t="shared" si="347"/>
        <v>0</v>
      </c>
      <c r="W309" s="508">
        <f t="shared" si="347"/>
        <v>0</v>
      </c>
      <c r="X309" s="508">
        <f t="shared" si="347"/>
        <v>0</v>
      </c>
      <c r="Y309" s="508">
        <f t="shared" si="347"/>
        <v>0</v>
      </c>
      <c r="Z309" s="508">
        <f t="shared" si="347"/>
        <v>0</v>
      </c>
      <c r="AA309" s="508">
        <f t="shared" si="347"/>
        <v>0</v>
      </c>
      <c r="AB309" s="508">
        <f t="shared" si="347"/>
        <v>0</v>
      </c>
      <c r="AC309" s="508">
        <f t="shared" si="347"/>
        <v>0</v>
      </c>
      <c r="AD309" s="508">
        <f t="shared" si="347"/>
        <v>0</v>
      </c>
      <c r="AE309" s="508">
        <f t="shared" si="347"/>
        <v>0</v>
      </c>
      <c r="AF309" s="508">
        <f t="shared" si="347"/>
        <v>0</v>
      </c>
      <c r="AG309" s="508">
        <f t="shared" si="347"/>
        <v>0</v>
      </c>
      <c r="AH309" s="508">
        <f t="shared" si="347"/>
        <v>0</v>
      </c>
      <c r="AI309" s="508">
        <f t="shared" si="347"/>
        <v>0</v>
      </c>
      <c r="AJ309" s="508">
        <f t="shared" si="347"/>
        <v>0</v>
      </c>
      <c r="AK309" s="508">
        <f t="shared" si="347"/>
        <v>0</v>
      </c>
      <c r="AL309" s="508">
        <f t="shared" ref="AL309:BQ309" si="348">AL201</f>
        <v>0</v>
      </c>
      <c r="AM309" s="508">
        <f t="shared" si="348"/>
        <v>0</v>
      </c>
      <c r="AN309" s="508">
        <f t="shared" si="348"/>
        <v>0</v>
      </c>
      <c r="AO309" s="508">
        <f t="shared" si="348"/>
        <v>0</v>
      </c>
      <c r="AP309" s="508">
        <f t="shared" si="348"/>
        <v>0</v>
      </c>
      <c r="AQ309" s="508">
        <f t="shared" si="348"/>
        <v>0</v>
      </c>
      <c r="AR309" s="508">
        <f t="shared" si="348"/>
        <v>0</v>
      </c>
      <c r="AS309" s="508">
        <f t="shared" si="348"/>
        <v>0</v>
      </c>
      <c r="AT309" s="508">
        <f t="shared" si="348"/>
        <v>0</v>
      </c>
      <c r="AU309" s="508">
        <f t="shared" si="348"/>
        <v>0</v>
      </c>
      <c r="AV309" s="508">
        <f t="shared" si="348"/>
        <v>0</v>
      </c>
      <c r="AW309" s="508">
        <f t="shared" si="348"/>
        <v>0</v>
      </c>
      <c r="AX309" s="508">
        <f t="shared" si="348"/>
        <v>0</v>
      </c>
      <c r="AY309" s="508">
        <f t="shared" si="348"/>
        <v>0</v>
      </c>
      <c r="AZ309" s="508">
        <f t="shared" si="348"/>
        <v>0</v>
      </c>
      <c r="BA309" s="508">
        <f t="shared" si="348"/>
        <v>0</v>
      </c>
      <c r="BB309" s="508">
        <f t="shared" si="348"/>
        <v>0</v>
      </c>
      <c r="BC309" s="508">
        <f t="shared" si="348"/>
        <v>0</v>
      </c>
      <c r="BD309" s="508">
        <f t="shared" si="348"/>
        <v>0</v>
      </c>
      <c r="BE309" s="508">
        <f t="shared" si="348"/>
        <v>0</v>
      </c>
      <c r="BF309" s="508">
        <f t="shared" si="348"/>
        <v>0</v>
      </c>
      <c r="BG309" s="508">
        <f t="shared" si="348"/>
        <v>0</v>
      </c>
      <c r="BH309" s="508">
        <f t="shared" si="348"/>
        <v>0</v>
      </c>
      <c r="BI309" s="508">
        <f t="shared" si="348"/>
        <v>0</v>
      </c>
      <c r="BJ309" s="508">
        <f t="shared" si="348"/>
        <v>0</v>
      </c>
      <c r="BK309" s="508">
        <f t="shared" si="348"/>
        <v>0</v>
      </c>
      <c r="BL309" s="508">
        <f t="shared" si="348"/>
        <v>0</v>
      </c>
      <c r="BM309" s="508">
        <f t="shared" si="348"/>
        <v>0</v>
      </c>
      <c r="BN309" s="508">
        <f t="shared" si="348"/>
        <v>0</v>
      </c>
      <c r="BO309" s="508">
        <f t="shared" si="348"/>
        <v>0</v>
      </c>
      <c r="BP309" s="508">
        <f t="shared" si="348"/>
        <v>0</v>
      </c>
      <c r="BQ309" s="508">
        <f t="shared" si="348"/>
        <v>0</v>
      </c>
      <c r="BR309" s="508">
        <f t="shared" ref="BR309:CG309" si="349">BR201</f>
        <v>0</v>
      </c>
      <c r="BS309" s="508">
        <f t="shared" si="349"/>
        <v>0</v>
      </c>
      <c r="BT309" s="508">
        <f t="shared" si="349"/>
        <v>0</v>
      </c>
      <c r="BU309" s="508">
        <f t="shared" si="349"/>
        <v>0</v>
      </c>
      <c r="BV309" s="508">
        <f t="shared" si="349"/>
        <v>0</v>
      </c>
      <c r="BW309" s="508">
        <f t="shared" si="349"/>
        <v>0</v>
      </c>
      <c r="BX309" s="508">
        <f t="shared" si="349"/>
        <v>0</v>
      </c>
      <c r="BY309" s="508">
        <f t="shared" si="349"/>
        <v>0</v>
      </c>
      <c r="BZ309" s="508">
        <f t="shared" si="349"/>
        <v>0</v>
      </c>
      <c r="CA309" s="508">
        <f t="shared" si="349"/>
        <v>0</v>
      </c>
      <c r="CB309" s="508">
        <f t="shared" si="349"/>
        <v>0</v>
      </c>
      <c r="CC309" s="508">
        <f t="shared" si="349"/>
        <v>0</v>
      </c>
      <c r="CD309" s="508">
        <f t="shared" si="349"/>
        <v>0</v>
      </c>
      <c r="CE309" s="508">
        <f t="shared" si="349"/>
        <v>0</v>
      </c>
      <c r="CF309" s="508">
        <f t="shared" si="349"/>
        <v>0</v>
      </c>
      <c r="CG309" s="508">
        <f t="shared" si="349"/>
        <v>0</v>
      </c>
      <c r="CH309" s="66"/>
    </row>
    <row r="310" spans="1:86" s="77" customFormat="1" x14ac:dyDescent="0.25">
      <c r="A310" s="529"/>
      <c r="B310" s="532" t="s">
        <v>1193</v>
      </c>
      <c r="C310" s="529"/>
      <c r="D310" s="519">
        <f ca="1">SUM(F310:CG310)</f>
        <v>39452.883750000001</v>
      </c>
      <c r="E310" s="524"/>
      <c r="F310" s="508">
        <f t="shared" ref="F310:AK310" ca="1" si="350">F224</f>
        <v>0</v>
      </c>
      <c r="G310" s="508">
        <f t="shared" ca="1" si="350"/>
        <v>3583.7965976809573</v>
      </c>
      <c r="H310" s="508">
        <f t="shared" ca="1" si="350"/>
        <v>0</v>
      </c>
      <c r="I310" s="508">
        <f t="shared" ca="1" si="350"/>
        <v>7.2759576141834259E-12</v>
      </c>
      <c r="J310" s="508">
        <f t="shared" ca="1" si="350"/>
        <v>-1.4551915228366852E-11</v>
      </c>
      <c r="K310" s="508">
        <f t="shared" ca="1" si="350"/>
        <v>0</v>
      </c>
      <c r="L310" s="508">
        <f t="shared" ca="1" si="350"/>
        <v>1.4551915228366852E-11</v>
      </c>
      <c r="M310" s="508">
        <f t="shared" ca="1" si="350"/>
        <v>-7.2759576141834259E-12</v>
      </c>
      <c r="N310" s="508">
        <f t="shared" ca="1" si="350"/>
        <v>-7.2759576141834259E-12</v>
      </c>
      <c r="O310" s="508">
        <f t="shared" ca="1" si="350"/>
        <v>7.2759576141834259E-12</v>
      </c>
      <c r="P310" s="508">
        <f t="shared" ca="1" si="350"/>
        <v>0</v>
      </c>
      <c r="Q310" s="508">
        <f t="shared" ca="1" si="350"/>
        <v>0</v>
      </c>
      <c r="R310" s="508">
        <f t="shared" ca="1" si="350"/>
        <v>0</v>
      </c>
      <c r="S310" s="508">
        <f t="shared" ca="1" si="350"/>
        <v>-7.2759576141834259E-12</v>
      </c>
      <c r="T310" s="508">
        <f t="shared" ca="1" si="350"/>
        <v>7.2759576141834259E-12</v>
      </c>
      <c r="U310" s="508">
        <f t="shared" ca="1" si="350"/>
        <v>7.2759576141834259E-12</v>
      </c>
      <c r="V310" s="508">
        <f t="shared" ca="1" si="350"/>
        <v>0</v>
      </c>
      <c r="W310" s="508">
        <f t="shared" ca="1" si="350"/>
        <v>-7.2759576141834259E-12</v>
      </c>
      <c r="X310" s="508">
        <f t="shared" ca="1" si="350"/>
        <v>1.4551915228366852E-11</v>
      </c>
      <c r="Y310" s="508">
        <f t="shared" ca="1" si="350"/>
        <v>0</v>
      </c>
      <c r="Z310" s="508">
        <f t="shared" ca="1" si="350"/>
        <v>0</v>
      </c>
      <c r="AA310" s="508">
        <f t="shared" ca="1" si="350"/>
        <v>-7.2759576141834259E-12</v>
      </c>
      <c r="AB310" s="508">
        <f t="shared" ca="1" si="350"/>
        <v>2.1827872842550278E-11</v>
      </c>
      <c r="AC310" s="508">
        <f t="shared" ca="1" si="350"/>
        <v>-1.4551915228366852E-11</v>
      </c>
      <c r="AD310" s="508">
        <f t="shared" ca="1" si="350"/>
        <v>1.4551915228366852E-11</v>
      </c>
      <c r="AE310" s="508">
        <f t="shared" ca="1" si="350"/>
        <v>-2.9103830456733704E-11</v>
      </c>
      <c r="AF310" s="508">
        <f t="shared" ca="1" si="350"/>
        <v>2.1827872842550278E-11</v>
      </c>
      <c r="AG310" s="508">
        <f t="shared" ca="1" si="350"/>
        <v>1.4551915228366852E-11</v>
      </c>
      <c r="AH310" s="508">
        <f t="shared" ca="1" si="350"/>
        <v>-1.4551915228366852E-11</v>
      </c>
      <c r="AI310" s="508">
        <f t="shared" ca="1" si="350"/>
        <v>5.0931703299283981E-11</v>
      </c>
      <c r="AJ310" s="508">
        <f t="shared" ca="1" si="350"/>
        <v>6.5483618527650833E-11</v>
      </c>
      <c r="AK310" s="508">
        <f t="shared" ca="1" si="350"/>
        <v>35869.087152318905</v>
      </c>
      <c r="AL310" s="508">
        <f t="shared" ref="AL310:BQ310" ca="1" si="351">AL224</f>
        <v>0</v>
      </c>
      <c r="AM310" s="508">
        <f t="shared" ca="1" si="351"/>
        <v>0</v>
      </c>
      <c r="AN310" s="508">
        <f t="shared" ca="1" si="351"/>
        <v>0</v>
      </c>
      <c r="AO310" s="508">
        <f t="shared" ca="1" si="351"/>
        <v>0</v>
      </c>
      <c r="AP310" s="508">
        <f t="shared" ca="1" si="351"/>
        <v>0</v>
      </c>
      <c r="AQ310" s="508">
        <f t="shared" ca="1" si="351"/>
        <v>0</v>
      </c>
      <c r="AR310" s="508">
        <f t="shared" ca="1" si="351"/>
        <v>0</v>
      </c>
      <c r="AS310" s="508">
        <f t="shared" ca="1" si="351"/>
        <v>0</v>
      </c>
      <c r="AT310" s="508">
        <f t="shared" ca="1" si="351"/>
        <v>0</v>
      </c>
      <c r="AU310" s="508">
        <f t="shared" ca="1" si="351"/>
        <v>0</v>
      </c>
      <c r="AV310" s="508">
        <f t="shared" ca="1" si="351"/>
        <v>0</v>
      </c>
      <c r="AW310" s="508">
        <f t="shared" ca="1" si="351"/>
        <v>0</v>
      </c>
      <c r="AX310" s="508">
        <f t="shared" ca="1" si="351"/>
        <v>0</v>
      </c>
      <c r="AY310" s="508">
        <f t="shared" ca="1" si="351"/>
        <v>0</v>
      </c>
      <c r="AZ310" s="508">
        <f t="shared" ca="1" si="351"/>
        <v>0</v>
      </c>
      <c r="BA310" s="508">
        <f t="shared" ca="1" si="351"/>
        <v>0</v>
      </c>
      <c r="BB310" s="508">
        <f t="shared" ca="1" si="351"/>
        <v>0</v>
      </c>
      <c r="BC310" s="508">
        <f t="shared" ca="1" si="351"/>
        <v>0</v>
      </c>
      <c r="BD310" s="508">
        <f t="shared" ca="1" si="351"/>
        <v>0</v>
      </c>
      <c r="BE310" s="508">
        <f t="shared" ca="1" si="351"/>
        <v>0</v>
      </c>
      <c r="BF310" s="508">
        <f t="shared" ca="1" si="351"/>
        <v>0</v>
      </c>
      <c r="BG310" s="508">
        <f t="shared" ca="1" si="351"/>
        <v>0</v>
      </c>
      <c r="BH310" s="508">
        <f t="shared" ca="1" si="351"/>
        <v>0</v>
      </c>
      <c r="BI310" s="508">
        <f t="shared" ca="1" si="351"/>
        <v>0</v>
      </c>
      <c r="BJ310" s="508">
        <f t="shared" ca="1" si="351"/>
        <v>0</v>
      </c>
      <c r="BK310" s="508">
        <f t="shared" ca="1" si="351"/>
        <v>0</v>
      </c>
      <c r="BL310" s="508">
        <f t="shared" ca="1" si="351"/>
        <v>0</v>
      </c>
      <c r="BM310" s="508">
        <f t="shared" ca="1" si="351"/>
        <v>0</v>
      </c>
      <c r="BN310" s="508">
        <f t="shared" ca="1" si="351"/>
        <v>0</v>
      </c>
      <c r="BO310" s="508">
        <f t="shared" ca="1" si="351"/>
        <v>0</v>
      </c>
      <c r="BP310" s="508">
        <f t="shared" ca="1" si="351"/>
        <v>0</v>
      </c>
      <c r="BQ310" s="508">
        <f t="shared" ca="1" si="351"/>
        <v>0</v>
      </c>
      <c r="BR310" s="508">
        <f t="shared" ref="BR310:CG310" ca="1" si="352">BR224</f>
        <v>0</v>
      </c>
      <c r="BS310" s="508">
        <f t="shared" ca="1" si="352"/>
        <v>0</v>
      </c>
      <c r="BT310" s="508">
        <f t="shared" ca="1" si="352"/>
        <v>0</v>
      </c>
      <c r="BU310" s="508">
        <f t="shared" ca="1" si="352"/>
        <v>0</v>
      </c>
      <c r="BV310" s="508">
        <f t="shared" ca="1" si="352"/>
        <v>0</v>
      </c>
      <c r="BW310" s="508">
        <f t="shared" ca="1" si="352"/>
        <v>0</v>
      </c>
      <c r="BX310" s="508">
        <f t="shared" ca="1" si="352"/>
        <v>0</v>
      </c>
      <c r="BY310" s="508">
        <f t="shared" ca="1" si="352"/>
        <v>0</v>
      </c>
      <c r="BZ310" s="508">
        <f t="shared" ca="1" si="352"/>
        <v>0</v>
      </c>
      <c r="CA310" s="508">
        <f t="shared" ca="1" si="352"/>
        <v>0</v>
      </c>
      <c r="CB310" s="508">
        <f t="shared" ca="1" si="352"/>
        <v>0</v>
      </c>
      <c r="CC310" s="508">
        <f t="shared" ca="1" si="352"/>
        <v>0</v>
      </c>
      <c r="CD310" s="508">
        <f t="shared" ca="1" si="352"/>
        <v>0</v>
      </c>
      <c r="CE310" s="508">
        <f t="shared" ca="1" si="352"/>
        <v>0</v>
      </c>
      <c r="CF310" s="508">
        <f t="shared" ca="1" si="352"/>
        <v>0</v>
      </c>
      <c r="CG310" s="508">
        <f t="shared" ca="1" si="352"/>
        <v>0</v>
      </c>
      <c r="CH310" s="66"/>
    </row>
    <row r="311" spans="1:86" s="74" customFormat="1" ht="15.75" thickBot="1" x14ac:dyDescent="0.3">
      <c r="A311" s="529"/>
      <c r="B311" s="528" t="s">
        <v>589</v>
      </c>
      <c r="C311" s="529"/>
      <c r="D311" s="510">
        <f ca="1">SUM(F311:CG311)</f>
        <v>0</v>
      </c>
      <c r="E311" s="504"/>
      <c r="F311" s="510">
        <f ca="1">F309+F310</f>
        <v>0</v>
      </c>
      <c r="G311" s="510">
        <f t="shared" ref="G311:BR311" ca="1" si="353">G309+G310</f>
        <v>-35869.087152319044</v>
      </c>
      <c r="H311" s="510">
        <f t="shared" ca="1" si="353"/>
        <v>0</v>
      </c>
      <c r="I311" s="510">
        <f t="shared" ca="1" si="353"/>
        <v>7.2759576141834259E-12</v>
      </c>
      <c r="J311" s="510">
        <f t="shared" ca="1" si="353"/>
        <v>-1.4551915228366852E-11</v>
      </c>
      <c r="K311" s="510">
        <f t="shared" ca="1" si="353"/>
        <v>0</v>
      </c>
      <c r="L311" s="510">
        <f t="shared" ca="1" si="353"/>
        <v>1.4551915228366852E-11</v>
      </c>
      <c r="M311" s="510">
        <f t="shared" ca="1" si="353"/>
        <v>-7.2759576141834259E-12</v>
      </c>
      <c r="N311" s="510">
        <f t="shared" ca="1" si="353"/>
        <v>-7.2759576141834259E-12</v>
      </c>
      <c r="O311" s="510">
        <f t="shared" ca="1" si="353"/>
        <v>7.2759576141834259E-12</v>
      </c>
      <c r="P311" s="510">
        <f t="shared" ca="1" si="353"/>
        <v>0</v>
      </c>
      <c r="Q311" s="510">
        <f t="shared" ca="1" si="353"/>
        <v>0</v>
      </c>
      <c r="R311" s="510">
        <f t="shared" ca="1" si="353"/>
        <v>0</v>
      </c>
      <c r="S311" s="510">
        <f t="shared" ca="1" si="353"/>
        <v>-7.2759576141834259E-12</v>
      </c>
      <c r="T311" s="510">
        <f t="shared" ca="1" si="353"/>
        <v>7.2759576141834259E-12</v>
      </c>
      <c r="U311" s="510">
        <f t="shared" ca="1" si="353"/>
        <v>7.2759576141834259E-12</v>
      </c>
      <c r="V311" s="510">
        <f t="shared" ca="1" si="353"/>
        <v>0</v>
      </c>
      <c r="W311" s="510">
        <f t="shared" ca="1" si="353"/>
        <v>-7.2759576141834259E-12</v>
      </c>
      <c r="X311" s="510">
        <f t="shared" ca="1" si="353"/>
        <v>1.4551915228366852E-11</v>
      </c>
      <c r="Y311" s="510">
        <f t="shared" ca="1" si="353"/>
        <v>0</v>
      </c>
      <c r="Z311" s="510">
        <f t="shared" ca="1" si="353"/>
        <v>0</v>
      </c>
      <c r="AA311" s="510">
        <f t="shared" ca="1" si="353"/>
        <v>-7.2759576141834259E-12</v>
      </c>
      <c r="AB311" s="510">
        <f t="shared" ca="1" si="353"/>
        <v>2.1827872842550278E-11</v>
      </c>
      <c r="AC311" s="510">
        <f t="shared" ca="1" si="353"/>
        <v>-1.4551915228366852E-11</v>
      </c>
      <c r="AD311" s="510">
        <f t="shared" ca="1" si="353"/>
        <v>1.4551915228366852E-11</v>
      </c>
      <c r="AE311" s="510">
        <f t="shared" ca="1" si="353"/>
        <v>-2.9103830456733704E-11</v>
      </c>
      <c r="AF311" s="510">
        <f t="shared" ca="1" si="353"/>
        <v>2.1827872842550278E-11</v>
      </c>
      <c r="AG311" s="510">
        <f t="shared" ca="1" si="353"/>
        <v>1.4551915228366852E-11</v>
      </c>
      <c r="AH311" s="510">
        <f t="shared" ca="1" si="353"/>
        <v>-1.4551915228366852E-11</v>
      </c>
      <c r="AI311" s="510">
        <f t="shared" ca="1" si="353"/>
        <v>5.0931703299283981E-11</v>
      </c>
      <c r="AJ311" s="510">
        <f t="shared" ca="1" si="353"/>
        <v>6.5483618527650833E-11</v>
      </c>
      <c r="AK311" s="510">
        <f t="shared" ca="1" si="353"/>
        <v>35869.087152318905</v>
      </c>
      <c r="AL311" s="510">
        <f t="shared" ca="1" si="353"/>
        <v>0</v>
      </c>
      <c r="AM311" s="510">
        <f t="shared" ca="1" si="353"/>
        <v>0</v>
      </c>
      <c r="AN311" s="510">
        <f t="shared" ca="1" si="353"/>
        <v>0</v>
      </c>
      <c r="AO311" s="510">
        <f t="shared" ca="1" si="353"/>
        <v>0</v>
      </c>
      <c r="AP311" s="510">
        <f t="shared" ca="1" si="353"/>
        <v>0</v>
      </c>
      <c r="AQ311" s="510">
        <f t="shared" ca="1" si="353"/>
        <v>0</v>
      </c>
      <c r="AR311" s="510">
        <f t="shared" ca="1" si="353"/>
        <v>0</v>
      </c>
      <c r="AS311" s="510">
        <f t="shared" ca="1" si="353"/>
        <v>0</v>
      </c>
      <c r="AT311" s="510">
        <f t="shared" ca="1" si="353"/>
        <v>0</v>
      </c>
      <c r="AU311" s="510">
        <f t="shared" ca="1" si="353"/>
        <v>0</v>
      </c>
      <c r="AV311" s="510">
        <f t="shared" ca="1" si="353"/>
        <v>0</v>
      </c>
      <c r="AW311" s="510">
        <f t="shared" ca="1" si="353"/>
        <v>0</v>
      </c>
      <c r="AX311" s="510">
        <f t="shared" ca="1" si="353"/>
        <v>0</v>
      </c>
      <c r="AY311" s="510">
        <f t="shared" ca="1" si="353"/>
        <v>0</v>
      </c>
      <c r="AZ311" s="510">
        <f t="shared" ca="1" si="353"/>
        <v>0</v>
      </c>
      <c r="BA311" s="510">
        <f t="shared" ca="1" si="353"/>
        <v>0</v>
      </c>
      <c r="BB311" s="510">
        <f t="shared" ca="1" si="353"/>
        <v>0</v>
      </c>
      <c r="BC311" s="510">
        <f t="shared" ca="1" si="353"/>
        <v>0</v>
      </c>
      <c r="BD311" s="510">
        <f t="shared" ca="1" si="353"/>
        <v>0</v>
      </c>
      <c r="BE311" s="510">
        <f t="shared" ca="1" si="353"/>
        <v>0</v>
      </c>
      <c r="BF311" s="510">
        <f t="shared" ca="1" si="353"/>
        <v>0</v>
      </c>
      <c r="BG311" s="510">
        <f t="shared" ca="1" si="353"/>
        <v>0</v>
      </c>
      <c r="BH311" s="510">
        <f t="shared" ca="1" si="353"/>
        <v>0</v>
      </c>
      <c r="BI311" s="510">
        <f t="shared" ca="1" si="353"/>
        <v>0</v>
      </c>
      <c r="BJ311" s="510">
        <f t="shared" ca="1" si="353"/>
        <v>0</v>
      </c>
      <c r="BK311" s="510">
        <f t="shared" ca="1" si="353"/>
        <v>0</v>
      </c>
      <c r="BL311" s="510">
        <f t="shared" ca="1" si="353"/>
        <v>0</v>
      </c>
      <c r="BM311" s="510">
        <f t="shared" ca="1" si="353"/>
        <v>0</v>
      </c>
      <c r="BN311" s="510">
        <f t="shared" ca="1" si="353"/>
        <v>0</v>
      </c>
      <c r="BO311" s="510">
        <f t="shared" ca="1" si="353"/>
        <v>0</v>
      </c>
      <c r="BP311" s="510">
        <f t="shared" ca="1" si="353"/>
        <v>0</v>
      </c>
      <c r="BQ311" s="510">
        <f t="shared" ca="1" si="353"/>
        <v>0</v>
      </c>
      <c r="BR311" s="510">
        <f t="shared" ca="1" si="353"/>
        <v>0</v>
      </c>
      <c r="BS311" s="510">
        <f t="shared" ref="BS311:CG311" ca="1" si="354">BS309+BS310</f>
        <v>0</v>
      </c>
      <c r="BT311" s="510">
        <f t="shared" ca="1" si="354"/>
        <v>0</v>
      </c>
      <c r="BU311" s="510">
        <f t="shared" ca="1" si="354"/>
        <v>0</v>
      </c>
      <c r="BV311" s="510">
        <f t="shared" ca="1" si="354"/>
        <v>0</v>
      </c>
      <c r="BW311" s="510">
        <f t="shared" ca="1" si="354"/>
        <v>0</v>
      </c>
      <c r="BX311" s="510">
        <f t="shared" ca="1" si="354"/>
        <v>0</v>
      </c>
      <c r="BY311" s="510">
        <f t="shared" ca="1" si="354"/>
        <v>0</v>
      </c>
      <c r="BZ311" s="510">
        <f t="shared" ca="1" si="354"/>
        <v>0</v>
      </c>
      <c r="CA311" s="510">
        <f t="shared" ca="1" si="354"/>
        <v>0</v>
      </c>
      <c r="CB311" s="510">
        <f t="shared" ca="1" si="354"/>
        <v>0</v>
      </c>
      <c r="CC311" s="510">
        <f t="shared" ca="1" si="354"/>
        <v>0</v>
      </c>
      <c r="CD311" s="510">
        <f t="shared" ca="1" si="354"/>
        <v>0</v>
      </c>
      <c r="CE311" s="510">
        <f t="shared" ca="1" si="354"/>
        <v>0</v>
      </c>
      <c r="CF311" s="510">
        <f t="shared" ca="1" si="354"/>
        <v>0</v>
      </c>
      <c r="CG311" s="510">
        <f t="shared" ca="1" si="354"/>
        <v>0</v>
      </c>
    </row>
    <row r="312" spans="1:86" s="77" customFormat="1" ht="15.75" thickTop="1" x14ac:dyDescent="0.25">
      <c r="A312" s="529"/>
      <c r="B312" s="528"/>
      <c r="C312" s="529"/>
      <c r="D312" s="520"/>
      <c r="E312" s="524"/>
      <c r="F312" s="508"/>
      <c r="G312" s="508"/>
      <c r="H312" s="508"/>
      <c r="I312" s="508"/>
      <c r="J312" s="508"/>
      <c r="K312" s="508"/>
      <c r="L312" s="508"/>
      <c r="M312" s="508"/>
      <c r="N312" s="508"/>
      <c r="O312" s="508"/>
      <c r="P312" s="508"/>
      <c r="Q312" s="508"/>
      <c r="R312" s="508"/>
      <c r="S312" s="508"/>
      <c r="T312" s="508"/>
      <c r="U312" s="508"/>
      <c r="V312" s="508"/>
      <c r="W312" s="508"/>
      <c r="X312" s="508"/>
      <c r="Y312" s="508"/>
      <c r="Z312" s="508"/>
      <c r="AA312" s="508"/>
      <c r="AB312" s="508"/>
      <c r="AC312" s="508"/>
      <c r="AD312" s="508"/>
      <c r="AE312" s="508"/>
      <c r="AF312" s="508"/>
      <c r="AG312" s="508"/>
      <c r="AH312" s="508"/>
      <c r="AI312" s="508"/>
      <c r="AJ312" s="508"/>
      <c r="AK312" s="508"/>
      <c r="AL312" s="508"/>
      <c r="AM312" s="508"/>
      <c r="AN312" s="508"/>
      <c r="AO312" s="508"/>
      <c r="AP312" s="508"/>
      <c r="AQ312" s="508"/>
      <c r="AR312" s="508"/>
      <c r="AS312" s="508"/>
      <c r="AT312" s="508"/>
      <c r="AU312" s="508"/>
      <c r="AV312" s="508"/>
      <c r="AW312" s="508"/>
      <c r="AX312" s="508"/>
      <c r="AY312" s="508"/>
      <c r="AZ312" s="508"/>
      <c r="BA312" s="508"/>
      <c r="BB312" s="508"/>
      <c r="BC312" s="508"/>
      <c r="BD312" s="508"/>
      <c r="BE312" s="508"/>
      <c r="BF312" s="508"/>
      <c r="BG312" s="508"/>
      <c r="BH312" s="508"/>
      <c r="BI312" s="508"/>
      <c r="BJ312" s="508"/>
      <c r="BK312" s="508"/>
      <c r="BL312" s="508"/>
      <c r="BM312" s="508"/>
      <c r="BN312" s="508"/>
      <c r="BO312" s="508"/>
      <c r="BP312" s="508"/>
      <c r="BQ312" s="508"/>
      <c r="BR312" s="508"/>
      <c r="BS312" s="508"/>
      <c r="BT312" s="508"/>
      <c r="BU312" s="508"/>
      <c r="BV312" s="508"/>
      <c r="BW312" s="508"/>
      <c r="BX312" s="508"/>
      <c r="BY312" s="508"/>
      <c r="BZ312" s="508"/>
      <c r="CA312" s="508"/>
      <c r="CB312" s="508"/>
      <c r="CC312" s="508"/>
      <c r="CD312" s="508"/>
      <c r="CE312" s="508"/>
      <c r="CF312" s="508"/>
      <c r="CG312" s="508"/>
      <c r="CH312" s="66"/>
    </row>
    <row r="313" spans="1:86" s="77" customFormat="1" x14ac:dyDescent="0.25">
      <c r="A313" s="529"/>
      <c r="B313" s="530" t="s">
        <v>808</v>
      </c>
      <c r="C313" s="529"/>
      <c r="D313" s="520"/>
      <c r="E313" s="524"/>
      <c r="F313" s="508"/>
      <c r="G313" s="508"/>
      <c r="H313" s="508"/>
      <c r="I313" s="508"/>
      <c r="J313" s="508"/>
      <c r="K313" s="508"/>
      <c r="L313" s="508"/>
      <c r="M313" s="508"/>
      <c r="N313" s="508"/>
      <c r="O313" s="508"/>
      <c r="P313" s="508"/>
      <c r="Q313" s="508"/>
      <c r="R313" s="508"/>
      <c r="S313" s="508"/>
      <c r="T313" s="508"/>
      <c r="U313" s="508"/>
      <c r="V313" s="508"/>
      <c r="W313" s="508"/>
      <c r="X313" s="508"/>
      <c r="Y313" s="508"/>
      <c r="Z313" s="508"/>
      <c r="AA313" s="508"/>
      <c r="AB313" s="508"/>
      <c r="AC313" s="508"/>
      <c r="AD313" s="508"/>
      <c r="AE313" s="508"/>
      <c r="AF313" s="508"/>
      <c r="AG313" s="508"/>
      <c r="AH313" s="508"/>
      <c r="AI313" s="508"/>
      <c r="AJ313" s="508"/>
      <c r="AK313" s="508"/>
      <c r="AL313" s="508"/>
      <c r="AM313" s="508"/>
      <c r="AN313" s="508"/>
      <c r="AO313" s="508"/>
      <c r="AP313" s="508"/>
      <c r="AQ313" s="508"/>
      <c r="AR313" s="508"/>
      <c r="AS313" s="508"/>
      <c r="AT313" s="508"/>
      <c r="AU313" s="508"/>
      <c r="AV313" s="508"/>
      <c r="AW313" s="508"/>
      <c r="AX313" s="508"/>
      <c r="AY313" s="508"/>
      <c r="AZ313" s="508"/>
      <c r="BA313" s="508"/>
      <c r="BB313" s="508"/>
      <c r="BC313" s="508"/>
      <c r="BD313" s="508"/>
      <c r="BE313" s="508"/>
      <c r="BF313" s="508"/>
      <c r="BG313" s="508"/>
      <c r="BH313" s="508"/>
      <c r="BI313" s="508"/>
      <c r="BJ313" s="508"/>
      <c r="BK313" s="508"/>
      <c r="BL313" s="508"/>
      <c r="BM313" s="508"/>
      <c r="BN313" s="508"/>
      <c r="BO313" s="508"/>
      <c r="BP313" s="508"/>
      <c r="BQ313" s="508"/>
      <c r="BR313" s="508"/>
      <c r="BS313" s="508"/>
      <c r="BT313" s="508"/>
      <c r="BU313" s="508"/>
      <c r="BV313" s="508"/>
      <c r="BW313" s="508"/>
      <c r="BX313" s="508"/>
      <c r="BY313" s="508"/>
      <c r="BZ313" s="508"/>
      <c r="CA313" s="508"/>
      <c r="CB313" s="508"/>
      <c r="CC313" s="508"/>
      <c r="CD313" s="508"/>
      <c r="CE313" s="508"/>
      <c r="CF313" s="508"/>
      <c r="CG313" s="508"/>
      <c r="CH313" s="66"/>
    </row>
    <row r="314" spans="1:86" s="77" customFormat="1" x14ac:dyDescent="0.25">
      <c r="A314" s="529"/>
      <c r="B314" s="531" t="s">
        <v>1214</v>
      </c>
      <c r="C314" s="529"/>
      <c r="D314" s="519">
        <f>SUM(F314:CG314)</f>
        <v>0</v>
      </c>
      <c r="E314" s="524"/>
      <c r="F314" s="508">
        <f t="shared" ref="F314:AK314" si="355">F182</f>
        <v>0</v>
      </c>
      <c r="G314" s="508">
        <f t="shared" si="355"/>
        <v>0</v>
      </c>
      <c r="H314" s="508">
        <f t="shared" si="355"/>
        <v>0</v>
      </c>
      <c r="I314" s="508">
        <f t="shared" si="355"/>
        <v>0</v>
      </c>
      <c r="J314" s="508">
        <f t="shared" si="355"/>
        <v>0</v>
      </c>
      <c r="K314" s="508">
        <f t="shared" si="355"/>
        <v>0</v>
      </c>
      <c r="L314" s="508">
        <f t="shared" si="355"/>
        <v>0</v>
      </c>
      <c r="M314" s="508">
        <f t="shared" si="355"/>
        <v>0</v>
      </c>
      <c r="N314" s="508">
        <f t="shared" si="355"/>
        <v>0</v>
      </c>
      <c r="O314" s="508">
        <f t="shared" si="355"/>
        <v>0</v>
      </c>
      <c r="P314" s="508">
        <f t="shared" si="355"/>
        <v>0</v>
      </c>
      <c r="Q314" s="508">
        <f t="shared" si="355"/>
        <v>0</v>
      </c>
      <c r="R314" s="508">
        <f t="shared" si="355"/>
        <v>0</v>
      </c>
      <c r="S314" s="508">
        <f t="shared" si="355"/>
        <v>0</v>
      </c>
      <c r="T314" s="508">
        <f t="shared" si="355"/>
        <v>0</v>
      </c>
      <c r="U314" s="508">
        <f t="shared" si="355"/>
        <v>0</v>
      </c>
      <c r="V314" s="508">
        <f t="shared" si="355"/>
        <v>0</v>
      </c>
      <c r="W314" s="508">
        <f t="shared" si="355"/>
        <v>0</v>
      </c>
      <c r="X314" s="508">
        <f t="shared" si="355"/>
        <v>0</v>
      </c>
      <c r="Y314" s="508">
        <f t="shared" si="355"/>
        <v>0</v>
      </c>
      <c r="Z314" s="508">
        <f t="shared" si="355"/>
        <v>0</v>
      </c>
      <c r="AA314" s="508">
        <f t="shared" si="355"/>
        <v>0</v>
      </c>
      <c r="AB314" s="508">
        <f t="shared" si="355"/>
        <v>0</v>
      </c>
      <c r="AC314" s="508">
        <f t="shared" si="355"/>
        <v>0</v>
      </c>
      <c r="AD314" s="508">
        <f t="shared" si="355"/>
        <v>0</v>
      </c>
      <c r="AE314" s="508">
        <f t="shared" si="355"/>
        <v>0</v>
      </c>
      <c r="AF314" s="508">
        <f t="shared" si="355"/>
        <v>0</v>
      </c>
      <c r="AG314" s="508">
        <f t="shared" si="355"/>
        <v>0</v>
      </c>
      <c r="AH314" s="508">
        <f t="shared" si="355"/>
        <v>0</v>
      </c>
      <c r="AI314" s="508">
        <f t="shared" si="355"/>
        <v>0</v>
      </c>
      <c r="AJ314" s="508">
        <f t="shared" si="355"/>
        <v>0</v>
      </c>
      <c r="AK314" s="508">
        <f t="shared" si="355"/>
        <v>0</v>
      </c>
      <c r="AL314" s="508">
        <f t="shared" ref="AL314:BQ314" si="356">AL182</f>
        <v>0</v>
      </c>
      <c r="AM314" s="508">
        <f t="shared" si="356"/>
        <v>0</v>
      </c>
      <c r="AN314" s="508">
        <f t="shared" si="356"/>
        <v>0</v>
      </c>
      <c r="AO314" s="508">
        <f t="shared" si="356"/>
        <v>0</v>
      </c>
      <c r="AP314" s="508">
        <f t="shared" si="356"/>
        <v>0</v>
      </c>
      <c r="AQ314" s="508">
        <f t="shared" si="356"/>
        <v>0</v>
      </c>
      <c r="AR314" s="508">
        <f t="shared" si="356"/>
        <v>0</v>
      </c>
      <c r="AS314" s="508">
        <f t="shared" si="356"/>
        <v>0</v>
      </c>
      <c r="AT314" s="508">
        <f t="shared" si="356"/>
        <v>0</v>
      </c>
      <c r="AU314" s="508">
        <f t="shared" si="356"/>
        <v>0</v>
      </c>
      <c r="AV314" s="508">
        <f t="shared" si="356"/>
        <v>0</v>
      </c>
      <c r="AW314" s="508">
        <f t="shared" si="356"/>
        <v>0</v>
      </c>
      <c r="AX314" s="508">
        <f t="shared" si="356"/>
        <v>0</v>
      </c>
      <c r="AY314" s="508">
        <f t="shared" si="356"/>
        <v>0</v>
      </c>
      <c r="AZ314" s="508">
        <f t="shared" si="356"/>
        <v>0</v>
      </c>
      <c r="BA314" s="508">
        <f t="shared" si="356"/>
        <v>0</v>
      </c>
      <c r="BB314" s="508">
        <f t="shared" si="356"/>
        <v>0</v>
      </c>
      <c r="BC314" s="508">
        <f t="shared" si="356"/>
        <v>0</v>
      </c>
      <c r="BD314" s="508">
        <f t="shared" si="356"/>
        <v>0</v>
      </c>
      <c r="BE314" s="508">
        <f t="shared" si="356"/>
        <v>0</v>
      </c>
      <c r="BF314" s="508">
        <f t="shared" si="356"/>
        <v>0</v>
      </c>
      <c r="BG314" s="508">
        <f t="shared" si="356"/>
        <v>0</v>
      </c>
      <c r="BH314" s="508">
        <f t="shared" si="356"/>
        <v>0</v>
      </c>
      <c r="BI314" s="508">
        <f t="shared" si="356"/>
        <v>0</v>
      </c>
      <c r="BJ314" s="508">
        <f t="shared" si="356"/>
        <v>0</v>
      </c>
      <c r="BK314" s="508">
        <f t="shared" si="356"/>
        <v>0</v>
      </c>
      <c r="BL314" s="508">
        <f t="shared" si="356"/>
        <v>0</v>
      </c>
      <c r="BM314" s="508">
        <f t="shared" si="356"/>
        <v>0</v>
      </c>
      <c r="BN314" s="508">
        <f t="shared" si="356"/>
        <v>0</v>
      </c>
      <c r="BO314" s="508">
        <f t="shared" si="356"/>
        <v>0</v>
      </c>
      <c r="BP314" s="508">
        <f t="shared" si="356"/>
        <v>0</v>
      </c>
      <c r="BQ314" s="508">
        <f t="shared" si="356"/>
        <v>0</v>
      </c>
      <c r="BR314" s="508">
        <f t="shared" ref="BR314:CG314" si="357">BR182</f>
        <v>0</v>
      </c>
      <c r="BS314" s="508">
        <f t="shared" si="357"/>
        <v>0</v>
      </c>
      <c r="BT314" s="508">
        <f t="shared" si="357"/>
        <v>0</v>
      </c>
      <c r="BU314" s="508">
        <f t="shared" si="357"/>
        <v>0</v>
      </c>
      <c r="BV314" s="508">
        <f t="shared" si="357"/>
        <v>0</v>
      </c>
      <c r="BW314" s="508">
        <f t="shared" si="357"/>
        <v>0</v>
      </c>
      <c r="BX314" s="508">
        <f t="shared" si="357"/>
        <v>0</v>
      </c>
      <c r="BY314" s="508">
        <f t="shared" si="357"/>
        <v>0</v>
      </c>
      <c r="BZ314" s="508">
        <f t="shared" si="357"/>
        <v>0</v>
      </c>
      <c r="CA314" s="508">
        <f t="shared" si="357"/>
        <v>0</v>
      </c>
      <c r="CB314" s="508">
        <f t="shared" si="357"/>
        <v>0</v>
      </c>
      <c r="CC314" s="508">
        <f t="shared" si="357"/>
        <v>0</v>
      </c>
      <c r="CD314" s="508">
        <f t="shared" si="357"/>
        <v>0</v>
      </c>
      <c r="CE314" s="508">
        <f t="shared" si="357"/>
        <v>0</v>
      </c>
      <c r="CF314" s="508">
        <f t="shared" si="357"/>
        <v>0</v>
      </c>
      <c r="CG314" s="508">
        <f t="shared" si="357"/>
        <v>0</v>
      </c>
      <c r="CH314" s="66"/>
    </row>
    <row r="315" spans="1:86" s="77" customFormat="1" x14ac:dyDescent="0.25">
      <c r="A315" s="529"/>
      <c r="B315" s="532" t="s">
        <v>823</v>
      </c>
      <c r="C315" s="529"/>
      <c r="D315" s="519">
        <f>SUM(F315:CG315)</f>
        <v>0</v>
      </c>
      <c r="E315" s="524"/>
      <c r="F315" s="508">
        <f t="shared" ref="F315:AK315" si="358">F172</f>
        <v>0</v>
      </c>
      <c r="G315" s="508">
        <f t="shared" si="358"/>
        <v>0</v>
      </c>
      <c r="H315" s="508">
        <f t="shared" si="358"/>
        <v>0</v>
      </c>
      <c r="I315" s="508">
        <f t="shared" si="358"/>
        <v>0</v>
      </c>
      <c r="J315" s="508">
        <f t="shared" si="358"/>
        <v>0</v>
      </c>
      <c r="K315" s="508">
        <f t="shared" si="358"/>
        <v>0</v>
      </c>
      <c r="L315" s="508">
        <f t="shared" si="358"/>
        <v>0</v>
      </c>
      <c r="M315" s="508">
        <f t="shared" si="358"/>
        <v>0</v>
      </c>
      <c r="N315" s="508">
        <f t="shared" si="358"/>
        <v>0</v>
      </c>
      <c r="O315" s="508">
        <f t="shared" si="358"/>
        <v>0</v>
      </c>
      <c r="P315" s="508">
        <f t="shared" si="358"/>
        <v>0</v>
      </c>
      <c r="Q315" s="508">
        <f t="shared" si="358"/>
        <v>0</v>
      </c>
      <c r="R315" s="508">
        <f t="shared" si="358"/>
        <v>0</v>
      </c>
      <c r="S315" s="508">
        <f t="shared" si="358"/>
        <v>0</v>
      </c>
      <c r="T315" s="508">
        <f t="shared" si="358"/>
        <v>0</v>
      </c>
      <c r="U315" s="508">
        <f t="shared" si="358"/>
        <v>0</v>
      </c>
      <c r="V315" s="508">
        <f t="shared" si="358"/>
        <v>0</v>
      </c>
      <c r="W315" s="508">
        <f t="shared" si="358"/>
        <v>0</v>
      </c>
      <c r="X315" s="508">
        <f t="shared" si="358"/>
        <v>0</v>
      </c>
      <c r="Y315" s="508">
        <f t="shared" si="358"/>
        <v>0</v>
      </c>
      <c r="Z315" s="508">
        <f t="shared" si="358"/>
        <v>0</v>
      </c>
      <c r="AA315" s="508">
        <f t="shared" si="358"/>
        <v>0</v>
      </c>
      <c r="AB315" s="508">
        <f t="shared" si="358"/>
        <v>0</v>
      </c>
      <c r="AC315" s="508">
        <f t="shared" si="358"/>
        <v>0</v>
      </c>
      <c r="AD315" s="508">
        <f t="shared" si="358"/>
        <v>0</v>
      </c>
      <c r="AE315" s="508">
        <f t="shared" si="358"/>
        <v>0</v>
      </c>
      <c r="AF315" s="508">
        <f t="shared" si="358"/>
        <v>0</v>
      </c>
      <c r="AG315" s="508">
        <f t="shared" si="358"/>
        <v>0</v>
      </c>
      <c r="AH315" s="508">
        <f t="shared" si="358"/>
        <v>0</v>
      </c>
      <c r="AI315" s="508">
        <f t="shared" si="358"/>
        <v>0</v>
      </c>
      <c r="AJ315" s="508">
        <f t="shared" si="358"/>
        <v>0</v>
      </c>
      <c r="AK315" s="508">
        <f t="shared" si="358"/>
        <v>0</v>
      </c>
      <c r="AL315" s="508">
        <f t="shared" ref="AL315:BQ315" si="359">AL172</f>
        <v>0</v>
      </c>
      <c r="AM315" s="508">
        <f t="shared" si="359"/>
        <v>0</v>
      </c>
      <c r="AN315" s="508">
        <f t="shared" si="359"/>
        <v>0</v>
      </c>
      <c r="AO315" s="508">
        <f t="shared" si="359"/>
        <v>0</v>
      </c>
      <c r="AP315" s="508">
        <f t="shared" si="359"/>
        <v>0</v>
      </c>
      <c r="AQ315" s="508">
        <f t="shared" si="359"/>
        <v>0</v>
      </c>
      <c r="AR315" s="508">
        <f t="shared" si="359"/>
        <v>0</v>
      </c>
      <c r="AS315" s="508">
        <f t="shared" si="359"/>
        <v>0</v>
      </c>
      <c r="AT315" s="508">
        <f t="shared" si="359"/>
        <v>0</v>
      </c>
      <c r="AU315" s="508">
        <f t="shared" si="359"/>
        <v>0</v>
      </c>
      <c r="AV315" s="508">
        <f t="shared" si="359"/>
        <v>0</v>
      </c>
      <c r="AW315" s="508">
        <f t="shared" si="359"/>
        <v>0</v>
      </c>
      <c r="AX315" s="508">
        <f t="shared" si="359"/>
        <v>0</v>
      </c>
      <c r="AY315" s="508">
        <f t="shared" si="359"/>
        <v>0</v>
      </c>
      <c r="AZ315" s="508">
        <f t="shared" si="359"/>
        <v>0</v>
      </c>
      <c r="BA315" s="508">
        <f t="shared" si="359"/>
        <v>0</v>
      </c>
      <c r="BB315" s="508">
        <f t="shared" si="359"/>
        <v>0</v>
      </c>
      <c r="BC315" s="508">
        <f t="shared" si="359"/>
        <v>0</v>
      </c>
      <c r="BD315" s="508">
        <f t="shared" si="359"/>
        <v>0</v>
      </c>
      <c r="BE315" s="508">
        <f t="shared" si="359"/>
        <v>0</v>
      </c>
      <c r="BF315" s="508">
        <f t="shared" si="359"/>
        <v>0</v>
      </c>
      <c r="BG315" s="508">
        <f t="shared" si="359"/>
        <v>0</v>
      </c>
      <c r="BH315" s="508">
        <f t="shared" si="359"/>
        <v>0</v>
      </c>
      <c r="BI315" s="508">
        <f t="shared" si="359"/>
        <v>0</v>
      </c>
      <c r="BJ315" s="508">
        <f t="shared" si="359"/>
        <v>0</v>
      </c>
      <c r="BK315" s="508">
        <f t="shared" si="359"/>
        <v>0</v>
      </c>
      <c r="BL315" s="508">
        <f t="shared" si="359"/>
        <v>0</v>
      </c>
      <c r="BM315" s="508">
        <f t="shared" si="359"/>
        <v>0</v>
      </c>
      <c r="BN315" s="508">
        <f t="shared" si="359"/>
        <v>0</v>
      </c>
      <c r="BO315" s="508">
        <f t="shared" si="359"/>
        <v>0</v>
      </c>
      <c r="BP315" s="508">
        <f t="shared" si="359"/>
        <v>0</v>
      </c>
      <c r="BQ315" s="508">
        <f t="shared" si="359"/>
        <v>0</v>
      </c>
      <c r="BR315" s="508">
        <f t="shared" ref="BR315:CG315" si="360">BR172</f>
        <v>0</v>
      </c>
      <c r="BS315" s="508">
        <f t="shared" si="360"/>
        <v>0</v>
      </c>
      <c r="BT315" s="508">
        <f t="shared" si="360"/>
        <v>0</v>
      </c>
      <c r="BU315" s="508">
        <f t="shared" si="360"/>
        <v>0</v>
      </c>
      <c r="BV315" s="508">
        <f t="shared" si="360"/>
        <v>0</v>
      </c>
      <c r="BW315" s="508">
        <f t="shared" si="360"/>
        <v>0</v>
      </c>
      <c r="BX315" s="508">
        <f t="shared" si="360"/>
        <v>0</v>
      </c>
      <c r="BY315" s="508">
        <f t="shared" si="360"/>
        <v>0</v>
      </c>
      <c r="BZ315" s="508">
        <f t="shared" si="360"/>
        <v>0</v>
      </c>
      <c r="CA315" s="508">
        <f t="shared" si="360"/>
        <v>0</v>
      </c>
      <c r="CB315" s="508">
        <f t="shared" si="360"/>
        <v>0</v>
      </c>
      <c r="CC315" s="508">
        <f t="shared" si="360"/>
        <v>0</v>
      </c>
      <c r="CD315" s="508">
        <f t="shared" si="360"/>
        <v>0</v>
      </c>
      <c r="CE315" s="508">
        <f t="shared" si="360"/>
        <v>0</v>
      </c>
      <c r="CF315" s="508">
        <f t="shared" si="360"/>
        <v>0</v>
      </c>
      <c r="CG315" s="508">
        <f t="shared" si="360"/>
        <v>0</v>
      </c>
      <c r="CH315" s="66"/>
    </row>
    <row r="316" spans="1:86" s="189" customFormat="1" ht="15.75" thickBot="1" x14ac:dyDescent="0.3">
      <c r="A316" s="536"/>
      <c r="B316" s="528" t="s">
        <v>813</v>
      </c>
      <c r="C316" s="536"/>
      <c r="D316" s="510">
        <f>SUM(F316:CG316)</f>
        <v>0</v>
      </c>
      <c r="E316" s="712"/>
      <c r="F316" s="510">
        <f>F314+F315</f>
        <v>0</v>
      </c>
      <c r="G316" s="510">
        <f t="shared" ref="G316:BR316" si="361">G314+G315</f>
        <v>0</v>
      </c>
      <c r="H316" s="510">
        <f t="shared" si="361"/>
        <v>0</v>
      </c>
      <c r="I316" s="510">
        <f t="shared" si="361"/>
        <v>0</v>
      </c>
      <c r="J316" s="510">
        <f t="shared" si="361"/>
        <v>0</v>
      </c>
      <c r="K316" s="510">
        <f t="shared" si="361"/>
        <v>0</v>
      </c>
      <c r="L316" s="510">
        <f t="shared" si="361"/>
        <v>0</v>
      </c>
      <c r="M316" s="510">
        <f t="shared" si="361"/>
        <v>0</v>
      </c>
      <c r="N316" s="510">
        <f t="shared" si="361"/>
        <v>0</v>
      </c>
      <c r="O316" s="510">
        <f t="shared" si="361"/>
        <v>0</v>
      </c>
      <c r="P316" s="510">
        <f t="shared" si="361"/>
        <v>0</v>
      </c>
      <c r="Q316" s="510">
        <f t="shared" si="361"/>
        <v>0</v>
      </c>
      <c r="R316" s="510">
        <f t="shared" si="361"/>
        <v>0</v>
      </c>
      <c r="S316" s="510">
        <f t="shared" si="361"/>
        <v>0</v>
      </c>
      <c r="T316" s="510">
        <f t="shared" si="361"/>
        <v>0</v>
      </c>
      <c r="U316" s="510">
        <f t="shared" si="361"/>
        <v>0</v>
      </c>
      <c r="V316" s="510">
        <f t="shared" si="361"/>
        <v>0</v>
      </c>
      <c r="W316" s="510">
        <f t="shared" si="361"/>
        <v>0</v>
      </c>
      <c r="X316" s="510">
        <f t="shared" si="361"/>
        <v>0</v>
      </c>
      <c r="Y316" s="510">
        <f t="shared" si="361"/>
        <v>0</v>
      </c>
      <c r="Z316" s="510">
        <f t="shared" si="361"/>
        <v>0</v>
      </c>
      <c r="AA316" s="510">
        <f t="shared" si="361"/>
        <v>0</v>
      </c>
      <c r="AB316" s="510">
        <f t="shared" si="361"/>
        <v>0</v>
      </c>
      <c r="AC316" s="510">
        <f t="shared" si="361"/>
        <v>0</v>
      </c>
      <c r="AD316" s="510">
        <f t="shared" si="361"/>
        <v>0</v>
      </c>
      <c r="AE316" s="510">
        <f t="shared" si="361"/>
        <v>0</v>
      </c>
      <c r="AF316" s="510">
        <f t="shared" si="361"/>
        <v>0</v>
      </c>
      <c r="AG316" s="510">
        <f t="shared" si="361"/>
        <v>0</v>
      </c>
      <c r="AH316" s="510">
        <f t="shared" si="361"/>
        <v>0</v>
      </c>
      <c r="AI316" s="510">
        <f t="shared" si="361"/>
        <v>0</v>
      </c>
      <c r="AJ316" s="510">
        <f t="shared" si="361"/>
        <v>0</v>
      </c>
      <c r="AK316" s="510">
        <f t="shared" si="361"/>
        <v>0</v>
      </c>
      <c r="AL316" s="510">
        <f t="shared" si="361"/>
        <v>0</v>
      </c>
      <c r="AM316" s="510">
        <f t="shared" si="361"/>
        <v>0</v>
      </c>
      <c r="AN316" s="510">
        <f t="shared" si="361"/>
        <v>0</v>
      </c>
      <c r="AO316" s="510">
        <f t="shared" si="361"/>
        <v>0</v>
      </c>
      <c r="AP316" s="510">
        <f t="shared" si="361"/>
        <v>0</v>
      </c>
      <c r="AQ316" s="510">
        <f t="shared" si="361"/>
        <v>0</v>
      </c>
      <c r="AR316" s="510">
        <f t="shared" si="361"/>
        <v>0</v>
      </c>
      <c r="AS316" s="510">
        <f t="shared" si="361"/>
        <v>0</v>
      </c>
      <c r="AT316" s="510">
        <f t="shared" si="361"/>
        <v>0</v>
      </c>
      <c r="AU316" s="510">
        <f t="shared" si="361"/>
        <v>0</v>
      </c>
      <c r="AV316" s="510">
        <f t="shared" si="361"/>
        <v>0</v>
      </c>
      <c r="AW316" s="510">
        <f t="shared" si="361"/>
        <v>0</v>
      </c>
      <c r="AX316" s="510">
        <f t="shared" si="361"/>
        <v>0</v>
      </c>
      <c r="AY316" s="510">
        <f t="shared" si="361"/>
        <v>0</v>
      </c>
      <c r="AZ316" s="510">
        <f t="shared" si="361"/>
        <v>0</v>
      </c>
      <c r="BA316" s="510">
        <f t="shared" si="361"/>
        <v>0</v>
      </c>
      <c r="BB316" s="510">
        <f t="shared" si="361"/>
        <v>0</v>
      </c>
      <c r="BC316" s="510">
        <f t="shared" si="361"/>
        <v>0</v>
      </c>
      <c r="BD316" s="510">
        <f t="shared" si="361"/>
        <v>0</v>
      </c>
      <c r="BE316" s="510">
        <f t="shared" si="361"/>
        <v>0</v>
      </c>
      <c r="BF316" s="510">
        <f t="shared" si="361"/>
        <v>0</v>
      </c>
      <c r="BG316" s="510">
        <f t="shared" si="361"/>
        <v>0</v>
      </c>
      <c r="BH316" s="510">
        <f t="shared" si="361"/>
        <v>0</v>
      </c>
      <c r="BI316" s="510">
        <f t="shared" si="361"/>
        <v>0</v>
      </c>
      <c r="BJ316" s="510">
        <f t="shared" si="361"/>
        <v>0</v>
      </c>
      <c r="BK316" s="510">
        <f t="shared" si="361"/>
        <v>0</v>
      </c>
      <c r="BL316" s="510">
        <f t="shared" si="361"/>
        <v>0</v>
      </c>
      <c r="BM316" s="510">
        <f t="shared" si="361"/>
        <v>0</v>
      </c>
      <c r="BN316" s="510">
        <f t="shared" si="361"/>
        <v>0</v>
      </c>
      <c r="BO316" s="510">
        <f t="shared" si="361"/>
        <v>0</v>
      </c>
      <c r="BP316" s="510">
        <f t="shared" si="361"/>
        <v>0</v>
      </c>
      <c r="BQ316" s="510">
        <f t="shared" si="361"/>
        <v>0</v>
      </c>
      <c r="BR316" s="510">
        <f t="shared" si="361"/>
        <v>0</v>
      </c>
      <c r="BS316" s="510">
        <f t="shared" ref="BS316:CG316" si="362">BS314+BS315</f>
        <v>0</v>
      </c>
      <c r="BT316" s="510">
        <f t="shared" si="362"/>
        <v>0</v>
      </c>
      <c r="BU316" s="510">
        <f t="shared" si="362"/>
        <v>0</v>
      </c>
      <c r="BV316" s="510">
        <f t="shared" si="362"/>
        <v>0</v>
      </c>
      <c r="BW316" s="510">
        <f t="shared" si="362"/>
        <v>0</v>
      </c>
      <c r="BX316" s="510">
        <f t="shared" si="362"/>
        <v>0</v>
      </c>
      <c r="BY316" s="510">
        <f t="shared" si="362"/>
        <v>0</v>
      </c>
      <c r="BZ316" s="510">
        <f t="shared" si="362"/>
        <v>0</v>
      </c>
      <c r="CA316" s="510">
        <f t="shared" si="362"/>
        <v>0</v>
      </c>
      <c r="CB316" s="510">
        <f t="shared" si="362"/>
        <v>0</v>
      </c>
      <c r="CC316" s="510">
        <f t="shared" si="362"/>
        <v>0</v>
      </c>
      <c r="CD316" s="510">
        <f t="shared" si="362"/>
        <v>0</v>
      </c>
      <c r="CE316" s="510">
        <f t="shared" si="362"/>
        <v>0</v>
      </c>
      <c r="CF316" s="510">
        <f t="shared" si="362"/>
        <v>0</v>
      </c>
      <c r="CG316" s="510">
        <f t="shared" si="362"/>
        <v>0</v>
      </c>
      <c r="CH316" s="74"/>
    </row>
    <row r="317" spans="1:86" s="102" customFormat="1" ht="15.75" thickTop="1" x14ac:dyDescent="0.25">
      <c r="A317" s="539"/>
      <c r="B317" s="539"/>
      <c r="C317" s="539"/>
      <c r="D317" s="502"/>
      <c r="E317" s="502"/>
      <c r="F317" s="503"/>
      <c r="G317" s="503"/>
      <c r="H317" s="503"/>
      <c r="I317" s="503"/>
      <c r="J317" s="503"/>
      <c r="K317" s="503"/>
      <c r="L317" s="503"/>
      <c r="M317" s="503"/>
      <c r="N317" s="503"/>
      <c r="O317" s="503"/>
      <c r="P317" s="503"/>
      <c r="Q317" s="503"/>
      <c r="R317" s="503"/>
      <c r="S317" s="503"/>
      <c r="T317" s="503"/>
      <c r="U317" s="503"/>
      <c r="V317" s="503"/>
      <c r="W317" s="503"/>
      <c r="X317" s="503"/>
      <c r="Y317" s="503"/>
      <c r="Z317" s="503"/>
      <c r="AA317" s="503"/>
      <c r="AB317" s="503"/>
      <c r="AC317" s="503"/>
      <c r="AD317" s="503"/>
      <c r="AE317" s="503"/>
      <c r="AF317" s="503"/>
      <c r="AG317" s="503"/>
      <c r="AH317" s="503"/>
      <c r="AI317" s="503"/>
      <c r="AJ317" s="503"/>
      <c r="AK317" s="503"/>
      <c r="AL317" s="503"/>
      <c r="AM317" s="503"/>
      <c r="AN317" s="503"/>
      <c r="AO317" s="503"/>
      <c r="AP317" s="503"/>
      <c r="AQ317" s="503"/>
      <c r="AR317" s="503"/>
      <c r="AS317" s="503"/>
      <c r="AT317" s="503"/>
      <c r="AU317" s="503"/>
      <c r="AV317" s="503"/>
      <c r="AW317" s="503"/>
      <c r="AX317" s="503"/>
      <c r="AY317" s="503"/>
      <c r="AZ317" s="503"/>
      <c r="BA317" s="503"/>
      <c r="BB317" s="503"/>
      <c r="BC317" s="503"/>
      <c r="BD317" s="503"/>
      <c r="BE317" s="503"/>
      <c r="BF317" s="503"/>
      <c r="BG317" s="503"/>
      <c r="BH317" s="503"/>
      <c r="BI317" s="503"/>
      <c r="BJ317" s="503"/>
      <c r="BK317" s="503"/>
      <c r="BL317" s="503"/>
      <c r="BM317" s="503"/>
      <c r="BN317" s="503"/>
      <c r="BO317" s="503"/>
      <c r="BP317" s="503"/>
      <c r="BQ317" s="503"/>
      <c r="BR317" s="503"/>
      <c r="BS317" s="503"/>
      <c r="BT317" s="503"/>
      <c r="BU317" s="503"/>
      <c r="BV317" s="503"/>
      <c r="BW317" s="503"/>
      <c r="BX317" s="503"/>
      <c r="BY317" s="503"/>
      <c r="BZ317" s="503"/>
      <c r="CA317" s="503"/>
      <c r="CB317" s="503"/>
      <c r="CC317" s="503"/>
      <c r="CD317" s="503"/>
      <c r="CE317" s="503"/>
      <c r="CF317" s="503"/>
      <c r="CG317" s="503"/>
      <c r="CH317" s="66"/>
    </row>
    <row r="318" spans="1:86" s="77" customFormat="1" x14ac:dyDescent="0.25">
      <c r="A318" s="523"/>
      <c r="B318" s="528" t="s">
        <v>814</v>
      </c>
      <c r="C318" s="523"/>
      <c r="D318" s="524"/>
      <c r="E318" s="524"/>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c r="BC318" s="506"/>
      <c r="BD318" s="506"/>
      <c r="BE318" s="506"/>
      <c r="BF318" s="506"/>
      <c r="BG318" s="506"/>
      <c r="BH318" s="506"/>
      <c r="BI318" s="506"/>
      <c r="BJ318" s="506"/>
      <c r="BK318" s="506"/>
      <c r="BL318" s="506"/>
      <c r="BM318" s="506"/>
      <c r="BN318" s="506"/>
      <c r="BO318" s="506"/>
      <c r="BP318" s="506"/>
      <c r="BQ318" s="506"/>
      <c r="BR318" s="506"/>
      <c r="BS318" s="506"/>
      <c r="BT318" s="506"/>
      <c r="BU318" s="506"/>
      <c r="BV318" s="506"/>
      <c r="BW318" s="506"/>
      <c r="BX318" s="506"/>
      <c r="BY318" s="506"/>
      <c r="BZ318" s="506"/>
      <c r="CA318" s="506"/>
      <c r="CB318" s="506"/>
      <c r="CC318" s="506"/>
      <c r="CD318" s="506"/>
      <c r="CE318" s="506"/>
      <c r="CF318" s="506"/>
      <c r="CG318" s="506"/>
      <c r="CH318" s="66"/>
    </row>
    <row r="319" spans="1:86" s="77" customFormat="1" x14ac:dyDescent="0.25">
      <c r="A319" s="523"/>
      <c r="B319" s="523" t="s">
        <v>580</v>
      </c>
      <c r="C319" s="523"/>
      <c r="D319" s="519">
        <f t="shared" ref="D319:D330" si="363">SUM(F319:CG319)</f>
        <v>-229388.33592630341</v>
      </c>
      <c r="E319" s="524"/>
      <c r="F319" s="508">
        <f>F242</f>
        <v>0</v>
      </c>
      <c r="G319" s="508">
        <f t="shared" ref="G319:BR319" si="364">G242</f>
        <v>0</v>
      </c>
      <c r="H319" s="508">
        <f t="shared" si="364"/>
        <v>0</v>
      </c>
      <c r="I319" s="508">
        <f t="shared" si="364"/>
        <v>0</v>
      </c>
      <c r="J319" s="508">
        <f t="shared" si="364"/>
        <v>0</v>
      </c>
      <c r="K319" s="508">
        <f t="shared" si="364"/>
        <v>0</v>
      </c>
      <c r="L319" s="508">
        <f t="shared" si="364"/>
        <v>0</v>
      </c>
      <c r="M319" s="508">
        <f t="shared" si="364"/>
        <v>0</v>
      </c>
      <c r="N319" s="508">
        <f t="shared" si="364"/>
        <v>0</v>
      </c>
      <c r="O319" s="508">
        <f t="shared" si="364"/>
        <v>0</v>
      </c>
      <c r="P319" s="508">
        <f t="shared" si="364"/>
        <v>0</v>
      </c>
      <c r="Q319" s="508">
        <f t="shared" si="364"/>
        <v>0</v>
      </c>
      <c r="R319" s="508">
        <f t="shared" si="364"/>
        <v>0</v>
      </c>
      <c r="S319" s="508">
        <f t="shared" si="364"/>
        <v>0</v>
      </c>
      <c r="T319" s="508">
        <f t="shared" si="364"/>
        <v>0</v>
      </c>
      <c r="U319" s="508">
        <f t="shared" si="364"/>
        <v>0</v>
      </c>
      <c r="V319" s="508">
        <f t="shared" si="364"/>
        <v>0</v>
      </c>
      <c r="W319" s="508">
        <f t="shared" si="364"/>
        <v>0</v>
      </c>
      <c r="X319" s="508">
        <f t="shared" si="364"/>
        <v>0</v>
      </c>
      <c r="Y319" s="508">
        <f t="shared" si="364"/>
        <v>0</v>
      </c>
      <c r="Z319" s="508">
        <f t="shared" si="364"/>
        <v>0</v>
      </c>
      <c r="AA319" s="508">
        <f t="shared" si="364"/>
        <v>0</v>
      </c>
      <c r="AB319" s="508">
        <f t="shared" si="364"/>
        <v>0</v>
      </c>
      <c r="AC319" s="508">
        <f t="shared" si="364"/>
        <v>0</v>
      </c>
      <c r="AD319" s="508">
        <f t="shared" si="364"/>
        <v>0</v>
      </c>
      <c r="AE319" s="508">
        <f t="shared" si="364"/>
        <v>0</v>
      </c>
      <c r="AF319" s="508">
        <f t="shared" si="364"/>
        <v>0</v>
      </c>
      <c r="AG319" s="508">
        <f t="shared" si="364"/>
        <v>0</v>
      </c>
      <c r="AH319" s="508">
        <f t="shared" si="364"/>
        <v>0</v>
      </c>
      <c r="AI319" s="508">
        <f t="shared" si="364"/>
        <v>0</v>
      </c>
      <c r="AJ319" s="508">
        <f t="shared" si="364"/>
        <v>0</v>
      </c>
      <c r="AK319" s="508">
        <f t="shared" si="364"/>
        <v>0</v>
      </c>
      <c r="AL319" s="508">
        <f t="shared" si="364"/>
        <v>-22938.833592630341</v>
      </c>
      <c r="AM319" s="508">
        <f t="shared" si="364"/>
        <v>-22938.833592630341</v>
      </c>
      <c r="AN319" s="508">
        <f t="shared" si="364"/>
        <v>-22938.833592630341</v>
      </c>
      <c r="AO319" s="508">
        <f t="shared" si="364"/>
        <v>-22938.833592630341</v>
      </c>
      <c r="AP319" s="508">
        <f t="shared" si="364"/>
        <v>-22938.833592630341</v>
      </c>
      <c r="AQ319" s="508">
        <f t="shared" si="364"/>
        <v>-22938.833592630341</v>
      </c>
      <c r="AR319" s="508">
        <f t="shared" si="364"/>
        <v>-22938.833592630341</v>
      </c>
      <c r="AS319" s="508">
        <f t="shared" si="364"/>
        <v>-22938.833592630341</v>
      </c>
      <c r="AT319" s="508">
        <f t="shared" si="364"/>
        <v>-22938.833592630341</v>
      </c>
      <c r="AU319" s="508">
        <f t="shared" si="364"/>
        <v>-22938.833592630341</v>
      </c>
      <c r="AV319" s="508">
        <f t="shared" si="364"/>
        <v>0</v>
      </c>
      <c r="AW319" s="508">
        <f t="shared" si="364"/>
        <v>0</v>
      </c>
      <c r="AX319" s="508">
        <f t="shared" si="364"/>
        <v>0</v>
      </c>
      <c r="AY319" s="508">
        <f t="shared" si="364"/>
        <v>0</v>
      </c>
      <c r="AZ319" s="508">
        <f t="shared" si="364"/>
        <v>0</v>
      </c>
      <c r="BA319" s="508">
        <f t="shared" si="364"/>
        <v>0</v>
      </c>
      <c r="BB319" s="508">
        <f t="shared" si="364"/>
        <v>0</v>
      </c>
      <c r="BC319" s="508">
        <f t="shared" si="364"/>
        <v>0</v>
      </c>
      <c r="BD319" s="508">
        <f t="shared" si="364"/>
        <v>0</v>
      </c>
      <c r="BE319" s="508">
        <f t="shared" si="364"/>
        <v>0</v>
      </c>
      <c r="BF319" s="508">
        <f t="shared" si="364"/>
        <v>0</v>
      </c>
      <c r="BG319" s="508">
        <f t="shared" si="364"/>
        <v>0</v>
      </c>
      <c r="BH319" s="508">
        <f t="shared" si="364"/>
        <v>0</v>
      </c>
      <c r="BI319" s="508">
        <f t="shared" si="364"/>
        <v>0</v>
      </c>
      <c r="BJ319" s="508">
        <f t="shared" si="364"/>
        <v>0</v>
      </c>
      <c r="BK319" s="508">
        <f t="shared" si="364"/>
        <v>0</v>
      </c>
      <c r="BL319" s="508">
        <f t="shared" si="364"/>
        <v>0</v>
      </c>
      <c r="BM319" s="508">
        <f t="shared" si="364"/>
        <v>0</v>
      </c>
      <c r="BN319" s="508">
        <f t="shared" si="364"/>
        <v>0</v>
      </c>
      <c r="BO319" s="508">
        <f t="shared" si="364"/>
        <v>0</v>
      </c>
      <c r="BP319" s="508">
        <f t="shared" si="364"/>
        <v>0</v>
      </c>
      <c r="BQ319" s="508">
        <f t="shared" si="364"/>
        <v>0</v>
      </c>
      <c r="BR319" s="508">
        <f t="shared" si="364"/>
        <v>0</v>
      </c>
      <c r="BS319" s="508">
        <f t="shared" ref="BS319:CG319" si="365">BS242</f>
        <v>0</v>
      </c>
      <c r="BT319" s="508">
        <f t="shared" si="365"/>
        <v>0</v>
      </c>
      <c r="BU319" s="508">
        <f t="shared" si="365"/>
        <v>0</v>
      </c>
      <c r="BV319" s="508">
        <f t="shared" si="365"/>
        <v>0</v>
      </c>
      <c r="BW319" s="508">
        <f t="shared" si="365"/>
        <v>0</v>
      </c>
      <c r="BX319" s="508">
        <f t="shared" si="365"/>
        <v>0</v>
      </c>
      <c r="BY319" s="508">
        <f t="shared" si="365"/>
        <v>0</v>
      </c>
      <c r="BZ319" s="508">
        <f t="shared" si="365"/>
        <v>0</v>
      </c>
      <c r="CA319" s="508">
        <f t="shared" si="365"/>
        <v>0</v>
      </c>
      <c r="CB319" s="508">
        <f t="shared" si="365"/>
        <v>0</v>
      </c>
      <c r="CC319" s="508">
        <f t="shared" si="365"/>
        <v>0</v>
      </c>
      <c r="CD319" s="508">
        <f t="shared" si="365"/>
        <v>0</v>
      </c>
      <c r="CE319" s="508">
        <f t="shared" si="365"/>
        <v>0</v>
      </c>
      <c r="CF319" s="508">
        <f t="shared" si="365"/>
        <v>0</v>
      </c>
      <c r="CG319" s="508">
        <f t="shared" si="365"/>
        <v>0</v>
      </c>
      <c r="CH319" s="66"/>
    </row>
    <row r="320" spans="1:86" s="77" customFormat="1" x14ac:dyDescent="0.25">
      <c r="A320" s="523"/>
      <c r="B320" s="527" t="s">
        <v>665</v>
      </c>
      <c r="C320" s="523"/>
      <c r="D320" s="519">
        <f t="shared" ca="1" si="363"/>
        <v>-1978456.4305723135</v>
      </c>
      <c r="E320" s="524"/>
      <c r="F320" s="508">
        <f ca="1">F244</f>
        <v>0</v>
      </c>
      <c r="G320" s="508">
        <f t="shared" ref="G320:BR320" ca="1" si="366">G244</f>
        <v>0</v>
      </c>
      <c r="H320" s="508">
        <f t="shared" ca="1" si="366"/>
        <v>-1357.6223869325156</v>
      </c>
      <c r="I320" s="508">
        <f t="shared" ca="1" si="366"/>
        <v>-2461.2978392379009</v>
      </c>
      <c r="J320" s="508">
        <f t="shared" ca="1" si="366"/>
        <v>-3079.8741537655269</v>
      </c>
      <c r="K320" s="508">
        <f t="shared" ca="1" si="366"/>
        <v>-4123.538134365599</v>
      </c>
      <c r="L320" s="508">
        <f t="shared" ca="1" si="366"/>
        <v>-4655.4928019363088</v>
      </c>
      <c r="M320" s="508">
        <f t="shared" ca="1" si="366"/>
        <v>-5853.2222019954615</v>
      </c>
      <c r="N320" s="508">
        <f t="shared" ca="1" si="366"/>
        <v>-33108.05017690664</v>
      </c>
      <c r="O320" s="508">
        <f t="shared" ca="1" si="366"/>
        <v>-35132.870389304262</v>
      </c>
      <c r="P320" s="508">
        <f t="shared" ca="1" si="366"/>
        <v>-35596.752638712453</v>
      </c>
      <c r="Q320" s="508">
        <f t="shared" ca="1" si="366"/>
        <v>-37694.316287232337</v>
      </c>
      <c r="R320" s="508">
        <f t="shared" ca="1" si="366"/>
        <v>-38458.55709132761</v>
      </c>
      <c r="S320" s="508">
        <f t="shared" ca="1" si="366"/>
        <v>-40350.631075075537</v>
      </c>
      <c r="T320" s="508">
        <f t="shared" ca="1" si="366"/>
        <v>-40854.753436148312</v>
      </c>
      <c r="U320" s="508">
        <f t="shared" ca="1" si="366"/>
        <v>-43106.036439629723</v>
      </c>
      <c r="V320" s="508">
        <f t="shared" ca="1" si="366"/>
        <v>-43632.464043901324</v>
      </c>
      <c r="W320" s="508">
        <f t="shared" ca="1" si="366"/>
        <v>-45964.970607733587</v>
      </c>
      <c r="X320" s="508">
        <f t="shared" ca="1" si="366"/>
        <v>-46515.285257571944</v>
      </c>
      <c r="Y320" s="508">
        <f t="shared" ca="1" si="366"/>
        <v>-48932.10041964204</v>
      </c>
      <c r="Z320" s="508">
        <f t="shared" ca="1" si="366"/>
        <v>-49828.284480615817</v>
      </c>
      <c r="AA320" s="508">
        <f t="shared" ca="1" si="366"/>
        <v>-52012.334103826281</v>
      </c>
      <c r="AB320" s="508">
        <f t="shared" ca="1" si="366"/>
        <v>-52615.578445147919</v>
      </c>
      <c r="AC320" s="508">
        <f t="shared" ca="1" si="366"/>
        <v>-55210.834794711918</v>
      </c>
      <c r="AD320" s="508">
        <f t="shared" ca="1" si="366"/>
        <v>-55843.342784841647</v>
      </c>
      <c r="AE320" s="508">
        <f t="shared" ca="1" si="366"/>
        <v>-58533.03483734226</v>
      </c>
      <c r="AF320" s="508">
        <f t="shared" ca="1" si="366"/>
        <v>-59196.831060154458</v>
      </c>
      <c r="AG320" s="508">
        <f t="shared" ca="1" si="366"/>
        <v>-61984.650925579328</v>
      </c>
      <c r="AH320" s="508">
        <f t="shared" ca="1" si="366"/>
        <v>-63045.636612050621</v>
      </c>
      <c r="AI320" s="508">
        <f t="shared" ca="1" si="366"/>
        <v>-58738.247421368949</v>
      </c>
      <c r="AJ320" s="508">
        <f t="shared" ca="1" si="366"/>
        <v>-54690.706571827679</v>
      </c>
      <c r="AK320" s="508">
        <f t="shared" ca="1" si="366"/>
        <v>-87747.93014980646</v>
      </c>
      <c r="AL320" s="508">
        <f t="shared" ca="1" si="366"/>
        <v>-70071.646960060767</v>
      </c>
      <c r="AM320" s="508">
        <f t="shared" ca="1" si="366"/>
        <v>-72329.452017626536</v>
      </c>
      <c r="AN320" s="508">
        <f t="shared" ca="1" si="366"/>
        <v>-72267.934150802132</v>
      </c>
      <c r="AO320" s="508">
        <f t="shared" ca="1" si="366"/>
        <v>-74589.55167210105</v>
      </c>
      <c r="AP320" s="508">
        <f t="shared" ca="1" si="366"/>
        <v>-74930.836413694924</v>
      </c>
      <c r="AQ320" s="508">
        <f t="shared" ca="1" si="366"/>
        <v>-76906.153817937433</v>
      </c>
      <c r="AR320" s="508">
        <f t="shared" ca="1" si="366"/>
        <v>-76826.602751084618</v>
      </c>
      <c r="AS320" s="508">
        <f t="shared" ca="1" si="366"/>
        <v>-79280.671017419707</v>
      </c>
      <c r="AT320" s="508">
        <f t="shared" ca="1" si="366"/>
        <v>-79191.76383660156</v>
      </c>
      <c r="AU320" s="508">
        <f t="shared" ca="1" si="366"/>
        <v>-81736.57036629229</v>
      </c>
      <c r="AV320" s="508">
        <f t="shared" ca="1" si="366"/>
        <v>0</v>
      </c>
      <c r="AW320" s="508">
        <f t="shared" ca="1" si="366"/>
        <v>0</v>
      </c>
      <c r="AX320" s="508">
        <f t="shared" ca="1" si="366"/>
        <v>0</v>
      </c>
      <c r="AY320" s="508">
        <f t="shared" ca="1" si="366"/>
        <v>0</v>
      </c>
      <c r="AZ320" s="508">
        <f t="shared" ca="1" si="366"/>
        <v>0</v>
      </c>
      <c r="BA320" s="508">
        <f t="shared" ca="1" si="366"/>
        <v>0</v>
      </c>
      <c r="BB320" s="508">
        <f t="shared" ca="1" si="366"/>
        <v>0</v>
      </c>
      <c r="BC320" s="508">
        <f t="shared" ca="1" si="366"/>
        <v>0</v>
      </c>
      <c r="BD320" s="508">
        <f t="shared" ca="1" si="366"/>
        <v>0</v>
      </c>
      <c r="BE320" s="508">
        <f t="shared" ca="1" si="366"/>
        <v>0</v>
      </c>
      <c r="BF320" s="508">
        <f t="shared" ca="1" si="366"/>
        <v>0</v>
      </c>
      <c r="BG320" s="508">
        <f t="shared" ca="1" si="366"/>
        <v>0</v>
      </c>
      <c r="BH320" s="508">
        <f t="shared" ca="1" si="366"/>
        <v>0</v>
      </c>
      <c r="BI320" s="508">
        <f t="shared" ca="1" si="366"/>
        <v>0</v>
      </c>
      <c r="BJ320" s="508">
        <f t="shared" ca="1" si="366"/>
        <v>0</v>
      </c>
      <c r="BK320" s="508">
        <f t="shared" ca="1" si="366"/>
        <v>0</v>
      </c>
      <c r="BL320" s="508">
        <f t="shared" ca="1" si="366"/>
        <v>0</v>
      </c>
      <c r="BM320" s="508">
        <f t="shared" ca="1" si="366"/>
        <v>0</v>
      </c>
      <c r="BN320" s="508">
        <f t="shared" ca="1" si="366"/>
        <v>0</v>
      </c>
      <c r="BO320" s="508">
        <f t="shared" ca="1" si="366"/>
        <v>0</v>
      </c>
      <c r="BP320" s="508">
        <f t="shared" ca="1" si="366"/>
        <v>0</v>
      </c>
      <c r="BQ320" s="508">
        <f t="shared" ca="1" si="366"/>
        <v>0</v>
      </c>
      <c r="BR320" s="508">
        <f t="shared" ca="1" si="366"/>
        <v>0</v>
      </c>
      <c r="BS320" s="508">
        <f t="shared" ref="BS320:CG320" ca="1" si="367">BS244</f>
        <v>0</v>
      </c>
      <c r="BT320" s="508">
        <f t="shared" ca="1" si="367"/>
        <v>0</v>
      </c>
      <c r="BU320" s="508">
        <f t="shared" ca="1" si="367"/>
        <v>0</v>
      </c>
      <c r="BV320" s="508">
        <f t="shared" ca="1" si="367"/>
        <v>0</v>
      </c>
      <c r="BW320" s="508">
        <f t="shared" ca="1" si="367"/>
        <v>0</v>
      </c>
      <c r="BX320" s="508">
        <f t="shared" ca="1" si="367"/>
        <v>0</v>
      </c>
      <c r="BY320" s="508">
        <f t="shared" ca="1" si="367"/>
        <v>0</v>
      </c>
      <c r="BZ320" s="508">
        <f t="shared" ca="1" si="367"/>
        <v>0</v>
      </c>
      <c r="CA320" s="508">
        <f t="shared" ca="1" si="367"/>
        <v>0</v>
      </c>
      <c r="CB320" s="508">
        <f t="shared" ca="1" si="367"/>
        <v>0</v>
      </c>
      <c r="CC320" s="508">
        <f t="shared" ca="1" si="367"/>
        <v>0</v>
      </c>
      <c r="CD320" s="508">
        <f t="shared" ca="1" si="367"/>
        <v>0</v>
      </c>
      <c r="CE320" s="508">
        <f t="shared" ca="1" si="367"/>
        <v>0</v>
      </c>
      <c r="CF320" s="508">
        <f t="shared" ca="1" si="367"/>
        <v>0</v>
      </c>
      <c r="CG320" s="508">
        <f t="shared" ca="1" si="367"/>
        <v>0</v>
      </c>
      <c r="CH320" s="66"/>
    </row>
    <row r="321" spans="1:86" s="74" customFormat="1" ht="15.75" thickBot="1" x14ac:dyDescent="0.3">
      <c r="A321" s="526"/>
      <c r="B321" s="530" t="s">
        <v>590</v>
      </c>
      <c r="C321" s="526"/>
      <c r="D321" s="510">
        <f t="shared" ca="1" si="363"/>
        <v>-2207844.7664986169</v>
      </c>
      <c r="E321" s="504"/>
      <c r="F321" s="510">
        <f ca="1">F319+F320</f>
        <v>0</v>
      </c>
      <c r="G321" s="510">
        <f t="shared" ref="G321:BR321" ca="1" si="368">G319+G320</f>
        <v>0</v>
      </c>
      <c r="H321" s="510">
        <f t="shared" ca="1" si="368"/>
        <v>-1357.6223869325156</v>
      </c>
      <c r="I321" s="510">
        <f t="shared" ca="1" si="368"/>
        <v>-2461.2978392379009</v>
      </c>
      <c r="J321" s="510">
        <f t="shared" ca="1" si="368"/>
        <v>-3079.8741537655269</v>
      </c>
      <c r="K321" s="510">
        <f t="shared" ca="1" si="368"/>
        <v>-4123.538134365599</v>
      </c>
      <c r="L321" s="510">
        <f t="shared" ca="1" si="368"/>
        <v>-4655.4928019363088</v>
      </c>
      <c r="M321" s="510">
        <f t="shared" ca="1" si="368"/>
        <v>-5853.2222019954615</v>
      </c>
      <c r="N321" s="510">
        <f t="shared" ca="1" si="368"/>
        <v>-33108.05017690664</v>
      </c>
      <c r="O321" s="510">
        <f t="shared" ca="1" si="368"/>
        <v>-35132.870389304262</v>
      </c>
      <c r="P321" s="510">
        <f t="shared" ca="1" si="368"/>
        <v>-35596.752638712453</v>
      </c>
      <c r="Q321" s="510">
        <f t="shared" ca="1" si="368"/>
        <v>-37694.316287232337</v>
      </c>
      <c r="R321" s="510">
        <f t="shared" ca="1" si="368"/>
        <v>-38458.55709132761</v>
      </c>
      <c r="S321" s="510">
        <f t="shared" ca="1" si="368"/>
        <v>-40350.631075075537</v>
      </c>
      <c r="T321" s="510">
        <f t="shared" ca="1" si="368"/>
        <v>-40854.753436148312</v>
      </c>
      <c r="U321" s="510">
        <f t="shared" ca="1" si="368"/>
        <v>-43106.036439629723</v>
      </c>
      <c r="V321" s="510">
        <f t="shared" ca="1" si="368"/>
        <v>-43632.464043901324</v>
      </c>
      <c r="W321" s="510">
        <f t="shared" ca="1" si="368"/>
        <v>-45964.970607733587</v>
      </c>
      <c r="X321" s="510">
        <f t="shared" ca="1" si="368"/>
        <v>-46515.285257571944</v>
      </c>
      <c r="Y321" s="510">
        <f t="shared" ca="1" si="368"/>
        <v>-48932.10041964204</v>
      </c>
      <c r="Z321" s="510">
        <f t="shared" ca="1" si="368"/>
        <v>-49828.284480615817</v>
      </c>
      <c r="AA321" s="510">
        <f t="shared" ca="1" si="368"/>
        <v>-52012.334103826281</v>
      </c>
      <c r="AB321" s="510">
        <f t="shared" ca="1" si="368"/>
        <v>-52615.578445147919</v>
      </c>
      <c r="AC321" s="510">
        <f t="shared" ca="1" si="368"/>
        <v>-55210.834794711918</v>
      </c>
      <c r="AD321" s="510">
        <f t="shared" ca="1" si="368"/>
        <v>-55843.342784841647</v>
      </c>
      <c r="AE321" s="510">
        <f t="shared" ca="1" si="368"/>
        <v>-58533.03483734226</v>
      </c>
      <c r="AF321" s="510">
        <f t="shared" ca="1" si="368"/>
        <v>-59196.831060154458</v>
      </c>
      <c r="AG321" s="510">
        <f t="shared" ca="1" si="368"/>
        <v>-61984.650925579328</v>
      </c>
      <c r="AH321" s="510">
        <f t="shared" ca="1" si="368"/>
        <v>-63045.636612050621</v>
      </c>
      <c r="AI321" s="510">
        <f t="shared" ca="1" si="368"/>
        <v>-58738.247421368949</v>
      </c>
      <c r="AJ321" s="510">
        <f t="shared" ca="1" si="368"/>
        <v>-54690.706571827679</v>
      </c>
      <c r="AK321" s="510">
        <f t="shared" ca="1" si="368"/>
        <v>-87747.93014980646</v>
      </c>
      <c r="AL321" s="510">
        <f t="shared" ca="1" si="368"/>
        <v>-93010.480552691108</v>
      </c>
      <c r="AM321" s="510">
        <f t="shared" ca="1" si="368"/>
        <v>-95268.285610256877</v>
      </c>
      <c r="AN321" s="510">
        <f t="shared" ca="1" si="368"/>
        <v>-95206.767743432472</v>
      </c>
      <c r="AO321" s="510">
        <f t="shared" ca="1" si="368"/>
        <v>-97528.385264731391</v>
      </c>
      <c r="AP321" s="510">
        <f t="shared" ca="1" si="368"/>
        <v>-97869.670006325265</v>
      </c>
      <c r="AQ321" s="510">
        <f t="shared" ca="1" si="368"/>
        <v>-99844.987410567774</v>
      </c>
      <c r="AR321" s="510">
        <f t="shared" ca="1" si="368"/>
        <v>-99765.436343714959</v>
      </c>
      <c r="AS321" s="510">
        <f t="shared" ca="1" si="368"/>
        <v>-102219.50461005005</v>
      </c>
      <c r="AT321" s="510">
        <f t="shared" ca="1" si="368"/>
        <v>-102130.5974292319</v>
      </c>
      <c r="AU321" s="510">
        <f t="shared" ca="1" si="368"/>
        <v>-104675.40395892263</v>
      </c>
      <c r="AV321" s="510">
        <f t="shared" ca="1" si="368"/>
        <v>0</v>
      </c>
      <c r="AW321" s="510">
        <f t="shared" ca="1" si="368"/>
        <v>0</v>
      </c>
      <c r="AX321" s="510">
        <f t="shared" ca="1" si="368"/>
        <v>0</v>
      </c>
      <c r="AY321" s="510">
        <f t="shared" ca="1" si="368"/>
        <v>0</v>
      </c>
      <c r="AZ321" s="510">
        <f t="shared" ca="1" si="368"/>
        <v>0</v>
      </c>
      <c r="BA321" s="510">
        <f t="shared" ca="1" si="368"/>
        <v>0</v>
      </c>
      <c r="BB321" s="510">
        <f t="shared" ca="1" si="368"/>
        <v>0</v>
      </c>
      <c r="BC321" s="510">
        <f t="shared" ca="1" si="368"/>
        <v>0</v>
      </c>
      <c r="BD321" s="510">
        <f t="shared" ca="1" si="368"/>
        <v>0</v>
      </c>
      <c r="BE321" s="510">
        <f t="shared" ca="1" si="368"/>
        <v>0</v>
      </c>
      <c r="BF321" s="510">
        <f t="shared" ca="1" si="368"/>
        <v>0</v>
      </c>
      <c r="BG321" s="510">
        <f t="shared" ca="1" si="368"/>
        <v>0</v>
      </c>
      <c r="BH321" s="510">
        <f t="shared" ca="1" si="368"/>
        <v>0</v>
      </c>
      <c r="BI321" s="510">
        <f t="shared" ca="1" si="368"/>
        <v>0</v>
      </c>
      <c r="BJ321" s="510">
        <f t="shared" ca="1" si="368"/>
        <v>0</v>
      </c>
      <c r="BK321" s="510">
        <f t="shared" ca="1" si="368"/>
        <v>0</v>
      </c>
      <c r="BL321" s="510">
        <f t="shared" ca="1" si="368"/>
        <v>0</v>
      </c>
      <c r="BM321" s="510">
        <f t="shared" ca="1" si="368"/>
        <v>0</v>
      </c>
      <c r="BN321" s="510">
        <f t="shared" ca="1" si="368"/>
        <v>0</v>
      </c>
      <c r="BO321" s="510">
        <f t="shared" ca="1" si="368"/>
        <v>0</v>
      </c>
      <c r="BP321" s="510">
        <f t="shared" ca="1" si="368"/>
        <v>0</v>
      </c>
      <c r="BQ321" s="510">
        <f t="shared" ca="1" si="368"/>
        <v>0</v>
      </c>
      <c r="BR321" s="510">
        <f t="shared" ca="1" si="368"/>
        <v>0</v>
      </c>
      <c r="BS321" s="510">
        <f t="shared" ref="BS321:CG321" ca="1" si="369">BS319+BS320</f>
        <v>0</v>
      </c>
      <c r="BT321" s="510">
        <f t="shared" ca="1" si="369"/>
        <v>0</v>
      </c>
      <c r="BU321" s="510">
        <f t="shared" ca="1" si="369"/>
        <v>0</v>
      </c>
      <c r="BV321" s="510">
        <f t="shared" ca="1" si="369"/>
        <v>0</v>
      </c>
      <c r="BW321" s="510">
        <f t="shared" ca="1" si="369"/>
        <v>0</v>
      </c>
      <c r="BX321" s="510">
        <f t="shared" ca="1" si="369"/>
        <v>0</v>
      </c>
      <c r="BY321" s="510">
        <f t="shared" ca="1" si="369"/>
        <v>0</v>
      </c>
      <c r="BZ321" s="510">
        <f t="shared" ca="1" si="369"/>
        <v>0</v>
      </c>
      <c r="CA321" s="510">
        <f t="shared" ca="1" si="369"/>
        <v>0</v>
      </c>
      <c r="CB321" s="510">
        <f t="shared" ca="1" si="369"/>
        <v>0</v>
      </c>
      <c r="CC321" s="510">
        <f t="shared" ca="1" si="369"/>
        <v>0</v>
      </c>
      <c r="CD321" s="510">
        <f t="shared" ca="1" si="369"/>
        <v>0</v>
      </c>
      <c r="CE321" s="510">
        <f t="shared" ca="1" si="369"/>
        <v>0</v>
      </c>
      <c r="CF321" s="510">
        <f t="shared" ca="1" si="369"/>
        <v>0</v>
      </c>
      <c r="CG321" s="510">
        <f t="shared" ca="1" si="369"/>
        <v>0</v>
      </c>
    </row>
    <row r="322" spans="1:86" s="102" customFormat="1" hidden="1" outlineLevel="1" thickTop="1" x14ac:dyDescent="0.3">
      <c r="A322" s="539"/>
      <c r="B322" s="539"/>
      <c r="C322" s="539"/>
      <c r="D322" s="502"/>
      <c r="E322" s="502"/>
      <c r="F322" s="503"/>
      <c r="G322" s="503"/>
      <c r="H322" s="503"/>
      <c r="I322" s="503"/>
      <c r="J322" s="503"/>
      <c r="K322" s="503"/>
      <c r="L322" s="503"/>
      <c r="M322" s="503"/>
      <c r="N322" s="503"/>
      <c r="O322" s="503"/>
      <c r="P322" s="503"/>
      <c r="Q322" s="503"/>
      <c r="R322" s="503"/>
      <c r="S322" s="503"/>
      <c r="T322" s="503"/>
      <c r="U322" s="503"/>
      <c r="V322" s="503"/>
      <c r="W322" s="503"/>
      <c r="X322" s="503"/>
      <c r="Y322" s="503"/>
      <c r="Z322" s="503"/>
      <c r="AA322" s="503"/>
      <c r="AB322" s="503"/>
      <c r="AC322" s="503"/>
      <c r="AD322" s="503"/>
      <c r="AE322" s="503"/>
      <c r="AF322" s="503"/>
      <c r="AG322" s="503"/>
      <c r="AH322" s="503"/>
      <c r="AI322" s="503"/>
      <c r="AJ322" s="503"/>
      <c r="AK322" s="503"/>
      <c r="AL322" s="503"/>
      <c r="AM322" s="503"/>
      <c r="AN322" s="503"/>
      <c r="AO322" s="503"/>
      <c r="AP322" s="503"/>
      <c r="AQ322" s="503"/>
      <c r="AR322" s="503"/>
      <c r="AS322" s="503"/>
      <c r="AT322" s="503"/>
      <c r="AU322" s="503"/>
      <c r="AV322" s="503"/>
      <c r="AW322" s="503"/>
      <c r="AX322" s="503"/>
      <c r="AY322" s="503"/>
      <c r="AZ322" s="503"/>
      <c r="BA322" s="503"/>
      <c r="BB322" s="503"/>
      <c r="BC322" s="503"/>
      <c r="BD322" s="503"/>
      <c r="BE322" s="503"/>
      <c r="BF322" s="503"/>
      <c r="BG322" s="503"/>
      <c r="BH322" s="503"/>
      <c r="BI322" s="503"/>
      <c r="BJ322" s="503"/>
      <c r="BK322" s="503"/>
      <c r="BL322" s="503"/>
      <c r="BM322" s="503"/>
      <c r="BN322" s="503"/>
      <c r="BO322" s="503"/>
      <c r="BP322" s="503"/>
      <c r="BQ322" s="503"/>
      <c r="BR322" s="503"/>
      <c r="BS322" s="503"/>
      <c r="BT322" s="503"/>
      <c r="BU322" s="503"/>
      <c r="BV322" s="503"/>
      <c r="BW322" s="503"/>
      <c r="BX322" s="503"/>
      <c r="BY322" s="503"/>
      <c r="BZ322" s="503"/>
      <c r="CA322" s="503"/>
      <c r="CB322" s="503"/>
      <c r="CC322" s="503"/>
      <c r="CD322" s="503"/>
      <c r="CE322" s="503"/>
      <c r="CF322" s="503"/>
      <c r="CG322" s="503"/>
      <c r="CH322" s="66"/>
    </row>
    <row r="323" spans="1:86" s="102" customFormat="1" ht="14.45" hidden="1" outlineLevel="1" x14ac:dyDescent="0.3">
      <c r="A323" s="539"/>
      <c r="B323" s="528" t="s">
        <v>825</v>
      </c>
      <c r="C323" s="539"/>
      <c r="D323" s="502"/>
      <c r="E323" s="502"/>
      <c r="F323" s="503"/>
      <c r="G323" s="503"/>
      <c r="H323" s="503"/>
      <c r="I323" s="503"/>
      <c r="J323" s="503"/>
      <c r="K323" s="503"/>
      <c r="L323" s="503"/>
      <c r="M323" s="503"/>
      <c r="N323" s="503"/>
      <c r="O323" s="503"/>
      <c r="P323" s="503"/>
      <c r="Q323" s="503"/>
      <c r="R323" s="503"/>
      <c r="S323" s="503"/>
      <c r="T323" s="503"/>
      <c r="U323" s="503"/>
      <c r="V323" s="503"/>
      <c r="W323" s="503"/>
      <c r="X323" s="503"/>
      <c r="Y323" s="503"/>
      <c r="Z323" s="503"/>
      <c r="AA323" s="503"/>
      <c r="AB323" s="503"/>
      <c r="AC323" s="503"/>
      <c r="AD323" s="503"/>
      <c r="AE323" s="503"/>
      <c r="AF323" s="503"/>
      <c r="AG323" s="503"/>
      <c r="AH323" s="503"/>
      <c r="AI323" s="503"/>
      <c r="AJ323" s="503"/>
      <c r="AK323" s="503"/>
      <c r="AL323" s="503"/>
      <c r="AM323" s="503"/>
      <c r="AN323" s="503"/>
      <c r="AO323" s="503"/>
      <c r="AP323" s="503"/>
      <c r="AQ323" s="503"/>
      <c r="AR323" s="503"/>
      <c r="AS323" s="503"/>
      <c r="AT323" s="503"/>
      <c r="AU323" s="503"/>
      <c r="AV323" s="503"/>
      <c r="AW323" s="503"/>
      <c r="AX323" s="503"/>
      <c r="AY323" s="503"/>
      <c r="AZ323" s="503"/>
      <c r="BA323" s="503"/>
      <c r="BB323" s="503"/>
      <c r="BC323" s="503"/>
      <c r="BD323" s="503"/>
      <c r="BE323" s="503"/>
      <c r="BF323" s="503"/>
      <c r="BG323" s="503"/>
      <c r="BH323" s="503"/>
      <c r="BI323" s="503"/>
      <c r="BJ323" s="503"/>
      <c r="BK323" s="503"/>
      <c r="BL323" s="503"/>
      <c r="BM323" s="503"/>
      <c r="BN323" s="503"/>
      <c r="BO323" s="503"/>
      <c r="BP323" s="503"/>
      <c r="BQ323" s="503"/>
      <c r="BR323" s="503"/>
      <c r="BS323" s="503"/>
      <c r="BT323" s="503"/>
      <c r="BU323" s="503"/>
      <c r="BV323" s="503"/>
      <c r="BW323" s="503"/>
      <c r="BX323" s="503"/>
      <c r="BY323" s="503"/>
      <c r="BZ323" s="503"/>
      <c r="CA323" s="503"/>
      <c r="CB323" s="503"/>
      <c r="CC323" s="503"/>
      <c r="CD323" s="503"/>
      <c r="CE323" s="503"/>
      <c r="CF323" s="503"/>
      <c r="CG323" s="503"/>
      <c r="CH323" s="66"/>
    </row>
    <row r="324" spans="1:86" s="77" customFormat="1" ht="14.45" hidden="1" outlineLevel="1" x14ac:dyDescent="0.3">
      <c r="A324" s="523"/>
      <c r="B324" s="527" t="s">
        <v>826</v>
      </c>
      <c r="C324" s="523"/>
      <c r="D324" s="519">
        <f t="shared" si="363"/>
        <v>0</v>
      </c>
      <c r="E324" s="524"/>
      <c r="F324" s="508">
        <f>F215</f>
        <v>0</v>
      </c>
      <c r="G324" s="508">
        <f t="shared" ref="G324:BR324" si="370">G215</f>
        <v>0</v>
      </c>
      <c r="H324" s="508">
        <f t="shared" si="370"/>
        <v>0</v>
      </c>
      <c r="I324" s="508">
        <f t="shared" si="370"/>
        <v>0</v>
      </c>
      <c r="J324" s="508">
        <f t="shared" si="370"/>
        <v>0</v>
      </c>
      <c r="K324" s="508">
        <f t="shared" si="370"/>
        <v>0</v>
      </c>
      <c r="L324" s="508">
        <f t="shared" si="370"/>
        <v>0</v>
      </c>
      <c r="M324" s="508">
        <f t="shared" si="370"/>
        <v>0</v>
      </c>
      <c r="N324" s="508">
        <f t="shared" si="370"/>
        <v>0</v>
      </c>
      <c r="O324" s="508">
        <f t="shared" si="370"/>
        <v>0</v>
      </c>
      <c r="P324" s="508">
        <f t="shared" si="370"/>
        <v>0</v>
      </c>
      <c r="Q324" s="508">
        <f t="shared" si="370"/>
        <v>0</v>
      </c>
      <c r="R324" s="508">
        <f t="shared" si="370"/>
        <v>0</v>
      </c>
      <c r="S324" s="508">
        <f t="shared" si="370"/>
        <v>0</v>
      </c>
      <c r="T324" s="508">
        <f t="shared" si="370"/>
        <v>0</v>
      </c>
      <c r="U324" s="508">
        <f t="shared" si="370"/>
        <v>0</v>
      </c>
      <c r="V324" s="508">
        <f t="shared" si="370"/>
        <v>0</v>
      </c>
      <c r="W324" s="508">
        <f t="shared" si="370"/>
        <v>0</v>
      </c>
      <c r="X324" s="508">
        <f t="shared" si="370"/>
        <v>0</v>
      </c>
      <c r="Y324" s="508">
        <f t="shared" si="370"/>
        <v>0</v>
      </c>
      <c r="Z324" s="508">
        <f t="shared" si="370"/>
        <v>0</v>
      </c>
      <c r="AA324" s="508">
        <f t="shared" si="370"/>
        <v>0</v>
      </c>
      <c r="AB324" s="508">
        <f t="shared" si="370"/>
        <v>0</v>
      </c>
      <c r="AC324" s="508">
        <f t="shared" si="370"/>
        <v>0</v>
      </c>
      <c r="AD324" s="508">
        <f t="shared" si="370"/>
        <v>0</v>
      </c>
      <c r="AE324" s="508">
        <f t="shared" si="370"/>
        <v>0</v>
      </c>
      <c r="AF324" s="508">
        <f t="shared" si="370"/>
        <v>0</v>
      </c>
      <c r="AG324" s="508">
        <f t="shared" si="370"/>
        <v>0</v>
      </c>
      <c r="AH324" s="508">
        <f t="shared" si="370"/>
        <v>0</v>
      </c>
      <c r="AI324" s="508">
        <f t="shared" si="370"/>
        <v>0</v>
      </c>
      <c r="AJ324" s="508">
        <f t="shared" si="370"/>
        <v>0</v>
      </c>
      <c r="AK324" s="508">
        <f t="shared" si="370"/>
        <v>0</v>
      </c>
      <c r="AL324" s="508">
        <f t="shared" si="370"/>
        <v>0</v>
      </c>
      <c r="AM324" s="508">
        <f t="shared" si="370"/>
        <v>0</v>
      </c>
      <c r="AN324" s="508">
        <f t="shared" si="370"/>
        <v>0</v>
      </c>
      <c r="AO324" s="508">
        <f t="shared" si="370"/>
        <v>0</v>
      </c>
      <c r="AP324" s="508">
        <f t="shared" si="370"/>
        <v>0</v>
      </c>
      <c r="AQ324" s="508">
        <f t="shared" si="370"/>
        <v>0</v>
      </c>
      <c r="AR324" s="508">
        <f t="shared" si="370"/>
        <v>0</v>
      </c>
      <c r="AS324" s="508">
        <f t="shared" si="370"/>
        <v>0</v>
      </c>
      <c r="AT324" s="508">
        <f t="shared" si="370"/>
        <v>0</v>
      </c>
      <c r="AU324" s="508">
        <f t="shared" si="370"/>
        <v>0</v>
      </c>
      <c r="AV324" s="508">
        <f t="shared" si="370"/>
        <v>0</v>
      </c>
      <c r="AW324" s="508">
        <f t="shared" si="370"/>
        <v>0</v>
      </c>
      <c r="AX324" s="508">
        <f t="shared" si="370"/>
        <v>0</v>
      </c>
      <c r="AY324" s="508">
        <f t="shared" si="370"/>
        <v>0</v>
      </c>
      <c r="AZ324" s="508">
        <f t="shared" si="370"/>
        <v>0</v>
      </c>
      <c r="BA324" s="508">
        <f t="shared" si="370"/>
        <v>0</v>
      </c>
      <c r="BB324" s="508">
        <f t="shared" si="370"/>
        <v>0</v>
      </c>
      <c r="BC324" s="508">
        <f t="shared" si="370"/>
        <v>0</v>
      </c>
      <c r="BD324" s="508">
        <f t="shared" si="370"/>
        <v>0</v>
      </c>
      <c r="BE324" s="508">
        <f t="shared" si="370"/>
        <v>0</v>
      </c>
      <c r="BF324" s="508">
        <f t="shared" si="370"/>
        <v>0</v>
      </c>
      <c r="BG324" s="508">
        <f t="shared" si="370"/>
        <v>0</v>
      </c>
      <c r="BH324" s="508">
        <f t="shared" si="370"/>
        <v>0</v>
      </c>
      <c r="BI324" s="508">
        <f t="shared" si="370"/>
        <v>0</v>
      </c>
      <c r="BJ324" s="508">
        <f t="shared" si="370"/>
        <v>0</v>
      </c>
      <c r="BK324" s="508">
        <f t="shared" si="370"/>
        <v>0</v>
      </c>
      <c r="BL324" s="508">
        <f t="shared" si="370"/>
        <v>0</v>
      </c>
      <c r="BM324" s="508">
        <f t="shared" si="370"/>
        <v>0</v>
      </c>
      <c r="BN324" s="508">
        <f t="shared" si="370"/>
        <v>0</v>
      </c>
      <c r="BO324" s="508">
        <f t="shared" si="370"/>
        <v>0</v>
      </c>
      <c r="BP324" s="508">
        <f t="shared" si="370"/>
        <v>0</v>
      </c>
      <c r="BQ324" s="508">
        <f t="shared" si="370"/>
        <v>0</v>
      </c>
      <c r="BR324" s="508">
        <f t="shared" si="370"/>
        <v>0</v>
      </c>
      <c r="BS324" s="508">
        <f t="shared" ref="BS324:CG324" si="371">BS215</f>
        <v>0</v>
      </c>
      <c r="BT324" s="508">
        <f t="shared" si="371"/>
        <v>0</v>
      </c>
      <c r="BU324" s="508">
        <f t="shared" si="371"/>
        <v>0</v>
      </c>
      <c r="BV324" s="508">
        <f t="shared" si="371"/>
        <v>0</v>
      </c>
      <c r="BW324" s="508">
        <f t="shared" si="371"/>
        <v>0</v>
      </c>
      <c r="BX324" s="508">
        <f t="shared" si="371"/>
        <v>0</v>
      </c>
      <c r="BY324" s="508">
        <f t="shared" si="371"/>
        <v>0</v>
      </c>
      <c r="BZ324" s="508">
        <f t="shared" si="371"/>
        <v>0</v>
      </c>
      <c r="CA324" s="508">
        <f t="shared" si="371"/>
        <v>0</v>
      </c>
      <c r="CB324" s="508">
        <f t="shared" si="371"/>
        <v>0</v>
      </c>
      <c r="CC324" s="508">
        <f t="shared" si="371"/>
        <v>0</v>
      </c>
      <c r="CD324" s="508">
        <f t="shared" si="371"/>
        <v>0</v>
      </c>
      <c r="CE324" s="508">
        <f t="shared" si="371"/>
        <v>0</v>
      </c>
      <c r="CF324" s="508">
        <f t="shared" si="371"/>
        <v>0</v>
      </c>
      <c r="CG324" s="508">
        <f t="shared" si="371"/>
        <v>0</v>
      </c>
    </row>
    <row r="325" spans="1:86" s="77" customFormat="1" ht="14.45" hidden="1" outlineLevel="1" x14ac:dyDescent="0.3">
      <c r="A325" s="523"/>
      <c r="B325" s="527" t="s">
        <v>1241</v>
      </c>
      <c r="C325" s="523"/>
      <c r="D325" s="519">
        <f t="shared" si="363"/>
        <v>0</v>
      </c>
      <c r="E325" s="524"/>
      <c r="F325" s="508">
        <f>F216</f>
        <v>0</v>
      </c>
      <c r="G325" s="508">
        <f t="shared" ref="G325:BR325" si="372">G216</f>
        <v>0</v>
      </c>
      <c r="H325" s="508">
        <f t="shared" si="372"/>
        <v>0</v>
      </c>
      <c r="I325" s="508">
        <f t="shared" si="372"/>
        <v>0</v>
      </c>
      <c r="J325" s="508">
        <f t="shared" si="372"/>
        <v>0</v>
      </c>
      <c r="K325" s="508">
        <f t="shared" si="372"/>
        <v>0</v>
      </c>
      <c r="L325" s="508">
        <f t="shared" si="372"/>
        <v>0</v>
      </c>
      <c r="M325" s="508">
        <f t="shared" si="372"/>
        <v>0</v>
      </c>
      <c r="N325" s="508">
        <f t="shared" si="372"/>
        <v>0</v>
      </c>
      <c r="O325" s="508">
        <f t="shared" si="372"/>
        <v>0</v>
      </c>
      <c r="P325" s="508">
        <f t="shared" si="372"/>
        <v>0</v>
      </c>
      <c r="Q325" s="508">
        <f t="shared" si="372"/>
        <v>0</v>
      </c>
      <c r="R325" s="508">
        <f t="shared" si="372"/>
        <v>0</v>
      </c>
      <c r="S325" s="508">
        <f t="shared" si="372"/>
        <v>0</v>
      </c>
      <c r="T325" s="508">
        <f t="shared" si="372"/>
        <v>0</v>
      </c>
      <c r="U325" s="508">
        <f t="shared" si="372"/>
        <v>0</v>
      </c>
      <c r="V325" s="508">
        <f t="shared" si="372"/>
        <v>0</v>
      </c>
      <c r="W325" s="508">
        <f t="shared" si="372"/>
        <v>0</v>
      </c>
      <c r="X325" s="508">
        <f t="shared" si="372"/>
        <v>0</v>
      </c>
      <c r="Y325" s="508">
        <f t="shared" si="372"/>
        <v>0</v>
      </c>
      <c r="Z325" s="508">
        <f t="shared" si="372"/>
        <v>0</v>
      </c>
      <c r="AA325" s="508">
        <f t="shared" si="372"/>
        <v>0</v>
      </c>
      <c r="AB325" s="508">
        <f t="shared" si="372"/>
        <v>0</v>
      </c>
      <c r="AC325" s="508">
        <f t="shared" si="372"/>
        <v>0</v>
      </c>
      <c r="AD325" s="508">
        <f t="shared" si="372"/>
        <v>0</v>
      </c>
      <c r="AE325" s="508">
        <f t="shared" si="372"/>
        <v>0</v>
      </c>
      <c r="AF325" s="508">
        <f t="shared" si="372"/>
        <v>0</v>
      </c>
      <c r="AG325" s="508">
        <f t="shared" si="372"/>
        <v>0</v>
      </c>
      <c r="AH325" s="508">
        <f t="shared" si="372"/>
        <v>0</v>
      </c>
      <c r="AI325" s="508">
        <f t="shared" si="372"/>
        <v>0</v>
      </c>
      <c r="AJ325" s="508">
        <f t="shared" si="372"/>
        <v>0</v>
      </c>
      <c r="AK325" s="508">
        <f t="shared" si="372"/>
        <v>0</v>
      </c>
      <c r="AL325" s="508">
        <f t="shared" si="372"/>
        <v>0</v>
      </c>
      <c r="AM325" s="508">
        <f t="shared" si="372"/>
        <v>0</v>
      </c>
      <c r="AN325" s="508">
        <f t="shared" si="372"/>
        <v>0</v>
      </c>
      <c r="AO325" s="508">
        <f t="shared" si="372"/>
        <v>0</v>
      </c>
      <c r="AP325" s="508">
        <f t="shared" si="372"/>
        <v>0</v>
      </c>
      <c r="AQ325" s="508">
        <f t="shared" si="372"/>
        <v>0</v>
      </c>
      <c r="AR325" s="508">
        <f t="shared" si="372"/>
        <v>0</v>
      </c>
      <c r="AS325" s="508">
        <f t="shared" si="372"/>
        <v>0</v>
      </c>
      <c r="AT325" s="508">
        <f t="shared" si="372"/>
        <v>0</v>
      </c>
      <c r="AU325" s="508">
        <f t="shared" si="372"/>
        <v>0</v>
      </c>
      <c r="AV325" s="508">
        <f t="shared" si="372"/>
        <v>0</v>
      </c>
      <c r="AW325" s="508">
        <f t="shared" si="372"/>
        <v>0</v>
      </c>
      <c r="AX325" s="508">
        <f t="shared" si="372"/>
        <v>0</v>
      </c>
      <c r="AY325" s="508">
        <f t="shared" si="372"/>
        <v>0</v>
      </c>
      <c r="AZ325" s="508">
        <f t="shared" si="372"/>
        <v>0</v>
      </c>
      <c r="BA325" s="508">
        <f t="shared" si="372"/>
        <v>0</v>
      </c>
      <c r="BB325" s="508">
        <f t="shared" si="372"/>
        <v>0</v>
      </c>
      <c r="BC325" s="508">
        <f t="shared" si="372"/>
        <v>0</v>
      </c>
      <c r="BD325" s="508">
        <f t="shared" si="372"/>
        <v>0</v>
      </c>
      <c r="BE325" s="508">
        <f t="shared" si="372"/>
        <v>0</v>
      </c>
      <c r="BF325" s="508">
        <f t="shared" si="372"/>
        <v>0</v>
      </c>
      <c r="BG325" s="508">
        <f t="shared" si="372"/>
        <v>0</v>
      </c>
      <c r="BH325" s="508">
        <f t="shared" si="372"/>
        <v>0</v>
      </c>
      <c r="BI325" s="508">
        <f t="shared" si="372"/>
        <v>0</v>
      </c>
      <c r="BJ325" s="508">
        <f t="shared" si="372"/>
        <v>0</v>
      </c>
      <c r="BK325" s="508">
        <f t="shared" si="372"/>
        <v>0</v>
      </c>
      <c r="BL325" s="508">
        <f t="shared" si="372"/>
        <v>0</v>
      </c>
      <c r="BM325" s="508">
        <f t="shared" si="372"/>
        <v>0</v>
      </c>
      <c r="BN325" s="508">
        <f t="shared" si="372"/>
        <v>0</v>
      </c>
      <c r="BO325" s="508">
        <f t="shared" si="372"/>
        <v>0</v>
      </c>
      <c r="BP325" s="508">
        <f t="shared" si="372"/>
        <v>0</v>
      </c>
      <c r="BQ325" s="508">
        <f t="shared" si="372"/>
        <v>0</v>
      </c>
      <c r="BR325" s="508">
        <f t="shared" si="372"/>
        <v>0</v>
      </c>
      <c r="BS325" s="508">
        <f t="shared" ref="BS325:CG325" si="373">BS216</f>
        <v>0</v>
      </c>
      <c r="BT325" s="508">
        <f t="shared" si="373"/>
        <v>0</v>
      </c>
      <c r="BU325" s="508">
        <f t="shared" si="373"/>
        <v>0</v>
      </c>
      <c r="BV325" s="508">
        <f t="shared" si="373"/>
        <v>0</v>
      </c>
      <c r="BW325" s="508">
        <f t="shared" si="373"/>
        <v>0</v>
      </c>
      <c r="BX325" s="508">
        <f t="shared" si="373"/>
        <v>0</v>
      </c>
      <c r="BY325" s="508">
        <f t="shared" si="373"/>
        <v>0</v>
      </c>
      <c r="BZ325" s="508">
        <f t="shared" si="373"/>
        <v>0</v>
      </c>
      <c r="CA325" s="508">
        <f t="shared" si="373"/>
        <v>0</v>
      </c>
      <c r="CB325" s="508">
        <f t="shared" si="373"/>
        <v>0</v>
      </c>
      <c r="CC325" s="508">
        <f t="shared" si="373"/>
        <v>0</v>
      </c>
      <c r="CD325" s="508">
        <f t="shared" si="373"/>
        <v>0</v>
      </c>
      <c r="CE325" s="508">
        <f t="shared" si="373"/>
        <v>0</v>
      </c>
      <c r="CF325" s="508">
        <f t="shared" si="373"/>
        <v>0</v>
      </c>
      <c r="CG325" s="508">
        <f t="shared" si="373"/>
        <v>0</v>
      </c>
    </row>
    <row r="326" spans="1:86" s="74" customFormat="1" hidden="1" outlineLevel="1" thickBot="1" x14ac:dyDescent="0.35">
      <c r="A326" s="526"/>
      <c r="B326" s="530" t="s">
        <v>827</v>
      </c>
      <c r="C326" s="526"/>
      <c r="D326" s="510">
        <f t="shared" si="363"/>
        <v>0</v>
      </c>
      <c r="E326" s="504"/>
      <c r="F326" s="510">
        <f>F324+F325</f>
        <v>0</v>
      </c>
      <c r="G326" s="510">
        <f t="shared" ref="G326:BR326" si="374">G324+G325</f>
        <v>0</v>
      </c>
      <c r="H326" s="510">
        <f t="shared" si="374"/>
        <v>0</v>
      </c>
      <c r="I326" s="510">
        <f t="shared" si="374"/>
        <v>0</v>
      </c>
      <c r="J326" s="510">
        <f t="shared" si="374"/>
        <v>0</v>
      </c>
      <c r="K326" s="510">
        <f t="shared" si="374"/>
        <v>0</v>
      </c>
      <c r="L326" s="510">
        <f t="shared" si="374"/>
        <v>0</v>
      </c>
      <c r="M326" s="510">
        <f t="shared" si="374"/>
        <v>0</v>
      </c>
      <c r="N326" s="510">
        <f t="shared" si="374"/>
        <v>0</v>
      </c>
      <c r="O326" s="510">
        <f t="shared" si="374"/>
        <v>0</v>
      </c>
      <c r="P326" s="510">
        <f t="shared" si="374"/>
        <v>0</v>
      </c>
      <c r="Q326" s="510">
        <f t="shared" si="374"/>
        <v>0</v>
      </c>
      <c r="R326" s="510">
        <f t="shared" si="374"/>
        <v>0</v>
      </c>
      <c r="S326" s="510">
        <f t="shared" si="374"/>
        <v>0</v>
      </c>
      <c r="T326" s="510">
        <f t="shared" si="374"/>
        <v>0</v>
      </c>
      <c r="U326" s="510">
        <f t="shared" si="374"/>
        <v>0</v>
      </c>
      <c r="V326" s="510">
        <f t="shared" si="374"/>
        <v>0</v>
      </c>
      <c r="W326" s="510">
        <f t="shared" si="374"/>
        <v>0</v>
      </c>
      <c r="X326" s="510">
        <f t="shared" si="374"/>
        <v>0</v>
      </c>
      <c r="Y326" s="510">
        <f t="shared" si="374"/>
        <v>0</v>
      </c>
      <c r="Z326" s="510">
        <f t="shared" si="374"/>
        <v>0</v>
      </c>
      <c r="AA326" s="510">
        <f t="shared" si="374"/>
        <v>0</v>
      </c>
      <c r="AB326" s="510">
        <f t="shared" si="374"/>
        <v>0</v>
      </c>
      <c r="AC326" s="510">
        <f t="shared" si="374"/>
        <v>0</v>
      </c>
      <c r="AD326" s="510">
        <f t="shared" si="374"/>
        <v>0</v>
      </c>
      <c r="AE326" s="510">
        <f t="shared" si="374"/>
        <v>0</v>
      </c>
      <c r="AF326" s="510">
        <f t="shared" si="374"/>
        <v>0</v>
      </c>
      <c r="AG326" s="510">
        <f t="shared" si="374"/>
        <v>0</v>
      </c>
      <c r="AH326" s="510">
        <f t="shared" si="374"/>
        <v>0</v>
      </c>
      <c r="AI326" s="510">
        <f t="shared" si="374"/>
        <v>0</v>
      </c>
      <c r="AJ326" s="510">
        <f t="shared" si="374"/>
        <v>0</v>
      </c>
      <c r="AK326" s="510">
        <f t="shared" si="374"/>
        <v>0</v>
      </c>
      <c r="AL326" s="510">
        <f t="shared" si="374"/>
        <v>0</v>
      </c>
      <c r="AM326" s="510">
        <f t="shared" si="374"/>
        <v>0</v>
      </c>
      <c r="AN326" s="510">
        <f t="shared" si="374"/>
        <v>0</v>
      </c>
      <c r="AO326" s="510">
        <f t="shared" si="374"/>
        <v>0</v>
      </c>
      <c r="AP326" s="510">
        <f t="shared" si="374"/>
        <v>0</v>
      </c>
      <c r="AQ326" s="510">
        <f t="shared" si="374"/>
        <v>0</v>
      </c>
      <c r="AR326" s="510">
        <f t="shared" si="374"/>
        <v>0</v>
      </c>
      <c r="AS326" s="510">
        <f t="shared" si="374"/>
        <v>0</v>
      </c>
      <c r="AT326" s="510">
        <f t="shared" si="374"/>
        <v>0</v>
      </c>
      <c r="AU326" s="510">
        <f t="shared" si="374"/>
        <v>0</v>
      </c>
      <c r="AV326" s="510">
        <f t="shared" si="374"/>
        <v>0</v>
      </c>
      <c r="AW326" s="510">
        <f t="shared" si="374"/>
        <v>0</v>
      </c>
      <c r="AX326" s="510">
        <f t="shared" si="374"/>
        <v>0</v>
      </c>
      <c r="AY326" s="510">
        <f t="shared" si="374"/>
        <v>0</v>
      </c>
      <c r="AZ326" s="510">
        <f t="shared" si="374"/>
        <v>0</v>
      </c>
      <c r="BA326" s="510">
        <f t="shared" si="374"/>
        <v>0</v>
      </c>
      <c r="BB326" s="510">
        <f t="shared" si="374"/>
        <v>0</v>
      </c>
      <c r="BC326" s="510">
        <f t="shared" si="374"/>
        <v>0</v>
      </c>
      <c r="BD326" s="510">
        <f t="shared" si="374"/>
        <v>0</v>
      </c>
      <c r="BE326" s="510">
        <f t="shared" si="374"/>
        <v>0</v>
      </c>
      <c r="BF326" s="510">
        <f t="shared" si="374"/>
        <v>0</v>
      </c>
      <c r="BG326" s="510">
        <f t="shared" si="374"/>
        <v>0</v>
      </c>
      <c r="BH326" s="510">
        <f t="shared" si="374"/>
        <v>0</v>
      </c>
      <c r="BI326" s="510">
        <f t="shared" si="374"/>
        <v>0</v>
      </c>
      <c r="BJ326" s="510">
        <f t="shared" si="374"/>
        <v>0</v>
      </c>
      <c r="BK326" s="510">
        <f t="shared" si="374"/>
        <v>0</v>
      </c>
      <c r="BL326" s="510">
        <f t="shared" si="374"/>
        <v>0</v>
      </c>
      <c r="BM326" s="510">
        <f t="shared" si="374"/>
        <v>0</v>
      </c>
      <c r="BN326" s="510">
        <f t="shared" si="374"/>
        <v>0</v>
      </c>
      <c r="BO326" s="510">
        <f t="shared" si="374"/>
        <v>0</v>
      </c>
      <c r="BP326" s="510">
        <f t="shared" si="374"/>
        <v>0</v>
      </c>
      <c r="BQ326" s="510">
        <f t="shared" si="374"/>
        <v>0</v>
      </c>
      <c r="BR326" s="510">
        <f t="shared" si="374"/>
        <v>0</v>
      </c>
      <c r="BS326" s="510">
        <f t="shared" ref="BS326:CG326" si="375">BS324+BS325</f>
        <v>0</v>
      </c>
      <c r="BT326" s="510">
        <f t="shared" si="375"/>
        <v>0</v>
      </c>
      <c r="BU326" s="510">
        <f t="shared" si="375"/>
        <v>0</v>
      </c>
      <c r="BV326" s="510">
        <f t="shared" si="375"/>
        <v>0</v>
      </c>
      <c r="BW326" s="510">
        <f t="shared" si="375"/>
        <v>0</v>
      </c>
      <c r="BX326" s="510">
        <f t="shared" si="375"/>
        <v>0</v>
      </c>
      <c r="BY326" s="510">
        <f t="shared" si="375"/>
        <v>0</v>
      </c>
      <c r="BZ326" s="510">
        <f t="shared" si="375"/>
        <v>0</v>
      </c>
      <c r="CA326" s="510">
        <f t="shared" si="375"/>
        <v>0</v>
      </c>
      <c r="CB326" s="510">
        <f t="shared" si="375"/>
        <v>0</v>
      </c>
      <c r="CC326" s="510">
        <f t="shared" si="375"/>
        <v>0</v>
      </c>
      <c r="CD326" s="510">
        <f t="shared" si="375"/>
        <v>0</v>
      </c>
      <c r="CE326" s="510">
        <f t="shared" si="375"/>
        <v>0</v>
      </c>
      <c r="CF326" s="510">
        <f t="shared" si="375"/>
        <v>0</v>
      </c>
      <c r="CG326" s="510">
        <f t="shared" si="375"/>
        <v>0</v>
      </c>
    </row>
    <row r="327" spans="1:86" s="102" customFormat="1" ht="15.75" collapsed="1" thickTop="1" x14ac:dyDescent="0.25">
      <c r="A327" s="539"/>
      <c r="B327" s="539"/>
      <c r="C327" s="539"/>
      <c r="D327" s="502"/>
      <c r="E327" s="502"/>
      <c r="F327" s="503"/>
      <c r="G327" s="503"/>
      <c r="H327" s="503"/>
      <c r="I327" s="503"/>
      <c r="J327" s="503"/>
      <c r="K327" s="503"/>
      <c r="L327" s="503"/>
      <c r="M327" s="503"/>
      <c r="N327" s="503"/>
      <c r="O327" s="503"/>
      <c r="P327" s="503"/>
      <c r="Q327" s="503"/>
      <c r="R327" s="503"/>
      <c r="S327" s="503"/>
      <c r="T327" s="503"/>
      <c r="U327" s="503"/>
      <c r="V327" s="503"/>
      <c r="W327" s="503"/>
      <c r="X327" s="503"/>
      <c r="Y327" s="503"/>
      <c r="Z327" s="503"/>
      <c r="AA327" s="503"/>
      <c r="AB327" s="503"/>
      <c r="AC327" s="503"/>
      <c r="AD327" s="503"/>
      <c r="AE327" s="503"/>
      <c r="AF327" s="503"/>
      <c r="AG327" s="503"/>
      <c r="AH327" s="503"/>
      <c r="AI327" s="503"/>
      <c r="AJ327" s="503"/>
      <c r="AK327" s="503"/>
      <c r="AL327" s="503"/>
      <c r="AM327" s="503"/>
      <c r="AN327" s="503"/>
      <c r="AO327" s="503"/>
      <c r="AP327" s="503"/>
      <c r="AQ327" s="503"/>
      <c r="AR327" s="503"/>
      <c r="AS327" s="503"/>
      <c r="AT327" s="503"/>
      <c r="AU327" s="503"/>
      <c r="AV327" s="503"/>
      <c r="AW327" s="503"/>
      <c r="AX327" s="503"/>
      <c r="AY327" s="503"/>
      <c r="AZ327" s="503"/>
      <c r="BA327" s="503"/>
      <c r="BB327" s="503"/>
      <c r="BC327" s="503"/>
      <c r="BD327" s="503"/>
      <c r="BE327" s="503"/>
      <c r="BF327" s="503"/>
      <c r="BG327" s="503"/>
      <c r="BH327" s="503"/>
      <c r="BI327" s="503"/>
      <c r="BJ327" s="503"/>
      <c r="BK327" s="503"/>
      <c r="BL327" s="503"/>
      <c r="BM327" s="503"/>
      <c r="BN327" s="503"/>
      <c r="BO327" s="503"/>
      <c r="BP327" s="503"/>
      <c r="BQ327" s="503"/>
      <c r="BR327" s="503"/>
      <c r="BS327" s="503"/>
      <c r="BT327" s="503"/>
      <c r="BU327" s="503"/>
      <c r="BV327" s="503"/>
      <c r="BW327" s="503"/>
      <c r="BX327" s="503"/>
      <c r="BY327" s="503"/>
      <c r="BZ327" s="503"/>
      <c r="CA327" s="503"/>
      <c r="CB327" s="503"/>
      <c r="CC327" s="503"/>
      <c r="CD327" s="503"/>
      <c r="CE327" s="503"/>
      <c r="CF327" s="503"/>
      <c r="CG327" s="503"/>
      <c r="CH327" s="66"/>
    </row>
    <row r="328" spans="1:86" s="74" customFormat="1" ht="15.75" thickBot="1" x14ac:dyDescent="0.3">
      <c r="A328" s="529"/>
      <c r="B328" s="529" t="s">
        <v>581</v>
      </c>
      <c r="C328" s="529"/>
      <c r="D328" s="510">
        <f t="shared" ca="1" si="363"/>
        <v>-3302790.2366611776</v>
      </c>
      <c r="E328" s="504"/>
      <c r="F328" s="510">
        <f ca="1">F321+F311+F306+F301+F296+F291+F316+F326</f>
        <v>-3320.4023587527026</v>
      </c>
      <c r="G328" s="510">
        <f t="shared" ref="G328:BR328" ca="1" si="376">G321+G311+G306+G301+G296+G291+G316+G326</f>
        <v>-51421.540386556357</v>
      </c>
      <c r="H328" s="510">
        <f t="shared" ca="1" si="376"/>
        <v>-37226.709539251562</v>
      </c>
      <c r="I328" s="510">
        <f t="shared" ca="1" si="376"/>
        <v>-38330.384991556937</v>
      </c>
      <c r="J328" s="510">
        <f t="shared" ca="1" si="376"/>
        <v>-38948.96130608458</v>
      </c>
      <c r="K328" s="510">
        <f t="shared" ca="1" si="376"/>
        <v>-39992.625286684648</v>
      </c>
      <c r="L328" s="510">
        <f t="shared" ca="1" si="376"/>
        <v>-40524.579954255343</v>
      </c>
      <c r="M328" s="510">
        <f t="shared" ca="1" si="376"/>
        <v>-41722.309354314508</v>
      </c>
      <c r="N328" s="510">
        <f t="shared" ca="1" si="376"/>
        <v>-68977.13732922569</v>
      </c>
      <c r="O328" s="510">
        <f t="shared" ca="1" si="376"/>
        <v>-71001.957541623298</v>
      </c>
      <c r="P328" s="510">
        <f t="shared" ca="1" si="376"/>
        <v>-71465.839791031496</v>
      </c>
      <c r="Q328" s="510">
        <f t="shared" ca="1" si="376"/>
        <v>-73563.403439551388</v>
      </c>
      <c r="R328" s="510">
        <f t="shared" ca="1" si="376"/>
        <v>-74327.644243646646</v>
      </c>
      <c r="S328" s="510">
        <f t="shared" ca="1" si="376"/>
        <v>-76219.718227394595</v>
      </c>
      <c r="T328" s="510">
        <f t="shared" ca="1" si="376"/>
        <v>-76723.840588467356</v>
      </c>
      <c r="U328" s="510">
        <f t="shared" ca="1" si="376"/>
        <v>-78975.123591948766</v>
      </c>
      <c r="V328" s="510">
        <f t="shared" ca="1" si="376"/>
        <v>-79501.55119622036</v>
      </c>
      <c r="W328" s="510">
        <f t="shared" ca="1" si="376"/>
        <v>-81834.05776005263</v>
      </c>
      <c r="X328" s="510">
        <f t="shared" ca="1" si="376"/>
        <v>-82384.372409890973</v>
      </c>
      <c r="Y328" s="510">
        <f t="shared" ca="1" si="376"/>
        <v>-84801.187571961069</v>
      </c>
      <c r="Z328" s="510">
        <f t="shared" ca="1" si="376"/>
        <v>-85697.371632934839</v>
      </c>
      <c r="AA328" s="510">
        <f t="shared" ca="1" si="376"/>
        <v>-87881.421256145317</v>
      </c>
      <c r="AB328" s="510">
        <f t="shared" ca="1" si="376"/>
        <v>-88484.665597466927</v>
      </c>
      <c r="AC328" s="510">
        <f t="shared" ca="1" si="376"/>
        <v>-91079.921947030947</v>
      </c>
      <c r="AD328" s="510">
        <f t="shared" ca="1" si="376"/>
        <v>-91712.429937160661</v>
      </c>
      <c r="AE328" s="510">
        <f t="shared" ca="1" si="376"/>
        <v>-94402.121989661304</v>
      </c>
      <c r="AF328" s="510">
        <f t="shared" ca="1" si="376"/>
        <v>-95065.91821247348</v>
      </c>
      <c r="AG328" s="510">
        <f t="shared" ca="1" si="376"/>
        <v>-97853.738077898335</v>
      </c>
      <c r="AH328" s="510">
        <f t="shared" ca="1" si="376"/>
        <v>-98914.723764369643</v>
      </c>
      <c r="AI328" s="510">
        <f t="shared" ca="1" si="376"/>
        <v>-94607.334573687927</v>
      </c>
      <c r="AJ328" s="510">
        <f t="shared" ca="1" si="376"/>
        <v>-90559.793724146584</v>
      </c>
      <c r="AK328" s="510">
        <f t="shared" ca="1" si="376"/>
        <v>-87747.93014980646</v>
      </c>
      <c r="AL328" s="510">
        <f t="shared" ca="1" si="376"/>
        <v>-93010.480552691108</v>
      </c>
      <c r="AM328" s="510">
        <f t="shared" ca="1" si="376"/>
        <v>-95268.285610256877</v>
      </c>
      <c r="AN328" s="510">
        <f t="shared" ca="1" si="376"/>
        <v>-95206.767743432472</v>
      </c>
      <c r="AO328" s="510">
        <f t="shared" ca="1" si="376"/>
        <v>-97528.385264731391</v>
      </c>
      <c r="AP328" s="510">
        <f t="shared" ca="1" si="376"/>
        <v>-97869.670006325265</v>
      </c>
      <c r="AQ328" s="510">
        <f t="shared" ca="1" si="376"/>
        <v>-99844.987410567774</v>
      </c>
      <c r="AR328" s="510">
        <f t="shared" ca="1" si="376"/>
        <v>-99765.436343714959</v>
      </c>
      <c r="AS328" s="510">
        <f t="shared" ca="1" si="376"/>
        <v>-102219.50461005005</v>
      </c>
      <c r="AT328" s="510">
        <f t="shared" ca="1" si="376"/>
        <v>-102130.5974292319</v>
      </c>
      <c r="AU328" s="510">
        <f t="shared" ca="1" si="376"/>
        <v>-104675.40395892263</v>
      </c>
      <c r="AV328" s="510">
        <f t="shared" ca="1" si="376"/>
        <v>0</v>
      </c>
      <c r="AW328" s="510">
        <f t="shared" ca="1" si="376"/>
        <v>0</v>
      </c>
      <c r="AX328" s="510">
        <f t="shared" ca="1" si="376"/>
        <v>0</v>
      </c>
      <c r="AY328" s="510">
        <f t="shared" ca="1" si="376"/>
        <v>0</v>
      </c>
      <c r="AZ328" s="510">
        <f t="shared" ca="1" si="376"/>
        <v>0</v>
      </c>
      <c r="BA328" s="510">
        <f t="shared" ca="1" si="376"/>
        <v>0</v>
      </c>
      <c r="BB328" s="510">
        <f t="shared" ca="1" si="376"/>
        <v>0</v>
      </c>
      <c r="BC328" s="510">
        <f t="shared" ca="1" si="376"/>
        <v>0</v>
      </c>
      <c r="BD328" s="510">
        <f t="shared" ca="1" si="376"/>
        <v>0</v>
      </c>
      <c r="BE328" s="510">
        <f t="shared" ca="1" si="376"/>
        <v>0</v>
      </c>
      <c r="BF328" s="510">
        <f t="shared" ca="1" si="376"/>
        <v>0</v>
      </c>
      <c r="BG328" s="510">
        <f t="shared" ca="1" si="376"/>
        <v>0</v>
      </c>
      <c r="BH328" s="510">
        <f t="shared" ca="1" si="376"/>
        <v>0</v>
      </c>
      <c r="BI328" s="510">
        <f t="shared" ca="1" si="376"/>
        <v>0</v>
      </c>
      <c r="BJ328" s="510">
        <f t="shared" ca="1" si="376"/>
        <v>0</v>
      </c>
      <c r="BK328" s="510">
        <f t="shared" ca="1" si="376"/>
        <v>0</v>
      </c>
      <c r="BL328" s="510">
        <f t="shared" ca="1" si="376"/>
        <v>0</v>
      </c>
      <c r="BM328" s="510">
        <f t="shared" ca="1" si="376"/>
        <v>0</v>
      </c>
      <c r="BN328" s="510">
        <f t="shared" ca="1" si="376"/>
        <v>0</v>
      </c>
      <c r="BO328" s="510">
        <f t="shared" ca="1" si="376"/>
        <v>0</v>
      </c>
      <c r="BP328" s="510">
        <f t="shared" ca="1" si="376"/>
        <v>0</v>
      </c>
      <c r="BQ328" s="510">
        <f t="shared" ca="1" si="376"/>
        <v>0</v>
      </c>
      <c r="BR328" s="510">
        <f t="shared" ca="1" si="376"/>
        <v>0</v>
      </c>
      <c r="BS328" s="510">
        <f t="shared" ref="BS328:CG328" ca="1" si="377">BS321+BS311+BS306+BS301+BS296+BS291+BS316+BS326</f>
        <v>0</v>
      </c>
      <c r="BT328" s="510">
        <f t="shared" ca="1" si="377"/>
        <v>0</v>
      </c>
      <c r="BU328" s="510">
        <f t="shared" ca="1" si="377"/>
        <v>0</v>
      </c>
      <c r="BV328" s="510">
        <f t="shared" ca="1" si="377"/>
        <v>0</v>
      </c>
      <c r="BW328" s="510">
        <f t="shared" ca="1" si="377"/>
        <v>0</v>
      </c>
      <c r="BX328" s="510">
        <f t="shared" ca="1" si="377"/>
        <v>0</v>
      </c>
      <c r="BY328" s="510">
        <f t="shared" ca="1" si="377"/>
        <v>0</v>
      </c>
      <c r="BZ328" s="510">
        <f t="shared" ca="1" si="377"/>
        <v>0</v>
      </c>
      <c r="CA328" s="510">
        <f t="shared" ca="1" si="377"/>
        <v>0</v>
      </c>
      <c r="CB328" s="510">
        <f t="shared" ca="1" si="377"/>
        <v>0</v>
      </c>
      <c r="CC328" s="510">
        <f t="shared" ca="1" si="377"/>
        <v>0</v>
      </c>
      <c r="CD328" s="510">
        <f t="shared" ca="1" si="377"/>
        <v>0</v>
      </c>
      <c r="CE328" s="510">
        <f t="shared" ca="1" si="377"/>
        <v>0</v>
      </c>
      <c r="CF328" s="510">
        <f t="shared" ca="1" si="377"/>
        <v>0</v>
      </c>
      <c r="CG328" s="510">
        <f t="shared" ca="1" si="377"/>
        <v>0</v>
      </c>
    </row>
    <row r="329" spans="1:86" s="102" customFormat="1" ht="15.75" thickTop="1" x14ac:dyDescent="0.25">
      <c r="A329" s="542"/>
      <c r="B329" s="538"/>
      <c r="C329" s="543"/>
      <c r="D329" s="502"/>
      <c r="E329" s="502"/>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c r="AE329" s="503"/>
      <c r="AF329" s="503"/>
      <c r="AG329" s="503"/>
      <c r="AH329" s="503"/>
      <c r="AI329" s="503"/>
      <c r="AJ329" s="503"/>
      <c r="AK329" s="503"/>
      <c r="AL329" s="503"/>
      <c r="AM329" s="503"/>
      <c r="AN329" s="503"/>
      <c r="AO329" s="503"/>
      <c r="AP329" s="503"/>
      <c r="AQ329" s="503"/>
      <c r="AR329" s="503"/>
      <c r="AS329" s="503"/>
      <c r="AT329" s="503"/>
      <c r="AU329" s="503"/>
      <c r="AV329" s="503"/>
      <c r="AW329" s="503"/>
      <c r="AX329" s="503"/>
      <c r="AY329" s="503"/>
      <c r="AZ329" s="503"/>
      <c r="BA329" s="503"/>
      <c r="BB329" s="503"/>
      <c r="BC329" s="503"/>
      <c r="BD329" s="503"/>
      <c r="BE329" s="503"/>
      <c r="BF329" s="503"/>
      <c r="BG329" s="503"/>
      <c r="BH329" s="503"/>
      <c r="BI329" s="503"/>
      <c r="BJ329" s="503"/>
      <c r="BK329" s="503"/>
      <c r="BL329" s="503"/>
      <c r="BM329" s="503"/>
      <c r="BN329" s="503"/>
      <c r="BO329" s="503"/>
      <c r="BP329" s="503"/>
      <c r="BQ329" s="503"/>
      <c r="BR329" s="503"/>
      <c r="BS329" s="503"/>
      <c r="BT329" s="503"/>
      <c r="BU329" s="503"/>
      <c r="BV329" s="503"/>
      <c r="BW329" s="503"/>
      <c r="BX329" s="503"/>
      <c r="BY329" s="503"/>
      <c r="BZ329" s="503"/>
      <c r="CA329" s="503"/>
      <c r="CB329" s="503"/>
      <c r="CC329" s="503"/>
      <c r="CD329" s="503"/>
      <c r="CE329" s="503"/>
      <c r="CF329" s="503"/>
      <c r="CG329" s="503"/>
      <c r="CH329" s="66"/>
    </row>
    <row r="330" spans="1:86" s="74" customFormat="1" ht="15.75" thickBot="1" x14ac:dyDescent="0.3">
      <c r="A330" s="533"/>
      <c r="B330" s="525" t="s">
        <v>582</v>
      </c>
      <c r="C330" s="534"/>
      <c r="D330" s="510">
        <f t="shared" ca="1" si="363"/>
        <v>-2366364.0373629741</v>
      </c>
      <c r="E330" s="504"/>
      <c r="F330" s="510">
        <f ca="1">F328+F288</f>
        <v>371583.70995521359</v>
      </c>
      <c r="G330" s="510">
        <f t="shared" ref="G330:BR330" ca="1" si="378">G328+G288</f>
        <v>510100.54659768107</v>
      </c>
      <c r="H330" s="510">
        <f t="shared" ca="1" si="378"/>
        <v>-37226.709539251562</v>
      </c>
      <c r="I330" s="510">
        <f t="shared" ca="1" si="378"/>
        <v>-38330.384991556937</v>
      </c>
      <c r="J330" s="510">
        <f t="shared" ca="1" si="378"/>
        <v>-38948.96130608458</v>
      </c>
      <c r="K330" s="510">
        <f t="shared" ca="1" si="378"/>
        <v>-39992.625286684648</v>
      </c>
      <c r="L330" s="510">
        <f t="shared" ca="1" si="378"/>
        <v>-40524.579954255343</v>
      </c>
      <c r="M330" s="510">
        <f t="shared" ca="1" si="378"/>
        <v>-41722.309354314508</v>
      </c>
      <c r="N330" s="510">
        <f t="shared" ca="1" si="378"/>
        <v>-68977.13732922569</v>
      </c>
      <c r="O330" s="510">
        <f t="shared" ca="1" si="378"/>
        <v>-71001.957541623298</v>
      </c>
      <c r="P330" s="510">
        <f t="shared" ca="1" si="378"/>
        <v>-71465.839791031496</v>
      </c>
      <c r="Q330" s="510">
        <f t="shared" ca="1" si="378"/>
        <v>-73563.403439551388</v>
      </c>
      <c r="R330" s="510">
        <f t="shared" ca="1" si="378"/>
        <v>-74327.644243646646</v>
      </c>
      <c r="S330" s="510">
        <f t="shared" ca="1" si="378"/>
        <v>-76219.718227394595</v>
      </c>
      <c r="T330" s="510">
        <f t="shared" ca="1" si="378"/>
        <v>-76723.840588467356</v>
      </c>
      <c r="U330" s="510">
        <f t="shared" ca="1" si="378"/>
        <v>-78975.123591948766</v>
      </c>
      <c r="V330" s="510">
        <f t="shared" ca="1" si="378"/>
        <v>-79501.55119622036</v>
      </c>
      <c r="W330" s="510">
        <f t="shared" ca="1" si="378"/>
        <v>-81834.05776005263</v>
      </c>
      <c r="X330" s="510">
        <f t="shared" ca="1" si="378"/>
        <v>-82384.372409890973</v>
      </c>
      <c r="Y330" s="510">
        <f t="shared" ca="1" si="378"/>
        <v>-84801.187571961069</v>
      </c>
      <c r="Z330" s="510">
        <f t="shared" ca="1" si="378"/>
        <v>-85697.371632934839</v>
      </c>
      <c r="AA330" s="510">
        <f t="shared" ca="1" si="378"/>
        <v>-87881.421256145317</v>
      </c>
      <c r="AB330" s="510">
        <f t="shared" ca="1" si="378"/>
        <v>-88484.665597466927</v>
      </c>
      <c r="AC330" s="510">
        <f t="shared" ca="1" si="378"/>
        <v>-91079.921947030947</v>
      </c>
      <c r="AD330" s="510">
        <f t="shared" ca="1" si="378"/>
        <v>-91712.429937160661</v>
      </c>
      <c r="AE330" s="510">
        <f t="shared" ca="1" si="378"/>
        <v>-94402.121989661304</v>
      </c>
      <c r="AF330" s="510">
        <f t="shared" ca="1" si="378"/>
        <v>-95065.91821247348</v>
      </c>
      <c r="AG330" s="510">
        <f t="shared" ca="1" si="378"/>
        <v>-97853.738077898335</v>
      </c>
      <c r="AH330" s="510">
        <f t="shared" ca="1" si="378"/>
        <v>-98914.723764369643</v>
      </c>
      <c r="AI330" s="510">
        <f t="shared" ca="1" si="378"/>
        <v>-94607.334573687927</v>
      </c>
      <c r="AJ330" s="510">
        <f t="shared" ca="1" si="378"/>
        <v>-90559.793724146584</v>
      </c>
      <c r="AK330" s="510">
        <f t="shared" ca="1" si="378"/>
        <v>-87747.93014980646</v>
      </c>
      <c r="AL330" s="510">
        <f t="shared" ca="1" si="378"/>
        <v>-93010.480552691108</v>
      </c>
      <c r="AM330" s="510">
        <f t="shared" ca="1" si="378"/>
        <v>-95268.285610256877</v>
      </c>
      <c r="AN330" s="510">
        <f t="shared" ca="1" si="378"/>
        <v>-95206.767743432472</v>
      </c>
      <c r="AO330" s="510">
        <f t="shared" ca="1" si="378"/>
        <v>-97528.385264731391</v>
      </c>
      <c r="AP330" s="510">
        <f t="shared" ca="1" si="378"/>
        <v>-97869.670006325265</v>
      </c>
      <c r="AQ330" s="510">
        <f t="shared" ca="1" si="378"/>
        <v>-99844.987410567774</v>
      </c>
      <c r="AR330" s="510">
        <f t="shared" ca="1" si="378"/>
        <v>-99765.436343714959</v>
      </c>
      <c r="AS330" s="510">
        <f t="shared" ca="1" si="378"/>
        <v>-102219.50461005005</v>
      </c>
      <c r="AT330" s="510">
        <f t="shared" ca="1" si="378"/>
        <v>-102130.5974292319</v>
      </c>
      <c r="AU330" s="510">
        <f t="shared" ca="1" si="378"/>
        <v>-104675.40395892263</v>
      </c>
      <c r="AV330" s="510">
        <f t="shared" ca="1" si="378"/>
        <v>0</v>
      </c>
      <c r="AW330" s="510">
        <f t="shared" ca="1" si="378"/>
        <v>0</v>
      </c>
      <c r="AX330" s="510">
        <f t="shared" ca="1" si="378"/>
        <v>0</v>
      </c>
      <c r="AY330" s="510">
        <f t="shared" ca="1" si="378"/>
        <v>0</v>
      </c>
      <c r="AZ330" s="510">
        <f t="shared" ca="1" si="378"/>
        <v>0</v>
      </c>
      <c r="BA330" s="510">
        <f t="shared" ca="1" si="378"/>
        <v>0</v>
      </c>
      <c r="BB330" s="510">
        <f t="shared" ca="1" si="378"/>
        <v>0</v>
      </c>
      <c r="BC330" s="510">
        <f t="shared" ca="1" si="378"/>
        <v>0</v>
      </c>
      <c r="BD330" s="510">
        <f t="shared" ca="1" si="378"/>
        <v>0</v>
      </c>
      <c r="BE330" s="510">
        <f t="shared" ca="1" si="378"/>
        <v>0</v>
      </c>
      <c r="BF330" s="510">
        <f t="shared" ca="1" si="378"/>
        <v>0</v>
      </c>
      <c r="BG330" s="510">
        <f t="shared" ca="1" si="378"/>
        <v>0</v>
      </c>
      <c r="BH330" s="510">
        <f t="shared" ca="1" si="378"/>
        <v>0</v>
      </c>
      <c r="BI330" s="510">
        <f t="shared" ca="1" si="378"/>
        <v>0</v>
      </c>
      <c r="BJ330" s="510">
        <f t="shared" ca="1" si="378"/>
        <v>0</v>
      </c>
      <c r="BK330" s="510">
        <f t="shared" ca="1" si="378"/>
        <v>0</v>
      </c>
      <c r="BL330" s="510">
        <f t="shared" ca="1" si="378"/>
        <v>0</v>
      </c>
      <c r="BM330" s="510">
        <f t="shared" ca="1" si="378"/>
        <v>0</v>
      </c>
      <c r="BN330" s="510">
        <f t="shared" ca="1" si="378"/>
        <v>0</v>
      </c>
      <c r="BO330" s="510">
        <f t="shared" ca="1" si="378"/>
        <v>0</v>
      </c>
      <c r="BP330" s="510">
        <f t="shared" ca="1" si="378"/>
        <v>0</v>
      </c>
      <c r="BQ330" s="510">
        <f t="shared" ca="1" si="378"/>
        <v>0</v>
      </c>
      <c r="BR330" s="510">
        <f t="shared" ca="1" si="378"/>
        <v>0</v>
      </c>
      <c r="BS330" s="510">
        <f t="shared" ref="BS330:CG330" ca="1" si="379">BS328+BS288</f>
        <v>0</v>
      </c>
      <c r="BT330" s="510">
        <f t="shared" ca="1" si="379"/>
        <v>0</v>
      </c>
      <c r="BU330" s="510">
        <f t="shared" ca="1" si="379"/>
        <v>0</v>
      </c>
      <c r="BV330" s="510">
        <f t="shared" ca="1" si="379"/>
        <v>0</v>
      </c>
      <c r="BW330" s="510">
        <f t="shared" ca="1" si="379"/>
        <v>0</v>
      </c>
      <c r="BX330" s="510">
        <f t="shared" ca="1" si="379"/>
        <v>0</v>
      </c>
      <c r="BY330" s="510">
        <f t="shared" ca="1" si="379"/>
        <v>0</v>
      </c>
      <c r="BZ330" s="510">
        <f t="shared" ca="1" si="379"/>
        <v>0</v>
      </c>
      <c r="CA330" s="510">
        <f t="shared" ca="1" si="379"/>
        <v>0</v>
      </c>
      <c r="CB330" s="510">
        <f t="shared" ca="1" si="379"/>
        <v>0</v>
      </c>
      <c r="CC330" s="510">
        <f t="shared" ca="1" si="379"/>
        <v>0</v>
      </c>
      <c r="CD330" s="510">
        <f t="shared" ca="1" si="379"/>
        <v>0</v>
      </c>
      <c r="CE330" s="510">
        <f t="shared" ca="1" si="379"/>
        <v>0</v>
      </c>
      <c r="CF330" s="510">
        <f t="shared" ca="1" si="379"/>
        <v>0</v>
      </c>
      <c r="CG330" s="510">
        <f t="shared" ca="1" si="379"/>
        <v>0</v>
      </c>
    </row>
    <row r="331" spans="1:86" s="102" customFormat="1" ht="15.75" thickTop="1" x14ac:dyDescent="0.25">
      <c r="A331" s="512"/>
      <c r="B331" s="518"/>
      <c r="C331" s="512"/>
      <c r="D331" s="512"/>
      <c r="E331" s="512"/>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514"/>
      <c r="AE331" s="514"/>
      <c r="AF331" s="514"/>
      <c r="AG331" s="514"/>
      <c r="AH331" s="514"/>
      <c r="AI331" s="514"/>
      <c r="AJ331" s="514"/>
      <c r="AK331" s="514"/>
      <c r="AL331" s="514"/>
      <c r="AM331" s="514"/>
      <c r="AN331" s="514"/>
      <c r="AO331" s="514"/>
      <c r="AP331" s="514"/>
      <c r="AQ331" s="514"/>
      <c r="AR331" s="514"/>
      <c r="AS331" s="514"/>
      <c r="AT331" s="514"/>
      <c r="AU331" s="514"/>
      <c r="AV331" s="514"/>
      <c r="AW331" s="514"/>
      <c r="AX331" s="514"/>
      <c r="AY331" s="514"/>
      <c r="AZ331" s="514"/>
      <c r="BA331" s="514"/>
      <c r="BB331" s="514"/>
      <c r="BC331" s="514"/>
      <c r="BD331" s="514"/>
      <c r="BE331" s="514"/>
      <c r="BF331" s="514"/>
      <c r="BG331" s="514"/>
      <c r="BH331" s="514"/>
      <c r="BI331" s="514"/>
      <c r="BJ331" s="514"/>
      <c r="BK331" s="514"/>
      <c r="BL331" s="514"/>
      <c r="BM331" s="514"/>
      <c r="BN331" s="514"/>
      <c r="BO331" s="514"/>
      <c r="BP331" s="514"/>
      <c r="BQ331" s="514"/>
      <c r="BR331" s="514"/>
      <c r="BS331" s="514"/>
      <c r="BT331" s="514"/>
      <c r="BU331" s="514"/>
      <c r="BV331" s="514"/>
      <c r="BW331" s="514"/>
      <c r="BX331" s="514"/>
      <c r="BY331" s="514"/>
      <c r="BZ331" s="514"/>
      <c r="CA331" s="514"/>
      <c r="CB331" s="514"/>
      <c r="CC331" s="514"/>
      <c r="CD331" s="514"/>
      <c r="CE331" s="514"/>
      <c r="CF331" s="514"/>
      <c r="CG331" s="514"/>
      <c r="CH331" s="66"/>
    </row>
    <row r="332" spans="1:86" s="81" customFormat="1" x14ac:dyDescent="0.25">
      <c r="A332" s="545"/>
      <c r="B332" s="541"/>
      <c r="C332" s="263"/>
      <c r="D332" s="263"/>
      <c r="E332" s="263"/>
      <c r="F332" s="404"/>
      <c r="G332" s="404"/>
      <c r="H332" s="404"/>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66"/>
    </row>
    <row r="333" spans="1:86" s="115" customFormat="1" ht="18.75" x14ac:dyDescent="0.3">
      <c r="A333" s="546" t="s">
        <v>666</v>
      </c>
      <c r="C333" s="283"/>
      <c r="D333" s="404">
        <f ca="1">SUM(F333:CG333)</f>
        <v>1.4551915228366852E-10</v>
      </c>
      <c r="E333" s="283"/>
      <c r="F333" s="404">
        <f t="shared" ref="F333:AK333" ca="1" si="380">F330+F277+F268</f>
        <v>0</v>
      </c>
      <c r="G333" s="404">
        <f t="shared" ca="1" si="380"/>
        <v>3583.7965976810665</v>
      </c>
      <c r="H333" s="404">
        <f t="shared" ca="1" si="380"/>
        <v>7257.8840078509238</v>
      </c>
      <c r="I333" s="404">
        <f t="shared" ca="1" si="380"/>
        <v>7183.7836993185047</v>
      </c>
      <c r="J333" s="404">
        <f t="shared" ca="1" si="380"/>
        <v>6482.6579530029849</v>
      </c>
      <c r="K333" s="404">
        <f t="shared" ca="1" si="380"/>
        <v>6259.2206591759968</v>
      </c>
      <c r="L333" s="404">
        <f t="shared" ca="1" si="380"/>
        <v>5407.9730877691327</v>
      </c>
      <c r="M333" s="404">
        <f t="shared" ca="1" si="380"/>
        <v>5279.1838366249649</v>
      </c>
      <c r="N333" s="404">
        <f t="shared" ca="1" si="380"/>
        <v>4398.9634228157665</v>
      </c>
      <c r="O333" s="404">
        <f t="shared" ca="1" si="380"/>
        <v>4240.3448047208803</v>
      </c>
      <c r="P333" s="404">
        <f t="shared" ca="1" si="380"/>
        <v>3329.4131779651943</v>
      </c>
      <c r="Q333" s="404">
        <f t="shared" ca="1" si="380"/>
        <v>3139.1754309025273</v>
      </c>
      <c r="R333" s="404">
        <f t="shared" ca="1" si="380"/>
        <v>2318.4788733241294</v>
      </c>
      <c r="S333" s="404">
        <f t="shared" ca="1" si="380"/>
        <v>1971.9358946550783</v>
      </c>
      <c r="T333" s="404">
        <f t="shared" ca="1" si="380"/>
        <v>993.94326330952754</v>
      </c>
      <c r="U333" s="404">
        <f t="shared" ca="1" si="380"/>
        <v>734.66198623279342</v>
      </c>
      <c r="V333" s="404">
        <f t="shared" ca="1" si="380"/>
        <v>-279.90819111137534</v>
      </c>
      <c r="W333" s="404">
        <f t="shared" ca="1" si="380"/>
        <v>-576.84835669484164</v>
      </c>
      <c r="X333" s="404">
        <f t="shared" ca="1" si="380"/>
        <v>-1630.1907327975641</v>
      </c>
      <c r="Y333" s="404">
        <f t="shared" ca="1" si="380"/>
        <v>-1967.0493201981008</v>
      </c>
      <c r="Z333" s="404">
        <f t="shared" ca="1" si="380"/>
        <v>-2938.7012720844214</v>
      </c>
      <c r="AA333" s="404">
        <f t="shared" ca="1" si="380"/>
        <v>-3440.6623415116046</v>
      </c>
      <c r="AB333" s="404">
        <f t="shared" ca="1" si="380"/>
        <v>-4578.667690823524</v>
      </c>
      <c r="AC333" s="404">
        <f t="shared" ca="1" si="380"/>
        <v>-5002.6921441038721</v>
      </c>
      <c r="AD333" s="404">
        <f t="shared" ca="1" si="380"/>
        <v>-6186.8758024924318</v>
      </c>
      <c r="AE333" s="404">
        <f t="shared" ca="1" si="380"/>
        <v>-6658.4437348517095</v>
      </c>
      <c r="AF333" s="404">
        <f t="shared" ca="1" si="380"/>
        <v>-7891.5764008614933</v>
      </c>
      <c r="AG333" s="404">
        <f t="shared" ca="1" si="380"/>
        <v>-8413.5404210443958</v>
      </c>
      <c r="AH333" s="404">
        <f t="shared" ca="1" si="380"/>
        <v>-9575.7700802321924</v>
      </c>
      <c r="AI333" s="404">
        <f t="shared" ca="1" si="380"/>
        <v>-3440.4902065418428</v>
      </c>
      <c r="AJ333" s="404">
        <f t="shared" ca="1" si="380"/>
        <v>0</v>
      </c>
      <c r="AK333" s="404">
        <f t="shared" ca="1" si="380"/>
        <v>5175.7042779774929</v>
      </c>
      <c r="AL333" s="404">
        <f t="shared" ref="AL333:BQ333" ca="1" si="381">AL330+AL277+AL268</f>
        <v>-714.0327556385746</v>
      </c>
      <c r="AM333" s="404">
        <f t="shared" ca="1" si="381"/>
        <v>-345.66589093705988</v>
      </c>
      <c r="AN333" s="404">
        <f t="shared" ca="1" si="381"/>
        <v>-714.0327556385746</v>
      </c>
      <c r="AO333" s="404">
        <f t="shared" ca="1" si="381"/>
        <v>-345.66589093703078</v>
      </c>
      <c r="AP333" s="404">
        <f t="shared" ca="1" si="381"/>
        <v>-591.24380073806969</v>
      </c>
      <c r="AQ333" s="404">
        <f t="shared" ca="1" si="381"/>
        <v>-345.66589093705988</v>
      </c>
      <c r="AR333" s="404">
        <f t="shared" ca="1" si="381"/>
        <v>-714.03275563858915</v>
      </c>
      <c r="AS333" s="404">
        <f t="shared" ca="1" si="381"/>
        <v>-345.66589093705988</v>
      </c>
      <c r="AT333" s="404">
        <f t="shared" ca="1" si="381"/>
        <v>-714.03275563856005</v>
      </c>
      <c r="AU333" s="404">
        <f t="shared" ca="1" si="381"/>
        <v>-345.66589093687071</v>
      </c>
      <c r="AV333" s="404">
        <f t="shared" ca="1" si="381"/>
        <v>0</v>
      </c>
      <c r="AW333" s="404">
        <f t="shared" ca="1" si="381"/>
        <v>0</v>
      </c>
      <c r="AX333" s="404">
        <f t="shared" ca="1" si="381"/>
        <v>0</v>
      </c>
      <c r="AY333" s="404">
        <f t="shared" ca="1" si="381"/>
        <v>0</v>
      </c>
      <c r="AZ333" s="404">
        <f t="shared" ca="1" si="381"/>
        <v>0</v>
      </c>
      <c r="BA333" s="404">
        <f t="shared" ca="1" si="381"/>
        <v>0</v>
      </c>
      <c r="BB333" s="404">
        <f t="shared" ca="1" si="381"/>
        <v>0</v>
      </c>
      <c r="BC333" s="404">
        <f t="shared" ca="1" si="381"/>
        <v>0</v>
      </c>
      <c r="BD333" s="404">
        <f t="shared" ca="1" si="381"/>
        <v>0</v>
      </c>
      <c r="BE333" s="404">
        <f t="shared" ca="1" si="381"/>
        <v>0</v>
      </c>
      <c r="BF333" s="404">
        <f t="shared" ca="1" si="381"/>
        <v>0</v>
      </c>
      <c r="BG333" s="404">
        <f t="shared" ca="1" si="381"/>
        <v>0</v>
      </c>
      <c r="BH333" s="404">
        <f t="shared" ca="1" si="381"/>
        <v>0</v>
      </c>
      <c r="BI333" s="404">
        <f t="shared" ca="1" si="381"/>
        <v>0</v>
      </c>
      <c r="BJ333" s="404">
        <f t="shared" ca="1" si="381"/>
        <v>0</v>
      </c>
      <c r="BK333" s="404">
        <f t="shared" ca="1" si="381"/>
        <v>0</v>
      </c>
      <c r="BL333" s="404">
        <f t="shared" ca="1" si="381"/>
        <v>0</v>
      </c>
      <c r="BM333" s="404">
        <f t="shared" ca="1" si="381"/>
        <v>0</v>
      </c>
      <c r="BN333" s="404">
        <f t="shared" ca="1" si="381"/>
        <v>0</v>
      </c>
      <c r="BO333" s="404">
        <f t="shared" ca="1" si="381"/>
        <v>0</v>
      </c>
      <c r="BP333" s="404">
        <f t="shared" ca="1" si="381"/>
        <v>0</v>
      </c>
      <c r="BQ333" s="404">
        <f t="shared" ca="1" si="381"/>
        <v>0</v>
      </c>
      <c r="BR333" s="404">
        <f t="shared" ref="BR333:CG333" ca="1" si="382">BR330+BR277+BR268</f>
        <v>0</v>
      </c>
      <c r="BS333" s="404">
        <f t="shared" ca="1" si="382"/>
        <v>0</v>
      </c>
      <c r="BT333" s="404">
        <f t="shared" ca="1" si="382"/>
        <v>0</v>
      </c>
      <c r="BU333" s="404">
        <f t="shared" ca="1" si="382"/>
        <v>0</v>
      </c>
      <c r="BV333" s="404">
        <f t="shared" ca="1" si="382"/>
        <v>0</v>
      </c>
      <c r="BW333" s="404">
        <f t="shared" ca="1" si="382"/>
        <v>0</v>
      </c>
      <c r="BX333" s="404">
        <f t="shared" ca="1" si="382"/>
        <v>0</v>
      </c>
      <c r="BY333" s="404">
        <f t="shared" ca="1" si="382"/>
        <v>0</v>
      </c>
      <c r="BZ333" s="404">
        <f t="shared" ca="1" si="382"/>
        <v>0</v>
      </c>
      <c r="CA333" s="404">
        <f t="shared" ca="1" si="382"/>
        <v>0</v>
      </c>
      <c r="CB333" s="404">
        <f t="shared" ca="1" si="382"/>
        <v>0</v>
      </c>
      <c r="CC333" s="404">
        <f t="shared" ca="1" si="382"/>
        <v>0</v>
      </c>
      <c r="CD333" s="404">
        <f t="shared" ca="1" si="382"/>
        <v>0</v>
      </c>
      <c r="CE333" s="404">
        <f t="shared" ca="1" si="382"/>
        <v>0</v>
      </c>
      <c r="CF333" s="404">
        <f t="shared" ca="1" si="382"/>
        <v>0</v>
      </c>
      <c r="CG333" s="404">
        <f t="shared" ca="1" si="382"/>
        <v>0</v>
      </c>
      <c r="CH333" s="66"/>
    </row>
    <row r="334" spans="1:86" s="81" customFormat="1" x14ac:dyDescent="0.25">
      <c r="A334" s="545"/>
      <c r="B334" s="547"/>
      <c r="C334" s="263"/>
      <c r="D334" s="263"/>
      <c r="E334" s="263"/>
      <c r="F334" s="404"/>
      <c r="G334" s="404"/>
      <c r="H334" s="404"/>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66"/>
    </row>
    <row r="335" spans="1:86" s="848" customFormat="1" ht="30" x14ac:dyDescent="0.25">
      <c r="A335" s="846"/>
      <c r="B335" s="845" t="s">
        <v>902</v>
      </c>
      <c r="C335" s="846"/>
      <c r="D335" s="847">
        <f ca="1">SUM(F335:CG335)</f>
        <v>0</v>
      </c>
      <c r="E335" s="846"/>
      <c r="F335" s="847">
        <f t="shared" ref="F335:AK335" ca="1" si="383">ROUND(F333-F246,0)</f>
        <v>0</v>
      </c>
      <c r="G335" s="847">
        <f t="shared" ca="1" si="383"/>
        <v>0</v>
      </c>
      <c r="H335" s="847">
        <f t="shared" ca="1" si="383"/>
        <v>0</v>
      </c>
      <c r="I335" s="847">
        <f t="shared" ca="1" si="383"/>
        <v>0</v>
      </c>
      <c r="J335" s="847">
        <f t="shared" ca="1" si="383"/>
        <v>0</v>
      </c>
      <c r="K335" s="847">
        <f t="shared" ca="1" si="383"/>
        <v>0</v>
      </c>
      <c r="L335" s="847">
        <f t="shared" ca="1" si="383"/>
        <v>0</v>
      </c>
      <c r="M335" s="847">
        <f t="shared" ca="1" si="383"/>
        <v>0</v>
      </c>
      <c r="N335" s="847">
        <f t="shared" ca="1" si="383"/>
        <v>0</v>
      </c>
      <c r="O335" s="847">
        <f t="shared" ca="1" si="383"/>
        <v>0</v>
      </c>
      <c r="P335" s="847">
        <f t="shared" ca="1" si="383"/>
        <v>0</v>
      </c>
      <c r="Q335" s="847">
        <f t="shared" ca="1" si="383"/>
        <v>0</v>
      </c>
      <c r="R335" s="847">
        <f t="shared" ca="1" si="383"/>
        <v>0</v>
      </c>
      <c r="S335" s="847">
        <f t="shared" ca="1" si="383"/>
        <v>0</v>
      </c>
      <c r="T335" s="847">
        <f t="shared" ca="1" si="383"/>
        <v>0</v>
      </c>
      <c r="U335" s="847">
        <f t="shared" ca="1" si="383"/>
        <v>0</v>
      </c>
      <c r="V335" s="847">
        <f t="shared" ca="1" si="383"/>
        <v>0</v>
      </c>
      <c r="W335" s="847">
        <f t="shared" ca="1" si="383"/>
        <v>0</v>
      </c>
      <c r="X335" s="847">
        <f t="shared" ca="1" si="383"/>
        <v>0</v>
      </c>
      <c r="Y335" s="847">
        <f t="shared" ca="1" si="383"/>
        <v>0</v>
      </c>
      <c r="Z335" s="847">
        <f t="shared" ca="1" si="383"/>
        <v>0</v>
      </c>
      <c r="AA335" s="847">
        <f t="shared" ca="1" si="383"/>
        <v>0</v>
      </c>
      <c r="AB335" s="847">
        <f t="shared" ca="1" si="383"/>
        <v>0</v>
      </c>
      <c r="AC335" s="847">
        <f t="shared" ca="1" si="383"/>
        <v>0</v>
      </c>
      <c r="AD335" s="847">
        <f t="shared" ca="1" si="383"/>
        <v>0</v>
      </c>
      <c r="AE335" s="847">
        <f t="shared" ca="1" si="383"/>
        <v>0</v>
      </c>
      <c r="AF335" s="847">
        <f t="shared" ca="1" si="383"/>
        <v>0</v>
      </c>
      <c r="AG335" s="847">
        <f t="shared" ca="1" si="383"/>
        <v>0</v>
      </c>
      <c r="AH335" s="847">
        <f t="shared" ca="1" si="383"/>
        <v>0</v>
      </c>
      <c r="AI335" s="847">
        <f t="shared" ca="1" si="383"/>
        <v>0</v>
      </c>
      <c r="AJ335" s="847">
        <f t="shared" ca="1" si="383"/>
        <v>0</v>
      </c>
      <c r="AK335" s="847">
        <f t="shared" ca="1" si="383"/>
        <v>0</v>
      </c>
      <c r="AL335" s="847">
        <f t="shared" ref="AL335:BQ335" ca="1" si="384">ROUND(AL333-AL246,0)</f>
        <v>0</v>
      </c>
      <c r="AM335" s="847">
        <f t="shared" ca="1" si="384"/>
        <v>0</v>
      </c>
      <c r="AN335" s="847">
        <f t="shared" ca="1" si="384"/>
        <v>0</v>
      </c>
      <c r="AO335" s="847">
        <f t="shared" ca="1" si="384"/>
        <v>0</v>
      </c>
      <c r="AP335" s="847">
        <f t="shared" ca="1" si="384"/>
        <v>0</v>
      </c>
      <c r="AQ335" s="847">
        <f t="shared" ca="1" si="384"/>
        <v>0</v>
      </c>
      <c r="AR335" s="847">
        <f t="shared" ca="1" si="384"/>
        <v>0</v>
      </c>
      <c r="AS335" s="847">
        <f t="shared" ca="1" si="384"/>
        <v>0</v>
      </c>
      <c r="AT335" s="847">
        <f t="shared" ca="1" si="384"/>
        <v>0</v>
      </c>
      <c r="AU335" s="847">
        <f t="shared" ca="1" si="384"/>
        <v>0</v>
      </c>
      <c r="AV335" s="847">
        <f t="shared" ca="1" si="384"/>
        <v>0</v>
      </c>
      <c r="AW335" s="847">
        <f t="shared" ca="1" si="384"/>
        <v>0</v>
      </c>
      <c r="AX335" s="847">
        <f t="shared" ca="1" si="384"/>
        <v>0</v>
      </c>
      <c r="AY335" s="847">
        <f t="shared" ca="1" si="384"/>
        <v>0</v>
      </c>
      <c r="AZ335" s="847">
        <f t="shared" ca="1" si="384"/>
        <v>0</v>
      </c>
      <c r="BA335" s="847">
        <f t="shared" ca="1" si="384"/>
        <v>0</v>
      </c>
      <c r="BB335" s="847">
        <f t="shared" ca="1" si="384"/>
        <v>0</v>
      </c>
      <c r="BC335" s="847">
        <f t="shared" ca="1" si="384"/>
        <v>0</v>
      </c>
      <c r="BD335" s="847">
        <f t="shared" ca="1" si="384"/>
        <v>0</v>
      </c>
      <c r="BE335" s="847">
        <f t="shared" ca="1" si="384"/>
        <v>0</v>
      </c>
      <c r="BF335" s="847">
        <f t="shared" ca="1" si="384"/>
        <v>0</v>
      </c>
      <c r="BG335" s="847">
        <f t="shared" ca="1" si="384"/>
        <v>0</v>
      </c>
      <c r="BH335" s="847">
        <f t="shared" ca="1" si="384"/>
        <v>0</v>
      </c>
      <c r="BI335" s="847">
        <f t="shared" ca="1" si="384"/>
        <v>0</v>
      </c>
      <c r="BJ335" s="847">
        <f t="shared" ca="1" si="384"/>
        <v>0</v>
      </c>
      <c r="BK335" s="847">
        <f t="shared" ca="1" si="384"/>
        <v>0</v>
      </c>
      <c r="BL335" s="847">
        <f t="shared" ca="1" si="384"/>
        <v>0</v>
      </c>
      <c r="BM335" s="847">
        <f t="shared" ca="1" si="384"/>
        <v>0</v>
      </c>
      <c r="BN335" s="847">
        <f t="shared" ca="1" si="384"/>
        <v>0</v>
      </c>
      <c r="BO335" s="847">
        <f t="shared" ca="1" si="384"/>
        <v>0</v>
      </c>
      <c r="BP335" s="847">
        <f t="shared" ca="1" si="384"/>
        <v>0</v>
      </c>
      <c r="BQ335" s="847">
        <f t="shared" ca="1" si="384"/>
        <v>0</v>
      </c>
      <c r="BR335" s="847">
        <f t="shared" ref="BR335:CG335" ca="1" si="385">ROUND(BR333-BR246,0)</f>
        <v>0</v>
      </c>
      <c r="BS335" s="847">
        <f t="shared" ca="1" si="385"/>
        <v>0</v>
      </c>
      <c r="BT335" s="847">
        <f t="shared" ca="1" si="385"/>
        <v>0</v>
      </c>
      <c r="BU335" s="847">
        <f t="shared" ca="1" si="385"/>
        <v>0</v>
      </c>
      <c r="BV335" s="847">
        <f t="shared" ca="1" si="385"/>
        <v>0</v>
      </c>
      <c r="BW335" s="847">
        <f t="shared" ca="1" si="385"/>
        <v>0</v>
      </c>
      <c r="BX335" s="847">
        <f t="shared" ca="1" si="385"/>
        <v>0</v>
      </c>
      <c r="BY335" s="847">
        <f t="shared" ca="1" si="385"/>
        <v>0</v>
      </c>
      <c r="BZ335" s="847">
        <f t="shared" ca="1" si="385"/>
        <v>0</v>
      </c>
      <c r="CA335" s="847">
        <f t="shared" ca="1" si="385"/>
        <v>0</v>
      </c>
      <c r="CB335" s="847">
        <f t="shared" ca="1" si="385"/>
        <v>0</v>
      </c>
      <c r="CC335" s="847">
        <f t="shared" ca="1" si="385"/>
        <v>0</v>
      </c>
      <c r="CD335" s="847">
        <f t="shared" ca="1" si="385"/>
        <v>0</v>
      </c>
      <c r="CE335" s="847">
        <f t="shared" ca="1" si="385"/>
        <v>0</v>
      </c>
      <c r="CF335" s="847">
        <f t="shared" ca="1" si="385"/>
        <v>0</v>
      </c>
      <c r="CG335" s="847">
        <f t="shared" ca="1" si="385"/>
        <v>0</v>
      </c>
      <c r="CH335" s="577"/>
    </row>
    <row r="336" spans="1:86" s="848" customFormat="1" x14ac:dyDescent="0.25">
      <c r="A336" s="846"/>
      <c r="B336" s="845"/>
      <c r="C336" s="846"/>
      <c r="D336" s="847"/>
      <c r="E336" s="846"/>
      <c r="F336" s="847"/>
      <c r="G336" s="847"/>
      <c r="H336" s="847"/>
      <c r="I336" s="847"/>
      <c r="J336" s="847"/>
      <c r="K336" s="847"/>
      <c r="L336" s="847"/>
      <c r="M336" s="847"/>
      <c r="N336" s="847"/>
      <c r="O336" s="847"/>
      <c r="P336" s="847"/>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c r="AR336" s="847"/>
      <c r="AS336" s="847"/>
      <c r="AT336" s="847"/>
      <c r="AU336" s="847"/>
      <c r="AV336" s="847"/>
      <c r="AW336" s="847"/>
      <c r="AX336" s="847"/>
      <c r="AY336" s="847"/>
      <c r="AZ336" s="847"/>
      <c r="BA336" s="847"/>
      <c r="BB336" s="847"/>
      <c r="BC336" s="847"/>
      <c r="BD336" s="847"/>
      <c r="BE336" s="847"/>
      <c r="BF336" s="847"/>
      <c r="BG336" s="847"/>
      <c r="BH336" s="847"/>
      <c r="BI336" s="847"/>
      <c r="BJ336" s="847"/>
      <c r="BK336" s="847"/>
      <c r="BL336" s="847"/>
      <c r="BM336" s="847"/>
      <c r="BN336" s="847"/>
      <c r="BO336" s="847"/>
      <c r="BP336" s="847"/>
      <c r="BQ336" s="847"/>
      <c r="BR336" s="847"/>
      <c r="BS336" s="847"/>
      <c r="BT336" s="847"/>
      <c r="BU336" s="847"/>
      <c r="BV336" s="847"/>
      <c r="BW336" s="847"/>
      <c r="BX336" s="847"/>
      <c r="BY336" s="847"/>
      <c r="BZ336" s="847"/>
      <c r="CA336" s="847"/>
      <c r="CB336" s="847"/>
      <c r="CC336" s="847"/>
      <c r="CD336" s="847"/>
      <c r="CE336" s="847"/>
      <c r="CF336" s="847"/>
      <c r="CG336" s="847"/>
      <c r="CH336" s="577"/>
    </row>
    <row r="337" spans="1:86" s="848" customFormat="1" x14ac:dyDescent="0.25">
      <c r="A337" s="846"/>
      <c r="B337" s="845"/>
      <c r="C337" s="846"/>
      <c r="D337" s="847"/>
      <c r="E337" s="846"/>
      <c r="F337" s="92">
        <f>$D$4</f>
        <v>41640</v>
      </c>
      <c r="G337" s="93">
        <f>F$16+1</f>
        <v>41821</v>
      </c>
      <c r="H337" s="94">
        <f t="shared" ref="H337" si="386">G$16+1</f>
        <v>42005</v>
      </c>
      <c r="I337" s="93">
        <f t="shared" ref="I337" si="387">H$16+1</f>
        <v>42186</v>
      </c>
      <c r="J337" s="94">
        <f t="shared" ref="J337" si="388">I$16+1</f>
        <v>42370</v>
      </c>
      <c r="K337" s="93">
        <f t="shared" ref="K337" si="389">J$16+1</f>
        <v>42552</v>
      </c>
      <c r="L337" s="94">
        <f t="shared" ref="L337" si="390">K$16+1</f>
        <v>42736</v>
      </c>
      <c r="M337" s="93">
        <f t="shared" ref="M337" si="391">L$16+1</f>
        <v>42917</v>
      </c>
      <c r="N337" s="94">
        <f t="shared" ref="N337" si="392">M$16+1</f>
        <v>43101</v>
      </c>
      <c r="O337" s="93">
        <f t="shared" ref="O337" si="393">N$16+1</f>
        <v>43282</v>
      </c>
      <c r="P337" s="94">
        <f t="shared" ref="P337" si="394">O$16+1</f>
        <v>43466</v>
      </c>
      <c r="Q337" s="93">
        <f>P$16+1</f>
        <v>43647</v>
      </c>
      <c r="R337" s="94">
        <f t="shared" ref="R337" si="395">Q$16+1</f>
        <v>43831</v>
      </c>
      <c r="S337" s="93">
        <f t="shared" ref="S337" si="396">R$16+1</f>
        <v>44013</v>
      </c>
      <c r="T337" s="94">
        <f t="shared" ref="T337" si="397">S$16+1</f>
        <v>44197</v>
      </c>
      <c r="U337" s="93">
        <f t="shared" ref="U337" si="398">T$16+1</f>
        <v>44378</v>
      </c>
      <c r="V337" s="94">
        <f t="shared" ref="V337" si="399">U$16+1</f>
        <v>44562</v>
      </c>
      <c r="W337" s="93">
        <f t="shared" ref="W337" si="400">V$16+1</f>
        <v>44743</v>
      </c>
      <c r="X337" s="94">
        <f t="shared" ref="X337" si="401">W$16+1</f>
        <v>44927</v>
      </c>
      <c r="Y337" s="93">
        <f t="shared" ref="Y337" si="402">X$16+1</f>
        <v>45108</v>
      </c>
      <c r="Z337" s="94">
        <f t="shared" ref="Z337" si="403">Y$16+1</f>
        <v>45292</v>
      </c>
      <c r="AA337" s="93">
        <f t="shared" ref="AA337" si="404">Z$16+1</f>
        <v>45474</v>
      </c>
      <c r="AB337" s="94">
        <f t="shared" ref="AB337" si="405">AA$16+1</f>
        <v>45658</v>
      </c>
      <c r="AC337" s="93">
        <f t="shared" ref="AC337" si="406">AB$16+1</f>
        <v>45839</v>
      </c>
      <c r="AD337" s="94">
        <f t="shared" ref="AD337" si="407">AC$16+1</f>
        <v>46023</v>
      </c>
      <c r="AE337" s="93">
        <f t="shared" ref="AE337" si="408">AD$16+1</f>
        <v>46204</v>
      </c>
      <c r="AF337" s="94">
        <f t="shared" ref="AF337" si="409">AE$16+1</f>
        <v>46388</v>
      </c>
      <c r="AG337" s="93">
        <f t="shared" ref="AG337" si="410">AF$16+1</f>
        <v>46569</v>
      </c>
      <c r="AH337" s="94">
        <f t="shared" ref="AH337" si="411">AG$16+1</f>
        <v>46753</v>
      </c>
      <c r="AI337" s="93">
        <f t="shared" ref="AI337" si="412">AH$16+1</f>
        <v>46935</v>
      </c>
      <c r="AJ337" s="94">
        <f t="shared" ref="AJ337" si="413">AI$16+1</f>
        <v>47119</v>
      </c>
      <c r="AK337" s="93">
        <f t="shared" ref="AK337" si="414">AJ$16+1</f>
        <v>47300</v>
      </c>
      <c r="AL337" s="94">
        <f t="shared" ref="AL337" si="415">AK$16+1</f>
        <v>47484</v>
      </c>
      <c r="AM337" s="93">
        <f t="shared" ref="AM337" si="416">AL$16+1</f>
        <v>47665</v>
      </c>
      <c r="AN337" s="94">
        <f t="shared" ref="AN337" si="417">AM$16+1</f>
        <v>47849</v>
      </c>
      <c r="AO337" s="93">
        <f t="shared" ref="AO337" si="418">AN$16+1</f>
        <v>48030</v>
      </c>
      <c r="AP337" s="94">
        <f t="shared" ref="AP337" si="419">AO$16+1</f>
        <v>48214</v>
      </c>
      <c r="AQ337" s="93">
        <f t="shared" ref="AQ337" si="420">AP$16+1</f>
        <v>48396</v>
      </c>
      <c r="AR337" s="94">
        <f t="shared" ref="AR337" si="421">AQ$16+1</f>
        <v>48580</v>
      </c>
      <c r="AS337" s="93">
        <f t="shared" ref="AS337" si="422">AR$16+1</f>
        <v>48761</v>
      </c>
      <c r="AT337" s="94">
        <f t="shared" ref="AT337" si="423">AS$16+1</f>
        <v>48945</v>
      </c>
      <c r="AU337" s="93">
        <f t="shared" ref="AU337" si="424">AT$16+1</f>
        <v>49126</v>
      </c>
      <c r="AV337" s="94">
        <f t="shared" ref="AV337" si="425">AU$16+1</f>
        <v>49310</v>
      </c>
      <c r="AW337" s="93">
        <f t="shared" ref="AW337" si="426">AV$16+1</f>
        <v>49491</v>
      </c>
      <c r="AX337" s="94">
        <f t="shared" ref="AX337" si="427">AW$16+1</f>
        <v>49675</v>
      </c>
      <c r="AY337" s="93">
        <f t="shared" ref="AY337" si="428">AX$16+1</f>
        <v>49857</v>
      </c>
      <c r="AZ337" s="94">
        <f t="shared" ref="AZ337" si="429">AY$16+1</f>
        <v>50041</v>
      </c>
      <c r="BA337" s="93">
        <f t="shared" ref="BA337" si="430">AZ$16+1</f>
        <v>50222</v>
      </c>
      <c r="BB337" s="94">
        <f t="shared" ref="BB337" si="431">BA$16+1</f>
        <v>50406</v>
      </c>
      <c r="BC337" s="93">
        <f t="shared" ref="BC337" si="432">BB$16+1</f>
        <v>50587</v>
      </c>
      <c r="BD337" s="94">
        <f t="shared" ref="BD337" si="433">BC$16+1</f>
        <v>50771</v>
      </c>
      <c r="BE337" s="93">
        <f t="shared" ref="BE337" si="434">BD$16+1</f>
        <v>50952</v>
      </c>
      <c r="BF337" s="94">
        <f t="shared" ref="BF337" si="435">BE$16+1</f>
        <v>51136</v>
      </c>
      <c r="BG337" s="93">
        <f t="shared" ref="BG337" si="436">BF$16+1</f>
        <v>51318</v>
      </c>
      <c r="BH337" s="94">
        <f t="shared" ref="BH337" si="437">BG$16+1</f>
        <v>51502</v>
      </c>
      <c r="BI337" s="93">
        <f t="shared" ref="BI337" si="438">BH$16+1</f>
        <v>51683</v>
      </c>
      <c r="BJ337" s="94">
        <f t="shared" ref="BJ337" si="439">BI$16+1</f>
        <v>51867</v>
      </c>
      <c r="BK337" s="93">
        <f t="shared" ref="BK337" si="440">BJ$16+1</f>
        <v>52048</v>
      </c>
      <c r="BL337" s="94">
        <f t="shared" ref="BL337" si="441">BK$16+1</f>
        <v>52232</v>
      </c>
      <c r="BM337" s="93">
        <f t="shared" ref="BM337" si="442">BL$16+1</f>
        <v>52413</v>
      </c>
      <c r="BN337" s="94">
        <f t="shared" ref="BN337" si="443">BM$16+1</f>
        <v>52597</v>
      </c>
      <c r="BO337" s="93">
        <f t="shared" ref="BO337" si="444">BN$16+1</f>
        <v>52779</v>
      </c>
      <c r="BP337" s="94">
        <f t="shared" ref="BP337" si="445">BO$16+1</f>
        <v>52963</v>
      </c>
      <c r="BQ337" s="93">
        <f t="shared" ref="BQ337" si="446">BP$16+1</f>
        <v>53144</v>
      </c>
      <c r="BR337" s="94">
        <f t="shared" ref="BR337" si="447">BQ$16+1</f>
        <v>53328</v>
      </c>
      <c r="BS337" s="93">
        <f t="shared" ref="BS337" si="448">BR$16+1</f>
        <v>53509</v>
      </c>
      <c r="BT337" s="94">
        <f t="shared" ref="BT337" si="449">BS$16+1</f>
        <v>53693</v>
      </c>
      <c r="BU337" s="93">
        <f t="shared" ref="BU337" si="450">BT$16+1</f>
        <v>53874</v>
      </c>
      <c r="BV337" s="94">
        <f t="shared" ref="BV337" si="451">BU$16+1</f>
        <v>54058</v>
      </c>
      <c r="BW337" s="93">
        <f t="shared" ref="BW337" si="452">BV$16+1</f>
        <v>54240</v>
      </c>
      <c r="BX337" s="94">
        <f t="shared" ref="BX337" si="453">BW$16+1</f>
        <v>54424</v>
      </c>
      <c r="BY337" s="93">
        <f t="shared" ref="BY337" si="454">BX$16+1</f>
        <v>54605</v>
      </c>
      <c r="BZ337" s="94">
        <f t="shared" ref="BZ337" si="455">BY$16+1</f>
        <v>54789</v>
      </c>
      <c r="CA337" s="93">
        <f t="shared" ref="CA337" si="456">BZ$16+1</f>
        <v>54970</v>
      </c>
      <c r="CB337" s="94">
        <f t="shared" ref="CB337" si="457">CA$16+1</f>
        <v>55154</v>
      </c>
      <c r="CC337" s="93">
        <f t="shared" ref="CC337" si="458">CB$16+1</f>
        <v>55335</v>
      </c>
      <c r="CD337" s="94">
        <f t="shared" ref="CD337" si="459">CC$16+1</f>
        <v>55519</v>
      </c>
      <c r="CE337" s="93">
        <f t="shared" ref="CE337" si="460">CD$16+1</f>
        <v>55701</v>
      </c>
      <c r="CF337" s="94">
        <f t="shared" ref="CF337" si="461">CE$16+1</f>
        <v>55885</v>
      </c>
      <c r="CG337" s="93">
        <f t="shared" ref="CG337" si="462">CF$16+1</f>
        <v>56066</v>
      </c>
      <c r="CH337" s="577"/>
    </row>
    <row r="338" spans="1:86" s="848" customFormat="1" x14ac:dyDescent="0.25">
      <c r="A338" s="846"/>
      <c r="B338" s="845"/>
      <c r="C338" s="846"/>
      <c r="D338" s="847"/>
      <c r="E338" s="846"/>
      <c r="F338" s="95" t="s">
        <v>44</v>
      </c>
      <c r="G338" s="96" t="s">
        <v>44</v>
      </c>
      <c r="H338" s="97" t="s">
        <v>44</v>
      </c>
      <c r="I338" s="96" t="s">
        <v>44</v>
      </c>
      <c r="J338" s="97" t="s">
        <v>44</v>
      </c>
      <c r="K338" s="96" t="s">
        <v>44</v>
      </c>
      <c r="L338" s="97" t="s">
        <v>44</v>
      </c>
      <c r="M338" s="96" t="s">
        <v>44</v>
      </c>
      <c r="N338" s="97" t="s">
        <v>44</v>
      </c>
      <c r="O338" s="96" t="s">
        <v>44</v>
      </c>
      <c r="P338" s="97" t="s">
        <v>44</v>
      </c>
      <c r="Q338" s="96" t="s">
        <v>44</v>
      </c>
      <c r="R338" s="97" t="s">
        <v>44</v>
      </c>
      <c r="S338" s="96" t="s">
        <v>44</v>
      </c>
      <c r="T338" s="97" t="s">
        <v>44</v>
      </c>
      <c r="U338" s="96" t="s">
        <v>44</v>
      </c>
      <c r="V338" s="97" t="s">
        <v>44</v>
      </c>
      <c r="W338" s="96" t="s">
        <v>44</v>
      </c>
      <c r="X338" s="97" t="s">
        <v>44</v>
      </c>
      <c r="Y338" s="96" t="s">
        <v>44</v>
      </c>
      <c r="Z338" s="97" t="s">
        <v>44</v>
      </c>
      <c r="AA338" s="96" t="s">
        <v>44</v>
      </c>
      <c r="AB338" s="97" t="s">
        <v>44</v>
      </c>
      <c r="AC338" s="96" t="s">
        <v>44</v>
      </c>
      <c r="AD338" s="97" t="s">
        <v>44</v>
      </c>
      <c r="AE338" s="96" t="s">
        <v>44</v>
      </c>
      <c r="AF338" s="97" t="s">
        <v>44</v>
      </c>
      <c r="AG338" s="96" t="s">
        <v>44</v>
      </c>
      <c r="AH338" s="97" t="s">
        <v>44</v>
      </c>
      <c r="AI338" s="96" t="s">
        <v>44</v>
      </c>
      <c r="AJ338" s="97" t="s">
        <v>44</v>
      </c>
      <c r="AK338" s="96" t="s">
        <v>44</v>
      </c>
      <c r="AL338" s="97" t="s">
        <v>44</v>
      </c>
      <c r="AM338" s="96" t="s">
        <v>44</v>
      </c>
      <c r="AN338" s="97" t="s">
        <v>44</v>
      </c>
      <c r="AO338" s="96" t="s">
        <v>44</v>
      </c>
      <c r="AP338" s="97" t="s">
        <v>44</v>
      </c>
      <c r="AQ338" s="96" t="s">
        <v>44</v>
      </c>
      <c r="AR338" s="97" t="s">
        <v>44</v>
      </c>
      <c r="AS338" s="96" t="s">
        <v>44</v>
      </c>
      <c r="AT338" s="97" t="s">
        <v>44</v>
      </c>
      <c r="AU338" s="96" t="s">
        <v>44</v>
      </c>
      <c r="AV338" s="97" t="s">
        <v>44</v>
      </c>
      <c r="AW338" s="96" t="s">
        <v>44</v>
      </c>
      <c r="AX338" s="97" t="s">
        <v>44</v>
      </c>
      <c r="AY338" s="96" t="s">
        <v>44</v>
      </c>
      <c r="AZ338" s="97" t="s">
        <v>44</v>
      </c>
      <c r="BA338" s="96" t="s">
        <v>44</v>
      </c>
      <c r="BB338" s="97" t="s">
        <v>44</v>
      </c>
      <c r="BC338" s="96" t="s">
        <v>44</v>
      </c>
      <c r="BD338" s="97" t="s">
        <v>44</v>
      </c>
      <c r="BE338" s="96" t="s">
        <v>44</v>
      </c>
      <c r="BF338" s="97" t="s">
        <v>44</v>
      </c>
      <c r="BG338" s="96" t="s">
        <v>44</v>
      </c>
      <c r="BH338" s="97" t="s">
        <v>44</v>
      </c>
      <c r="BI338" s="96" t="s">
        <v>44</v>
      </c>
      <c r="BJ338" s="97" t="s">
        <v>44</v>
      </c>
      <c r="BK338" s="96" t="s">
        <v>44</v>
      </c>
      <c r="BL338" s="97" t="s">
        <v>44</v>
      </c>
      <c r="BM338" s="96" t="s">
        <v>44</v>
      </c>
      <c r="BN338" s="97" t="s">
        <v>44</v>
      </c>
      <c r="BO338" s="96" t="s">
        <v>44</v>
      </c>
      <c r="BP338" s="97" t="s">
        <v>44</v>
      </c>
      <c r="BQ338" s="96" t="s">
        <v>44</v>
      </c>
      <c r="BR338" s="97" t="s">
        <v>44</v>
      </c>
      <c r="BS338" s="96" t="s">
        <v>44</v>
      </c>
      <c r="BT338" s="97" t="s">
        <v>44</v>
      </c>
      <c r="BU338" s="96" t="s">
        <v>44</v>
      </c>
      <c r="BV338" s="97" t="s">
        <v>44</v>
      </c>
      <c r="BW338" s="96" t="s">
        <v>44</v>
      </c>
      <c r="BX338" s="97" t="s">
        <v>44</v>
      </c>
      <c r="BY338" s="96" t="s">
        <v>44</v>
      </c>
      <c r="BZ338" s="97" t="s">
        <v>44</v>
      </c>
      <c r="CA338" s="96" t="s">
        <v>44</v>
      </c>
      <c r="CB338" s="97" t="s">
        <v>44</v>
      </c>
      <c r="CC338" s="96" t="s">
        <v>44</v>
      </c>
      <c r="CD338" s="97" t="s">
        <v>44</v>
      </c>
      <c r="CE338" s="96" t="s">
        <v>44</v>
      </c>
      <c r="CF338" s="97" t="s">
        <v>44</v>
      </c>
      <c r="CG338" s="96" t="s">
        <v>44</v>
      </c>
      <c r="CH338" s="577"/>
    </row>
    <row r="339" spans="1:86" s="848" customFormat="1" x14ac:dyDescent="0.25">
      <c r="A339" s="846"/>
      <c r="B339" s="845"/>
      <c r="C339" s="846"/>
      <c r="D339" s="847"/>
      <c r="E339" s="846"/>
      <c r="F339" s="98">
        <f>EOMONTH(F$14,5)</f>
        <v>41820</v>
      </c>
      <c r="G339" s="99">
        <f>EOMONTH(G$14,5)</f>
        <v>42004</v>
      </c>
      <c r="H339" s="100">
        <f t="shared" ref="H339:BS339" si="463">EOMONTH(H$14,5)</f>
        <v>42185</v>
      </c>
      <c r="I339" s="99">
        <f t="shared" si="463"/>
        <v>42369</v>
      </c>
      <c r="J339" s="100">
        <f t="shared" si="463"/>
        <v>42551</v>
      </c>
      <c r="K339" s="99">
        <f t="shared" si="463"/>
        <v>42735</v>
      </c>
      <c r="L339" s="100">
        <f t="shared" si="463"/>
        <v>42916</v>
      </c>
      <c r="M339" s="99">
        <f t="shared" si="463"/>
        <v>43100</v>
      </c>
      <c r="N339" s="100">
        <f t="shared" si="463"/>
        <v>43281</v>
      </c>
      <c r="O339" s="99">
        <f t="shared" si="463"/>
        <v>43465</v>
      </c>
      <c r="P339" s="100">
        <f t="shared" si="463"/>
        <v>43646</v>
      </c>
      <c r="Q339" s="99">
        <f t="shared" si="463"/>
        <v>43830</v>
      </c>
      <c r="R339" s="100">
        <f t="shared" si="463"/>
        <v>44012</v>
      </c>
      <c r="S339" s="99">
        <f t="shared" si="463"/>
        <v>44196</v>
      </c>
      <c r="T339" s="100">
        <f t="shared" si="463"/>
        <v>44377</v>
      </c>
      <c r="U339" s="99">
        <f t="shared" si="463"/>
        <v>44561</v>
      </c>
      <c r="V339" s="100">
        <f t="shared" si="463"/>
        <v>44742</v>
      </c>
      <c r="W339" s="99">
        <f t="shared" si="463"/>
        <v>44926</v>
      </c>
      <c r="X339" s="100">
        <f t="shared" si="463"/>
        <v>45107</v>
      </c>
      <c r="Y339" s="99">
        <f t="shared" si="463"/>
        <v>45291</v>
      </c>
      <c r="Z339" s="100">
        <f t="shared" si="463"/>
        <v>45473</v>
      </c>
      <c r="AA339" s="99">
        <f t="shared" si="463"/>
        <v>45657</v>
      </c>
      <c r="AB339" s="100">
        <f t="shared" si="463"/>
        <v>45838</v>
      </c>
      <c r="AC339" s="99">
        <f t="shared" si="463"/>
        <v>46022</v>
      </c>
      <c r="AD339" s="100">
        <f t="shared" si="463"/>
        <v>46203</v>
      </c>
      <c r="AE339" s="99">
        <f t="shared" si="463"/>
        <v>46387</v>
      </c>
      <c r="AF339" s="100">
        <f t="shared" si="463"/>
        <v>46568</v>
      </c>
      <c r="AG339" s="99">
        <f t="shared" si="463"/>
        <v>46752</v>
      </c>
      <c r="AH339" s="100">
        <f t="shared" si="463"/>
        <v>46934</v>
      </c>
      <c r="AI339" s="99">
        <f t="shared" si="463"/>
        <v>47118</v>
      </c>
      <c r="AJ339" s="100">
        <f t="shared" si="463"/>
        <v>47299</v>
      </c>
      <c r="AK339" s="99">
        <f t="shared" si="463"/>
        <v>47483</v>
      </c>
      <c r="AL339" s="100">
        <f t="shared" si="463"/>
        <v>47664</v>
      </c>
      <c r="AM339" s="99">
        <f t="shared" si="463"/>
        <v>47848</v>
      </c>
      <c r="AN339" s="100">
        <f t="shared" si="463"/>
        <v>48029</v>
      </c>
      <c r="AO339" s="99">
        <f t="shared" si="463"/>
        <v>48213</v>
      </c>
      <c r="AP339" s="100">
        <f t="shared" si="463"/>
        <v>48395</v>
      </c>
      <c r="AQ339" s="99">
        <f t="shared" si="463"/>
        <v>48579</v>
      </c>
      <c r="AR339" s="100">
        <f t="shared" si="463"/>
        <v>48760</v>
      </c>
      <c r="AS339" s="99">
        <f t="shared" si="463"/>
        <v>48944</v>
      </c>
      <c r="AT339" s="100">
        <f t="shared" si="463"/>
        <v>49125</v>
      </c>
      <c r="AU339" s="99">
        <f t="shared" si="463"/>
        <v>49309</v>
      </c>
      <c r="AV339" s="100">
        <f t="shared" si="463"/>
        <v>49490</v>
      </c>
      <c r="AW339" s="99">
        <f t="shared" si="463"/>
        <v>49674</v>
      </c>
      <c r="AX339" s="100">
        <f t="shared" si="463"/>
        <v>49856</v>
      </c>
      <c r="AY339" s="99">
        <f t="shared" si="463"/>
        <v>50040</v>
      </c>
      <c r="AZ339" s="100">
        <f t="shared" si="463"/>
        <v>50221</v>
      </c>
      <c r="BA339" s="99">
        <f t="shared" si="463"/>
        <v>50405</v>
      </c>
      <c r="BB339" s="100">
        <f t="shared" si="463"/>
        <v>50586</v>
      </c>
      <c r="BC339" s="99">
        <f t="shared" si="463"/>
        <v>50770</v>
      </c>
      <c r="BD339" s="100">
        <f t="shared" si="463"/>
        <v>50951</v>
      </c>
      <c r="BE339" s="99">
        <f t="shared" si="463"/>
        <v>51135</v>
      </c>
      <c r="BF339" s="100">
        <f t="shared" si="463"/>
        <v>51317</v>
      </c>
      <c r="BG339" s="99">
        <f t="shared" si="463"/>
        <v>51501</v>
      </c>
      <c r="BH339" s="100">
        <f t="shared" si="463"/>
        <v>51682</v>
      </c>
      <c r="BI339" s="99">
        <f t="shared" si="463"/>
        <v>51866</v>
      </c>
      <c r="BJ339" s="100">
        <f t="shared" si="463"/>
        <v>52047</v>
      </c>
      <c r="BK339" s="99">
        <f t="shared" si="463"/>
        <v>52231</v>
      </c>
      <c r="BL339" s="100">
        <f t="shared" si="463"/>
        <v>52412</v>
      </c>
      <c r="BM339" s="99">
        <f t="shared" si="463"/>
        <v>52596</v>
      </c>
      <c r="BN339" s="100">
        <f t="shared" si="463"/>
        <v>52778</v>
      </c>
      <c r="BO339" s="99">
        <f t="shared" si="463"/>
        <v>52962</v>
      </c>
      <c r="BP339" s="100">
        <f t="shared" si="463"/>
        <v>53143</v>
      </c>
      <c r="BQ339" s="99">
        <f t="shared" si="463"/>
        <v>53327</v>
      </c>
      <c r="BR339" s="100">
        <f t="shared" si="463"/>
        <v>53508</v>
      </c>
      <c r="BS339" s="99">
        <f t="shared" si="463"/>
        <v>53692</v>
      </c>
      <c r="BT339" s="100">
        <f t="shared" ref="BT339:CG339" si="464">EOMONTH(BT$14,5)</f>
        <v>53873</v>
      </c>
      <c r="BU339" s="99">
        <f t="shared" si="464"/>
        <v>54057</v>
      </c>
      <c r="BV339" s="100">
        <f t="shared" si="464"/>
        <v>54239</v>
      </c>
      <c r="BW339" s="99">
        <f t="shared" si="464"/>
        <v>54423</v>
      </c>
      <c r="BX339" s="100">
        <f t="shared" si="464"/>
        <v>54604</v>
      </c>
      <c r="BY339" s="99">
        <f t="shared" si="464"/>
        <v>54788</v>
      </c>
      <c r="BZ339" s="100">
        <f t="shared" si="464"/>
        <v>54969</v>
      </c>
      <c r="CA339" s="99">
        <f t="shared" si="464"/>
        <v>55153</v>
      </c>
      <c r="CB339" s="100">
        <f t="shared" si="464"/>
        <v>55334</v>
      </c>
      <c r="CC339" s="99">
        <f t="shared" si="464"/>
        <v>55518</v>
      </c>
      <c r="CD339" s="100">
        <f t="shared" si="464"/>
        <v>55700</v>
      </c>
      <c r="CE339" s="99">
        <f t="shared" si="464"/>
        <v>55884</v>
      </c>
      <c r="CF339" s="100">
        <f t="shared" si="464"/>
        <v>56065</v>
      </c>
      <c r="CG339" s="99">
        <f t="shared" si="464"/>
        <v>56249</v>
      </c>
      <c r="CH339" s="577"/>
    </row>
    <row r="340" spans="1:86" ht="14.45" customHeight="1" x14ac:dyDescent="0.25"/>
    <row r="341" spans="1:86" s="147" customFormat="1" ht="21" x14ac:dyDescent="0.35">
      <c r="A341" s="69" t="s">
        <v>927</v>
      </c>
      <c r="B341" s="70"/>
      <c r="C341" s="70"/>
      <c r="D341" s="70"/>
      <c r="E341" s="70"/>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66"/>
    </row>
    <row r="342" spans="1:86" ht="6" customHeight="1" x14ac:dyDescent="0.25"/>
    <row r="343" spans="1:86" s="115" customFormat="1" x14ac:dyDescent="0.25">
      <c r="B343" s="208" t="s">
        <v>559</v>
      </c>
      <c r="D343" s="581">
        <f>SUM(F343:CG343)</f>
        <v>4470448.2374603739</v>
      </c>
      <c r="F343" s="581">
        <f>F$167</f>
        <v>0</v>
      </c>
      <c r="G343" s="581">
        <f t="shared" ref="G343:BR343" si="465">G$167</f>
        <v>0</v>
      </c>
      <c r="H343" s="581">
        <f t="shared" si="465"/>
        <v>57489.195205479453</v>
      </c>
      <c r="I343" s="581">
        <f t="shared" si="465"/>
        <v>59163.561643835601</v>
      </c>
      <c r="J343" s="581">
        <f t="shared" si="465"/>
        <v>59256.026914780887</v>
      </c>
      <c r="K343" s="581">
        <f t="shared" si="465"/>
        <v>60642.650684931497</v>
      </c>
      <c r="L343" s="581">
        <f t="shared" si="465"/>
        <v>60403.705458047938</v>
      </c>
      <c r="M343" s="581">
        <f t="shared" si="465"/>
        <v>62158.716952054776</v>
      </c>
      <c r="N343" s="581">
        <f t="shared" si="465"/>
        <v>97049.878513127391</v>
      </c>
      <c r="O343" s="581">
        <f t="shared" si="465"/>
        <v>99869.633542904514</v>
      </c>
      <c r="P343" s="581">
        <f t="shared" si="465"/>
        <v>99476.125475955574</v>
      </c>
      <c r="Q343" s="581">
        <f t="shared" si="465"/>
        <v>102366.37438147712</v>
      </c>
      <c r="R343" s="581">
        <f t="shared" si="465"/>
        <v>102526.36026264924</v>
      </c>
      <c r="S343" s="581">
        <f t="shared" si="465"/>
        <v>104925.53374101405</v>
      </c>
      <c r="T343" s="581">
        <f t="shared" si="465"/>
        <v>104512.10432817582</v>
      </c>
      <c r="U343" s="581">
        <f t="shared" si="465"/>
        <v>107548.67208453937</v>
      </c>
      <c r="V343" s="581">
        <f t="shared" si="465"/>
        <v>107124.9069363802</v>
      </c>
      <c r="W343" s="581">
        <f t="shared" si="465"/>
        <v>110237.38888665283</v>
      </c>
      <c r="X343" s="581">
        <f t="shared" si="465"/>
        <v>109803.02960978968</v>
      </c>
      <c r="Y343" s="581">
        <f t="shared" si="465"/>
        <v>112993.32360881915</v>
      </c>
      <c r="Z343" s="581">
        <f t="shared" si="465"/>
        <v>113169.91808677497</v>
      </c>
      <c r="AA343" s="581">
        <f t="shared" si="465"/>
        <v>115818.15669903961</v>
      </c>
      <c r="AB343" s="581">
        <f t="shared" si="465"/>
        <v>115361.80798378529</v>
      </c>
      <c r="AC343" s="581">
        <f t="shared" si="465"/>
        <v>118713.61061651559</v>
      </c>
      <c r="AD343" s="581">
        <f t="shared" si="465"/>
        <v>118245.85318337991</v>
      </c>
      <c r="AE343" s="581">
        <f t="shared" si="465"/>
        <v>121681.45088192847</v>
      </c>
      <c r="AF343" s="581">
        <f t="shared" si="465"/>
        <v>121201.99951296439</v>
      </c>
      <c r="AG343" s="581">
        <f t="shared" si="465"/>
        <v>124723.48715397668</v>
      </c>
      <c r="AH343" s="581">
        <f t="shared" si="465"/>
        <v>124918.4144151575</v>
      </c>
      <c r="AI343" s="581">
        <f t="shared" si="465"/>
        <v>127841.57433282609</v>
      </c>
      <c r="AJ343" s="581">
        <f t="shared" si="465"/>
        <v>127337.85073830819</v>
      </c>
      <c r="AK343" s="581">
        <f t="shared" si="465"/>
        <v>131037.61369114673</v>
      </c>
      <c r="AL343" s="581">
        <f t="shared" si="465"/>
        <v>130521.29700676589</v>
      </c>
      <c r="AM343" s="581">
        <f t="shared" si="465"/>
        <v>134313.5540334254</v>
      </c>
      <c r="AN343" s="581">
        <f t="shared" si="465"/>
        <v>133784.32943193504</v>
      </c>
      <c r="AO343" s="581">
        <f t="shared" si="465"/>
        <v>137671.392884261</v>
      </c>
      <c r="AP343" s="581">
        <f t="shared" si="465"/>
        <v>137886.5561078866</v>
      </c>
      <c r="AQ343" s="581">
        <f t="shared" si="465"/>
        <v>141113.17770636751</v>
      </c>
      <c r="AR343" s="581">
        <f t="shared" si="465"/>
        <v>140557.1611094267</v>
      </c>
      <c r="AS343" s="581">
        <f t="shared" si="465"/>
        <v>144641.00714902667</v>
      </c>
      <c r="AT343" s="581">
        <f t="shared" si="465"/>
        <v>144071.09013716236</v>
      </c>
      <c r="AU343" s="581">
        <f t="shared" si="465"/>
        <v>148289.74636769804</v>
      </c>
      <c r="AV343" s="581">
        <f t="shared" si="465"/>
        <v>0</v>
      </c>
      <c r="AW343" s="581">
        <f t="shared" si="465"/>
        <v>0</v>
      </c>
      <c r="AX343" s="581">
        <f t="shared" si="465"/>
        <v>0</v>
      </c>
      <c r="AY343" s="581">
        <f t="shared" si="465"/>
        <v>0</v>
      </c>
      <c r="AZ343" s="581">
        <f t="shared" si="465"/>
        <v>0</v>
      </c>
      <c r="BA343" s="581">
        <f t="shared" si="465"/>
        <v>0</v>
      </c>
      <c r="BB343" s="581">
        <f t="shared" si="465"/>
        <v>0</v>
      </c>
      <c r="BC343" s="581">
        <f t="shared" si="465"/>
        <v>0</v>
      </c>
      <c r="BD343" s="581">
        <f t="shared" si="465"/>
        <v>0</v>
      </c>
      <c r="BE343" s="581">
        <f t="shared" si="465"/>
        <v>0</v>
      </c>
      <c r="BF343" s="581">
        <f t="shared" si="465"/>
        <v>0</v>
      </c>
      <c r="BG343" s="581">
        <f t="shared" si="465"/>
        <v>0</v>
      </c>
      <c r="BH343" s="581">
        <f t="shared" si="465"/>
        <v>0</v>
      </c>
      <c r="BI343" s="581">
        <f t="shared" si="465"/>
        <v>0</v>
      </c>
      <c r="BJ343" s="581">
        <f t="shared" si="465"/>
        <v>0</v>
      </c>
      <c r="BK343" s="581">
        <f t="shared" si="465"/>
        <v>0</v>
      </c>
      <c r="BL343" s="581">
        <f t="shared" si="465"/>
        <v>0</v>
      </c>
      <c r="BM343" s="581">
        <f t="shared" si="465"/>
        <v>0</v>
      </c>
      <c r="BN343" s="581">
        <f t="shared" si="465"/>
        <v>0</v>
      </c>
      <c r="BO343" s="581">
        <f t="shared" si="465"/>
        <v>0</v>
      </c>
      <c r="BP343" s="581">
        <f t="shared" si="465"/>
        <v>0</v>
      </c>
      <c r="BQ343" s="581">
        <f t="shared" si="465"/>
        <v>0</v>
      </c>
      <c r="BR343" s="581">
        <f t="shared" si="465"/>
        <v>0</v>
      </c>
      <c r="BS343" s="581">
        <f t="shared" ref="BS343:CG343" si="466">BS$167</f>
        <v>0</v>
      </c>
      <c r="BT343" s="581">
        <f t="shared" si="466"/>
        <v>0</v>
      </c>
      <c r="BU343" s="581">
        <f t="shared" si="466"/>
        <v>0</v>
      </c>
      <c r="BV343" s="581">
        <f t="shared" si="466"/>
        <v>0</v>
      </c>
      <c r="BW343" s="581">
        <f t="shared" si="466"/>
        <v>0</v>
      </c>
      <c r="BX343" s="581">
        <f t="shared" si="466"/>
        <v>0</v>
      </c>
      <c r="BY343" s="581">
        <f t="shared" si="466"/>
        <v>0</v>
      </c>
      <c r="BZ343" s="581">
        <f t="shared" si="466"/>
        <v>0</v>
      </c>
      <c r="CA343" s="581">
        <f t="shared" si="466"/>
        <v>0</v>
      </c>
      <c r="CB343" s="581">
        <f t="shared" si="466"/>
        <v>0</v>
      </c>
      <c r="CC343" s="581">
        <f t="shared" si="466"/>
        <v>0</v>
      </c>
      <c r="CD343" s="581">
        <f t="shared" si="466"/>
        <v>0</v>
      </c>
      <c r="CE343" s="581">
        <f t="shared" si="466"/>
        <v>0</v>
      </c>
      <c r="CF343" s="581">
        <f t="shared" si="466"/>
        <v>0</v>
      </c>
      <c r="CG343" s="581">
        <f t="shared" si="466"/>
        <v>0</v>
      </c>
      <c r="CH343" s="66"/>
    </row>
    <row r="344" spans="1:86" s="81" customFormat="1" ht="5.45" customHeight="1" x14ac:dyDescent="0.25">
      <c r="B344" s="207"/>
      <c r="CH344" s="66"/>
    </row>
    <row r="345" spans="1:86" s="81" customFormat="1" ht="13.15" customHeight="1" x14ac:dyDescent="0.25">
      <c r="B345" s="208" t="s">
        <v>836</v>
      </c>
      <c r="CH345" s="66"/>
    </row>
    <row r="346" spans="1:86" s="81" customFormat="1" x14ac:dyDescent="0.25">
      <c r="B346" s="498" t="s">
        <v>1242</v>
      </c>
      <c r="D346" s="113">
        <f t="shared" ref="D346:D351" si="467">SUM(F346:CG346)</f>
        <v>-351586.5373565231</v>
      </c>
      <c r="F346" s="113">
        <f>F$183</f>
        <v>0</v>
      </c>
      <c r="G346" s="113">
        <f t="shared" ref="G346:BR346" si="468">G$183</f>
        <v>0</v>
      </c>
      <c r="H346" s="113">
        <f t="shared" si="468"/>
        <v>-6778.2020547945203</v>
      </c>
      <c r="I346" s="113">
        <f t="shared" si="468"/>
        <v>-6975.6164383561645</v>
      </c>
      <c r="J346" s="113">
        <f t="shared" si="468"/>
        <v>-6986.5184572012404</v>
      </c>
      <c r="K346" s="113">
        <f t="shared" si="468"/>
        <v>-7150.0068493150684</v>
      </c>
      <c r="L346" s="113">
        <f t="shared" si="468"/>
        <v>-7121.8342679794523</v>
      </c>
      <c r="M346" s="113">
        <f t="shared" si="468"/>
        <v>-7328.7570205479442</v>
      </c>
      <c r="N346" s="113">
        <f t="shared" si="468"/>
        <v>-7299.880124678939</v>
      </c>
      <c r="O346" s="113">
        <f t="shared" si="468"/>
        <v>-7511.9759460616424</v>
      </c>
      <c r="P346" s="113">
        <f t="shared" si="468"/>
        <v>-7482.3771277959113</v>
      </c>
      <c r="Q346" s="113">
        <f t="shared" si="468"/>
        <v>-7699.7753447131818</v>
      </c>
      <c r="R346" s="113">
        <f t="shared" si="468"/>
        <v>-7711.8091336482157</v>
      </c>
      <c r="S346" s="113">
        <f t="shared" si="468"/>
        <v>-7892.2697283310117</v>
      </c>
      <c r="T346" s="113">
        <f t="shared" si="468"/>
        <v>-7861.1724698905782</v>
      </c>
      <c r="U346" s="113">
        <f t="shared" si="468"/>
        <v>-8089.5764715392861</v>
      </c>
      <c r="V346" s="113">
        <f t="shared" si="468"/>
        <v>-8057.701781637842</v>
      </c>
      <c r="W346" s="113">
        <f t="shared" si="468"/>
        <v>-8291.8158833277685</v>
      </c>
      <c r="X346" s="113">
        <f t="shared" si="468"/>
        <v>-8259.1443261787863</v>
      </c>
      <c r="Y346" s="113">
        <f t="shared" si="468"/>
        <v>-8499.1112804109598</v>
      </c>
      <c r="Z346" s="113">
        <f t="shared" si="468"/>
        <v>-8512.3943317605117</v>
      </c>
      <c r="AA346" s="113">
        <f t="shared" si="468"/>
        <v>-8711.5890624212316</v>
      </c>
      <c r="AB346" s="113">
        <f t="shared" si="468"/>
        <v>-8677.2635076915867</v>
      </c>
      <c r="AC346" s="113">
        <f t="shared" si="468"/>
        <v>-8929.3787889817631</v>
      </c>
      <c r="AD346" s="113">
        <f t="shared" si="468"/>
        <v>-8894.1950953838768</v>
      </c>
      <c r="AE346" s="113">
        <f t="shared" si="468"/>
        <v>-9152.6132587063057</v>
      </c>
      <c r="AF346" s="113">
        <f t="shared" si="468"/>
        <v>-9116.5499727684728</v>
      </c>
      <c r="AG346" s="113">
        <f t="shared" si="468"/>
        <v>-9381.428590173964</v>
      </c>
      <c r="AH346" s="113">
        <f t="shared" si="468"/>
        <v>-9396.0905934804341</v>
      </c>
      <c r="AI346" s="113">
        <f t="shared" si="468"/>
        <v>-9615.9643049283113</v>
      </c>
      <c r="AJ346" s="113">
        <f t="shared" si="468"/>
        <v>-9578.0753151398731</v>
      </c>
      <c r="AK346" s="113">
        <f t="shared" si="468"/>
        <v>-9856.36341255152</v>
      </c>
      <c r="AL346" s="113">
        <f t="shared" si="468"/>
        <v>-9817.5271980183716</v>
      </c>
      <c r="AM346" s="113">
        <f t="shared" si="468"/>
        <v>-10102.772497865306</v>
      </c>
      <c r="AN346" s="113">
        <f t="shared" si="468"/>
        <v>-10062.965377968827</v>
      </c>
      <c r="AO346" s="113">
        <f t="shared" si="468"/>
        <v>-10355.341810311937</v>
      </c>
      <c r="AP346" s="113">
        <f t="shared" si="468"/>
        <v>-10371.525918564004</v>
      </c>
      <c r="AQ346" s="113">
        <f t="shared" si="468"/>
        <v>-10614.225355569733</v>
      </c>
      <c r="AR346" s="113">
        <f t="shared" si="468"/>
        <v>-10572.403000228498</v>
      </c>
      <c r="AS346" s="113">
        <f t="shared" si="468"/>
        <v>-10879.580989458977</v>
      </c>
      <c r="AT346" s="113">
        <f t="shared" si="468"/>
        <v>-10836.713075234209</v>
      </c>
      <c r="AU346" s="113">
        <f t="shared" si="468"/>
        <v>-11154.031192906812</v>
      </c>
      <c r="AV346" s="113">
        <f t="shared" si="468"/>
        <v>0</v>
      </c>
      <c r="AW346" s="113">
        <f t="shared" si="468"/>
        <v>0</v>
      </c>
      <c r="AX346" s="113">
        <f t="shared" si="468"/>
        <v>0</v>
      </c>
      <c r="AY346" s="113">
        <f t="shared" si="468"/>
        <v>0</v>
      </c>
      <c r="AZ346" s="113">
        <f t="shared" si="468"/>
        <v>0</v>
      </c>
      <c r="BA346" s="113">
        <f t="shared" si="468"/>
        <v>0</v>
      </c>
      <c r="BB346" s="113">
        <f t="shared" si="468"/>
        <v>0</v>
      </c>
      <c r="BC346" s="113">
        <f t="shared" si="468"/>
        <v>0</v>
      </c>
      <c r="BD346" s="113">
        <f t="shared" si="468"/>
        <v>0</v>
      </c>
      <c r="BE346" s="113">
        <f t="shared" si="468"/>
        <v>0</v>
      </c>
      <c r="BF346" s="113">
        <f t="shared" si="468"/>
        <v>0</v>
      </c>
      <c r="BG346" s="113">
        <f t="shared" si="468"/>
        <v>0</v>
      </c>
      <c r="BH346" s="113">
        <f t="shared" si="468"/>
        <v>0</v>
      </c>
      <c r="BI346" s="113">
        <f t="shared" si="468"/>
        <v>0</v>
      </c>
      <c r="BJ346" s="113">
        <f t="shared" si="468"/>
        <v>0</v>
      </c>
      <c r="BK346" s="113">
        <f t="shared" si="468"/>
        <v>0</v>
      </c>
      <c r="BL346" s="113">
        <f t="shared" si="468"/>
        <v>0</v>
      </c>
      <c r="BM346" s="113">
        <f t="shared" si="468"/>
        <v>0</v>
      </c>
      <c r="BN346" s="113">
        <f t="shared" si="468"/>
        <v>0</v>
      </c>
      <c r="BO346" s="113">
        <f t="shared" si="468"/>
        <v>0</v>
      </c>
      <c r="BP346" s="113">
        <f t="shared" si="468"/>
        <v>0</v>
      </c>
      <c r="BQ346" s="113">
        <f t="shared" si="468"/>
        <v>0</v>
      </c>
      <c r="BR346" s="113">
        <f t="shared" si="468"/>
        <v>0</v>
      </c>
      <c r="BS346" s="113">
        <f t="shared" ref="BS346:CG346" si="469">BS$183</f>
        <v>0</v>
      </c>
      <c r="BT346" s="113">
        <f t="shared" si="469"/>
        <v>0</v>
      </c>
      <c r="BU346" s="113">
        <f t="shared" si="469"/>
        <v>0</v>
      </c>
      <c r="BV346" s="113">
        <f t="shared" si="469"/>
        <v>0</v>
      </c>
      <c r="BW346" s="113">
        <f t="shared" si="469"/>
        <v>0</v>
      </c>
      <c r="BX346" s="113">
        <f t="shared" si="469"/>
        <v>0</v>
      </c>
      <c r="BY346" s="113">
        <f t="shared" si="469"/>
        <v>0</v>
      </c>
      <c r="BZ346" s="113">
        <f t="shared" si="469"/>
        <v>0</v>
      </c>
      <c r="CA346" s="113">
        <f t="shared" si="469"/>
        <v>0</v>
      </c>
      <c r="CB346" s="113">
        <f t="shared" si="469"/>
        <v>0</v>
      </c>
      <c r="CC346" s="113">
        <f t="shared" si="469"/>
        <v>0</v>
      </c>
      <c r="CD346" s="113">
        <f t="shared" si="469"/>
        <v>0</v>
      </c>
      <c r="CE346" s="113">
        <f t="shared" si="469"/>
        <v>0</v>
      </c>
      <c r="CF346" s="113">
        <f t="shared" si="469"/>
        <v>0</v>
      </c>
      <c r="CG346" s="113">
        <f t="shared" si="469"/>
        <v>0</v>
      </c>
      <c r="CH346" s="66"/>
    </row>
    <row r="347" spans="1:86" s="81" customFormat="1" x14ac:dyDescent="0.25">
      <c r="B347" s="498" t="s">
        <v>1243</v>
      </c>
      <c r="D347" s="113">
        <f t="shared" si="467"/>
        <v>-156260.68326956575</v>
      </c>
      <c r="F347" s="113">
        <f t="shared" ref="F347:AK347" si="470">F184</f>
        <v>0</v>
      </c>
      <c r="G347" s="113">
        <f t="shared" si="470"/>
        <v>0</v>
      </c>
      <c r="H347" s="113">
        <f t="shared" si="470"/>
        <v>-3012.5342465753424</v>
      </c>
      <c r="I347" s="113">
        <f t="shared" si="470"/>
        <v>-3100.2739726027398</v>
      </c>
      <c r="J347" s="113">
        <f t="shared" si="470"/>
        <v>-3105.1193143116629</v>
      </c>
      <c r="K347" s="113">
        <f t="shared" si="470"/>
        <v>-3177.7808219178082</v>
      </c>
      <c r="L347" s="113">
        <f t="shared" si="470"/>
        <v>-3165.2596746575341</v>
      </c>
      <c r="M347" s="113">
        <f t="shared" si="470"/>
        <v>-3257.2253424657529</v>
      </c>
      <c r="N347" s="113">
        <f t="shared" si="470"/>
        <v>-3244.3911665239721</v>
      </c>
      <c r="O347" s="113">
        <f t="shared" si="470"/>
        <v>-3338.6559760273963</v>
      </c>
      <c r="P347" s="113">
        <f t="shared" si="470"/>
        <v>-3325.5009456870712</v>
      </c>
      <c r="Q347" s="113">
        <f t="shared" si="470"/>
        <v>-3422.1223754280813</v>
      </c>
      <c r="R347" s="113">
        <f t="shared" si="470"/>
        <v>-3427.4707260658734</v>
      </c>
      <c r="S347" s="113">
        <f t="shared" si="470"/>
        <v>-3507.6754348137829</v>
      </c>
      <c r="T347" s="113">
        <f t="shared" si="470"/>
        <v>-3493.8544310624789</v>
      </c>
      <c r="U347" s="113">
        <f t="shared" si="470"/>
        <v>-3595.3673206841268</v>
      </c>
      <c r="V347" s="113">
        <f t="shared" si="470"/>
        <v>-3581.2007918390409</v>
      </c>
      <c r="W347" s="113">
        <f t="shared" si="470"/>
        <v>-3685.2515037012299</v>
      </c>
      <c r="X347" s="113">
        <f t="shared" si="470"/>
        <v>-3670.7308116350164</v>
      </c>
      <c r="Y347" s="113">
        <f t="shared" si="470"/>
        <v>-3777.38279129376</v>
      </c>
      <c r="Z347" s="113">
        <f t="shared" si="470"/>
        <v>-3783.2863696713389</v>
      </c>
      <c r="AA347" s="113">
        <f t="shared" si="470"/>
        <v>-3871.8173610761032</v>
      </c>
      <c r="AB347" s="113">
        <f t="shared" si="470"/>
        <v>-3856.5615589740387</v>
      </c>
      <c r="AC347" s="113">
        <f t="shared" si="470"/>
        <v>-3968.6127951030057</v>
      </c>
      <c r="AD347" s="113">
        <f t="shared" si="470"/>
        <v>-3952.9755979483898</v>
      </c>
      <c r="AE347" s="113">
        <f t="shared" si="470"/>
        <v>-4067.8281149805812</v>
      </c>
      <c r="AF347" s="113">
        <f t="shared" si="470"/>
        <v>-4051.7999878970991</v>
      </c>
      <c r="AG347" s="113">
        <f t="shared" si="470"/>
        <v>-4169.5238178550944</v>
      </c>
      <c r="AH347" s="113">
        <f t="shared" si="470"/>
        <v>-4176.0402637690813</v>
      </c>
      <c r="AI347" s="113">
        <f t="shared" si="470"/>
        <v>-4273.7619133014723</v>
      </c>
      <c r="AJ347" s="113">
        <f t="shared" si="470"/>
        <v>-4256.9223622843883</v>
      </c>
      <c r="AK347" s="113">
        <f t="shared" si="470"/>
        <v>-4380.6059611340088</v>
      </c>
      <c r="AL347" s="113">
        <f t="shared" ref="AL347:BQ347" si="471">AL184</f>
        <v>-4363.345421341498</v>
      </c>
      <c r="AM347" s="113">
        <f t="shared" si="471"/>
        <v>-4490.1211101623585</v>
      </c>
      <c r="AN347" s="113">
        <f t="shared" si="471"/>
        <v>-4472.4290568750348</v>
      </c>
      <c r="AO347" s="113">
        <f t="shared" si="471"/>
        <v>-4602.3741379164167</v>
      </c>
      <c r="AP347" s="113">
        <f t="shared" si="471"/>
        <v>-4609.567074917335</v>
      </c>
      <c r="AQ347" s="113">
        <f t="shared" si="471"/>
        <v>-4717.433491364327</v>
      </c>
      <c r="AR347" s="113">
        <f t="shared" si="471"/>
        <v>-4698.8457778793327</v>
      </c>
      <c r="AS347" s="113">
        <f t="shared" si="471"/>
        <v>-4835.369328648434</v>
      </c>
      <c r="AT347" s="113">
        <f t="shared" si="471"/>
        <v>-4816.3169223263149</v>
      </c>
      <c r="AU347" s="113">
        <f t="shared" si="471"/>
        <v>-4957.3471968474723</v>
      </c>
      <c r="AV347" s="113">
        <f t="shared" si="471"/>
        <v>0</v>
      </c>
      <c r="AW347" s="113">
        <f t="shared" si="471"/>
        <v>0</v>
      </c>
      <c r="AX347" s="113">
        <f t="shared" si="471"/>
        <v>0</v>
      </c>
      <c r="AY347" s="113">
        <f t="shared" si="471"/>
        <v>0</v>
      </c>
      <c r="AZ347" s="113">
        <f t="shared" si="471"/>
        <v>0</v>
      </c>
      <c r="BA347" s="113">
        <f t="shared" si="471"/>
        <v>0</v>
      </c>
      <c r="BB347" s="113">
        <f t="shared" si="471"/>
        <v>0</v>
      </c>
      <c r="BC347" s="113">
        <f t="shared" si="471"/>
        <v>0</v>
      </c>
      <c r="BD347" s="113">
        <f t="shared" si="471"/>
        <v>0</v>
      </c>
      <c r="BE347" s="113">
        <f t="shared" si="471"/>
        <v>0</v>
      </c>
      <c r="BF347" s="113">
        <f t="shared" si="471"/>
        <v>0</v>
      </c>
      <c r="BG347" s="113">
        <f t="shared" si="471"/>
        <v>0</v>
      </c>
      <c r="BH347" s="113">
        <f t="shared" si="471"/>
        <v>0</v>
      </c>
      <c r="BI347" s="113">
        <f t="shared" si="471"/>
        <v>0</v>
      </c>
      <c r="BJ347" s="113">
        <f t="shared" si="471"/>
        <v>0</v>
      </c>
      <c r="BK347" s="113">
        <f t="shared" si="471"/>
        <v>0</v>
      </c>
      <c r="BL347" s="113">
        <f t="shared" si="471"/>
        <v>0</v>
      </c>
      <c r="BM347" s="113">
        <f t="shared" si="471"/>
        <v>0</v>
      </c>
      <c r="BN347" s="113">
        <f t="shared" si="471"/>
        <v>0</v>
      </c>
      <c r="BO347" s="113">
        <f t="shared" si="471"/>
        <v>0</v>
      </c>
      <c r="BP347" s="113">
        <f t="shared" si="471"/>
        <v>0</v>
      </c>
      <c r="BQ347" s="113">
        <f t="shared" si="471"/>
        <v>0</v>
      </c>
      <c r="BR347" s="113">
        <f t="shared" ref="BR347:CG347" si="472">BR184</f>
        <v>0</v>
      </c>
      <c r="BS347" s="113">
        <f t="shared" si="472"/>
        <v>0</v>
      </c>
      <c r="BT347" s="113">
        <f t="shared" si="472"/>
        <v>0</v>
      </c>
      <c r="BU347" s="113">
        <f t="shared" si="472"/>
        <v>0</v>
      </c>
      <c r="BV347" s="113">
        <f t="shared" si="472"/>
        <v>0</v>
      </c>
      <c r="BW347" s="113">
        <f t="shared" si="472"/>
        <v>0</v>
      </c>
      <c r="BX347" s="113">
        <f t="shared" si="472"/>
        <v>0</v>
      </c>
      <c r="BY347" s="113">
        <f t="shared" si="472"/>
        <v>0</v>
      </c>
      <c r="BZ347" s="113">
        <f t="shared" si="472"/>
        <v>0</v>
      </c>
      <c r="CA347" s="113">
        <f t="shared" si="472"/>
        <v>0</v>
      </c>
      <c r="CB347" s="113">
        <f t="shared" si="472"/>
        <v>0</v>
      </c>
      <c r="CC347" s="113">
        <f t="shared" si="472"/>
        <v>0</v>
      </c>
      <c r="CD347" s="113">
        <f t="shared" si="472"/>
        <v>0</v>
      </c>
      <c r="CE347" s="113">
        <f t="shared" si="472"/>
        <v>0</v>
      </c>
      <c r="CF347" s="113">
        <f t="shared" si="472"/>
        <v>0</v>
      </c>
      <c r="CG347" s="113">
        <f t="shared" si="472"/>
        <v>0</v>
      </c>
      <c r="CH347" s="66"/>
    </row>
    <row r="348" spans="1:86" s="81" customFormat="1" x14ac:dyDescent="0.25">
      <c r="B348" s="498" t="s">
        <v>1244</v>
      </c>
      <c r="D348" s="113">
        <f t="shared" si="467"/>
        <v>0</v>
      </c>
      <c r="F348" s="113">
        <f>F419+F422+F425</f>
        <v>0</v>
      </c>
      <c r="G348" s="113">
        <f t="shared" ref="G348:BR348" si="473">G419+G422+G425</f>
        <v>0</v>
      </c>
      <c r="H348" s="113">
        <f t="shared" si="473"/>
        <v>0</v>
      </c>
      <c r="I348" s="113">
        <f t="shared" si="473"/>
        <v>0</v>
      </c>
      <c r="J348" s="113">
        <f t="shared" si="473"/>
        <v>0</v>
      </c>
      <c r="K348" s="113">
        <f t="shared" si="473"/>
        <v>0</v>
      </c>
      <c r="L348" s="113">
        <f t="shared" si="473"/>
        <v>0</v>
      </c>
      <c r="M348" s="113">
        <f t="shared" si="473"/>
        <v>0</v>
      </c>
      <c r="N348" s="113">
        <f t="shared" si="473"/>
        <v>0</v>
      </c>
      <c r="O348" s="113">
        <f t="shared" si="473"/>
        <v>0</v>
      </c>
      <c r="P348" s="113">
        <f t="shared" si="473"/>
        <v>0</v>
      </c>
      <c r="Q348" s="113">
        <f t="shared" si="473"/>
        <v>0</v>
      </c>
      <c r="R348" s="113">
        <f t="shared" si="473"/>
        <v>0</v>
      </c>
      <c r="S348" s="113">
        <f t="shared" si="473"/>
        <v>0</v>
      </c>
      <c r="T348" s="113">
        <f t="shared" si="473"/>
        <v>0</v>
      </c>
      <c r="U348" s="113">
        <f t="shared" si="473"/>
        <v>0</v>
      </c>
      <c r="V348" s="113">
        <f t="shared" si="473"/>
        <v>0</v>
      </c>
      <c r="W348" s="113">
        <f t="shared" si="473"/>
        <v>0</v>
      </c>
      <c r="X348" s="113">
        <f t="shared" si="473"/>
        <v>0</v>
      </c>
      <c r="Y348" s="113">
        <f t="shared" si="473"/>
        <v>0</v>
      </c>
      <c r="Z348" s="113">
        <f t="shared" si="473"/>
        <v>0</v>
      </c>
      <c r="AA348" s="113">
        <f t="shared" si="473"/>
        <v>0</v>
      </c>
      <c r="AB348" s="113">
        <f t="shared" si="473"/>
        <v>0</v>
      </c>
      <c r="AC348" s="113">
        <f t="shared" si="473"/>
        <v>0</v>
      </c>
      <c r="AD348" s="113">
        <f t="shared" si="473"/>
        <v>0</v>
      </c>
      <c r="AE348" s="113">
        <f t="shared" si="473"/>
        <v>0</v>
      </c>
      <c r="AF348" s="113">
        <f t="shared" si="473"/>
        <v>0</v>
      </c>
      <c r="AG348" s="113">
        <f t="shared" si="473"/>
        <v>0</v>
      </c>
      <c r="AH348" s="113">
        <f t="shared" si="473"/>
        <v>0</v>
      </c>
      <c r="AI348" s="113">
        <f t="shared" si="473"/>
        <v>0</v>
      </c>
      <c r="AJ348" s="113">
        <f t="shared" si="473"/>
        <v>0</v>
      </c>
      <c r="AK348" s="113">
        <f t="shared" si="473"/>
        <v>0</v>
      </c>
      <c r="AL348" s="113">
        <f t="shared" si="473"/>
        <v>0</v>
      </c>
      <c r="AM348" s="113">
        <f t="shared" si="473"/>
        <v>0</v>
      </c>
      <c r="AN348" s="113">
        <f t="shared" si="473"/>
        <v>0</v>
      </c>
      <c r="AO348" s="113">
        <f t="shared" si="473"/>
        <v>0</v>
      </c>
      <c r="AP348" s="113">
        <f t="shared" si="473"/>
        <v>0</v>
      </c>
      <c r="AQ348" s="113">
        <f t="shared" si="473"/>
        <v>0</v>
      </c>
      <c r="AR348" s="113">
        <f t="shared" si="473"/>
        <v>0</v>
      </c>
      <c r="AS348" s="113">
        <f t="shared" si="473"/>
        <v>0</v>
      </c>
      <c r="AT348" s="113">
        <f t="shared" si="473"/>
        <v>0</v>
      </c>
      <c r="AU348" s="113">
        <f t="shared" si="473"/>
        <v>0</v>
      </c>
      <c r="AV348" s="113">
        <f t="shared" si="473"/>
        <v>0</v>
      </c>
      <c r="AW348" s="113">
        <f t="shared" si="473"/>
        <v>0</v>
      </c>
      <c r="AX348" s="113">
        <f t="shared" si="473"/>
        <v>0</v>
      </c>
      <c r="AY348" s="113">
        <f t="shared" si="473"/>
        <v>0</v>
      </c>
      <c r="AZ348" s="113">
        <f t="shared" si="473"/>
        <v>0</v>
      </c>
      <c r="BA348" s="113">
        <f t="shared" si="473"/>
        <v>0</v>
      </c>
      <c r="BB348" s="113">
        <f t="shared" si="473"/>
        <v>0</v>
      </c>
      <c r="BC348" s="113">
        <f t="shared" si="473"/>
        <v>0</v>
      </c>
      <c r="BD348" s="113">
        <f t="shared" si="473"/>
        <v>0</v>
      </c>
      <c r="BE348" s="113">
        <f t="shared" si="473"/>
        <v>0</v>
      </c>
      <c r="BF348" s="113">
        <f t="shared" si="473"/>
        <v>0</v>
      </c>
      <c r="BG348" s="113">
        <f t="shared" si="473"/>
        <v>0</v>
      </c>
      <c r="BH348" s="113">
        <f t="shared" si="473"/>
        <v>0</v>
      </c>
      <c r="BI348" s="113">
        <f t="shared" si="473"/>
        <v>0</v>
      </c>
      <c r="BJ348" s="113">
        <f t="shared" si="473"/>
        <v>0</v>
      </c>
      <c r="BK348" s="113">
        <f t="shared" si="473"/>
        <v>0</v>
      </c>
      <c r="BL348" s="113">
        <f t="shared" si="473"/>
        <v>0</v>
      </c>
      <c r="BM348" s="113">
        <f t="shared" si="473"/>
        <v>0</v>
      </c>
      <c r="BN348" s="113">
        <f t="shared" si="473"/>
        <v>0</v>
      </c>
      <c r="BO348" s="113">
        <f t="shared" si="473"/>
        <v>0</v>
      </c>
      <c r="BP348" s="113">
        <f t="shared" si="473"/>
        <v>0</v>
      </c>
      <c r="BQ348" s="113">
        <f t="shared" si="473"/>
        <v>0</v>
      </c>
      <c r="BR348" s="113">
        <f t="shared" si="473"/>
        <v>0</v>
      </c>
      <c r="BS348" s="113">
        <f t="shared" ref="BS348:CG348" si="474">BS419+BS422+BS425</f>
        <v>0</v>
      </c>
      <c r="BT348" s="113">
        <f t="shared" si="474"/>
        <v>0</v>
      </c>
      <c r="BU348" s="113">
        <f t="shared" si="474"/>
        <v>0</v>
      </c>
      <c r="BV348" s="113">
        <f t="shared" si="474"/>
        <v>0</v>
      </c>
      <c r="BW348" s="113">
        <f t="shared" si="474"/>
        <v>0</v>
      </c>
      <c r="BX348" s="113">
        <f t="shared" si="474"/>
        <v>0</v>
      </c>
      <c r="BY348" s="113">
        <f t="shared" si="474"/>
        <v>0</v>
      </c>
      <c r="BZ348" s="113">
        <f t="shared" si="474"/>
        <v>0</v>
      </c>
      <c r="CA348" s="113">
        <f t="shared" si="474"/>
        <v>0</v>
      </c>
      <c r="CB348" s="113">
        <f t="shared" si="474"/>
        <v>0</v>
      </c>
      <c r="CC348" s="113">
        <f t="shared" si="474"/>
        <v>0</v>
      </c>
      <c r="CD348" s="113">
        <f t="shared" si="474"/>
        <v>0</v>
      </c>
      <c r="CE348" s="113">
        <f t="shared" si="474"/>
        <v>0</v>
      </c>
      <c r="CF348" s="113">
        <f t="shared" si="474"/>
        <v>0</v>
      </c>
      <c r="CG348" s="113">
        <f t="shared" si="474"/>
        <v>0</v>
      </c>
      <c r="CH348" s="66"/>
    </row>
    <row r="349" spans="1:86" s="81" customFormat="1" x14ac:dyDescent="0.25">
      <c r="B349" s="498" t="s">
        <v>555</v>
      </c>
      <c r="D349" s="113">
        <f t="shared" si="467"/>
        <v>-223522.41187301866</v>
      </c>
      <c r="F349" s="113">
        <f t="shared" ref="F349:AK349" si="475">F187</f>
        <v>0</v>
      </c>
      <c r="G349" s="113">
        <f t="shared" si="475"/>
        <v>0</v>
      </c>
      <c r="H349" s="113">
        <f t="shared" si="475"/>
        <v>-2874.4597602739732</v>
      </c>
      <c r="I349" s="113">
        <f t="shared" si="475"/>
        <v>-2958.17808219178</v>
      </c>
      <c r="J349" s="113">
        <f t="shared" si="475"/>
        <v>-2962.8013457390443</v>
      </c>
      <c r="K349" s="113">
        <f t="shared" si="475"/>
        <v>-3032.1325342465752</v>
      </c>
      <c r="L349" s="113">
        <f t="shared" si="475"/>
        <v>-3020.1852729023967</v>
      </c>
      <c r="M349" s="113">
        <f t="shared" si="475"/>
        <v>-3107.9358476027392</v>
      </c>
      <c r="N349" s="113">
        <f t="shared" si="475"/>
        <v>-4852.4939256563703</v>
      </c>
      <c r="O349" s="113">
        <f t="shared" si="475"/>
        <v>-4993.4816771452261</v>
      </c>
      <c r="P349" s="113">
        <f t="shared" si="475"/>
        <v>-4973.8062737977789</v>
      </c>
      <c r="Q349" s="113">
        <f t="shared" si="475"/>
        <v>-5118.3187190738563</v>
      </c>
      <c r="R349" s="113">
        <f t="shared" si="475"/>
        <v>-5126.3180131324616</v>
      </c>
      <c r="S349" s="113">
        <f t="shared" si="475"/>
        <v>-5246.276687050703</v>
      </c>
      <c r="T349" s="113">
        <f t="shared" si="475"/>
        <v>-5225.6052164087914</v>
      </c>
      <c r="U349" s="113">
        <f t="shared" si="475"/>
        <v>-5377.4336042269688</v>
      </c>
      <c r="V349" s="113">
        <f t="shared" si="475"/>
        <v>-5356.2453468190097</v>
      </c>
      <c r="W349" s="113">
        <f t="shared" si="475"/>
        <v>-5511.8694443326422</v>
      </c>
      <c r="X349" s="113">
        <f t="shared" si="475"/>
        <v>-5490.1514804894841</v>
      </c>
      <c r="Y349" s="113">
        <f t="shared" si="475"/>
        <v>-5649.6661804409578</v>
      </c>
      <c r="Z349" s="113">
        <f t="shared" si="475"/>
        <v>-5658.495904338748</v>
      </c>
      <c r="AA349" s="113">
        <f t="shared" si="475"/>
        <v>-5790.9078349519814</v>
      </c>
      <c r="AB349" s="113">
        <f t="shared" si="475"/>
        <v>-5768.0903991892646</v>
      </c>
      <c r="AC349" s="113">
        <f t="shared" si="475"/>
        <v>-5935.6805308257808</v>
      </c>
      <c r="AD349" s="113">
        <f t="shared" si="475"/>
        <v>-5912.2926591689957</v>
      </c>
      <c r="AE349" s="113">
        <f t="shared" si="475"/>
        <v>-6084.0725440964234</v>
      </c>
      <c r="AF349" s="113">
        <f t="shared" si="475"/>
        <v>-6060.0999756482206</v>
      </c>
      <c r="AG349" s="113">
        <f t="shared" si="475"/>
        <v>-6236.1743576988347</v>
      </c>
      <c r="AH349" s="113">
        <f t="shared" si="475"/>
        <v>-6245.9207207578747</v>
      </c>
      <c r="AI349" s="113">
        <f t="shared" si="475"/>
        <v>-6392.0787166413047</v>
      </c>
      <c r="AJ349" s="113">
        <f t="shared" si="475"/>
        <v>-6366.8925369154103</v>
      </c>
      <c r="AK349" s="113">
        <f t="shared" si="475"/>
        <v>-6551.8806845573381</v>
      </c>
      <c r="AL349" s="113">
        <f t="shared" ref="AL349:BQ349" si="476">AL187</f>
        <v>-6526.0648503382945</v>
      </c>
      <c r="AM349" s="113">
        <f t="shared" si="476"/>
        <v>-6715.6777016712713</v>
      </c>
      <c r="AN349" s="113">
        <f t="shared" si="476"/>
        <v>-6689.2164715967519</v>
      </c>
      <c r="AO349" s="113">
        <f t="shared" si="476"/>
        <v>-6883.5696442130502</v>
      </c>
      <c r="AP349" s="113">
        <f t="shared" si="476"/>
        <v>-6894.3278053943295</v>
      </c>
      <c r="AQ349" s="113">
        <f t="shared" si="476"/>
        <v>-7055.6588853183757</v>
      </c>
      <c r="AR349" s="113">
        <f t="shared" si="476"/>
        <v>-7027.8580554713362</v>
      </c>
      <c r="AS349" s="113">
        <f t="shared" si="476"/>
        <v>-7232.050357451335</v>
      </c>
      <c r="AT349" s="113">
        <f t="shared" si="476"/>
        <v>-7203.5545068581187</v>
      </c>
      <c r="AU349" s="113">
        <f t="shared" si="476"/>
        <v>-7414.4873183849031</v>
      </c>
      <c r="AV349" s="113">
        <f t="shared" si="476"/>
        <v>0</v>
      </c>
      <c r="AW349" s="113">
        <f t="shared" si="476"/>
        <v>0</v>
      </c>
      <c r="AX349" s="113">
        <f t="shared" si="476"/>
        <v>0</v>
      </c>
      <c r="AY349" s="113">
        <f t="shared" si="476"/>
        <v>0</v>
      </c>
      <c r="AZ349" s="113">
        <f t="shared" si="476"/>
        <v>0</v>
      </c>
      <c r="BA349" s="113">
        <f t="shared" si="476"/>
        <v>0</v>
      </c>
      <c r="BB349" s="113">
        <f t="shared" si="476"/>
        <v>0</v>
      </c>
      <c r="BC349" s="113">
        <f t="shared" si="476"/>
        <v>0</v>
      </c>
      <c r="BD349" s="113">
        <f t="shared" si="476"/>
        <v>0</v>
      </c>
      <c r="BE349" s="113">
        <f t="shared" si="476"/>
        <v>0</v>
      </c>
      <c r="BF349" s="113">
        <f t="shared" si="476"/>
        <v>0</v>
      </c>
      <c r="BG349" s="113">
        <f t="shared" si="476"/>
        <v>0</v>
      </c>
      <c r="BH349" s="113">
        <f t="shared" si="476"/>
        <v>0</v>
      </c>
      <c r="BI349" s="113">
        <f t="shared" si="476"/>
        <v>0</v>
      </c>
      <c r="BJ349" s="113">
        <f t="shared" si="476"/>
        <v>0</v>
      </c>
      <c r="BK349" s="113">
        <f t="shared" si="476"/>
        <v>0</v>
      </c>
      <c r="BL349" s="113">
        <f t="shared" si="476"/>
        <v>0</v>
      </c>
      <c r="BM349" s="113">
        <f t="shared" si="476"/>
        <v>0</v>
      </c>
      <c r="BN349" s="113">
        <f t="shared" si="476"/>
        <v>0</v>
      </c>
      <c r="BO349" s="113">
        <f t="shared" si="476"/>
        <v>0</v>
      </c>
      <c r="BP349" s="113">
        <f t="shared" si="476"/>
        <v>0</v>
      </c>
      <c r="BQ349" s="113">
        <f t="shared" si="476"/>
        <v>0</v>
      </c>
      <c r="BR349" s="113">
        <f t="shared" ref="BR349:CG349" si="477">BR187</f>
        <v>0</v>
      </c>
      <c r="BS349" s="113">
        <f t="shared" si="477"/>
        <v>0</v>
      </c>
      <c r="BT349" s="113">
        <f t="shared" si="477"/>
        <v>0</v>
      </c>
      <c r="BU349" s="113">
        <f t="shared" si="477"/>
        <v>0</v>
      </c>
      <c r="BV349" s="113">
        <f t="shared" si="477"/>
        <v>0</v>
      </c>
      <c r="BW349" s="113">
        <f t="shared" si="477"/>
        <v>0</v>
      </c>
      <c r="BX349" s="113">
        <f t="shared" si="477"/>
        <v>0</v>
      </c>
      <c r="BY349" s="113">
        <f t="shared" si="477"/>
        <v>0</v>
      </c>
      <c r="BZ349" s="113">
        <f t="shared" si="477"/>
        <v>0</v>
      </c>
      <c r="CA349" s="113">
        <f t="shared" si="477"/>
        <v>0</v>
      </c>
      <c r="CB349" s="113">
        <f t="shared" si="477"/>
        <v>0</v>
      </c>
      <c r="CC349" s="113">
        <f t="shared" si="477"/>
        <v>0</v>
      </c>
      <c r="CD349" s="113">
        <f t="shared" si="477"/>
        <v>0</v>
      </c>
      <c r="CE349" s="113">
        <f t="shared" si="477"/>
        <v>0</v>
      </c>
      <c r="CF349" s="113">
        <f t="shared" si="477"/>
        <v>0</v>
      </c>
      <c r="CG349" s="113">
        <f t="shared" si="477"/>
        <v>0</v>
      </c>
      <c r="CH349" s="66"/>
    </row>
    <row r="350" spans="1:86" s="81" customFormat="1" x14ac:dyDescent="0.25">
      <c r="B350" s="498" t="s">
        <v>556</v>
      </c>
      <c r="D350" s="113">
        <f t="shared" si="467"/>
        <v>0</v>
      </c>
      <c r="F350" s="113">
        <f>-F439</f>
        <v>0</v>
      </c>
      <c r="G350" s="113">
        <f t="shared" ref="G350:BR350" si="478">-G439</f>
        <v>0</v>
      </c>
      <c r="H350" s="113">
        <f t="shared" si="478"/>
        <v>0</v>
      </c>
      <c r="I350" s="113">
        <f t="shared" si="478"/>
        <v>0</v>
      </c>
      <c r="J350" s="113">
        <f t="shared" si="478"/>
        <v>0</v>
      </c>
      <c r="K350" s="113">
        <f t="shared" si="478"/>
        <v>0</v>
      </c>
      <c r="L350" s="113">
        <f t="shared" si="478"/>
        <v>0</v>
      </c>
      <c r="M350" s="113">
        <f t="shared" si="478"/>
        <v>0</v>
      </c>
      <c r="N350" s="113">
        <f t="shared" si="478"/>
        <v>0</v>
      </c>
      <c r="O350" s="113">
        <f t="shared" si="478"/>
        <v>0</v>
      </c>
      <c r="P350" s="113">
        <f t="shared" si="478"/>
        <v>0</v>
      </c>
      <c r="Q350" s="113">
        <f t="shared" si="478"/>
        <v>0</v>
      </c>
      <c r="R350" s="113">
        <f t="shared" si="478"/>
        <v>0</v>
      </c>
      <c r="S350" s="113">
        <f t="shared" si="478"/>
        <v>0</v>
      </c>
      <c r="T350" s="113">
        <f t="shared" si="478"/>
        <v>0</v>
      </c>
      <c r="U350" s="113">
        <f t="shared" si="478"/>
        <v>0</v>
      </c>
      <c r="V350" s="113">
        <f t="shared" si="478"/>
        <v>0</v>
      </c>
      <c r="W350" s="113">
        <f t="shared" si="478"/>
        <v>0</v>
      </c>
      <c r="X350" s="113">
        <f t="shared" si="478"/>
        <v>0</v>
      </c>
      <c r="Y350" s="113">
        <f t="shared" si="478"/>
        <v>0</v>
      </c>
      <c r="Z350" s="113">
        <f t="shared" si="478"/>
        <v>0</v>
      </c>
      <c r="AA350" s="113">
        <f t="shared" si="478"/>
        <v>0</v>
      </c>
      <c r="AB350" s="113">
        <f t="shared" si="478"/>
        <v>0</v>
      </c>
      <c r="AC350" s="113">
        <f t="shared" si="478"/>
        <v>0</v>
      </c>
      <c r="AD350" s="113">
        <f t="shared" si="478"/>
        <v>0</v>
      </c>
      <c r="AE350" s="113">
        <f t="shared" si="478"/>
        <v>0</v>
      </c>
      <c r="AF350" s="113">
        <f t="shared" si="478"/>
        <v>0</v>
      </c>
      <c r="AG350" s="113">
        <f t="shared" si="478"/>
        <v>0</v>
      </c>
      <c r="AH350" s="113">
        <f t="shared" si="478"/>
        <v>0</v>
      </c>
      <c r="AI350" s="113">
        <f t="shared" si="478"/>
        <v>0</v>
      </c>
      <c r="AJ350" s="113">
        <f t="shared" si="478"/>
        <v>0</v>
      </c>
      <c r="AK350" s="113">
        <f t="shared" si="478"/>
        <v>0</v>
      </c>
      <c r="AL350" s="113">
        <f t="shared" si="478"/>
        <v>0</v>
      </c>
      <c r="AM350" s="113">
        <f t="shared" si="478"/>
        <v>0</v>
      </c>
      <c r="AN350" s="113">
        <f t="shared" si="478"/>
        <v>0</v>
      </c>
      <c r="AO350" s="113">
        <f t="shared" si="478"/>
        <v>0</v>
      </c>
      <c r="AP350" s="113">
        <f t="shared" si="478"/>
        <v>0</v>
      </c>
      <c r="AQ350" s="113">
        <f t="shared" si="478"/>
        <v>0</v>
      </c>
      <c r="AR350" s="113">
        <f t="shared" si="478"/>
        <v>0</v>
      </c>
      <c r="AS350" s="113">
        <f t="shared" si="478"/>
        <v>0</v>
      </c>
      <c r="AT350" s="113">
        <f t="shared" si="478"/>
        <v>0</v>
      </c>
      <c r="AU350" s="113">
        <f t="shared" si="478"/>
        <v>0</v>
      </c>
      <c r="AV350" s="113">
        <f t="shared" si="478"/>
        <v>0</v>
      </c>
      <c r="AW350" s="113">
        <f t="shared" si="478"/>
        <v>0</v>
      </c>
      <c r="AX350" s="113">
        <f t="shared" si="478"/>
        <v>0</v>
      </c>
      <c r="AY350" s="113">
        <f t="shared" si="478"/>
        <v>0</v>
      </c>
      <c r="AZ350" s="113">
        <f t="shared" si="478"/>
        <v>0</v>
      </c>
      <c r="BA350" s="113">
        <f t="shared" si="478"/>
        <v>0</v>
      </c>
      <c r="BB350" s="113">
        <f t="shared" si="478"/>
        <v>0</v>
      </c>
      <c r="BC350" s="113">
        <f t="shared" si="478"/>
        <v>0</v>
      </c>
      <c r="BD350" s="113">
        <f t="shared" si="478"/>
        <v>0</v>
      </c>
      <c r="BE350" s="113">
        <f t="shared" si="478"/>
        <v>0</v>
      </c>
      <c r="BF350" s="113">
        <f t="shared" si="478"/>
        <v>0</v>
      </c>
      <c r="BG350" s="113">
        <f t="shared" si="478"/>
        <v>0</v>
      </c>
      <c r="BH350" s="113">
        <f t="shared" si="478"/>
        <v>0</v>
      </c>
      <c r="BI350" s="113">
        <f t="shared" si="478"/>
        <v>0</v>
      </c>
      <c r="BJ350" s="113">
        <f t="shared" si="478"/>
        <v>0</v>
      </c>
      <c r="BK350" s="113">
        <f t="shared" si="478"/>
        <v>0</v>
      </c>
      <c r="BL350" s="113">
        <f t="shared" si="478"/>
        <v>0</v>
      </c>
      <c r="BM350" s="113">
        <f t="shared" si="478"/>
        <v>0</v>
      </c>
      <c r="BN350" s="113">
        <f t="shared" si="478"/>
        <v>0</v>
      </c>
      <c r="BO350" s="113">
        <f t="shared" si="478"/>
        <v>0</v>
      </c>
      <c r="BP350" s="113">
        <f t="shared" si="478"/>
        <v>0</v>
      </c>
      <c r="BQ350" s="113">
        <f t="shared" si="478"/>
        <v>0</v>
      </c>
      <c r="BR350" s="113">
        <f t="shared" si="478"/>
        <v>0</v>
      </c>
      <c r="BS350" s="113">
        <f t="shared" ref="BS350:CG350" si="479">-BS439</f>
        <v>0</v>
      </c>
      <c r="BT350" s="113">
        <f t="shared" si="479"/>
        <v>0</v>
      </c>
      <c r="BU350" s="113">
        <f t="shared" si="479"/>
        <v>0</v>
      </c>
      <c r="BV350" s="113">
        <f t="shared" si="479"/>
        <v>0</v>
      </c>
      <c r="BW350" s="113">
        <f t="shared" si="479"/>
        <v>0</v>
      </c>
      <c r="BX350" s="113">
        <f t="shared" si="479"/>
        <v>0</v>
      </c>
      <c r="BY350" s="113">
        <f t="shared" si="479"/>
        <v>0</v>
      </c>
      <c r="BZ350" s="113">
        <f t="shared" si="479"/>
        <v>0</v>
      </c>
      <c r="CA350" s="113">
        <f t="shared" si="479"/>
        <v>0</v>
      </c>
      <c r="CB350" s="113">
        <f t="shared" si="479"/>
        <v>0</v>
      </c>
      <c r="CC350" s="113">
        <f t="shared" si="479"/>
        <v>0</v>
      </c>
      <c r="CD350" s="113">
        <f t="shared" si="479"/>
        <v>0</v>
      </c>
      <c r="CE350" s="113">
        <f t="shared" si="479"/>
        <v>0</v>
      </c>
      <c r="CF350" s="113">
        <f t="shared" si="479"/>
        <v>0</v>
      </c>
      <c r="CG350" s="113">
        <f t="shared" si="479"/>
        <v>0</v>
      </c>
      <c r="CH350" s="66"/>
    </row>
    <row r="351" spans="1:86" s="81" customFormat="1" x14ac:dyDescent="0.25">
      <c r="B351" s="498" t="s">
        <v>557</v>
      </c>
      <c r="D351" s="113">
        <f t="shared" si="467"/>
        <v>0</v>
      </c>
      <c r="F351" s="122">
        <f>F453</f>
        <v>0</v>
      </c>
      <c r="G351" s="122">
        <f t="shared" ref="G351:BR351" si="480">G453</f>
        <v>0</v>
      </c>
      <c r="H351" s="122">
        <f t="shared" si="480"/>
        <v>0</v>
      </c>
      <c r="I351" s="122">
        <f t="shared" si="480"/>
        <v>0</v>
      </c>
      <c r="J351" s="122">
        <f t="shared" si="480"/>
        <v>0</v>
      </c>
      <c r="K351" s="122">
        <f t="shared" si="480"/>
        <v>0</v>
      </c>
      <c r="L351" s="122">
        <f t="shared" si="480"/>
        <v>0</v>
      </c>
      <c r="M351" s="122">
        <f t="shared" si="480"/>
        <v>0</v>
      </c>
      <c r="N351" s="122">
        <f t="shared" si="480"/>
        <v>0</v>
      </c>
      <c r="O351" s="122">
        <f t="shared" si="480"/>
        <v>0</v>
      </c>
      <c r="P351" s="122">
        <f t="shared" si="480"/>
        <v>0</v>
      </c>
      <c r="Q351" s="122">
        <f t="shared" si="480"/>
        <v>0</v>
      </c>
      <c r="R351" s="122">
        <f t="shared" si="480"/>
        <v>0</v>
      </c>
      <c r="S351" s="122">
        <f t="shared" si="480"/>
        <v>0</v>
      </c>
      <c r="T351" s="122">
        <f t="shared" si="480"/>
        <v>0</v>
      </c>
      <c r="U351" s="122">
        <f t="shared" si="480"/>
        <v>0</v>
      </c>
      <c r="V351" s="122">
        <f t="shared" si="480"/>
        <v>0</v>
      </c>
      <c r="W351" s="122">
        <f t="shared" si="480"/>
        <v>0</v>
      </c>
      <c r="X351" s="122">
        <f t="shared" si="480"/>
        <v>0</v>
      </c>
      <c r="Y351" s="122">
        <f t="shared" si="480"/>
        <v>0</v>
      </c>
      <c r="Z351" s="122">
        <f t="shared" si="480"/>
        <v>0</v>
      </c>
      <c r="AA351" s="122">
        <f t="shared" si="480"/>
        <v>0</v>
      </c>
      <c r="AB351" s="122">
        <f t="shared" si="480"/>
        <v>0</v>
      </c>
      <c r="AC351" s="122">
        <f t="shared" si="480"/>
        <v>0</v>
      </c>
      <c r="AD351" s="122">
        <f t="shared" si="480"/>
        <v>0</v>
      </c>
      <c r="AE351" s="122">
        <f t="shared" si="480"/>
        <v>0</v>
      </c>
      <c r="AF351" s="122">
        <f t="shared" si="480"/>
        <v>0</v>
      </c>
      <c r="AG351" s="122">
        <f t="shared" si="480"/>
        <v>0</v>
      </c>
      <c r="AH351" s="122">
        <f t="shared" si="480"/>
        <v>0</v>
      </c>
      <c r="AI351" s="122">
        <f t="shared" si="480"/>
        <v>0</v>
      </c>
      <c r="AJ351" s="122">
        <f t="shared" si="480"/>
        <v>0</v>
      </c>
      <c r="AK351" s="122">
        <f t="shared" si="480"/>
        <v>0</v>
      </c>
      <c r="AL351" s="122">
        <f t="shared" si="480"/>
        <v>0</v>
      </c>
      <c r="AM351" s="122">
        <f t="shared" si="480"/>
        <v>0</v>
      </c>
      <c r="AN351" s="122">
        <f t="shared" si="480"/>
        <v>0</v>
      </c>
      <c r="AO351" s="122">
        <f t="shared" si="480"/>
        <v>0</v>
      </c>
      <c r="AP351" s="122">
        <f t="shared" si="480"/>
        <v>0</v>
      </c>
      <c r="AQ351" s="122">
        <f t="shared" si="480"/>
        <v>0</v>
      </c>
      <c r="AR351" s="122">
        <f t="shared" si="480"/>
        <v>0</v>
      </c>
      <c r="AS351" s="122">
        <f t="shared" si="480"/>
        <v>0</v>
      </c>
      <c r="AT351" s="122">
        <f t="shared" si="480"/>
        <v>0</v>
      </c>
      <c r="AU351" s="122">
        <f t="shared" si="480"/>
        <v>0</v>
      </c>
      <c r="AV351" s="122">
        <f t="shared" si="480"/>
        <v>0</v>
      </c>
      <c r="AW351" s="122">
        <f t="shared" si="480"/>
        <v>0</v>
      </c>
      <c r="AX351" s="122">
        <f t="shared" si="480"/>
        <v>0</v>
      </c>
      <c r="AY351" s="122">
        <f t="shared" si="480"/>
        <v>0</v>
      </c>
      <c r="AZ351" s="122">
        <f t="shared" si="480"/>
        <v>0</v>
      </c>
      <c r="BA351" s="122">
        <f t="shared" si="480"/>
        <v>0</v>
      </c>
      <c r="BB351" s="122">
        <f t="shared" si="480"/>
        <v>0</v>
      </c>
      <c r="BC351" s="122">
        <f t="shared" si="480"/>
        <v>0</v>
      </c>
      <c r="BD351" s="122">
        <f t="shared" si="480"/>
        <v>0</v>
      </c>
      <c r="BE351" s="122">
        <f t="shared" si="480"/>
        <v>0</v>
      </c>
      <c r="BF351" s="122">
        <f t="shared" si="480"/>
        <v>0</v>
      </c>
      <c r="BG351" s="122">
        <f t="shared" si="480"/>
        <v>0</v>
      </c>
      <c r="BH351" s="122">
        <f t="shared" si="480"/>
        <v>0</v>
      </c>
      <c r="BI351" s="122">
        <f t="shared" si="480"/>
        <v>0</v>
      </c>
      <c r="BJ351" s="122">
        <f t="shared" si="480"/>
        <v>0</v>
      </c>
      <c r="BK351" s="122">
        <f t="shared" si="480"/>
        <v>0</v>
      </c>
      <c r="BL351" s="122">
        <f t="shared" si="480"/>
        <v>0</v>
      </c>
      <c r="BM351" s="122">
        <f t="shared" si="480"/>
        <v>0</v>
      </c>
      <c r="BN351" s="122">
        <f t="shared" si="480"/>
        <v>0</v>
      </c>
      <c r="BO351" s="122">
        <f t="shared" si="480"/>
        <v>0</v>
      </c>
      <c r="BP351" s="122">
        <f t="shared" si="480"/>
        <v>0</v>
      </c>
      <c r="BQ351" s="122">
        <f t="shared" si="480"/>
        <v>0</v>
      </c>
      <c r="BR351" s="122">
        <f t="shared" si="480"/>
        <v>0</v>
      </c>
      <c r="BS351" s="122">
        <f t="shared" ref="BS351:CG351" si="481">BS453</f>
        <v>0</v>
      </c>
      <c r="BT351" s="122">
        <f t="shared" si="481"/>
        <v>0</v>
      </c>
      <c r="BU351" s="122">
        <f t="shared" si="481"/>
        <v>0</v>
      </c>
      <c r="BV351" s="122">
        <f t="shared" si="481"/>
        <v>0</v>
      </c>
      <c r="BW351" s="122">
        <f t="shared" si="481"/>
        <v>0</v>
      </c>
      <c r="BX351" s="122">
        <f t="shared" si="481"/>
        <v>0</v>
      </c>
      <c r="BY351" s="122">
        <f t="shared" si="481"/>
        <v>0</v>
      </c>
      <c r="BZ351" s="122">
        <f t="shared" si="481"/>
        <v>0</v>
      </c>
      <c r="CA351" s="122">
        <f t="shared" si="481"/>
        <v>0</v>
      </c>
      <c r="CB351" s="122">
        <f t="shared" si="481"/>
        <v>0</v>
      </c>
      <c r="CC351" s="122">
        <f t="shared" si="481"/>
        <v>0</v>
      </c>
      <c r="CD351" s="122">
        <f t="shared" si="481"/>
        <v>0</v>
      </c>
      <c r="CE351" s="122">
        <f t="shared" si="481"/>
        <v>0</v>
      </c>
      <c r="CF351" s="122">
        <f t="shared" si="481"/>
        <v>0</v>
      </c>
      <c r="CG351" s="122">
        <f t="shared" si="481"/>
        <v>0</v>
      </c>
      <c r="CH351" s="66"/>
    </row>
    <row r="352" spans="1:86" s="81" customFormat="1" x14ac:dyDescent="0.25">
      <c r="B352" s="498" t="s">
        <v>667</v>
      </c>
      <c r="D352" s="113">
        <f t="shared" ref="D352:D357" si="482">SUM(F352:CG352)</f>
        <v>-896973.31554820342</v>
      </c>
      <c r="F352" s="113">
        <f>F$433</f>
        <v>0</v>
      </c>
      <c r="G352" s="113">
        <f t="shared" ref="G352:BR352" si="483">G$433</f>
        <v>0</v>
      </c>
      <c r="H352" s="113">
        <f t="shared" si="483"/>
        <v>-22224.800836991766</v>
      </c>
      <c r="I352" s="113">
        <f t="shared" si="483"/>
        <v>-22593.167701693292</v>
      </c>
      <c r="J352" s="113">
        <f t="shared" si="483"/>
        <v>-22347.589791892275</v>
      </c>
      <c r="K352" s="113">
        <f t="shared" si="483"/>
        <v>-22593.167701693292</v>
      </c>
      <c r="L352" s="113">
        <f t="shared" si="483"/>
        <v>-22224.800836991766</v>
      </c>
      <c r="M352" s="113">
        <f t="shared" si="483"/>
        <v>-22593.167701693292</v>
      </c>
      <c r="N352" s="113">
        <f t="shared" si="483"/>
        <v>-22224.800836991766</v>
      </c>
      <c r="O352" s="113">
        <f t="shared" si="483"/>
        <v>-22593.167701693292</v>
      </c>
      <c r="P352" s="113">
        <f t="shared" si="483"/>
        <v>-22224.800836991766</v>
      </c>
      <c r="Q352" s="113">
        <f t="shared" si="483"/>
        <v>-22593.167701693292</v>
      </c>
      <c r="R352" s="113">
        <f t="shared" si="483"/>
        <v>-22347.589791892275</v>
      </c>
      <c r="S352" s="113">
        <f t="shared" si="483"/>
        <v>-22593.167701693292</v>
      </c>
      <c r="T352" s="113">
        <f t="shared" si="483"/>
        <v>-22224.800836991766</v>
      </c>
      <c r="U352" s="113">
        <f t="shared" si="483"/>
        <v>-22593.167701693292</v>
      </c>
      <c r="V352" s="113">
        <f t="shared" si="483"/>
        <v>-22224.800836991766</v>
      </c>
      <c r="W352" s="113">
        <f t="shared" si="483"/>
        <v>-22593.167701693292</v>
      </c>
      <c r="X352" s="113">
        <f t="shared" si="483"/>
        <v>-22224.800836991766</v>
      </c>
      <c r="Y352" s="113">
        <f t="shared" si="483"/>
        <v>-22593.167701693292</v>
      </c>
      <c r="Z352" s="113">
        <f t="shared" si="483"/>
        <v>-22347.589791892275</v>
      </c>
      <c r="AA352" s="113">
        <f t="shared" si="483"/>
        <v>-22593.167701693292</v>
      </c>
      <c r="AB352" s="113">
        <f t="shared" si="483"/>
        <v>-22224.800836991766</v>
      </c>
      <c r="AC352" s="113">
        <f t="shared" si="483"/>
        <v>-22593.167701693292</v>
      </c>
      <c r="AD352" s="113">
        <f t="shared" si="483"/>
        <v>-22224.800836991766</v>
      </c>
      <c r="AE352" s="113">
        <f t="shared" si="483"/>
        <v>-22593.167701693292</v>
      </c>
      <c r="AF352" s="113">
        <f t="shared" si="483"/>
        <v>-22224.800836991766</v>
      </c>
      <c r="AG352" s="113">
        <f t="shared" si="483"/>
        <v>-22593.167701693292</v>
      </c>
      <c r="AH352" s="113">
        <f t="shared" si="483"/>
        <v>-22347.589791892275</v>
      </c>
      <c r="AI352" s="113">
        <f t="shared" si="483"/>
        <v>-22593.167701693292</v>
      </c>
      <c r="AJ352" s="113">
        <f t="shared" si="483"/>
        <v>-22224.800836991766</v>
      </c>
      <c r="AK352" s="113">
        <f t="shared" si="483"/>
        <v>-22593.167701693292</v>
      </c>
      <c r="AL352" s="113">
        <f t="shared" si="483"/>
        <v>-22224.800836991766</v>
      </c>
      <c r="AM352" s="113">
        <f t="shared" si="483"/>
        <v>-22593.167701693292</v>
      </c>
      <c r="AN352" s="113">
        <f t="shared" si="483"/>
        <v>-22224.800836991766</v>
      </c>
      <c r="AO352" s="113">
        <f t="shared" si="483"/>
        <v>-22593.167701693292</v>
      </c>
      <c r="AP352" s="113">
        <f t="shared" si="483"/>
        <v>-22347.589791892275</v>
      </c>
      <c r="AQ352" s="113">
        <f t="shared" si="483"/>
        <v>-22593.167701693292</v>
      </c>
      <c r="AR352" s="113">
        <f t="shared" si="483"/>
        <v>-22224.800836991766</v>
      </c>
      <c r="AS352" s="113">
        <f t="shared" si="483"/>
        <v>-22593.167701693292</v>
      </c>
      <c r="AT352" s="113">
        <f t="shared" si="483"/>
        <v>-22224.800836991766</v>
      </c>
      <c r="AU352" s="113">
        <f t="shared" si="483"/>
        <v>-22593.167701693292</v>
      </c>
      <c r="AV352" s="113">
        <f t="shared" si="483"/>
        <v>0</v>
      </c>
      <c r="AW352" s="113">
        <f t="shared" si="483"/>
        <v>0</v>
      </c>
      <c r="AX352" s="113">
        <f t="shared" si="483"/>
        <v>0</v>
      </c>
      <c r="AY352" s="113">
        <f t="shared" si="483"/>
        <v>0</v>
      </c>
      <c r="AZ352" s="113">
        <f t="shared" si="483"/>
        <v>0</v>
      </c>
      <c r="BA352" s="113">
        <f t="shared" si="483"/>
        <v>0</v>
      </c>
      <c r="BB352" s="113">
        <f t="shared" si="483"/>
        <v>0</v>
      </c>
      <c r="BC352" s="113">
        <f t="shared" si="483"/>
        <v>0</v>
      </c>
      <c r="BD352" s="113">
        <f t="shared" si="483"/>
        <v>0</v>
      </c>
      <c r="BE352" s="113">
        <f t="shared" si="483"/>
        <v>0</v>
      </c>
      <c r="BF352" s="113">
        <f t="shared" si="483"/>
        <v>0</v>
      </c>
      <c r="BG352" s="113">
        <f t="shared" si="483"/>
        <v>0</v>
      </c>
      <c r="BH352" s="113">
        <f t="shared" si="483"/>
        <v>0</v>
      </c>
      <c r="BI352" s="113">
        <f t="shared" si="483"/>
        <v>0</v>
      </c>
      <c r="BJ352" s="113">
        <f t="shared" si="483"/>
        <v>0</v>
      </c>
      <c r="BK352" s="113">
        <f t="shared" si="483"/>
        <v>0</v>
      </c>
      <c r="BL352" s="113">
        <f t="shared" si="483"/>
        <v>0</v>
      </c>
      <c r="BM352" s="113">
        <f t="shared" si="483"/>
        <v>0</v>
      </c>
      <c r="BN352" s="113">
        <f t="shared" si="483"/>
        <v>0</v>
      </c>
      <c r="BO352" s="113">
        <f t="shared" si="483"/>
        <v>0</v>
      </c>
      <c r="BP352" s="113">
        <f t="shared" si="483"/>
        <v>0</v>
      </c>
      <c r="BQ352" s="113">
        <f t="shared" si="483"/>
        <v>0</v>
      </c>
      <c r="BR352" s="113">
        <f t="shared" si="483"/>
        <v>0</v>
      </c>
      <c r="BS352" s="113">
        <f t="shared" ref="BS352:CG352" si="484">BS$433</f>
        <v>0</v>
      </c>
      <c r="BT352" s="113">
        <f t="shared" si="484"/>
        <v>0</v>
      </c>
      <c r="BU352" s="113">
        <f t="shared" si="484"/>
        <v>0</v>
      </c>
      <c r="BV352" s="113">
        <f t="shared" si="484"/>
        <v>0</v>
      </c>
      <c r="BW352" s="113">
        <f t="shared" si="484"/>
        <v>0</v>
      </c>
      <c r="BX352" s="113">
        <f t="shared" si="484"/>
        <v>0</v>
      </c>
      <c r="BY352" s="113">
        <f t="shared" si="484"/>
        <v>0</v>
      </c>
      <c r="BZ352" s="113">
        <f t="shared" si="484"/>
        <v>0</v>
      </c>
      <c r="CA352" s="113">
        <f t="shared" si="484"/>
        <v>0</v>
      </c>
      <c r="CB352" s="113">
        <f t="shared" si="484"/>
        <v>0</v>
      </c>
      <c r="CC352" s="113">
        <f t="shared" si="484"/>
        <v>0</v>
      </c>
      <c r="CD352" s="113">
        <f t="shared" si="484"/>
        <v>0</v>
      </c>
      <c r="CE352" s="113">
        <f t="shared" si="484"/>
        <v>0</v>
      </c>
      <c r="CF352" s="113">
        <f t="shared" si="484"/>
        <v>0</v>
      </c>
      <c r="CG352" s="113">
        <f t="shared" si="484"/>
        <v>0</v>
      </c>
      <c r="CH352" s="66"/>
    </row>
    <row r="353" spans="2:86" s="81" customFormat="1" x14ac:dyDescent="0.25">
      <c r="B353" s="498" t="s">
        <v>1011</v>
      </c>
      <c r="D353" s="113">
        <f t="shared" si="482"/>
        <v>0</v>
      </c>
      <c r="F353" s="113">
        <f>F454</f>
        <v>0</v>
      </c>
      <c r="G353" s="113">
        <f t="shared" ref="G353:BR353" si="485">G454</f>
        <v>0</v>
      </c>
      <c r="H353" s="113">
        <f t="shared" si="485"/>
        <v>0</v>
      </c>
      <c r="I353" s="113">
        <f t="shared" si="485"/>
        <v>0</v>
      </c>
      <c r="J353" s="113">
        <f t="shared" si="485"/>
        <v>0</v>
      </c>
      <c r="K353" s="113">
        <f t="shared" si="485"/>
        <v>0</v>
      </c>
      <c r="L353" s="113">
        <f t="shared" si="485"/>
        <v>0</v>
      </c>
      <c r="M353" s="113">
        <f t="shared" si="485"/>
        <v>0</v>
      </c>
      <c r="N353" s="113">
        <f t="shared" si="485"/>
        <v>0</v>
      </c>
      <c r="O353" s="113">
        <f t="shared" si="485"/>
        <v>0</v>
      </c>
      <c r="P353" s="113">
        <f t="shared" si="485"/>
        <v>0</v>
      </c>
      <c r="Q353" s="113">
        <f t="shared" si="485"/>
        <v>0</v>
      </c>
      <c r="R353" s="113">
        <f t="shared" si="485"/>
        <v>0</v>
      </c>
      <c r="S353" s="113">
        <f t="shared" si="485"/>
        <v>0</v>
      </c>
      <c r="T353" s="113">
        <f t="shared" si="485"/>
        <v>0</v>
      </c>
      <c r="U353" s="113">
        <f t="shared" si="485"/>
        <v>0</v>
      </c>
      <c r="V353" s="113">
        <f t="shared" si="485"/>
        <v>0</v>
      </c>
      <c r="W353" s="113">
        <f t="shared" si="485"/>
        <v>0</v>
      </c>
      <c r="X353" s="113">
        <f t="shared" si="485"/>
        <v>0</v>
      </c>
      <c r="Y353" s="113">
        <f t="shared" si="485"/>
        <v>0</v>
      </c>
      <c r="Z353" s="113">
        <f t="shared" si="485"/>
        <v>0</v>
      </c>
      <c r="AA353" s="113">
        <f t="shared" si="485"/>
        <v>0</v>
      </c>
      <c r="AB353" s="113">
        <f t="shared" si="485"/>
        <v>0</v>
      </c>
      <c r="AC353" s="113">
        <f t="shared" si="485"/>
        <v>0</v>
      </c>
      <c r="AD353" s="113">
        <f t="shared" si="485"/>
        <v>0</v>
      </c>
      <c r="AE353" s="113">
        <f t="shared" si="485"/>
        <v>0</v>
      </c>
      <c r="AF353" s="113">
        <f t="shared" si="485"/>
        <v>0</v>
      </c>
      <c r="AG353" s="113">
        <f t="shared" si="485"/>
        <v>0</v>
      </c>
      <c r="AH353" s="113">
        <f t="shared" si="485"/>
        <v>0</v>
      </c>
      <c r="AI353" s="113">
        <f t="shared" si="485"/>
        <v>0</v>
      </c>
      <c r="AJ353" s="113">
        <f t="shared" si="485"/>
        <v>0</v>
      </c>
      <c r="AK353" s="113">
        <f t="shared" si="485"/>
        <v>0</v>
      </c>
      <c r="AL353" s="113">
        <f t="shared" si="485"/>
        <v>0</v>
      </c>
      <c r="AM353" s="113">
        <f t="shared" si="485"/>
        <v>0</v>
      </c>
      <c r="AN353" s="113">
        <f t="shared" si="485"/>
        <v>0</v>
      </c>
      <c r="AO353" s="113">
        <f t="shared" si="485"/>
        <v>0</v>
      </c>
      <c r="AP353" s="113">
        <f t="shared" si="485"/>
        <v>0</v>
      </c>
      <c r="AQ353" s="113">
        <f t="shared" si="485"/>
        <v>0</v>
      </c>
      <c r="AR353" s="113">
        <f t="shared" si="485"/>
        <v>0</v>
      </c>
      <c r="AS353" s="113">
        <f t="shared" si="485"/>
        <v>0</v>
      </c>
      <c r="AT353" s="113">
        <f t="shared" si="485"/>
        <v>0</v>
      </c>
      <c r="AU353" s="113">
        <f t="shared" si="485"/>
        <v>0</v>
      </c>
      <c r="AV353" s="113">
        <f t="shared" si="485"/>
        <v>0</v>
      </c>
      <c r="AW353" s="113">
        <f t="shared" si="485"/>
        <v>0</v>
      </c>
      <c r="AX353" s="113">
        <f t="shared" si="485"/>
        <v>0</v>
      </c>
      <c r="AY353" s="113">
        <f t="shared" si="485"/>
        <v>0</v>
      </c>
      <c r="AZ353" s="113">
        <f t="shared" si="485"/>
        <v>0</v>
      </c>
      <c r="BA353" s="113">
        <f t="shared" si="485"/>
        <v>0</v>
      </c>
      <c r="BB353" s="113">
        <f t="shared" si="485"/>
        <v>0</v>
      </c>
      <c r="BC353" s="113">
        <f t="shared" si="485"/>
        <v>0</v>
      </c>
      <c r="BD353" s="113">
        <f t="shared" si="485"/>
        <v>0</v>
      </c>
      <c r="BE353" s="113">
        <f t="shared" si="485"/>
        <v>0</v>
      </c>
      <c r="BF353" s="113">
        <f t="shared" si="485"/>
        <v>0</v>
      </c>
      <c r="BG353" s="113">
        <f t="shared" si="485"/>
        <v>0</v>
      </c>
      <c r="BH353" s="113">
        <f t="shared" si="485"/>
        <v>0</v>
      </c>
      <c r="BI353" s="113">
        <f t="shared" si="485"/>
        <v>0</v>
      </c>
      <c r="BJ353" s="113">
        <f t="shared" si="485"/>
        <v>0</v>
      </c>
      <c r="BK353" s="113">
        <f t="shared" si="485"/>
        <v>0</v>
      </c>
      <c r="BL353" s="113">
        <f t="shared" si="485"/>
        <v>0</v>
      </c>
      <c r="BM353" s="113">
        <f t="shared" si="485"/>
        <v>0</v>
      </c>
      <c r="BN353" s="113">
        <f t="shared" si="485"/>
        <v>0</v>
      </c>
      <c r="BO353" s="113">
        <f t="shared" si="485"/>
        <v>0</v>
      </c>
      <c r="BP353" s="113">
        <f t="shared" si="485"/>
        <v>0</v>
      </c>
      <c r="BQ353" s="113">
        <f t="shared" si="485"/>
        <v>0</v>
      </c>
      <c r="BR353" s="113">
        <f t="shared" si="485"/>
        <v>0</v>
      </c>
      <c r="BS353" s="113">
        <f t="shared" ref="BS353:CG353" si="486">BS454</f>
        <v>0</v>
      </c>
      <c r="BT353" s="113">
        <f t="shared" si="486"/>
        <v>0</v>
      </c>
      <c r="BU353" s="113">
        <f t="shared" si="486"/>
        <v>0</v>
      </c>
      <c r="BV353" s="113">
        <f t="shared" si="486"/>
        <v>0</v>
      </c>
      <c r="BW353" s="113">
        <f t="shared" si="486"/>
        <v>0</v>
      </c>
      <c r="BX353" s="113">
        <f t="shared" si="486"/>
        <v>0</v>
      </c>
      <c r="BY353" s="113">
        <f t="shared" si="486"/>
        <v>0</v>
      </c>
      <c r="BZ353" s="113">
        <f t="shared" si="486"/>
        <v>0</v>
      </c>
      <c r="CA353" s="113">
        <f t="shared" si="486"/>
        <v>0</v>
      </c>
      <c r="CB353" s="113">
        <f t="shared" si="486"/>
        <v>0</v>
      </c>
      <c r="CC353" s="113">
        <f t="shared" si="486"/>
        <v>0</v>
      </c>
      <c r="CD353" s="113">
        <f t="shared" si="486"/>
        <v>0</v>
      </c>
      <c r="CE353" s="113">
        <f t="shared" si="486"/>
        <v>0</v>
      </c>
      <c r="CF353" s="113">
        <f t="shared" si="486"/>
        <v>0</v>
      </c>
      <c r="CG353" s="113">
        <f t="shared" si="486"/>
        <v>0</v>
      </c>
      <c r="CH353" s="66"/>
    </row>
    <row r="354" spans="2:86" s="81" customFormat="1" x14ac:dyDescent="0.25">
      <c r="B354" s="498" t="s">
        <v>558</v>
      </c>
      <c r="D354" s="113">
        <f t="shared" si="482"/>
        <v>0</v>
      </c>
      <c r="F354" s="113">
        <f>-F$477</f>
        <v>0</v>
      </c>
      <c r="G354" s="113">
        <f t="shared" ref="G354:BR354" si="487">-G$477</f>
        <v>0</v>
      </c>
      <c r="H354" s="113">
        <f t="shared" si="487"/>
        <v>0</v>
      </c>
      <c r="I354" s="113">
        <f t="shared" si="487"/>
        <v>0</v>
      </c>
      <c r="J354" s="113">
        <f t="shared" si="487"/>
        <v>0</v>
      </c>
      <c r="K354" s="113">
        <f t="shared" si="487"/>
        <v>0</v>
      </c>
      <c r="L354" s="113">
        <f t="shared" si="487"/>
        <v>0</v>
      </c>
      <c r="M354" s="113">
        <f t="shared" si="487"/>
        <v>0</v>
      </c>
      <c r="N354" s="113">
        <f t="shared" si="487"/>
        <v>0</v>
      </c>
      <c r="O354" s="113">
        <f t="shared" si="487"/>
        <v>0</v>
      </c>
      <c r="P354" s="113">
        <f t="shared" si="487"/>
        <v>0</v>
      </c>
      <c r="Q354" s="113">
        <f t="shared" si="487"/>
        <v>0</v>
      </c>
      <c r="R354" s="113">
        <f t="shared" si="487"/>
        <v>0</v>
      </c>
      <c r="S354" s="113">
        <f t="shared" si="487"/>
        <v>0</v>
      </c>
      <c r="T354" s="113">
        <f t="shared" si="487"/>
        <v>0</v>
      </c>
      <c r="U354" s="113">
        <f t="shared" si="487"/>
        <v>0</v>
      </c>
      <c r="V354" s="113">
        <f t="shared" si="487"/>
        <v>0</v>
      </c>
      <c r="W354" s="113">
        <f t="shared" si="487"/>
        <v>0</v>
      </c>
      <c r="X354" s="113">
        <f t="shared" si="487"/>
        <v>0</v>
      </c>
      <c r="Y354" s="113">
        <f t="shared" si="487"/>
        <v>0</v>
      </c>
      <c r="Z354" s="113">
        <f t="shared" si="487"/>
        <v>0</v>
      </c>
      <c r="AA354" s="113">
        <f t="shared" si="487"/>
        <v>0</v>
      </c>
      <c r="AB354" s="113">
        <f t="shared" si="487"/>
        <v>0</v>
      </c>
      <c r="AC354" s="113">
        <f t="shared" si="487"/>
        <v>0</v>
      </c>
      <c r="AD354" s="113">
        <f t="shared" si="487"/>
        <v>0</v>
      </c>
      <c r="AE354" s="113">
        <f t="shared" si="487"/>
        <v>0</v>
      </c>
      <c r="AF354" s="113">
        <f t="shared" si="487"/>
        <v>0</v>
      </c>
      <c r="AG354" s="113">
        <f t="shared" si="487"/>
        <v>0</v>
      </c>
      <c r="AH354" s="113">
        <f t="shared" si="487"/>
        <v>0</v>
      </c>
      <c r="AI354" s="113">
        <f t="shared" si="487"/>
        <v>0</v>
      </c>
      <c r="AJ354" s="113">
        <f t="shared" si="487"/>
        <v>0</v>
      </c>
      <c r="AK354" s="113">
        <f t="shared" si="487"/>
        <v>0</v>
      </c>
      <c r="AL354" s="113">
        <f t="shared" si="487"/>
        <v>0</v>
      </c>
      <c r="AM354" s="113">
        <f t="shared" si="487"/>
        <v>0</v>
      </c>
      <c r="AN354" s="113">
        <f t="shared" si="487"/>
        <v>0</v>
      </c>
      <c r="AO354" s="113">
        <f t="shared" si="487"/>
        <v>0</v>
      </c>
      <c r="AP354" s="113">
        <f t="shared" si="487"/>
        <v>0</v>
      </c>
      <c r="AQ354" s="113">
        <f t="shared" si="487"/>
        <v>0</v>
      </c>
      <c r="AR354" s="113">
        <f t="shared" si="487"/>
        <v>0</v>
      </c>
      <c r="AS354" s="113">
        <f t="shared" si="487"/>
        <v>0</v>
      </c>
      <c r="AT354" s="113">
        <f t="shared" si="487"/>
        <v>0</v>
      </c>
      <c r="AU354" s="113">
        <f t="shared" si="487"/>
        <v>0</v>
      </c>
      <c r="AV354" s="113">
        <f t="shared" si="487"/>
        <v>0</v>
      </c>
      <c r="AW354" s="113">
        <f t="shared" si="487"/>
        <v>0</v>
      </c>
      <c r="AX354" s="113">
        <f t="shared" si="487"/>
        <v>0</v>
      </c>
      <c r="AY354" s="113">
        <f t="shared" si="487"/>
        <v>0</v>
      </c>
      <c r="AZ354" s="113">
        <f t="shared" si="487"/>
        <v>0</v>
      </c>
      <c r="BA354" s="113">
        <f t="shared" si="487"/>
        <v>0</v>
      </c>
      <c r="BB354" s="113">
        <f t="shared" si="487"/>
        <v>0</v>
      </c>
      <c r="BC354" s="113">
        <f t="shared" si="487"/>
        <v>0</v>
      </c>
      <c r="BD354" s="113">
        <f t="shared" si="487"/>
        <v>0</v>
      </c>
      <c r="BE354" s="113">
        <f t="shared" si="487"/>
        <v>0</v>
      </c>
      <c r="BF354" s="113">
        <f t="shared" si="487"/>
        <v>0</v>
      </c>
      <c r="BG354" s="113">
        <f t="shared" si="487"/>
        <v>0</v>
      </c>
      <c r="BH354" s="113">
        <f t="shared" si="487"/>
        <v>0</v>
      </c>
      <c r="BI354" s="113">
        <f t="shared" si="487"/>
        <v>0</v>
      </c>
      <c r="BJ354" s="113">
        <f t="shared" si="487"/>
        <v>0</v>
      </c>
      <c r="BK354" s="113">
        <f t="shared" si="487"/>
        <v>0</v>
      </c>
      <c r="BL354" s="113">
        <f t="shared" si="487"/>
        <v>0</v>
      </c>
      <c r="BM354" s="113">
        <f t="shared" si="487"/>
        <v>0</v>
      </c>
      <c r="BN354" s="113">
        <f t="shared" si="487"/>
        <v>0</v>
      </c>
      <c r="BO354" s="113">
        <f t="shared" si="487"/>
        <v>0</v>
      </c>
      <c r="BP354" s="113">
        <f t="shared" si="487"/>
        <v>0</v>
      </c>
      <c r="BQ354" s="113">
        <f t="shared" si="487"/>
        <v>0</v>
      </c>
      <c r="BR354" s="113">
        <f t="shared" si="487"/>
        <v>0</v>
      </c>
      <c r="BS354" s="113">
        <f t="shared" ref="BS354:CG354" si="488">-BS$477</f>
        <v>0</v>
      </c>
      <c r="BT354" s="113">
        <f t="shared" si="488"/>
        <v>0</v>
      </c>
      <c r="BU354" s="113">
        <f t="shared" si="488"/>
        <v>0</v>
      </c>
      <c r="BV354" s="113">
        <f t="shared" si="488"/>
        <v>0</v>
      </c>
      <c r="BW354" s="113">
        <f t="shared" si="488"/>
        <v>0</v>
      </c>
      <c r="BX354" s="113">
        <f t="shared" si="488"/>
        <v>0</v>
      </c>
      <c r="BY354" s="113">
        <f t="shared" si="488"/>
        <v>0</v>
      </c>
      <c r="BZ354" s="113">
        <f t="shared" si="488"/>
        <v>0</v>
      </c>
      <c r="CA354" s="113">
        <f t="shared" si="488"/>
        <v>0</v>
      </c>
      <c r="CB354" s="113">
        <f t="shared" si="488"/>
        <v>0</v>
      </c>
      <c r="CC354" s="113">
        <f t="shared" si="488"/>
        <v>0</v>
      </c>
      <c r="CD354" s="113">
        <f t="shared" si="488"/>
        <v>0</v>
      </c>
      <c r="CE354" s="113">
        <f t="shared" si="488"/>
        <v>0</v>
      </c>
      <c r="CF354" s="113">
        <f t="shared" si="488"/>
        <v>0</v>
      </c>
      <c r="CG354" s="113">
        <f t="shared" si="488"/>
        <v>0</v>
      </c>
      <c r="CH354" s="66"/>
    </row>
    <row r="355" spans="2:86" s="115" customFormat="1" ht="15.75" thickBot="1" x14ac:dyDescent="0.3">
      <c r="B355" s="499" t="s">
        <v>830</v>
      </c>
      <c r="D355" s="575">
        <f t="shared" si="482"/>
        <v>-1628342.948047311</v>
      </c>
      <c r="F355" s="575">
        <f>SUM(F346:F354)</f>
        <v>0</v>
      </c>
      <c r="G355" s="575">
        <f t="shared" ref="G355:BR355" si="489">SUM(G346:G354)</f>
        <v>0</v>
      </c>
      <c r="H355" s="575">
        <f t="shared" si="489"/>
        <v>-34889.996898635603</v>
      </c>
      <c r="I355" s="575">
        <f t="shared" si="489"/>
        <v>-35627.236194843979</v>
      </c>
      <c r="J355" s="575">
        <f t="shared" si="489"/>
        <v>-35402.028909144225</v>
      </c>
      <c r="K355" s="575">
        <f t="shared" si="489"/>
        <v>-35953.08790717274</v>
      </c>
      <c r="L355" s="575">
        <f t="shared" si="489"/>
        <v>-35532.08005253115</v>
      </c>
      <c r="M355" s="575">
        <f t="shared" si="489"/>
        <v>-36287.085912309725</v>
      </c>
      <c r="N355" s="575">
        <f t="shared" si="489"/>
        <v>-37621.566053851049</v>
      </c>
      <c r="O355" s="575">
        <f t="shared" si="489"/>
        <v>-38437.281300927556</v>
      </c>
      <c r="P355" s="575">
        <f t="shared" si="489"/>
        <v>-38006.485184272526</v>
      </c>
      <c r="Q355" s="575">
        <f t="shared" si="489"/>
        <v>-38833.384140908413</v>
      </c>
      <c r="R355" s="575">
        <f t="shared" si="489"/>
        <v>-38613.187664738827</v>
      </c>
      <c r="S355" s="575">
        <f t="shared" si="489"/>
        <v>-39239.389551888788</v>
      </c>
      <c r="T355" s="575">
        <f t="shared" si="489"/>
        <v>-38805.432954353615</v>
      </c>
      <c r="U355" s="575">
        <f t="shared" si="489"/>
        <v>-39655.545098143673</v>
      </c>
      <c r="V355" s="575">
        <f t="shared" si="489"/>
        <v>-39219.948757287661</v>
      </c>
      <c r="W355" s="575">
        <f t="shared" si="489"/>
        <v>-40082.104533054931</v>
      </c>
      <c r="X355" s="575">
        <f t="shared" si="489"/>
        <v>-39644.827455295053</v>
      </c>
      <c r="Y355" s="575">
        <f t="shared" si="489"/>
        <v>-40519.327953838969</v>
      </c>
      <c r="Z355" s="575">
        <f t="shared" si="489"/>
        <v>-40301.766397662868</v>
      </c>
      <c r="AA355" s="575">
        <f t="shared" si="489"/>
        <v>-40967.481960142606</v>
      </c>
      <c r="AB355" s="575">
        <f t="shared" si="489"/>
        <v>-40526.71630284666</v>
      </c>
      <c r="AC355" s="575">
        <f t="shared" si="489"/>
        <v>-41426.839816603839</v>
      </c>
      <c r="AD355" s="575">
        <f t="shared" si="489"/>
        <v>-40984.264189493028</v>
      </c>
      <c r="AE355" s="575">
        <f t="shared" si="489"/>
        <v>-41897.6816194766</v>
      </c>
      <c r="AF355" s="575">
        <f t="shared" si="489"/>
        <v>-41453.250773305554</v>
      </c>
      <c r="AG355" s="575">
        <f t="shared" si="489"/>
        <v>-42380.294467421183</v>
      </c>
      <c r="AH355" s="575">
        <f t="shared" si="489"/>
        <v>-42165.641369899662</v>
      </c>
      <c r="AI355" s="575">
        <f t="shared" si="489"/>
        <v>-42874.97263656438</v>
      </c>
      <c r="AJ355" s="575">
        <f t="shared" si="489"/>
        <v>-42426.691051331436</v>
      </c>
      <c r="AK355" s="575">
        <f t="shared" si="489"/>
        <v>-43382.017759936163</v>
      </c>
      <c r="AL355" s="575">
        <f t="shared" si="489"/>
        <v>-42931.738306689935</v>
      </c>
      <c r="AM355" s="575">
        <f t="shared" si="489"/>
        <v>-43901.73901139223</v>
      </c>
      <c r="AN355" s="575">
        <f t="shared" si="489"/>
        <v>-43449.411743432378</v>
      </c>
      <c r="AO355" s="575">
        <f t="shared" si="489"/>
        <v>-44434.453294134699</v>
      </c>
      <c r="AP355" s="575">
        <f t="shared" si="489"/>
        <v>-44223.010590767939</v>
      </c>
      <c r="AQ355" s="575">
        <f t="shared" si="489"/>
        <v>-44980.485433945723</v>
      </c>
      <c r="AR355" s="575">
        <f t="shared" si="489"/>
        <v>-44523.90767057093</v>
      </c>
      <c r="AS355" s="575">
        <f t="shared" si="489"/>
        <v>-45540.168377252034</v>
      </c>
      <c r="AT355" s="575">
        <f t="shared" si="489"/>
        <v>-45081.385341410409</v>
      </c>
      <c r="AU355" s="575">
        <f t="shared" si="489"/>
        <v>-46119.033409832482</v>
      </c>
      <c r="AV355" s="575">
        <f t="shared" si="489"/>
        <v>0</v>
      </c>
      <c r="AW355" s="575">
        <f t="shared" si="489"/>
        <v>0</v>
      </c>
      <c r="AX355" s="575">
        <f t="shared" si="489"/>
        <v>0</v>
      </c>
      <c r="AY355" s="575">
        <f t="shared" si="489"/>
        <v>0</v>
      </c>
      <c r="AZ355" s="575">
        <f t="shared" si="489"/>
        <v>0</v>
      </c>
      <c r="BA355" s="575">
        <f t="shared" si="489"/>
        <v>0</v>
      </c>
      <c r="BB355" s="575">
        <f t="shared" si="489"/>
        <v>0</v>
      </c>
      <c r="BC355" s="575">
        <f t="shared" si="489"/>
        <v>0</v>
      </c>
      <c r="BD355" s="575">
        <f t="shared" si="489"/>
        <v>0</v>
      </c>
      <c r="BE355" s="575">
        <f t="shared" si="489"/>
        <v>0</v>
      </c>
      <c r="BF355" s="575">
        <f t="shared" si="489"/>
        <v>0</v>
      </c>
      <c r="BG355" s="575">
        <f t="shared" si="489"/>
        <v>0</v>
      </c>
      <c r="BH355" s="575">
        <f t="shared" si="489"/>
        <v>0</v>
      </c>
      <c r="BI355" s="575">
        <f t="shared" si="489"/>
        <v>0</v>
      </c>
      <c r="BJ355" s="575">
        <f t="shared" si="489"/>
        <v>0</v>
      </c>
      <c r="BK355" s="575">
        <f t="shared" si="489"/>
        <v>0</v>
      </c>
      <c r="BL355" s="575">
        <f t="shared" si="489"/>
        <v>0</v>
      </c>
      <c r="BM355" s="575">
        <f t="shared" si="489"/>
        <v>0</v>
      </c>
      <c r="BN355" s="575">
        <f t="shared" si="489"/>
        <v>0</v>
      </c>
      <c r="BO355" s="575">
        <f t="shared" si="489"/>
        <v>0</v>
      </c>
      <c r="BP355" s="575">
        <f t="shared" si="489"/>
        <v>0</v>
      </c>
      <c r="BQ355" s="575">
        <f t="shared" si="489"/>
        <v>0</v>
      </c>
      <c r="BR355" s="575">
        <f t="shared" si="489"/>
        <v>0</v>
      </c>
      <c r="BS355" s="575">
        <f t="shared" ref="BS355:CG355" si="490">SUM(BS346:BS354)</f>
        <v>0</v>
      </c>
      <c r="BT355" s="575">
        <f t="shared" si="490"/>
        <v>0</v>
      </c>
      <c r="BU355" s="575">
        <f t="shared" si="490"/>
        <v>0</v>
      </c>
      <c r="BV355" s="575">
        <f t="shared" si="490"/>
        <v>0</v>
      </c>
      <c r="BW355" s="575">
        <f t="shared" si="490"/>
        <v>0</v>
      </c>
      <c r="BX355" s="575">
        <f t="shared" si="490"/>
        <v>0</v>
      </c>
      <c r="BY355" s="575">
        <f t="shared" si="490"/>
        <v>0</v>
      </c>
      <c r="BZ355" s="575">
        <f t="shared" si="490"/>
        <v>0</v>
      </c>
      <c r="CA355" s="575">
        <f t="shared" si="490"/>
        <v>0</v>
      </c>
      <c r="CB355" s="575">
        <f t="shared" si="490"/>
        <v>0</v>
      </c>
      <c r="CC355" s="575">
        <f t="shared" si="490"/>
        <v>0</v>
      </c>
      <c r="CD355" s="575">
        <f t="shared" si="490"/>
        <v>0</v>
      </c>
      <c r="CE355" s="575">
        <f t="shared" si="490"/>
        <v>0</v>
      </c>
      <c r="CF355" s="575">
        <f t="shared" si="490"/>
        <v>0</v>
      </c>
      <c r="CG355" s="575">
        <f t="shared" si="490"/>
        <v>0</v>
      </c>
      <c r="CH355" s="66"/>
    </row>
    <row r="356" spans="2:86" s="190" customFormat="1" ht="15.75" thickTop="1" x14ac:dyDescent="0.25">
      <c r="B356" s="500"/>
      <c r="D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4"/>
      <c r="BK356" s="224"/>
      <c r="BL356" s="224"/>
      <c r="BM356" s="224"/>
      <c r="BN356" s="224"/>
      <c r="BO356" s="224"/>
      <c r="BP356" s="224"/>
      <c r="BQ356" s="224"/>
      <c r="BR356" s="224"/>
      <c r="BS356" s="224"/>
      <c r="BT356" s="224"/>
      <c r="BU356" s="224"/>
      <c r="BV356" s="224"/>
      <c r="BW356" s="224"/>
      <c r="BX356" s="224"/>
      <c r="BY356" s="224"/>
      <c r="BZ356" s="224"/>
      <c r="CA356" s="224"/>
      <c r="CB356" s="224"/>
      <c r="CC356" s="224"/>
      <c r="CD356" s="224"/>
      <c r="CE356" s="224"/>
      <c r="CF356" s="224"/>
      <c r="CG356" s="224"/>
      <c r="CH356" s="66"/>
    </row>
    <row r="357" spans="2:86" s="115" customFormat="1" x14ac:dyDescent="0.25">
      <c r="B357" s="499" t="s">
        <v>1194</v>
      </c>
      <c r="D357" s="581">
        <f t="shared" si="482"/>
        <v>2842105.2894130629</v>
      </c>
      <c r="F357" s="581">
        <f>F355+F343</f>
        <v>0</v>
      </c>
      <c r="G357" s="581">
        <f t="shared" ref="G357:BR357" si="491">G355+G343</f>
        <v>0</v>
      </c>
      <c r="H357" s="581">
        <f t="shared" si="491"/>
        <v>22599.198306843849</v>
      </c>
      <c r="I357" s="581">
        <f t="shared" si="491"/>
        <v>23536.325448991622</v>
      </c>
      <c r="J357" s="581">
        <f t="shared" si="491"/>
        <v>23853.998005636662</v>
      </c>
      <c r="K357" s="581">
        <f t="shared" si="491"/>
        <v>24689.562777758758</v>
      </c>
      <c r="L357" s="581">
        <f t="shared" si="491"/>
        <v>24871.625405516788</v>
      </c>
      <c r="M357" s="581">
        <f t="shared" si="491"/>
        <v>25871.631039745051</v>
      </c>
      <c r="N357" s="581">
        <f t="shared" si="491"/>
        <v>59428.312459276342</v>
      </c>
      <c r="O357" s="581">
        <f t="shared" si="491"/>
        <v>61432.352241976958</v>
      </c>
      <c r="P357" s="581">
        <f t="shared" si="491"/>
        <v>61469.640291683048</v>
      </c>
      <c r="Q357" s="581">
        <f t="shared" si="491"/>
        <v>63532.990240568703</v>
      </c>
      <c r="R357" s="581">
        <f t="shared" si="491"/>
        <v>63913.172597910409</v>
      </c>
      <c r="S357" s="581">
        <f t="shared" si="491"/>
        <v>65686.144189125262</v>
      </c>
      <c r="T357" s="581">
        <f t="shared" si="491"/>
        <v>65706.671373822202</v>
      </c>
      <c r="U357" s="581">
        <f t="shared" si="491"/>
        <v>67893.126986395699</v>
      </c>
      <c r="V357" s="581">
        <f t="shared" si="491"/>
        <v>67904.958179092529</v>
      </c>
      <c r="W357" s="581">
        <f t="shared" si="491"/>
        <v>70155.284353597905</v>
      </c>
      <c r="X357" s="581">
        <f t="shared" si="491"/>
        <v>70158.202154494618</v>
      </c>
      <c r="Y357" s="581">
        <f t="shared" si="491"/>
        <v>72473.995654980186</v>
      </c>
      <c r="Z357" s="581">
        <f t="shared" si="491"/>
        <v>72868.151689112099</v>
      </c>
      <c r="AA357" s="581">
        <f t="shared" si="491"/>
        <v>74850.674738897011</v>
      </c>
      <c r="AB357" s="581">
        <f t="shared" si="491"/>
        <v>74835.091680938625</v>
      </c>
      <c r="AC357" s="581">
        <f t="shared" si="491"/>
        <v>77286.770799911756</v>
      </c>
      <c r="AD357" s="581">
        <f t="shared" si="491"/>
        <v>77261.588993886879</v>
      </c>
      <c r="AE357" s="581">
        <f t="shared" si="491"/>
        <v>79783.769262451868</v>
      </c>
      <c r="AF357" s="581">
        <f t="shared" si="491"/>
        <v>79748.74873965884</v>
      </c>
      <c r="AG357" s="581">
        <f t="shared" si="491"/>
        <v>82343.1926865555</v>
      </c>
      <c r="AH357" s="581">
        <f t="shared" si="491"/>
        <v>82752.77304525784</v>
      </c>
      <c r="AI357" s="581">
        <f t="shared" si="491"/>
        <v>84966.6016962617</v>
      </c>
      <c r="AJ357" s="581">
        <f t="shared" si="491"/>
        <v>84911.159686976753</v>
      </c>
      <c r="AK357" s="581">
        <f t="shared" si="491"/>
        <v>87655.59593121057</v>
      </c>
      <c r="AL357" s="581">
        <f t="shared" si="491"/>
        <v>87589.558700075955</v>
      </c>
      <c r="AM357" s="581">
        <f t="shared" si="491"/>
        <v>90411.815022033174</v>
      </c>
      <c r="AN357" s="581">
        <f t="shared" si="491"/>
        <v>90334.917688502668</v>
      </c>
      <c r="AO357" s="581">
        <f t="shared" si="491"/>
        <v>93236.939590126305</v>
      </c>
      <c r="AP357" s="581">
        <f t="shared" si="491"/>
        <v>93663.545517118662</v>
      </c>
      <c r="AQ357" s="581">
        <f t="shared" si="491"/>
        <v>96132.692272421787</v>
      </c>
      <c r="AR357" s="581">
        <f t="shared" si="491"/>
        <v>96033.253438855769</v>
      </c>
      <c r="AS357" s="581">
        <f t="shared" si="491"/>
        <v>99100.838771774637</v>
      </c>
      <c r="AT357" s="581">
        <f t="shared" si="491"/>
        <v>98989.704795751953</v>
      </c>
      <c r="AU357" s="581">
        <f t="shared" si="491"/>
        <v>102170.71295786556</v>
      </c>
      <c r="AV357" s="581">
        <f t="shared" si="491"/>
        <v>0</v>
      </c>
      <c r="AW357" s="581">
        <f t="shared" si="491"/>
        <v>0</v>
      </c>
      <c r="AX357" s="581">
        <f t="shared" si="491"/>
        <v>0</v>
      </c>
      <c r="AY357" s="581">
        <f t="shared" si="491"/>
        <v>0</v>
      </c>
      <c r="AZ357" s="581">
        <f t="shared" si="491"/>
        <v>0</v>
      </c>
      <c r="BA357" s="581">
        <f t="shared" si="491"/>
        <v>0</v>
      </c>
      <c r="BB357" s="581">
        <f t="shared" si="491"/>
        <v>0</v>
      </c>
      <c r="BC357" s="581">
        <f t="shared" si="491"/>
        <v>0</v>
      </c>
      <c r="BD357" s="581">
        <f t="shared" si="491"/>
        <v>0</v>
      </c>
      <c r="BE357" s="581">
        <f t="shared" si="491"/>
        <v>0</v>
      </c>
      <c r="BF357" s="581">
        <f t="shared" si="491"/>
        <v>0</v>
      </c>
      <c r="BG357" s="581">
        <f t="shared" si="491"/>
        <v>0</v>
      </c>
      <c r="BH357" s="581">
        <f t="shared" si="491"/>
        <v>0</v>
      </c>
      <c r="BI357" s="581">
        <f t="shared" si="491"/>
        <v>0</v>
      </c>
      <c r="BJ357" s="581">
        <f t="shared" si="491"/>
        <v>0</v>
      </c>
      <c r="BK357" s="581">
        <f t="shared" si="491"/>
        <v>0</v>
      </c>
      <c r="BL357" s="581">
        <f t="shared" si="491"/>
        <v>0</v>
      </c>
      <c r="BM357" s="581">
        <f t="shared" si="491"/>
        <v>0</v>
      </c>
      <c r="BN357" s="581">
        <f t="shared" si="491"/>
        <v>0</v>
      </c>
      <c r="BO357" s="581">
        <f t="shared" si="491"/>
        <v>0</v>
      </c>
      <c r="BP357" s="581">
        <f t="shared" si="491"/>
        <v>0</v>
      </c>
      <c r="BQ357" s="581">
        <f t="shared" si="491"/>
        <v>0</v>
      </c>
      <c r="BR357" s="581">
        <f t="shared" si="491"/>
        <v>0</v>
      </c>
      <c r="BS357" s="581">
        <f t="shared" ref="BS357:CG357" si="492">BS355+BS343</f>
        <v>0</v>
      </c>
      <c r="BT357" s="581">
        <f t="shared" si="492"/>
        <v>0</v>
      </c>
      <c r="BU357" s="581">
        <f t="shared" si="492"/>
        <v>0</v>
      </c>
      <c r="BV357" s="581">
        <f t="shared" si="492"/>
        <v>0</v>
      </c>
      <c r="BW357" s="581">
        <f t="shared" si="492"/>
        <v>0</v>
      </c>
      <c r="BX357" s="581">
        <f t="shared" si="492"/>
        <v>0</v>
      </c>
      <c r="BY357" s="581">
        <f t="shared" si="492"/>
        <v>0</v>
      </c>
      <c r="BZ357" s="581">
        <f t="shared" si="492"/>
        <v>0</v>
      </c>
      <c r="CA357" s="581">
        <f t="shared" si="492"/>
        <v>0</v>
      </c>
      <c r="CB357" s="581">
        <f t="shared" si="492"/>
        <v>0</v>
      </c>
      <c r="CC357" s="581">
        <f t="shared" si="492"/>
        <v>0</v>
      </c>
      <c r="CD357" s="581">
        <f t="shared" si="492"/>
        <v>0</v>
      </c>
      <c r="CE357" s="581">
        <f t="shared" si="492"/>
        <v>0</v>
      </c>
      <c r="CF357" s="581">
        <f t="shared" si="492"/>
        <v>0</v>
      </c>
      <c r="CG357" s="581">
        <f t="shared" si="492"/>
        <v>0</v>
      </c>
      <c r="CH357" s="66"/>
    </row>
    <row r="358" spans="2:86" s="81" customFormat="1" ht="8.4499999999999993" customHeight="1" x14ac:dyDescent="0.25">
      <c r="B358" s="207"/>
      <c r="CH358" s="66"/>
    </row>
    <row r="359" spans="2:86" s="81" customFormat="1" x14ac:dyDescent="0.25">
      <c r="B359" s="207" t="s">
        <v>1195</v>
      </c>
      <c r="D359" s="113">
        <f>SUM(F359:CG359)</f>
        <v>-369034.75119767053</v>
      </c>
      <c r="F359" s="113">
        <f>'Debt and equity calcs'!F$81-'Debt and equity calcs'!F$76</f>
        <v>0</v>
      </c>
      <c r="G359" s="113">
        <f>'Debt and equity calcs'!G$81-'Debt and equity calcs'!G$76</f>
        <v>0</v>
      </c>
      <c r="H359" s="113">
        <f>'Debt and equity calcs'!H$81-'Debt and equity calcs'!H$76</f>
        <v>-20902.170323178205</v>
      </c>
      <c r="I359" s="113">
        <f>'Debt and equity calcs'!I$81-'Debt and equity calcs'!I$76</f>
        <v>-20459.703149944246</v>
      </c>
      <c r="J359" s="113">
        <f>'Debt and equity calcs'!J$81-'Debt and equity calcs'!J$76</f>
        <v>-20004.155313429754</v>
      </c>
      <c r="K359" s="113">
        <f>'Debt and equity calcs'!K$81-'Debt and equity calcs'!K$76</f>
        <v>-19535.14010980176</v>
      </c>
      <c r="L359" s="113">
        <f>'Debt and equity calcs'!L$81-'Debt and equity calcs'!L$76</f>
        <v>-19052.259403096403</v>
      </c>
      <c r="M359" s="113">
        <f>'Debt and equity calcs'!M$81-'Debt and equity calcs'!M$76</f>
        <v>-18555.103287250724</v>
      </c>
      <c r="N359" s="113">
        <f>'Debt and equity calcs'!N$81-'Debt and equity calcs'!N$76</f>
        <v>-18043.249738143044</v>
      </c>
      <c r="O359" s="113">
        <f>'Debt and equity calcs'!O$81-'Debt and equity calcs'!O$76</f>
        <v>-17516.264255346628</v>
      </c>
      <c r="P359" s="113">
        <f>'Debt and equity calcs'!P$81-'Debt and equity calcs'!P$76</f>
        <v>-16973.699493292486</v>
      </c>
      <c r="Q359" s="113">
        <f>'Debt and equity calcs'!Q$81-'Debt and equity calcs'!Q$76</f>
        <v>-16415.094881528283</v>
      </c>
      <c r="R359" s="113">
        <f>'Debt and equity calcs'!R$81-'Debt and equity calcs'!R$76</f>
        <v>-15839.976233750896</v>
      </c>
      <c r="S359" s="113">
        <f>'Debt and equity calcs'!S$81-'Debt and equity calcs'!S$76</f>
        <v>-15247.855345280841</v>
      </c>
      <c r="T359" s="113">
        <f>'Debt and equity calcs'!T$81-'Debt and equity calcs'!T$76</f>
        <v>-14638.22957863681</v>
      </c>
      <c r="U359" s="113">
        <f>'Debt and equity calcs'!U$81-'Debt and equity calcs'!U$76</f>
        <v>-14010.581436858551</v>
      </c>
      <c r="V359" s="113">
        <f>'Debt and equity calcs'!V$81-'Debt and equity calcs'!V$76</f>
        <v>-13364.378124215877</v>
      </c>
      <c r="W359" s="113">
        <f>'Debt and equity calcs'!W$81-'Debt and equity calcs'!W$76</f>
        <v>-12699.071093930921</v>
      </c>
      <c r="X359" s="113">
        <f>'Debt and equity calcs'!X$81-'Debt and equity calcs'!X$76</f>
        <v>-12014.09558252969</v>
      </c>
      <c r="Y359" s="113">
        <f>'Debt and equity calcs'!Y$81-'Debt and equity calcs'!Y$76</f>
        <v>-11308.870130427636</v>
      </c>
      <c r="Z359" s="113">
        <f>'Debt and equity calcs'!Z$81-'Debt and equity calcs'!Z$76</f>
        <v>-10582.796088342329</v>
      </c>
      <c r="AA359" s="113">
        <f>'Debt and equity calcs'!AA$81-'Debt and equity calcs'!AA$76</f>
        <v>-9835.2571091141544</v>
      </c>
      <c r="AB359" s="113">
        <f>'Debt and equity calcs'!AB$81-'Debt and equity calcs'!AB$76</f>
        <v>-9065.6186245037297</v>
      </c>
      <c r="AC359" s="113">
        <f>'Debt and equity calcs'!AC$81-'Debt and equity calcs'!AC$76</f>
        <v>-8273.2273065218651</v>
      </c>
      <c r="AD359" s="113">
        <f>'Debt and equity calcs'!AD$81-'Debt and equity calcs'!AD$76</f>
        <v>-7457.4105128348147</v>
      </c>
      <c r="AE359" s="113">
        <f>'Debt and equity calcs'!AE$81-'Debt and equity calcs'!AE$76</f>
        <v>-6617.4757157740369</v>
      </c>
      <c r="AF359" s="113">
        <f>'Debt and equity calcs'!AF$81-'Debt and equity calcs'!AF$76</f>
        <v>-5752.7099144657641</v>
      </c>
      <c r="AG359" s="113">
        <f>'Debt and equity calcs'!AG$81-'Debt and equity calcs'!AG$76</f>
        <v>-4862.3790295813405</v>
      </c>
      <c r="AH359" s="113">
        <f>'Debt and equity calcs'!AH$81-'Debt and equity calcs'!AH$76</f>
        <v>-3945.727280194571</v>
      </c>
      <c r="AI359" s="113">
        <f>'Debt and equity calcs'!AI$81-'Debt and equity calcs'!AI$76</f>
        <v>-3001.9765422170826</v>
      </c>
      <c r="AJ359" s="113">
        <f>'Debt and equity calcs'!AJ$81-'Debt and equity calcs'!AJ$76</f>
        <v>-2030.325687867107</v>
      </c>
      <c r="AK359" s="113">
        <f>'Debt and equity calcs'!AK$81-'Debt and equity calcs'!AK$76</f>
        <v>-1029.9499056109707</v>
      </c>
      <c r="AL359" s="113">
        <f>'Debt and equity calcs'!AL$81-'Debt and equity calcs'!AL$76</f>
        <v>0</v>
      </c>
      <c r="AM359" s="113">
        <f>'Debt and equity calcs'!AM$81-'Debt and equity calcs'!AM$76</f>
        <v>0</v>
      </c>
      <c r="AN359" s="113">
        <f>'Debt and equity calcs'!AN$81-'Debt and equity calcs'!AN$76</f>
        <v>0</v>
      </c>
      <c r="AO359" s="113">
        <f>'Debt and equity calcs'!AO$81-'Debt and equity calcs'!AO$76</f>
        <v>0</v>
      </c>
      <c r="AP359" s="113">
        <f>'Debt and equity calcs'!AP$81-'Debt and equity calcs'!AP$76</f>
        <v>0</v>
      </c>
      <c r="AQ359" s="113">
        <f>'Debt and equity calcs'!AQ$81-'Debt and equity calcs'!AQ$76</f>
        <v>0</v>
      </c>
      <c r="AR359" s="113">
        <f>'Debt and equity calcs'!AR$81-'Debt and equity calcs'!AR$76</f>
        <v>0</v>
      </c>
      <c r="AS359" s="113">
        <f>'Debt and equity calcs'!AS$81-'Debt and equity calcs'!AS$76</f>
        <v>0</v>
      </c>
      <c r="AT359" s="113">
        <f>'Debt and equity calcs'!AT$81-'Debt and equity calcs'!AT$76</f>
        <v>0</v>
      </c>
      <c r="AU359" s="113">
        <f>'Debt and equity calcs'!AU$81-'Debt and equity calcs'!AU$76</f>
        <v>0</v>
      </c>
      <c r="AV359" s="113">
        <f>'Debt and equity calcs'!AV$81-'Debt and equity calcs'!AV$76</f>
        <v>0</v>
      </c>
      <c r="AW359" s="113">
        <f>'Debt and equity calcs'!AW$81-'Debt and equity calcs'!AW$76</f>
        <v>0</v>
      </c>
      <c r="AX359" s="113">
        <f>'Debt and equity calcs'!AX$81-'Debt and equity calcs'!AX$76</f>
        <v>0</v>
      </c>
      <c r="AY359" s="113">
        <f>'Debt and equity calcs'!AY$81-'Debt and equity calcs'!AY$76</f>
        <v>0</v>
      </c>
      <c r="AZ359" s="113">
        <f>'Debt and equity calcs'!AZ$81-'Debt and equity calcs'!AZ$76</f>
        <v>0</v>
      </c>
      <c r="BA359" s="113">
        <f>'Debt and equity calcs'!BA$81-'Debt and equity calcs'!BA$76</f>
        <v>0</v>
      </c>
      <c r="BB359" s="113">
        <f>'Debt and equity calcs'!BB$81-'Debt and equity calcs'!BB$76</f>
        <v>0</v>
      </c>
      <c r="BC359" s="113">
        <f>'Debt and equity calcs'!BC$81-'Debt and equity calcs'!BC$76</f>
        <v>0</v>
      </c>
      <c r="BD359" s="113">
        <f>'Debt and equity calcs'!BD$81-'Debt and equity calcs'!BD$76</f>
        <v>0</v>
      </c>
      <c r="BE359" s="113">
        <f>'Debt and equity calcs'!BE$81-'Debt and equity calcs'!BE$76</f>
        <v>0</v>
      </c>
      <c r="BF359" s="113">
        <f>'Debt and equity calcs'!BF$81-'Debt and equity calcs'!BF$76</f>
        <v>0</v>
      </c>
      <c r="BG359" s="113">
        <f>'Debt and equity calcs'!BG$81-'Debt and equity calcs'!BG$76</f>
        <v>0</v>
      </c>
      <c r="BH359" s="113">
        <f>'Debt and equity calcs'!BH$81-'Debt and equity calcs'!BH$76</f>
        <v>0</v>
      </c>
      <c r="BI359" s="113">
        <f>'Debt and equity calcs'!BI$81-'Debt and equity calcs'!BI$76</f>
        <v>0</v>
      </c>
      <c r="BJ359" s="113">
        <f>'Debt and equity calcs'!BJ$81-'Debt and equity calcs'!BJ$76</f>
        <v>0</v>
      </c>
      <c r="BK359" s="113">
        <f>'Debt and equity calcs'!BK$81-'Debt and equity calcs'!BK$76</f>
        <v>0</v>
      </c>
      <c r="BL359" s="113">
        <f>'Debt and equity calcs'!BL$81-'Debt and equity calcs'!BL$76</f>
        <v>0</v>
      </c>
      <c r="BM359" s="113">
        <f>'Debt and equity calcs'!BM$81-'Debt and equity calcs'!BM$76</f>
        <v>0</v>
      </c>
      <c r="BN359" s="113">
        <f>'Debt and equity calcs'!BN$81-'Debt and equity calcs'!BN$76</f>
        <v>0</v>
      </c>
      <c r="BO359" s="113">
        <f>'Debt and equity calcs'!BO$81-'Debt and equity calcs'!BO$76</f>
        <v>0</v>
      </c>
      <c r="BP359" s="113">
        <f>'Debt and equity calcs'!BP$81-'Debt and equity calcs'!BP$76</f>
        <v>0</v>
      </c>
      <c r="BQ359" s="113">
        <f>'Debt and equity calcs'!BQ$81-'Debt and equity calcs'!BQ$76</f>
        <v>0</v>
      </c>
      <c r="BR359" s="113">
        <f>'Debt and equity calcs'!BR$81-'Debt and equity calcs'!BR$76</f>
        <v>0</v>
      </c>
      <c r="BS359" s="113">
        <f>'Debt and equity calcs'!BS$81-'Debt and equity calcs'!BS$76</f>
        <v>0</v>
      </c>
      <c r="BT359" s="113">
        <f>'Debt and equity calcs'!BT$81-'Debt and equity calcs'!BT$76</f>
        <v>0</v>
      </c>
      <c r="BU359" s="113">
        <f>'Debt and equity calcs'!BU$81-'Debt and equity calcs'!BU$76</f>
        <v>0</v>
      </c>
      <c r="BV359" s="113">
        <f>'Debt and equity calcs'!BV$81-'Debt and equity calcs'!BV$76</f>
        <v>0</v>
      </c>
      <c r="BW359" s="113">
        <f>'Debt and equity calcs'!BW$81-'Debt and equity calcs'!BW$76</f>
        <v>0</v>
      </c>
      <c r="BX359" s="113">
        <f>'Debt and equity calcs'!BX$81-'Debt and equity calcs'!BX$76</f>
        <v>0</v>
      </c>
      <c r="BY359" s="113">
        <f>'Debt and equity calcs'!BY$81-'Debt and equity calcs'!BY$76</f>
        <v>0</v>
      </c>
      <c r="BZ359" s="113">
        <f>'Debt and equity calcs'!BZ$81-'Debt and equity calcs'!BZ$76</f>
        <v>0</v>
      </c>
      <c r="CA359" s="113">
        <f>'Debt and equity calcs'!CA$81-'Debt and equity calcs'!CA$76</f>
        <v>0</v>
      </c>
      <c r="CB359" s="113">
        <f>'Debt and equity calcs'!CB$81-'Debt and equity calcs'!CB$76</f>
        <v>0</v>
      </c>
      <c r="CC359" s="113">
        <f>'Debt and equity calcs'!CC$81-'Debt and equity calcs'!CC$76</f>
        <v>0</v>
      </c>
      <c r="CD359" s="113">
        <f>'Debt and equity calcs'!CD$81-'Debt and equity calcs'!CD$76</f>
        <v>0</v>
      </c>
      <c r="CE359" s="113">
        <f>'Debt and equity calcs'!CE$81-'Debt and equity calcs'!CE$76</f>
        <v>0</v>
      </c>
      <c r="CF359" s="113">
        <f>'Debt and equity calcs'!CF$81-'Debt and equity calcs'!CF$76</f>
        <v>0</v>
      </c>
      <c r="CG359" s="113">
        <f>'Debt and equity calcs'!CG$81-'Debt and equity calcs'!CG$76</f>
        <v>0</v>
      </c>
      <c r="CH359" s="66"/>
    </row>
    <row r="360" spans="2:86" s="81" customFormat="1" x14ac:dyDescent="0.25">
      <c r="B360" s="207" t="s">
        <v>1196</v>
      </c>
      <c r="D360" s="113">
        <f>SUM(F360:CG360)</f>
        <v>0</v>
      </c>
      <c r="F360" s="113">
        <f>'Debt and equity calcs'!F$111-'Debt and equity calcs'!F$106</f>
        <v>0</v>
      </c>
      <c r="G360" s="113">
        <f>'Debt and equity calcs'!G$111-'Debt and equity calcs'!G$106</f>
        <v>0</v>
      </c>
      <c r="H360" s="113">
        <f>'Debt and equity calcs'!H$111-'Debt and equity calcs'!H$106</f>
        <v>0</v>
      </c>
      <c r="I360" s="113">
        <f>'Debt and equity calcs'!I$111-'Debt and equity calcs'!I$106</f>
        <v>0</v>
      </c>
      <c r="J360" s="113">
        <f>'Debt and equity calcs'!J$111-'Debt and equity calcs'!J$106</f>
        <v>0</v>
      </c>
      <c r="K360" s="113">
        <f>'Debt and equity calcs'!K$111-'Debt and equity calcs'!K$106</f>
        <v>0</v>
      </c>
      <c r="L360" s="113">
        <f>'Debt and equity calcs'!L$111-'Debt and equity calcs'!L$106</f>
        <v>0</v>
      </c>
      <c r="M360" s="113">
        <f>'Debt and equity calcs'!M$111-'Debt and equity calcs'!M$106</f>
        <v>0</v>
      </c>
      <c r="N360" s="113">
        <f>'Debt and equity calcs'!N$111-'Debt and equity calcs'!N$106</f>
        <v>0</v>
      </c>
      <c r="O360" s="113">
        <f>'Debt and equity calcs'!O$111-'Debt and equity calcs'!O$106</f>
        <v>0</v>
      </c>
      <c r="P360" s="113">
        <f>'Debt and equity calcs'!P$111-'Debt and equity calcs'!P$106</f>
        <v>0</v>
      </c>
      <c r="Q360" s="113">
        <f>'Debt and equity calcs'!Q$111-'Debt and equity calcs'!Q$106</f>
        <v>0</v>
      </c>
      <c r="R360" s="113">
        <f>'Debt and equity calcs'!R$111-'Debt and equity calcs'!R$106</f>
        <v>0</v>
      </c>
      <c r="S360" s="113">
        <f>'Debt and equity calcs'!S$111-'Debt and equity calcs'!S$106</f>
        <v>0</v>
      </c>
      <c r="T360" s="113">
        <f>'Debt and equity calcs'!T$111-'Debt and equity calcs'!T$106</f>
        <v>0</v>
      </c>
      <c r="U360" s="113">
        <f>'Debt and equity calcs'!U$111-'Debt and equity calcs'!U$106</f>
        <v>0</v>
      </c>
      <c r="V360" s="113">
        <f>'Debt and equity calcs'!V$111-'Debt and equity calcs'!V$106</f>
        <v>0</v>
      </c>
      <c r="W360" s="113">
        <f>'Debt and equity calcs'!W$111-'Debt and equity calcs'!W$106</f>
        <v>0</v>
      </c>
      <c r="X360" s="113">
        <f>'Debt and equity calcs'!X$111-'Debt and equity calcs'!X$106</f>
        <v>0</v>
      </c>
      <c r="Y360" s="113">
        <f>'Debt and equity calcs'!Y$111-'Debt and equity calcs'!Y$106</f>
        <v>0</v>
      </c>
      <c r="Z360" s="113">
        <f>'Debt and equity calcs'!Z$111-'Debt and equity calcs'!Z$106</f>
        <v>0</v>
      </c>
      <c r="AA360" s="113">
        <f>'Debt and equity calcs'!AA$111-'Debt and equity calcs'!AA$106</f>
        <v>0</v>
      </c>
      <c r="AB360" s="113">
        <f>'Debt and equity calcs'!AB$111-'Debt and equity calcs'!AB$106</f>
        <v>0</v>
      </c>
      <c r="AC360" s="113">
        <f>'Debt and equity calcs'!AC$111-'Debt and equity calcs'!AC$106</f>
        <v>0</v>
      </c>
      <c r="AD360" s="113">
        <f>'Debt and equity calcs'!AD$111-'Debt and equity calcs'!AD$106</f>
        <v>0</v>
      </c>
      <c r="AE360" s="113">
        <f>'Debt and equity calcs'!AE$111-'Debt and equity calcs'!AE$106</f>
        <v>0</v>
      </c>
      <c r="AF360" s="113">
        <f>'Debt and equity calcs'!AF$111-'Debt and equity calcs'!AF$106</f>
        <v>0</v>
      </c>
      <c r="AG360" s="113">
        <f>'Debt and equity calcs'!AG$111-'Debt and equity calcs'!AG$106</f>
        <v>0</v>
      </c>
      <c r="AH360" s="113">
        <f>'Debt and equity calcs'!AH$111-'Debt and equity calcs'!AH$106</f>
        <v>0</v>
      </c>
      <c r="AI360" s="113">
        <f>'Debt and equity calcs'!AI$111-'Debt and equity calcs'!AI$106</f>
        <v>0</v>
      </c>
      <c r="AJ360" s="113">
        <f>'Debt and equity calcs'!AJ$111-'Debt and equity calcs'!AJ$106</f>
        <v>0</v>
      </c>
      <c r="AK360" s="113">
        <f>'Debt and equity calcs'!AK$111-'Debt and equity calcs'!AK$106</f>
        <v>0</v>
      </c>
      <c r="AL360" s="113">
        <f>'Debt and equity calcs'!AL$111-'Debt and equity calcs'!AL$106</f>
        <v>0</v>
      </c>
      <c r="AM360" s="113">
        <f>'Debt and equity calcs'!AM$111-'Debt and equity calcs'!AM$106</f>
        <v>0</v>
      </c>
      <c r="AN360" s="113">
        <f>'Debt and equity calcs'!AN$111-'Debt and equity calcs'!AN$106</f>
        <v>0</v>
      </c>
      <c r="AO360" s="113">
        <f>'Debt and equity calcs'!AO$111-'Debt and equity calcs'!AO$106</f>
        <v>0</v>
      </c>
      <c r="AP360" s="113">
        <f>'Debt and equity calcs'!AP$111-'Debt and equity calcs'!AP$106</f>
        <v>0</v>
      </c>
      <c r="AQ360" s="113">
        <f>'Debt and equity calcs'!AQ$111-'Debt and equity calcs'!AQ$106</f>
        <v>0</v>
      </c>
      <c r="AR360" s="113">
        <f>'Debt and equity calcs'!AR$111-'Debt and equity calcs'!AR$106</f>
        <v>0</v>
      </c>
      <c r="AS360" s="113">
        <f>'Debt and equity calcs'!AS$111-'Debt and equity calcs'!AS$106</f>
        <v>0</v>
      </c>
      <c r="AT360" s="113">
        <f>'Debt and equity calcs'!AT$111-'Debt and equity calcs'!AT$106</f>
        <v>0</v>
      </c>
      <c r="AU360" s="113">
        <f>'Debt and equity calcs'!AU$111-'Debt and equity calcs'!AU$106</f>
        <v>0</v>
      </c>
      <c r="AV360" s="113">
        <f>'Debt and equity calcs'!AV$111-'Debt and equity calcs'!AV$106</f>
        <v>0</v>
      </c>
      <c r="AW360" s="113">
        <f>'Debt and equity calcs'!AW$111-'Debt and equity calcs'!AW$106</f>
        <v>0</v>
      </c>
      <c r="AX360" s="113">
        <f>'Debt and equity calcs'!AX$111-'Debt and equity calcs'!AX$106</f>
        <v>0</v>
      </c>
      <c r="AY360" s="113">
        <f>'Debt and equity calcs'!AY$111-'Debt and equity calcs'!AY$106</f>
        <v>0</v>
      </c>
      <c r="AZ360" s="113">
        <f>'Debt and equity calcs'!AZ$111-'Debt and equity calcs'!AZ$106</f>
        <v>0</v>
      </c>
      <c r="BA360" s="113">
        <f>'Debt and equity calcs'!BA$111-'Debt and equity calcs'!BA$106</f>
        <v>0</v>
      </c>
      <c r="BB360" s="113">
        <f>'Debt and equity calcs'!BB$111-'Debt and equity calcs'!BB$106</f>
        <v>0</v>
      </c>
      <c r="BC360" s="113">
        <f>'Debt and equity calcs'!BC$111-'Debt and equity calcs'!BC$106</f>
        <v>0</v>
      </c>
      <c r="BD360" s="113">
        <f>'Debt and equity calcs'!BD$111-'Debt and equity calcs'!BD$106</f>
        <v>0</v>
      </c>
      <c r="BE360" s="113">
        <f>'Debt and equity calcs'!BE$111-'Debt and equity calcs'!BE$106</f>
        <v>0</v>
      </c>
      <c r="BF360" s="113">
        <f>'Debt and equity calcs'!BF$111-'Debt and equity calcs'!BF$106</f>
        <v>0</v>
      </c>
      <c r="BG360" s="113">
        <f>'Debt and equity calcs'!BG$111-'Debt and equity calcs'!BG$106</f>
        <v>0</v>
      </c>
      <c r="BH360" s="113">
        <f>'Debt and equity calcs'!BH$111-'Debt and equity calcs'!BH$106</f>
        <v>0</v>
      </c>
      <c r="BI360" s="113">
        <f>'Debt and equity calcs'!BI$111-'Debt and equity calcs'!BI$106</f>
        <v>0</v>
      </c>
      <c r="BJ360" s="113">
        <f>'Debt and equity calcs'!BJ$111-'Debt and equity calcs'!BJ$106</f>
        <v>0</v>
      </c>
      <c r="BK360" s="113">
        <f>'Debt and equity calcs'!BK$111-'Debt and equity calcs'!BK$106</f>
        <v>0</v>
      </c>
      <c r="BL360" s="113">
        <f>'Debt and equity calcs'!BL$111-'Debt and equity calcs'!BL$106</f>
        <v>0</v>
      </c>
      <c r="BM360" s="113">
        <f>'Debt and equity calcs'!BM$111-'Debt and equity calcs'!BM$106</f>
        <v>0</v>
      </c>
      <c r="BN360" s="113">
        <f>'Debt and equity calcs'!BN$111-'Debt and equity calcs'!BN$106</f>
        <v>0</v>
      </c>
      <c r="BO360" s="113">
        <f>'Debt and equity calcs'!BO$111-'Debt and equity calcs'!BO$106</f>
        <v>0</v>
      </c>
      <c r="BP360" s="113">
        <f>'Debt and equity calcs'!BP$111-'Debt and equity calcs'!BP$106</f>
        <v>0</v>
      </c>
      <c r="BQ360" s="113">
        <f>'Debt and equity calcs'!BQ$111-'Debt and equity calcs'!BQ$106</f>
        <v>0</v>
      </c>
      <c r="BR360" s="113">
        <f>'Debt and equity calcs'!BR$111-'Debt and equity calcs'!BR$106</f>
        <v>0</v>
      </c>
      <c r="BS360" s="113">
        <f>'Debt and equity calcs'!BS$111-'Debt and equity calcs'!BS$106</f>
        <v>0</v>
      </c>
      <c r="BT360" s="113">
        <f>'Debt and equity calcs'!BT$111-'Debt and equity calcs'!BT$106</f>
        <v>0</v>
      </c>
      <c r="BU360" s="113">
        <f>'Debt and equity calcs'!BU$111-'Debt and equity calcs'!BU$106</f>
        <v>0</v>
      </c>
      <c r="BV360" s="113">
        <f>'Debt and equity calcs'!BV$111-'Debt and equity calcs'!BV$106</f>
        <v>0</v>
      </c>
      <c r="BW360" s="113">
        <f>'Debt and equity calcs'!BW$111-'Debt and equity calcs'!BW$106</f>
        <v>0</v>
      </c>
      <c r="BX360" s="113">
        <f>'Debt and equity calcs'!BX$111-'Debt and equity calcs'!BX$106</f>
        <v>0</v>
      </c>
      <c r="BY360" s="113">
        <f>'Debt and equity calcs'!BY$111-'Debt and equity calcs'!BY$106</f>
        <v>0</v>
      </c>
      <c r="BZ360" s="113">
        <f>'Debt and equity calcs'!BZ$111-'Debt and equity calcs'!BZ$106</f>
        <v>0</v>
      </c>
      <c r="CA360" s="113">
        <f>'Debt and equity calcs'!CA$111-'Debt and equity calcs'!CA$106</f>
        <v>0</v>
      </c>
      <c r="CB360" s="113">
        <f>'Debt and equity calcs'!CB$111-'Debt and equity calcs'!CB$106</f>
        <v>0</v>
      </c>
      <c r="CC360" s="113">
        <f>'Debt and equity calcs'!CC$111-'Debt and equity calcs'!CC$106</f>
        <v>0</v>
      </c>
      <c r="CD360" s="113">
        <f>'Debt and equity calcs'!CD$111-'Debt and equity calcs'!CD$106</f>
        <v>0</v>
      </c>
      <c r="CE360" s="113">
        <f>'Debt and equity calcs'!CE$111-'Debt and equity calcs'!CE$106</f>
        <v>0</v>
      </c>
      <c r="CF360" s="113">
        <f>'Debt and equity calcs'!CF$111-'Debt and equity calcs'!CF$106</f>
        <v>0</v>
      </c>
      <c r="CG360" s="113">
        <f>'Debt and equity calcs'!CG$111-'Debt and equity calcs'!CG$106</f>
        <v>0</v>
      </c>
      <c r="CH360" s="66"/>
    </row>
    <row r="361" spans="2:86" s="81" customFormat="1" x14ac:dyDescent="0.25">
      <c r="B361" s="207" t="s">
        <v>1197</v>
      </c>
      <c r="D361" s="113">
        <f>SUM(F361:CG361)</f>
        <v>0</v>
      </c>
      <c r="F361" s="113">
        <f>'Debt and equity calcs'!F$127-'Debt and equity calcs'!F$122</f>
        <v>0</v>
      </c>
      <c r="G361" s="113">
        <f>'Debt and equity calcs'!G$127-'Debt and equity calcs'!G$122</f>
        <v>0</v>
      </c>
      <c r="H361" s="113">
        <f>'Debt and equity calcs'!H$127-'Debt and equity calcs'!H$122</f>
        <v>0</v>
      </c>
      <c r="I361" s="113">
        <f>'Debt and equity calcs'!I$127-'Debt and equity calcs'!I$122</f>
        <v>0</v>
      </c>
      <c r="J361" s="113">
        <f>'Debt and equity calcs'!J$127-'Debt and equity calcs'!J$122</f>
        <v>0</v>
      </c>
      <c r="K361" s="113">
        <f>'Debt and equity calcs'!K$127-'Debt and equity calcs'!K$122</f>
        <v>0</v>
      </c>
      <c r="L361" s="113">
        <f>'Debt and equity calcs'!L$127-'Debt and equity calcs'!L$122</f>
        <v>0</v>
      </c>
      <c r="M361" s="113">
        <f>'Debt and equity calcs'!M$127-'Debt and equity calcs'!M$122</f>
        <v>0</v>
      </c>
      <c r="N361" s="113">
        <f>'Debt and equity calcs'!N$127-'Debt and equity calcs'!N$122</f>
        <v>0</v>
      </c>
      <c r="O361" s="113">
        <f>'Debt and equity calcs'!O$127-'Debt and equity calcs'!O$122</f>
        <v>0</v>
      </c>
      <c r="P361" s="113">
        <f>'Debt and equity calcs'!P$127-'Debt and equity calcs'!P$122</f>
        <v>0</v>
      </c>
      <c r="Q361" s="113">
        <f>'Debt and equity calcs'!Q$127-'Debt and equity calcs'!Q$122</f>
        <v>0</v>
      </c>
      <c r="R361" s="113">
        <f>'Debt and equity calcs'!R$127-'Debt and equity calcs'!R$122</f>
        <v>0</v>
      </c>
      <c r="S361" s="113">
        <f>'Debt and equity calcs'!S$127-'Debt and equity calcs'!S$122</f>
        <v>0</v>
      </c>
      <c r="T361" s="113">
        <f>'Debt and equity calcs'!T$127-'Debt and equity calcs'!T$122</f>
        <v>0</v>
      </c>
      <c r="U361" s="113">
        <f>'Debt and equity calcs'!U$127-'Debt and equity calcs'!U$122</f>
        <v>0</v>
      </c>
      <c r="V361" s="113">
        <f>'Debt and equity calcs'!V$127-'Debt and equity calcs'!V$122</f>
        <v>0</v>
      </c>
      <c r="W361" s="113">
        <f>'Debt and equity calcs'!W$127-'Debt and equity calcs'!W$122</f>
        <v>0</v>
      </c>
      <c r="X361" s="113">
        <f>'Debt and equity calcs'!X$127-'Debt and equity calcs'!X$122</f>
        <v>0</v>
      </c>
      <c r="Y361" s="113">
        <f>'Debt and equity calcs'!Y$127-'Debt and equity calcs'!Y$122</f>
        <v>0</v>
      </c>
      <c r="Z361" s="113">
        <f>'Debt and equity calcs'!Z$127-'Debt and equity calcs'!Z$122</f>
        <v>0</v>
      </c>
      <c r="AA361" s="113">
        <f>'Debt and equity calcs'!AA$127-'Debt and equity calcs'!AA$122</f>
        <v>0</v>
      </c>
      <c r="AB361" s="113">
        <f>'Debt and equity calcs'!AB$127-'Debt and equity calcs'!AB$122</f>
        <v>0</v>
      </c>
      <c r="AC361" s="113">
        <f>'Debt and equity calcs'!AC$127-'Debt and equity calcs'!AC$122</f>
        <v>0</v>
      </c>
      <c r="AD361" s="113">
        <f>'Debt and equity calcs'!AD$127-'Debt and equity calcs'!AD$122</f>
        <v>0</v>
      </c>
      <c r="AE361" s="113">
        <f>'Debt and equity calcs'!AE$127-'Debt and equity calcs'!AE$122</f>
        <v>0</v>
      </c>
      <c r="AF361" s="113">
        <f>'Debt and equity calcs'!AF$127-'Debt and equity calcs'!AF$122</f>
        <v>0</v>
      </c>
      <c r="AG361" s="113">
        <f>'Debt and equity calcs'!AG$127-'Debt and equity calcs'!AG$122</f>
        <v>0</v>
      </c>
      <c r="AH361" s="113">
        <f>'Debt and equity calcs'!AH$127-'Debt and equity calcs'!AH$122</f>
        <v>0</v>
      </c>
      <c r="AI361" s="113">
        <f>'Debt and equity calcs'!AI$127-'Debt and equity calcs'!AI$122</f>
        <v>0</v>
      </c>
      <c r="AJ361" s="113">
        <f>'Debt and equity calcs'!AJ$127-'Debt and equity calcs'!AJ$122</f>
        <v>0</v>
      </c>
      <c r="AK361" s="113">
        <f>'Debt and equity calcs'!AK$127-'Debt and equity calcs'!AK$122</f>
        <v>0</v>
      </c>
      <c r="AL361" s="113">
        <f>'Debt and equity calcs'!AL$127-'Debt and equity calcs'!AL$122</f>
        <v>0</v>
      </c>
      <c r="AM361" s="113">
        <f>'Debt and equity calcs'!AM$127-'Debt and equity calcs'!AM$122</f>
        <v>0</v>
      </c>
      <c r="AN361" s="113">
        <f>'Debt and equity calcs'!AN$127-'Debt and equity calcs'!AN$122</f>
        <v>0</v>
      </c>
      <c r="AO361" s="113">
        <f>'Debt and equity calcs'!AO$127-'Debt and equity calcs'!AO$122</f>
        <v>0</v>
      </c>
      <c r="AP361" s="113">
        <f>'Debt and equity calcs'!AP$127-'Debt and equity calcs'!AP$122</f>
        <v>0</v>
      </c>
      <c r="AQ361" s="113">
        <f>'Debt and equity calcs'!AQ$127-'Debt and equity calcs'!AQ$122</f>
        <v>0</v>
      </c>
      <c r="AR361" s="113">
        <f>'Debt and equity calcs'!AR$127-'Debt and equity calcs'!AR$122</f>
        <v>0</v>
      </c>
      <c r="AS361" s="113">
        <f>'Debt and equity calcs'!AS$127-'Debt and equity calcs'!AS$122</f>
        <v>0</v>
      </c>
      <c r="AT361" s="113">
        <f>'Debt and equity calcs'!AT$127-'Debt and equity calcs'!AT$122</f>
        <v>0</v>
      </c>
      <c r="AU361" s="113">
        <f>'Debt and equity calcs'!AU$127-'Debt and equity calcs'!AU$122</f>
        <v>0</v>
      </c>
      <c r="AV361" s="113">
        <f>'Debt and equity calcs'!AV$127-'Debt and equity calcs'!AV$122</f>
        <v>0</v>
      </c>
      <c r="AW361" s="113">
        <f>'Debt and equity calcs'!AW$127-'Debt and equity calcs'!AW$122</f>
        <v>0</v>
      </c>
      <c r="AX361" s="113">
        <f>'Debt and equity calcs'!AX$127-'Debt and equity calcs'!AX$122</f>
        <v>0</v>
      </c>
      <c r="AY361" s="113">
        <f>'Debt and equity calcs'!AY$127-'Debt and equity calcs'!AY$122</f>
        <v>0</v>
      </c>
      <c r="AZ361" s="113">
        <f>'Debt and equity calcs'!AZ$127-'Debt and equity calcs'!AZ$122</f>
        <v>0</v>
      </c>
      <c r="BA361" s="113">
        <f>'Debt and equity calcs'!BA$127-'Debt and equity calcs'!BA$122</f>
        <v>0</v>
      </c>
      <c r="BB361" s="113">
        <f>'Debt and equity calcs'!BB$127-'Debt and equity calcs'!BB$122</f>
        <v>0</v>
      </c>
      <c r="BC361" s="113">
        <f>'Debt and equity calcs'!BC$127-'Debt and equity calcs'!BC$122</f>
        <v>0</v>
      </c>
      <c r="BD361" s="113">
        <f>'Debt and equity calcs'!BD$127-'Debt and equity calcs'!BD$122</f>
        <v>0</v>
      </c>
      <c r="BE361" s="113">
        <f>'Debt and equity calcs'!BE$127-'Debt and equity calcs'!BE$122</f>
        <v>0</v>
      </c>
      <c r="BF361" s="113">
        <f>'Debt and equity calcs'!BF$127-'Debt and equity calcs'!BF$122</f>
        <v>0</v>
      </c>
      <c r="BG361" s="113">
        <f>'Debt and equity calcs'!BG$127-'Debt and equity calcs'!BG$122</f>
        <v>0</v>
      </c>
      <c r="BH361" s="113">
        <f>'Debt and equity calcs'!BH$127-'Debt and equity calcs'!BH$122</f>
        <v>0</v>
      </c>
      <c r="BI361" s="113">
        <f>'Debt and equity calcs'!BI$127-'Debt and equity calcs'!BI$122</f>
        <v>0</v>
      </c>
      <c r="BJ361" s="113">
        <f>'Debt and equity calcs'!BJ$127-'Debt and equity calcs'!BJ$122</f>
        <v>0</v>
      </c>
      <c r="BK361" s="113">
        <f>'Debt and equity calcs'!BK$127-'Debt and equity calcs'!BK$122</f>
        <v>0</v>
      </c>
      <c r="BL361" s="113">
        <f>'Debt and equity calcs'!BL$127-'Debt and equity calcs'!BL$122</f>
        <v>0</v>
      </c>
      <c r="BM361" s="113">
        <f>'Debt and equity calcs'!BM$127-'Debt and equity calcs'!BM$122</f>
        <v>0</v>
      </c>
      <c r="BN361" s="113">
        <f>'Debt and equity calcs'!BN$127-'Debt and equity calcs'!BN$122</f>
        <v>0</v>
      </c>
      <c r="BO361" s="113">
        <f>'Debt and equity calcs'!BO$127-'Debt and equity calcs'!BO$122</f>
        <v>0</v>
      </c>
      <c r="BP361" s="113">
        <f>'Debt and equity calcs'!BP$127-'Debt and equity calcs'!BP$122</f>
        <v>0</v>
      </c>
      <c r="BQ361" s="113">
        <f>'Debt and equity calcs'!BQ$127-'Debt and equity calcs'!BQ$122</f>
        <v>0</v>
      </c>
      <c r="BR361" s="113">
        <f>'Debt and equity calcs'!BR$127-'Debt and equity calcs'!BR$122</f>
        <v>0</v>
      </c>
      <c r="BS361" s="113">
        <f>'Debt and equity calcs'!BS$127-'Debt and equity calcs'!BS$122</f>
        <v>0</v>
      </c>
      <c r="BT361" s="113">
        <f>'Debt and equity calcs'!BT$127-'Debt and equity calcs'!BT$122</f>
        <v>0</v>
      </c>
      <c r="BU361" s="113">
        <f>'Debt and equity calcs'!BU$127-'Debt and equity calcs'!BU$122</f>
        <v>0</v>
      </c>
      <c r="BV361" s="113">
        <f>'Debt and equity calcs'!BV$127-'Debt and equity calcs'!BV$122</f>
        <v>0</v>
      </c>
      <c r="BW361" s="113">
        <f>'Debt and equity calcs'!BW$127-'Debt and equity calcs'!BW$122</f>
        <v>0</v>
      </c>
      <c r="BX361" s="113">
        <f>'Debt and equity calcs'!BX$127-'Debt and equity calcs'!BX$122</f>
        <v>0</v>
      </c>
      <c r="BY361" s="113">
        <f>'Debt and equity calcs'!BY$127-'Debt and equity calcs'!BY$122</f>
        <v>0</v>
      </c>
      <c r="BZ361" s="113">
        <f>'Debt and equity calcs'!BZ$127-'Debt and equity calcs'!BZ$122</f>
        <v>0</v>
      </c>
      <c r="CA361" s="113">
        <f>'Debt and equity calcs'!CA$127-'Debt and equity calcs'!CA$122</f>
        <v>0</v>
      </c>
      <c r="CB361" s="113">
        <f>'Debt and equity calcs'!CB$127-'Debt and equity calcs'!CB$122</f>
        <v>0</v>
      </c>
      <c r="CC361" s="113">
        <f>'Debt and equity calcs'!CC$127-'Debt and equity calcs'!CC$122</f>
        <v>0</v>
      </c>
      <c r="CD361" s="113">
        <f>'Debt and equity calcs'!CD$127-'Debt and equity calcs'!CD$122</f>
        <v>0</v>
      </c>
      <c r="CE361" s="113">
        <f>'Debt and equity calcs'!CE$127-'Debt and equity calcs'!CE$122</f>
        <v>0</v>
      </c>
      <c r="CF361" s="113">
        <f>'Debt and equity calcs'!CF$127-'Debt and equity calcs'!CF$122</f>
        <v>0</v>
      </c>
      <c r="CG361" s="113">
        <f>'Debt and equity calcs'!CG$127-'Debt and equity calcs'!CG$122</f>
        <v>0</v>
      </c>
      <c r="CH361" s="66"/>
    </row>
    <row r="362" spans="2:86" s="81" customFormat="1" ht="7.15" customHeight="1" x14ac:dyDescent="0.25">
      <c r="CH362" s="66"/>
    </row>
    <row r="363" spans="2:86" s="115" customFormat="1" ht="15.75" thickBot="1" x14ac:dyDescent="0.3">
      <c r="B363" s="115" t="s">
        <v>834</v>
      </c>
      <c r="D363" s="120">
        <f>SUM(F363:CG363)</f>
        <v>2473070.5382153923</v>
      </c>
      <c r="F363" s="120">
        <f>SUM(F359:F361)+F357</f>
        <v>0</v>
      </c>
      <c r="G363" s="120">
        <f t="shared" ref="G363:BR363" si="493">SUM(G359:G361)+G357</f>
        <v>0</v>
      </c>
      <c r="H363" s="120">
        <f t="shared" si="493"/>
        <v>1697.0279836656446</v>
      </c>
      <c r="I363" s="120">
        <f t="shared" si="493"/>
        <v>3076.6222990473761</v>
      </c>
      <c r="J363" s="120">
        <f t="shared" si="493"/>
        <v>3849.8426922069084</v>
      </c>
      <c r="K363" s="120">
        <f t="shared" si="493"/>
        <v>5154.4226679569983</v>
      </c>
      <c r="L363" s="120">
        <f t="shared" si="493"/>
        <v>5819.3660024203855</v>
      </c>
      <c r="M363" s="120">
        <f t="shared" si="493"/>
        <v>7316.5277524943267</v>
      </c>
      <c r="N363" s="120">
        <f t="shared" si="493"/>
        <v>41385.062721133298</v>
      </c>
      <c r="O363" s="120">
        <f t="shared" si="493"/>
        <v>43916.087986630329</v>
      </c>
      <c r="P363" s="120">
        <f t="shared" si="493"/>
        <v>44495.940798390562</v>
      </c>
      <c r="Q363" s="120">
        <f t="shared" si="493"/>
        <v>47117.89535904042</v>
      </c>
      <c r="R363" s="120">
        <f t="shared" si="493"/>
        <v>48073.196364159514</v>
      </c>
      <c r="S363" s="120">
        <f t="shared" si="493"/>
        <v>50438.288843844421</v>
      </c>
      <c r="T363" s="120">
        <f t="shared" si="493"/>
        <v>51068.44179518539</v>
      </c>
      <c r="U363" s="120">
        <f t="shared" si="493"/>
        <v>53882.54554953715</v>
      </c>
      <c r="V363" s="120">
        <f t="shared" si="493"/>
        <v>54540.580054876657</v>
      </c>
      <c r="W363" s="120">
        <f t="shared" si="493"/>
        <v>57456.213259666984</v>
      </c>
      <c r="X363" s="120">
        <f t="shared" si="493"/>
        <v>58144.106571964927</v>
      </c>
      <c r="Y363" s="120">
        <f t="shared" si="493"/>
        <v>61165.125524552554</v>
      </c>
      <c r="Z363" s="120">
        <f t="shared" si="493"/>
        <v>62285.35560076977</v>
      </c>
      <c r="AA363" s="120">
        <f t="shared" si="493"/>
        <v>65015.417629782853</v>
      </c>
      <c r="AB363" s="120">
        <f t="shared" si="493"/>
        <v>65769.473056434901</v>
      </c>
      <c r="AC363" s="120">
        <f t="shared" si="493"/>
        <v>69013.543493389894</v>
      </c>
      <c r="AD363" s="120">
        <f t="shared" si="493"/>
        <v>69804.178481052062</v>
      </c>
      <c r="AE363" s="120">
        <f t="shared" si="493"/>
        <v>73166.293546677829</v>
      </c>
      <c r="AF363" s="120">
        <f t="shared" si="493"/>
        <v>73996.038825193071</v>
      </c>
      <c r="AG363" s="120">
        <f t="shared" si="493"/>
        <v>77480.813656974162</v>
      </c>
      <c r="AH363" s="120">
        <f t="shared" si="493"/>
        <v>78807.045765063274</v>
      </c>
      <c r="AI363" s="120">
        <f t="shared" si="493"/>
        <v>81964.62515404461</v>
      </c>
      <c r="AJ363" s="120">
        <f t="shared" si="493"/>
        <v>82880.833999109644</v>
      </c>
      <c r="AK363" s="120">
        <f t="shared" si="493"/>
        <v>86625.646025599592</v>
      </c>
      <c r="AL363" s="120">
        <f t="shared" si="493"/>
        <v>87589.558700075955</v>
      </c>
      <c r="AM363" s="120">
        <f t="shared" si="493"/>
        <v>90411.815022033174</v>
      </c>
      <c r="AN363" s="120">
        <f t="shared" si="493"/>
        <v>90334.917688502668</v>
      </c>
      <c r="AO363" s="120">
        <f t="shared" si="493"/>
        <v>93236.939590126305</v>
      </c>
      <c r="AP363" s="120">
        <f t="shared" si="493"/>
        <v>93663.545517118662</v>
      </c>
      <c r="AQ363" s="120">
        <f t="shared" si="493"/>
        <v>96132.692272421787</v>
      </c>
      <c r="AR363" s="120">
        <f t="shared" si="493"/>
        <v>96033.253438855769</v>
      </c>
      <c r="AS363" s="120">
        <f t="shared" si="493"/>
        <v>99100.838771774637</v>
      </c>
      <c r="AT363" s="120">
        <f t="shared" si="493"/>
        <v>98989.704795751953</v>
      </c>
      <c r="AU363" s="120">
        <f t="shared" si="493"/>
        <v>102170.71295786556</v>
      </c>
      <c r="AV363" s="120">
        <f t="shared" si="493"/>
        <v>0</v>
      </c>
      <c r="AW363" s="120">
        <f t="shared" si="493"/>
        <v>0</v>
      </c>
      <c r="AX363" s="120">
        <f t="shared" si="493"/>
        <v>0</v>
      </c>
      <c r="AY363" s="120">
        <f t="shared" si="493"/>
        <v>0</v>
      </c>
      <c r="AZ363" s="120">
        <f t="shared" si="493"/>
        <v>0</v>
      </c>
      <c r="BA363" s="120">
        <f t="shared" si="493"/>
        <v>0</v>
      </c>
      <c r="BB363" s="120">
        <f t="shared" si="493"/>
        <v>0</v>
      </c>
      <c r="BC363" s="120">
        <f t="shared" si="493"/>
        <v>0</v>
      </c>
      <c r="BD363" s="120">
        <f t="shared" si="493"/>
        <v>0</v>
      </c>
      <c r="BE363" s="120">
        <f t="shared" si="493"/>
        <v>0</v>
      </c>
      <c r="BF363" s="120">
        <f t="shared" si="493"/>
        <v>0</v>
      </c>
      <c r="BG363" s="120">
        <f t="shared" si="493"/>
        <v>0</v>
      </c>
      <c r="BH363" s="120">
        <f t="shared" si="493"/>
        <v>0</v>
      </c>
      <c r="BI363" s="120">
        <f t="shared" si="493"/>
        <v>0</v>
      </c>
      <c r="BJ363" s="120">
        <f t="shared" si="493"/>
        <v>0</v>
      </c>
      <c r="BK363" s="120">
        <f t="shared" si="493"/>
        <v>0</v>
      </c>
      <c r="BL363" s="120">
        <f t="shared" si="493"/>
        <v>0</v>
      </c>
      <c r="BM363" s="120">
        <f t="shared" si="493"/>
        <v>0</v>
      </c>
      <c r="BN363" s="120">
        <f t="shared" si="493"/>
        <v>0</v>
      </c>
      <c r="BO363" s="120">
        <f t="shared" si="493"/>
        <v>0</v>
      </c>
      <c r="BP363" s="120">
        <f t="shared" si="493"/>
        <v>0</v>
      </c>
      <c r="BQ363" s="120">
        <f t="shared" si="493"/>
        <v>0</v>
      </c>
      <c r="BR363" s="120">
        <f t="shared" si="493"/>
        <v>0</v>
      </c>
      <c r="BS363" s="120">
        <f t="shared" ref="BS363:CG363" si="494">SUM(BS359:BS361)+BS357</f>
        <v>0</v>
      </c>
      <c r="BT363" s="120">
        <f t="shared" si="494"/>
        <v>0</v>
      </c>
      <c r="BU363" s="120">
        <f t="shared" si="494"/>
        <v>0</v>
      </c>
      <c r="BV363" s="120">
        <f t="shared" si="494"/>
        <v>0</v>
      </c>
      <c r="BW363" s="120">
        <f t="shared" si="494"/>
        <v>0</v>
      </c>
      <c r="BX363" s="120">
        <f t="shared" si="494"/>
        <v>0</v>
      </c>
      <c r="BY363" s="120">
        <f t="shared" si="494"/>
        <v>0</v>
      </c>
      <c r="BZ363" s="120">
        <f t="shared" si="494"/>
        <v>0</v>
      </c>
      <c r="CA363" s="120">
        <f t="shared" si="494"/>
        <v>0</v>
      </c>
      <c r="CB363" s="120">
        <f t="shared" si="494"/>
        <v>0</v>
      </c>
      <c r="CC363" s="120">
        <f t="shared" si="494"/>
        <v>0</v>
      </c>
      <c r="CD363" s="120">
        <f t="shared" si="494"/>
        <v>0</v>
      </c>
      <c r="CE363" s="120">
        <f t="shared" si="494"/>
        <v>0</v>
      </c>
      <c r="CF363" s="120">
        <f t="shared" si="494"/>
        <v>0</v>
      </c>
      <c r="CG363" s="120">
        <f t="shared" si="494"/>
        <v>0</v>
      </c>
      <c r="CH363" s="66"/>
    </row>
    <row r="364" spans="2:86" s="116" customFormat="1" ht="7.15" customHeight="1" thickTop="1" x14ac:dyDescent="0.25">
      <c r="CH364" s="77"/>
    </row>
    <row r="365" spans="2:86" s="81" customFormat="1" x14ac:dyDescent="0.25">
      <c r="B365" s="115" t="s">
        <v>1198</v>
      </c>
      <c r="D365" s="113">
        <f>SUM(F365:CG365)</f>
        <v>-494614.10764307849</v>
      </c>
      <c r="F365" s="113">
        <f>-(F$363-F$353-F$354)*Inputs!$E$210*IF(F$363-F$353-F$354&gt;0,1,0)</f>
        <v>0</v>
      </c>
      <c r="G365" s="113">
        <f>-(G$363-G$353-G$354)*Inputs!$E$210*IF(G$363-G$353-G$354&gt;0,1,0)</f>
        <v>0</v>
      </c>
      <c r="H365" s="113">
        <f>-(H$363-H$353-H$354)*Inputs!$E$210*IF(H$363-H$353-H$354&gt;0,1,0)</f>
        <v>-339.40559673312896</v>
      </c>
      <c r="I365" s="113">
        <f>-(I$363-I$353-I$354)*Inputs!$E$210*IF(I$363-I$353-I$354&gt;0,1,0)</f>
        <v>-615.32445980947523</v>
      </c>
      <c r="J365" s="113">
        <f>-(J$363-J$353-J$354)*Inputs!$E$210*IF(J$363-J$353-J$354&gt;0,1,0)</f>
        <v>-769.96853844138172</v>
      </c>
      <c r="K365" s="113">
        <f>-(K$363-K$353-K$354)*Inputs!$E$210*IF(K$363-K$353-K$354&gt;0,1,0)</f>
        <v>-1030.8845335913998</v>
      </c>
      <c r="L365" s="113">
        <f>-(L$363-L$353-L$354)*Inputs!$E$210*IF(L$363-L$353-L$354&gt;0,1,0)</f>
        <v>-1163.8732004840772</v>
      </c>
      <c r="M365" s="113">
        <f>-(M$363-M$353-M$354)*Inputs!$E$210*IF(M$363-M$353-M$354&gt;0,1,0)</f>
        <v>-1463.3055504988654</v>
      </c>
      <c r="N365" s="113">
        <f>-(N$363-N$353-N$354)*Inputs!$E$210*IF(N$363-N$353-N$354&gt;0,1,0)</f>
        <v>-8277.0125442266599</v>
      </c>
      <c r="O365" s="113">
        <f>-(O$363-O$353-O$354)*Inputs!$E$210*IF(O$363-O$353-O$354&gt;0,1,0)</f>
        <v>-8783.2175973260655</v>
      </c>
      <c r="P365" s="113">
        <f>-(P$363-P$353-P$354)*Inputs!$E$210*IF(P$363-P$353-P$354&gt;0,1,0)</f>
        <v>-8899.1881596781132</v>
      </c>
      <c r="Q365" s="113">
        <f>-(Q$363-Q$353-Q$354)*Inputs!$E$210*IF(Q$363-Q$353-Q$354&gt;0,1,0)</f>
        <v>-9423.5790718080843</v>
      </c>
      <c r="R365" s="113">
        <f>-(R$363-R$353-R$354)*Inputs!$E$210*IF(R$363-R$353-R$354&gt;0,1,0)</f>
        <v>-9614.6392728319024</v>
      </c>
      <c r="S365" s="113">
        <f>-(S$363-S$353-S$354)*Inputs!$E$210*IF(S$363-S$353-S$354&gt;0,1,0)</f>
        <v>-10087.657768768884</v>
      </c>
      <c r="T365" s="113">
        <f>-(T$363-T$353-T$354)*Inputs!$E$210*IF(T$363-T$353-T$354&gt;0,1,0)</f>
        <v>-10213.688359037078</v>
      </c>
      <c r="U365" s="113">
        <f>-(U$363-U$353-U$354)*Inputs!$E$210*IF(U$363-U$353-U$354&gt;0,1,0)</f>
        <v>-10776.509109907431</v>
      </c>
      <c r="V365" s="113">
        <f>-(V$363-V$353-V$354)*Inputs!$E$210*IF(V$363-V$353-V$354&gt;0,1,0)</f>
        <v>-10908.116010975333</v>
      </c>
      <c r="W365" s="113">
        <f>-(W$363-W$353-W$354)*Inputs!$E$210*IF(W$363-W$353-W$354&gt;0,1,0)</f>
        <v>-11491.242651933397</v>
      </c>
      <c r="X365" s="113">
        <f>-(X$363-X$353-X$354)*Inputs!$E$210*IF(X$363-X$353-X$354&gt;0,1,0)</f>
        <v>-11628.821314392986</v>
      </c>
      <c r="Y365" s="113">
        <f>-(Y$363-Y$353-Y$354)*Inputs!$E$210*IF(Y$363-Y$353-Y$354&gt;0,1,0)</f>
        <v>-12233.025104910512</v>
      </c>
      <c r="Z365" s="113">
        <f>-(Z$363-Z$353-Z$354)*Inputs!$E$210*IF(Z$363-Z$353-Z$354&gt;0,1,0)</f>
        <v>-12457.071120153954</v>
      </c>
      <c r="AA365" s="113">
        <f>-(AA$363-AA$353-AA$354)*Inputs!$E$210*IF(AA$363-AA$353-AA$354&gt;0,1,0)</f>
        <v>-13003.083525956572</v>
      </c>
      <c r="AB365" s="113">
        <f>-(AB$363-AB$353-AB$354)*Inputs!$E$210*IF(AB$363-AB$353-AB$354&gt;0,1,0)</f>
        <v>-13153.894611286982</v>
      </c>
      <c r="AC365" s="113">
        <f>-(AC$363-AC$353-AC$354)*Inputs!$E$210*IF(AC$363-AC$353-AC$354&gt;0,1,0)</f>
        <v>-13802.70869867798</v>
      </c>
      <c r="AD365" s="113">
        <f>-(AD$363-AD$353-AD$354)*Inputs!$E$210*IF(AD$363-AD$353-AD$354&gt;0,1,0)</f>
        <v>-13960.835696210414</v>
      </c>
      <c r="AE365" s="113">
        <f>-(AE$363-AE$353-AE$354)*Inputs!$E$210*IF(AE$363-AE$353-AE$354&gt;0,1,0)</f>
        <v>-14633.258709335567</v>
      </c>
      <c r="AF365" s="113">
        <f>-(AF$363-AF$353-AF$354)*Inputs!$E$210*IF(AF$363-AF$353-AF$354&gt;0,1,0)</f>
        <v>-14799.207765038615</v>
      </c>
      <c r="AG365" s="113">
        <f>-(AG$363-AG$353-AG$354)*Inputs!$E$210*IF(AG$363-AG$353-AG$354&gt;0,1,0)</f>
        <v>-15496.162731394834</v>
      </c>
      <c r="AH365" s="113">
        <f>-(AH$363-AH$353-AH$354)*Inputs!$E$210*IF(AH$363-AH$353-AH$354&gt;0,1,0)</f>
        <v>-15761.409153012655</v>
      </c>
      <c r="AI365" s="113">
        <f>-(AI$363-AI$353-AI$354)*Inputs!$E$210*IF(AI$363-AI$353-AI$354&gt;0,1,0)</f>
        <v>-16392.925030808921</v>
      </c>
      <c r="AJ365" s="113">
        <f>-(AJ$363-AJ$353-AJ$354)*Inputs!$E$210*IF(AJ$363-AJ$353-AJ$354&gt;0,1,0)</f>
        <v>-16576.166799821931</v>
      </c>
      <c r="AK365" s="113">
        <f>-(AK$363-AK$353-AK$354)*Inputs!$E$210*IF(AK$363-AK$353-AK$354&gt;0,1,0)</f>
        <v>-17325.12920511992</v>
      </c>
      <c r="AL365" s="113">
        <f>-(AL$363-AL$353-AL$354)*Inputs!$E$210*IF(AL$363-AL$353-AL$354&gt;0,1,0)</f>
        <v>-17517.911740015192</v>
      </c>
      <c r="AM365" s="113">
        <f>-(AM$363-AM$353-AM$354)*Inputs!$E$210*IF(AM$363-AM$353-AM$354&gt;0,1,0)</f>
        <v>-18082.363004406634</v>
      </c>
      <c r="AN365" s="113">
        <f>-(AN$363-AN$353-AN$354)*Inputs!$E$210*IF(AN$363-AN$353-AN$354&gt;0,1,0)</f>
        <v>-18066.983537700533</v>
      </c>
      <c r="AO365" s="113">
        <f>-(AO$363-AO$353-AO$354)*Inputs!$E$210*IF(AO$363-AO$353-AO$354&gt;0,1,0)</f>
        <v>-18647.387918025262</v>
      </c>
      <c r="AP365" s="113">
        <f>-(AP$363-AP$353-AP$354)*Inputs!$E$210*IF(AP$363-AP$353-AP$354&gt;0,1,0)</f>
        <v>-18732.709103423735</v>
      </c>
      <c r="AQ365" s="113">
        <f>-(AQ$363-AQ$353-AQ$354)*Inputs!$E$210*IF(AQ$363-AQ$353-AQ$354&gt;0,1,0)</f>
        <v>-19226.538454484358</v>
      </c>
      <c r="AR365" s="113">
        <f>-(AR$363-AR$353-AR$354)*Inputs!$E$210*IF(AR$363-AR$353-AR$354&gt;0,1,0)</f>
        <v>-19206.650687771154</v>
      </c>
      <c r="AS365" s="113">
        <f>-(AS$363-AS$353-AS$354)*Inputs!$E$210*IF(AS$363-AS$353-AS$354&gt;0,1,0)</f>
        <v>-19820.16775435493</v>
      </c>
      <c r="AT365" s="113">
        <f>-(AT$363-AT$353-AT$354)*Inputs!$E$210*IF(AT$363-AT$353-AT$354&gt;0,1,0)</f>
        <v>-19797.940959150394</v>
      </c>
      <c r="AU365" s="113">
        <f>-(AU$363-AU$353-AU$354)*Inputs!$E$210*IF(AU$363-AU$353-AU$354&gt;0,1,0)</f>
        <v>-20434.142591573112</v>
      </c>
      <c r="AV365" s="113">
        <f>-(AV$363-AV$353-AV$354)*Inputs!$E$210*IF(AV$363-AV$353-AV$354&gt;0,1,0)</f>
        <v>0</v>
      </c>
      <c r="AW365" s="113">
        <f>-(AW$363-AW$353-AW$354)*Inputs!$E$210*IF(AW$363-AW$353-AW$354&gt;0,1,0)</f>
        <v>0</v>
      </c>
      <c r="AX365" s="113">
        <f>-(AX$363-AX$353-AX$354)*Inputs!$E$210*IF(AX$363-AX$353-AX$354&gt;0,1,0)</f>
        <v>0</v>
      </c>
      <c r="AY365" s="113">
        <f>-(AY$363-AY$353-AY$354)*Inputs!$E$210*IF(AY$363-AY$353-AY$354&gt;0,1,0)</f>
        <v>0</v>
      </c>
      <c r="AZ365" s="113">
        <f>-(AZ$363-AZ$353-AZ$354)*Inputs!$E$210*IF(AZ$363-AZ$353-AZ$354&gt;0,1,0)</f>
        <v>0</v>
      </c>
      <c r="BA365" s="113">
        <f>-(BA$363-BA$353-BA$354)*Inputs!$E$210*IF(BA$363-BA$353-BA$354&gt;0,1,0)</f>
        <v>0</v>
      </c>
      <c r="BB365" s="113">
        <f>-(BB$363-BB$353-BB$354)*Inputs!$E$210*IF(BB$363-BB$353-BB$354&gt;0,1,0)</f>
        <v>0</v>
      </c>
      <c r="BC365" s="113">
        <f>-(BC$363-BC$353-BC$354)*Inputs!$E$210*IF(BC$363-BC$353-BC$354&gt;0,1,0)</f>
        <v>0</v>
      </c>
      <c r="BD365" s="113">
        <f>-(BD$363-BD$353-BD$354)*Inputs!$E$210*IF(BD$363-BD$353-BD$354&gt;0,1,0)</f>
        <v>0</v>
      </c>
      <c r="BE365" s="113">
        <f>-(BE$363-BE$353-BE$354)*Inputs!$E$210*IF(BE$363-BE$353-BE$354&gt;0,1,0)</f>
        <v>0</v>
      </c>
      <c r="BF365" s="113">
        <f>-(BF$363-BF$353-BF$354)*Inputs!$E$210*IF(BF$363-BF$353-BF$354&gt;0,1,0)</f>
        <v>0</v>
      </c>
      <c r="BG365" s="113">
        <f>-(BG$363-BG$353-BG$354)*Inputs!$E$210*IF(BG$363-BG$353-BG$354&gt;0,1,0)</f>
        <v>0</v>
      </c>
      <c r="BH365" s="113">
        <f>-(BH$363-BH$353-BH$354)*Inputs!$E$210*IF(BH$363-BH$353-BH$354&gt;0,1,0)</f>
        <v>0</v>
      </c>
      <c r="BI365" s="113">
        <f>-(BI$363-BI$353-BI$354)*Inputs!$E$210*IF(BI$363-BI$353-BI$354&gt;0,1,0)</f>
        <v>0</v>
      </c>
      <c r="BJ365" s="113">
        <f>-(BJ$363-BJ$353-BJ$354)*Inputs!$E$210*IF(BJ$363-BJ$353-BJ$354&gt;0,1,0)</f>
        <v>0</v>
      </c>
      <c r="BK365" s="113">
        <f>-(BK$363-BK$353-BK$354)*Inputs!$E$210*IF(BK$363-BK$353-BK$354&gt;0,1,0)</f>
        <v>0</v>
      </c>
      <c r="BL365" s="113">
        <f>-(BL$363-BL$353-BL$354)*Inputs!$E$210*IF(BL$363-BL$353-BL$354&gt;0,1,0)</f>
        <v>0</v>
      </c>
      <c r="BM365" s="113">
        <f>-(BM$363-BM$353-BM$354)*Inputs!$E$210*IF(BM$363-BM$353-BM$354&gt;0,1,0)</f>
        <v>0</v>
      </c>
      <c r="BN365" s="113">
        <f>-(BN$363-BN$353-BN$354)*Inputs!$E$210*IF(BN$363-BN$353-BN$354&gt;0,1,0)</f>
        <v>0</v>
      </c>
      <c r="BO365" s="113">
        <f>-(BO$363-BO$353-BO$354)*Inputs!$E$210*IF(BO$363-BO$353-BO$354&gt;0,1,0)</f>
        <v>0</v>
      </c>
      <c r="BP365" s="113">
        <f>-(BP$363-BP$353-BP$354)*Inputs!$E$210*IF(BP$363-BP$353-BP$354&gt;0,1,0)</f>
        <v>0</v>
      </c>
      <c r="BQ365" s="113">
        <f>-(BQ$363-BQ$353-BQ$354)*Inputs!$E$210*IF(BQ$363-BQ$353-BQ$354&gt;0,1,0)</f>
        <v>0</v>
      </c>
      <c r="BR365" s="113">
        <f>-(BR$363-BR$353-BR$354)*Inputs!$E$210*IF(BR$363-BR$353-BR$354&gt;0,1,0)</f>
        <v>0</v>
      </c>
      <c r="BS365" s="113">
        <f>-(BS$363-BS$353-BS$354)*Inputs!$E$210*IF(BS$363-BS$353-BS$354&gt;0,1,0)</f>
        <v>0</v>
      </c>
      <c r="BT365" s="113">
        <f>-(BT$363-BT$353-BT$354)*Inputs!$E$210*IF(BT$363-BT$353-BT$354&gt;0,1,0)</f>
        <v>0</v>
      </c>
      <c r="BU365" s="113">
        <f>-(BU$363-BU$353-BU$354)*Inputs!$E$210*IF(BU$363-BU$353-BU$354&gt;0,1,0)</f>
        <v>0</v>
      </c>
      <c r="BV365" s="113">
        <f>-(BV$363-BV$353-BV$354)*Inputs!$E$210*IF(BV$363-BV$353-BV$354&gt;0,1,0)</f>
        <v>0</v>
      </c>
      <c r="BW365" s="113">
        <f>-(BW$363-BW$353-BW$354)*Inputs!$E$210*IF(BW$363-BW$353-BW$354&gt;0,1,0)</f>
        <v>0</v>
      </c>
      <c r="BX365" s="113">
        <f>-(BX$363-BX$353-BX$354)*Inputs!$E$210*IF(BX$363-BX$353-BX$354&gt;0,1,0)</f>
        <v>0</v>
      </c>
      <c r="BY365" s="113">
        <f>-(BY$363-BY$353-BY$354)*Inputs!$E$210*IF(BY$363-BY$353-BY$354&gt;0,1,0)</f>
        <v>0</v>
      </c>
      <c r="BZ365" s="113">
        <f>-(BZ$363-BZ$353-BZ$354)*Inputs!$E$210*IF(BZ$363-BZ$353-BZ$354&gt;0,1,0)</f>
        <v>0</v>
      </c>
      <c r="CA365" s="113">
        <f>-(CA$363-CA$353-CA$354)*Inputs!$E$210*IF(CA$363-CA$353-CA$354&gt;0,1,0)</f>
        <v>0</v>
      </c>
      <c r="CB365" s="113">
        <f>-(CB$363-CB$353-CB$354)*Inputs!$E$210*IF(CB$363-CB$353-CB$354&gt;0,1,0)</f>
        <v>0</v>
      </c>
      <c r="CC365" s="113">
        <f>-(CC$363-CC$353-CC$354)*Inputs!$E$210*IF(CC$363-CC$353-CC$354&gt;0,1,0)</f>
        <v>0</v>
      </c>
      <c r="CD365" s="113">
        <f>-(CD$363-CD$353-CD$354)*Inputs!$E$210*IF(CD$363-CD$353-CD$354&gt;0,1,0)</f>
        <v>0</v>
      </c>
      <c r="CE365" s="113">
        <f>-(CE$363-CE$353-CE$354)*Inputs!$E$210*IF(CE$363-CE$353-CE$354&gt;0,1,0)</f>
        <v>0</v>
      </c>
      <c r="CF365" s="113">
        <f>-(CF$363-CF$353-CF$354)*Inputs!$E$210*IF(CF$363-CF$353-CF$354&gt;0,1,0)</f>
        <v>0</v>
      </c>
      <c r="CG365" s="113">
        <f>-(CG$363-CG$353-CG$354)*Inputs!$E$210*IF(CG$363-CG$353-CG$354&gt;0,1,0)</f>
        <v>0</v>
      </c>
      <c r="CH365" s="66"/>
    </row>
    <row r="366" spans="2:86" s="81" customFormat="1" ht="4.9000000000000004" customHeight="1" x14ac:dyDescent="0.25">
      <c r="CH366" s="66"/>
    </row>
    <row r="367" spans="2:86" s="115" customFormat="1" ht="15.75" thickBot="1" x14ac:dyDescent="0.3">
      <c r="B367" s="115" t="s">
        <v>839</v>
      </c>
      <c r="D367" s="120">
        <f>SUM(F367:CG367)</f>
        <v>1978456.430572314</v>
      </c>
      <c r="F367" s="120">
        <f>F$363+F$365</f>
        <v>0</v>
      </c>
      <c r="G367" s="120">
        <f t="shared" ref="G367:BR367" si="495">G$363+G$365</f>
        <v>0</v>
      </c>
      <c r="H367" s="120">
        <f t="shared" si="495"/>
        <v>1357.6223869325156</v>
      </c>
      <c r="I367" s="120">
        <f t="shared" si="495"/>
        <v>2461.2978392379009</v>
      </c>
      <c r="J367" s="120">
        <f t="shared" si="495"/>
        <v>3079.8741537655269</v>
      </c>
      <c r="K367" s="120">
        <f t="shared" si="495"/>
        <v>4123.538134365599</v>
      </c>
      <c r="L367" s="120">
        <f t="shared" si="495"/>
        <v>4655.4928019363088</v>
      </c>
      <c r="M367" s="120">
        <f t="shared" si="495"/>
        <v>5853.2222019954615</v>
      </c>
      <c r="N367" s="120">
        <f t="shared" si="495"/>
        <v>33108.05017690664</v>
      </c>
      <c r="O367" s="120">
        <f t="shared" si="495"/>
        <v>35132.870389304262</v>
      </c>
      <c r="P367" s="120">
        <f t="shared" si="495"/>
        <v>35596.752638712453</v>
      </c>
      <c r="Q367" s="120">
        <f t="shared" si="495"/>
        <v>37694.316287232337</v>
      </c>
      <c r="R367" s="120">
        <f t="shared" si="495"/>
        <v>38458.55709132761</v>
      </c>
      <c r="S367" s="120">
        <f t="shared" si="495"/>
        <v>40350.631075075537</v>
      </c>
      <c r="T367" s="120">
        <f t="shared" si="495"/>
        <v>40854.753436148312</v>
      </c>
      <c r="U367" s="120">
        <f t="shared" si="495"/>
        <v>43106.036439629723</v>
      </c>
      <c r="V367" s="120">
        <f t="shared" si="495"/>
        <v>43632.464043901324</v>
      </c>
      <c r="W367" s="120">
        <f t="shared" si="495"/>
        <v>45964.970607733587</v>
      </c>
      <c r="X367" s="120">
        <f t="shared" si="495"/>
        <v>46515.285257571944</v>
      </c>
      <c r="Y367" s="120">
        <f t="shared" si="495"/>
        <v>48932.10041964204</v>
      </c>
      <c r="Z367" s="120">
        <f t="shared" si="495"/>
        <v>49828.284480615817</v>
      </c>
      <c r="AA367" s="120">
        <f t="shared" si="495"/>
        <v>52012.334103826281</v>
      </c>
      <c r="AB367" s="120">
        <f t="shared" si="495"/>
        <v>52615.578445147919</v>
      </c>
      <c r="AC367" s="120">
        <f t="shared" si="495"/>
        <v>55210.834794711918</v>
      </c>
      <c r="AD367" s="120">
        <f t="shared" si="495"/>
        <v>55843.342784841647</v>
      </c>
      <c r="AE367" s="120">
        <f t="shared" si="495"/>
        <v>58533.03483734226</v>
      </c>
      <c r="AF367" s="120">
        <f t="shared" si="495"/>
        <v>59196.831060154458</v>
      </c>
      <c r="AG367" s="120">
        <f t="shared" si="495"/>
        <v>61984.650925579328</v>
      </c>
      <c r="AH367" s="120">
        <f t="shared" si="495"/>
        <v>63045.636612050621</v>
      </c>
      <c r="AI367" s="120">
        <f t="shared" si="495"/>
        <v>65571.700123235685</v>
      </c>
      <c r="AJ367" s="120">
        <f t="shared" si="495"/>
        <v>66304.667199287709</v>
      </c>
      <c r="AK367" s="120">
        <f t="shared" si="495"/>
        <v>69300.516820479679</v>
      </c>
      <c r="AL367" s="120">
        <f t="shared" si="495"/>
        <v>70071.646960060767</v>
      </c>
      <c r="AM367" s="120">
        <f t="shared" si="495"/>
        <v>72329.452017626536</v>
      </c>
      <c r="AN367" s="120">
        <f t="shared" si="495"/>
        <v>72267.934150802132</v>
      </c>
      <c r="AO367" s="120">
        <f t="shared" si="495"/>
        <v>74589.55167210105</v>
      </c>
      <c r="AP367" s="120">
        <f t="shared" si="495"/>
        <v>74930.836413694924</v>
      </c>
      <c r="AQ367" s="120">
        <f t="shared" si="495"/>
        <v>76906.153817937433</v>
      </c>
      <c r="AR367" s="120">
        <f t="shared" si="495"/>
        <v>76826.602751084618</v>
      </c>
      <c r="AS367" s="120">
        <f t="shared" si="495"/>
        <v>79280.671017419707</v>
      </c>
      <c r="AT367" s="120">
        <f t="shared" si="495"/>
        <v>79191.76383660156</v>
      </c>
      <c r="AU367" s="120">
        <f t="shared" si="495"/>
        <v>81736.57036629245</v>
      </c>
      <c r="AV367" s="120">
        <f t="shared" si="495"/>
        <v>0</v>
      </c>
      <c r="AW367" s="120">
        <f t="shared" si="495"/>
        <v>0</v>
      </c>
      <c r="AX367" s="120">
        <f t="shared" si="495"/>
        <v>0</v>
      </c>
      <c r="AY367" s="120">
        <f t="shared" si="495"/>
        <v>0</v>
      </c>
      <c r="AZ367" s="120">
        <f t="shared" si="495"/>
        <v>0</v>
      </c>
      <c r="BA367" s="120">
        <f t="shared" si="495"/>
        <v>0</v>
      </c>
      <c r="BB367" s="120">
        <f t="shared" si="495"/>
        <v>0</v>
      </c>
      <c r="BC367" s="120">
        <f t="shared" si="495"/>
        <v>0</v>
      </c>
      <c r="BD367" s="120">
        <f t="shared" si="495"/>
        <v>0</v>
      </c>
      <c r="BE367" s="120">
        <f t="shared" si="495"/>
        <v>0</v>
      </c>
      <c r="BF367" s="120">
        <f t="shared" si="495"/>
        <v>0</v>
      </c>
      <c r="BG367" s="120">
        <f t="shared" si="495"/>
        <v>0</v>
      </c>
      <c r="BH367" s="120">
        <f t="shared" si="495"/>
        <v>0</v>
      </c>
      <c r="BI367" s="120">
        <f t="shared" si="495"/>
        <v>0</v>
      </c>
      <c r="BJ367" s="120">
        <f t="shared" si="495"/>
        <v>0</v>
      </c>
      <c r="BK367" s="120">
        <f t="shared" si="495"/>
        <v>0</v>
      </c>
      <c r="BL367" s="120">
        <f t="shared" si="495"/>
        <v>0</v>
      </c>
      <c r="BM367" s="120">
        <f t="shared" si="495"/>
        <v>0</v>
      </c>
      <c r="BN367" s="120">
        <f t="shared" si="495"/>
        <v>0</v>
      </c>
      <c r="BO367" s="120">
        <f t="shared" si="495"/>
        <v>0</v>
      </c>
      <c r="BP367" s="120">
        <f t="shared" si="495"/>
        <v>0</v>
      </c>
      <c r="BQ367" s="120">
        <f t="shared" si="495"/>
        <v>0</v>
      </c>
      <c r="BR367" s="120">
        <f t="shared" si="495"/>
        <v>0</v>
      </c>
      <c r="BS367" s="120">
        <f t="shared" ref="BS367:CG367" si="496">BS$363+BS$365</f>
        <v>0</v>
      </c>
      <c r="BT367" s="120">
        <f t="shared" si="496"/>
        <v>0</v>
      </c>
      <c r="BU367" s="120">
        <f t="shared" si="496"/>
        <v>0</v>
      </c>
      <c r="BV367" s="120">
        <f t="shared" si="496"/>
        <v>0</v>
      </c>
      <c r="BW367" s="120">
        <f t="shared" si="496"/>
        <v>0</v>
      </c>
      <c r="BX367" s="120">
        <f t="shared" si="496"/>
        <v>0</v>
      </c>
      <c r="BY367" s="120">
        <f t="shared" si="496"/>
        <v>0</v>
      </c>
      <c r="BZ367" s="120">
        <f t="shared" si="496"/>
        <v>0</v>
      </c>
      <c r="CA367" s="120">
        <f t="shared" si="496"/>
        <v>0</v>
      </c>
      <c r="CB367" s="120">
        <f t="shared" si="496"/>
        <v>0</v>
      </c>
      <c r="CC367" s="120">
        <f t="shared" si="496"/>
        <v>0</v>
      </c>
      <c r="CD367" s="120">
        <f t="shared" si="496"/>
        <v>0</v>
      </c>
      <c r="CE367" s="120">
        <f t="shared" si="496"/>
        <v>0</v>
      </c>
      <c r="CF367" s="120">
        <f t="shared" si="496"/>
        <v>0</v>
      </c>
      <c r="CG367" s="120">
        <f t="shared" si="496"/>
        <v>0</v>
      </c>
      <c r="CH367" s="66"/>
    </row>
    <row r="368" spans="2:86" s="81" customFormat="1" ht="4.9000000000000004" customHeight="1" thickTop="1" x14ac:dyDescent="0.25">
      <c r="CH368" s="66"/>
    </row>
    <row r="369" spans="1:86" s="116" customFormat="1" x14ac:dyDescent="0.25">
      <c r="B369" s="77" t="s">
        <v>1199</v>
      </c>
      <c r="D369" s="582">
        <f ca="1">SUM(F369:CG369)</f>
        <v>-1978456.4305723135</v>
      </c>
      <c r="F369" s="582">
        <f ca="1">F$244</f>
        <v>0</v>
      </c>
      <c r="G369" s="582">
        <f t="shared" ref="G369:BR369" ca="1" si="497">G$244</f>
        <v>0</v>
      </c>
      <c r="H369" s="582">
        <f t="shared" ca="1" si="497"/>
        <v>-1357.6223869325156</v>
      </c>
      <c r="I369" s="582">
        <f t="shared" ca="1" si="497"/>
        <v>-2461.2978392379009</v>
      </c>
      <c r="J369" s="582">
        <f t="shared" ca="1" si="497"/>
        <v>-3079.8741537655269</v>
      </c>
      <c r="K369" s="582">
        <f t="shared" ca="1" si="497"/>
        <v>-4123.538134365599</v>
      </c>
      <c r="L369" s="582">
        <f t="shared" ca="1" si="497"/>
        <v>-4655.4928019363088</v>
      </c>
      <c r="M369" s="582">
        <f t="shared" ca="1" si="497"/>
        <v>-5853.2222019954615</v>
      </c>
      <c r="N369" s="582">
        <f t="shared" ca="1" si="497"/>
        <v>-33108.05017690664</v>
      </c>
      <c r="O369" s="582">
        <f t="shared" ca="1" si="497"/>
        <v>-35132.870389304262</v>
      </c>
      <c r="P369" s="582">
        <f t="shared" ca="1" si="497"/>
        <v>-35596.752638712453</v>
      </c>
      <c r="Q369" s="582">
        <f t="shared" ca="1" si="497"/>
        <v>-37694.316287232337</v>
      </c>
      <c r="R369" s="582">
        <f t="shared" ca="1" si="497"/>
        <v>-38458.55709132761</v>
      </c>
      <c r="S369" s="582">
        <f t="shared" ca="1" si="497"/>
        <v>-40350.631075075537</v>
      </c>
      <c r="T369" s="582">
        <f t="shared" ca="1" si="497"/>
        <v>-40854.753436148312</v>
      </c>
      <c r="U369" s="582">
        <f t="shared" ca="1" si="497"/>
        <v>-43106.036439629723</v>
      </c>
      <c r="V369" s="582">
        <f t="shared" ca="1" si="497"/>
        <v>-43632.464043901324</v>
      </c>
      <c r="W369" s="582">
        <f t="shared" ca="1" si="497"/>
        <v>-45964.970607733587</v>
      </c>
      <c r="X369" s="582">
        <f t="shared" ca="1" si="497"/>
        <v>-46515.285257571944</v>
      </c>
      <c r="Y369" s="582">
        <f t="shared" ca="1" si="497"/>
        <v>-48932.10041964204</v>
      </c>
      <c r="Z369" s="582">
        <f t="shared" ca="1" si="497"/>
        <v>-49828.284480615817</v>
      </c>
      <c r="AA369" s="582">
        <f t="shared" ca="1" si="497"/>
        <v>-52012.334103826281</v>
      </c>
      <c r="AB369" s="582">
        <f t="shared" ca="1" si="497"/>
        <v>-52615.578445147919</v>
      </c>
      <c r="AC369" s="582">
        <f t="shared" ca="1" si="497"/>
        <v>-55210.834794711918</v>
      </c>
      <c r="AD369" s="582">
        <f t="shared" ca="1" si="497"/>
        <v>-55843.342784841647</v>
      </c>
      <c r="AE369" s="582">
        <f t="shared" ca="1" si="497"/>
        <v>-58533.03483734226</v>
      </c>
      <c r="AF369" s="582">
        <f t="shared" ca="1" si="497"/>
        <v>-59196.831060154458</v>
      </c>
      <c r="AG369" s="582">
        <f t="shared" ca="1" si="497"/>
        <v>-61984.650925579328</v>
      </c>
      <c r="AH369" s="582">
        <f t="shared" ca="1" si="497"/>
        <v>-63045.636612050621</v>
      </c>
      <c r="AI369" s="582">
        <f t="shared" ca="1" si="497"/>
        <v>-58738.247421368949</v>
      </c>
      <c r="AJ369" s="582">
        <f t="shared" ca="1" si="497"/>
        <v>-54690.706571827679</v>
      </c>
      <c r="AK369" s="582">
        <f t="shared" ca="1" si="497"/>
        <v>-87747.93014980646</v>
      </c>
      <c r="AL369" s="582">
        <f t="shared" ca="1" si="497"/>
        <v>-70071.646960060767</v>
      </c>
      <c r="AM369" s="582">
        <f t="shared" ca="1" si="497"/>
        <v>-72329.452017626536</v>
      </c>
      <c r="AN369" s="582">
        <f t="shared" ca="1" si="497"/>
        <v>-72267.934150802132</v>
      </c>
      <c r="AO369" s="582">
        <f t="shared" ca="1" si="497"/>
        <v>-74589.55167210105</v>
      </c>
      <c r="AP369" s="582">
        <f t="shared" ca="1" si="497"/>
        <v>-74930.836413694924</v>
      </c>
      <c r="AQ369" s="582">
        <f t="shared" ca="1" si="497"/>
        <v>-76906.153817937433</v>
      </c>
      <c r="AR369" s="582">
        <f t="shared" ca="1" si="497"/>
        <v>-76826.602751084618</v>
      </c>
      <c r="AS369" s="582">
        <f t="shared" ca="1" si="497"/>
        <v>-79280.671017419707</v>
      </c>
      <c r="AT369" s="582">
        <f t="shared" ca="1" si="497"/>
        <v>-79191.76383660156</v>
      </c>
      <c r="AU369" s="582">
        <f t="shared" ca="1" si="497"/>
        <v>-81736.57036629229</v>
      </c>
      <c r="AV369" s="582">
        <f t="shared" ca="1" si="497"/>
        <v>0</v>
      </c>
      <c r="AW369" s="582">
        <f t="shared" ca="1" si="497"/>
        <v>0</v>
      </c>
      <c r="AX369" s="582">
        <f t="shared" ca="1" si="497"/>
        <v>0</v>
      </c>
      <c r="AY369" s="582">
        <f t="shared" ca="1" si="497"/>
        <v>0</v>
      </c>
      <c r="AZ369" s="582">
        <f t="shared" ca="1" si="497"/>
        <v>0</v>
      </c>
      <c r="BA369" s="582">
        <f t="shared" ca="1" si="497"/>
        <v>0</v>
      </c>
      <c r="BB369" s="582">
        <f t="shared" ca="1" si="497"/>
        <v>0</v>
      </c>
      <c r="BC369" s="582">
        <f t="shared" ca="1" si="497"/>
        <v>0</v>
      </c>
      <c r="BD369" s="582">
        <f t="shared" ca="1" si="497"/>
        <v>0</v>
      </c>
      <c r="BE369" s="582">
        <f t="shared" ca="1" si="497"/>
        <v>0</v>
      </c>
      <c r="BF369" s="582">
        <f t="shared" ca="1" si="497"/>
        <v>0</v>
      </c>
      <c r="BG369" s="582">
        <f t="shared" ca="1" si="497"/>
        <v>0</v>
      </c>
      <c r="BH369" s="582">
        <f t="shared" ca="1" si="497"/>
        <v>0</v>
      </c>
      <c r="BI369" s="582">
        <f t="shared" ca="1" si="497"/>
        <v>0</v>
      </c>
      <c r="BJ369" s="582">
        <f t="shared" ca="1" si="497"/>
        <v>0</v>
      </c>
      <c r="BK369" s="582">
        <f t="shared" ca="1" si="497"/>
        <v>0</v>
      </c>
      <c r="BL369" s="582">
        <f t="shared" ca="1" si="497"/>
        <v>0</v>
      </c>
      <c r="BM369" s="582">
        <f t="shared" ca="1" si="497"/>
        <v>0</v>
      </c>
      <c r="BN369" s="582">
        <f t="shared" ca="1" si="497"/>
        <v>0</v>
      </c>
      <c r="BO369" s="582">
        <f t="shared" ca="1" si="497"/>
        <v>0</v>
      </c>
      <c r="BP369" s="582">
        <f t="shared" ca="1" si="497"/>
        <v>0</v>
      </c>
      <c r="BQ369" s="582">
        <f t="shared" ca="1" si="497"/>
        <v>0</v>
      </c>
      <c r="BR369" s="582">
        <f t="shared" ca="1" si="497"/>
        <v>0</v>
      </c>
      <c r="BS369" s="582">
        <f t="shared" ref="BS369:CG369" ca="1" si="498">BS$244</f>
        <v>0</v>
      </c>
      <c r="BT369" s="582">
        <f t="shared" ca="1" si="498"/>
        <v>0</v>
      </c>
      <c r="BU369" s="582">
        <f t="shared" ca="1" si="498"/>
        <v>0</v>
      </c>
      <c r="BV369" s="582">
        <f t="shared" ca="1" si="498"/>
        <v>0</v>
      </c>
      <c r="BW369" s="582">
        <f t="shared" ca="1" si="498"/>
        <v>0</v>
      </c>
      <c r="BX369" s="582">
        <f t="shared" ca="1" si="498"/>
        <v>0</v>
      </c>
      <c r="BY369" s="582">
        <f t="shared" ca="1" si="498"/>
        <v>0</v>
      </c>
      <c r="BZ369" s="582">
        <f t="shared" ca="1" si="498"/>
        <v>0</v>
      </c>
      <c r="CA369" s="582">
        <f t="shared" ca="1" si="498"/>
        <v>0</v>
      </c>
      <c r="CB369" s="582">
        <f t="shared" ca="1" si="498"/>
        <v>0</v>
      </c>
      <c r="CC369" s="582">
        <f t="shared" ca="1" si="498"/>
        <v>0</v>
      </c>
      <c r="CD369" s="582">
        <f t="shared" ca="1" si="498"/>
        <v>0</v>
      </c>
      <c r="CE369" s="582">
        <f t="shared" ca="1" si="498"/>
        <v>0</v>
      </c>
      <c r="CF369" s="582">
        <f t="shared" ca="1" si="498"/>
        <v>0</v>
      </c>
      <c r="CG369" s="582">
        <f t="shared" ca="1" si="498"/>
        <v>0</v>
      </c>
      <c r="CH369" s="66"/>
    </row>
    <row r="370" spans="1:86" s="81" customFormat="1" ht="6" customHeight="1" x14ac:dyDescent="0.25">
      <c r="CH370" s="66"/>
    </row>
    <row r="371" spans="1:86" s="81" customFormat="1" x14ac:dyDescent="0.25">
      <c r="B371" s="81" t="s">
        <v>1200</v>
      </c>
      <c r="D371" s="113">
        <f ca="1">SUM(F371:CG371)</f>
        <v>1.4551915228366852E-10</v>
      </c>
      <c r="F371" s="113">
        <f ca="1">F$369+F$367</f>
        <v>0</v>
      </c>
      <c r="G371" s="113">
        <f t="shared" ref="G371:BR371" ca="1" si="499">G$369+G$367</f>
        <v>0</v>
      </c>
      <c r="H371" s="113">
        <f t="shared" ca="1" si="499"/>
        <v>0</v>
      </c>
      <c r="I371" s="113">
        <f t="shared" ca="1" si="499"/>
        <v>0</v>
      </c>
      <c r="J371" s="113">
        <f t="shared" ca="1" si="499"/>
        <v>0</v>
      </c>
      <c r="K371" s="113">
        <f t="shared" ca="1" si="499"/>
        <v>0</v>
      </c>
      <c r="L371" s="113">
        <f t="shared" ca="1" si="499"/>
        <v>0</v>
      </c>
      <c r="M371" s="113">
        <f t="shared" ca="1" si="499"/>
        <v>0</v>
      </c>
      <c r="N371" s="113">
        <f t="shared" ca="1" si="499"/>
        <v>0</v>
      </c>
      <c r="O371" s="113">
        <f t="shared" ca="1" si="499"/>
        <v>0</v>
      </c>
      <c r="P371" s="113">
        <f t="shared" ca="1" si="499"/>
        <v>0</v>
      </c>
      <c r="Q371" s="113">
        <f t="shared" ca="1" si="499"/>
        <v>0</v>
      </c>
      <c r="R371" s="113">
        <f t="shared" ca="1" si="499"/>
        <v>0</v>
      </c>
      <c r="S371" s="113">
        <f t="shared" ca="1" si="499"/>
        <v>0</v>
      </c>
      <c r="T371" s="113">
        <f t="shared" ca="1" si="499"/>
        <v>0</v>
      </c>
      <c r="U371" s="113">
        <f t="shared" ca="1" si="499"/>
        <v>0</v>
      </c>
      <c r="V371" s="113">
        <f t="shared" ca="1" si="499"/>
        <v>0</v>
      </c>
      <c r="W371" s="113">
        <f t="shared" ca="1" si="499"/>
        <v>0</v>
      </c>
      <c r="X371" s="113">
        <f t="shared" ca="1" si="499"/>
        <v>0</v>
      </c>
      <c r="Y371" s="113">
        <f t="shared" ca="1" si="499"/>
        <v>0</v>
      </c>
      <c r="Z371" s="113">
        <f t="shared" ca="1" si="499"/>
        <v>0</v>
      </c>
      <c r="AA371" s="113">
        <f t="shared" ca="1" si="499"/>
        <v>0</v>
      </c>
      <c r="AB371" s="113">
        <f t="shared" ca="1" si="499"/>
        <v>0</v>
      </c>
      <c r="AC371" s="113">
        <f t="shared" ca="1" si="499"/>
        <v>0</v>
      </c>
      <c r="AD371" s="113">
        <f t="shared" ca="1" si="499"/>
        <v>0</v>
      </c>
      <c r="AE371" s="113">
        <f t="shared" ca="1" si="499"/>
        <v>0</v>
      </c>
      <c r="AF371" s="113">
        <f t="shared" ca="1" si="499"/>
        <v>0</v>
      </c>
      <c r="AG371" s="113">
        <f t="shared" ca="1" si="499"/>
        <v>0</v>
      </c>
      <c r="AH371" s="113">
        <f t="shared" ca="1" si="499"/>
        <v>0</v>
      </c>
      <c r="AI371" s="113">
        <f t="shared" ca="1" si="499"/>
        <v>6833.4527018667359</v>
      </c>
      <c r="AJ371" s="113">
        <f t="shared" ca="1" si="499"/>
        <v>11613.96062746003</v>
      </c>
      <c r="AK371" s="113">
        <f t="shared" ca="1" si="499"/>
        <v>-18447.413329326781</v>
      </c>
      <c r="AL371" s="113">
        <f t="shared" ca="1" si="499"/>
        <v>0</v>
      </c>
      <c r="AM371" s="113">
        <f t="shared" ca="1" si="499"/>
        <v>0</v>
      </c>
      <c r="AN371" s="113">
        <f t="shared" ca="1" si="499"/>
        <v>0</v>
      </c>
      <c r="AO371" s="113">
        <f t="shared" ca="1" si="499"/>
        <v>0</v>
      </c>
      <c r="AP371" s="113">
        <f t="shared" ca="1" si="499"/>
        <v>0</v>
      </c>
      <c r="AQ371" s="113">
        <f t="shared" ca="1" si="499"/>
        <v>0</v>
      </c>
      <c r="AR371" s="113">
        <f t="shared" ca="1" si="499"/>
        <v>0</v>
      </c>
      <c r="AS371" s="113">
        <f t="shared" ca="1" si="499"/>
        <v>0</v>
      </c>
      <c r="AT371" s="113">
        <f t="shared" ca="1" si="499"/>
        <v>0</v>
      </c>
      <c r="AU371" s="113">
        <f t="shared" ca="1" si="499"/>
        <v>1.6007106751203537E-10</v>
      </c>
      <c r="AV371" s="113">
        <f t="shared" ca="1" si="499"/>
        <v>0</v>
      </c>
      <c r="AW371" s="113">
        <f t="shared" ca="1" si="499"/>
        <v>0</v>
      </c>
      <c r="AX371" s="113">
        <f t="shared" ca="1" si="499"/>
        <v>0</v>
      </c>
      <c r="AY371" s="113">
        <f t="shared" ca="1" si="499"/>
        <v>0</v>
      </c>
      <c r="AZ371" s="113">
        <f t="shared" ca="1" si="499"/>
        <v>0</v>
      </c>
      <c r="BA371" s="113">
        <f t="shared" ca="1" si="499"/>
        <v>0</v>
      </c>
      <c r="BB371" s="113">
        <f t="shared" ca="1" si="499"/>
        <v>0</v>
      </c>
      <c r="BC371" s="113">
        <f t="shared" ca="1" si="499"/>
        <v>0</v>
      </c>
      <c r="BD371" s="113">
        <f t="shared" ca="1" si="499"/>
        <v>0</v>
      </c>
      <c r="BE371" s="113">
        <f t="shared" ca="1" si="499"/>
        <v>0</v>
      </c>
      <c r="BF371" s="113">
        <f t="shared" ca="1" si="499"/>
        <v>0</v>
      </c>
      <c r="BG371" s="113">
        <f t="shared" ca="1" si="499"/>
        <v>0</v>
      </c>
      <c r="BH371" s="113">
        <f t="shared" ca="1" si="499"/>
        <v>0</v>
      </c>
      <c r="BI371" s="113">
        <f t="shared" ca="1" si="499"/>
        <v>0</v>
      </c>
      <c r="BJ371" s="113">
        <f t="shared" ca="1" si="499"/>
        <v>0</v>
      </c>
      <c r="BK371" s="113">
        <f t="shared" ca="1" si="499"/>
        <v>0</v>
      </c>
      <c r="BL371" s="113">
        <f t="shared" ca="1" si="499"/>
        <v>0</v>
      </c>
      <c r="BM371" s="113">
        <f t="shared" ca="1" si="499"/>
        <v>0</v>
      </c>
      <c r="BN371" s="113">
        <f t="shared" ca="1" si="499"/>
        <v>0</v>
      </c>
      <c r="BO371" s="113">
        <f t="shared" ca="1" si="499"/>
        <v>0</v>
      </c>
      <c r="BP371" s="113">
        <f t="shared" ca="1" si="499"/>
        <v>0</v>
      </c>
      <c r="BQ371" s="113">
        <f t="shared" ca="1" si="499"/>
        <v>0</v>
      </c>
      <c r="BR371" s="113">
        <f t="shared" ca="1" si="499"/>
        <v>0</v>
      </c>
      <c r="BS371" s="113">
        <f t="shared" ref="BS371:CG371" ca="1" si="500">BS$369+BS$367</f>
        <v>0</v>
      </c>
      <c r="BT371" s="113">
        <f t="shared" ca="1" si="500"/>
        <v>0</v>
      </c>
      <c r="BU371" s="113">
        <f t="shared" ca="1" si="500"/>
        <v>0</v>
      </c>
      <c r="BV371" s="113">
        <f t="shared" ca="1" si="500"/>
        <v>0</v>
      </c>
      <c r="BW371" s="113">
        <f t="shared" ca="1" si="500"/>
        <v>0</v>
      </c>
      <c r="BX371" s="113">
        <f t="shared" ca="1" si="500"/>
        <v>0</v>
      </c>
      <c r="BY371" s="113">
        <f t="shared" ca="1" si="500"/>
        <v>0</v>
      </c>
      <c r="BZ371" s="113">
        <f t="shared" ca="1" si="500"/>
        <v>0</v>
      </c>
      <c r="CA371" s="113">
        <f t="shared" ca="1" si="500"/>
        <v>0</v>
      </c>
      <c r="CB371" s="113">
        <f t="shared" ca="1" si="500"/>
        <v>0</v>
      </c>
      <c r="CC371" s="113">
        <f t="shared" ca="1" si="500"/>
        <v>0</v>
      </c>
      <c r="CD371" s="113">
        <f t="shared" ca="1" si="500"/>
        <v>0</v>
      </c>
      <c r="CE371" s="113">
        <f t="shared" ca="1" si="500"/>
        <v>0</v>
      </c>
      <c r="CF371" s="113">
        <f t="shared" ca="1" si="500"/>
        <v>0</v>
      </c>
      <c r="CG371" s="113">
        <f t="shared" ca="1" si="500"/>
        <v>0</v>
      </c>
      <c r="CH371" s="66"/>
    </row>
    <row r="372" spans="1:86" ht="7.15" customHeight="1" x14ac:dyDescent="0.25"/>
    <row r="373" spans="1:86" ht="3.6" customHeight="1" x14ac:dyDescent="0.25"/>
    <row r="374" spans="1:86" s="147" customFormat="1" ht="21" x14ac:dyDescent="0.35">
      <c r="A374" s="69" t="s">
        <v>910</v>
      </c>
      <c r="B374" s="70"/>
      <c r="C374" s="70"/>
      <c r="D374" s="70"/>
      <c r="E374" s="70"/>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66"/>
    </row>
    <row r="375" spans="1:86" ht="9.6" customHeight="1" x14ac:dyDescent="0.25">
      <c r="A375" s="74"/>
    </row>
    <row r="376" spans="1:86" s="81" customFormat="1" x14ac:dyDescent="0.25">
      <c r="A376" s="115" t="s">
        <v>66</v>
      </c>
      <c r="CH376" s="66"/>
    </row>
    <row r="377" spans="1:86" s="81" customFormat="1" x14ac:dyDescent="0.25">
      <c r="B377" s="81" t="s">
        <v>668</v>
      </c>
      <c r="D377" s="113"/>
      <c r="F377" s="113">
        <f ca="1">IF(F$405&gt;=0,F$405,0)</f>
        <v>0</v>
      </c>
      <c r="G377" s="113">
        <f t="shared" ref="G377:BR377" ca="1" si="501">IF(G$405&gt;=0,G$405,0)</f>
        <v>3583.7965976810319</v>
      </c>
      <c r="H377" s="113">
        <f t="shared" ca="1" si="501"/>
        <v>10841.680605531959</v>
      </c>
      <c r="I377" s="113">
        <f t="shared" ca="1" si="501"/>
        <v>18025.464304850466</v>
      </c>
      <c r="J377" s="113">
        <f t="shared" ca="1" si="501"/>
        <v>24508.122257853447</v>
      </c>
      <c r="K377" s="113">
        <f t="shared" ca="1" si="501"/>
        <v>30767.342917029448</v>
      </c>
      <c r="L377" s="113">
        <f t="shared" ca="1" si="501"/>
        <v>36175.31600479858</v>
      </c>
      <c r="M377" s="113">
        <f t="shared" ca="1" si="501"/>
        <v>41454.499841423545</v>
      </c>
      <c r="N377" s="113">
        <f t="shared" ca="1" si="501"/>
        <v>45853.463264239304</v>
      </c>
      <c r="O377" s="113">
        <f t="shared" ca="1" si="501"/>
        <v>50093.808068960185</v>
      </c>
      <c r="P377" s="113">
        <f t="shared" ca="1" si="501"/>
        <v>53423.221246925372</v>
      </c>
      <c r="Q377" s="113">
        <f t="shared" ca="1" si="501"/>
        <v>56562.396677827906</v>
      </c>
      <c r="R377" s="113">
        <f t="shared" ca="1" si="501"/>
        <v>58880.875551152021</v>
      </c>
      <c r="S377" s="113">
        <f t="shared" ca="1" si="501"/>
        <v>60852.811445807107</v>
      </c>
      <c r="T377" s="113">
        <f t="shared" ca="1" si="501"/>
        <v>61846.754709116634</v>
      </c>
      <c r="U377" s="113">
        <f t="shared" ca="1" si="501"/>
        <v>62581.416695349428</v>
      </c>
      <c r="V377" s="113">
        <f t="shared" ca="1" si="501"/>
        <v>62301.508504238045</v>
      </c>
      <c r="W377" s="113">
        <f t="shared" ca="1" si="501"/>
        <v>61724.660147543211</v>
      </c>
      <c r="X377" s="113">
        <f t="shared" ca="1" si="501"/>
        <v>60094.469414745647</v>
      </c>
      <c r="Y377" s="113">
        <f t="shared" ca="1" si="501"/>
        <v>58127.420094547531</v>
      </c>
      <c r="Z377" s="113">
        <f t="shared" ca="1" si="501"/>
        <v>55188.718822463103</v>
      </c>
      <c r="AA377" s="113">
        <f t="shared" ca="1" si="501"/>
        <v>51748.056480951498</v>
      </c>
      <c r="AB377" s="113">
        <f t="shared" ca="1" si="501"/>
        <v>47169.388790127974</v>
      </c>
      <c r="AC377" s="113">
        <f t="shared" ca="1" si="501"/>
        <v>42166.69664602408</v>
      </c>
      <c r="AD377" s="113">
        <f t="shared" ca="1" si="501"/>
        <v>35979.820843531648</v>
      </c>
      <c r="AE377" s="113">
        <f t="shared" ca="1" si="501"/>
        <v>29321.377108679939</v>
      </c>
      <c r="AF377" s="113">
        <f t="shared" ca="1" si="501"/>
        <v>21429.800707818438</v>
      </c>
      <c r="AG377" s="113">
        <f t="shared" ca="1" si="501"/>
        <v>13016.260286774042</v>
      </c>
      <c r="AH377" s="113">
        <f t="shared" ca="1" si="501"/>
        <v>3440.4902065418501</v>
      </c>
      <c r="AI377" s="113">
        <f t="shared" ca="1" si="501"/>
        <v>0</v>
      </c>
      <c r="AJ377" s="113">
        <f t="shared" ca="1" si="501"/>
        <v>0</v>
      </c>
      <c r="AK377" s="113">
        <f t="shared" ca="1" si="501"/>
        <v>5175.7042779774929</v>
      </c>
      <c r="AL377" s="113">
        <f t="shared" ca="1" si="501"/>
        <v>4461.6715223389183</v>
      </c>
      <c r="AM377" s="113">
        <f t="shared" ca="1" si="501"/>
        <v>4116.005631401873</v>
      </c>
      <c r="AN377" s="113">
        <f t="shared" ca="1" si="501"/>
        <v>3401.9728757632838</v>
      </c>
      <c r="AO377" s="113">
        <f t="shared" ca="1" si="501"/>
        <v>3056.3069848262239</v>
      </c>
      <c r="AP377" s="113">
        <f t="shared" ca="1" si="501"/>
        <v>2465.0631840881542</v>
      </c>
      <c r="AQ377" s="113">
        <f t="shared" ca="1" si="501"/>
        <v>2119.3972931510943</v>
      </c>
      <c r="AR377" s="113">
        <f t="shared" ca="1" si="501"/>
        <v>1405.3645375125197</v>
      </c>
      <c r="AS377" s="113">
        <f t="shared" ca="1" si="501"/>
        <v>1059.6986465754599</v>
      </c>
      <c r="AT377" s="113">
        <f t="shared" ca="1" si="501"/>
        <v>345.66589093688526</v>
      </c>
      <c r="AU377" s="113">
        <f t="shared" ca="1" si="501"/>
        <v>0</v>
      </c>
      <c r="AV377" s="113">
        <f t="shared" ca="1" si="501"/>
        <v>0</v>
      </c>
      <c r="AW377" s="113">
        <f t="shared" ca="1" si="501"/>
        <v>0</v>
      </c>
      <c r="AX377" s="113">
        <f t="shared" ca="1" si="501"/>
        <v>0</v>
      </c>
      <c r="AY377" s="113">
        <f t="shared" ca="1" si="501"/>
        <v>0</v>
      </c>
      <c r="AZ377" s="113">
        <f t="shared" ca="1" si="501"/>
        <v>0</v>
      </c>
      <c r="BA377" s="113">
        <f t="shared" ca="1" si="501"/>
        <v>0</v>
      </c>
      <c r="BB377" s="113">
        <f t="shared" ca="1" si="501"/>
        <v>0</v>
      </c>
      <c r="BC377" s="113">
        <f t="shared" ca="1" si="501"/>
        <v>0</v>
      </c>
      <c r="BD377" s="113">
        <f t="shared" ca="1" si="501"/>
        <v>0</v>
      </c>
      <c r="BE377" s="113">
        <f t="shared" ca="1" si="501"/>
        <v>0</v>
      </c>
      <c r="BF377" s="113">
        <f t="shared" ca="1" si="501"/>
        <v>0</v>
      </c>
      <c r="BG377" s="113">
        <f t="shared" ca="1" si="501"/>
        <v>0</v>
      </c>
      <c r="BH377" s="113">
        <f t="shared" ca="1" si="501"/>
        <v>0</v>
      </c>
      <c r="BI377" s="113">
        <f t="shared" ca="1" si="501"/>
        <v>0</v>
      </c>
      <c r="BJ377" s="113">
        <f t="shared" ca="1" si="501"/>
        <v>0</v>
      </c>
      <c r="BK377" s="113">
        <f t="shared" ca="1" si="501"/>
        <v>0</v>
      </c>
      <c r="BL377" s="113">
        <f t="shared" ca="1" si="501"/>
        <v>0</v>
      </c>
      <c r="BM377" s="113">
        <f t="shared" ca="1" si="501"/>
        <v>0</v>
      </c>
      <c r="BN377" s="113">
        <f t="shared" ca="1" si="501"/>
        <v>0</v>
      </c>
      <c r="BO377" s="113">
        <f t="shared" ca="1" si="501"/>
        <v>0</v>
      </c>
      <c r="BP377" s="113">
        <f t="shared" ca="1" si="501"/>
        <v>0</v>
      </c>
      <c r="BQ377" s="113">
        <f t="shared" ca="1" si="501"/>
        <v>0</v>
      </c>
      <c r="BR377" s="113">
        <f t="shared" ca="1" si="501"/>
        <v>0</v>
      </c>
      <c r="BS377" s="113">
        <f t="shared" ref="BS377:CG377" ca="1" si="502">IF(BS$405&gt;=0,BS$405,0)</f>
        <v>0</v>
      </c>
      <c r="BT377" s="113">
        <f t="shared" ca="1" si="502"/>
        <v>0</v>
      </c>
      <c r="BU377" s="113">
        <f t="shared" ca="1" si="502"/>
        <v>0</v>
      </c>
      <c r="BV377" s="113">
        <f t="shared" ca="1" si="502"/>
        <v>0</v>
      </c>
      <c r="BW377" s="113">
        <f t="shared" ca="1" si="502"/>
        <v>0</v>
      </c>
      <c r="BX377" s="113">
        <f t="shared" ca="1" si="502"/>
        <v>0</v>
      </c>
      <c r="BY377" s="113">
        <f t="shared" ca="1" si="502"/>
        <v>0</v>
      </c>
      <c r="BZ377" s="113">
        <f t="shared" ca="1" si="502"/>
        <v>0</v>
      </c>
      <c r="CA377" s="113">
        <f t="shared" ca="1" si="502"/>
        <v>0</v>
      </c>
      <c r="CB377" s="113">
        <f t="shared" ca="1" si="502"/>
        <v>0</v>
      </c>
      <c r="CC377" s="113">
        <f t="shared" ca="1" si="502"/>
        <v>0</v>
      </c>
      <c r="CD377" s="113">
        <f t="shared" ca="1" si="502"/>
        <v>0</v>
      </c>
      <c r="CE377" s="113">
        <f t="shared" ca="1" si="502"/>
        <v>0</v>
      </c>
      <c r="CF377" s="113">
        <f t="shared" ca="1" si="502"/>
        <v>0</v>
      </c>
      <c r="CG377" s="113">
        <f t="shared" ca="1" si="502"/>
        <v>0</v>
      </c>
      <c r="CH377" s="66"/>
    </row>
    <row r="378" spans="1:86" s="81" customFormat="1" x14ac:dyDescent="0.25">
      <c r="B378" s="81" t="s">
        <v>1229</v>
      </c>
      <c r="D378" s="113"/>
      <c r="F378" s="113">
        <f>F448</f>
        <v>0</v>
      </c>
      <c r="G378" s="113">
        <f t="shared" ref="G378:BR378" si="503">G448</f>
        <v>0</v>
      </c>
      <c r="H378" s="113">
        <f t="shared" si="503"/>
        <v>0</v>
      </c>
      <c r="I378" s="113">
        <f t="shared" si="503"/>
        <v>0</v>
      </c>
      <c r="J378" s="113">
        <f t="shared" si="503"/>
        <v>0</v>
      </c>
      <c r="K378" s="113">
        <f t="shared" si="503"/>
        <v>0</v>
      </c>
      <c r="L378" s="113">
        <f t="shared" si="503"/>
        <v>0</v>
      </c>
      <c r="M378" s="113">
        <f t="shared" si="503"/>
        <v>0</v>
      </c>
      <c r="N378" s="113">
        <f t="shared" si="503"/>
        <v>0</v>
      </c>
      <c r="O378" s="113">
        <f t="shared" si="503"/>
        <v>0</v>
      </c>
      <c r="P378" s="113">
        <f t="shared" si="503"/>
        <v>0</v>
      </c>
      <c r="Q378" s="113">
        <f t="shared" si="503"/>
        <v>0</v>
      </c>
      <c r="R378" s="113">
        <f t="shared" si="503"/>
        <v>0</v>
      </c>
      <c r="S378" s="113">
        <f t="shared" si="503"/>
        <v>0</v>
      </c>
      <c r="T378" s="113">
        <f t="shared" si="503"/>
        <v>0</v>
      </c>
      <c r="U378" s="113">
        <f t="shared" si="503"/>
        <v>0</v>
      </c>
      <c r="V378" s="113">
        <f t="shared" si="503"/>
        <v>0</v>
      </c>
      <c r="W378" s="113">
        <f t="shared" si="503"/>
        <v>0</v>
      </c>
      <c r="X378" s="113">
        <f t="shared" si="503"/>
        <v>0</v>
      </c>
      <c r="Y378" s="113">
        <f t="shared" si="503"/>
        <v>0</v>
      </c>
      <c r="Z378" s="113">
        <f t="shared" si="503"/>
        <v>0</v>
      </c>
      <c r="AA378" s="113">
        <f t="shared" si="503"/>
        <v>0</v>
      </c>
      <c r="AB378" s="113">
        <f t="shared" si="503"/>
        <v>0</v>
      </c>
      <c r="AC378" s="113">
        <f t="shared" si="503"/>
        <v>0</v>
      </c>
      <c r="AD378" s="113">
        <f t="shared" si="503"/>
        <v>0</v>
      </c>
      <c r="AE378" s="113">
        <f t="shared" si="503"/>
        <v>0</v>
      </c>
      <c r="AF378" s="113">
        <f t="shared" si="503"/>
        <v>0</v>
      </c>
      <c r="AG378" s="113">
        <f t="shared" si="503"/>
        <v>0</v>
      </c>
      <c r="AH378" s="113">
        <f t="shared" si="503"/>
        <v>0</v>
      </c>
      <c r="AI378" s="113">
        <f t="shared" si="503"/>
        <v>0</v>
      </c>
      <c r="AJ378" s="113">
        <f t="shared" si="503"/>
        <v>0</v>
      </c>
      <c r="AK378" s="113">
        <f t="shared" si="503"/>
        <v>0</v>
      </c>
      <c r="AL378" s="113">
        <f t="shared" si="503"/>
        <v>0</v>
      </c>
      <c r="AM378" s="113">
        <f t="shared" si="503"/>
        <v>0</v>
      </c>
      <c r="AN378" s="113">
        <f t="shared" si="503"/>
        <v>0</v>
      </c>
      <c r="AO378" s="113">
        <f t="shared" si="503"/>
        <v>0</v>
      </c>
      <c r="AP378" s="113">
        <f t="shared" si="503"/>
        <v>0</v>
      </c>
      <c r="AQ378" s="113">
        <f t="shared" si="503"/>
        <v>0</v>
      </c>
      <c r="AR378" s="113">
        <f t="shared" si="503"/>
        <v>0</v>
      </c>
      <c r="AS378" s="113">
        <f t="shared" si="503"/>
        <v>0</v>
      </c>
      <c r="AT378" s="113">
        <f t="shared" si="503"/>
        <v>0</v>
      </c>
      <c r="AU378" s="113">
        <f t="shared" si="503"/>
        <v>0</v>
      </c>
      <c r="AV378" s="113">
        <f t="shared" si="503"/>
        <v>0</v>
      </c>
      <c r="AW378" s="113">
        <f t="shared" si="503"/>
        <v>0</v>
      </c>
      <c r="AX378" s="113">
        <f t="shared" si="503"/>
        <v>0</v>
      </c>
      <c r="AY378" s="113">
        <f t="shared" si="503"/>
        <v>0</v>
      </c>
      <c r="AZ378" s="113">
        <f t="shared" si="503"/>
        <v>0</v>
      </c>
      <c r="BA378" s="113">
        <f t="shared" si="503"/>
        <v>0</v>
      </c>
      <c r="BB378" s="113">
        <f t="shared" si="503"/>
        <v>0</v>
      </c>
      <c r="BC378" s="113">
        <f t="shared" si="503"/>
        <v>0</v>
      </c>
      <c r="BD378" s="113">
        <f t="shared" si="503"/>
        <v>0</v>
      </c>
      <c r="BE378" s="113">
        <f t="shared" si="503"/>
        <v>0</v>
      </c>
      <c r="BF378" s="113">
        <f t="shared" si="503"/>
        <v>0</v>
      </c>
      <c r="BG378" s="113">
        <f t="shared" si="503"/>
        <v>0</v>
      </c>
      <c r="BH378" s="113">
        <f t="shared" si="503"/>
        <v>0</v>
      </c>
      <c r="BI378" s="113">
        <f t="shared" si="503"/>
        <v>0</v>
      </c>
      <c r="BJ378" s="113">
        <f t="shared" si="503"/>
        <v>0</v>
      </c>
      <c r="BK378" s="113">
        <f t="shared" si="503"/>
        <v>0</v>
      </c>
      <c r="BL378" s="113">
        <f t="shared" si="503"/>
        <v>0</v>
      </c>
      <c r="BM378" s="113">
        <f t="shared" si="503"/>
        <v>0</v>
      </c>
      <c r="BN378" s="113">
        <f t="shared" si="503"/>
        <v>0</v>
      </c>
      <c r="BO378" s="113">
        <f t="shared" si="503"/>
        <v>0</v>
      </c>
      <c r="BP378" s="113">
        <f t="shared" si="503"/>
        <v>0</v>
      </c>
      <c r="BQ378" s="113">
        <f t="shared" si="503"/>
        <v>0</v>
      </c>
      <c r="BR378" s="113">
        <f t="shared" si="503"/>
        <v>0</v>
      </c>
      <c r="BS378" s="113">
        <f t="shared" ref="BS378:CG378" si="504">BS448</f>
        <v>0</v>
      </c>
      <c r="BT378" s="113">
        <f t="shared" si="504"/>
        <v>0</v>
      </c>
      <c r="BU378" s="113">
        <f t="shared" si="504"/>
        <v>0</v>
      </c>
      <c r="BV378" s="113">
        <f t="shared" si="504"/>
        <v>0</v>
      </c>
      <c r="BW378" s="113">
        <f t="shared" si="504"/>
        <v>0</v>
      </c>
      <c r="BX378" s="113">
        <f t="shared" si="504"/>
        <v>0</v>
      </c>
      <c r="BY378" s="113">
        <f t="shared" si="504"/>
        <v>0</v>
      </c>
      <c r="BZ378" s="113">
        <f t="shared" si="504"/>
        <v>0</v>
      </c>
      <c r="CA378" s="113">
        <f t="shared" si="504"/>
        <v>0</v>
      </c>
      <c r="CB378" s="113">
        <f t="shared" si="504"/>
        <v>0</v>
      </c>
      <c r="CC378" s="113">
        <f t="shared" si="504"/>
        <v>0</v>
      </c>
      <c r="CD378" s="113">
        <f t="shared" si="504"/>
        <v>0</v>
      </c>
      <c r="CE378" s="113">
        <f t="shared" si="504"/>
        <v>0</v>
      </c>
      <c r="CF378" s="113">
        <f t="shared" si="504"/>
        <v>0</v>
      </c>
      <c r="CG378" s="113">
        <f t="shared" si="504"/>
        <v>0</v>
      </c>
      <c r="CH378" s="66"/>
    </row>
    <row r="379" spans="1:86" s="81" customFormat="1" x14ac:dyDescent="0.25">
      <c r="B379" s="81" t="s">
        <v>809</v>
      </c>
      <c r="D379" s="113"/>
      <c r="F379" s="113">
        <f>F462</f>
        <v>0</v>
      </c>
      <c r="G379" s="113">
        <f t="shared" ref="G379:BR379" si="505">G462</f>
        <v>0</v>
      </c>
      <c r="H379" s="113">
        <f t="shared" si="505"/>
        <v>0</v>
      </c>
      <c r="I379" s="113">
        <f t="shared" si="505"/>
        <v>0</v>
      </c>
      <c r="J379" s="113">
        <f t="shared" si="505"/>
        <v>0</v>
      </c>
      <c r="K379" s="113">
        <f t="shared" si="505"/>
        <v>0</v>
      </c>
      <c r="L379" s="113">
        <f t="shared" si="505"/>
        <v>0</v>
      </c>
      <c r="M379" s="113">
        <f t="shared" si="505"/>
        <v>0</v>
      </c>
      <c r="N379" s="113">
        <f t="shared" si="505"/>
        <v>0</v>
      </c>
      <c r="O379" s="113">
        <f t="shared" si="505"/>
        <v>0</v>
      </c>
      <c r="P379" s="113">
        <f t="shared" si="505"/>
        <v>0</v>
      </c>
      <c r="Q379" s="113">
        <f t="shared" si="505"/>
        <v>0</v>
      </c>
      <c r="R379" s="113">
        <f t="shared" si="505"/>
        <v>0</v>
      </c>
      <c r="S379" s="113">
        <f t="shared" si="505"/>
        <v>0</v>
      </c>
      <c r="T379" s="113">
        <f t="shared" si="505"/>
        <v>0</v>
      </c>
      <c r="U379" s="113">
        <f t="shared" si="505"/>
        <v>0</v>
      </c>
      <c r="V379" s="113">
        <f t="shared" si="505"/>
        <v>0</v>
      </c>
      <c r="W379" s="113">
        <f t="shared" si="505"/>
        <v>0</v>
      </c>
      <c r="X379" s="113">
        <f t="shared" si="505"/>
        <v>0</v>
      </c>
      <c r="Y379" s="113">
        <f t="shared" si="505"/>
        <v>0</v>
      </c>
      <c r="Z379" s="113">
        <f t="shared" si="505"/>
        <v>0</v>
      </c>
      <c r="AA379" s="113">
        <f t="shared" si="505"/>
        <v>0</v>
      </c>
      <c r="AB379" s="113">
        <f t="shared" si="505"/>
        <v>0</v>
      </c>
      <c r="AC379" s="113">
        <f t="shared" si="505"/>
        <v>0</v>
      </c>
      <c r="AD379" s="113">
        <f t="shared" si="505"/>
        <v>0</v>
      </c>
      <c r="AE379" s="113">
        <f t="shared" si="505"/>
        <v>0</v>
      </c>
      <c r="AF379" s="113">
        <f t="shared" si="505"/>
        <v>0</v>
      </c>
      <c r="AG379" s="113">
        <f t="shared" si="505"/>
        <v>0</v>
      </c>
      <c r="AH379" s="113">
        <f t="shared" si="505"/>
        <v>0</v>
      </c>
      <c r="AI379" s="113">
        <f t="shared" si="505"/>
        <v>0</v>
      </c>
      <c r="AJ379" s="113">
        <f t="shared" si="505"/>
        <v>0</v>
      </c>
      <c r="AK379" s="113">
        <f t="shared" si="505"/>
        <v>0</v>
      </c>
      <c r="AL379" s="113">
        <f t="shared" si="505"/>
        <v>0</v>
      </c>
      <c r="AM379" s="113">
        <f t="shared" si="505"/>
        <v>0</v>
      </c>
      <c r="AN379" s="113">
        <f t="shared" si="505"/>
        <v>0</v>
      </c>
      <c r="AO379" s="113">
        <f t="shared" si="505"/>
        <v>0</v>
      </c>
      <c r="AP379" s="113">
        <f t="shared" si="505"/>
        <v>0</v>
      </c>
      <c r="AQ379" s="113">
        <f t="shared" si="505"/>
        <v>0</v>
      </c>
      <c r="AR379" s="113">
        <f t="shared" si="505"/>
        <v>0</v>
      </c>
      <c r="AS379" s="113">
        <f t="shared" si="505"/>
        <v>0</v>
      </c>
      <c r="AT379" s="113">
        <f t="shared" si="505"/>
        <v>0</v>
      </c>
      <c r="AU379" s="113">
        <f t="shared" si="505"/>
        <v>0</v>
      </c>
      <c r="AV379" s="113">
        <f t="shared" si="505"/>
        <v>0</v>
      </c>
      <c r="AW379" s="113">
        <f t="shared" si="505"/>
        <v>0</v>
      </c>
      <c r="AX379" s="113">
        <f t="shared" si="505"/>
        <v>0</v>
      </c>
      <c r="AY379" s="113">
        <f t="shared" si="505"/>
        <v>0</v>
      </c>
      <c r="AZ379" s="113">
        <f t="shared" si="505"/>
        <v>0</v>
      </c>
      <c r="BA379" s="113">
        <f t="shared" si="505"/>
        <v>0</v>
      </c>
      <c r="BB379" s="113">
        <f t="shared" si="505"/>
        <v>0</v>
      </c>
      <c r="BC379" s="113">
        <f t="shared" si="505"/>
        <v>0</v>
      </c>
      <c r="BD379" s="113">
        <f t="shared" si="505"/>
        <v>0</v>
      </c>
      <c r="BE379" s="113">
        <f t="shared" si="505"/>
        <v>0</v>
      </c>
      <c r="BF379" s="113">
        <f t="shared" si="505"/>
        <v>0</v>
      </c>
      <c r="BG379" s="113">
        <f t="shared" si="505"/>
        <v>0</v>
      </c>
      <c r="BH379" s="113">
        <f t="shared" si="505"/>
        <v>0</v>
      </c>
      <c r="BI379" s="113">
        <f t="shared" si="505"/>
        <v>0</v>
      </c>
      <c r="BJ379" s="113">
        <f t="shared" si="505"/>
        <v>0</v>
      </c>
      <c r="BK379" s="113">
        <f t="shared" si="505"/>
        <v>0</v>
      </c>
      <c r="BL379" s="113">
        <f t="shared" si="505"/>
        <v>0</v>
      </c>
      <c r="BM379" s="113">
        <f t="shared" si="505"/>
        <v>0</v>
      </c>
      <c r="BN379" s="113">
        <f t="shared" si="505"/>
        <v>0</v>
      </c>
      <c r="BO379" s="113">
        <f t="shared" si="505"/>
        <v>0</v>
      </c>
      <c r="BP379" s="113">
        <f t="shared" si="505"/>
        <v>0</v>
      </c>
      <c r="BQ379" s="113">
        <f t="shared" si="505"/>
        <v>0</v>
      </c>
      <c r="BR379" s="113">
        <f t="shared" si="505"/>
        <v>0</v>
      </c>
      <c r="BS379" s="113">
        <f t="shared" ref="BS379:CG379" si="506">BS462</f>
        <v>0</v>
      </c>
      <c r="BT379" s="113">
        <f t="shared" si="506"/>
        <v>0</v>
      </c>
      <c r="BU379" s="113">
        <f t="shared" si="506"/>
        <v>0</v>
      </c>
      <c r="BV379" s="113">
        <f t="shared" si="506"/>
        <v>0</v>
      </c>
      <c r="BW379" s="113">
        <f t="shared" si="506"/>
        <v>0</v>
      </c>
      <c r="BX379" s="113">
        <f t="shared" si="506"/>
        <v>0</v>
      </c>
      <c r="BY379" s="113">
        <f t="shared" si="506"/>
        <v>0</v>
      </c>
      <c r="BZ379" s="113">
        <f t="shared" si="506"/>
        <v>0</v>
      </c>
      <c r="CA379" s="113">
        <f t="shared" si="506"/>
        <v>0</v>
      </c>
      <c r="CB379" s="113">
        <f t="shared" si="506"/>
        <v>0</v>
      </c>
      <c r="CC379" s="113">
        <f t="shared" si="506"/>
        <v>0</v>
      </c>
      <c r="CD379" s="113">
        <f t="shared" si="506"/>
        <v>0</v>
      </c>
      <c r="CE379" s="113">
        <f t="shared" si="506"/>
        <v>0</v>
      </c>
      <c r="CF379" s="113">
        <f t="shared" si="506"/>
        <v>0</v>
      </c>
      <c r="CG379" s="113">
        <f t="shared" si="506"/>
        <v>0</v>
      </c>
      <c r="CH379" s="66"/>
    </row>
    <row r="380" spans="1:86" s="81" customFormat="1" x14ac:dyDescent="0.25">
      <c r="B380" s="81" t="s">
        <v>1245</v>
      </c>
      <c r="D380" s="113"/>
      <c r="F380" s="113">
        <f>F469</f>
        <v>0</v>
      </c>
      <c r="G380" s="113">
        <f t="shared" ref="G380:BR380" si="507">G469</f>
        <v>0</v>
      </c>
      <c r="H380" s="113">
        <f t="shared" si="507"/>
        <v>0</v>
      </c>
      <c r="I380" s="113">
        <f t="shared" si="507"/>
        <v>0</v>
      </c>
      <c r="J380" s="113">
        <f t="shared" si="507"/>
        <v>0</v>
      </c>
      <c r="K380" s="113">
        <f t="shared" si="507"/>
        <v>0</v>
      </c>
      <c r="L380" s="113">
        <f t="shared" si="507"/>
        <v>0</v>
      </c>
      <c r="M380" s="113">
        <f t="shared" si="507"/>
        <v>0</v>
      </c>
      <c r="N380" s="113">
        <f t="shared" si="507"/>
        <v>0</v>
      </c>
      <c r="O380" s="113">
        <f t="shared" si="507"/>
        <v>0</v>
      </c>
      <c r="P380" s="113">
        <f t="shared" si="507"/>
        <v>0</v>
      </c>
      <c r="Q380" s="113">
        <f t="shared" si="507"/>
        <v>0</v>
      </c>
      <c r="R380" s="113">
        <f t="shared" si="507"/>
        <v>0</v>
      </c>
      <c r="S380" s="113">
        <f t="shared" si="507"/>
        <v>0</v>
      </c>
      <c r="T380" s="113">
        <f t="shared" si="507"/>
        <v>0</v>
      </c>
      <c r="U380" s="113">
        <f t="shared" si="507"/>
        <v>0</v>
      </c>
      <c r="V380" s="113">
        <f t="shared" si="507"/>
        <v>0</v>
      </c>
      <c r="W380" s="113">
        <f t="shared" si="507"/>
        <v>0</v>
      </c>
      <c r="X380" s="113">
        <f t="shared" si="507"/>
        <v>0</v>
      </c>
      <c r="Y380" s="113">
        <f t="shared" si="507"/>
        <v>0</v>
      </c>
      <c r="Z380" s="113">
        <f t="shared" si="507"/>
        <v>0</v>
      </c>
      <c r="AA380" s="113">
        <f t="shared" si="507"/>
        <v>0</v>
      </c>
      <c r="AB380" s="113">
        <f t="shared" si="507"/>
        <v>0</v>
      </c>
      <c r="AC380" s="113">
        <f t="shared" si="507"/>
        <v>0</v>
      </c>
      <c r="AD380" s="113">
        <f t="shared" si="507"/>
        <v>0</v>
      </c>
      <c r="AE380" s="113">
        <f t="shared" si="507"/>
        <v>0</v>
      </c>
      <c r="AF380" s="113">
        <f t="shared" si="507"/>
        <v>0</v>
      </c>
      <c r="AG380" s="113">
        <f t="shared" si="507"/>
        <v>0</v>
      </c>
      <c r="AH380" s="113">
        <f t="shared" si="507"/>
        <v>0</v>
      </c>
      <c r="AI380" s="113">
        <f t="shared" si="507"/>
        <v>0</v>
      </c>
      <c r="AJ380" s="113">
        <f t="shared" si="507"/>
        <v>0</v>
      </c>
      <c r="AK380" s="113">
        <f t="shared" si="507"/>
        <v>0</v>
      </c>
      <c r="AL380" s="113">
        <f t="shared" si="507"/>
        <v>0</v>
      </c>
      <c r="AM380" s="113">
        <f t="shared" si="507"/>
        <v>0</v>
      </c>
      <c r="AN380" s="113">
        <f t="shared" si="507"/>
        <v>0</v>
      </c>
      <c r="AO380" s="113">
        <f t="shared" si="507"/>
        <v>0</v>
      </c>
      <c r="AP380" s="113">
        <f t="shared" si="507"/>
        <v>0</v>
      </c>
      <c r="AQ380" s="113">
        <f t="shared" si="507"/>
        <v>0</v>
      </c>
      <c r="AR380" s="113">
        <f t="shared" si="507"/>
        <v>0</v>
      </c>
      <c r="AS380" s="113">
        <f t="shared" si="507"/>
        <v>0</v>
      </c>
      <c r="AT380" s="113">
        <f t="shared" si="507"/>
        <v>0</v>
      </c>
      <c r="AU380" s="113">
        <f t="shared" si="507"/>
        <v>0</v>
      </c>
      <c r="AV380" s="113">
        <f t="shared" si="507"/>
        <v>0</v>
      </c>
      <c r="AW380" s="113">
        <f t="shared" si="507"/>
        <v>0</v>
      </c>
      <c r="AX380" s="113">
        <f t="shared" si="507"/>
        <v>0</v>
      </c>
      <c r="AY380" s="113">
        <f t="shared" si="507"/>
        <v>0</v>
      </c>
      <c r="AZ380" s="113">
        <f t="shared" si="507"/>
        <v>0</v>
      </c>
      <c r="BA380" s="113">
        <f t="shared" si="507"/>
        <v>0</v>
      </c>
      <c r="BB380" s="113">
        <f t="shared" si="507"/>
        <v>0</v>
      </c>
      <c r="BC380" s="113">
        <f t="shared" si="507"/>
        <v>0</v>
      </c>
      <c r="BD380" s="113">
        <f t="shared" si="507"/>
        <v>0</v>
      </c>
      <c r="BE380" s="113">
        <f t="shared" si="507"/>
        <v>0</v>
      </c>
      <c r="BF380" s="113">
        <f t="shared" si="507"/>
        <v>0</v>
      </c>
      <c r="BG380" s="113">
        <f t="shared" si="507"/>
        <v>0</v>
      </c>
      <c r="BH380" s="113">
        <f t="shared" si="507"/>
        <v>0</v>
      </c>
      <c r="BI380" s="113">
        <f t="shared" si="507"/>
        <v>0</v>
      </c>
      <c r="BJ380" s="113">
        <f t="shared" si="507"/>
        <v>0</v>
      </c>
      <c r="BK380" s="113">
        <f t="shared" si="507"/>
        <v>0</v>
      </c>
      <c r="BL380" s="113">
        <f t="shared" si="507"/>
        <v>0</v>
      </c>
      <c r="BM380" s="113">
        <f t="shared" si="507"/>
        <v>0</v>
      </c>
      <c r="BN380" s="113">
        <f t="shared" si="507"/>
        <v>0</v>
      </c>
      <c r="BO380" s="113">
        <f t="shared" si="507"/>
        <v>0</v>
      </c>
      <c r="BP380" s="113">
        <f t="shared" si="507"/>
        <v>0</v>
      </c>
      <c r="BQ380" s="113">
        <f t="shared" si="507"/>
        <v>0</v>
      </c>
      <c r="BR380" s="113">
        <f t="shared" si="507"/>
        <v>0</v>
      </c>
      <c r="BS380" s="113">
        <f t="shared" ref="BS380:CG380" si="508">BS469</f>
        <v>0</v>
      </c>
      <c r="BT380" s="113">
        <f t="shared" si="508"/>
        <v>0</v>
      </c>
      <c r="BU380" s="113">
        <f t="shared" si="508"/>
        <v>0</v>
      </c>
      <c r="BV380" s="113">
        <f t="shared" si="508"/>
        <v>0</v>
      </c>
      <c r="BW380" s="113">
        <f t="shared" si="508"/>
        <v>0</v>
      </c>
      <c r="BX380" s="113">
        <f t="shared" si="508"/>
        <v>0</v>
      </c>
      <c r="BY380" s="113">
        <f t="shared" si="508"/>
        <v>0</v>
      </c>
      <c r="BZ380" s="113">
        <f t="shared" si="508"/>
        <v>0</v>
      </c>
      <c r="CA380" s="113">
        <f t="shared" si="508"/>
        <v>0</v>
      </c>
      <c r="CB380" s="113">
        <f t="shared" si="508"/>
        <v>0</v>
      </c>
      <c r="CC380" s="113">
        <f t="shared" si="508"/>
        <v>0</v>
      </c>
      <c r="CD380" s="113">
        <f t="shared" si="508"/>
        <v>0</v>
      </c>
      <c r="CE380" s="113">
        <f t="shared" si="508"/>
        <v>0</v>
      </c>
      <c r="CF380" s="113">
        <f t="shared" si="508"/>
        <v>0</v>
      </c>
      <c r="CG380" s="113">
        <f t="shared" si="508"/>
        <v>0</v>
      </c>
      <c r="CH380" s="66"/>
    </row>
    <row r="381" spans="1:86" s="81" customFormat="1" x14ac:dyDescent="0.25">
      <c r="B381" s="81" t="s">
        <v>266</v>
      </c>
      <c r="D381" s="113"/>
      <c r="F381" s="113">
        <f ca="1">'Debt and equity calcs'!F$91</f>
        <v>0</v>
      </c>
      <c r="G381" s="113">
        <f ca="1">'Debt and equity calcs'!G$91</f>
        <v>35869.087152319044</v>
      </c>
      <c r="H381" s="113">
        <f ca="1">'Debt and equity calcs'!H$91</f>
        <v>35869.087152319044</v>
      </c>
      <c r="I381" s="113">
        <f ca="1">'Debt and equity calcs'!I$91</f>
        <v>35869.087152319036</v>
      </c>
      <c r="J381" s="113">
        <f ca="1">'Debt and equity calcs'!J$91</f>
        <v>35869.087152319051</v>
      </c>
      <c r="K381" s="113">
        <f ca="1">'Debt and equity calcs'!K$91</f>
        <v>35869.087152319051</v>
      </c>
      <c r="L381" s="113">
        <f ca="1">'Debt and equity calcs'!L$91</f>
        <v>35869.087152319036</v>
      </c>
      <c r="M381" s="113">
        <f ca="1">'Debt and equity calcs'!M$91</f>
        <v>35869.087152319044</v>
      </c>
      <c r="N381" s="113">
        <f ca="1">'Debt and equity calcs'!N$91</f>
        <v>35869.087152319051</v>
      </c>
      <c r="O381" s="113">
        <f ca="1">'Debt and equity calcs'!O$91</f>
        <v>35869.087152319044</v>
      </c>
      <c r="P381" s="113">
        <f ca="1">'Debt and equity calcs'!P$91</f>
        <v>35869.087152319044</v>
      </c>
      <c r="Q381" s="113">
        <f ca="1">'Debt and equity calcs'!Q$91</f>
        <v>35869.087152319044</v>
      </c>
      <c r="R381" s="113">
        <f ca="1">'Debt and equity calcs'!R$91</f>
        <v>35869.087152319044</v>
      </c>
      <c r="S381" s="113">
        <f ca="1">'Debt and equity calcs'!S$91</f>
        <v>35869.087152319051</v>
      </c>
      <c r="T381" s="113">
        <f ca="1">'Debt and equity calcs'!T$91</f>
        <v>35869.087152319044</v>
      </c>
      <c r="U381" s="113">
        <f ca="1">'Debt and equity calcs'!U$91</f>
        <v>35869.087152319036</v>
      </c>
      <c r="V381" s="113">
        <f ca="1">'Debt and equity calcs'!V$91</f>
        <v>35869.087152319036</v>
      </c>
      <c r="W381" s="113">
        <f ca="1">'Debt and equity calcs'!W$91</f>
        <v>35869.087152319044</v>
      </c>
      <c r="X381" s="113">
        <f ca="1">'Debt and equity calcs'!X$91</f>
        <v>35869.087152319029</v>
      </c>
      <c r="Y381" s="113">
        <f ca="1">'Debt and equity calcs'!Y$91</f>
        <v>35869.087152319029</v>
      </c>
      <c r="Z381" s="113">
        <f ca="1">'Debt and equity calcs'!Z$91</f>
        <v>35869.087152319029</v>
      </c>
      <c r="AA381" s="113">
        <f ca="1">'Debt and equity calcs'!AA$91</f>
        <v>35869.087152319036</v>
      </c>
      <c r="AB381" s="113">
        <f ca="1">'Debt and equity calcs'!AB$91</f>
        <v>35869.087152319014</v>
      </c>
      <c r="AC381" s="113">
        <f ca="1">'Debt and equity calcs'!AC$91</f>
        <v>35869.087152319029</v>
      </c>
      <c r="AD381" s="113">
        <f ca="1">'Debt and equity calcs'!AD$91</f>
        <v>35869.087152319014</v>
      </c>
      <c r="AE381" s="113">
        <f ca="1">'Debt and equity calcs'!AE$91</f>
        <v>35869.087152319044</v>
      </c>
      <c r="AF381" s="113">
        <f ca="1">'Debt and equity calcs'!AF$91</f>
        <v>35869.087152319022</v>
      </c>
      <c r="AG381" s="113">
        <f ca="1">'Debt and equity calcs'!AG$91</f>
        <v>35869.087152319007</v>
      </c>
      <c r="AH381" s="113">
        <f ca="1">'Debt and equity calcs'!AH$91</f>
        <v>35869.087152319022</v>
      </c>
      <c r="AI381" s="113">
        <f ca="1">'Debt and equity calcs'!AI$91</f>
        <v>35869.087152318971</v>
      </c>
      <c r="AJ381" s="113">
        <f ca="1">'Debt and equity calcs'!AJ$91</f>
        <v>35869.087152318905</v>
      </c>
      <c r="AK381" s="113">
        <f ca="1">'Debt and equity calcs'!AK$91</f>
        <v>0</v>
      </c>
      <c r="AL381" s="113">
        <f ca="1">'Debt and equity calcs'!AL$91</f>
        <v>0</v>
      </c>
      <c r="AM381" s="113">
        <f ca="1">'Debt and equity calcs'!AM$91</f>
        <v>0</v>
      </c>
      <c r="AN381" s="113">
        <f ca="1">'Debt and equity calcs'!AN$91</f>
        <v>0</v>
      </c>
      <c r="AO381" s="113">
        <f ca="1">'Debt and equity calcs'!AO$91</f>
        <v>0</v>
      </c>
      <c r="AP381" s="113">
        <f ca="1">'Debt and equity calcs'!AP$91</f>
        <v>0</v>
      </c>
      <c r="AQ381" s="113">
        <f ca="1">'Debt and equity calcs'!AQ$91</f>
        <v>0</v>
      </c>
      <c r="AR381" s="113">
        <f ca="1">'Debt and equity calcs'!AR$91</f>
        <v>0</v>
      </c>
      <c r="AS381" s="113">
        <f ca="1">'Debt and equity calcs'!AS$91</f>
        <v>0</v>
      </c>
      <c r="AT381" s="113">
        <f ca="1">'Debt and equity calcs'!AT$91</f>
        <v>0</v>
      </c>
      <c r="AU381" s="113">
        <f ca="1">'Debt and equity calcs'!AU$91</f>
        <v>0</v>
      </c>
      <c r="AV381" s="113">
        <f ca="1">'Debt and equity calcs'!AV$91</f>
        <v>0</v>
      </c>
      <c r="AW381" s="113">
        <f ca="1">'Debt and equity calcs'!AW$91</f>
        <v>0</v>
      </c>
      <c r="AX381" s="113">
        <f ca="1">'Debt and equity calcs'!AX$91</f>
        <v>0</v>
      </c>
      <c r="AY381" s="113">
        <f ca="1">'Debt and equity calcs'!AY$91</f>
        <v>0</v>
      </c>
      <c r="AZ381" s="113">
        <f ca="1">'Debt and equity calcs'!AZ$91</f>
        <v>0</v>
      </c>
      <c r="BA381" s="113">
        <f ca="1">'Debt and equity calcs'!BA$91</f>
        <v>0</v>
      </c>
      <c r="BB381" s="113">
        <f ca="1">'Debt and equity calcs'!BB$91</f>
        <v>0</v>
      </c>
      <c r="BC381" s="113">
        <f ca="1">'Debt and equity calcs'!BC$91</f>
        <v>0</v>
      </c>
      <c r="BD381" s="113">
        <f ca="1">'Debt and equity calcs'!BD$91</f>
        <v>0</v>
      </c>
      <c r="BE381" s="113">
        <f ca="1">'Debt and equity calcs'!BE$91</f>
        <v>0</v>
      </c>
      <c r="BF381" s="113">
        <f ca="1">'Debt and equity calcs'!BF$91</f>
        <v>0</v>
      </c>
      <c r="BG381" s="113">
        <f ca="1">'Debt and equity calcs'!BG$91</f>
        <v>0</v>
      </c>
      <c r="BH381" s="113">
        <f ca="1">'Debt and equity calcs'!BH$91</f>
        <v>0</v>
      </c>
      <c r="BI381" s="113">
        <f ca="1">'Debt and equity calcs'!BI$91</f>
        <v>0</v>
      </c>
      <c r="BJ381" s="113">
        <f ca="1">'Debt and equity calcs'!BJ$91</f>
        <v>0</v>
      </c>
      <c r="BK381" s="113">
        <f ca="1">'Debt and equity calcs'!BK$91</f>
        <v>0</v>
      </c>
      <c r="BL381" s="113">
        <f ca="1">'Debt and equity calcs'!BL$91</f>
        <v>0</v>
      </c>
      <c r="BM381" s="113">
        <f ca="1">'Debt and equity calcs'!BM$91</f>
        <v>0</v>
      </c>
      <c r="BN381" s="113">
        <f ca="1">'Debt and equity calcs'!BN$91</f>
        <v>0</v>
      </c>
      <c r="BO381" s="113">
        <f ca="1">'Debt and equity calcs'!BO$91</f>
        <v>0</v>
      </c>
      <c r="BP381" s="113">
        <f ca="1">'Debt and equity calcs'!BP$91</f>
        <v>0</v>
      </c>
      <c r="BQ381" s="113">
        <f ca="1">'Debt and equity calcs'!BQ$91</f>
        <v>0</v>
      </c>
      <c r="BR381" s="113">
        <f ca="1">'Debt and equity calcs'!BR$91</f>
        <v>0</v>
      </c>
      <c r="BS381" s="113">
        <f ca="1">'Debt and equity calcs'!BS$91</f>
        <v>0</v>
      </c>
      <c r="BT381" s="113">
        <f ca="1">'Debt and equity calcs'!BT$91</f>
        <v>0</v>
      </c>
      <c r="BU381" s="113">
        <f ca="1">'Debt and equity calcs'!BU$91</f>
        <v>0</v>
      </c>
      <c r="BV381" s="113">
        <f ca="1">'Debt and equity calcs'!BV$91</f>
        <v>0</v>
      </c>
      <c r="BW381" s="113">
        <f ca="1">'Debt and equity calcs'!BW$91</f>
        <v>0</v>
      </c>
      <c r="BX381" s="113">
        <f ca="1">'Debt and equity calcs'!BX$91</f>
        <v>0</v>
      </c>
      <c r="BY381" s="113">
        <f ca="1">'Debt and equity calcs'!BY$91</f>
        <v>0</v>
      </c>
      <c r="BZ381" s="113">
        <f ca="1">'Debt and equity calcs'!BZ$91</f>
        <v>0</v>
      </c>
      <c r="CA381" s="113">
        <f ca="1">'Debt and equity calcs'!CA$91</f>
        <v>0</v>
      </c>
      <c r="CB381" s="113">
        <f ca="1">'Debt and equity calcs'!CB$91</f>
        <v>0</v>
      </c>
      <c r="CC381" s="113">
        <f ca="1">'Debt and equity calcs'!CC$91</f>
        <v>0</v>
      </c>
      <c r="CD381" s="113">
        <f ca="1">'Debt and equity calcs'!CD$91</f>
        <v>0</v>
      </c>
      <c r="CE381" s="113">
        <f ca="1">'Debt and equity calcs'!CE$91</f>
        <v>0</v>
      </c>
      <c r="CF381" s="113">
        <f ca="1">'Debt and equity calcs'!CF$91</f>
        <v>0</v>
      </c>
      <c r="CG381" s="113">
        <f ca="1">'Debt and equity calcs'!CG$91</f>
        <v>0</v>
      </c>
      <c r="CH381" s="66"/>
    </row>
    <row r="382" spans="1:86" s="81" customFormat="1" x14ac:dyDescent="0.25">
      <c r="B382" s="81" t="s">
        <v>505</v>
      </c>
      <c r="D382" s="113"/>
      <c r="F382" s="113">
        <f>F427</f>
        <v>0</v>
      </c>
      <c r="G382" s="113">
        <f t="shared" ref="G382:BR382" si="509">G427</f>
        <v>0</v>
      </c>
      <c r="H382" s="113">
        <f t="shared" si="509"/>
        <v>0</v>
      </c>
      <c r="I382" s="113">
        <f t="shared" si="509"/>
        <v>0</v>
      </c>
      <c r="J382" s="113">
        <f t="shared" si="509"/>
        <v>0</v>
      </c>
      <c r="K382" s="113">
        <f t="shared" si="509"/>
        <v>0</v>
      </c>
      <c r="L382" s="113">
        <f t="shared" si="509"/>
        <v>0</v>
      </c>
      <c r="M382" s="113">
        <f t="shared" si="509"/>
        <v>0</v>
      </c>
      <c r="N382" s="113">
        <f t="shared" si="509"/>
        <v>0</v>
      </c>
      <c r="O382" s="113">
        <f t="shared" si="509"/>
        <v>0</v>
      </c>
      <c r="P382" s="113">
        <f t="shared" si="509"/>
        <v>0</v>
      </c>
      <c r="Q382" s="113">
        <f t="shared" si="509"/>
        <v>0</v>
      </c>
      <c r="R382" s="113">
        <f t="shared" si="509"/>
        <v>0</v>
      </c>
      <c r="S382" s="113">
        <f t="shared" si="509"/>
        <v>0</v>
      </c>
      <c r="T382" s="113">
        <f t="shared" si="509"/>
        <v>0</v>
      </c>
      <c r="U382" s="113">
        <f t="shared" si="509"/>
        <v>0</v>
      </c>
      <c r="V382" s="113">
        <f t="shared" si="509"/>
        <v>0</v>
      </c>
      <c r="W382" s="113">
        <f t="shared" si="509"/>
        <v>0</v>
      </c>
      <c r="X382" s="113">
        <f t="shared" si="509"/>
        <v>0</v>
      </c>
      <c r="Y382" s="113">
        <f t="shared" si="509"/>
        <v>0</v>
      </c>
      <c r="Z382" s="113">
        <f t="shared" si="509"/>
        <v>0</v>
      </c>
      <c r="AA382" s="113">
        <f t="shared" si="509"/>
        <v>0</v>
      </c>
      <c r="AB382" s="113">
        <f t="shared" si="509"/>
        <v>0</v>
      </c>
      <c r="AC382" s="113">
        <f t="shared" si="509"/>
        <v>0</v>
      </c>
      <c r="AD382" s="113">
        <f t="shared" si="509"/>
        <v>0</v>
      </c>
      <c r="AE382" s="113">
        <f t="shared" si="509"/>
        <v>0</v>
      </c>
      <c r="AF382" s="113">
        <f t="shared" si="509"/>
        <v>0</v>
      </c>
      <c r="AG382" s="113">
        <f t="shared" si="509"/>
        <v>0</v>
      </c>
      <c r="AH382" s="113">
        <f t="shared" si="509"/>
        <v>0</v>
      </c>
      <c r="AI382" s="113">
        <f t="shared" si="509"/>
        <v>0</v>
      </c>
      <c r="AJ382" s="113">
        <f t="shared" si="509"/>
        <v>0</v>
      </c>
      <c r="AK382" s="113">
        <f t="shared" si="509"/>
        <v>0</v>
      </c>
      <c r="AL382" s="113">
        <f t="shared" si="509"/>
        <v>0</v>
      </c>
      <c r="AM382" s="113">
        <f t="shared" si="509"/>
        <v>0</v>
      </c>
      <c r="AN382" s="113">
        <f t="shared" si="509"/>
        <v>0</v>
      </c>
      <c r="AO382" s="113">
        <f t="shared" si="509"/>
        <v>0</v>
      </c>
      <c r="AP382" s="113">
        <f t="shared" si="509"/>
        <v>0</v>
      </c>
      <c r="AQ382" s="113">
        <f t="shared" si="509"/>
        <v>0</v>
      </c>
      <c r="AR382" s="113">
        <f t="shared" si="509"/>
        <v>0</v>
      </c>
      <c r="AS382" s="113">
        <f t="shared" si="509"/>
        <v>0</v>
      </c>
      <c r="AT382" s="113">
        <f t="shared" si="509"/>
        <v>0</v>
      </c>
      <c r="AU382" s="113">
        <f t="shared" si="509"/>
        <v>0</v>
      </c>
      <c r="AV382" s="113">
        <f t="shared" si="509"/>
        <v>0</v>
      </c>
      <c r="AW382" s="113">
        <f t="shared" si="509"/>
        <v>0</v>
      </c>
      <c r="AX382" s="113">
        <f t="shared" si="509"/>
        <v>0</v>
      </c>
      <c r="AY382" s="113">
        <f t="shared" si="509"/>
        <v>0</v>
      </c>
      <c r="AZ382" s="113">
        <f t="shared" si="509"/>
        <v>0</v>
      </c>
      <c r="BA382" s="113">
        <f t="shared" si="509"/>
        <v>0</v>
      </c>
      <c r="BB382" s="113">
        <f t="shared" si="509"/>
        <v>0</v>
      </c>
      <c r="BC382" s="113">
        <f t="shared" si="509"/>
        <v>0</v>
      </c>
      <c r="BD382" s="113">
        <f t="shared" si="509"/>
        <v>0</v>
      </c>
      <c r="BE382" s="113">
        <f t="shared" si="509"/>
        <v>0</v>
      </c>
      <c r="BF382" s="113">
        <f t="shared" si="509"/>
        <v>0</v>
      </c>
      <c r="BG382" s="113">
        <f t="shared" si="509"/>
        <v>0</v>
      </c>
      <c r="BH382" s="113">
        <f t="shared" si="509"/>
        <v>0</v>
      </c>
      <c r="BI382" s="113">
        <f t="shared" si="509"/>
        <v>0</v>
      </c>
      <c r="BJ382" s="113">
        <f t="shared" si="509"/>
        <v>0</v>
      </c>
      <c r="BK382" s="113">
        <f t="shared" si="509"/>
        <v>0</v>
      </c>
      <c r="BL382" s="113">
        <f t="shared" si="509"/>
        <v>0</v>
      </c>
      <c r="BM382" s="113">
        <f t="shared" si="509"/>
        <v>0</v>
      </c>
      <c r="BN382" s="113">
        <f t="shared" si="509"/>
        <v>0</v>
      </c>
      <c r="BO382" s="113">
        <f t="shared" si="509"/>
        <v>0</v>
      </c>
      <c r="BP382" s="113">
        <f t="shared" si="509"/>
        <v>0</v>
      </c>
      <c r="BQ382" s="113">
        <f t="shared" si="509"/>
        <v>0</v>
      </c>
      <c r="BR382" s="113">
        <f t="shared" si="509"/>
        <v>0</v>
      </c>
      <c r="BS382" s="113">
        <f t="shared" ref="BS382:CG382" si="510">BS427</f>
        <v>0</v>
      </c>
      <c r="BT382" s="113">
        <f t="shared" si="510"/>
        <v>0</v>
      </c>
      <c r="BU382" s="113">
        <f t="shared" si="510"/>
        <v>0</v>
      </c>
      <c r="BV382" s="113">
        <f t="shared" si="510"/>
        <v>0</v>
      </c>
      <c r="BW382" s="113">
        <f t="shared" si="510"/>
        <v>0</v>
      </c>
      <c r="BX382" s="113">
        <f t="shared" si="510"/>
        <v>0</v>
      </c>
      <c r="BY382" s="113">
        <f t="shared" si="510"/>
        <v>0</v>
      </c>
      <c r="BZ382" s="113">
        <f t="shared" si="510"/>
        <v>0</v>
      </c>
      <c r="CA382" s="113">
        <f t="shared" si="510"/>
        <v>0</v>
      </c>
      <c r="CB382" s="113">
        <f t="shared" si="510"/>
        <v>0</v>
      </c>
      <c r="CC382" s="113">
        <f t="shared" si="510"/>
        <v>0</v>
      </c>
      <c r="CD382" s="113">
        <f t="shared" si="510"/>
        <v>0</v>
      </c>
      <c r="CE382" s="113">
        <f t="shared" si="510"/>
        <v>0</v>
      </c>
      <c r="CF382" s="113">
        <f t="shared" si="510"/>
        <v>0</v>
      </c>
      <c r="CG382" s="113">
        <f t="shared" si="510"/>
        <v>0</v>
      </c>
      <c r="CH382" s="66"/>
    </row>
    <row r="383" spans="1:86" s="81" customFormat="1" x14ac:dyDescent="0.25">
      <c r="B383" s="81" t="s">
        <v>1230</v>
      </c>
      <c r="D383" s="113"/>
      <c r="F383" s="113">
        <f>F455</f>
        <v>0</v>
      </c>
      <c r="G383" s="113">
        <f t="shared" ref="G383:BR383" si="511">G455</f>
        <v>0</v>
      </c>
      <c r="H383" s="113">
        <f t="shared" si="511"/>
        <v>0</v>
      </c>
      <c r="I383" s="113">
        <f t="shared" si="511"/>
        <v>0</v>
      </c>
      <c r="J383" s="113">
        <f t="shared" si="511"/>
        <v>0</v>
      </c>
      <c r="K383" s="113">
        <f t="shared" si="511"/>
        <v>0</v>
      </c>
      <c r="L383" s="113">
        <f t="shared" si="511"/>
        <v>0</v>
      </c>
      <c r="M383" s="113">
        <f t="shared" si="511"/>
        <v>0</v>
      </c>
      <c r="N383" s="113">
        <f t="shared" si="511"/>
        <v>0</v>
      </c>
      <c r="O383" s="113">
        <f t="shared" si="511"/>
        <v>0</v>
      </c>
      <c r="P383" s="113">
        <f t="shared" si="511"/>
        <v>0</v>
      </c>
      <c r="Q383" s="113">
        <f t="shared" si="511"/>
        <v>0</v>
      </c>
      <c r="R383" s="113">
        <f t="shared" si="511"/>
        <v>0</v>
      </c>
      <c r="S383" s="113">
        <f t="shared" si="511"/>
        <v>0</v>
      </c>
      <c r="T383" s="113">
        <f t="shared" si="511"/>
        <v>0</v>
      </c>
      <c r="U383" s="113">
        <f t="shared" si="511"/>
        <v>0</v>
      </c>
      <c r="V383" s="113">
        <f t="shared" si="511"/>
        <v>0</v>
      </c>
      <c r="W383" s="113">
        <f t="shared" si="511"/>
        <v>0</v>
      </c>
      <c r="X383" s="113">
        <f t="shared" si="511"/>
        <v>0</v>
      </c>
      <c r="Y383" s="113">
        <f t="shared" si="511"/>
        <v>0</v>
      </c>
      <c r="Z383" s="113">
        <f t="shared" si="511"/>
        <v>0</v>
      </c>
      <c r="AA383" s="113">
        <f t="shared" si="511"/>
        <v>0</v>
      </c>
      <c r="AB383" s="113">
        <f t="shared" si="511"/>
        <v>0</v>
      </c>
      <c r="AC383" s="113">
        <f t="shared" si="511"/>
        <v>0</v>
      </c>
      <c r="AD383" s="113">
        <f t="shared" si="511"/>
        <v>0</v>
      </c>
      <c r="AE383" s="113">
        <f t="shared" si="511"/>
        <v>0</v>
      </c>
      <c r="AF383" s="113">
        <f t="shared" si="511"/>
        <v>0</v>
      </c>
      <c r="AG383" s="113">
        <f t="shared" si="511"/>
        <v>0</v>
      </c>
      <c r="AH383" s="113">
        <f t="shared" si="511"/>
        <v>0</v>
      </c>
      <c r="AI383" s="113">
        <f t="shared" si="511"/>
        <v>0</v>
      </c>
      <c r="AJ383" s="113">
        <f t="shared" si="511"/>
        <v>0</v>
      </c>
      <c r="AK383" s="113">
        <f t="shared" si="511"/>
        <v>0</v>
      </c>
      <c r="AL383" s="113">
        <f t="shared" si="511"/>
        <v>0</v>
      </c>
      <c r="AM383" s="113">
        <f t="shared" si="511"/>
        <v>0</v>
      </c>
      <c r="AN383" s="113">
        <f t="shared" si="511"/>
        <v>0</v>
      </c>
      <c r="AO383" s="113">
        <f t="shared" si="511"/>
        <v>0</v>
      </c>
      <c r="AP383" s="113">
        <f t="shared" si="511"/>
        <v>0</v>
      </c>
      <c r="AQ383" s="113">
        <f t="shared" si="511"/>
        <v>0</v>
      </c>
      <c r="AR383" s="113">
        <f t="shared" si="511"/>
        <v>0</v>
      </c>
      <c r="AS383" s="113">
        <f t="shared" si="511"/>
        <v>0</v>
      </c>
      <c r="AT383" s="113">
        <f t="shared" si="511"/>
        <v>0</v>
      </c>
      <c r="AU383" s="113">
        <f t="shared" si="511"/>
        <v>0</v>
      </c>
      <c r="AV383" s="113">
        <f t="shared" si="511"/>
        <v>0</v>
      </c>
      <c r="AW383" s="113">
        <f t="shared" si="511"/>
        <v>0</v>
      </c>
      <c r="AX383" s="113">
        <f t="shared" si="511"/>
        <v>0</v>
      </c>
      <c r="AY383" s="113">
        <f t="shared" si="511"/>
        <v>0</v>
      </c>
      <c r="AZ383" s="113">
        <f t="shared" si="511"/>
        <v>0</v>
      </c>
      <c r="BA383" s="113">
        <f t="shared" si="511"/>
        <v>0</v>
      </c>
      <c r="BB383" s="113">
        <f t="shared" si="511"/>
        <v>0</v>
      </c>
      <c r="BC383" s="113">
        <f t="shared" si="511"/>
        <v>0</v>
      </c>
      <c r="BD383" s="113">
        <f t="shared" si="511"/>
        <v>0</v>
      </c>
      <c r="BE383" s="113">
        <f t="shared" si="511"/>
        <v>0</v>
      </c>
      <c r="BF383" s="113">
        <f t="shared" si="511"/>
        <v>0</v>
      </c>
      <c r="BG383" s="113">
        <f t="shared" si="511"/>
        <v>0</v>
      </c>
      <c r="BH383" s="113">
        <f t="shared" si="511"/>
        <v>0</v>
      </c>
      <c r="BI383" s="113">
        <f t="shared" si="511"/>
        <v>0</v>
      </c>
      <c r="BJ383" s="113">
        <f t="shared" si="511"/>
        <v>0</v>
      </c>
      <c r="BK383" s="113">
        <f t="shared" si="511"/>
        <v>0</v>
      </c>
      <c r="BL383" s="113">
        <f t="shared" si="511"/>
        <v>0</v>
      </c>
      <c r="BM383" s="113">
        <f t="shared" si="511"/>
        <v>0</v>
      </c>
      <c r="BN383" s="113">
        <f t="shared" si="511"/>
        <v>0</v>
      </c>
      <c r="BO383" s="113">
        <f t="shared" si="511"/>
        <v>0</v>
      </c>
      <c r="BP383" s="113">
        <f t="shared" si="511"/>
        <v>0</v>
      </c>
      <c r="BQ383" s="113">
        <f t="shared" si="511"/>
        <v>0</v>
      </c>
      <c r="BR383" s="113">
        <f t="shared" si="511"/>
        <v>0</v>
      </c>
      <c r="BS383" s="113">
        <f t="shared" ref="BS383:CG383" si="512">BS455</f>
        <v>0</v>
      </c>
      <c r="BT383" s="113">
        <f t="shared" si="512"/>
        <v>0</v>
      </c>
      <c r="BU383" s="113">
        <f t="shared" si="512"/>
        <v>0</v>
      </c>
      <c r="BV383" s="113">
        <f t="shared" si="512"/>
        <v>0</v>
      </c>
      <c r="BW383" s="113">
        <f t="shared" si="512"/>
        <v>0</v>
      </c>
      <c r="BX383" s="113">
        <f t="shared" si="512"/>
        <v>0</v>
      </c>
      <c r="BY383" s="113">
        <f t="shared" si="512"/>
        <v>0</v>
      </c>
      <c r="BZ383" s="113">
        <f t="shared" si="512"/>
        <v>0</v>
      </c>
      <c r="CA383" s="113">
        <f t="shared" si="512"/>
        <v>0</v>
      </c>
      <c r="CB383" s="113">
        <f t="shared" si="512"/>
        <v>0</v>
      </c>
      <c r="CC383" s="113">
        <f t="shared" si="512"/>
        <v>0</v>
      </c>
      <c r="CD383" s="113">
        <f t="shared" si="512"/>
        <v>0</v>
      </c>
      <c r="CE383" s="113">
        <f t="shared" si="512"/>
        <v>0</v>
      </c>
      <c r="CF383" s="113">
        <f t="shared" si="512"/>
        <v>0</v>
      </c>
      <c r="CG383" s="113">
        <f t="shared" si="512"/>
        <v>0</v>
      </c>
      <c r="CH383" s="66"/>
    </row>
    <row r="384" spans="1:86" s="81" customFormat="1" x14ac:dyDescent="0.25">
      <c r="B384" s="81" t="s">
        <v>67</v>
      </c>
      <c r="D384" s="113"/>
      <c r="F384" s="113">
        <f>F$434</f>
        <v>374904.11231396627</v>
      </c>
      <c r="G384" s="113">
        <f t="shared" ref="G384:BR384" si="513">G$434</f>
        <v>896973.31554820365</v>
      </c>
      <c r="H384" s="113">
        <f t="shared" si="513"/>
        <v>874748.5147112119</v>
      </c>
      <c r="I384" s="113">
        <f t="shared" si="513"/>
        <v>852155.34700951865</v>
      </c>
      <c r="J384" s="113">
        <f t="shared" si="513"/>
        <v>829807.75721762632</v>
      </c>
      <c r="K384" s="113">
        <f t="shared" si="513"/>
        <v>807214.58951593307</v>
      </c>
      <c r="L384" s="113">
        <f t="shared" si="513"/>
        <v>784989.78867894132</v>
      </c>
      <c r="M384" s="113">
        <f t="shared" si="513"/>
        <v>762396.62097724807</v>
      </c>
      <c r="N384" s="113">
        <f t="shared" si="513"/>
        <v>740171.82014025631</v>
      </c>
      <c r="O384" s="113">
        <f t="shared" si="513"/>
        <v>717578.65243856306</v>
      </c>
      <c r="P384" s="113">
        <f t="shared" si="513"/>
        <v>695353.85160157131</v>
      </c>
      <c r="Q384" s="113">
        <f t="shared" si="513"/>
        <v>672760.68389987806</v>
      </c>
      <c r="R384" s="113">
        <f t="shared" si="513"/>
        <v>650413.09410798573</v>
      </c>
      <c r="S384" s="113">
        <f t="shared" si="513"/>
        <v>627819.92640629248</v>
      </c>
      <c r="T384" s="113">
        <f t="shared" si="513"/>
        <v>605595.12556930073</v>
      </c>
      <c r="U384" s="113">
        <f t="shared" si="513"/>
        <v>583001.95786760747</v>
      </c>
      <c r="V384" s="113">
        <f t="shared" si="513"/>
        <v>560777.15703061572</v>
      </c>
      <c r="W384" s="113">
        <f t="shared" si="513"/>
        <v>538183.98932892247</v>
      </c>
      <c r="X384" s="113">
        <f t="shared" si="513"/>
        <v>515959.18849193072</v>
      </c>
      <c r="Y384" s="113">
        <f t="shared" si="513"/>
        <v>493366.02079023741</v>
      </c>
      <c r="Z384" s="113">
        <f t="shared" si="513"/>
        <v>471018.43099834514</v>
      </c>
      <c r="AA384" s="113">
        <f t="shared" si="513"/>
        <v>448425.26329665183</v>
      </c>
      <c r="AB384" s="113">
        <f t="shared" si="513"/>
        <v>426200.46245966008</v>
      </c>
      <c r="AC384" s="113">
        <f t="shared" si="513"/>
        <v>403607.29475796677</v>
      </c>
      <c r="AD384" s="113">
        <f t="shared" si="513"/>
        <v>381382.49392097502</v>
      </c>
      <c r="AE384" s="113">
        <f t="shared" si="513"/>
        <v>358789.32621928171</v>
      </c>
      <c r="AF384" s="113">
        <f t="shared" si="513"/>
        <v>336564.52538228995</v>
      </c>
      <c r="AG384" s="113">
        <f t="shared" si="513"/>
        <v>313971.35768059664</v>
      </c>
      <c r="AH384" s="113">
        <f t="shared" si="513"/>
        <v>291623.76788870437</v>
      </c>
      <c r="AI384" s="113">
        <f t="shared" si="513"/>
        <v>269030.60018701106</v>
      </c>
      <c r="AJ384" s="113">
        <f t="shared" si="513"/>
        <v>246805.79935001931</v>
      </c>
      <c r="AK384" s="113">
        <f t="shared" si="513"/>
        <v>224212.63164832603</v>
      </c>
      <c r="AL384" s="113">
        <f t="shared" si="513"/>
        <v>201987.83081133425</v>
      </c>
      <c r="AM384" s="113">
        <f t="shared" si="513"/>
        <v>179394.66310964097</v>
      </c>
      <c r="AN384" s="113">
        <f t="shared" si="513"/>
        <v>157169.86227264919</v>
      </c>
      <c r="AO384" s="113">
        <f t="shared" si="513"/>
        <v>134576.69457095591</v>
      </c>
      <c r="AP384" s="113">
        <f t="shared" si="513"/>
        <v>112229.10477906364</v>
      </c>
      <c r="AQ384" s="113">
        <f t="shared" si="513"/>
        <v>89635.937077370341</v>
      </c>
      <c r="AR384" s="113">
        <f t="shared" si="513"/>
        <v>67411.136240378575</v>
      </c>
      <c r="AS384" s="113">
        <f t="shared" si="513"/>
        <v>44817.96853868528</v>
      </c>
      <c r="AT384" s="113">
        <f t="shared" si="513"/>
        <v>22593.167701693514</v>
      </c>
      <c r="AU384" s="113">
        <f t="shared" si="513"/>
        <v>2.2191670723259449E-10</v>
      </c>
      <c r="AV384" s="113">
        <f t="shared" si="513"/>
        <v>2.2191670723259449E-10</v>
      </c>
      <c r="AW384" s="113">
        <f t="shared" si="513"/>
        <v>2.2191670723259449E-10</v>
      </c>
      <c r="AX384" s="113">
        <f t="shared" si="513"/>
        <v>2.2191670723259449E-10</v>
      </c>
      <c r="AY384" s="113">
        <f t="shared" si="513"/>
        <v>2.2191670723259449E-10</v>
      </c>
      <c r="AZ384" s="113">
        <f t="shared" si="513"/>
        <v>2.2191670723259449E-10</v>
      </c>
      <c r="BA384" s="113">
        <f t="shared" si="513"/>
        <v>2.2191670723259449E-10</v>
      </c>
      <c r="BB384" s="113">
        <f t="shared" si="513"/>
        <v>2.2191670723259449E-10</v>
      </c>
      <c r="BC384" s="113">
        <f t="shared" si="513"/>
        <v>2.2191670723259449E-10</v>
      </c>
      <c r="BD384" s="113">
        <f t="shared" si="513"/>
        <v>2.2191670723259449E-10</v>
      </c>
      <c r="BE384" s="113">
        <f t="shared" si="513"/>
        <v>2.2191670723259449E-10</v>
      </c>
      <c r="BF384" s="113">
        <f t="shared" si="513"/>
        <v>2.2191670723259449E-10</v>
      </c>
      <c r="BG384" s="113">
        <f t="shared" si="513"/>
        <v>2.2191670723259449E-10</v>
      </c>
      <c r="BH384" s="113">
        <f t="shared" si="513"/>
        <v>2.2191670723259449E-10</v>
      </c>
      <c r="BI384" s="113">
        <f t="shared" si="513"/>
        <v>2.2191670723259449E-10</v>
      </c>
      <c r="BJ384" s="113">
        <f t="shared" si="513"/>
        <v>2.2191670723259449E-10</v>
      </c>
      <c r="BK384" s="113">
        <f t="shared" si="513"/>
        <v>2.2191670723259449E-10</v>
      </c>
      <c r="BL384" s="113">
        <f t="shared" si="513"/>
        <v>2.2191670723259449E-10</v>
      </c>
      <c r="BM384" s="113">
        <f t="shared" si="513"/>
        <v>2.2191670723259449E-10</v>
      </c>
      <c r="BN384" s="113">
        <f t="shared" si="513"/>
        <v>2.2191670723259449E-10</v>
      </c>
      <c r="BO384" s="113">
        <f t="shared" si="513"/>
        <v>2.2191670723259449E-10</v>
      </c>
      <c r="BP384" s="113">
        <f t="shared" si="513"/>
        <v>2.2191670723259449E-10</v>
      </c>
      <c r="BQ384" s="113">
        <f t="shared" si="513"/>
        <v>2.2191670723259449E-10</v>
      </c>
      <c r="BR384" s="113">
        <f t="shared" si="513"/>
        <v>2.2191670723259449E-10</v>
      </c>
      <c r="BS384" s="113">
        <f t="shared" ref="BS384:CG384" si="514">BS$434</f>
        <v>2.2191670723259449E-10</v>
      </c>
      <c r="BT384" s="113">
        <f t="shared" si="514"/>
        <v>2.2191670723259449E-10</v>
      </c>
      <c r="BU384" s="113">
        <f t="shared" si="514"/>
        <v>2.2191670723259449E-10</v>
      </c>
      <c r="BV384" s="113">
        <f t="shared" si="514"/>
        <v>2.2191670723259449E-10</v>
      </c>
      <c r="BW384" s="113">
        <f t="shared" si="514"/>
        <v>2.2191670723259449E-10</v>
      </c>
      <c r="BX384" s="113">
        <f t="shared" si="514"/>
        <v>2.2191670723259449E-10</v>
      </c>
      <c r="BY384" s="113">
        <f t="shared" si="514"/>
        <v>2.2191670723259449E-10</v>
      </c>
      <c r="BZ384" s="113">
        <f t="shared" si="514"/>
        <v>2.2191670723259449E-10</v>
      </c>
      <c r="CA384" s="113">
        <f t="shared" si="514"/>
        <v>2.2191670723259449E-10</v>
      </c>
      <c r="CB384" s="113">
        <f t="shared" si="514"/>
        <v>2.2191670723259449E-10</v>
      </c>
      <c r="CC384" s="113">
        <f t="shared" si="514"/>
        <v>2.2191670723259449E-10</v>
      </c>
      <c r="CD384" s="113">
        <f t="shared" si="514"/>
        <v>2.2191670723259449E-10</v>
      </c>
      <c r="CE384" s="113">
        <f t="shared" si="514"/>
        <v>2.2191670723259449E-10</v>
      </c>
      <c r="CF384" s="113">
        <f t="shared" si="514"/>
        <v>2.2191670723259449E-10</v>
      </c>
      <c r="CG384" s="113">
        <f t="shared" si="514"/>
        <v>2.2191670723259449E-10</v>
      </c>
      <c r="CH384" s="66"/>
    </row>
    <row r="385" spans="1:86" s="81" customFormat="1" ht="15.75" thickBot="1" x14ac:dyDescent="0.3">
      <c r="B385" s="115" t="s">
        <v>68</v>
      </c>
      <c r="F385" s="120">
        <f ca="1">SUM(F$377:F$384)</f>
        <v>374904.11231396627</v>
      </c>
      <c r="G385" s="120">
        <f t="shared" ref="G385:BR385" ca="1" si="515">SUM(G$377:G$384)</f>
        <v>936426.19929820369</v>
      </c>
      <c r="H385" s="120">
        <f t="shared" ca="1" si="515"/>
        <v>921459.28246906295</v>
      </c>
      <c r="I385" s="120">
        <f t="shared" ca="1" si="515"/>
        <v>906049.89846668812</v>
      </c>
      <c r="J385" s="120">
        <f t="shared" ca="1" si="515"/>
        <v>890184.96662779886</v>
      </c>
      <c r="K385" s="120">
        <f t="shared" ca="1" si="515"/>
        <v>873851.01958528161</v>
      </c>
      <c r="L385" s="120">
        <f t="shared" ca="1" si="515"/>
        <v>857034.19183605898</v>
      </c>
      <c r="M385" s="120">
        <f t="shared" ca="1" si="515"/>
        <v>839720.20797099068</v>
      </c>
      <c r="N385" s="120">
        <f t="shared" ca="1" si="515"/>
        <v>821894.37055681471</v>
      </c>
      <c r="O385" s="120">
        <f t="shared" ca="1" si="515"/>
        <v>803541.5476598423</v>
      </c>
      <c r="P385" s="120">
        <f t="shared" ca="1" si="515"/>
        <v>784646.16000081575</v>
      </c>
      <c r="Q385" s="120">
        <f t="shared" ca="1" si="515"/>
        <v>765192.16773002502</v>
      </c>
      <c r="R385" s="120">
        <f t="shared" ca="1" si="515"/>
        <v>745163.0568114568</v>
      </c>
      <c r="S385" s="120">
        <f t="shared" ca="1" si="515"/>
        <v>724541.82500441861</v>
      </c>
      <c r="T385" s="120">
        <f t="shared" ca="1" si="515"/>
        <v>703310.9674307364</v>
      </c>
      <c r="U385" s="120">
        <f t="shared" ca="1" si="515"/>
        <v>681452.46171527589</v>
      </c>
      <c r="V385" s="120">
        <f t="shared" ca="1" si="515"/>
        <v>658947.75268717285</v>
      </c>
      <c r="W385" s="120">
        <f t="shared" ca="1" si="515"/>
        <v>635777.73662878468</v>
      </c>
      <c r="X385" s="120">
        <f t="shared" ca="1" si="515"/>
        <v>611922.74505899544</v>
      </c>
      <c r="Y385" s="120">
        <f t="shared" ca="1" si="515"/>
        <v>587362.52803710394</v>
      </c>
      <c r="Z385" s="120">
        <f t="shared" ca="1" si="515"/>
        <v>562076.23697312723</v>
      </c>
      <c r="AA385" s="120">
        <f t="shared" ca="1" si="515"/>
        <v>536042.40692992241</v>
      </c>
      <c r="AB385" s="120">
        <f t="shared" ca="1" si="515"/>
        <v>509238.9384021071</v>
      </c>
      <c r="AC385" s="120">
        <f t="shared" ca="1" si="515"/>
        <v>481643.07855630986</v>
      </c>
      <c r="AD385" s="120">
        <f t="shared" ca="1" si="515"/>
        <v>453231.40191682568</v>
      </c>
      <c r="AE385" s="120">
        <f t="shared" ca="1" si="515"/>
        <v>423979.7904802807</v>
      </c>
      <c r="AF385" s="120">
        <f t="shared" ca="1" si="515"/>
        <v>393863.4132424274</v>
      </c>
      <c r="AG385" s="120">
        <f t="shared" ca="1" si="515"/>
        <v>362856.70511968969</v>
      </c>
      <c r="AH385" s="120">
        <f t="shared" ca="1" si="515"/>
        <v>330933.34524756524</v>
      </c>
      <c r="AI385" s="120">
        <f t="shared" ca="1" si="515"/>
        <v>304899.68733933003</v>
      </c>
      <c r="AJ385" s="120">
        <f t="shared" ca="1" si="515"/>
        <v>282674.88650233822</v>
      </c>
      <c r="AK385" s="120">
        <f t="shared" ca="1" si="515"/>
        <v>229388.33592630352</v>
      </c>
      <c r="AL385" s="120">
        <f t="shared" ca="1" si="515"/>
        <v>206449.50233367318</v>
      </c>
      <c r="AM385" s="120">
        <f t="shared" ca="1" si="515"/>
        <v>183510.66874104284</v>
      </c>
      <c r="AN385" s="120">
        <f t="shared" ca="1" si="515"/>
        <v>160571.83514841247</v>
      </c>
      <c r="AO385" s="120">
        <f t="shared" ca="1" si="515"/>
        <v>137633.00155578213</v>
      </c>
      <c r="AP385" s="120">
        <f t="shared" ca="1" si="515"/>
        <v>114694.16796315179</v>
      </c>
      <c r="AQ385" s="120">
        <f t="shared" ca="1" si="515"/>
        <v>91755.334370521436</v>
      </c>
      <c r="AR385" s="120">
        <f t="shared" ca="1" si="515"/>
        <v>68816.500777891095</v>
      </c>
      <c r="AS385" s="120">
        <f t="shared" ca="1" si="515"/>
        <v>45877.66718526074</v>
      </c>
      <c r="AT385" s="120">
        <f t="shared" ca="1" si="515"/>
        <v>22938.833592630399</v>
      </c>
      <c r="AU385" s="120">
        <f t="shared" ca="1" si="515"/>
        <v>2.2191670723259449E-10</v>
      </c>
      <c r="AV385" s="120">
        <f t="shared" ca="1" si="515"/>
        <v>2.2191670723259449E-10</v>
      </c>
      <c r="AW385" s="120">
        <f t="shared" ca="1" si="515"/>
        <v>2.2191670723259449E-10</v>
      </c>
      <c r="AX385" s="120">
        <f t="shared" ca="1" si="515"/>
        <v>2.2191670723259449E-10</v>
      </c>
      <c r="AY385" s="120">
        <f t="shared" ca="1" si="515"/>
        <v>2.2191670723259449E-10</v>
      </c>
      <c r="AZ385" s="120">
        <f t="shared" ca="1" si="515"/>
        <v>2.2191670723259449E-10</v>
      </c>
      <c r="BA385" s="120">
        <f t="shared" ca="1" si="515"/>
        <v>2.2191670723259449E-10</v>
      </c>
      <c r="BB385" s="120">
        <f t="shared" ca="1" si="515"/>
        <v>2.2191670723259449E-10</v>
      </c>
      <c r="BC385" s="120">
        <f t="shared" ca="1" si="515"/>
        <v>2.2191670723259449E-10</v>
      </c>
      <c r="BD385" s="120">
        <f t="shared" ca="1" si="515"/>
        <v>2.2191670723259449E-10</v>
      </c>
      <c r="BE385" s="120">
        <f t="shared" ca="1" si="515"/>
        <v>2.2191670723259449E-10</v>
      </c>
      <c r="BF385" s="120">
        <f t="shared" ca="1" si="515"/>
        <v>2.2191670723259449E-10</v>
      </c>
      <c r="BG385" s="120">
        <f t="shared" ca="1" si="515"/>
        <v>2.2191670723259449E-10</v>
      </c>
      <c r="BH385" s="120">
        <f t="shared" ca="1" si="515"/>
        <v>2.2191670723259449E-10</v>
      </c>
      <c r="BI385" s="120">
        <f t="shared" ca="1" si="515"/>
        <v>2.2191670723259449E-10</v>
      </c>
      <c r="BJ385" s="120">
        <f t="shared" ca="1" si="515"/>
        <v>2.2191670723259449E-10</v>
      </c>
      <c r="BK385" s="120">
        <f t="shared" ca="1" si="515"/>
        <v>2.2191670723259449E-10</v>
      </c>
      <c r="BL385" s="120">
        <f t="shared" ca="1" si="515"/>
        <v>2.2191670723259449E-10</v>
      </c>
      <c r="BM385" s="120">
        <f t="shared" ca="1" si="515"/>
        <v>2.2191670723259449E-10</v>
      </c>
      <c r="BN385" s="120">
        <f t="shared" ca="1" si="515"/>
        <v>2.2191670723259449E-10</v>
      </c>
      <c r="BO385" s="120">
        <f t="shared" ca="1" si="515"/>
        <v>2.2191670723259449E-10</v>
      </c>
      <c r="BP385" s="120">
        <f t="shared" ca="1" si="515"/>
        <v>2.2191670723259449E-10</v>
      </c>
      <c r="BQ385" s="120">
        <f t="shared" ca="1" si="515"/>
        <v>2.2191670723259449E-10</v>
      </c>
      <c r="BR385" s="120">
        <f t="shared" ca="1" si="515"/>
        <v>2.2191670723259449E-10</v>
      </c>
      <c r="BS385" s="120">
        <f t="shared" ref="BS385:CG385" ca="1" si="516">SUM(BS$377:BS$384)</f>
        <v>2.2191670723259449E-10</v>
      </c>
      <c r="BT385" s="120">
        <f t="shared" ca="1" si="516"/>
        <v>2.2191670723259449E-10</v>
      </c>
      <c r="BU385" s="120">
        <f t="shared" ca="1" si="516"/>
        <v>2.2191670723259449E-10</v>
      </c>
      <c r="BV385" s="120">
        <f t="shared" ca="1" si="516"/>
        <v>2.2191670723259449E-10</v>
      </c>
      <c r="BW385" s="120">
        <f t="shared" ca="1" si="516"/>
        <v>2.2191670723259449E-10</v>
      </c>
      <c r="BX385" s="120">
        <f t="shared" ca="1" si="516"/>
        <v>2.2191670723259449E-10</v>
      </c>
      <c r="BY385" s="120">
        <f t="shared" ca="1" si="516"/>
        <v>2.2191670723259449E-10</v>
      </c>
      <c r="BZ385" s="120">
        <f t="shared" ca="1" si="516"/>
        <v>2.2191670723259449E-10</v>
      </c>
      <c r="CA385" s="120">
        <f t="shared" ca="1" si="516"/>
        <v>2.2191670723259449E-10</v>
      </c>
      <c r="CB385" s="120">
        <f t="shared" ca="1" si="516"/>
        <v>2.2191670723259449E-10</v>
      </c>
      <c r="CC385" s="120">
        <f t="shared" ca="1" si="516"/>
        <v>2.2191670723259449E-10</v>
      </c>
      <c r="CD385" s="120">
        <f t="shared" ca="1" si="516"/>
        <v>2.2191670723259449E-10</v>
      </c>
      <c r="CE385" s="120">
        <f t="shared" ca="1" si="516"/>
        <v>2.2191670723259449E-10</v>
      </c>
      <c r="CF385" s="120">
        <f t="shared" ca="1" si="516"/>
        <v>2.2191670723259449E-10</v>
      </c>
      <c r="CG385" s="120">
        <f t="shared" ca="1" si="516"/>
        <v>2.2191670723259449E-10</v>
      </c>
      <c r="CH385" s="66"/>
    </row>
    <row r="386" spans="1:86" s="81" customFormat="1" ht="8.4499999999999993" customHeight="1" thickTop="1" x14ac:dyDescent="0.25">
      <c r="CH386" s="66"/>
    </row>
    <row r="387" spans="1:86" s="81" customFormat="1" x14ac:dyDescent="0.25">
      <c r="A387" s="115" t="s">
        <v>69</v>
      </c>
      <c r="CH387" s="66"/>
    </row>
    <row r="388" spans="1:86" s="81" customFormat="1" x14ac:dyDescent="0.25">
      <c r="A388" s="115"/>
      <c r="B388" s="81" t="s">
        <v>561</v>
      </c>
      <c r="F388" s="113">
        <f ca="1">IF(F$405&lt;0,-F$405,0)</f>
        <v>2.7284841053187847E-11</v>
      </c>
      <c r="G388" s="113">
        <f t="shared" ref="G388:BR388" ca="1" si="517">IF(G$405&lt;0,-G$405,0)</f>
        <v>0</v>
      </c>
      <c r="H388" s="113">
        <f t="shared" ca="1" si="517"/>
        <v>0</v>
      </c>
      <c r="I388" s="113">
        <f t="shared" ca="1" si="517"/>
        <v>0</v>
      </c>
      <c r="J388" s="113">
        <f t="shared" ca="1" si="517"/>
        <v>0</v>
      </c>
      <c r="K388" s="113">
        <f t="shared" ca="1" si="517"/>
        <v>0</v>
      </c>
      <c r="L388" s="113">
        <f t="shared" ca="1" si="517"/>
        <v>0</v>
      </c>
      <c r="M388" s="113">
        <f t="shared" ca="1" si="517"/>
        <v>0</v>
      </c>
      <c r="N388" s="113">
        <f t="shared" ca="1" si="517"/>
        <v>0</v>
      </c>
      <c r="O388" s="113">
        <f t="shared" ca="1" si="517"/>
        <v>0</v>
      </c>
      <c r="P388" s="113">
        <f t="shared" ca="1" si="517"/>
        <v>0</v>
      </c>
      <c r="Q388" s="113">
        <f t="shared" ca="1" si="517"/>
        <v>0</v>
      </c>
      <c r="R388" s="113">
        <f t="shared" ca="1" si="517"/>
        <v>0</v>
      </c>
      <c r="S388" s="113">
        <f t="shared" ca="1" si="517"/>
        <v>0</v>
      </c>
      <c r="T388" s="113">
        <f t="shared" ca="1" si="517"/>
        <v>0</v>
      </c>
      <c r="U388" s="113">
        <f t="shared" ca="1" si="517"/>
        <v>0</v>
      </c>
      <c r="V388" s="113">
        <f t="shared" ca="1" si="517"/>
        <v>0</v>
      </c>
      <c r="W388" s="113">
        <f t="shared" ca="1" si="517"/>
        <v>0</v>
      </c>
      <c r="X388" s="113">
        <f t="shared" ca="1" si="517"/>
        <v>0</v>
      </c>
      <c r="Y388" s="113">
        <f t="shared" ca="1" si="517"/>
        <v>0</v>
      </c>
      <c r="Z388" s="113">
        <f t="shared" ca="1" si="517"/>
        <v>0</v>
      </c>
      <c r="AA388" s="113">
        <f t="shared" ca="1" si="517"/>
        <v>0</v>
      </c>
      <c r="AB388" s="113">
        <f t="shared" ca="1" si="517"/>
        <v>0</v>
      </c>
      <c r="AC388" s="113">
        <f t="shared" ca="1" si="517"/>
        <v>0</v>
      </c>
      <c r="AD388" s="113">
        <f t="shared" ca="1" si="517"/>
        <v>0</v>
      </c>
      <c r="AE388" s="113">
        <f t="shared" ca="1" si="517"/>
        <v>0</v>
      </c>
      <c r="AF388" s="113">
        <f t="shared" ca="1" si="517"/>
        <v>0</v>
      </c>
      <c r="AG388" s="113">
        <f t="shared" ca="1" si="517"/>
        <v>0</v>
      </c>
      <c r="AH388" s="113">
        <f t="shared" ca="1" si="517"/>
        <v>0</v>
      </c>
      <c r="AI388" s="113">
        <f t="shared" ca="1" si="517"/>
        <v>0</v>
      </c>
      <c r="AJ388" s="113">
        <f t="shared" ca="1" si="517"/>
        <v>0</v>
      </c>
      <c r="AK388" s="113">
        <f t="shared" ca="1" si="517"/>
        <v>0</v>
      </c>
      <c r="AL388" s="113">
        <f t="shared" ca="1" si="517"/>
        <v>0</v>
      </c>
      <c r="AM388" s="113">
        <f t="shared" ca="1" si="517"/>
        <v>0</v>
      </c>
      <c r="AN388" s="113">
        <f t="shared" ca="1" si="517"/>
        <v>0</v>
      </c>
      <c r="AO388" s="113">
        <f t="shared" ca="1" si="517"/>
        <v>0</v>
      </c>
      <c r="AP388" s="113">
        <f t="shared" ca="1" si="517"/>
        <v>0</v>
      </c>
      <c r="AQ388" s="113">
        <f t="shared" ca="1" si="517"/>
        <v>0</v>
      </c>
      <c r="AR388" s="113">
        <f t="shared" ca="1" si="517"/>
        <v>0</v>
      </c>
      <c r="AS388" s="113">
        <f t="shared" ca="1" si="517"/>
        <v>0</v>
      </c>
      <c r="AT388" s="113">
        <f t="shared" ca="1" si="517"/>
        <v>0</v>
      </c>
      <c r="AU388" s="113">
        <f t="shared" ca="1" si="517"/>
        <v>0</v>
      </c>
      <c r="AV388" s="113">
        <f t="shared" ca="1" si="517"/>
        <v>0</v>
      </c>
      <c r="AW388" s="113">
        <f t="shared" ca="1" si="517"/>
        <v>0</v>
      </c>
      <c r="AX388" s="113">
        <f t="shared" ca="1" si="517"/>
        <v>0</v>
      </c>
      <c r="AY388" s="113">
        <f t="shared" ca="1" si="517"/>
        <v>0</v>
      </c>
      <c r="AZ388" s="113">
        <f t="shared" ca="1" si="517"/>
        <v>0</v>
      </c>
      <c r="BA388" s="113">
        <f t="shared" ca="1" si="517"/>
        <v>0</v>
      </c>
      <c r="BB388" s="113">
        <f t="shared" ca="1" si="517"/>
        <v>0</v>
      </c>
      <c r="BC388" s="113">
        <f t="shared" ca="1" si="517"/>
        <v>0</v>
      </c>
      <c r="BD388" s="113">
        <f t="shared" ca="1" si="517"/>
        <v>0</v>
      </c>
      <c r="BE388" s="113">
        <f t="shared" ca="1" si="517"/>
        <v>0</v>
      </c>
      <c r="BF388" s="113">
        <f t="shared" ca="1" si="517"/>
        <v>0</v>
      </c>
      <c r="BG388" s="113">
        <f t="shared" ca="1" si="517"/>
        <v>0</v>
      </c>
      <c r="BH388" s="113">
        <f t="shared" ca="1" si="517"/>
        <v>0</v>
      </c>
      <c r="BI388" s="113">
        <f t="shared" ca="1" si="517"/>
        <v>0</v>
      </c>
      <c r="BJ388" s="113">
        <f t="shared" ca="1" si="517"/>
        <v>0</v>
      </c>
      <c r="BK388" s="113">
        <f t="shared" ca="1" si="517"/>
        <v>0</v>
      </c>
      <c r="BL388" s="113">
        <f t="shared" ca="1" si="517"/>
        <v>0</v>
      </c>
      <c r="BM388" s="113">
        <f t="shared" ca="1" si="517"/>
        <v>0</v>
      </c>
      <c r="BN388" s="113">
        <f t="shared" ca="1" si="517"/>
        <v>0</v>
      </c>
      <c r="BO388" s="113">
        <f t="shared" ca="1" si="517"/>
        <v>0</v>
      </c>
      <c r="BP388" s="113">
        <f t="shared" ca="1" si="517"/>
        <v>0</v>
      </c>
      <c r="BQ388" s="113">
        <f t="shared" ca="1" si="517"/>
        <v>0</v>
      </c>
      <c r="BR388" s="113">
        <f t="shared" ca="1" si="517"/>
        <v>0</v>
      </c>
      <c r="BS388" s="113">
        <f t="shared" ref="BS388:CG388" ca="1" si="518">IF(BS$405&lt;0,-BS$405,0)</f>
        <v>0</v>
      </c>
      <c r="BT388" s="113">
        <f t="shared" ca="1" si="518"/>
        <v>0</v>
      </c>
      <c r="BU388" s="113">
        <f t="shared" ca="1" si="518"/>
        <v>0</v>
      </c>
      <c r="BV388" s="113">
        <f t="shared" ca="1" si="518"/>
        <v>0</v>
      </c>
      <c r="BW388" s="113">
        <f t="shared" ca="1" si="518"/>
        <v>0</v>
      </c>
      <c r="BX388" s="113">
        <f t="shared" ca="1" si="518"/>
        <v>0</v>
      </c>
      <c r="BY388" s="113">
        <f t="shared" ca="1" si="518"/>
        <v>0</v>
      </c>
      <c r="BZ388" s="113">
        <f t="shared" ca="1" si="518"/>
        <v>0</v>
      </c>
      <c r="CA388" s="113">
        <f t="shared" ca="1" si="518"/>
        <v>0</v>
      </c>
      <c r="CB388" s="113">
        <f t="shared" ca="1" si="518"/>
        <v>0</v>
      </c>
      <c r="CC388" s="113">
        <f t="shared" ca="1" si="518"/>
        <v>0</v>
      </c>
      <c r="CD388" s="113">
        <f t="shared" ca="1" si="518"/>
        <v>0</v>
      </c>
      <c r="CE388" s="113">
        <f t="shared" ca="1" si="518"/>
        <v>0</v>
      </c>
      <c r="CF388" s="113">
        <f t="shared" ca="1" si="518"/>
        <v>0</v>
      </c>
      <c r="CG388" s="113">
        <f t="shared" ca="1" si="518"/>
        <v>0</v>
      </c>
      <c r="CH388" s="66"/>
    </row>
    <row r="389" spans="1:86" s="81" customFormat="1" x14ac:dyDescent="0.25">
      <c r="A389" s="115"/>
      <c r="B389" s="81" t="s">
        <v>605</v>
      </c>
      <c r="F389" s="113">
        <f>F$441</f>
        <v>0</v>
      </c>
      <c r="G389" s="113">
        <f t="shared" ref="G389:BR389" si="519">G$441</f>
        <v>0</v>
      </c>
      <c r="H389" s="113">
        <f t="shared" si="519"/>
        <v>0</v>
      </c>
      <c r="I389" s="113">
        <f t="shared" si="519"/>
        <v>0</v>
      </c>
      <c r="J389" s="113">
        <f t="shared" si="519"/>
        <v>0</v>
      </c>
      <c r="K389" s="113">
        <f t="shared" si="519"/>
        <v>0</v>
      </c>
      <c r="L389" s="113">
        <f t="shared" si="519"/>
        <v>0</v>
      </c>
      <c r="M389" s="113">
        <f t="shared" si="519"/>
        <v>0</v>
      </c>
      <c r="N389" s="113">
        <f t="shared" si="519"/>
        <v>0</v>
      </c>
      <c r="O389" s="113">
        <f t="shared" si="519"/>
        <v>0</v>
      </c>
      <c r="P389" s="113">
        <f t="shared" si="519"/>
        <v>0</v>
      </c>
      <c r="Q389" s="113">
        <f t="shared" si="519"/>
        <v>0</v>
      </c>
      <c r="R389" s="113">
        <f t="shared" si="519"/>
        <v>0</v>
      </c>
      <c r="S389" s="113">
        <f t="shared" si="519"/>
        <v>0</v>
      </c>
      <c r="T389" s="113">
        <f t="shared" si="519"/>
        <v>0</v>
      </c>
      <c r="U389" s="113">
        <f t="shared" si="519"/>
        <v>0</v>
      </c>
      <c r="V389" s="113">
        <f t="shared" si="519"/>
        <v>0</v>
      </c>
      <c r="W389" s="113">
        <f t="shared" si="519"/>
        <v>0</v>
      </c>
      <c r="X389" s="113">
        <f t="shared" si="519"/>
        <v>0</v>
      </c>
      <c r="Y389" s="113">
        <f t="shared" si="519"/>
        <v>0</v>
      </c>
      <c r="Z389" s="113">
        <f t="shared" si="519"/>
        <v>0</v>
      </c>
      <c r="AA389" s="113">
        <f t="shared" si="519"/>
        <v>0</v>
      </c>
      <c r="AB389" s="113">
        <f t="shared" si="519"/>
        <v>0</v>
      </c>
      <c r="AC389" s="113">
        <f t="shared" si="519"/>
        <v>0</v>
      </c>
      <c r="AD389" s="113">
        <f t="shared" si="519"/>
        <v>0</v>
      </c>
      <c r="AE389" s="113">
        <f t="shared" si="519"/>
        <v>0</v>
      </c>
      <c r="AF389" s="113">
        <f t="shared" si="519"/>
        <v>0</v>
      </c>
      <c r="AG389" s="113">
        <f t="shared" si="519"/>
        <v>0</v>
      </c>
      <c r="AH389" s="113">
        <f t="shared" si="519"/>
        <v>0</v>
      </c>
      <c r="AI389" s="113">
        <f t="shared" si="519"/>
        <v>0</v>
      </c>
      <c r="AJ389" s="113">
        <f t="shared" si="519"/>
        <v>0</v>
      </c>
      <c r="AK389" s="113">
        <f t="shared" si="519"/>
        <v>0</v>
      </c>
      <c r="AL389" s="113">
        <f t="shared" si="519"/>
        <v>0</v>
      </c>
      <c r="AM389" s="113">
        <f t="shared" si="519"/>
        <v>0</v>
      </c>
      <c r="AN389" s="113">
        <f t="shared" si="519"/>
        <v>0</v>
      </c>
      <c r="AO389" s="113">
        <f t="shared" si="519"/>
        <v>0</v>
      </c>
      <c r="AP389" s="113">
        <f t="shared" si="519"/>
        <v>0</v>
      </c>
      <c r="AQ389" s="113">
        <f t="shared" si="519"/>
        <v>0</v>
      </c>
      <c r="AR389" s="113">
        <f t="shared" si="519"/>
        <v>0</v>
      </c>
      <c r="AS389" s="113">
        <f t="shared" si="519"/>
        <v>0</v>
      </c>
      <c r="AT389" s="113">
        <f t="shared" si="519"/>
        <v>0</v>
      </c>
      <c r="AU389" s="113">
        <f t="shared" si="519"/>
        <v>0</v>
      </c>
      <c r="AV389" s="113">
        <f t="shared" si="519"/>
        <v>0</v>
      </c>
      <c r="AW389" s="113">
        <f t="shared" si="519"/>
        <v>0</v>
      </c>
      <c r="AX389" s="113">
        <f t="shared" si="519"/>
        <v>0</v>
      </c>
      <c r="AY389" s="113">
        <f t="shared" si="519"/>
        <v>0</v>
      </c>
      <c r="AZ389" s="113">
        <f t="shared" si="519"/>
        <v>0</v>
      </c>
      <c r="BA389" s="113">
        <f t="shared" si="519"/>
        <v>0</v>
      </c>
      <c r="BB389" s="113">
        <f t="shared" si="519"/>
        <v>0</v>
      </c>
      <c r="BC389" s="113">
        <f t="shared" si="519"/>
        <v>0</v>
      </c>
      <c r="BD389" s="113">
        <f t="shared" si="519"/>
        <v>0</v>
      </c>
      <c r="BE389" s="113">
        <f t="shared" si="519"/>
        <v>0</v>
      </c>
      <c r="BF389" s="113">
        <f t="shared" si="519"/>
        <v>0</v>
      </c>
      <c r="BG389" s="113">
        <f t="shared" si="519"/>
        <v>0</v>
      </c>
      <c r="BH389" s="113">
        <f t="shared" si="519"/>
        <v>0</v>
      </c>
      <c r="BI389" s="113">
        <f t="shared" si="519"/>
        <v>0</v>
      </c>
      <c r="BJ389" s="113">
        <f t="shared" si="519"/>
        <v>0</v>
      </c>
      <c r="BK389" s="113">
        <f t="shared" si="519"/>
        <v>0</v>
      </c>
      <c r="BL389" s="113">
        <f t="shared" si="519"/>
        <v>0</v>
      </c>
      <c r="BM389" s="113">
        <f t="shared" si="519"/>
        <v>0</v>
      </c>
      <c r="BN389" s="113">
        <f t="shared" si="519"/>
        <v>0</v>
      </c>
      <c r="BO389" s="113">
        <f t="shared" si="519"/>
        <v>0</v>
      </c>
      <c r="BP389" s="113">
        <f t="shared" si="519"/>
        <v>0</v>
      </c>
      <c r="BQ389" s="113">
        <f t="shared" si="519"/>
        <v>0</v>
      </c>
      <c r="BR389" s="113">
        <f t="shared" si="519"/>
        <v>0</v>
      </c>
      <c r="BS389" s="113">
        <f t="shared" ref="BS389:CG389" si="520">BS$441</f>
        <v>0</v>
      </c>
      <c r="BT389" s="113">
        <f t="shared" si="520"/>
        <v>0</v>
      </c>
      <c r="BU389" s="113">
        <f t="shared" si="520"/>
        <v>0</v>
      </c>
      <c r="BV389" s="113">
        <f t="shared" si="520"/>
        <v>0</v>
      </c>
      <c r="BW389" s="113">
        <f t="shared" si="520"/>
        <v>0</v>
      </c>
      <c r="BX389" s="113">
        <f t="shared" si="520"/>
        <v>0</v>
      </c>
      <c r="BY389" s="113">
        <f t="shared" si="520"/>
        <v>0</v>
      </c>
      <c r="BZ389" s="113">
        <f t="shared" si="520"/>
        <v>0</v>
      </c>
      <c r="CA389" s="113">
        <f t="shared" si="520"/>
        <v>0</v>
      </c>
      <c r="CB389" s="113">
        <f t="shared" si="520"/>
        <v>0</v>
      </c>
      <c r="CC389" s="113">
        <f t="shared" si="520"/>
        <v>0</v>
      </c>
      <c r="CD389" s="113">
        <f t="shared" si="520"/>
        <v>0</v>
      </c>
      <c r="CE389" s="113">
        <f t="shared" si="520"/>
        <v>0</v>
      </c>
      <c r="CF389" s="113">
        <f t="shared" si="520"/>
        <v>0</v>
      </c>
      <c r="CG389" s="113">
        <f t="shared" si="520"/>
        <v>0</v>
      </c>
      <c r="CH389" s="66"/>
    </row>
    <row r="390" spans="1:86" s="81" customFormat="1" x14ac:dyDescent="0.25">
      <c r="A390" s="115"/>
      <c r="B390" s="81" t="s">
        <v>115</v>
      </c>
      <c r="F390" s="113">
        <f>F$478</f>
        <v>0</v>
      </c>
      <c r="G390" s="113">
        <f t="shared" ref="G390:BR390" si="521">G$478</f>
        <v>0</v>
      </c>
      <c r="H390" s="113">
        <f t="shared" si="521"/>
        <v>0</v>
      </c>
      <c r="I390" s="113">
        <f t="shared" si="521"/>
        <v>0</v>
      </c>
      <c r="J390" s="113">
        <f t="shared" si="521"/>
        <v>0</v>
      </c>
      <c r="K390" s="113">
        <f t="shared" si="521"/>
        <v>0</v>
      </c>
      <c r="L390" s="113">
        <f t="shared" si="521"/>
        <v>0</v>
      </c>
      <c r="M390" s="113">
        <f t="shared" si="521"/>
        <v>0</v>
      </c>
      <c r="N390" s="113">
        <f t="shared" si="521"/>
        <v>0</v>
      </c>
      <c r="O390" s="113">
        <f t="shared" si="521"/>
        <v>0</v>
      </c>
      <c r="P390" s="113">
        <f t="shared" si="521"/>
        <v>0</v>
      </c>
      <c r="Q390" s="113">
        <f t="shared" si="521"/>
        <v>0</v>
      </c>
      <c r="R390" s="113">
        <f t="shared" si="521"/>
        <v>0</v>
      </c>
      <c r="S390" s="113">
        <f t="shared" si="521"/>
        <v>0</v>
      </c>
      <c r="T390" s="113">
        <f t="shared" si="521"/>
        <v>0</v>
      </c>
      <c r="U390" s="113">
        <f t="shared" si="521"/>
        <v>0</v>
      </c>
      <c r="V390" s="113">
        <f t="shared" si="521"/>
        <v>0</v>
      </c>
      <c r="W390" s="113">
        <f t="shared" si="521"/>
        <v>0</v>
      </c>
      <c r="X390" s="113">
        <f t="shared" si="521"/>
        <v>0</v>
      </c>
      <c r="Y390" s="113">
        <f t="shared" si="521"/>
        <v>0</v>
      </c>
      <c r="Z390" s="113">
        <f t="shared" si="521"/>
        <v>0</v>
      </c>
      <c r="AA390" s="113">
        <f t="shared" si="521"/>
        <v>0</v>
      </c>
      <c r="AB390" s="113">
        <f t="shared" si="521"/>
        <v>0</v>
      </c>
      <c r="AC390" s="113">
        <f t="shared" si="521"/>
        <v>0</v>
      </c>
      <c r="AD390" s="113">
        <f t="shared" si="521"/>
        <v>0</v>
      </c>
      <c r="AE390" s="113">
        <f t="shared" si="521"/>
        <v>0</v>
      </c>
      <c r="AF390" s="113">
        <f t="shared" si="521"/>
        <v>0</v>
      </c>
      <c r="AG390" s="113">
        <f t="shared" si="521"/>
        <v>0</v>
      </c>
      <c r="AH390" s="113">
        <f t="shared" si="521"/>
        <v>0</v>
      </c>
      <c r="AI390" s="113">
        <f t="shared" si="521"/>
        <v>0</v>
      </c>
      <c r="AJ390" s="113">
        <f t="shared" si="521"/>
        <v>0</v>
      </c>
      <c r="AK390" s="113">
        <f t="shared" si="521"/>
        <v>0</v>
      </c>
      <c r="AL390" s="113">
        <f t="shared" si="521"/>
        <v>0</v>
      </c>
      <c r="AM390" s="113">
        <f t="shared" si="521"/>
        <v>0</v>
      </c>
      <c r="AN390" s="113">
        <f t="shared" si="521"/>
        <v>0</v>
      </c>
      <c r="AO390" s="113">
        <f t="shared" si="521"/>
        <v>0</v>
      </c>
      <c r="AP390" s="113">
        <f t="shared" si="521"/>
        <v>0</v>
      </c>
      <c r="AQ390" s="113">
        <f t="shared" si="521"/>
        <v>0</v>
      </c>
      <c r="AR390" s="113">
        <f t="shared" si="521"/>
        <v>0</v>
      </c>
      <c r="AS390" s="113">
        <f t="shared" si="521"/>
        <v>0</v>
      </c>
      <c r="AT390" s="113">
        <f t="shared" si="521"/>
        <v>0</v>
      </c>
      <c r="AU390" s="113">
        <f t="shared" si="521"/>
        <v>0</v>
      </c>
      <c r="AV390" s="113">
        <f t="shared" si="521"/>
        <v>0</v>
      </c>
      <c r="AW390" s="113">
        <f t="shared" si="521"/>
        <v>0</v>
      </c>
      <c r="AX390" s="113">
        <f t="shared" si="521"/>
        <v>0</v>
      </c>
      <c r="AY390" s="113">
        <f t="shared" si="521"/>
        <v>0</v>
      </c>
      <c r="AZ390" s="113">
        <f t="shared" si="521"/>
        <v>0</v>
      </c>
      <c r="BA390" s="113">
        <f t="shared" si="521"/>
        <v>0</v>
      </c>
      <c r="BB390" s="113">
        <f t="shared" si="521"/>
        <v>0</v>
      </c>
      <c r="BC390" s="113">
        <f t="shared" si="521"/>
        <v>0</v>
      </c>
      <c r="BD390" s="113">
        <f t="shared" si="521"/>
        <v>0</v>
      </c>
      <c r="BE390" s="113">
        <f t="shared" si="521"/>
        <v>0</v>
      </c>
      <c r="BF390" s="113">
        <f t="shared" si="521"/>
        <v>0</v>
      </c>
      <c r="BG390" s="113">
        <f t="shared" si="521"/>
        <v>0</v>
      </c>
      <c r="BH390" s="113">
        <f t="shared" si="521"/>
        <v>0</v>
      </c>
      <c r="BI390" s="113">
        <f t="shared" si="521"/>
        <v>0</v>
      </c>
      <c r="BJ390" s="113">
        <f t="shared" si="521"/>
        <v>0</v>
      </c>
      <c r="BK390" s="113">
        <f t="shared" si="521"/>
        <v>0</v>
      </c>
      <c r="BL390" s="113">
        <f t="shared" si="521"/>
        <v>0</v>
      </c>
      <c r="BM390" s="113">
        <f t="shared" si="521"/>
        <v>0</v>
      </c>
      <c r="BN390" s="113">
        <f t="shared" si="521"/>
        <v>0</v>
      </c>
      <c r="BO390" s="113">
        <f t="shared" si="521"/>
        <v>0</v>
      </c>
      <c r="BP390" s="113">
        <f t="shared" si="521"/>
        <v>0</v>
      </c>
      <c r="BQ390" s="113">
        <f t="shared" si="521"/>
        <v>0</v>
      </c>
      <c r="BR390" s="113">
        <f t="shared" si="521"/>
        <v>0</v>
      </c>
      <c r="BS390" s="113">
        <f t="shared" ref="BS390:CG390" si="522">BS$478</f>
        <v>0</v>
      </c>
      <c r="BT390" s="113">
        <f t="shared" si="522"/>
        <v>0</v>
      </c>
      <c r="BU390" s="113">
        <f t="shared" si="522"/>
        <v>0</v>
      </c>
      <c r="BV390" s="113">
        <f t="shared" si="522"/>
        <v>0</v>
      </c>
      <c r="BW390" s="113">
        <f t="shared" si="522"/>
        <v>0</v>
      </c>
      <c r="BX390" s="113">
        <f t="shared" si="522"/>
        <v>0</v>
      </c>
      <c r="BY390" s="113">
        <f t="shared" si="522"/>
        <v>0</v>
      </c>
      <c r="BZ390" s="113">
        <f t="shared" si="522"/>
        <v>0</v>
      </c>
      <c r="CA390" s="113">
        <f t="shared" si="522"/>
        <v>0</v>
      </c>
      <c r="CB390" s="113">
        <f t="shared" si="522"/>
        <v>0</v>
      </c>
      <c r="CC390" s="113">
        <f t="shared" si="522"/>
        <v>0</v>
      </c>
      <c r="CD390" s="113">
        <f t="shared" si="522"/>
        <v>0</v>
      </c>
      <c r="CE390" s="113">
        <f t="shared" si="522"/>
        <v>0</v>
      </c>
      <c r="CF390" s="113">
        <f t="shared" si="522"/>
        <v>0</v>
      </c>
      <c r="CG390" s="113">
        <f t="shared" si="522"/>
        <v>0</v>
      </c>
      <c r="CH390" s="66"/>
    </row>
    <row r="391" spans="1:86" s="81" customFormat="1" x14ac:dyDescent="0.25">
      <c r="B391" s="81" t="s">
        <v>219</v>
      </c>
      <c r="F391" s="113">
        <f>'Debt and equity calcs'!F$74</f>
        <v>282008.18482516287</v>
      </c>
      <c r="G391" s="113">
        <f>'Debt and equity calcs'!G$74</f>
        <v>707037.86337190028</v>
      </c>
      <c r="H391" s="113">
        <f>'Debt and equity calcs'!H$74</f>
        <v>692070.94654275943</v>
      </c>
      <c r="I391" s="113">
        <f>'Debt and equity calcs'!I$74</f>
        <v>676661.56254038459</v>
      </c>
      <c r="J391" s="113">
        <f>'Debt and equity calcs'!J$74</f>
        <v>660796.63070149533</v>
      </c>
      <c r="K391" s="113">
        <f>'Debt and equity calcs'!K$74</f>
        <v>644462.68365897809</v>
      </c>
      <c r="L391" s="113">
        <f>'Debt and equity calcs'!L$74</f>
        <v>627645.85590975545</v>
      </c>
      <c r="M391" s="113">
        <f>'Debt and equity calcs'!M$74</f>
        <v>610331.87204468716</v>
      </c>
      <c r="N391" s="113">
        <f>'Debt and equity calcs'!N$74</f>
        <v>592506.03463051119</v>
      </c>
      <c r="O391" s="113">
        <f>'Debt and equity calcs'!O$74</f>
        <v>574153.21173353877</v>
      </c>
      <c r="P391" s="113">
        <f>'Debt and equity calcs'!P$74</f>
        <v>555257.82407451223</v>
      </c>
      <c r="Q391" s="113">
        <f>'Debt and equity calcs'!Q$74</f>
        <v>535803.83180372149</v>
      </c>
      <c r="R391" s="113">
        <f>'Debt and equity calcs'!R$74</f>
        <v>515774.72088515334</v>
      </c>
      <c r="S391" s="113">
        <f>'Debt and equity calcs'!S$74</f>
        <v>495153.48907811515</v>
      </c>
      <c r="T391" s="113">
        <f>'Debt and equity calcs'!T$74</f>
        <v>473922.63150443288</v>
      </c>
      <c r="U391" s="113">
        <f>'Debt and equity calcs'!U$74</f>
        <v>452064.12578897236</v>
      </c>
      <c r="V391" s="113">
        <f>'Debt and equity calcs'!V$74</f>
        <v>429559.41676086921</v>
      </c>
      <c r="W391" s="113">
        <f>'Debt and equity calcs'!W$74</f>
        <v>406389.4007024811</v>
      </c>
      <c r="X391" s="113">
        <f>'Debt and equity calcs'!X$74</f>
        <v>382534.40913269174</v>
      </c>
      <c r="Y391" s="113">
        <f>'Debt and equity calcs'!Y$74</f>
        <v>357974.19211080036</v>
      </c>
      <c r="Z391" s="113">
        <f>'Debt and equity calcs'!Z$74</f>
        <v>332687.90104682365</v>
      </c>
      <c r="AA391" s="113">
        <f>'Debt and equity calcs'!AA$74</f>
        <v>306654.07100361877</v>
      </c>
      <c r="AB391" s="113">
        <f>'Debt and equity calcs'!AB$74</f>
        <v>279850.60247580346</v>
      </c>
      <c r="AC391" s="113">
        <f>'Debt and equity calcs'!AC$74</f>
        <v>252254.74263000631</v>
      </c>
      <c r="AD391" s="113">
        <f>'Debt and equity calcs'!AD$74</f>
        <v>223843.0659905221</v>
      </c>
      <c r="AE391" s="113">
        <f>'Debt and equity calcs'!AE$74</f>
        <v>194591.45455397712</v>
      </c>
      <c r="AF391" s="113">
        <f>'Debt and equity calcs'!AF$74</f>
        <v>164475.07731612385</v>
      </c>
      <c r="AG391" s="113">
        <f>'Debt and equity calcs'!AG$74</f>
        <v>133468.36919338617</v>
      </c>
      <c r="AH391" s="113">
        <f>'Debt and equity calcs'!AH$74</f>
        <v>101545.00932126174</v>
      </c>
      <c r="AI391" s="113">
        <f>'Debt and equity calcs'!AI$74</f>
        <v>68677.898711159796</v>
      </c>
      <c r="AJ391" s="113">
        <f>'Debt and equity calcs'!AJ$74</f>
        <v>34839.137246707935</v>
      </c>
      <c r="AK391" s="113">
        <f>'Debt and equity calcs'!AK$74</f>
        <v>0</v>
      </c>
      <c r="AL391" s="113">
        <f>'Debt and equity calcs'!AL$74</f>
        <v>0</v>
      </c>
      <c r="AM391" s="113">
        <f>'Debt and equity calcs'!AM$74</f>
        <v>0</v>
      </c>
      <c r="AN391" s="113">
        <f>'Debt and equity calcs'!AN$74</f>
        <v>0</v>
      </c>
      <c r="AO391" s="113">
        <f>'Debt and equity calcs'!AO$74</f>
        <v>0</v>
      </c>
      <c r="AP391" s="113">
        <f>'Debt and equity calcs'!AP$74</f>
        <v>0</v>
      </c>
      <c r="AQ391" s="113">
        <f>'Debt and equity calcs'!AQ$74</f>
        <v>0</v>
      </c>
      <c r="AR391" s="113">
        <f>'Debt and equity calcs'!AR$74</f>
        <v>0</v>
      </c>
      <c r="AS391" s="113">
        <f>'Debt and equity calcs'!AS$74</f>
        <v>0</v>
      </c>
      <c r="AT391" s="113">
        <f>'Debt and equity calcs'!AT$74</f>
        <v>0</v>
      </c>
      <c r="AU391" s="113">
        <f>'Debt and equity calcs'!AU$74</f>
        <v>0</v>
      </c>
      <c r="AV391" s="113">
        <f>'Debt and equity calcs'!AV$74</f>
        <v>0</v>
      </c>
      <c r="AW391" s="113">
        <f>'Debt and equity calcs'!AW$74</f>
        <v>0</v>
      </c>
      <c r="AX391" s="113">
        <f>'Debt and equity calcs'!AX$74</f>
        <v>0</v>
      </c>
      <c r="AY391" s="113">
        <f>'Debt and equity calcs'!AY$74</f>
        <v>0</v>
      </c>
      <c r="AZ391" s="113">
        <f>'Debt and equity calcs'!AZ$74</f>
        <v>0</v>
      </c>
      <c r="BA391" s="113">
        <f>'Debt and equity calcs'!BA$74</f>
        <v>0</v>
      </c>
      <c r="BB391" s="113">
        <f>'Debt and equity calcs'!BB$74</f>
        <v>0</v>
      </c>
      <c r="BC391" s="113">
        <f>'Debt and equity calcs'!BC$74</f>
        <v>0</v>
      </c>
      <c r="BD391" s="113">
        <f>'Debt and equity calcs'!BD$74</f>
        <v>0</v>
      </c>
      <c r="BE391" s="113">
        <f>'Debt and equity calcs'!BE$74</f>
        <v>0</v>
      </c>
      <c r="BF391" s="113">
        <f>'Debt and equity calcs'!BF$74</f>
        <v>0</v>
      </c>
      <c r="BG391" s="113">
        <f>'Debt and equity calcs'!BG$74</f>
        <v>0</v>
      </c>
      <c r="BH391" s="113">
        <f>'Debt and equity calcs'!BH$74</f>
        <v>0</v>
      </c>
      <c r="BI391" s="113">
        <f>'Debt and equity calcs'!BI$74</f>
        <v>0</v>
      </c>
      <c r="BJ391" s="113">
        <f>'Debt and equity calcs'!BJ$74</f>
        <v>0</v>
      </c>
      <c r="BK391" s="113">
        <f>'Debt and equity calcs'!BK$74</f>
        <v>0</v>
      </c>
      <c r="BL391" s="113">
        <f>'Debt and equity calcs'!BL$74</f>
        <v>0</v>
      </c>
      <c r="BM391" s="113">
        <f>'Debt and equity calcs'!BM$74</f>
        <v>0</v>
      </c>
      <c r="BN391" s="113">
        <f>'Debt and equity calcs'!BN$74</f>
        <v>0</v>
      </c>
      <c r="BO391" s="113">
        <f>'Debt and equity calcs'!BO$74</f>
        <v>0</v>
      </c>
      <c r="BP391" s="113">
        <f>'Debt and equity calcs'!BP$74</f>
        <v>0</v>
      </c>
      <c r="BQ391" s="113">
        <f>'Debt and equity calcs'!BQ$74</f>
        <v>0</v>
      </c>
      <c r="BR391" s="113">
        <f>'Debt and equity calcs'!BR$74</f>
        <v>0</v>
      </c>
      <c r="BS391" s="113">
        <f>'Debt and equity calcs'!BS$74</f>
        <v>0</v>
      </c>
      <c r="BT391" s="113">
        <f>'Debt and equity calcs'!BT$74</f>
        <v>0</v>
      </c>
      <c r="BU391" s="113">
        <f>'Debt and equity calcs'!BU$74</f>
        <v>0</v>
      </c>
      <c r="BV391" s="113">
        <f>'Debt and equity calcs'!BV$74</f>
        <v>0</v>
      </c>
      <c r="BW391" s="113">
        <f>'Debt and equity calcs'!BW$74</f>
        <v>0</v>
      </c>
      <c r="BX391" s="113">
        <f>'Debt and equity calcs'!BX$74</f>
        <v>0</v>
      </c>
      <c r="BY391" s="113">
        <f>'Debt and equity calcs'!BY$74</f>
        <v>0</v>
      </c>
      <c r="BZ391" s="113">
        <f>'Debt and equity calcs'!BZ$74</f>
        <v>0</v>
      </c>
      <c r="CA391" s="113">
        <f>'Debt and equity calcs'!CA$74</f>
        <v>0</v>
      </c>
      <c r="CB391" s="113">
        <f>'Debt and equity calcs'!CB$74</f>
        <v>0</v>
      </c>
      <c r="CC391" s="113">
        <f>'Debt and equity calcs'!CC$74</f>
        <v>0</v>
      </c>
      <c r="CD391" s="113">
        <f>'Debt and equity calcs'!CD$74</f>
        <v>0</v>
      </c>
      <c r="CE391" s="113">
        <f>'Debt and equity calcs'!CE$74</f>
        <v>0</v>
      </c>
      <c r="CF391" s="113">
        <f>'Debt and equity calcs'!CF$74</f>
        <v>0</v>
      </c>
      <c r="CG391" s="113">
        <f>'Debt and equity calcs'!CG$74</f>
        <v>0</v>
      </c>
      <c r="CH391" s="66"/>
    </row>
    <row r="392" spans="1:86" s="81" customFormat="1" x14ac:dyDescent="0.25">
      <c r="B392" s="81" t="s">
        <v>236</v>
      </c>
      <c r="F392" s="113">
        <f>'Debt and equity calcs'!F$104</f>
        <v>0</v>
      </c>
      <c r="G392" s="113">
        <f>'Debt and equity calcs'!G$104</f>
        <v>0</v>
      </c>
      <c r="H392" s="113">
        <f>'Debt and equity calcs'!H$104</f>
        <v>0</v>
      </c>
      <c r="I392" s="113">
        <f>'Debt and equity calcs'!I$104</f>
        <v>0</v>
      </c>
      <c r="J392" s="113">
        <f>'Debt and equity calcs'!J$104</f>
        <v>0</v>
      </c>
      <c r="K392" s="113">
        <f>'Debt and equity calcs'!K$104</f>
        <v>0</v>
      </c>
      <c r="L392" s="113">
        <f>'Debt and equity calcs'!L$104</f>
        <v>0</v>
      </c>
      <c r="M392" s="113">
        <f>'Debt and equity calcs'!M$104</f>
        <v>0</v>
      </c>
      <c r="N392" s="113">
        <f>'Debt and equity calcs'!N$104</f>
        <v>0</v>
      </c>
      <c r="O392" s="113">
        <f>'Debt and equity calcs'!O$104</f>
        <v>0</v>
      </c>
      <c r="P392" s="113">
        <f>'Debt and equity calcs'!P$104</f>
        <v>0</v>
      </c>
      <c r="Q392" s="113">
        <f>'Debt and equity calcs'!Q$104</f>
        <v>0</v>
      </c>
      <c r="R392" s="113">
        <f>'Debt and equity calcs'!R$104</f>
        <v>0</v>
      </c>
      <c r="S392" s="113">
        <f>'Debt and equity calcs'!S$104</f>
        <v>0</v>
      </c>
      <c r="T392" s="113">
        <f>'Debt and equity calcs'!T$104</f>
        <v>0</v>
      </c>
      <c r="U392" s="113">
        <f>'Debt and equity calcs'!U$104</f>
        <v>0</v>
      </c>
      <c r="V392" s="113">
        <f>'Debt and equity calcs'!V$104</f>
        <v>0</v>
      </c>
      <c r="W392" s="113">
        <f>'Debt and equity calcs'!W$104</f>
        <v>0</v>
      </c>
      <c r="X392" s="113">
        <f>'Debt and equity calcs'!X$104</f>
        <v>0</v>
      </c>
      <c r="Y392" s="113">
        <f>'Debt and equity calcs'!Y$104</f>
        <v>0</v>
      </c>
      <c r="Z392" s="113">
        <f>'Debt and equity calcs'!Z$104</f>
        <v>0</v>
      </c>
      <c r="AA392" s="113">
        <f>'Debt and equity calcs'!AA$104</f>
        <v>0</v>
      </c>
      <c r="AB392" s="113">
        <f>'Debt and equity calcs'!AB$104</f>
        <v>0</v>
      </c>
      <c r="AC392" s="113">
        <f>'Debt and equity calcs'!AC$104</f>
        <v>0</v>
      </c>
      <c r="AD392" s="113">
        <f>'Debt and equity calcs'!AD$104</f>
        <v>0</v>
      </c>
      <c r="AE392" s="113">
        <f>'Debt and equity calcs'!AE$104</f>
        <v>0</v>
      </c>
      <c r="AF392" s="113">
        <f>'Debt and equity calcs'!AF$104</f>
        <v>0</v>
      </c>
      <c r="AG392" s="113">
        <f>'Debt and equity calcs'!AG$104</f>
        <v>0</v>
      </c>
      <c r="AH392" s="113">
        <f>'Debt and equity calcs'!AH$104</f>
        <v>0</v>
      </c>
      <c r="AI392" s="113">
        <f>'Debt and equity calcs'!AI$104</f>
        <v>0</v>
      </c>
      <c r="AJ392" s="113">
        <f>'Debt and equity calcs'!AJ$104</f>
        <v>0</v>
      </c>
      <c r="AK392" s="113">
        <f>'Debt and equity calcs'!AK$104</f>
        <v>0</v>
      </c>
      <c r="AL392" s="113">
        <f>'Debt and equity calcs'!AL$104</f>
        <v>0</v>
      </c>
      <c r="AM392" s="113">
        <f>'Debt and equity calcs'!AM$104</f>
        <v>0</v>
      </c>
      <c r="AN392" s="113">
        <f>'Debt and equity calcs'!AN$104</f>
        <v>0</v>
      </c>
      <c r="AO392" s="113">
        <f>'Debt and equity calcs'!AO$104</f>
        <v>0</v>
      </c>
      <c r="AP392" s="113">
        <f>'Debt and equity calcs'!AP$104</f>
        <v>0</v>
      </c>
      <c r="AQ392" s="113">
        <f>'Debt and equity calcs'!AQ$104</f>
        <v>0</v>
      </c>
      <c r="AR392" s="113">
        <f>'Debt and equity calcs'!AR$104</f>
        <v>0</v>
      </c>
      <c r="AS392" s="113">
        <f>'Debt and equity calcs'!AS$104</f>
        <v>0</v>
      </c>
      <c r="AT392" s="113">
        <f>'Debt and equity calcs'!AT$104</f>
        <v>0</v>
      </c>
      <c r="AU392" s="113">
        <f>'Debt and equity calcs'!AU$104</f>
        <v>0</v>
      </c>
      <c r="AV392" s="113">
        <f>'Debt and equity calcs'!AV$104</f>
        <v>0</v>
      </c>
      <c r="AW392" s="113">
        <f>'Debt and equity calcs'!AW$104</f>
        <v>0</v>
      </c>
      <c r="AX392" s="113">
        <f>'Debt and equity calcs'!AX$104</f>
        <v>0</v>
      </c>
      <c r="AY392" s="113">
        <f>'Debt and equity calcs'!AY$104</f>
        <v>0</v>
      </c>
      <c r="AZ392" s="113">
        <f>'Debt and equity calcs'!AZ$104</f>
        <v>0</v>
      </c>
      <c r="BA392" s="113">
        <f>'Debt and equity calcs'!BA$104</f>
        <v>0</v>
      </c>
      <c r="BB392" s="113">
        <f>'Debt and equity calcs'!BB$104</f>
        <v>0</v>
      </c>
      <c r="BC392" s="113">
        <f>'Debt and equity calcs'!BC$104</f>
        <v>0</v>
      </c>
      <c r="BD392" s="113">
        <f>'Debt and equity calcs'!BD$104</f>
        <v>0</v>
      </c>
      <c r="BE392" s="113">
        <f>'Debt and equity calcs'!BE$104</f>
        <v>0</v>
      </c>
      <c r="BF392" s="113">
        <f>'Debt and equity calcs'!BF$104</f>
        <v>0</v>
      </c>
      <c r="BG392" s="113">
        <f>'Debt and equity calcs'!BG$104</f>
        <v>0</v>
      </c>
      <c r="BH392" s="113">
        <f>'Debt and equity calcs'!BH$104</f>
        <v>0</v>
      </c>
      <c r="BI392" s="113">
        <f>'Debt and equity calcs'!BI$104</f>
        <v>0</v>
      </c>
      <c r="BJ392" s="113">
        <f>'Debt and equity calcs'!BJ$104</f>
        <v>0</v>
      </c>
      <c r="BK392" s="113">
        <f>'Debt and equity calcs'!BK$104</f>
        <v>0</v>
      </c>
      <c r="BL392" s="113">
        <f>'Debt and equity calcs'!BL$104</f>
        <v>0</v>
      </c>
      <c r="BM392" s="113">
        <f>'Debt and equity calcs'!BM$104</f>
        <v>0</v>
      </c>
      <c r="BN392" s="113">
        <f>'Debt and equity calcs'!BN$104</f>
        <v>0</v>
      </c>
      <c r="BO392" s="113">
        <f>'Debt and equity calcs'!BO$104</f>
        <v>0</v>
      </c>
      <c r="BP392" s="113">
        <f>'Debt and equity calcs'!BP$104</f>
        <v>0</v>
      </c>
      <c r="BQ392" s="113">
        <f>'Debt and equity calcs'!BQ$104</f>
        <v>0</v>
      </c>
      <c r="BR392" s="113">
        <f>'Debt and equity calcs'!BR$104</f>
        <v>0</v>
      </c>
      <c r="BS392" s="113">
        <f>'Debt and equity calcs'!BS$104</f>
        <v>0</v>
      </c>
      <c r="BT392" s="113">
        <f>'Debt and equity calcs'!BT$104</f>
        <v>0</v>
      </c>
      <c r="BU392" s="113">
        <f>'Debt and equity calcs'!BU$104</f>
        <v>0</v>
      </c>
      <c r="BV392" s="113">
        <f>'Debt and equity calcs'!BV$104</f>
        <v>0</v>
      </c>
      <c r="BW392" s="113">
        <f>'Debt and equity calcs'!BW$104</f>
        <v>0</v>
      </c>
      <c r="BX392" s="113">
        <f>'Debt and equity calcs'!BX$104</f>
        <v>0</v>
      </c>
      <c r="BY392" s="113">
        <f>'Debt and equity calcs'!BY$104</f>
        <v>0</v>
      </c>
      <c r="BZ392" s="113">
        <f>'Debt and equity calcs'!BZ$104</f>
        <v>0</v>
      </c>
      <c r="CA392" s="113">
        <f>'Debt and equity calcs'!CA$104</f>
        <v>0</v>
      </c>
      <c r="CB392" s="113">
        <f>'Debt and equity calcs'!CB$104</f>
        <v>0</v>
      </c>
      <c r="CC392" s="113">
        <f>'Debt and equity calcs'!CC$104</f>
        <v>0</v>
      </c>
      <c r="CD392" s="113">
        <f>'Debt and equity calcs'!CD$104</f>
        <v>0</v>
      </c>
      <c r="CE392" s="113">
        <f>'Debt and equity calcs'!CE$104</f>
        <v>0</v>
      </c>
      <c r="CF392" s="113">
        <f>'Debt and equity calcs'!CF$104</f>
        <v>0</v>
      </c>
      <c r="CG392" s="113">
        <f>'Debt and equity calcs'!CG$104</f>
        <v>0</v>
      </c>
      <c r="CH392" s="66"/>
    </row>
    <row r="393" spans="1:86" s="81" customFormat="1" x14ac:dyDescent="0.25">
      <c r="B393" s="81" t="s">
        <v>221</v>
      </c>
      <c r="F393" s="113">
        <f>'Debt and equity calcs'!F$120</f>
        <v>0</v>
      </c>
      <c r="G393" s="113">
        <f>'Debt and equity calcs'!G$120</f>
        <v>0</v>
      </c>
      <c r="H393" s="113">
        <f>'Debt and equity calcs'!H$120</f>
        <v>0</v>
      </c>
      <c r="I393" s="113">
        <f>'Debt and equity calcs'!I$120</f>
        <v>0</v>
      </c>
      <c r="J393" s="113">
        <f>'Debt and equity calcs'!J$120</f>
        <v>0</v>
      </c>
      <c r="K393" s="113">
        <f>'Debt and equity calcs'!K$120</f>
        <v>0</v>
      </c>
      <c r="L393" s="113">
        <f>'Debt and equity calcs'!L$120</f>
        <v>0</v>
      </c>
      <c r="M393" s="113">
        <f>'Debt and equity calcs'!M$120</f>
        <v>0</v>
      </c>
      <c r="N393" s="113">
        <f>'Debt and equity calcs'!N$120</f>
        <v>0</v>
      </c>
      <c r="O393" s="113">
        <f>'Debt and equity calcs'!O$120</f>
        <v>0</v>
      </c>
      <c r="P393" s="113">
        <f>'Debt and equity calcs'!P$120</f>
        <v>0</v>
      </c>
      <c r="Q393" s="113">
        <f>'Debt and equity calcs'!Q$120</f>
        <v>0</v>
      </c>
      <c r="R393" s="113">
        <f>'Debt and equity calcs'!R$120</f>
        <v>0</v>
      </c>
      <c r="S393" s="113">
        <f>'Debt and equity calcs'!S$120</f>
        <v>0</v>
      </c>
      <c r="T393" s="113">
        <f>'Debt and equity calcs'!T$120</f>
        <v>0</v>
      </c>
      <c r="U393" s="113">
        <f>'Debt and equity calcs'!U$120</f>
        <v>0</v>
      </c>
      <c r="V393" s="113">
        <f>'Debt and equity calcs'!V$120</f>
        <v>0</v>
      </c>
      <c r="W393" s="113">
        <f>'Debt and equity calcs'!W$120</f>
        <v>0</v>
      </c>
      <c r="X393" s="113">
        <f>'Debt and equity calcs'!X$120</f>
        <v>0</v>
      </c>
      <c r="Y393" s="113">
        <f>'Debt and equity calcs'!Y$120</f>
        <v>0</v>
      </c>
      <c r="Z393" s="113">
        <f>'Debt and equity calcs'!Z$120</f>
        <v>0</v>
      </c>
      <c r="AA393" s="113">
        <f>'Debt and equity calcs'!AA$120</f>
        <v>0</v>
      </c>
      <c r="AB393" s="113">
        <f>'Debt and equity calcs'!AB$120</f>
        <v>0</v>
      </c>
      <c r="AC393" s="113">
        <f>'Debt and equity calcs'!AC$120</f>
        <v>0</v>
      </c>
      <c r="AD393" s="113">
        <f>'Debt and equity calcs'!AD$120</f>
        <v>0</v>
      </c>
      <c r="AE393" s="113">
        <f>'Debt and equity calcs'!AE$120</f>
        <v>0</v>
      </c>
      <c r="AF393" s="113">
        <f>'Debt and equity calcs'!AF$120</f>
        <v>0</v>
      </c>
      <c r="AG393" s="113">
        <f>'Debt and equity calcs'!AG$120</f>
        <v>0</v>
      </c>
      <c r="AH393" s="113">
        <f>'Debt and equity calcs'!AH$120</f>
        <v>0</v>
      </c>
      <c r="AI393" s="113">
        <f>'Debt and equity calcs'!AI$120</f>
        <v>0</v>
      </c>
      <c r="AJ393" s="113">
        <f>'Debt and equity calcs'!AJ$120</f>
        <v>0</v>
      </c>
      <c r="AK393" s="113">
        <f>'Debt and equity calcs'!AK$120</f>
        <v>0</v>
      </c>
      <c r="AL393" s="113">
        <f>'Debt and equity calcs'!AL$120</f>
        <v>0</v>
      </c>
      <c r="AM393" s="113">
        <f>'Debt and equity calcs'!AM$120</f>
        <v>0</v>
      </c>
      <c r="AN393" s="113">
        <f>'Debt and equity calcs'!AN$120</f>
        <v>0</v>
      </c>
      <c r="AO393" s="113">
        <f>'Debt and equity calcs'!AO$120</f>
        <v>0</v>
      </c>
      <c r="AP393" s="113">
        <f>'Debt and equity calcs'!AP$120</f>
        <v>0</v>
      </c>
      <c r="AQ393" s="113">
        <f>'Debt and equity calcs'!AQ$120</f>
        <v>0</v>
      </c>
      <c r="AR393" s="113">
        <f>'Debt and equity calcs'!AR$120</f>
        <v>0</v>
      </c>
      <c r="AS393" s="113">
        <f>'Debt and equity calcs'!AS$120</f>
        <v>0</v>
      </c>
      <c r="AT393" s="113">
        <f>'Debt and equity calcs'!AT$120</f>
        <v>0</v>
      </c>
      <c r="AU393" s="113">
        <f>'Debt and equity calcs'!AU$120</f>
        <v>0</v>
      </c>
      <c r="AV393" s="113">
        <f>'Debt and equity calcs'!AV$120</f>
        <v>0</v>
      </c>
      <c r="AW393" s="113">
        <f>'Debt and equity calcs'!AW$120</f>
        <v>0</v>
      </c>
      <c r="AX393" s="113">
        <f>'Debt and equity calcs'!AX$120</f>
        <v>0</v>
      </c>
      <c r="AY393" s="113">
        <f>'Debt and equity calcs'!AY$120</f>
        <v>0</v>
      </c>
      <c r="AZ393" s="113">
        <f>'Debt and equity calcs'!AZ$120</f>
        <v>0</v>
      </c>
      <c r="BA393" s="113">
        <f>'Debt and equity calcs'!BA$120</f>
        <v>0</v>
      </c>
      <c r="BB393" s="113">
        <f>'Debt and equity calcs'!BB$120</f>
        <v>0</v>
      </c>
      <c r="BC393" s="113">
        <f>'Debt and equity calcs'!BC$120</f>
        <v>0</v>
      </c>
      <c r="BD393" s="113">
        <f>'Debt and equity calcs'!BD$120</f>
        <v>0</v>
      </c>
      <c r="BE393" s="113">
        <f>'Debt and equity calcs'!BE$120</f>
        <v>0</v>
      </c>
      <c r="BF393" s="113">
        <f>'Debt and equity calcs'!BF$120</f>
        <v>0</v>
      </c>
      <c r="BG393" s="113">
        <f>'Debt and equity calcs'!BG$120</f>
        <v>0</v>
      </c>
      <c r="BH393" s="113">
        <f>'Debt and equity calcs'!BH$120</f>
        <v>0</v>
      </c>
      <c r="BI393" s="113">
        <f>'Debt and equity calcs'!BI$120</f>
        <v>0</v>
      </c>
      <c r="BJ393" s="113">
        <f>'Debt and equity calcs'!BJ$120</f>
        <v>0</v>
      </c>
      <c r="BK393" s="113">
        <f>'Debt and equity calcs'!BK$120</f>
        <v>0</v>
      </c>
      <c r="BL393" s="113">
        <f>'Debt and equity calcs'!BL$120</f>
        <v>0</v>
      </c>
      <c r="BM393" s="113">
        <f>'Debt and equity calcs'!BM$120</f>
        <v>0</v>
      </c>
      <c r="BN393" s="113">
        <f>'Debt and equity calcs'!BN$120</f>
        <v>0</v>
      </c>
      <c r="BO393" s="113">
        <f>'Debt and equity calcs'!BO$120</f>
        <v>0</v>
      </c>
      <c r="BP393" s="113">
        <f>'Debt and equity calcs'!BP$120</f>
        <v>0</v>
      </c>
      <c r="BQ393" s="113">
        <f>'Debt and equity calcs'!BQ$120</f>
        <v>0</v>
      </c>
      <c r="BR393" s="113">
        <f>'Debt and equity calcs'!BR$120</f>
        <v>0</v>
      </c>
      <c r="BS393" s="113">
        <f>'Debt and equity calcs'!BS$120</f>
        <v>0</v>
      </c>
      <c r="BT393" s="113">
        <f>'Debt and equity calcs'!BT$120</f>
        <v>0</v>
      </c>
      <c r="BU393" s="113">
        <f>'Debt and equity calcs'!BU$120</f>
        <v>0</v>
      </c>
      <c r="BV393" s="113">
        <f>'Debt and equity calcs'!BV$120</f>
        <v>0</v>
      </c>
      <c r="BW393" s="113">
        <f>'Debt and equity calcs'!BW$120</f>
        <v>0</v>
      </c>
      <c r="BX393" s="113">
        <f>'Debt and equity calcs'!BX$120</f>
        <v>0</v>
      </c>
      <c r="BY393" s="113">
        <f>'Debt and equity calcs'!BY$120</f>
        <v>0</v>
      </c>
      <c r="BZ393" s="113">
        <f>'Debt and equity calcs'!BZ$120</f>
        <v>0</v>
      </c>
      <c r="CA393" s="113">
        <f>'Debt and equity calcs'!CA$120</f>
        <v>0</v>
      </c>
      <c r="CB393" s="113">
        <f>'Debt and equity calcs'!CB$120</f>
        <v>0</v>
      </c>
      <c r="CC393" s="113">
        <f>'Debt and equity calcs'!CC$120</f>
        <v>0</v>
      </c>
      <c r="CD393" s="113">
        <f>'Debt and equity calcs'!CD$120</f>
        <v>0</v>
      </c>
      <c r="CE393" s="113">
        <f>'Debt and equity calcs'!CE$120</f>
        <v>0</v>
      </c>
      <c r="CF393" s="113">
        <f>'Debt and equity calcs'!CF$120</f>
        <v>0</v>
      </c>
      <c r="CG393" s="113">
        <f>'Debt and equity calcs'!CG$120</f>
        <v>0</v>
      </c>
      <c r="CH393" s="66"/>
    </row>
    <row r="394" spans="1:86" s="81" customFormat="1" x14ac:dyDescent="0.25">
      <c r="B394" s="81" t="s">
        <v>61</v>
      </c>
      <c r="F394" s="113">
        <f>'Debt and equity calcs'!F$135</f>
        <v>92895.927488803398</v>
      </c>
      <c r="G394" s="113">
        <f>'Debt and equity calcs'!G$135</f>
        <v>229388.33592630341</v>
      </c>
      <c r="H394" s="113">
        <f>'Debt and equity calcs'!H$135</f>
        <v>229388.33592630341</v>
      </c>
      <c r="I394" s="113">
        <f>'Debt and equity calcs'!I$135</f>
        <v>229388.33592630341</v>
      </c>
      <c r="J394" s="113">
        <f>'Debt and equity calcs'!J$135</f>
        <v>229388.33592630341</v>
      </c>
      <c r="K394" s="113">
        <f>'Debt and equity calcs'!K$135</f>
        <v>229388.33592630341</v>
      </c>
      <c r="L394" s="113">
        <f>'Debt and equity calcs'!L$135</f>
        <v>229388.33592630341</v>
      </c>
      <c r="M394" s="113">
        <f>'Debt and equity calcs'!M$135</f>
        <v>229388.33592630341</v>
      </c>
      <c r="N394" s="113">
        <f>'Debt and equity calcs'!N$135</f>
        <v>229388.33592630341</v>
      </c>
      <c r="O394" s="113">
        <f>'Debt and equity calcs'!O$135</f>
        <v>229388.33592630341</v>
      </c>
      <c r="P394" s="113">
        <f>'Debt and equity calcs'!P$135</f>
        <v>229388.33592630341</v>
      </c>
      <c r="Q394" s="113">
        <f>'Debt and equity calcs'!Q$135</f>
        <v>229388.33592630341</v>
      </c>
      <c r="R394" s="113">
        <f>'Debt and equity calcs'!R$135</f>
        <v>229388.33592630341</v>
      </c>
      <c r="S394" s="113">
        <f>'Debt and equity calcs'!S$135</f>
        <v>229388.33592630341</v>
      </c>
      <c r="T394" s="113">
        <f>'Debt and equity calcs'!T$135</f>
        <v>229388.33592630341</v>
      </c>
      <c r="U394" s="113">
        <f>'Debt and equity calcs'!U$135</f>
        <v>229388.33592630341</v>
      </c>
      <c r="V394" s="113">
        <f>'Debt and equity calcs'!V$135</f>
        <v>229388.33592630341</v>
      </c>
      <c r="W394" s="113">
        <f>'Debt and equity calcs'!W$135</f>
        <v>229388.33592630341</v>
      </c>
      <c r="X394" s="113">
        <f>'Debt and equity calcs'!X$135</f>
        <v>229388.33592630341</v>
      </c>
      <c r="Y394" s="113">
        <f>'Debt and equity calcs'!Y$135</f>
        <v>229388.33592630341</v>
      </c>
      <c r="Z394" s="113">
        <f>'Debt and equity calcs'!Z$135</f>
        <v>229388.33592630341</v>
      </c>
      <c r="AA394" s="113">
        <f>'Debt and equity calcs'!AA$135</f>
        <v>229388.33592630341</v>
      </c>
      <c r="AB394" s="113">
        <f>'Debt and equity calcs'!AB$135</f>
        <v>229388.33592630341</v>
      </c>
      <c r="AC394" s="113">
        <f>'Debt and equity calcs'!AC$135</f>
        <v>229388.33592630341</v>
      </c>
      <c r="AD394" s="113">
        <f>'Debt and equity calcs'!AD$135</f>
        <v>229388.33592630341</v>
      </c>
      <c r="AE394" s="113">
        <f>'Debt and equity calcs'!AE$135</f>
        <v>229388.33592630341</v>
      </c>
      <c r="AF394" s="113">
        <f>'Debt and equity calcs'!AF$135</f>
        <v>229388.33592630341</v>
      </c>
      <c r="AG394" s="113">
        <f>'Debt and equity calcs'!AG$135</f>
        <v>229388.33592630341</v>
      </c>
      <c r="AH394" s="113">
        <f>'Debt and equity calcs'!AH$135</f>
        <v>229388.33592630341</v>
      </c>
      <c r="AI394" s="113">
        <f>'Debt and equity calcs'!AI$135</f>
        <v>229388.33592630341</v>
      </c>
      <c r="AJ394" s="113">
        <f>'Debt and equity calcs'!AJ$135</f>
        <v>229388.33592630341</v>
      </c>
      <c r="AK394" s="113">
        <f>'Debt and equity calcs'!AK$135</f>
        <v>229388.33592630341</v>
      </c>
      <c r="AL394" s="113">
        <f>'Debt and equity calcs'!AL$135</f>
        <v>206449.50233367307</v>
      </c>
      <c r="AM394" s="113">
        <f>'Debt and equity calcs'!AM$135</f>
        <v>183510.66874104273</v>
      </c>
      <c r="AN394" s="113">
        <f>'Debt and equity calcs'!AN$135</f>
        <v>160571.83514841239</v>
      </c>
      <c r="AO394" s="113">
        <f>'Debt and equity calcs'!AO$135</f>
        <v>137633.00155578204</v>
      </c>
      <c r="AP394" s="113">
        <f>'Debt and equity calcs'!AP$135</f>
        <v>114694.1679631517</v>
      </c>
      <c r="AQ394" s="113">
        <f>'Debt and equity calcs'!AQ$135</f>
        <v>91755.334370521363</v>
      </c>
      <c r="AR394" s="113">
        <f>'Debt and equity calcs'!AR$135</f>
        <v>68816.500777891022</v>
      </c>
      <c r="AS394" s="113">
        <f>'Debt and equity calcs'!AS$135</f>
        <v>45877.667185260681</v>
      </c>
      <c r="AT394" s="113">
        <f>'Debt and equity calcs'!AT$135</f>
        <v>22938.833592630341</v>
      </c>
      <c r="AU394" s="113">
        <f>'Debt and equity calcs'!AU$135</f>
        <v>0</v>
      </c>
      <c r="AV394" s="113">
        <f>'Debt and equity calcs'!AV$135</f>
        <v>0</v>
      </c>
      <c r="AW394" s="113">
        <f>'Debt and equity calcs'!AW$135</f>
        <v>0</v>
      </c>
      <c r="AX394" s="113">
        <f>'Debt and equity calcs'!AX$135</f>
        <v>0</v>
      </c>
      <c r="AY394" s="113">
        <f>'Debt and equity calcs'!AY$135</f>
        <v>0</v>
      </c>
      <c r="AZ394" s="113">
        <f>'Debt and equity calcs'!AZ$135</f>
        <v>0</v>
      </c>
      <c r="BA394" s="113">
        <f>'Debt and equity calcs'!BA$135</f>
        <v>0</v>
      </c>
      <c r="BB394" s="113">
        <f>'Debt and equity calcs'!BB$135</f>
        <v>0</v>
      </c>
      <c r="BC394" s="113">
        <f>'Debt and equity calcs'!BC$135</f>
        <v>0</v>
      </c>
      <c r="BD394" s="113">
        <f>'Debt and equity calcs'!BD$135</f>
        <v>0</v>
      </c>
      <c r="BE394" s="113">
        <f>'Debt and equity calcs'!BE$135</f>
        <v>0</v>
      </c>
      <c r="BF394" s="113">
        <f>'Debt and equity calcs'!BF$135</f>
        <v>0</v>
      </c>
      <c r="BG394" s="113">
        <f>'Debt and equity calcs'!BG$135</f>
        <v>0</v>
      </c>
      <c r="BH394" s="113">
        <f>'Debt and equity calcs'!BH$135</f>
        <v>0</v>
      </c>
      <c r="BI394" s="113">
        <f>'Debt and equity calcs'!BI$135</f>
        <v>0</v>
      </c>
      <c r="BJ394" s="113">
        <f>'Debt and equity calcs'!BJ$135</f>
        <v>0</v>
      </c>
      <c r="BK394" s="113">
        <f>'Debt and equity calcs'!BK$135</f>
        <v>0</v>
      </c>
      <c r="BL394" s="113">
        <f>'Debt and equity calcs'!BL$135</f>
        <v>0</v>
      </c>
      <c r="BM394" s="113">
        <f>'Debt and equity calcs'!BM$135</f>
        <v>0</v>
      </c>
      <c r="BN394" s="113">
        <f>'Debt and equity calcs'!BN$135</f>
        <v>0</v>
      </c>
      <c r="BO394" s="113">
        <f>'Debt and equity calcs'!BO$135</f>
        <v>0</v>
      </c>
      <c r="BP394" s="113">
        <f>'Debt and equity calcs'!BP$135</f>
        <v>0</v>
      </c>
      <c r="BQ394" s="113">
        <f>'Debt and equity calcs'!BQ$135</f>
        <v>0</v>
      </c>
      <c r="BR394" s="113">
        <f>'Debt and equity calcs'!BR$135</f>
        <v>0</v>
      </c>
      <c r="BS394" s="113">
        <f>'Debt and equity calcs'!BS$135</f>
        <v>0</v>
      </c>
      <c r="BT394" s="113">
        <f>'Debt and equity calcs'!BT$135</f>
        <v>0</v>
      </c>
      <c r="BU394" s="113">
        <f>'Debt and equity calcs'!BU$135</f>
        <v>0</v>
      </c>
      <c r="BV394" s="113">
        <f>'Debt and equity calcs'!BV$135</f>
        <v>0</v>
      </c>
      <c r="BW394" s="113">
        <f>'Debt and equity calcs'!BW$135</f>
        <v>0</v>
      </c>
      <c r="BX394" s="113">
        <f>'Debt and equity calcs'!BX$135</f>
        <v>0</v>
      </c>
      <c r="BY394" s="113">
        <f>'Debt and equity calcs'!BY$135</f>
        <v>0</v>
      </c>
      <c r="BZ394" s="113">
        <f>'Debt and equity calcs'!BZ$135</f>
        <v>0</v>
      </c>
      <c r="CA394" s="113">
        <f>'Debt and equity calcs'!CA$135</f>
        <v>0</v>
      </c>
      <c r="CB394" s="113">
        <f>'Debt and equity calcs'!CB$135</f>
        <v>0</v>
      </c>
      <c r="CC394" s="113">
        <f>'Debt and equity calcs'!CC$135</f>
        <v>0</v>
      </c>
      <c r="CD394" s="113">
        <f>'Debt and equity calcs'!CD$135</f>
        <v>0</v>
      </c>
      <c r="CE394" s="113">
        <f>'Debt and equity calcs'!CE$135</f>
        <v>0</v>
      </c>
      <c r="CF394" s="113">
        <f>'Debt and equity calcs'!CF$135</f>
        <v>0</v>
      </c>
      <c r="CG394" s="113">
        <f>'Debt and equity calcs'!CG$135</f>
        <v>0</v>
      </c>
      <c r="CH394" s="66"/>
    </row>
    <row r="395" spans="1:86" s="81" customFormat="1" x14ac:dyDescent="0.25">
      <c r="B395" s="81" t="s">
        <v>669</v>
      </c>
      <c r="F395" s="113">
        <f ca="1">F$412</f>
        <v>0</v>
      </c>
      <c r="G395" s="113">
        <f t="shared" ref="G395:BR395" ca="1" si="523">G$412</f>
        <v>0</v>
      </c>
      <c r="H395" s="113">
        <f t="shared" ca="1" si="523"/>
        <v>0</v>
      </c>
      <c r="I395" s="113">
        <f t="shared" ca="1" si="523"/>
        <v>0</v>
      </c>
      <c r="J395" s="113">
        <f t="shared" ca="1" si="523"/>
        <v>0</v>
      </c>
      <c r="K395" s="113">
        <f t="shared" ca="1" si="523"/>
        <v>0</v>
      </c>
      <c r="L395" s="113">
        <f t="shared" ca="1" si="523"/>
        <v>0</v>
      </c>
      <c r="M395" s="113">
        <f t="shared" ca="1" si="523"/>
        <v>0</v>
      </c>
      <c r="N395" s="113">
        <f t="shared" ca="1" si="523"/>
        <v>0</v>
      </c>
      <c r="O395" s="113">
        <f t="shared" ca="1" si="523"/>
        <v>0</v>
      </c>
      <c r="P395" s="113">
        <f t="shared" ca="1" si="523"/>
        <v>0</v>
      </c>
      <c r="Q395" s="113">
        <f t="shared" ca="1" si="523"/>
        <v>0</v>
      </c>
      <c r="R395" s="113">
        <f t="shared" ca="1" si="523"/>
        <v>0</v>
      </c>
      <c r="S395" s="113">
        <f t="shared" ca="1" si="523"/>
        <v>0</v>
      </c>
      <c r="T395" s="113">
        <f t="shared" ca="1" si="523"/>
        <v>0</v>
      </c>
      <c r="U395" s="113">
        <f t="shared" ca="1" si="523"/>
        <v>0</v>
      </c>
      <c r="V395" s="113">
        <f t="shared" ca="1" si="523"/>
        <v>0</v>
      </c>
      <c r="W395" s="113">
        <f t="shared" ca="1" si="523"/>
        <v>0</v>
      </c>
      <c r="X395" s="113">
        <f t="shared" ca="1" si="523"/>
        <v>0</v>
      </c>
      <c r="Y395" s="113">
        <f t="shared" ca="1" si="523"/>
        <v>0</v>
      </c>
      <c r="Z395" s="113">
        <f t="shared" ca="1" si="523"/>
        <v>0</v>
      </c>
      <c r="AA395" s="113">
        <f t="shared" ca="1" si="523"/>
        <v>0</v>
      </c>
      <c r="AB395" s="113">
        <f t="shared" ca="1" si="523"/>
        <v>0</v>
      </c>
      <c r="AC395" s="113">
        <f t="shared" ca="1" si="523"/>
        <v>0</v>
      </c>
      <c r="AD395" s="113">
        <f t="shared" ca="1" si="523"/>
        <v>0</v>
      </c>
      <c r="AE395" s="113">
        <f t="shared" ca="1" si="523"/>
        <v>0</v>
      </c>
      <c r="AF395" s="113">
        <f t="shared" ca="1" si="523"/>
        <v>0</v>
      </c>
      <c r="AG395" s="113">
        <f t="shared" ca="1" si="523"/>
        <v>0</v>
      </c>
      <c r="AH395" s="113">
        <f t="shared" ca="1" si="523"/>
        <v>0</v>
      </c>
      <c r="AI395" s="113">
        <f t="shared" ca="1" si="523"/>
        <v>6833.4527018667359</v>
      </c>
      <c r="AJ395" s="113">
        <f t="shared" ca="1" si="523"/>
        <v>18447.413329326773</v>
      </c>
      <c r="AK395" s="113">
        <f t="shared" ca="1" si="523"/>
        <v>0</v>
      </c>
      <c r="AL395" s="113">
        <f t="shared" ca="1" si="523"/>
        <v>0</v>
      </c>
      <c r="AM395" s="113">
        <f t="shared" ca="1" si="523"/>
        <v>0</v>
      </c>
      <c r="AN395" s="113">
        <f t="shared" ca="1" si="523"/>
        <v>0</v>
      </c>
      <c r="AO395" s="113">
        <f t="shared" ca="1" si="523"/>
        <v>0</v>
      </c>
      <c r="AP395" s="113">
        <f t="shared" ca="1" si="523"/>
        <v>0</v>
      </c>
      <c r="AQ395" s="113">
        <f t="shared" ca="1" si="523"/>
        <v>0</v>
      </c>
      <c r="AR395" s="113">
        <f t="shared" ca="1" si="523"/>
        <v>0</v>
      </c>
      <c r="AS395" s="113">
        <f t="shared" ca="1" si="523"/>
        <v>0</v>
      </c>
      <c r="AT395" s="113">
        <f t="shared" ca="1" si="523"/>
        <v>0</v>
      </c>
      <c r="AU395" s="113">
        <f t="shared" ca="1" si="523"/>
        <v>1.6007106751203537E-10</v>
      </c>
      <c r="AV395" s="113">
        <f t="shared" ca="1" si="523"/>
        <v>1.6007106751203537E-10</v>
      </c>
      <c r="AW395" s="113">
        <f t="shared" ca="1" si="523"/>
        <v>1.6007106751203537E-10</v>
      </c>
      <c r="AX395" s="113">
        <f t="shared" ca="1" si="523"/>
        <v>1.6007106751203537E-10</v>
      </c>
      <c r="AY395" s="113">
        <f t="shared" ca="1" si="523"/>
        <v>1.6007106751203537E-10</v>
      </c>
      <c r="AZ395" s="113">
        <f t="shared" ca="1" si="523"/>
        <v>1.6007106751203537E-10</v>
      </c>
      <c r="BA395" s="113">
        <f t="shared" ca="1" si="523"/>
        <v>1.6007106751203537E-10</v>
      </c>
      <c r="BB395" s="113">
        <f t="shared" ca="1" si="523"/>
        <v>1.6007106751203537E-10</v>
      </c>
      <c r="BC395" s="113">
        <f t="shared" ca="1" si="523"/>
        <v>1.6007106751203537E-10</v>
      </c>
      <c r="BD395" s="113">
        <f t="shared" ca="1" si="523"/>
        <v>1.6007106751203537E-10</v>
      </c>
      <c r="BE395" s="113">
        <f t="shared" ca="1" si="523"/>
        <v>1.6007106751203537E-10</v>
      </c>
      <c r="BF395" s="113">
        <f t="shared" ca="1" si="523"/>
        <v>1.6007106751203537E-10</v>
      </c>
      <c r="BG395" s="113">
        <f t="shared" ca="1" si="523"/>
        <v>1.6007106751203537E-10</v>
      </c>
      <c r="BH395" s="113">
        <f t="shared" ca="1" si="523"/>
        <v>1.6007106751203537E-10</v>
      </c>
      <c r="BI395" s="113">
        <f t="shared" ca="1" si="523"/>
        <v>1.6007106751203537E-10</v>
      </c>
      <c r="BJ395" s="113">
        <f t="shared" ca="1" si="523"/>
        <v>1.6007106751203537E-10</v>
      </c>
      <c r="BK395" s="113">
        <f t="shared" ca="1" si="523"/>
        <v>1.6007106751203537E-10</v>
      </c>
      <c r="BL395" s="113">
        <f t="shared" ca="1" si="523"/>
        <v>1.6007106751203537E-10</v>
      </c>
      <c r="BM395" s="113">
        <f t="shared" ca="1" si="523"/>
        <v>1.6007106751203537E-10</v>
      </c>
      <c r="BN395" s="113">
        <f t="shared" ca="1" si="523"/>
        <v>1.6007106751203537E-10</v>
      </c>
      <c r="BO395" s="113">
        <f t="shared" ca="1" si="523"/>
        <v>1.6007106751203537E-10</v>
      </c>
      <c r="BP395" s="113">
        <f t="shared" ca="1" si="523"/>
        <v>1.6007106751203537E-10</v>
      </c>
      <c r="BQ395" s="113">
        <f t="shared" ca="1" si="523"/>
        <v>1.6007106751203537E-10</v>
      </c>
      <c r="BR395" s="113">
        <f t="shared" ca="1" si="523"/>
        <v>1.6007106751203537E-10</v>
      </c>
      <c r="BS395" s="113">
        <f t="shared" ref="BS395:CG395" ca="1" si="524">BS$412</f>
        <v>1.6007106751203537E-10</v>
      </c>
      <c r="BT395" s="113">
        <f t="shared" ca="1" si="524"/>
        <v>1.6007106751203537E-10</v>
      </c>
      <c r="BU395" s="113">
        <f t="shared" ca="1" si="524"/>
        <v>1.6007106751203537E-10</v>
      </c>
      <c r="BV395" s="113">
        <f t="shared" ca="1" si="524"/>
        <v>1.6007106751203537E-10</v>
      </c>
      <c r="BW395" s="113">
        <f t="shared" ca="1" si="524"/>
        <v>1.6007106751203537E-10</v>
      </c>
      <c r="BX395" s="113">
        <f t="shared" ca="1" si="524"/>
        <v>1.6007106751203537E-10</v>
      </c>
      <c r="BY395" s="113">
        <f t="shared" ca="1" si="524"/>
        <v>1.6007106751203537E-10</v>
      </c>
      <c r="BZ395" s="113">
        <f t="shared" ca="1" si="524"/>
        <v>1.6007106751203537E-10</v>
      </c>
      <c r="CA395" s="113">
        <f t="shared" ca="1" si="524"/>
        <v>1.6007106751203537E-10</v>
      </c>
      <c r="CB395" s="113">
        <f t="shared" ca="1" si="524"/>
        <v>1.6007106751203537E-10</v>
      </c>
      <c r="CC395" s="113">
        <f t="shared" ca="1" si="524"/>
        <v>1.6007106751203537E-10</v>
      </c>
      <c r="CD395" s="113">
        <f t="shared" ca="1" si="524"/>
        <v>1.6007106751203537E-10</v>
      </c>
      <c r="CE395" s="113">
        <f t="shared" ca="1" si="524"/>
        <v>1.6007106751203537E-10</v>
      </c>
      <c r="CF395" s="113">
        <f t="shared" ca="1" si="524"/>
        <v>1.6007106751203537E-10</v>
      </c>
      <c r="CG395" s="113">
        <f t="shared" ca="1" si="524"/>
        <v>1.6007106751203537E-10</v>
      </c>
      <c r="CH395" s="66"/>
    </row>
    <row r="396" spans="1:86" s="81" customFormat="1" ht="15.75" thickBot="1" x14ac:dyDescent="0.3">
      <c r="B396" s="115" t="s">
        <v>337</v>
      </c>
      <c r="F396" s="120">
        <f ca="1">SUM(F388:F395)</f>
        <v>374904.11231396627</v>
      </c>
      <c r="G396" s="120">
        <f t="shared" ref="G396:BR396" ca="1" si="525">SUM(G388:G395)</f>
        <v>936426.19929820369</v>
      </c>
      <c r="H396" s="120">
        <f t="shared" ca="1" si="525"/>
        <v>921459.28246906283</v>
      </c>
      <c r="I396" s="120">
        <f t="shared" ca="1" si="525"/>
        <v>906049.898466688</v>
      </c>
      <c r="J396" s="120">
        <f t="shared" ca="1" si="525"/>
        <v>890184.96662779874</v>
      </c>
      <c r="K396" s="120">
        <f t="shared" ca="1" si="525"/>
        <v>873851.01958528149</v>
      </c>
      <c r="L396" s="120">
        <f t="shared" ca="1" si="525"/>
        <v>857034.19183605886</v>
      </c>
      <c r="M396" s="120">
        <f t="shared" ca="1" si="525"/>
        <v>839720.20797099057</v>
      </c>
      <c r="N396" s="120">
        <f t="shared" ca="1" si="525"/>
        <v>821894.3705568146</v>
      </c>
      <c r="O396" s="120">
        <f t="shared" ca="1" si="525"/>
        <v>803541.54765984218</v>
      </c>
      <c r="P396" s="120">
        <f t="shared" ca="1" si="525"/>
        <v>784646.16000081564</v>
      </c>
      <c r="Q396" s="120">
        <f t="shared" ca="1" si="525"/>
        <v>765192.1677300249</v>
      </c>
      <c r="R396" s="120">
        <f t="shared" ca="1" si="525"/>
        <v>745163.0568114568</v>
      </c>
      <c r="S396" s="120">
        <f t="shared" ca="1" si="525"/>
        <v>724541.82500441861</v>
      </c>
      <c r="T396" s="120">
        <f t="shared" ca="1" si="525"/>
        <v>703310.96743073629</v>
      </c>
      <c r="U396" s="120">
        <f t="shared" ca="1" si="525"/>
        <v>681452.46171527577</v>
      </c>
      <c r="V396" s="120">
        <f t="shared" ca="1" si="525"/>
        <v>658947.75268717261</v>
      </c>
      <c r="W396" s="120">
        <f t="shared" ca="1" si="525"/>
        <v>635777.73662878457</v>
      </c>
      <c r="X396" s="120">
        <f t="shared" ca="1" si="525"/>
        <v>611922.74505899521</v>
      </c>
      <c r="Y396" s="120">
        <f t="shared" ca="1" si="525"/>
        <v>587362.52803710382</v>
      </c>
      <c r="Z396" s="120">
        <f t="shared" ca="1" si="525"/>
        <v>562076.23697312712</v>
      </c>
      <c r="AA396" s="120">
        <f t="shared" ca="1" si="525"/>
        <v>536042.40692992217</v>
      </c>
      <c r="AB396" s="120">
        <f t="shared" ca="1" si="525"/>
        <v>509238.93840210687</v>
      </c>
      <c r="AC396" s="120">
        <f t="shared" ca="1" si="525"/>
        <v>481643.07855630969</v>
      </c>
      <c r="AD396" s="120">
        <f t="shared" ca="1" si="525"/>
        <v>453231.4019168255</v>
      </c>
      <c r="AE396" s="120">
        <f t="shared" ca="1" si="525"/>
        <v>423979.79048028053</v>
      </c>
      <c r="AF396" s="120">
        <f t="shared" ca="1" si="525"/>
        <v>393863.41324242728</v>
      </c>
      <c r="AG396" s="120">
        <f t="shared" ca="1" si="525"/>
        <v>362856.70511968958</v>
      </c>
      <c r="AH396" s="120">
        <f t="shared" ca="1" si="525"/>
        <v>330933.34524756513</v>
      </c>
      <c r="AI396" s="120">
        <f t="shared" ca="1" si="525"/>
        <v>304899.68733932998</v>
      </c>
      <c r="AJ396" s="120">
        <f t="shared" ca="1" si="525"/>
        <v>282674.88650233811</v>
      </c>
      <c r="AK396" s="120">
        <f t="shared" ca="1" si="525"/>
        <v>229388.33592630341</v>
      </c>
      <c r="AL396" s="120">
        <f t="shared" ca="1" si="525"/>
        <v>206449.50233367307</v>
      </c>
      <c r="AM396" s="120">
        <f t="shared" ca="1" si="525"/>
        <v>183510.66874104273</v>
      </c>
      <c r="AN396" s="120">
        <f t="shared" ca="1" si="525"/>
        <v>160571.83514841239</v>
      </c>
      <c r="AO396" s="120">
        <f t="shared" ca="1" si="525"/>
        <v>137633.00155578204</v>
      </c>
      <c r="AP396" s="120">
        <f t="shared" ca="1" si="525"/>
        <v>114694.1679631517</v>
      </c>
      <c r="AQ396" s="120">
        <f t="shared" ca="1" si="525"/>
        <v>91755.334370521363</v>
      </c>
      <c r="AR396" s="120">
        <f t="shared" ca="1" si="525"/>
        <v>68816.500777891022</v>
      </c>
      <c r="AS396" s="120">
        <f t="shared" ca="1" si="525"/>
        <v>45877.667185260681</v>
      </c>
      <c r="AT396" s="120">
        <f t="shared" ca="1" si="525"/>
        <v>22938.833592630341</v>
      </c>
      <c r="AU396" s="120">
        <f t="shared" ca="1" si="525"/>
        <v>1.6007106751203537E-10</v>
      </c>
      <c r="AV396" s="120">
        <f t="shared" ca="1" si="525"/>
        <v>1.6007106751203537E-10</v>
      </c>
      <c r="AW396" s="120">
        <f t="shared" ca="1" si="525"/>
        <v>1.6007106751203537E-10</v>
      </c>
      <c r="AX396" s="120">
        <f t="shared" ca="1" si="525"/>
        <v>1.6007106751203537E-10</v>
      </c>
      <c r="AY396" s="120">
        <f t="shared" ca="1" si="525"/>
        <v>1.6007106751203537E-10</v>
      </c>
      <c r="AZ396" s="120">
        <f t="shared" ca="1" si="525"/>
        <v>1.6007106751203537E-10</v>
      </c>
      <c r="BA396" s="120">
        <f t="shared" ca="1" si="525"/>
        <v>1.6007106751203537E-10</v>
      </c>
      <c r="BB396" s="120">
        <f t="shared" ca="1" si="525"/>
        <v>1.6007106751203537E-10</v>
      </c>
      <c r="BC396" s="120">
        <f t="shared" ca="1" si="525"/>
        <v>1.6007106751203537E-10</v>
      </c>
      <c r="BD396" s="120">
        <f t="shared" ca="1" si="525"/>
        <v>1.6007106751203537E-10</v>
      </c>
      <c r="BE396" s="120">
        <f t="shared" ca="1" si="525"/>
        <v>1.6007106751203537E-10</v>
      </c>
      <c r="BF396" s="120">
        <f t="shared" ca="1" si="525"/>
        <v>1.6007106751203537E-10</v>
      </c>
      <c r="BG396" s="120">
        <f t="shared" ca="1" si="525"/>
        <v>1.6007106751203537E-10</v>
      </c>
      <c r="BH396" s="120">
        <f t="shared" ca="1" si="525"/>
        <v>1.6007106751203537E-10</v>
      </c>
      <c r="BI396" s="120">
        <f t="shared" ca="1" si="525"/>
        <v>1.6007106751203537E-10</v>
      </c>
      <c r="BJ396" s="120">
        <f t="shared" ca="1" si="525"/>
        <v>1.6007106751203537E-10</v>
      </c>
      <c r="BK396" s="120">
        <f t="shared" ca="1" si="525"/>
        <v>1.6007106751203537E-10</v>
      </c>
      <c r="BL396" s="120">
        <f t="shared" ca="1" si="525"/>
        <v>1.6007106751203537E-10</v>
      </c>
      <c r="BM396" s="120">
        <f t="shared" ca="1" si="525"/>
        <v>1.6007106751203537E-10</v>
      </c>
      <c r="BN396" s="120">
        <f t="shared" ca="1" si="525"/>
        <v>1.6007106751203537E-10</v>
      </c>
      <c r="BO396" s="120">
        <f t="shared" ca="1" si="525"/>
        <v>1.6007106751203537E-10</v>
      </c>
      <c r="BP396" s="120">
        <f t="shared" ca="1" si="525"/>
        <v>1.6007106751203537E-10</v>
      </c>
      <c r="BQ396" s="120">
        <f t="shared" ca="1" si="525"/>
        <v>1.6007106751203537E-10</v>
      </c>
      <c r="BR396" s="120">
        <f t="shared" ca="1" si="525"/>
        <v>1.6007106751203537E-10</v>
      </c>
      <c r="BS396" s="120">
        <f t="shared" ref="BS396:CG396" ca="1" si="526">SUM(BS388:BS395)</f>
        <v>1.6007106751203537E-10</v>
      </c>
      <c r="BT396" s="120">
        <f t="shared" ca="1" si="526"/>
        <v>1.6007106751203537E-10</v>
      </c>
      <c r="BU396" s="120">
        <f t="shared" ca="1" si="526"/>
        <v>1.6007106751203537E-10</v>
      </c>
      <c r="BV396" s="120">
        <f t="shared" ca="1" si="526"/>
        <v>1.6007106751203537E-10</v>
      </c>
      <c r="BW396" s="120">
        <f t="shared" ca="1" si="526"/>
        <v>1.6007106751203537E-10</v>
      </c>
      <c r="BX396" s="120">
        <f t="shared" ca="1" si="526"/>
        <v>1.6007106751203537E-10</v>
      </c>
      <c r="BY396" s="120">
        <f t="shared" ca="1" si="526"/>
        <v>1.6007106751203537E-10</v>
      </c>
      <c r="BZ396" s="120">
        <f t="shared" ca="1" si="526"/>
        <v>1.6007106751203537E-10</v>
      </c>
      <c r="CA396" s="120">
        <f t="shared" ca="1" si="526"/>
        <v>1.6007106751203537E-10</v>
      </c>
      <c r="CB396" s="120">
        <f t="shared" ca="1" si="526"/>
        <v>1.6007106751203537E-10</v>
      </c>
      <c r="CC396" s="120">
        <f t="shared" ca="1" si="526"/>
        <v>1.6007106751203537E-10</v>
      </c>
      <c r="CD396" s="120">
        <f t="shared" ca="1" si="526"/>
        <v>1.6007106751203537E-10</v>
      </c>
      <c r="CE396" s="120">
        <f t="shared" ca="1" si="526"/>
        <v>1.6007106751203537E-10</v>
      </c>
      <c r="CF396" s="120">
        <f t="shared" ca="1" si="526"/>
        <v>1.6007106751203537E-10</v>
      </c>
      <c r="CG396" s="120">
        <f t="shared" ca="1" si="526"/>
        <v>1.6007106751203537E-10</v>
      </c>
      <c r="CH396" s="66"/>
    </row>
    <row r="397" spans="1:86" s="81" customFormat="1" ht="4.9000000000000004" customHeight="1" thickTop="1" x14ac:dyDescent="0.25">
      <c r="CH397" s="66"/>
    </row>
    <row r="398" spans="1:86" s="81" customFormat="1" x14ac:dyDescent="0.25">
      <c r="B398" s="81" t="s">
        <v>82</v>
      </c>
      <c r="D398" s="113">
        <f ca="1">SUM(F398:CG398)</f>
        <v>0</v>
      </c>
      <c r="F398" s="113">
        <f t="shared" ref="F398:AK398" ca="1" si="527">ROUND(F$385-F$396,0)</f>
        <v>0</v>
      </c>
      <c r="G398" s="113">
        <f t="shared" ca="1" si="527"/>
        <v>0</v>
      </c>
      <c r="H398" s="113">
        <f t="shared" ca="1" si="527"/>
        <v>0</v>
      </c>
      <c r="I398" s="113">
        <f t="shared" ca="1" si="527"/>
        <v>0</v>
      </c>
      <c r="J398" s="113">
        <f t="shared" ca="1" si="527"/>
        <v>0</v>
      </c>
      <c r="K398" s="113">
        <f t="shared" ca="1" si="527"/>
        <v>0</v>
      </c>
      <c r="L398" s="113">
        <f t="shared" ca="1" si="527"/>
        <v>0</v>
      </c>
      <c r="M398" s="113">
        <f t="shared" ca="1" si="527"/>
        <v>0</v>
      </c>
      <c r="N398" s="113">
        <f t="shared" ca="1" si="527"/>
        <v>0</v>
      </c>
      <c r="O398" s="113">
        <f t="shared" ca="1" si="527"/>
        <v>0</v>
      </c>
      <c r="P398" s="113">
        <f t="shared" ca="1" si="527"/>
        <v>0</v>
      </c>
      <c r="Q398" s="113">
        <f t="shared" ca="1" si="527"/>
        <v>0</v>
      </c>
      <c r="R398" s="113">
        <f t="shared" ca="1" si="527"/>
        <v>0</v>
      </c>
      <c r="S398" s="113">
        <f t="shared" ca="1" si="527"/>
        <v>0</v>
      </c>
      <c r="T398" s="113">
        <f t="shared" ca="1" si="527"/>
        <v>0</v>
      </c>
      <c r="U398" s="113">
        <f t="shared" ca="1" si="527"/>
        <v>0</v>
      </c>
      <c r="V398" s="113">
        <f t="shared" ca="1" si="527"/>
        <v>0</v>
      </c>
      <c r="W398" s="113">
        <f t="shared" ca="1" si="527"/>
        <v>0</v>
      </c>
      <c r="X398" s="113">
        <f t="shared" ca="1" si="527"/>
        <v>0</v>
      </c>
      <c r="Y398" s="113">
        <f t="shared" ca="1" si="527"/>
        <v>0</v>
      </c>
      <c r="Z398" s="113">
        <f t="shared" ca="1" si="527"/>
        <v>0</v>
      </c>
      <c r="AA398" s="113">
        <f t="shared" ca="1" si="527"/>
        <v>0</v>
      </c>
      <c r="AB398" s="113">
        <f t="shared" ca="1" si="527"/>
        <v>0</v>
      </c>
      <c r="AC398" s="113">
        <f t="shared" ca="1" si="527"/>
        <v>0</v>
      </c>
      <c r="AD398" s="113">
        <f t="shared" ca="1" si="527"/>
        <v>0</v>
      </c>
      <c r="AE398" s="113">
        <f t="shared" ca="1" si="527"/>
        <v>0</v>
      </c>
      <c r="AF398" s="113">
        <f t="shared" ca="1" si="527"/>
        <v>0</v>
      </c>
      <c r="AG398" s="113">
        <f t="shared" ca="1" si="527"/>
        <v>0</v>
      </c>
      <c r="AH398" s="113">
        <f t="shared" ca="1" si="527"/>
        <v>0</v>
      </c>
      <c r="AI398" s="113">
        <f t="shared" ca="1" si="527"/>
        <v>0</v>
      </c>
      <c r="AJ398" s="113">
        <f t="shared" ca="1" si="527"/>
        <v>0</v>
      </c>
      <c r="AK398" s="113">
        <f t="shared" ca="1" si="527"/>
        <v>0</v>
      </c>
      <c r="AL398" s="113">
        <f t="shared" ref="AL398:BQ398" ca="1" si="528">ROUND(AL$385-AL$396,0)</f>
        <v>0</v>
      </c>
      <c r="AM398" s="113">
        <f t="shared" ca="1" si="528"/>
        <v>0</v>
      </c>
      <c r="AN398" s="113">
        <f t="shared" ca="1" si="528"/>
        <v>0</v>
      </c>
      <c r="AO398" s="113">
        <f t="shared" ca="1" si="528"/>
        <v>0</v>
      </c>
      <c r="AP398" s="113">
        <f t="shared" ca="1" si="528"/>
        <v>0</v>
      </c>
      <c r="AQ398" s="113">
        <f t="shared" ca="1" si="528"/>
        <v>0</v>
      </c>
      <c r="AR398" s="113">
        <f t="shared" ca="1" si="528"/>
        <v>0</v>
      </c>
      <c r="AS398" s="113">
        <f t="shared" ca="1" si="528"/>
        <v>0</v>
      </c>
      <c r="AT398" s="113">
        <f t="shared" ca="1" si="528"/>
        <v>0</v>
      </c>
      <c r="AU398" s="113">
        <f t="shared" ca="1" si="528"/>
        <v>0</v>
      </c>
      <c r="AV398" s="113">
        <f t="shared" ca="1" si="528"/>
        <v>0</v>
      </c>
      <c r="AW398" s="113">
        <f t="shared" ca="1" si="528"/>
        <v>0</v>
      </c>
      <c r="AX398" s="113">
        <f t="shared" ca="1" si="528"/>
        <v>0</v>
      </c>
      <c r="AY398" s="113">
        <f t="shared" ca="1" si="528"/>
        <v>0</v>
      </c>
      <c r="AZ398" s="113">
        <f t="shared" ca="1" si="528"/>
        <v>0</v>
      </c>
      <c r="BA398" s="113">
        <f t="shared" ca="1" si="528"/>
        <v>0</v>
      </c>
      <c r="BB398" s="113">
        <f t="shared" ca="1" si="528"/>
        <v>0</v>
      </c>
      <c r="BC398" s="113">
        <f t="shared" ca="1" si="528"/>
        <v>0</v>
      </c>
      <c r="BD398" s="113">
        <f t="shared" ca="1" si="528"/>
        <v>0</v>
      </c>
      <c r="BE398" s="113">
        <f t="shared" ca="1" si="528"/>
        <v>0</v>
      </c>
      <c r="BF398" s="113">
        <f t="shared" ca="1" si="528"/>
        <v>0</v>
      </c>
      <c r="BG398" s="113">
        <f t="shared" ca="1" si="528"/>
        <v>0</v>
      </c>
      <c r="BH398" s="113">
        <f t="shared" ca="1" si="528"/>
        <v>0</v>
      </c>
      <c r="BI398" s="113">
        <f t="shared" ca="1" si="528"/>
        <v>0</v>
      </c>
      <c r="BJ398" s="113">
        <f t="shared" ca="1" si="528"/>
        <v>0</v>
      </c>
      <c r="BK398" s="113">
        <f t="shared" ca="1" si="528"/>
        <v>0</v>
      </c>
      <c r="BL398" s="113">
        <f t="shared" ca="1" si="528"/>
        <v>0</v>
      </c>
      <c r="BM398" s="113">
        <f t="shared" ca="1" si="528"/>
        <v>0</v>
      </c>
      <c r="BN398" s="113">
        <f t="shared" ca="1" si="528"/>
        <v>0</v>
      </c>
      <c r="BO398" s="113">
        <f t="shared" ca="1" si="528"/>
        <v>0</v>
      </c>
      <c r="BP398" s="113">
        <f t="shared" ca="1" si="528"/>
        <v>0</v>
      </c>
      <c r="BQ398" s="113">
        <f t="shared" ca="1" si="528"/>
        <v>0</v>
      </c>
      <c r="BR398" s="113">
        <f t="shared" ref="BR398:CG398" ca="1" si="529">ROUND(BR$385-BR$396,0)</f>
        <v>0</v>
      </c>
      <c r="BS398" s="113">
        <f t="shared" ca="1" si="529"/>
        <v>0</v>
      </c>
      <c r="BT398" s="113">
        <f t="shared" ca="1" si="529"/>
        <v>0</v>
      </c>
      <c r="BU398" s="113">
        <f t="shared" ca="1" si="529"/>
        <v>0</v>
      </c>
      <c r="BV398" s="113">
        <f t="shared" ca="1" si="529"/>
        <v>0</v>
      </c>
      <c r="BW398" s="113">
        <f t="shared" ca="1" si="529"/>
        <v>0</v>
      </c>
      <c r="BX398" s="113">
        <f t="shared" ca="1" si="529"/>
        <v>0</v>
      </c>
      <c r="BY398" s="113">
        <f t="shared" ca="1" si="529"/>
        <v>0</v>
      </c>
      <c r="BZ398" s="113">
        <f t="shared" ca="1" si="529"/>
        <v>0</v>
      </c>
      <c r="CA398" s="113">
        <f t="shared" ca="1" si="529"/>
        <v>0</v>
      </c>
      <c r="CB398" s="113">
        <f t="shared" ca="1" si="529"/>
        <v>0</v>
      </c>
      <c r="CC398" s="113">
        <f t="shared" ca="1" si="529"/>
        <v>0</v>
      </c>
      <c r="CD398" s="113">
        <f t="shared" ca="1" si="529"/>
        <v>0</v>
      </c>
      <c r="CE398" s="113">
        <f t="shared" ca="1" si="529"/>
        <v>0</v>
      </c>
      <c r="CF398" s="113">
        <f t="shared" ca="1" si="529"/>
        <v>0</v>
      </c>
      <c r="CG398" s="113">
        <f t="shared" ca="1" si="529"/>
        <v>0</v>
      </c>
      <c r="CH398" s="66"/>
    </row>
    <row r="399" spans="1:86" s="190" customFormat="1" ht="7.9" customHeight="1" x14ac:dyDescent="0.25">
      <c r="D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224"/>
      <c r="BK399" s="224"/>
      <c r="BL399" s="224"/>
      <c r="BM399" s="224"/>
      <c r="BN399" s="224"/>
      <c r="BO399" s="224"/>
      <c r="BP399" s="224"/>
      <c r="BQ399" s="224"/>
      <c r="BR399" s="224"/>
      <c r="BS399" s="224"/>
      <c r="BT399" s="224"/>
      <c r="BU399" s="224"/>
      <c r="BV399" s="224"/>
      <c r="BW399" s="224"/>
      <c r="BX399" s="224"/>
      <c r="BY399" s="224"/>
      <c r="BZ399" s="224"/>
      <c r="CA399" s="224"/>
      <c r="CB399" s="224"/>
      <c r="CC399" s="224"/>
      <c r="CD399" s="224"/>
      <c r="CE399" s="224"/>
      <c r="CF399" s="224"/>
      <c r="CG399" s="224"/>
      <c r="CH399" s="66"/>
    </row>
    <row r="400" spans="1:86" s="147" customFormat="1" ht="20.45" hidden="1" customHeight="1" outlineLevel="1" x14ac:dyDescent="0.4">
      <c r="A400" s="69" t="s">
        <v>911</v>
      </c>
      <c r="B400" s="70"/>
      <c r="C400" s="70"/>
      <c r="D400" s="70"/>
      <c r="E400" s="70"/>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66"/>
    </row>
    <row r="401" spans="1:86" ht="7.15" hidden="1" customHeight="1" outlineLevel="1" x14ac:dyDescent="0.3">
      <c r="A401" s="74"/>
      <c r="D401" s="90"/>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row>
    <row r="402" spans="1:86" s="74" customFormat="1" ht="13.15" hidden="1" customHeight="1" outlineLevel="1" x14ac:dyDescent="0.3">
      <c r="B402" s="74" t="s">
        <v>32</v>
      </c>
      <c r="D402" s="121"/>
      <c r="F402" s="584">
        <f>0</f>
        <v>0</v>
      </c>
      <c r="G402" s="122">
        <f t="shared" ref="G402:AL402" ca="1" si="530">F$405</f>
        <v>-2.7284841053187847E-11</v>
      </c>
      <c r="H402" s="122">
        <f t="shared" ca="1" si="530"/>
        <v>3583.7965976810319</v>
      </c>
      <c r="I402" s="122">
        <f t="shared" ca="1" si="530"/>
        <v>10841.680605531959</v>
      </c>
      <c r="J402" s="122">
        <f t="shared" ca="1" si="530"/>
        <v>18025.464304850466</v>
      </c>
      <c r="K402" s="122">
        <f t="shared" ca="1" si="530"/>
        <v>24508.122257853447</v>
      </c>
      <c r="L402" s="122">
        <f t="shared" ca="1" si="530"/>
        <v>30767.342917029448</v>
      </c>
      <c r="M402" s="122">
        <f t="shared" ca="1" si="530"/>
        <v>36175.31600479858</v>
      </c>
      <c r="N402" s="122">
        <f t="shared" ca="1" si="530"/>
        <v>41454.499841423545</v>
      </c>
      <c r="O402" s="122">
        <f t="shared" ca="1" si="530"/>
        <v>45853.463264239304</v>
      </c>
      <c r="P402" s="122">
        <f t="shared" ca="1" si="530"/>
        <v>50093.808068960185</v>
      </c>
      <c r="Q402" s="122">
        <f t="shared" ca="1" si="530"/>
        <v>53423.221246925372</v>
      </c>
      <c r="R402" s="122">
        <f t="shared" ca="1" si="530"/>
        <v>56562.396677827906</v>
      </c>
      <c r="S402" s="122">
        <f t="shared" ca="1" si="530"/>
        <v>58880.875551152021</v>
      </c>
      <c r="T402" s="122">
        <f t="shared" ca="1" si="530"/>
        <v>60852.811445807107</v>
      </c>
      <c r="U402" s="122">
        <f t="shared" ca="1" si="530"/>
        <v>61846.754709116634</v>
      </c>
      <c r="V402" s="122">
        <f t="shared" ca="1" si="530"/>
        <v>62581.416695349428</v>
      </c>
      <c r="W402" s="122">
        <f t="shared" ca="1" si="530"/>
        <v>62301.508504238045</v>
      </c>
      <c r="X402" s="122">
        <f t="shared" ca="1" si="530"/>
        <v>61724.660147543211</v>
      </c>
      <c r="Y402" s="122">
        <f t="shared" ca="1" si="530"/>
        <v>60094.469414745647</v>
      </c>
      <c r="Z402" s="122">
        <f t="shared" ca="1" si="530"/>
        <v>58127.420094547531</v>
      </c>
      <c r="AA402" s="122">
        <f t="shared" ca="1" si="530"/>
        <v>55188.718822463103</v>
      </c>
      <c r="AB402" s="122">
        <f t="shared" ca="1" si="530"/>
        <v>51748.056480951498</v>
      </c>
      <c r="AC402" s="122">
        <f t="shared" ca="1" si="530"/>
        <v>47169.388790127974</v>
      </c>
      <c r="AD402" s="122">
        <f t="shared" ca="1" si="530"/>
        <v>42166.69664602408</v>
      </c>
      <c r="AE402" s="122">
        <f t="shared" ca="1" si="530"/>
        <v>35979.820843531648</v>
      </c>
      <c r="AF402" s="122">
        <f t="shared" ca="1" si="530"/>
        <v>29321.377108679939</v>
      </c>
      <c r="AG402" s="122">
        <f t="shared" ca="1" si="530"/>
        <v>21429.800707818438</v>
      </c>
      <c r="AH402" s="122">
        <f t="shared" ca="1" si="530"/>
        <v>13016.260286774042</v>
      </c>
      <c r="AI402" s="122">
        <f t="shared" ca="1" si="530"/>
        <v>3440.4902065418501</v>
      </c>
      <c r="AJ402" s="122">
        <f t="shared" ca="1" si="530"/>
        <v>0</v>
      </c>
      <c r="AK402" s="122">
        <f t="shared" ca="1" si="530"/>
        <v>0</v>
      </c>
      <c r="AL402" s="122">
        <f t="shared" ca="1" si="530"/>
        <v>5175.7042779774929</v>
      </c>
      <c r="AM402" s="122">
        <f t="shared" ref="AM402:BR402" ca="1" si="531">AL$405</f>
        <v>4461.6715223389183</v>
      </c>
      <c r="AN402" s="122">
        <f t="shared" ca="1" si="531"/>
        <v>4116.005631401873</v>
      </c>
      <c r="AO402" s="122">
        <f t="shared" ca="1" si="531"/>
        <v>3401.9728757632838</v>
      </c>
      <c r="AP402" s="122">
        <f t="shared" ca="1" si="531"/>
        <v>3056.3069848262239</v>
      </c>
      <c r="AQ402" s="122">
        <f t="shared" ca="1" si="531"/>
        <v>2465.0631840881542</v>
      </c>
      <c r="AR402" s="122">
        <f t="shared" ca="1" si="531"/>
        <v>2119.3972931510943</v>
      </c>
      <c r="AS402" s="122">
        <f t="shared" ca="1" si="531"/>
        <v>1405.3645375125197</v>
      </c>
      <c r="AT402" s="122">
        <f t="shared" ca="1" si="531"/>
        <v>1059.6986465754599</v>
      </c>
      <c r="AU402" s="122">
        <f t="shared" ca="1" si="531"/>
        <v>345.66589093688526</v>
      </c>
      <c r="AV402" s="122">
        <f t="shared" ca="1" si="531"/>
        <v>0</v>
      </c>
      <c r="AW402" s="122">
        <f t="shared" ca="1" si="531"/>
        <v>0</v>
      </c>
      <c r="AX402" s="122">
        <f t="shared" ca="1" si="531"/>
        <v>0</v>
      </c>
      <c r="AY402" s="122">
        <f t="shared" ca="1" si="531"/>
        <v>0</v>
      </c>
      <c r="AZ402" s="122">
        <f t="shared" ca="1" si="531"/>
        <v>0</v>
      </c>
      <c r="BA402" s="122">
        <f t="shared" ca="1" si="531"/>
        <v>0</v>
      </c>
      <c r="BB402" s="122">
        <f t="shared" ca="1" si="531"/>
        <v>0</v>
      </c>
      <c r="BC402" s="122">
        <f t="shared" ca="1" si="531"/>
        <v>0</v>
      </c>
      <c r="BD402" s="122">
        <f t="shared" ca="1" si="531"/>
        <v>0</v>
      </c>
      <c r="BE402" s="122">
        <f t="shared" ca="1" si="531"/>
        <v>0</v>
      </c>
      <c r="BF402" s="122">
        <f t="shared" ca="1" si="531"/>
        <v>0</v>
      </c>
      <c r="BG402" s="122">
        <f t="shared" ca="1" si="531"/>
        <v>0</v>
      </c>
      <c r="BH402" s="122">
        <f t="shared" ca="1" si="531"/>
        <v>0</v>
      </c>
      <c r="BI402" s="122">
        <f t="shared" ca="1" si="531"/>
        <v>0</v>
      </c>
      <c r="BJ402" s="122">
        <f t="shared" ca="1" si="531"/>
        <v>0</v>
      </c>
      <c r="BK402" s="122">
        <f t="shared" ca="1" si="531"/>
        <v>0</v>
      </c>
      <c r="BL402" s="122">
        <f t="shared" ca="1" si="531"/>
        <v>0</v>
      </c>
      <c r="BM402" s="122">
        <f t="shared" ca="1" si="531"/>
        <v>0</v>
      </c>
      <c r="BN402" s="122">
        <f t="shared" ca="1" si="531"/>
        <v>0</v>
      </c>
      <c r="BO402" s="122">
        <f t="shared" ca="1" si="531"/>
        <v>0</v>
      </c>
      <c r="BP402" s="122">
        <f t="shared" ca="1" si="531"/>
        <v>0</v>
      </c>
      <c r="BQ402" s="122">
        <f t="shared" ca="1" si="531"/>
        <v>0</v>
      </c>
      <c r="BR402" s="122">
        <f t="shared" ca="1" si="531"/>
        <v>0</v>
      </c>
      <c r="BS402" s="122">
        <f t="shared" ref="BS402:CG402" ca="1" si="532">BR$405</f>
        <v>0</v>
      </c>
      <c r="BT402" s="122">
        <f t="shared" ca="1" si="532"/>
        <v>0</v>
      </c>
      <c r="BU402" s="122">
        <f t="shared" ca="1" si="532"/>
        <v>0</v>
      </c>
      <c r="BV402" s="122">
        <f t="shared" ca="1" si="532"/>
        <v>0</v>
      </c>
      <c r="BW402" s="122">
        <f t="shared" ca="1" si="532"/>
        <v>0</v>
      </c>
      <c r="BX402" s="122">
        <f t="shared" ca="1" si="532"/>
        <v>0</v>
      </c>
      <c r="BY402" s="122">
        <f t="shared" ca="1" si="532"/>
        <v>0</v>
      </c>
      <c r="BZ402" s="122">
        <f t="shared" ca="1" si="532"/>
        <v>0</v>
      </c>
      <c r="CA402" s="122">
        <f t="shared" ca="1" si="532"/>
        <v>0</v>
      </c>
      <c r="CB402" s="122">
        <f t="shared" ca="1" si="532"/>
        <v>0</v>
      </c>
      <c r="CC402" s="122">
        <f t="shared" ca="1" si="532"/>
        <v>0</v>
      </c>
      <c r="CD402" s="122">
        <f t="shared" ca="1" si="532"/>
        <v>0</v>
      </c>
      <c r="CE402" s="122">
        <f t="shared" ca="1" si="532"/>
        <v>0</v>
      </c>
      <c r="CF402" s="122">
        <f t="shared" ca="1" si="532"/>
        <v>0</v>
      </c>
      <c r="CG402" s="122">
        <f t="shared" ca="1" si="532"/>
        <v>0</v>
      </c>
      <c r="CH402" s="66"/>
    </row>
    <row r="403" spans="1:86" ht="18" hidden="1" customHeight="1" outlineLevel="1" x14ac:dyDescent="0.3">
      <c r="B403" s="66" t="s">
        <v>1249</v>
      </c>
      <c r="D403" s="113">
        <f ca="1">SUM(F403:CG403)</f>
        <v>1978456.4305723133</v>
      </c>
      <c r="F403" s="113">
        <f t="shared" ref="F403:BS403" ca="1" si="533">F$240+F$242</f>
        <v>-2.7284841053187847E-11</v>
      </c>
      <c r="G403" s="113">
        <f t="shared" ca="1" si="533"/>
        <v>3583.7965976810592</v>
      </c>
      <c r="H403" s="113">
        <f t="shared" ca="1" si="533"/>
        <v>8615.5063947834424</v>
      </c>
      <c r="I403" s="113">
        <f t="shared" ca="1" si="533"/>
        <v>9645.0815385564056</v>
      </c>
      <c r="J403" s="113">
        <f t="shared" ca="1" si="533"/>
        <v>9562.5321067685072</v>
      </c>
      <c r="K403" s="113">
        <f t="shared" ca="1" si="533"/>
        <v>10382.758793541594</v>
      </c>
      <c r="L403" s="113">
        <f t="shared" ca="1" si="533"/>
        <v>10063.46588970544</v>
      </c>
      <c r="M403" s="113">
        <f t="shared" ca="1" si="533"/>
        <v>11132.406038620429</v>
      </c>
      <c r="N403" s="113">
        <f t="shared" ca="1" si="533"/>
        <v>37507.013599722406</v>
      </c>
      <c r="O403" s="113">
        <f t="shared" ca="1" si="533"/>
        <v>39373.21519402515</v>
      </c>
      <c r="P403" s="113">
        <f t="shared" ca="1" si="533"/>
        <v>38926.165816677647</v>
      </c>
      <c r="Q403" s="113">
        <f t="shared" ca="1" si="533"/>
        <v>40833.491718134872</v>
      </c>
      <c r="R403" s="113">
        <f t="shared" ca="1" si="533"/>
        <v>40777.035964651732</v>
      </c>
      <c r="S403" s="113">
        <f t="shared" ca="1" si="533"/>
        <v>42322.566969730622</v>
      </c>
      <c r="T403" s="113">
        <f t="shared" ca="1" si="533"/>
        <v>41848.69669945784</v>
      </c>
      <c r="U403" s="113">
        <f t="shared" ca="1" si="533"/>
        <v>43840.698425862523</v>
      </c>
      <c r="V403" s="113">
        <f t="shared" ca="1" si="533"/>
        <v>43352.555852789948</v>
      </c>
      <c r="W403" s="113">
        <f t="shared" ca="1" si="533"/>
        <v>45388.122251038745</v>
      </c>
      <c r="X403" s="113">
        <f t="shared" ca="1" si="533"/>
        <v>44885.09452477438</v>
      </c>
      <c r="Y403" s="113">
        <f t="shared" ca="1" si="533"/>
        <v>46965.051099443925</v>
      </c>
      <c r="Z403" s="113">
        <f t="shared" ca="1" si="533"/>
        <v>46889.583208531389</v>
      </c>
      <c r="AA403" s="113">
        <f t="shared" ca="1" si="533"/>
        <v>48571.671762314676</v>
      </c>
      <c r="AB403" s="113">
        <f t="shared" ca="1" si="533"/>
        <v>48036.910754324388</v>
      </c>
      <c r="AC403" s="113">
        <f t="shared" ca="1" si="533"/>
        <v>50208.142650608032</v>
      </c>
      <c r="AD403" s="113">
        <f t="shared" ca="1" si="533"/>
        <v>49656.466982349215</v>
      </c>
      <c r="AE403" s="113">
        <f t="shared" ca="1" si="533"/>
        <v>51874.591102490551</v>
      </c>
      <c r="AF403" s="113">
        <f t="shared" ca="1" si="533"/>
        <v>51305.254659292965</v>
      </c>
      <c r="AG403" s="113">
        <f t="shared" ca="1" si="533"/>
        <v>53571.110504534932</v>
      </c>
      <c r="AH403" s="113">
        <f t="shared" ca="1" si="533"/>
        <v>53469.866531818428</v>
      </c>
      <c r="AI403" s="113">
        <f t="shared" ca="1" si="533"/>
        <v>55297.757214827099</v>
      </c>
      <c r="AJ403" s="113">
        <f t="shared" ca="1" si="533"/>
        <v>54690.706571827679</v>
      </c>
      <c r="AK403" s="113">
        <f t="shared" ca="1" si="533"/>
        <v>92923.634427783953</v>
      </c>
      <c r="AL403" s="113">
        <f t="shared" ca="1" si="533"/>
        <v>69357.614204422192</v>
      </c>
      <c r="AM403" s="113">
        <f t="shared" ca="1" si="533"/>
        <v>71983.786126689491</v>
      </c>
      <c r="AN403" s="113">
        <f t="shared" ca="1" si="533"/>
        <v>71553.901395163542</v>
      </c>
      <c r="AO403" s="113">
        <f t="shared" ca="1" si="533"/>
        <v>74243.88578116399</v>
      </c>
      <c r="AP403" s="113">
        <f t="shared" ca="1" si="533"/>
        <v>74339.592612956854</v>
      </c>
      <c r="AQ403" s="113">
        <f t="shared" ca="1" si="533"/>
        <v>76560.487927000373</v>
      </c>
      <c r="AR403" s="113">
        <f t="shared" ca="1" si="533"/>
        <v>76112.569995446043</v>
      </c>
      <c r="AS403" s="113">
        <f t="shared" ca="1" si="533"/>
        <v>78935.005126482647</v>
      </c>
      <c r="AT403" s="113">
        <f t="shared" ca="1" si="533"/>
        <v>78477.731080962985</v>
      </c>
      <c r="AU403" s="113">
        <f t="shared" ca="1" si="533"/>
        <v>81390.904475355404</v>
      </c>
      <c r="AV403" s="113">
        <f t="shared" ca="1" si="533"/>
        <v>0</v>
      </c>
      <c r="AW403" s="113">
        <f t="shared" ca="1" si="533"/>
        <v>0</v>
      </c>
      <c r="AX403" s="113">
        <f t="shared" ca="1" si="533"/>
        <v>0</v>
      </c>
      <c r="AY403" s="113">
        <f t="shared" ca="1" si="533"/>
        <v>0</v>
      </c>
      <c r="AZ403" s="113">
        <f t="shared" ca="1" si="533"/>
        <v>0</v>
      </c>
      <c r="BA403" s="113">
        <f t="shared" ca="1" si="533"/>
        <v>0</v>
      </c>
      <c r="BB403" s="113">
        <f t="shared" ca="1" si="533"/>
        <v>0</v>
      </c>
      <c r="BC403" s="113">
        <f t="shared" ca="1" si="533"/>
        <v>0</v>
      </c>
      <c r="BD403" s="113">
        <f t="shared" ca="1" si="533"/>
        <v>0</v>
      </c>
      <c r="BE403" s="113">
        <f t="shared" ca="1" si="533"/>
        <v>0</v>
      </c>
      <c r="BF403" s="113">
        <f t="shared" ca="1" si="533"/>
        <v>0</v>
      </c>
      <c r="BG403" s="113">
        <f t="shared" ca="1" si="533"/>
        <v>0</v>
      </c>
      <c r="BH403" s="113">
        <f t="shared" ca="1" si="533"/>
        <v>0</v>
      </c>
      <c r="BI403" s="113">
        <f t="shared" ca="1" si="533"/>
        <v>0</v>
      </c>
      <c r="BJ403" s="113">
        <f t="shared" ca="1" si="533"/>
        <v>0</v>
      </c>
      <c r="BK403" s="113">
        <f t="shared" ca="1" si="533"/>
        <v>0</v>
      </c>
      <c r="BL403" s="113">
        <f t="shared" ca="1" si="533"/>
        <v>0</v>
      </c>
      <c r="BM403" s="113">
        <f t="shared" ca="1" si="533"/>
        <v>0</v>
      </c>
      <c r="BN403" s="113">
        <f t="shared" ca="1" si="533"/>
        <v>0</v>
      </c>
      <c r="BO403" s="113">
        <f t="shared" ca="1" si="533"/>
        <v>0</v>
      </c>
      <c r="BP403" s="113">
        <f t="shared" ca="1" si="533"/>
        <v>0</v>
      </c>
      <c r="BQ403" s="113">
        <f t="shared" ca="1" si="533"/>
        <v>0</v>
      </c>
      <c r="BR403" s="113">
        <f t="shared" ca="1" si="533"/>
        <v>0</v>
      </c>
      <c r="BS403" s="113">
        <f t="shared" ca="1" si="533"/>
        <v>0</v>
      </c>
      <c r="BT403" s="113">
        <f t="shared" ref="BT403:CG403" ca="1" si="534">BT$240+BT$242</f>
        <v>0</v>
      </c>
      <c r="BU403" s="113">
        <f t="shared" ca="1" si="534"/>
        <v>0</v>
      </c>
      <c r="BV403" s="113">
        <f t="shared" ca="1" si="534"/>
        <v>0</v>
      </c>
      <c r="BW403" s="113">
        <f t="shared" ca="1" si="534"/>
        <v>0</v>
      </c>
      <c r="BX403" s="113">
        <f t="shared" ca="1" si="534"/>
        <v>0</v>
      </c>
      <c r="BY403" s="113">
        <f t="shared" ca="1" si="534"/>
        <v>0</v>
      </c>
      <c r="BZ403" s="113">
        <f t="shared" ca="1" si="534"/>
        <v>0</v>
      </c>
      <c r="CA403" s="113">
        <f t="shared" ca="1" si="534"/>
        <v>0</v>
      </c>
      <c r="CB403" s="113">
        <f t="shared" ca="1" si="534"/>
        <v>0</v>
      </c>
      <c r="CC403" s="113">
        <f t="shared" ca="1" si="534"/>
        <v>0</v>
      </c>
      <c r="CD403" s="113">
        <f t="shared" ca="1" si="534"/>
        <v>0</v>
      </c>
      <c r="CE403" s="113">
        <f t="shared" ca="1" si="534"/>
        <v>0</v>
      </c>
      <c r="CF403" s="113">
        <f t="shared" ca="1" si="534"/>
        <v>0</v>
      </c>
      <c r="CG403" s="113">
        <f t="shared" ca="1" si="534"/>
        <v>0</v>
      </c>
    </row>
    <row r="404" spans="1:86" ht="15.6" hidden="1" customHeight="1" outlineLevel="1" x14ac:dyDescent="0.3">
      <c r="B404" s="66" t="s">
        <v>888</v>
      </c>
      <c r="D404" s="113">
        <f ca="1">SUM(F404:CG404)</f>
        <v>-1978456.4305723135</v>
      </c>
      <c r="F404" s="113">
        <f ca="1">-MIN(MAX((F$402+F$403),0),MAX((F$409+F$410),0))*IF(AND(F483&lt;1,Inputs!$E$141&gt;0),0,1)</f>
        <v>0</v>
      </c>
      <c r="G404" s="113">
        <f ca="1">-MIN(MAX((G$402+G$403),0),MAX((G$409+G$410),0))*IF(AND(G483&lt;1,Inputs!$E$141&gt;0),0,1)</f>
        <v>0</v>
      </c>
      <c r="H404" s="113">
        <f ca="1">-MIN(MAX((H$402+H$403),0),MAX((H$409+H$410),0))*IF(AND(H483&lt;1,Inputs!$E$141&gt;0),0,1)</f>
        <v>-1357.6223869325156</v>
      </c>
      <c r="I404" s="113">
        <f ca="1">-MIN(MAX((I$402+I$403),0),MAX((I$409+I$410),0))*IF(AND(I483&lt;1,Inputs!$E$141&gt;0),0,1)</f>
        <v>-2461.2978392379009</v>
      </c>
      <c r="J404" s="113">
        <f ca="1">-MIN(MAX((J$402+J$403),0),MAX((J$409+J$410),0))*IF(AND(J483&lt;1,Inputs!$E$141&gt;0),0,1)</f>
        <v>-3079.8741537655269</v>
      </c>
      <c r="K404" s="113">
        <f ca="1">-MIN(MAX((K$402+K$403),0),MAX((K$409+K$410),0))*IF(AND(K483&lt;1,Inputs!$E$141&gt;0),0,1)</f>
        <v>-4123.538134365599</v>
      </c>
      <c r="L404" s="113">
        <f ca="1">-MIN(MAX((L$402+L$403),0),MAX((L$409+L$410),0))*IF(AND(L483&lt;1,Inputs!$E$141&gt;0),0,1)</f>
        <v>-4655.4928019363088</v>
      </c>
      <c r="M404" s="113">
        <f ca="1">-MIN(MAX((M$402+M$403),0),MAX((M$409+M$410),0))*IF(AND(M483&lt;1,Inputs!$E$141&gt;0),0,1)</f>
        <v>-5853.2222019954615</v>
      </c>
      <c r="N404" s="113">
        <f ca="1">-MIN(MAX((N$402+N$403),0),MAX((N$409+N$410),0))*IF(AND(N483&lt;1,Inputs!$E$141&gt;0),0,1)</f>
        <v>-33108.05017690664</v>
      </c>
      <c r="O404" s="113">
        <f ca="1">-MIN(MAX((O$402+O$403),0),MAX((O$409+O$410),0))*IF(AND(O483&lt;1,Inputs!$E$141&gt;0),0,1)</f>
        <v>-35132.870389304262</v>
      </c>
      <c r="P404" s="113">
        <f ca="1">-MIN(MAX((P$402+P$403),0),MAX((P$409+P$410),0))*IF(AND(P483&lt;1,Inputs!$E$141&gt;0),0,1)</f>
        <v>-35596.752638712453</v>
      </c>
      <c r="Q404" s="113">
        <f ca="1">-MIN(MAX((Q$402+Q$403),0),MAX((Q$409+Q$410),0))*IF(AND(Q483&lt;1,Inputs!$E$141&gt;0),0,1)</f>
        <v>-37694.316287232337</v>
      </c>
      <c r="R404" s="113">
        <f ca="1">-MIN(MAX((R$402+R$403),0),MAX((R$409+R$410),0))*IF(AND(R483&lt;1,Inputs!$E$141&gt;0),0,1)</f>
        <v>-38458.55709132761</v>
      </c>
      <c r="S404" s="113">
        <f ca="1">-MIN(MAX((S$402+S$403),0),MAX((S$409+S$410),0))*IF(AND(S483&lt;1,Inputs!$E$141&gt;0),0,1)</f>
        <v>-40350.631075075537</v>
      </c>
      <c r="T404" s="113">
        <f ca="1">-MIN(MAX((T$402+T$403),0),MAX((T$409+T$410),0))*IF(AND(T483&lt;1,Inputs!$E$141&gt;0),0,1)</f>
        <v>-40854.753436148312</v>
      </c>
      <c r="U404" s="113">
        <f ca="1">-MIN(MAX((U$402+U$403),0),MAX((U$409+U$410),0))*IF(AND(U483&lt;1,Inputs!$E$141&gt;0),0,1)</f>
        <v>-43106.036439629723</v>
      </c>
      <c r="V404" s="113">
        <f ca="1">-MIN(MAX((V$402+V$403),0),MAX((V$409+V$410),0))*IF(AND(V483&lt;1,Inputs!$E$141&gt;0),0,1)</f>
        <v>-43632.464043901324</v>
      </c>
      <c r="W404" s="113">
        <f ca="1">-MIN(MAX((W$402+W$403),0),MAX((W$409+W$410),0))*IF(AND(W483&lt;1,Inputs!$E$141&gt;0),0,1)</f>
        <v>-45964.970607733587</v>
      </c>
      <c r="X404" s="113">
        <f ca="1">-MIN(MAX((X$402+X$403),0),MAX((X$409+X$410),0))*IF(AND(X483&lt;1,Inputs!$E$141&gt;0),0,1)</f>
        <v>-46515.285257571944</v>
      </c>
      <c r="Y404" s="113">
        <f ca="1">-MIN(MAX((Y$402+Y$403),0),MAX((Y$409+Y$410),0))*IF(AND(Y483&lt;1,Inputs!$E$141&gt;0),0,1)</f>
        <v>-48932.10041964204</v>
      </c>
      <c r="Z404" s="113">
        <f ca="1">-MIN(MAX((Z$402+Z$403),0),MAX((Z$409+Z$410),0))*IF(AND(Z483&lt;1,Inputs!$E$141&gt;0),0,1)</f>
        <v>-49828.284480615817</v>
      </c>
      <c r="AA404" s="113">
        <f ca="1">-MIN(MAX((AA$402+AA$403),0),MAX((AA$409+AA$410),0))*IF(AND(AA483&lt;1,Inputs!$E$141&gt;0),0,1)</f>
        <v>-52012.334103826281</v>
      </c>
      <c r="AB404" s="113">
        <f ca="1">-MIN(MAX((AB$402+AB$403),0),MAX((AB$409+AB$410),0))*IF(AND(AB483&lt;1,Inputs!$E$141&gt;0),0,1)</f>
        <v>-52615.578445147919</v>
      </c>
      <c r="AC404" s="113">
        <f ca="1">-MIN(MAX((AC$402+AC$403),0),MAX((AC$409+AC$410),0))*IF(AND(AC483&lt;1,Inputs!$E$141&gt;0),0,1)</f>
        <v>-55210.834794711918</v>
      </c>
      <c r="AD404" s="113">
        <f ca="1">-MIN(MAX((AD$402+AD$403),0),MAX((AD$409+AD$410),0))*IF(AND(AD483&lt;1,Inputs!$E$141&gt;0),0,1)</f>
        <v>-55843.342784841647</v>
      </c>
      <c r="AE404" s="113">
        <f ca="1">-MIN(MAX((AE$402+AE$403),0),MAX((AE$409+AE$410),0))*IF(AND(AE483&lt;1,Inputs!$E$141&gt;0),0,1)</f>
        <v>-58533.03483734226</v>
      </c>
      <c r="AF404" s="113">
        <f ca="1">-MIN(MAX((AF$402+AF$403),0),MAX((AF$409+AF$410),0))*IF(AND(AF483&lt;1,Inputs!$E$141&gt;0),0,1)</f>
        <v>-59196.831060154458</v>
      </c>
      <c r="AG404" s="113">
        <f ca="1">-MIN(MAX((AG$402+AG$403),0),MAX((AG$409+AG$410),0))*IF(AND(AG483&lt;1,Inputs!$E$141&gt;0),0,1)</f>
        <v>-61984.650925579328</v>
      </c>
      <c r="AH404" s="113">
        <f ca="1">-MIN(MAX((AH$402+AH$403),0),MAX((AH$409+AH$410),0))*IF(AND(AH483&lt;1,Inputs!$E$141&gt;0),0,1)</f>
        <v>-63045.636612050621</v>
      </c>
      <c r="AI404" s="113">
        <f ca="1">-MIN(MAX((AI$402+AI$403),0),MAX((AI$409+AI$410),0))*IF(AND(AI483&lt;1,Inputs!$E$141&gt;0),0,1)</f>
        <v>-58738.247421368949</v>
      </c>
      <c r="AJ404" s="113">
        <f ca="1">-MIN(MAX((AJ$402+AJ$403),0),MAX((AJ$409+AJ$410),0))*IF(AND(AJ483&lt;1,Inputs!$E$141&gt;0),0,1)</f>
        <v>-54690.706571827679</v>
      </c>
      <c r="AK404" s="113">
        <f ca="1">-MIN(MAX((AK$402+AK$403),0),MAX((AK$409+AK$410),0))*IF(AND(AK483&lt;1,Inputs!$E$141&gt;0),0,1)</f>
        <v>-87747.93014980646</v>
      </c>
      <c r="AL404" s="113">
        <f ca="1">-MIN(MAX((AL$402+AL$403),0),MAX((AL$409+AL$410),0))*IF(AND(AL483&lt;1,Inputs!$E$141&gt;0),0,1)</f>
        <v>-70071.646960060767</v>
      </c>
      <c r="AM404" s="113">
        <f ca="1">-MIN(MAX((AM$402+AM$403),0),MAX((AM$409+AM$410),0))*IF(AND(AM483&lt;1,Inputs!$E$141&gt;0),0,1)</f>
        <v>-72329.452017626536</v>
      </c>
      <c r="AN404" s="113">
        <f ca="1">-MIN(MAX((AN$402+AN$403),0),MAX((AN$409+AN$410),0))*IF(AND(AN483&lt;1,Inputs!$E$141&gt;0),0,1)</f>
        <v>-72267.934150802132</v>
      </c>
      <c r="AO404" s="113">
        <f ca="1">-MIN(MAX((AO$402+AO$403),0),MAX((AO$409+AO$410),0))*IF(AND(AO483&lt;1,Inputs!$E$141&gt;0),0,1)</f>
        <v>-74589.55167210105</v>
      </c>
      <c r="AP404" s="113">
        <f ca="1">-MIN(MAX((AP$402+AP$403),0),MAX((AP$409+AP$410),0))*IF(AND(AP483&lt;1,Inputs!$E$141&gt;0),0,1)</f>
        <v>-74930.836413694924</v>
      </c>
      <c r="AQ404" s="113">
        <f ca="1">-MIN(MAX((AQ$402+AQ$403),0),MAX((AQ$409+AQ$410),0))*IF(AND(AQ483&lt;1,Inputs!$E$141&gt;0),0,1)</f>
        <v>-76906.153817937433</v>
      </c>
      <c r="AR404" s="113">
        <f ca="1">-MIN(MAX((AR$402+AR$403),0),MAX((AR$409+AR$410),0))*IF(AND(AR483&lt;1,Inputs!$E$141&gt;0),0,1)</f>
        <v>-76826.602751084618</v>
      </c>
      <c r="AS404" s="113">
        <f ca="1">-MIN(MAX((AS$402+AS$403),0),MAX((AS$409+AS$410),0))*IF(AND(AS483&lt;1,Inputs!$E$141&gt;0),0,1)</f>
        <v>-79280.671017419707</v>
      </c>
      <c r="AT404" s="113">
        <f ca="1">-MIN(MAX((AT$402+AT$403),0),MAX((AT$409+AT$410),0))*IF(AND(AT483&lt;1,Inputs!$E$141&gt;0),0,1)</f>
        <v>-79191.76383660156</v>
      </c>
      <c r="AU404" s="113">
        <f ca="1">-MIN(MAX((AU$402+AU$403),0),MAX((AU$409+AU$410),0))*IF(AND(AU483&lt;1,Inputs!$E$141&gt;0),0,1)</f>
        <v>-81736.57036629229</v>
      </c>
      <c r="AV404" s="113">
        <f ca="1">-MIN(MAX((AV$402+AV$403),0),MAX((AV$409+AV$410),0))*IF(AND(AV483&lt;1,Inputs!$E$141&gt;0),0,1)</f>
        <v>0</v>
      </c>
      <c r="AW404" s="113">
        <f ca="1">-MIN(MAX((AW$402+AW$403),0),MAX((AW$409+AW$410),0))*IF(AND(AW483&lt;1,Inputs!$E$141&gt;0),0,1)</f>
        <v>0</v>
      </c>
      <c r="AX404" s="113">
        <f ca="1">-MIN(MAX((AX$402+AX$403),0),MAX((AX$409+AX$410),0))*IF(AND(AX483&lt;1,Inputs!$E$141&gt;0),0,1)</f>
        <v>0</v>
      </c>
      <c r="AY404" s="113">
        <f ca="1">-MIN(MAX((AY$402+AY$403),0),MAX((AY$409+AY$410),0))*IF(AND(AY483&lt;1,Inputs!$E$141&gt;0),0,1)</f>
        <v>0</v>
      </c>
      <c r="AZ404" s="113">
        <f ca="1">-MIN(MAX((AZ$402+AZ$403),0),MAX((AZ$409+AZ$410),0))*IF(AND(AZ483&lt;1,Inputs!$E$141&gt;0),0,1)</f>
        <v>0</v>
      </c>
      <c r="BA404" s="113">
        <f ca="1">-MIN(MAX((BA$402+BA$403),0),MAX((BA$409+BA$410),0))*IF(AND(BA483&lt;1,Inputs!$E$141&gt;0),0,1)</f>
        <v>0</v>
      </c>
      <c r="BB404" s="113">
        <f ca="1">-MIN(MAX((BB$402+BB$403),0),MAX((BB$409+BB$410),0))*IF(AND(BB483&lt;1,Inputs!$E$141&gt;0),0,1)</f>
        <v>0</v>
      </c>
      <c r="BC404" s="113">
        <f ca="1">-MIN(MAX((BC$402+BC$403),0),MAX((BC$409+BC$410),0))*IF(AND(BC483&lt;1,Inputs!$E$141&gt;0),0,1)</f>
        <v>0</v>
      </c>
      <c r="BD404" s="113">
        <f ca="1">-MIN(MAX((BD$402+BD$403),0),MAX((BD$409+BD$410),0))*IF(AND(BD483&lt;1,Inputs!$E$141&gt;0),0,1)</f>
        <v>0</v>
      </c>
      <c r="BE404" s="113">
        <f ca="1">-MIN(MAX((BE$402+BE$403),0),MAX((BE$409+BE$410),0))*IF(AND(BE483&lt;1,Inputs!$E$141&gt;0),0,1)</f>
        <v>0</v>
      </c>
      <c r="BF404" s="113">
        <f ca="1">-MIN(MAX((BF$402+BF$403),0),MAX((BF$409+BF$410),0))*IF(AND(BF483&lt;1,Inputs!$E$141&gt;0),0,1)</f>
        <v>0</v>
      </c>
      <c r="BG404" s="113">
        <f ca="1">-MIN(MAX((BG$402+BG$403),0),MAX((BG$409+BG$410),0))*IF(AND(BG483&lt;1,Inputs!$E$141&gt;0),0,1)</f>
        <v>0</v>
      </c>
      <c r="BH404" s="113">
        <f ca="1">-MIN(MAX((BH$402+BH$403),0),MAX((BH$409+BH$410),0))*IF(AND(BH483&lt;1,Inputs!$E$141&gt;0),0,1)</f>
        <v>0</v>
      </c>
      <c r="BI404" s="113">
        <f ca="1">-MIN(MAX((BI$402+BI$403),0),MAX((BI$409+BI$410),0))*IF(AND(BI483&lt;1,Inputs!$E$141&gt;0),0,1)</f>
        <v>0</v>
      </c>
      <c r="BJ404" s="113">
        <f ca="1">-MIN(MAX((BJ$402+BJ$403),0),MAX((BJ$409+BJ$410),0))*IF(AND(BJ483&lt;1,Inputs!$E$141&gt;0),0,1)</f>
        <v>0</v>
      </c>
      <c r="BK404" s="113">
        <f ca="1">-MIN(MAX((BK$402+BK$403),0),MAX((BK$409+BK$410),0))*IF(AND(BK483&lt;1,Inputs!$E$141&gt;0),0,1)</f>
        <v>0</v>
      </c>
      <c r="BL404" s="113">
        <f ca="1">-MIN(MAX((BL$402+BL$403),0),MAX((BL$409+BL$410),0))*IF(AND(BL483&lt;1,Inputs!$E$141&gt;0),0,1)</f>
        <v>0</v>
      </c>
      <c r="BM404" s="113">
        <f ca="1">-MIN(MAX((BM$402+BM$403),0),MAX((BM$409+BM$410),0))*IF(AND(BM483&lt;1,Inputs!$E$141&gt;0),0,1)</f>
        <v>0</v>
      </c>
      <c r="BN404" s="113">
        <f ca="1">-MIN(MAX((BN$402+BN$403),0),MAX((BN$409+BN$410),0))*IF(AND(BN483&lt;1,Inputs!$E$141&gt;0),0,1)</f>
        <v>0</v>
      </c>
      <c r="BO404" s="113">
        <f ca="1">-MIN(MAX((BO$402+BO$403),0),MAX((BO$409+BO$410),0))*IF(AND(BO483&lt;1,Inputs!$E$141&gt;0),0,1)</f>
        <v>0</v>
      </c>
      <c r="BP404" s="113">
        <f ca="1">-MIN(MAX((BP$402+BP$403),0),MAX((BP$409+BP$410),0))*IF(AND(BP483&lt;1,Inputs!$E$141&gt;0),0,1)</f>
        <v>0</v>
      </c>
      <c r="BQ404" s="113">
        <f ca="1">-MIN(MAX((BQ$402+BQ$403),0),MAX((BQ$409+BQ$410),0))*IF(AND(BQ483&lt;1,Inputs!$E$141&gt;0),0,1)</f>
        <v>0</v>
      </c>
      <c r="BR404" s="113">
        <f ca="1">-MIN(MAX((BR$402+BR$403),0),MAX((BR$409+BR$410),0))*IF(AND(BR483&lt;1,Inputs!$E$141&gt;0),0,1)</f>
        <v>0</v>
      </c>
      <c r="BS404" s="113">
        <f ca="1">-MIN(MAX((BS$402+BS$403),0),MAX((BS$409+BS$410),0))*IF(AND(BS483&lt;1,Inputs!$E$141&gt;0),0,1)</f>
        <v>0</v>
      </c>
      <c r="BT404" s="113">
        <f ca="1">-MIN(MAX((BT$402+BT$403),0),MAX((BT$409+BT$410),0))*IF(AND(BT483&lt;1,Inputs!$E$141&gt;0),0,1)</f>
        <v>0</v>
      </c>
      <c r="BU404" s="113">
        <f ca="1">-MIN(MAX((BU$402+BU$403),0),MAX((BU$409+BU$410),0))*IF(AND(BU483&lt;1,Inputs!$E$141&gt;0),0,1)</f>
        <v>0</v>
      </c>
      <c r="BV404" s="113">
        <f ca="1">-MIN(MAX((BV$402+BV$403),0),MAX((BV$409+BV$410),0))*IF(AND(BV483&lt;1,Inputs!$E$141&gt;0),0,1)</f>
        <v>0</v>
      </c>
      <c r="BW404" s="113">
        <f ca="1">-MIN(MAX((BW$402+BW$403),0),MAX((BW$409+BW$410),0))*IF(AND(BW483&lt;1,Inputs!$E$141&gt;0),0,1)</f>
        <v>0</v>
      </c>
      <c r="BX404" s="113">
        <f ca="1">-MIN(MAX((BX$402+BX$403),0),MAX((BX$409+BX$410),0))*IF(AND(BX483&lt;1,Inputs!$E$141&gt;0),0,1)</f>
        <v>0</v>
      </c>
      <c r="BY404" s="113">
        <f ca="1">-MIN(MAX((BY$402+BY$403),0),MAX((BY$409+BY$410),0))*IF(AND(BY483&lt;1,Inputs!$E$141&gt;0),0,1)</f>
        <v>0</v>
      </c>
      <c r="BZ404" s="113">
        <f ca="1">-MIN(MAX((BZ$402+BZ$403),0),MAX((BZ$409+BZ$410),0))*IF(AND(BZ483&lt;1,Inputs!$E$141&gt;0),0,1)</f>
        <v>0</v>
      </c>
      <c r="CA404" s="113">
        <f ca="1">-MIN(MAX((CA$402+CA$403),0),MAX((CA$409+CA$410),0))*IF(AND(CA483&lt;1,Inputs!$E$141&gt;0),0,1)</f>
        <v>0</v>
      </c>
      <c r="CB404" s="113">
        <f ca="1">-MIN(MAX((CB$402+CB$403),0),MAX((CB$409+CB$410),0))*IF(AND(CB483&lt;1,Inputs!$E$141&gt;0),0,1)</f>
        <v>0</v>
      </c>
      <c r="CC404" s="113">
        <f ca="1">-MIN(MAX((CC$402+CC$403),0),MAX((CC$409+CC$410),0))*IF(AND(CC483&lt;1,Inputs!$E$141&gt;0),0,1)</f>
        <v>0</v>
      </c>
      <c r="CD404" s="113">
        <f ca="1">-MIN(MAX((CD$402+CD$403),0),MAX((CD$409+CD$410),0))*IF(AND(CD483&lt;1,Inputs!$E$141&gt;0),0,1)</f>
        <v>0</v>
      </c>
      <c r="CE404" s="113">
        <f ca="1">-MIN(MAX((CE$402+CE$403),0),MAX((CE$409+CE$410),0))*IF(AND(CE483&lt;1,Inputs!$E$141&gt;0),0,1)</f>
        <v>0</v>
      </c>
      <c r="CF404" s="113">
        <f ca="1">-MIN(MAX((CF$402+CF$403),0),MAX((CF$409+CF$410),0))*IF(AND(CF483&lt;1,Inputs!$E$141&gt;0),0,1)</f>
        <v>0</v>
      </c>
      <c r="CG404" s="113">
        <f ca="1">-MIN(MAX((CG$402+CG$403),0),MAX((CG$409+CG$410),0))*IF(AND(CG483&lt;1,Inputs!$E$141&gt;0),0,1)</f>
        <v>0</v>
      </c>
    </row>
    <row r="405" spans="1:86" s="74" customFormat="1" ht="16.899999999999999" hidden="1" customHeight="1" outlineLevel="1" thickBot="1" x14ac:dyDescent="0.35">
      <c r="B405" s="74" t="s">
        <v>33</v>
      </c>
      <c r="D405" s="121"/>
      <c r="F405" s="120">
        <f t="shared" ref="F405:BS405" ca="1" si="535">SUM(F$402:F$404)</f>
        <v>-2.7284841053187847E-11</v>
      </c>
      <c r="G405" s="120">
        <f t="shared" ca="1" si="535"/>
        <v>3583.7965976810319</v>
      </c>
      <c r="H405" s="120">
        <f t="shared" ca="1" si="535"/>
        <v>10841.680605531959</v>
      </c>
      <c r="I405" s="120">
        <f t="shared" ca="1" si="535"/>
        <v>18025.464304850466</v>
      </c>
      <c r="J405" s="120">
        <f t="shared" ca="1" si="535"/>
        <v>24508.122257853447</v>
      </c>
      <c r="K405" s="120">
        <f t="shared" ca="1" si="535"/>
        <v>30767.342917029448</v>
      </c>
      <c r="L405" s="120">
        <f t="shared" ca="1" si="535"/>
        <v>36175.31600479858</v>
      </c>
      <c r="M405" s="120">
        <f t="shared" ca="1" si="535"/>
        <v>41454.499841423545</v>
      </c>
      <c r="N405" s="120">
        <f t="shared" ca="1" si="535"/>
        <v>45853.463264239304</v>
      </c>
      <c r="O405" s="120">
        <f t="shared" ca="1" si="535"/>
        <v>50093.808068960185</v>
      </c>
      <c r="P405" s="120">
        <f t="shared" ca="1" si="535"/>
        <v>53423.221246925372</v>
      </c>
      <c r="Q405" s="120">
        <f t="shared" ca="1" si="535"/>
        <v>56562.396677827906</v>
      </c>
      <c r="R405" s="120">
        <f t="shared" ca="1" si="535"/>
        <v>58880.875551152021</v>
      </c>
      <c r="S405" s="120">
        <f t="shared" ca="1" si="535"/>
        <v>60852.811445807107</v>
      </c>
      <c r="T405" s="120">
        <f t="shared" ca="1" si="535"/>
        <v>61846.754709116634</v>
      </c>
      <c r="U405" s="120">
        <f t="shared" ca="1" si="535"/>
        <v>62581.416695349428</v>
      </c>
      <c r="V405" s="120">
        <f t="shared" ca="1" si="535"/>
        <v>62301.508504238045</v>
      </c>
      <c r="W405" s="120">
        <f t="shared" ca="1" si="535"/>
        <v>61724.660147543211</v>
      </c>
      <c r="X405" s="120">
        <f t="shared" ca="1" si="535"/>
        <v>60094.469414745647</v>
      </c>
      <c r="Y405" s="120">
        <f t="shared" ca="1" si="535"/>
        <v>58127.420094547531</v>
      </c>
      <c r="Z405" s="120">
        <f t="shared" ca="1" si="535"/>
        <v>55188.718822463103</v>
      </c>
      <c r="AA405" s="120">
        <f t="shared" ca="1" si="535"/>
        <v>51748.056480951498</v>
      </c>
      <c r="AB405" s="120">
        <f t="shared" ca="1" si="535"/>
        <v>47169.388790127974</v>
      </c>
      <c r="AC405" s="120">
        <f t="shared" ca="1" si="535"/>
        <v>42166.69664602408</v>
      </c>
      <c r="AD405" s="120">
        <f t="shared" ca="1" si="535"/>
        <v>35979.820843531648</v>
      </c>
      <c r="AE405" s="120">
        <f t="shared" ca="1" si="535"/>
        <v>29321.377108679939</v>
      </c>
      <c r="AF405" s="120">
        <f t="shared" ca="1" si="535"/>
        <v>21429.800707818438</v>
      </c>
      <c r="AG405" s="120">
        <f t="shared" ca="1" si="535"/>
        <v>13016.260286774042</v>
      </c>
      <c r="AH405" s="120">
        <f t="shared" ca="1" si="535"/>
        <v>3440.4902065418501</v>
      </c>
      <c r="AI405" s="120">
        <f t="shared" ca="1" si="535"/>
        <v>0</v>
      </c>
      <c r="AJ405" s="120">
        <f t="shared" ca="1" si="535"/>
        <v>0</v>
      </c>
      <c r="AK405" s="120">
        <f t="shared" ca="1" si="535"/>
        <v>5175.7042779774929</v>
      </c>
      <c r="AL405" s="120">
        <f t="shared" ca="1" si="535"/>
        <v>4461.6715223389183</v>
      </c>
      <c r="AM405" s="120">
        <f t="shared" ca="1" si="535"/>
        <v>4116.005631401873</v>
      </c>
      <c r="AN405" s="120">
        <f t="shared" ca="1" si="535"/>
        <v>3401.9728757632838</v>
      </c>
      <c r="AO405" s="120">
        <f t="shared" ca="1" si="535"/>
        <v>3056.3069848262239</v>
      </c>
      <c r="AP405" s="120">
        <f t="shared" ca="1" si="535"/>
        <v>2465.0631840881542</v>
      </c>
      <c r="AQ405" s="120">
        <f t="shared" ca="1" si="535"/>
        <v>2119.3972931510943</v>
      </c>
      <c r="AR405" s="120">
        <f t="shared" ca="1" si="535"/>
        <v>1405.3645375125197</v>
      </c>
      <c r="AS405" s="120">
        <f t="shared" ca="1" si="535"/>
        <v>1059.6986465754599</v>
      </c>
      <c r="AT405" s="120">
        <f t="shared" ca="1" si="535"/>
        <v>345.66589093688526</v>
      </c>
      <c r="AU405" s="120">
        <f t="shared" ca="1" si="535"/>
        <v>0</v>
      </c>
      <c r="AV405" s="120">
        <f t="shared" ca="1" si="535"/>
        <v>0</v>
      </c>
      <c r="AW405" s="120">
        <f t="shared" ca="1" si="535"/>
        <v>0</v>
      </c>
      <c r="AX405" s="120">
        <f t="shared" ca="1" si="535"/>
        <v>0</v>
      </c>
      <c r="AY405" s="120">
        <f t="shared" ca="1" si="535"/>
        <v>0</v>
      </c>
      <c r="AZ405" s="120">
        <f t="shared" ca="1" si="535"/>
        <v>0</v>
      </c>
      <c r="BA405" s="120">
        <f t="shared" ca="1" si="535"/>
        <v>0</v>
      </c>
      <c r="BB405" s="120">
        <f t="shared" ca="1" si="535"/>
        <v>0</v>
      </c>
      <c r="BC405" s="120">
        <f t="shared" ca="1" si="535"/>
        <v>0</v>
      </c>
      <c r="BD405" s="120">
        <f t="shared" ca="1" si="535"/>
        <v>0</v>
      </c>
      <c r="BE405" s="120">
        <f t="shared" ca="1" si="535"/>
        <v>0</v>
      </c>
      <c r="BF405" s="120">
        <f t="shared" ca="1" si="535"/>
        <v>0</v>
      </c>
      <c r="BG405" s="120">
        <f t="shared" ca="1" si="535"/>
        <v>0</v>
      </c>
      <c r="BH405" s="120">
        <f t="shared" ca="1" si="535"/>
        <v>0</v>
      </c>
      <c r="BI405" s="120">
        <f t="shared" ca="1" si="535"/>
        <v>0</v>
      </c>
      <c r="BJ405" s="120">
        <f t="shared" ca="1" si="535"/>
        <v>0</v>
      </c>
      <c r="BK405" s="120">
        <f t="shared" ca="1" si="535"/>
        <v>0</v>
      </c>
      <c r="BL405" s="120">
        <f t="shared" ca="1" si="535"/>
        <v>0</v>
      </c>
      <c r="BM405" s="120">
        <f t="shared" ca="1" si="535"/>
        <v>0</v>
      </c>
      <c r="BN405" s="120">
        <f t="shared" ca="1" si="535"/>
        <v>0</v>
      </c>
      <c r="BO405" s="120">
        <f t="shared" ca="1" si="535"/>
        <v>0</v>
      </c>
      <c r="BP405" s="120">
        <f t="shared" ca="1" si="535"/>
        <v>0</v>
      </c>
      <c r="BQ405" s="120">
        <f t="shared" ca="1" si="535"/>
        <v>0</v>
      </c>
      <c r="BR405" s="120">
        <f t="shared" ca="1" si="535"/>
        <v>0</v>
      </c>
      <c r="BS405" s="120">
        <f t="shared" ca="1" si="535"/>
        <v>0</v>
      </c>
      <c r="BT405" s="120">
        <f t="shared" ref="BT405:CG405" ca="1" si="536">SUM(BT$402:BT$404)</f>
        <v>0</v>
      </c>
      <c r="BU405" s="120">
        <f t="shared" ca="1" si="536"/>
        <v>0</v>
      </c>
      <c r="BV405" s="120">
        <f t="shared" ca="1" si="536"/>
        <v>0</v>
      </c>
      <c r="BW405" s="120">
        <f t="shared" ca="1" si="536"/>
        <v>0</v>
      </c>
      <c r="BX405" s="120">
        <f t="shared" ca="1" si="536"/>
        <v>0</v>
      </c>
      <c r="BY405" s="120">
        <f t="shared" ca="1" si="536"/>
        <v>0</v>
      </c>
      <c r="BZ405" s="120">
        <f t="shared" ca="1" si="536"/>
        <v>0</v>
      </c>
      <c r="CA405" s="120">
        <f t="shared" ca="1" si="536"/>
        <v>0</v>
      </c>
      <c r="CB405" s="120">
        <f t="shared" ca="1" si="536"/>
        <v>0</v>
      </c>
      <c r="CC405" s="120">
        <f t="shared" ca="1" si="536"/>
        <v>0</v>
      </c>
      <c r="CD405" s="120">
        <f t="shared" ca="1" si="536"/>
        <v>0</v>
      </c>
      <c r="CE405" s="120">
        <f t="shared" ca="1" si="536"/>
        <v>0</v>
      </c>
      <c r="CF405" s="120">
        <f t="shared" ca="1" si="536"/>
        <v>0</v>
      </c>
      <c r="CG405" s="120">
        <f t="shared" ca="1" si="536"/>
        <v>0</v>
      </c>
      <c r="CH405" s="66"/>
    </row>
    <row r="406" spans="1:86" s="189" customFormat="1" ht="7.15" hidden="1" customHeight="1" outlineLevel="1" thickTop="1" x14ac:dyDescent="0.3">
      <c r="D406" s="567"/>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c r="AQ406" s="568"/>
      <c r="AR406" s="568"/>
      <c r="AS406" s="568"/>
      <c r="AT406" s="568"/>
      <c r="AU406" s="568"/>
      <c r="AV406" s="568"/>
      <c r="AW406" s="568"/>
      <c r="AX406" s="568"/>
      <c r="AY406" s="568"/>
      <c r="AZ406" s="568"/>
      <c r="BA406" s="568"/>
      <c r="BB406" s="568"/>
      <c r="BC406" s="568"/>
      <c r="BD406" s="568"/>
      <c r="BE406" s="568"/>
      <c r="BF406" s="568"/>
      <c r="BG406" s="568"/>
      <c r="BH406" s="568"/>
      <c r="BI406" s="568"/>
      <c r="BJ406" s="568"/>
      <c r="BK406" s="568"/>
      <c r="BL406" s="568"/>
      <c r="BM406" s="568"/>
      <c r="BN406" s="568"/>
      <c r="BO406" s="568"/>
      <c r="BP406" s="568"/>
      <c r="BQ406" s="568"/>
      <c r="BR406" s="568"/>
      <c r="BS406" s="568"/>
      <c r="BT406" s="568"/>
      <c r="BU406" s="568"/>
      <c r="BV406" s="568"/>
      <c r="BW406" s="568"/>
      <c r="BX406" s="568"/>
      <c r="BY406" s="568"/>
      <c r="BZ406" s="568"/>
      <c r="CA406" s="568"/>
      <c r="CB406" s="568"/>
      <c r="CC406" s="568"/>
      <c r="CD406" s="568"/>
      <c r="CE406" s="568"/>
      <c r="CF406" s="568"/>
      <c r="CG406" s="568"/>
      <c r="CH406" s="66"/>
    </row>
    <row r="407" spans="1:86" s="147" customFormat="1" ht="18.600000000000001" hidden="1" customHeight="1" outlineLevel="1" x14ac:dyDescent="0.4">
      <c r="A407" s="69" t="s">
        <v>912</v>
      </c>
      <c r="B407" s="70"/>
      <c r="C407" s="70"/>
      <c r="D407" s="70"/>
      <c r="E407" s="70"/>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66"/>
    </row>
    <row r="408" spans="1:86" ht="6" hidden="1" customHeight="1" outlineLevel="1" x14ac:dyDescent="0.3">
      <c r="D408" s="90"/>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row>
    <row r="409" spans="1:86" s="74" customFormat="1" ht="18" hidden="1" customHeight="1" outlineLevel="1" x14ac:dyDescent="0.3">
      <c r="B409" s="74" t="s">
        <v>32</v>
      </c>
      <c r="D409" s="121"/>
      <c r="F409" s="584">
        <f>0</f>
        <v>0</v>
      </c>
      <c r="G409" s="122">
        <f t="shared" ref="G409:AL409" ca="1" si="537">F$412</f>
        <v>0</v>
      </c>
      <c r="H409" s="122">
        <f t="shared" ca="1" si="537"/>
        <v>0</v>
      </c>
      <c r="I409" s="122">
        <f t="shared" ca="1" si="537"/>
        <v>0</v>
      </c>
      <c r="J409" s="122">
        <f t="shared" ca="1" si="537"/>
        <v>0</v>
      </c>
      <c r="K409" s="122">
        <f t="shared" ca="1" si="537"/>
        <v>0</v>
      </c>
      <c r="L409" s="122">
        <f t="shared" ca="1" si="537"/>
        <v>0</v>
      </c>
      <c r="M409" s="122">
        <f t="shared" ca="1" si="537"/>
        <v>0</v>
      </c>
      <c r="N409" s="122">
        <f t="shared" ca="1" si="537"/>
        <v>0</v>
      </c>
      <c r="O409" s="122">
        <f t="shared" ca="1" si="537"/>
        <v>0</v>
      </c>
      <c r="P409" s="122">
        <f t="shared" ca="1" si="537"/>
        <v>0</v>
      </c>
      <c r="Q409" s="122">
        <f t="shared" ca="1" si="537"/>
        <v>0</v>
      </c>
      <c r="R409" s="122">
        <f t="shared" ca="1" si="537"/>
        <v>0</v>
      </c>
      <c r="S409" s="122">
        <f t="shared" ca="1" si="537"/>
        <v>0</v>
      </c>
      <c r="T409" s="122">
        <f t="shared" ca="1" si="537"/>
        <v>0</v>
      </c>
      <c r="U409" s="122">
        <f t="shared" ca="1" si="537"/>
        <v>0</v>
      </c>
      <c r="V409" s="122">
        <f t="shared" ca="1" si="537"/>
        <v>0</v>
      </c>
      <c r="W409" s="122">
        <f t="shared" ca="1" si="537"/>
        <v>0</v>
      </c>
      <c r="X409" s="122">
        <f t="shared" ca="1" si="537"/>
        <v>0</v>
      </c>
      <c r="Y409" s="122">
        <f t="shared" ca="1" si="537"/>
        <v>0</v>
      </c>
      <c r="Z409" s="122">
        <f t="shared" ca="1" si="537"/>
        <v>0</v>
      </c>
      <c r="AA409" s="122">
        <f t="shared" ca="1" si="537"/>
        <v>0</v>
      </c>
      <c r="AB409" s="122">
        <f t="shared" ca="1" si="537"/>
        <v>0</v>
      </c>
      <c r="AC409" s="122">
        <f t="shared" ca="1" si="537"/>
        <v>0</v>
      </c>
      <c r="AD409" s="122">
        <f t="shared" ca="1" si="537"/>
        <v>0</v>
      </c>
      <c r="AE409" s="122">
        <f t="shared" ca="1" si="537"/>
        <v>0</v>
      </c>
      <c r="AF409" s="122">
        <f t="shared" ca="1" si="537"/>
        <v>0</v>
      </c>
      <c r="AG409" s="122">
        <f t="shared" ca="1" si="537"/>
        <v>0</v>
      </c>
      <c r="AH409" s="122">
        <f t="shared" ca="1" si="537"/>
        <v>0</v>
      </c>
      <c r="AI409" s="122">
        <f t="shared" ca="1" si="537"/>
        <v>0</v>
      </c>
      <c r="AJ409" s="122">
        <f t="shared" ca="1" si="537"/>
        <v>6833.4527018667359</v>
      </c>
      <c r="AK409" s="122">
        <f t="shared" ca="1" si="537"/>
        <v>18447.413329326773</v>
      </c>
      <c r="AL409" s="122">
        <f t="shared" ca="1" si="537"/>
        <v>0</v>
      </c>
      <c r="AM409" s="122">
        <f t="shared" ref="AM409:BR409" ca="1" si="538">AL$412</f>
        <v>0</v>
      </c>
      <c r="AN409" s="122">
        <f t="shared" ca="1" si="538"/>
        <v>0</v>
      </c>
      <c r="AO409" s="122">
        <f t="shared" ca="1" si="538"/>
        <v>0</v>
      </c>
      <c r="AP409" s="122">
        <f t="shared" ca="1" si="538"/>
        <v>0</v>
      </c>
      <c r="AQ409" s="122">
        <f t="shared" ca="1" si="538"/>
        <v>0</v>
      </c>
      <c r="AR409" s="122">
        <f t="shared" ca="1" si="538"/>
        <v>0</v>
      </c>
      <c r="AS409" s="122">
        <f t="shared" ca="1" si="538"/>
        <v>0</v>
      </c>
      <c r="AT409" s="122">
        <f t="shared" ca="1" si="538"/>
        <v>0</v>
      </c>
      <c r="AU409" s="122">
        <f t="shared" ca="1" si="538"/>
        <v>0</v>
      </c>
      <c r="AV409" s="122">
        <f t="shared" ca="1" si="538"/>
        <v>1.6007106751203537E-10</v>
      </c>
      <c r="AW409" s="122">
        <f t="shared" ca="1" si="538"/>
        <v>1.6007106751203537E-10</v>
      </c>
      <c r="AX409" s="122">
        <f t="shared" ca="1" si="538"/>
        <v>1.6007106751203537E-10</v>
      </c>
      <c r="AY409" s="122">
        <f t="shared" ca="1" si="538"/>
        <v>1.6007106751203537E-10</v>
      </c>
      <c r="AZ409" s="122">
        <f t="shared" ca="1" si="538"/>
        <v>1.6007106751203537E-10</v>
      </c>
      <c r="BA409" s="122">
        <f t="shared" ca="1" si="538"/>
        <v>1.6007106751203537E-10</v>
      </c>
      <c r="BB409" s="122">
        <f t="shared" ca="1" si="538"/>
        <v>1.6007106751203537E-10</v>
      </c>
      <c r="BC409" s="122">
        <f t="shared" ca="1" si="538"/>
        <v>1.6007106751203537E-10</v>
      </c>
      <c r="BD409" s="122">
        <f t="shared" ca="1" si="538"/>
        <v>1.6007106751203537E-10</v>
      </c>
      <c r="BE409" s="122">
        <f t="shared" ca="1" si="538"/>
        <v>1.6007106751203537E-10</v>
      </c>
      <c r="BF409" s="122">
        <f t="shared" ca="1" si="538"/>
        <v>1.6007106751203537E-10</v>
      </c>
      <c r="BG409" s="122">
        <f t="shared" ca="1" si="538"/>
        <v>1.6007106751203537E-10</v>
      </c>
      <c r="BH409" s="122">
        <f t="shared" ca="1" si="538"/>
        <v>1.6007106751203537E-10</v>
      </c>
      <c r="BI409" s="122">
        <f t="shared" ca="1" si="538"/>
        <v>1.6007106751203537E-10</v>
      </c>
      <c r="BJ409" s="122">
        <f t="shared" ca="1" si="538"/>
        <v>1.6007106751203537E-10</v>
      </c>
      <c r="BK409" s="122">
        <f t="shared" ca="1" si="538"/>
        <v>1.6007106751203537E-10</v>
      </c>
      <c r="BL409" s="122">
        <f t="shared" ca="1" si="538"/>
        <v>1.6007106751203537E-10</v>
      </c>
      <c r="BM409" s="122">
        <f t="shared" ca="1" si="538"/>
        <v>1.6007106751203537E-10</v>
      </c>
      <c r="BN409" s="122">
        <f t="shared" ca="1" si="538"/>
        <v>1.6007106751203537E-10</v>
      </c>
      <c r="BO409" s="122">
        <f t="shared" ca="1" si="538"/>
        <v>1.6007106751203537E-10</v>
      </c>
      <c r="BP409" s="122">
        <f t="shared" ca="1" si="538"/>
        <v>1.6007106751203537E-10</v>
      </c>
      <c r="BQ409" s="122">
        <f t="shared" ca="1" si="538"/>
        <v>1.6007106751203537E-10</v>
      </c>
      <c r="BR409" s="122">
        <f t="shared" ca="1" si="538"/>
        <v>1.6007106751203537E-10</v>
      </c>
      <c r="BS409" s="122">
        <f t="shared" ref="BS409:CG409" ca="1" si="539">BR$412</f>
        <v>1.6007106751203537E-10</v>
      </c>
      <c r="BT409" s="122">
        <f t="shared" ca="1" si="539"/>
        <v>1.6007106751203537E-10</v>
      </c>
      <c r="BU409" s="122">
        <f t="shared" ca="1" si="539"/>
        <v>1.6007106751203537E-10</v>
      </c>
      <c r="BV409" s="122">
        <f t="shared" ca="1" si="539"/>
        <v>1.6007106751203537E-10</v>
      </c>
      <c r="BW409" s="122">
        <f t="shared" ca="1" si="539"/>
        <v>1.6007106751203537E-10</v>
      </c>
      <c r="BX409" s="122">
        <f t="shared" ca="1" si="539"/>
        <v>1.6007106751203537E-10</v>
      </c>
      <c r="BY409" s="122">
        <f t="shared" ca="1" si="539"/>
        <v>1.6007106751203537E-10</v>
      </c>
      <c r="BZ409" s="122">
        <f t="shared" ca="1" si="539"/>
        <v>1.6007106751203537E-10</v>
      </c>
      <c r="CA409" s="122">
        <f t="shared" ca="1" si="539"/>
        <v>1.6007106751203537E-10</v>
      </c>
      <c r="CB409" s="122">
        <f t="shared" ca="1" si="539"/>
        <v>1.6007106751203537E-10</v>
      </c>
      <c r="CC409" s="122">
        <f t="shared" ca="1" si="539"/>
        <v>1.6007106751203537E-10</v>
      </c>
      <c r="CD409" s="122">
        <f t="shared" ca="1" si="539"/>
        <v>1.6007106751203537E-10</v>
      </c>
      <c r="CE409" s="122">
        <f t="shared" ca="1" si="539"/>
        <v>1.6007106751203537E-10</v>
      </c>
      <c r="CF409" s="122">
        <f t="shared" ca="1" si="539"/>
        <v>1.6007106751203537E-10</v>
      </c>
      <c r="CG409" s="122">
        <f t="shared" ca="1" si="539"/>
        <v>1.6007106751203537E-10</v>
      </c>
      <c r="CH409" s="66"/>
    </row>
    <row r="410" spans="1:86" s="77" customFormat="1" ht="16.899999999999999" hidden="1" customHeight="1" outlineLevel="1" x14ac:dyDescent="0.3">
      <c r="B410" s="77" t="s">
        <v>49</v>
      </c>
      <c r="D410" s="122">
        <f>SUM(F410:CG410)</f>
        <v>1978456.430572314</v>
      </c>
      <c r="F410" s="122">
        <f t="shared" ref="F410:BS410" si="540">F$367</f>
        <v>0</v>
      </c>
      <c r="G410" s="122">
        <f t="shared" si="540"/>
        <v>0</v>
      </c>
      <c r="H410" s="122">
        <f t="shared" si="540"/>
        <v>1357.6223869325156</v>
      </c>
      <c r="I410" s="122">
        <f t="shared" si="540"/>
        <v>2461.2978392379009</v>
      </c>
      <c r="J410" s="122">
        <f t="shared" si="540"/>
        <v>3079.8741537655269</v>
      </c>
      <c r="K410" s="122">
        <f t="shared" si="540"/>
        <v>4123.538134365599</v>
      </c>
      <c r="L410" s="122">
        <f t="shared" si="540"/>
        <v>4655.4928019363088</v>
      </c>
      <c r="M410" s="122">
        <f t="shared" si="540"/>
        <v>5853.2222019954615</v>
      </c>
      <c r="N410" s="122">
        <f t="shared" si="540"/>
        <v>33108.05017690664</v>
      </c>
      <c r="O410" s="122">
        <f t="shared" si="540"/>
        <v>35132.870389304262</v>
      </c>
      <c r="P410" s="122">
        <f t="shared" si="540"/>
        <v>35596.752638712453</v>
      </c>
      <c r="Q410" s="122">
        <f t="shared" si="540"/>
        <v>37694.316287232337</v>
      </c>
      <c r="R410" s="122">
        <f t="shared" si="540"/>
        <v>38458.55709132761</v>
      </c>
      <c r="S410" s="122">
        <f t="shared" si="540"/>
        <v>40350.631075075537</v>
      </c>
      <c r="T410" s="122">
        <f t="shared" si="540"/>
        <v>40854.753436148312</v>
      </c>
      <c r="U410" s="122">
        <f t="shared" si="540"/>
        <v>43106.036439629723</v>
      </c>
      <c r="V410" s="122">
        <f t="shared" si="540"/>
        <v>43632.464043901324</v>
      </c>
      <c r="W410" s="122">
        <f t="shared" si="540"/>
        <v>45964.970607733587</v>
      </c>
      <c r="X410" s="122">
        <f t="shared" si="540"/>
        <v>46515.285257571944</v>
      </c>
      <c r="Y410" s="122">
        <f t="shared" si="540"/>
        <v>48932.10041964204</v>
      </c>
      <c r="Z410" s="122">
        <f t="shared" si="540"/>
        <v>49828.284480615817</v>
      </c>
      <c r="AA410" s="122">
        <f t="shared" si="540"/>
        <v>52012.334103826281</v>
      </c>
      <c r="AB410" s="122">
        <f t="shared" si="540"/>
        <v>52615.578445147919</v>
      </c>
      <c r="AC410" s="122">
        <f t="shared" si="540"/>
        <v>55210.834794711918</v>
      </c>
      <c r="AD410" s="122">
        <f t="shared" si="540"/>
        <v>55843.342784841647</v>
      </c>
      <c r="AE410" s="122">
        <f t="shared" si="540"/>
        <v>58533.03483734226</v>
      </c>
      <c r="AF410" s="122">
        <f t="shared" si="540"/>
        <v>59196.831060154458</v>
      </c>
      <c r="AG410" s="122">
        <f t="shared" si="540"/>
        <v>61984.650925579328</v>
      </c>
      <c r="AH410" s="122">
        <f t="shared" si="540"/>
        <v>63045.636612050621</v>
      </c>
      <c r="AI410" s="122">
        <f t="shared" si="540"/>
        <v>65571.700123235685</v>
      </c>
      <c r="AJ410" s="122">
        <f t="shared" si="540"/>
        <v>66304.667199287709</v>
      </c>
      <c r="AK410" s="122">
        <f t="shared" si="540"/>
        <v>69300.516820479679</v>
      </c>
      <c r="AL410" s="122">
        <f t="shared" si="540"/>
        <v>70071.646960060767</v>
      </c>
      <c r="AM410" s="122">
        <f t="shared" si="540"/>
        <v>72329.452017626536</v>
      </c>
      <c r="AN410" s="122">
        <f t="shared" si="540"/>
        <v>72267.934150802132</v>
      </c>
      <c r="AO410" s="122">
        <f t="shared" si="540"/>
        <v>74589.55167210105</v>
      </c>
      <c r="AP410" s="122">
        <f t="shared" si="540"/>
        <v>74930.836413694924</v>
      </c>
      <c r="AQ410" s="122">
        <f t="shared" si="540"/>
        <v>76906.153817937433</v>
      </c>
      <c r="AR410" s="122">
        <f t="shared" si="540"/>
        <v>76826.602751084618</v>
      </c>
      <c r="AS410" s="122">
        <f t="shared" si="540"/>
        <v>79280.671017419707</v>
      </c>
      <c r="AT410" s="122">
        <f t="shared" si="540"/>
        <v>79191.76383660156</v>
      </c>
      <c r="AU410" s="122">
        <f t="shared" si="540"/>
        <v>81736.57036629245</v>
      </c>
      <c r="AV410" s="122">
        <f t="shared" si="540"/>
        <v>0</v>
      </c>
      <c r="AW410" s="122">
        <f t="shared" si="540"/>
        <v>0</v>
      </c>
      <c r="AX410" s="122">
        <f t="shared" si="540"/>
        <v>0</v>
      </c>
      <c r="AY410" s="122">
        <f t="shared" si="540"/>
        <v>0</v>
      </c>
      <c r="AZ410" s="122">
        <f t="shared" si="540"/>
        <v>0</v>
      </c>
      <c r="BA410" s="122">
        <f t="shared" si="540"/>
        <v>0</v>
      </c>
      <c r="BB410" s="122">
        <f t="shared" si="540"/>
        <v>0</v>
      </c>
      <c r="BC410" s="122">
        <f t="shared" si="540"/>
        <v>0</v>
      </c>
      <c r="BD410" s="122">
        <f t="shared" si="540"/>
        <v>0</v>
      </c>
      <c r="BE410" s="122">
        <f t="shared" si="540"/>
        <v>0</v>
      </c>
      <c r="BF410" s="122">
        <f t="shared" si="540"/>
        <v>0</v>
      </c>
      <c r="BG410" s="122">
        <f t="shared" si="540"/>
        <v>0</v>
      </c>
      <c r="BH410" s="122">
        <f t="shared" si="540"/>
        <v>0</v>
      </c>
      <c r="BI410" s="122">
        <f t="shared" si="540"/>
        <v>0</v>
      </c>
      <c r="BJ410" s="122">
        <f t="shared" si="540"/>
        <v>0</v>
      </c>
      <c r="BK410" s="122">
        <f t="shared" si="540"/>
        <v>0</v>
      </c>
      <c r="BL410" s="122">
        <f t="shared" si="540"/>
        <v>0</v>
      </c>
      <c r="BM410" s="122">
        <f t="shared" si="540"/>
        <v>0</v>
      </c>
      <c r="BN410" s="122">
        <f t="shared" si="540"/>
        <v>0</v>
      </c>
      <c r="BO410" s="122">
        <f t="shared" si="540"/>
        <v>0</v>
      </c>
      <c r="BP410" s="122">
        <f t="shared" si="540"/>
        <v>0</v>
      </c>
      <c r="BQ410" s="122">
        <f t="shared" si="540"/>
        <v>0</v>
      </c>
      <c r="BR410" s="122">
        <f t="shared" si="540"/>
        <v>0</v>
      </c>
      <c r="BS410" s="122">
        <f t="shared" si="540"/>
        <v>0</v>
      </c>
      <c r="BT410" s="122">
        <f t="shared" ref="BT410:CG410" si="541">BT$367</f>
        <v>0</v>
      </c>
      <c r="BU410" s="122">
        <f t="shared" si="541"/>
        <v>0</v>
      </c>
      <c r="BV410" s="122">
        <f t="shared" si="541"/>
        <v>0</v>
      </c>
      <c r="BW410" s="122">
        <f t="shared" si="541"/>
        <v>0</v>
      </c>
      <c r="BX410" s="122">
        <f t="shared" si="541"/>
        <v>0</v>
      </c>
      <c r="BY410" s="122">
        <f t="shared" si="541"/>
        <v>0</v>
      </c>
      <c r="BZ410" s="122">
        <f t="shared" si="541"/>
        <v>0</v>
      </c>
      <c r="CA410" s="122">
        <f t="shared" si="541"/>
        <v>0</v>
      </c>
      <c r="CB410" s="122">
        <f t="shared" si="541"/>
        <v>0</v>
      </c>
      <c r="CC410" s="122">
        <f t="shared" si="541"/>
        <v>0</v>
      </c>
      <c r="CD410" s="122">
        <f t="shared" si="541"/>
        <v>0</v>
      </c>
      <c r="CE410" s="122">
        <f t="shared" si="541"/>
        <v>0</v>
      </c>
      <c r="CF410" s="122">
        <f t="shared" si="541"/>
        <v>0</v>
      </c>
      <c r="CG410" s="122">
        <f t="shared" si="541"/>
        <v>0</v>
      </c>
      <c r="CH410" s="66"/>
    </row>
    <row r="411" spans="1:86" s="77" customFormat="1" ht="19.149999999999999" hidden="1" customHeight="1" outlineLevel="1" x14ac:dyDescent="0.3">
      <c r="B411" s="77" t="str">
        <f>B404</f>
        <v>Withdrawals (Distributions to equity)</v>
      </c>
      <c r="D411" s="122">
        <f ca="1">SUM(F411:CG411)</f>
        <v>-1978456.4305723135</v>
      </c>
      <c r="F411" s="122">
        <f t="shared" ref="F411:BS411" ca="1" si="542">F$404</f>
        <v>0</v>
      </c>
      <c r="G411" s="122">
        <f t="shared" ca="1" si="542"/>
        <v>0</v>
      </c>
      <c r="H411" s="122">
        <f t="shared" ca="1" si="542"/>
        <v>-1357.6223869325156</v>
      </c>
      <c r="I411" s="122">
        <f t="shared" ca="1" si="542"/>
        <v>-2461.2978392379009</v>
      </c>
      <c r="J411" s="122">
        <f t="shared" ca="1" si="542"/>
        <v>-3079.8741537655269</v>
      </c>
      <c r="K411" s="122">
        <f t="shared" ca="1" si="542"/>
        <v>-4123.538134365599</v>
      </c>
      <c r="L411" s="122">
        <f t="shared" ca="1" si="542"/>
        <v>-4655.4928019363088</v>
      </c>
      <c r="M411" s="122">
        <f t="shared" ca="1" si="542"/>
        <v>-5853.2222019954615</v>
      </c>
      <c r="N411" s="122">
        <f t="shared" ca="1" si="542"/>
        <v>-33108.05017690664</v>
      </c>
      <c r="O411" s="122">
        <f t="shared" ca="1" si="542"/>
        <v>-35132.870389304262</v>
      </c>
      <c r="P411" s="122">
        <f t="shared" ca="1" si="542"/>
        <v>-35596.752638712453</v>
      </c>
      <c r="Q411" s="122">
        <f t="shared" ca="1" si="542"/>
        <v>-37694.316287232337</v>
      </c>
      <c r="R411" s="122">
        <f t="shared" ca="1" si="542"/>
        <v>-38458.55709132761</v>
      </c>
      <c r="S411" s="122">
        <f t="shared" ca="1" si="542"/>
        <v>-40350.631075075537</v>
      </c>
      <c r="T411" s="122">
        <f t="shared" ca="1" si="542"/>
        <v>-40854.753436148312</v>
      </c>
      <c r="U411" s="122">
        <f t="shared" ca="1" si="542"/>
        <v>-43106.036439629723</v>
      </c>
      <c r="V411" s="122">
        <f t="shared" ca="1" si="542"/>
        <v>-43632.464043901324</v>
      </c>
      <c r="W411" s="122">
        <f t="shared" ca="1" si="542"/>
        <v>-45964.970607733587</v>
      </c>
      <c r="X411" s="122">
        <f t="shared" ca="1" si="542"/>
        <v>-46515.285257571944</v>
      </c>
      <c r="Y411" s="122">
        <f t="shared" ca="1" si="542"/>
        <v>-48932.10041964204</v>
      </c>
      <c r="Z411" s="122">
        <f t="shared" ca="1" si="542"/>
        <v>-49828.284480615817</v>
      </c>
      <c r="AA411" s="122">
        <f t="shared" ca="1" si="542"/>
        <v>-52012.334103826281</v>
      </c>
      <c r="AB411" s="122">
        <f t="shared" ca="1" si="542"/>
        <v>-52615.578445147919</v>
      </c>
      <c r="AC411" s="122">
        <f t="shared" ca="1" si="542"/>
        <v>-55210.834794711918</v>
      </c>
      <c r="AD411" s="122">
        <f t="shared" ca="1" si="542"/>
        <v>-55843.342784841647</v>
      </c>
      <c r="AE411" s="122">
        <f t="shared" ca="1" si="542"/>
        <v>-58533.03483734226</v>
      </c>
      <c r="AF411" s="122">
        <f t="shared" ca="1" si="542"/>
        <v>-59196.831060154458</v>
      </c>
      <c r="AG411" s="122">
        <f t="shared" ca="1" si="542"/>
        <v>-61984.650925579328</v>
      </c>
      <c r="AH411" s="122">
        <f t="shared" ca="1" si="542"/>
        <v>-63045.636612050621</v>
      </c>
      <c r="AI411" s="122">
        <f t="shared" ca="1" si="542"/>
        <v>-58738.247421368949</v>
      </c>
      <c r="AJ411" s="122">
        <f t="shared" ca="1" si="542"/>
        <v>-54690.706571827679</v>
      </c>
      <c r="AK411" s="122">
        <f t="shared" ca="1" si="542"/>
        <v>-87747.93014980646</v>
      </c>
      <c r="AL411" s="122">
        <f t="shared" ca="1" si="542"/>
        <v>-70071.646960060767</v>
      </c>
      <c r="AM411" s="122">
        <f t="shared" ca="1" si="542"/>
        <v>-72329.452017626536</v>
      </c>
      <c r="AN411" s="122">
        <f t="shared" ca="1" si="542"/>
        <v>-72267.934150802132</v>
      </c>
      <c r="AO411" s="122">
        <f t="shared" ca="1" si="542"/>
        <v>-74589.55167210105</v>
      </c>
      <c r="AP411" s="122">
        <f t="shared" ca="1" si="542"/>
        <v>-74930.836413694924</v>
      </c>
      <c r="AQ411" s="122">
        <f t="shared" ca="1" si="542"/>
        <v>-76906.153817937433</v>
      </c>
      <c r="AR411" s="122">
        <f t="shared" ca="1" si="542"/>
        <v>-76826.602751084618</v>
      </c>
      <c r="AS411" s="122">
        <f t="shared" ca="1" si="542"/>
        <v>-79280.671017419707</v>
      </c>
      <c r="AT411" s="122">
        <f t="shared" ca="1" si="542"/>
        <v>-79191.76383660156</v>
      </c>
      <c r="AU411" s="122">
        <f t="shared" ca="1" si="542"/>
        <v>-81736.57036629229</v>
      </c>
      <c r="AV411" s="122">
        <f t="shared" ca="1" si="542"/>
        <v>0</v>
      </c>
      <c r="AW411" s="122">
        <f t="shared" ca="1" si="542"/>
        <v>0</v>
      </c>
      <c r="AX411" s="122">
        <f t="shared" ca="1" si="542"/>
        <v>0</v>
      </c>
      <c r="AY411" s="122">
        <f t="shared" ca="1" si="542"/>
        <v>0</v>
      </c>
      <c r="AZ411" s="122">
        <f t="shared" ca="1" si="542"/>
        <v>0</v>
      </c>
      <c r="BA411" s="122">
        <f t="shared" ca="1" si="542"/>
        <v>0</v>
      </c>
      <c r="BB411" s="122">
        <f t="shared" ca="1" si="542"/>
        <v>0</v>
      </c>
      <c r="BC411" s="122">
        <f t="shared" ca="1" si="542"/>
        <v>0</v>
      </c>
      <c r="BD411" s="122">
        <f t="shared" ca="1" si="542"/>
        <v>0</v>
      </c>
      <c r="BE411" s="122">
        <f t="shared" ca="1" si="542"/>
        <v>0</v>
      </c>
      <c r="BF411" s="122">
        <f t="shared" ca="1" si="542"/>
        <v>0</v>
      </c>
      <c r="BG411" s="122">
        <f t="shared" ca="1" si="542"/>
        <v>0</v>
      </c>
      <c r="BH411" s="122">
        <f t="shared" ca="1" si="542"/>
        <v>0</v>
      </c>
      <c r="BI411" s="122">
        <f t="shared" ca="1" si="542"/>
        <v>0</v>
      </c>
      <c r="BJ411" s="122">
        <f t="shared" ca="1" si="542"/>
        <v>0</v>
      </c>
      <c r="BK411" s="122">
        <f t="shared" ca="1" si="542"/>
        <v>0</v>
      </c>
      <c r="BL411" s="122">
        <f t="shared" ca="1" si="542"/>
        <v>0</v>
      </c>
      <c r="BM411" s="122">
        <f t="shared" ca="1" si="542"/>
        <v>0</v>
      </c>
      <c r="BN411" s="122">
        <f t="shared" ca="1" si="542"/>
        <v>0</v>
      </c>
      <c r="BO411" s="122">
        <f t="shared" ca="1" si="542"/>
        <v>0</v>
      </c>
      <c r="BP411" s="122">
        <f t="shared" ca="1" si="542"/>
        <v>0</v>
      </c>
      <c r="BQ411" s="122">
        <f t="shared" ca="1" si="542"/>
        <v>0</v>
      </c>
      <c r="BR411" s="122">
        <f t="shared" ca="1" si="542"/>
        <v>0</v>
      </c>
      <c r="BS411" s="122">
        <f t="shared" ca="1" si="542"/>
        <v>0</v>
      </c>
      <c r="BT411" s="122">
        <f t="shared" ref="BT411:CG411" ca="1" si="543">BT$404</f>
        <v>0</v>
      </c>
      <c r="BU411" s="122">
        <f t="shared" ca="1" si="543"/>
        <v>0</v>
      </c>
      <c r="BV411" s="122">
        <f t="shared" ca="1" si="543"/>
        <v>0</v>
      </c>
      <c r="BW411" s="122">
        <f t="shared" ca="1" si="543"/>
        <v>0</v>
      </c>
      <c r="BX411" s="122">
        <f t="shared" ca="1" si="543"/>
        <v>0</v>
      </c>
      <c r="BY411" s="122">
        <f t="shared" ca="1" si="543"/>
        <v>0</v>
      </c>
      <c r="BZ411" s="122">
        <f t="shared" ca="1" si="543"/>
        <v>0</v>
      </c>
      <c r="CA411" s="122">
        <f t="shared" ca="1" si="543"/>
        <v>0</v>
      </c>
      <c r="CB411" s="122">
        <f t="shared" ca="1" si="543"/>
        <v>0</v>
      </c>
      <c r="CC411" s="122">
        <f t="shared" ca="1" si="543"/>
        <v>0</v>
      </c>
      <c r="CD411" s="122">
        <f t="shared" ca="1" si="543"/>
        <v>0</v>
      </c>
      <c r="CE411" s="122">
        <f t="shared" ca="1" si="543"/>
        <v>0</v>
      </c>
      <c r="CF411" s="122">
        <f t="shared" ca="1" si="543"/>
        <v>0</v>
      </c>
      <c r="CG411" s="122">
        <f t="shared" ca="1" si="543"/>
        <v>0</v>
      </c>
      <c r="CH411" s="66"/>
    </row>
    <row r="412" spans="1:86" s="74" customFormat="1" ht="18" hidden="1" customHeight="1" outlineLevel="1" thickBot="1" x14ac:dyDescent="0.35">
      <c r="B412" s="74" t="s">
        <v>33</v>
      </c>
      <c r="D412" s="121"/>
      <c r="F412" s="120">
        <f t="shared" ref="F412:BQ412" ca="1" si="544">SUM(F$409:F$411)</f>
        <v>0</v>
      </c>
      <c r="G412" s="120">
        <f t="shared" ca="1" si="544"/>
        <v>0</v>
      </c>
      <c r="H412" s="120">
        <f t="shared" ca="1" si="544"/>
        <v>0</v>
      </c>
      <c r="I412" s="120">
        <f t="shared" ca="1" si="544"/>
        <v>0</v>
      </c>
      <c r="J412" s="120">
        <f t="shared" ca="1" si="544"/>
        <v>0</v>
      </c>
      <c r="K412" s="120">
        <f t="shared" ca="1" si="544"/>
        <v>0</v>
      </c>
      <c r="L412" s="120">
        <f t="shared" ca="1" si="544"/>
        <v>0</v>
      </c>
      <c r="M412" s="120">
        <f t="shared" ca="1" si="544"/>
        <v>0</v>
      </c>
      <c r="N412" s="120">
        <f t="shared" ca="1" si="544"/>
        <v>0</v>
      </c>
      <c r="O412" s="120">
        <f t="shared" ca="1" si="544"/>
        <v>0</v>
      </c>
      <c r="P412" s="120">
        <f t="shared" ca="1" si="544"/>
        <v>0</v>
      </c>
      <c r="Q412" s="120">
        <f t="shared" ca="1" si="544"/>
        <v>0</v>
      </c>
      <c r="R412" s="120">
        <f t="shared" ca="1" si="544"/>
        <v>0</v>
      </c>
      <c r="S412" s="120">
        <f t="shared" ca="1" si="544"/>
        <v>0</v>
      </c>
      <c r="T412" s="120">
        <f t="shared" ca="1" si="544"/>
        <v>0</v>
      </c>
      <c r="U412" s="120">
        <f t="shared" ca="1" si="544"/>
        <v>0</v>
      </c>
      <c r="V412" s="120">
        <f t="shared" ca="1" si="544"/>
        <v>0</v>
      </c>
      <c r="W412" s="120">
        <f t="shared" ca="1" si="544"/>
        <v>0</v>
      </c>
      <c r="X412" s="120">
        <f t="shared" ca="1" si="544"/>
        <v>0</v>
      </c>
      <c r="Y412" s="120">
        <f t="shared" ca="1" si="544"/>
        <v>0</v>
      </c>
      <c r="Z412" s="120">
        <f t="shared" ca="1" si="544"/>
        <v>0</v>
      </c>
      <c r="AA412" s="120">
        <f t="shared" ca="1" si="544"/>
        <v>0</v>
      </c>
      <c r="AB412" s="120">
        <f t="shared" ca="1" si="544"/>
        <v>0</v>
      </c>
      <c r="AC412" s="120">
        <f t="shared" ca="1" si="544"/>
        <v>0</v>
      </c>
      <c r="AD412" s="120">
        <f t="shared" ca="1" si="544"/>
        <v>0</v>
      </c>
      <c r="AE412" s="120">
        <f t="shared" ca="1" si="544"/>
        <v>0</v>
      </c>
      <c r="AF412" s="120">
        <f t="shared" ca="1" si="544"/>
        <v>0</v>
      </c>
      <c r="AG412" s="120">
        <f t="shared" ca="1" si="544"/>
        <v>0</v>
      </c>
      <c r="AH412" s="120">
        <f t="shared" ca="1" si="544"/>
        <v>0</v>
      </c>
      <c r="AI412" s="120">
        <f t="shared" ca="1" si="544"/>
        <v>6833.4527018667359</v>
      </c>
      <c r="AJ412" s="120">
        <f t="shared" ca="1" si="544"/>
        <v>18447.413329326773</v>
      </c>
      <c r="AK412" s="120">
        <f t="shared" ca="1" si="544"/>
        <v>0</v>
      </c>
      <c r="AL412" s="120">
        <f t="shared" ca="1" si="544"/>
        <v>0</v>
      </c>
      <c r="AM412" s="120">
        <f t="shared" ca="1" si="544"/>
        <v>0</v>
      </c>
      <c r="AN412" s="120">
        <f t="shared" ca="1" si="544"/>
        <v>0</v>
      </c>
      <c r="AO412" s="120">
        <f t="shared" ca="1" si="544"/>
        <v>0</v>
      </c>
      <c r="AP412" s="120">
        <f t="shared" ca="1" si="544"/>
        <v>0</v>
      </c>
      <c r="AQ412" s="120">
        <f t="shared" ca="1" si="544"/>
        <v>0</v>
      </c>
      <c r="AR412" s="120">
        <f t="shared" ca="1" si="544"/>
        <v>0</v>
      </c>
      <c r="AS412" s="120">
        <f t="shared" ca="1" si="544"/>
        <v>0</v>
      </c>
      <c r="AT412" s="120">
        <f t="shared" ca="1" si="544"/>
        <v>0</v>
      </c>
      <c r="AU412" s="120">
        <f t="shared" ca="1" si="544"/>
        <v>1.6007106751203537E-10</v>
      </c>
      <c r="AV412" s="120">
        <f t="shared" ca="1" si="544"/>
        <v>1.6007106751203537E-10</v>
      </c>
      <c r="AW412" s="120">
        <f t="shared" ca="1" si="544"/>
        <v>1.6007106751203537E-10</v>
      </c>
      <c r="AX412" s="120">
        <f t="shared" ca="1" si="544"/>
        <v>1.6007106751203537E-10</v>
      </c>
      <c r="AY412" s="120">
        <f t="shared" ca="1" si="544"/>
        <v>1.6007106751203537E-10</v>
      </c>
      <c r="AZ412" s="120">
        <f t="shared" ca="1" si="544"/>
        <v>1.6007106751203537E-10</v>
      </c>
      <c r="BA412" s="120">
        <f t="shared" ca="1" si="544"/>
        <v>1.6007106751203537E-10</v>
      </c>
      <c r="BB412" s="120">
        <f t="shared" ca="1" si="544"/>
        <v>1.6007106751203537E-10</v>
      </c>
      <c r="BC412" s="120">
        <f t="shared" ca="1" si="544"/>
        <v>1.6007106751203537E-10</v>
      </c>
      <c r="BD412" s="120">
        <f t="shared" ca="1" si="544"/>
        <v>1.6007106751203537E-10</v>
      </c>
      <c r="BE412" s="120">
        <f t="shared" ca="1" si="544"/>
        <v>1.6007106751203537E-10</v>
      </c>
      <c r="BF412" s="120">
        <f t="shared" ca="1" si="544"/>
        <v>1.6007106751203537E-10</v>
      </c>
      <c r="BG412" s="120">
        <f t="shared" ca="1" si="544"/>
        <v>1.6007106751203537E-10</v>
      </c>
      <c r="BH412" s="120">
        <f t="shared" ca="1" si="544"/>
        <v>1.6007106751203537E-10</v>
      </c>
      <c r="BI412" s="120">
        <f t="shared" ca="1" si="544"/>
        <v>1.6007106751203537E-10</v>
      </c>
      <c r="BJ412" s="120">
        <f t="shared" ca="1" si="544"/>
        <v>1.6007106751203537E-10</v>
      </c>
      <c r="BK412" s="120">
        <f t="shared" ca="1" si="544"/>
        <v>1.6007106751203537E-10</v>
      </c>
      <c r="BL412" s="120">
        <f t="shared" ca="1" si="544"/>
        <v>1.6007106751203537E-10</v>
      </c>
      <c r="BM412" s="120">
        <f t="shared" ca="1" si="544"/>
        <v>1.6007106751203537E-10</v>
      </c>
      <c r="BN412" s="120">
        <f t="shared" ca="1" si="544"/>
        <v>1.6007106751203537E-10</v>
      </c>
      <c r="BO412" s="120">
        <f t="shared" ca="1" si="544"/>
        <v>1.6007106751203537E-10</v>
      </c>
      <c r="BP412" s="120">
        <f t="shared" ca="1" si="544"/>
        <v>1.6007106751203537E-10</v>
      </c>
      <c r="BQ412" s="120">
        <f t="shared" ca="1" si="544"/>
        <v>1.6007106751203537E-10</v>
      </c>
      <c r="BR412" s="120">
        <f t="shared" ref="BR412:CG412" ca="1" si="545">SUM(BR$409:BR$411)</f>
        <v>1.6007106751203537E-10</v>
      </c>
      <c r="BS412" s="120">
        <f t="shared" ca="1" si="545"/>
        <v>1.6007106751203537E-10</v>
      </c>
      <c r="BT412" s="120">
        <f t="shared" ca="1" si="545"/>
        <v>1.6007106751203537E-10</v>
      </c>
      <c r="BU412" s="120">
        <f t="shared" ca="1" si="545"/>
        <v>1.6007106751203537E-10</v>
      </c>
      <c r="BV412" s="120">
        <f t="shared" ca="1" si="545"/>
        <v>1.6007106751203537E-10</v>
      </c>
      <c r="BW412" s="120">
        <f t="shared" ca="1" si="545"/>
        <v>1.6007106751203537E-10</v>
      </c>
      <c r="BX412" s="120">
        <f t="shared" ca="1" si="545"/>
        <v>1.6007106751203537E-10</v>
      </c>
      <c r="BY412" s="120">
        <f t="shared" ca="1" si="545"/>
        <v>1.6007106751203537E-10</v>
      </c>
      <c r="BZ412" s="120">
        <f t="shared" ca="1" si="545"/>
        <v>1.6007106751203537E-10</v>
      </c>
      <c r="CA412" s="120">
        <f t="shared" ca="1" si="545"/>
        <v>1.6007106751203537E-10</v>
      </c>
      <c r="CB412" s="120">
        <f t="shared" ca="1" si="545"/>
        <v>1.6007106751203537E-10</v>
      </c>
      <c r="CC412" s="120">
        <f t="shared" ca="1" si="545"/>
        <v>1.6007106751203537E-10</v>
      </c>
      <c r="CD412" s="120">
        <f t="shared" ca="1" si="545"/>
        <v>1.6007106751203537E-10</v>
      </c>
      <c r="CE412" s="120">
        <f t="shared" ca="1" si="545"/>
        <v>1.6007106751203537E-10</v>
      </c>
      <c r="CF412" s="120">
        <f t="shared" ca="1" si="545"/>
        <v>1.6007106751203537E-10</v>
      </c>
      <c r="CG412" s="120">
        <f t="shared" ca="1" si="545"/>
        <v>1.6007106751203537E-10</v>
      </c>
      <c r="CH412" s="66"/>
    </row>
    <row r="413" spans="1:86" s="102" customFormat="1" ht="8.4499999999999993" hidden="1" customHeight="1" outlineLevel="1" thickTop="1" x14ac:dyDescent="0.3">
      <c r="CH413" s="66"/>
    </row>
    <row r="414" spans="1:86" s="147" customFormat="1" ht="18" hidden="1" customHeight="1" outlineLevel="1" x14ac:dyDescent="0.4">
      <c r="A414" s="69" t="s">
        <v>913</v>
      </c>
      <c r="B414" s="70"/>
      <c r="C414" s="70"/>
      <c r="D414" s="70"/>
      <c r="E414" s="70"/>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66"/>
    </row>
    <row r="415" spans="1:86" s="102" customFormat="1" ht="4.9000000000000004" hidden="1" customHeight="1" outlineLevel="1" x14ac:dyDescent="0.3">
      <c r="CH415" s="66"/>
    </row>
    <row r="416" spans="1:86" ht="16.899999999999999" hidden="1" customHeight="1" outlineLevel="1" x14ac:dyDescent="0.3">
      <c r="B416" s="66" t="s">
        <v>32</v>
      </c>
      <c r="F416" s="584">
        <f>0</f>
        <v>0</v>
      </c>
      <c r="G416" s="122">
        <f t="shared" ref="G416:AL416" si="546">F427*IF(G22&gt;0,1,0)</f>
        <v>0</v>
      </c>
      <c r="H416" s="122">
        <f t="shared" si="546"/>
        <v>0</v>
      </c>
      <c r="I416" s="122">
        <f t="shared" si="546"/>
        <v>0</v>
      </c>
      <c r="J416" s="122">
        <f t="shared" si="546"/>
        <v>0</v>
      </c>
      <c r="K416" s="122">
        <f t="shared" si="546"/>
        <v>0</v>
      </c>
      <c r="L416" s="122">
        <f t="shared" si="546"/>
        <v>0</v>
      </c>
      <c r="M416" s="122">
        <f t="shared" si="546"/>
        <v>0</v>
      </c>
      <c r="N416" s="122">
        <f t="shared" si="546"/>
        <v>0</v>
      </c>
      <c r="O416" s="122">
        <f t="shared" si="546"/>
        <v>0</v>
      </c>
      <c r="P416" s="122">
        <f t="shared" si="546"/>
        <v>0</v>
      </c>
      <c r="Q416" s="122">
        <f t="shared" si="546"/>
        <v>0</v>
      </c>
      <c r="R416" s="122">
        <f t="shared" si="546"/>
        <v>0</v>
      </c>
      <c r="S416" s="122">
        <f t="shared" si="546"/>
        <v>0</v>
      </c>
      <c r="T416" s="122">
        <f t="shared" si="546"/>
        <v>0</v>
      </c>
      <c r="U416" s="122">
        <f t="shared" si="546"/>
        <v>0</v>
      </c>
      <c r="V416" s="122">
        <f t="shared" si="546"/>
        <v>0</v>
      </c>
      <c r="W416" s="122">
        <f t="shared" si="546"/>
        <v>0</v>
      </c>
      <c r="X416" s="122">
        <f t="shared" si="546"/>
        <v>0</v>
      </c>
      <c r="Y416" s="122">
        <f t="shared" si="546"/>
        <v>0</v>
      </c>
      <c r="Z416" s="122">
        <f t="shared" si="546"/>
        <v>0</v>
      </c>
      <c r="AA416" s="122">
        <f t="shared" si="546"/>
        <v>0</v>
      </c>
      <c r="AB416" s="122">
        <f t="shared" si="546"/>
        <v>0</v>
      </c>
      <c r="AC416" s="122">
        <f t="shared" si="546"/>
        <v>0</v>
      </c>
      <c r="AD416" s="122">
        <f t="shared" si="546"/>
        <v>0</v>
      </c>
      <c r="AE416" s="122">
        <f t="shared" si="546"/>
        <v>0</v>
      </c>
      <c r="AF416" s="122">
        <f t="shared" si="546"/>
        <v>0</v>
      </c>
      <c r="AG416" s="122">
        <f t="shared" si="546"/>
        <v>0</v>
      </c>
      <c r="AH416" s="122">
        <f t="shared" si="546"/>
        <v>0</v>
      </c>
      <c r="AI416" s="122">
        <f t="shared" si="546"/>
        <v>0</v>
      </c>
      <c r="AJ416" s="122">
        <f t="shared" si="546"/>
        <v>0</v>
      </c>
      <c r="AK416" s="122">
        <f t="shared" si="546"/>
        <v>0</v>
      </c>
      <c r="AL416" s="122">
        <f t="shared" si="546"/>
        <v>0</v>
      </c>
      <c r="AM416" s="122">
        <f t="shared" ref="AM416:BR416" si="547">AL427*IF(AM22&gt;0,1,0)</f>
        <v>0</v>
      </c>
      <c r="AN416" s="122">
        <f t="shared" si="547"/>
        <v>0</v>
      </c>
      <c r="AO416" s="122">
        <f t="shared" si="547"/>
        <v>0</v>
      </c>
      <c r="AP416" s="122">
        <f t="shared" si="547"/>
        <v>0</v>
      </c>
      <c r="AQ416" s="122">
        <f t="shared" si="547"/>
        <v>0</v>
      </c>
      <c r="AR416" s="122">
        <f t="shared" si="547"/>
        <v>0</v>
      </c>
      <c r="AS416" s="122">
        <f t="shared" si="547"/>
        <v>0</v>
      </c>
      <c r="AT416" s="122">
        <f t="shared" si="547"/>
        <v>0</v>
      </c>
      <c r="AU416" s="122">
        <f t="shared" si="547"/>
        <v>0</v>
      </c>
      <c r="AV416" s="122">
        <f t="shared" si="547"/>
        <v>0</v>
      </c>
      <c r="AW416" s="122">
        <f t="shared" si="547"/>
        <v>0</v>
      </c>
      <c r="AX416" s="122">
        <f t="shared" si="547"/>
        <v>0</v>
      </c>
      <c r="AY416" s="122">
        <f t="shared" si="547"/>
        <v>0</v>
      </c>
      <c r="AZ416" s="122">
        <f t="shared" si="547"/>
        <v>0</v>
      </c>
      <c r="BA416" s="122">
        <f t="shared" si="547"/>
        <v>0</v>
      </c>
      <c r="BB416" s="122">
        <f t="shared" si="547"/>
        <v>0</v>
      </c>
      <c r="BC416" s="122">
        <f t="shared" si="547"/>
        <v>0</v>
      </c>
      <c r="BD416" s="122">
        <f t="shared" si="547"/>
        <v>0</v>
      </c>
      <c r="BE416" s="122">
        <f t="shared" si="547"/>
        <v>0</v>
      </c>
      <c r="BF416" s="122">
        <f t="shared" si="547"/>
        <v>0</v>
      </c>
      <c r="BG416" s="122">
        <f t="shared" si="547"/>
        <v>0</v>
      </c>
      <c r="BH416" s="122">
        <f t="shared" si="547"/>
        <v>0</v>
      </c>
      <c r="BI416" s="122">
        <f t="shared" si="547"/>
        <v>0</v>
      </c>
      <c r="BJ416" s="122">
        <f t="shared" si="547"/>
        <v>0</v>
      </c>
      <c r="BK416" s="122">
        <f t="shared" si="547"/>
        <v>0</v>
      </c>
      <c r="BL416" s="122">
        <f t="shared" si="547"/>
        <v>0</v>
      </c>
      <c r="BM416" s="122">
        <f t="shared" si="547"/>
        <v>0</v>
      </c>
      <c r="BN416" s="122">
        <f t="shared" si="547"/>
        <v>0</v>
      </c>
      <c r="BO416" s="122">
        <f t="shared" si="547"/>
        <v>0</v>
      </c>
      <c r="BP416" s="122">
        <f t="shared" si="547"/>
        <v>0</v>
      </c>
      <c r="BQ416" s="122">
        <f t="shared" si="547"/>
        <v>0</v>
      </c>
      <c r="BR416" s="122">
        <f t="shared" si="547"/>
        <v>0</v>
      </c>
      <c r="BS416" s="122">
        <f t="shared" ref="BS416:CG416" si="548">BR427*IF(BS22&gt;0,1,0)</f>
        <v>0</v>
      </c>
      <c r="BT416" s="122">
        <f t="shared" si="548"/>
        <v>0</v>
      </c>
      <c r="BU416" s="122">
        <f t="shared" si="548"/>
        <v>0</v>
      </c>
      <c r="BV416" s="122">
        <f t="shared" si="548"/>
        <v>0</v>
      </c>
      <c r="BW416" s="122">
        <f t="shared" si="548"/>
        <v>0</v>
      </c>
      <c r="BX416" s="122">
        <f t="shared" si="548"/>
        <v>0</v>
      </c>
      <c r="BY416" s="122">
        <f t="shared" si="548"/>
        <v>0</v>
      </c>
      <c r="BZ416" s="122">
        <f t="shared" si="548"/>
        <v>0</v>
      </c>
      <c r="CA416" s="122">
        <f t="shared" si="548"/>
        <v>0</v>
      </c>
      <c r="CB416" s="122">
        <f t="shared" si="548"/>
        <v>0</v>
      </c>
      <c r="CC416" s="122">
        <f t="shared" si="548"/>
        <v>0</v>
      </c>
      <c r="CD416" s="122">
        <f t="shared" si="548"/>
        <v>0</v>
      </c>
      <c r="CE416" s="122">
        <f t="shared" si="548"/>
        <v>0</v>
      </c>
      <c r="CF416" s="122">
        <f t="shared" si="548"/>
        <v>0</v>
      </c>
      <c r="CG416" s="122">
        <f t="shared" si="548"/>
        <v>0</v>
      </c>
    </row>
    <row r="417" spans="1:86" s="102" customFormat="1" ht="7.15" hidden="1" customHeight="1" outlineLevel="1" x14ac:dyDescent="0.3">
      <c r="CH417" s="66"/>
    </row>
    <row r="418" spans="1:86" ht="14.45" hidden="1" customHeight="1" outlineLevel="1" x14ac:dyDescent="0.3">
      <c r="B418" s="66" t="s">
        <v>506</v>
      </c>
      <c r="D418" s="122">
        <f>SUM(F418:CG418)</f>
        <v>0</v>
      </c>
      <c r="F418" s="122">
        <f>IF($D$80=0,0,F$80*Inputs!$E$105/$D$80)</f>
        <v>0</v>
      </c>
      <c r="G418" s="122">
        <f>IF($D$80=0,0,G$80*Inputs!$E$105/$D$80)</f>
        <v>0</v>
      </c>
      <c r="H418" s="122">
        <f>IF($D$80=0,0,H$80*Inputs!$E$105/$D$80)</f>
        <v>0</v>
      </c>
      <c r="I418" s="122">
        <f>IF($D$80=0,0,I$80*Inputs!$E$105/$D$80)</f>
        <v>0</v>
      </c>
      <c r="J418" s="122">
        <f>IF($D$80=0,0,J$80*Inputs!$E$105/$D$80)</f>
        <v>0</v>
      </c>
      <c r="K418" s="122">
        <f>IF($D$80=0,0,K$80*Inputs!$E$105/$D$80)</f>
        <v>0</v>
      </c>
      <c r="L418" s="122">
        <f>IF($D$80=0,0,L$80*Inputs!$E$105/$D$80)</f>
        <v>0</v>
      </c>
      <c r="M418" s="122">
        <f>IF($D$80=0,0,M$80*Inputs!$E$105/$D$80)</f>
        <v>0</v>
      </c>
      <c r="N418" s="122">
        <f>IF($D$80=0,0,N$80*Inputs!$E$105/$D$80)</f>
        <v>0</v>
      </c>
      <c r="O418" s="122">
        <f>IF($D$80=0,0,O$80*Inputs!$E$105/$D$80)</f>
        <v>0</v>
      </c>
      <c r="P418" s="122">
        <f>IF($D$80=0,0,P$80*Inputs!$E$105/$D$80)</f>
        <v>0</v>
      </c>
      <c r="Q418" s="122">
        <f>IF($D$80=0,0,Q$80*Inputs!$E$105/$D$80)</f>
        <v>0</v>
      </c>
      <c r="R418" s="122">
        <f>IF($D$80=0,0,R$80*Inputs!$E$105/$D$80)</f>
        <v>0</v>
      </c>
      <c r="S418" s="122">
        <f>IF($D$80=0,0,S$80*Inputs!$E$105/$D$80)</f>
        <v>0</v>
      </c>
      <c r="T418" s="122">
        <f>IF($D$80=0,0,T$80*Inputs!$E$105/$D$80)</f>
        <v>0</v>
      </c>
      <c r="U418" s="122">
        <f>IF($D$80=0,0,U$80*Inputs!$E$105/$D$80)</f>
        <v>0</v>
      </c>
      <c r="V418" s="122">
        <f>IF($D$80=0,0,V$80*Inputs!$E$105/$D$80)</f>
        <v>0</v>
      </c>
      <c r="W418" s="122">
        <f>IF($D$80=0,0,W$80*Inputs!$E$105/$D$80)</f>
        <v>0</v>
      </c>
      <c r="X418" s="122">
        <f>IF($D$80=0,0,X$80*Inputs!$E$105/$D$80)</f>
        <v>0</v>
      </c>
      <c r="Y418" s="122">
        <f>IF($D$80=0,0,Y$80*Inputs!$E$105/$D$80)</f>
        <v>0</v>
      </c>
      <c r="Z418" s="122">
        <f>IF($D$80=0,0,Z$80*Inputs!$E$105/$D$80)</f>
        <v>0</v>
      </c>
      <c r="AA418" s="122">
        <f>IF($D$80=0,0,AA$80*Inputs!$E$105/$D$80)</f>
        <v>0</v>
      </c>
      <c r="AB418" s="122">
        <f>IF($D$80=0,0,AB$80*Inputs!$E$105/$D$80)</f>
        <v>0</v>
      </c>
      <c r="AC418" s="122">
        <f>IF($D$80=0,0,AC$80*Inputs!$E$105/$D$80)</f>
        <v>0</v>
      </c>
      <c r="AD418" s="122">
        <f>IF($D$80=0,0,AD$80*Inputs!$E$105/$D$80)</f>
        <v>0</v>
      </c>
      <c r="AE418" s="122">
        <f>IF($D$80=0,0,AE$80*Inputs!$E$105/$D$80)</f>
        <v>0</v>
      </c>
      <c r="AF418" s="122">
        <f>IF($D$80=0,0,AF$80*Inputs!$E$105/$D$80)</f>
        <v>0</v>
      </c>
      <c r="AG418" s="122">
        <f>IF($D$80=0,0,AG$80*Inputs!$E$105/$D$80)</f>
        <v>0</v>
      </c>
      <c r="AH418" s="122">
        <f>IF($D$80=0,0,AH$80*Inputs!$E$105/$D$80)</f>
        <v>0</v>
      </c>
      <c r="AI418" s="122">
        <f>IF($D$80=0,0,AI$80*Inputs!$E$105/$D$80)</f>
        <v>0</v>
      </c>
      <c r="AJ418" s="122">
        <f>IF($D$80=0,0,AJ$80*Inputs!$E$105/$D$80)</f>
        <v>0</v>
      </c>
      <c r="AK418" s="122">
        <f>IF($D$80=0,0,AK$80*Inputs!$E$105/$D$80)</f>
        <v>0</v>
      </c>
      <c r="AL418" s="122">
        <f>IF($D$80=0,0,AL$80*Inputs!$E$105/$D$80)</f>
        <v>0</v>
      </c>
      <c r="AM418" s="122">
        <f>IF($D$80=0,0,AM$80*Inputs!$E$105/$D$80)</f>
        <v>0</v>
      </c>
      <c r="AN418" s="122">
        <f>IF($D$80=0,0,AN$80*Inputs!$E$105/$D$80)</f>
        <v>0</v>
      </c>
      <c r="AO418" s="122">
        <f>IF($D$80=0,0,AO$80*Inputs!$E$105/$D$80)</f>
        <v>0</v>
      </c>
      <c r="AP418" s="122">
        <f>IF($D$80=0,0,AP$80*Inputs!$E$105/$D$80)</f>
        <v>0</v>
      </c>
      <c r="AQ418" s="122">
        <f>IF($D$80=0,0,AQ$80*Inputs!$E$105/$D$80)</f>
        <v>0</v>
      </c>
      <c r="AR418" s="122">
        <f>IF($D$80=0,0,AR$80*Inputs!$E$105/$D$80)</f>
        <v>0</v>
      </c>
      <c r="AS418" s="122">
        <f>IF($D$80=0,0,AS$80*Inputs!$E$105/$D$80)</f>
        <v>0</v>
      </c>
      <c r="AT418" s="122">
        <f>IF($D$80=0,0,AT$80*Inputs!$E$105/$D$80)</f>
        <v>0</v>
      </c>
      <c r="AU418" s="122">
        <f>IF($D$80=0,0,AU$80*Inputs!$E$105/$D$80)</f>
        <v>0</v>
      </c>
      <c r="AV418" s="122">
        <f>IF($D$80=0,0,AV$80*Inputs!$E$105/$D$80)</f>
        <v>0</v>
      </c>
      <c r="AW418" s="122">
        <f>IF($D$80=0,0,AW$80*Inputs!$E$105/$D$80)</f>
        <v>0</v>
      </c>
      <c r="AX418" s="122">
        <f>IF($D$80=0,0,AX$80*Inputs!$E$105/$D$80)</f>
        <v>0</v>
      </c>
      <c r="AY418" s="122">
        <f>IF($D$80=0,0,AY$80*Inputs!$E$105/$D$80)</f>
        <v>0</v>
      </c>
      <c r="AZ418" s="122">
        <f>IF($D$80=0,0,AZ$80*Inputs!$E$105/$D$80)</f>
        <v>0</v>
      </c>
      <c r="BA418" s="122">
        <f>IF($D$80=0,0,BA$80*Inputs!$E$105/$D$80)</f>
        <v>0</v>
      </c>
      <c r="BB418" s="122">
        <f>IF($D$80=0,0,BB$80*Inputs!$E$105/$D$80)</f>
        <v>0</v>
      </c>
      <c r="BC418" s="122">
        <f>IF($D$80=0,0,BC$80*Inputs!$E$105/$D$80)</f>
        <v>0</v>
      </c>
      <c r="BD418" s="122">
        <f>IF($D$80=0,0,BD$80*Inputs!$E$105/$D$80)</f>
        <v>0</v>
      </c>
      <c r="BE418" s="122">
        <f>IF($D$80=0,0,BE$80*Inputs!$E$105/$D$80)</f>
        <v>0</v>
      </c>
      <c r="BF418" s="122">
        <f>IF($D$80=0,0,BF$80*Inputs!$E$105/$D$80)</f>
        <v>0</v>
      </c>
      <c r="BG418" s="122">
        <f>IF($D$80=0,0,BG$80*Inputs!$E$105/$D$80)</f>
        <v>0</v>
      </c>
      <c r="BH418" s="122">
        <f>IF($D$80=0,0,BH$80*Inputs!$E$105/$D$80)</f>
        <v>0</v>
      </c>
      <c r="BI418" s="122">
        <f>IF($D$80=0,0,BI$80*Inputs!$E$105/$D$80)</f>
        <v>0</v>
      </c>
      <c r="BJ418" s="122">
        <f>IF($D$80=0,0,BJ$80*Inputs!$E$105/$D$80)</f>
        <v>0</v>
      </c>
      <c r="BK418" s="122">
        <f>IF($D$80=0,0,BK$80*Inputs!$E$105/$D$80)</f>
        <v>0</v>
      </c>
      <c r="BL418" s="122">
        <f>IF($D$80=0,0,BL$80*Inputs!$E$105/$D$80)</f>
        <v>0</v>
      </c>
      <c r="BM418" s="122">
        <f>IF($D$80=0,0,BM$80*Inputs!$E$105/$D$80)</f>
        <v>0</v>
      </c>
      <c r="BN418" s="122">
        <f>IF($D$80=0,0,BN$80*Inputs!$E$105/$D$80)</f>
        <v>0</v>
      </c>
      <c r="BO418" s="122">
        <f>IF($D$80=0,0,BO$80*Inputs!$E$105/$D$80)</f>
        <v>0</v>
      </c>
      <c r="BP418" s="122">
        <f>IF($D$80=0,0,BP$80*Inputs!$E$105/$D$80)</f>
        <v>0</v>
      </c>
      <c r="BQ418" s="122">
        <f>IF($D$80=0,0,BQ$80*Inputs!$E$105/$D$80)</f>
        <v>0</v>
      </c>
      <c r="BR418" s="122">
        <f>IF($D$80=0,0,BR$80*Inputs!$E$105/$D$80)</f>
        <v>0</v>
      </c>
      <c r="BS418" s="122">
        <f>IF($D$80=0,0,BS$80*Inputs!$E$105/$D$80)</f>
        <v>0</v>
      </c>
      <c r="BT418" s="122">
        <f>IF($D$80=0,0,BT$80*Inputs!$E$105/$D$80)</f>
        <v>0</v>
      </c>
      <c r="BU418" s="122">
        <f>IF($D$80=0,0,BU$80*Inputs!$E$105/$D$80)</f>
        <v>0</v>
      </c>
      <c r="BV418" s="122">
        <f>IF($D$80=0,0,BV$80*Inputs!$E$105/$D$80)</f>
        <v>0</v>
      </c>
      <c r="BW418" s="122">
        <f>IF($D$80=0,0,BW$80*Inputs!$E$105/$D$80)</f>
        <v>0</v>
      </c>
      <c r="BX418" s="122">
        <f>IF($D$80=0,0,BX$80*Inputs!$E$105/$D$80)</f>
        <v>0</v>
      </c>
      <c r="BY418" s="122">
        <f>IF($D$80=0,0,BY$80*Inputs!$E$105/$D$80)</f>
        <v>0</v>
      </c>
      <c r="BZ418" s="122">
        <f>IF($D$80=0,0,BZ$80*Inputs!$E$105/$D$80)</f>
        <v>0</v>
      </c>
      <c r="CA418" s="122">
        <f>IF($D$80=0,0,CA$80*Inputs!$E$105/$D$80)</f>
        <v>0</v>
      </c>
      <c r="CB418" s="122">
        <f>IF($D$80=0,0,CB$80*Inputs!$E$105/$D$80)</f>
        <v>0</v>
      </c>
      <c r="CC418" s="122">
        <f>IF($D$80=0,0,CC$80*Inputs!$E$105/$D$80)</f>
        <v>0</v>
      </c>
      <c r="CD418" s="122">
        <f>IF($D$80=0,0,CD$80*Inputs!$E$105/$D$80)</f>
        <v>0</v>
      </c>
      <c r="CE418" s="122">
        <f>IF($D$80=0,0,CE$80*Inputs!$E$105/$D$80)</f>
        <v>0</v>
      </c>
      <c r="CF418" s="122">
        <f>IF($D$80=0,0,CF$80*Inputs!$E$105/$D$80)</f>
        <v>0</v>
      </c>
      <c r="CG418" s="122">
        <f>IF($D$80=0,0,CG$80*Inputs!$E$105/$D$80)</f>
        <v>0</v>
      </c>
    </row>
    <row r="419" spans="1:86" ht="16.899999999999999" hidden="1" customHeight="1" outlineLevel="1" x14ac:dyDescent="0.3">
      <c r="B419" s="66" t="s">
        <v>1231</v>
      </c>
      <c r="D419" s="122">
        <f>SUM(F419:CG419)</f>
        <v>0</v>
      </c>
      <c r="F419" s="122">
        <f>-IF(AND(Inputs!$E$104&gt;='Financial calcs'!F$14,Inputs!$E$104&lt;='Financial calcs'!F$16),Inputs!$E$105,0)</f>
        <v>0</v>
      </c>
      <c r="G419" s="122">
        <f>-IF(AND(Inputs!$E$104&gt;='Financial calcs'!G$14,Inputs!$E$104&lt;='Financial calcs'!G$16),Inputs!$E$105,0)</f>
        <v>0</v>
      </c>
      <c r="H419" s="122">
        <f>-IF(AND(Inputs!$E$104&gt;='Financial calcs'!H$14,Inputs!$E$104&lt;='Financial calcs'!H$16),Inputs!$E$105,0)</f>
        <v>0</v>
      </c>
      <c r="I419" s="122">
        <f>-IF(AND(Inputs!$E$104&gt;='Financial calcs'!I$14,Inputs!$E$104&lt;='Financial calcs'!I$16),Inputs!$E$105,0)</f>
        <v>0</v>
      </c>
      <c r="J419" s="122">
        <f>-IF(AND(Inputs!$E$104&gt;='Financial calcs'!J$14,Inputs!$E$104&lt;='Financial calcs'!J$16),Inputs!$E$105,0)</f>
        <v>0</v>
      </c>
      <c r="K419" s="122">
        <f>-IF(AND(Inputs!$E$104&gt;='Financial calcs'!K$14,Inputs!$E$104&lt;='Financial calcs'!K$16),Inputs!$E$105,0)</f>
        <v>0</v>
      </c>
      <c r="L419" s="122">
        <f>-IF(AND(Inputs!$E$104&gt;='Financial calcs'!L$14,Inputs!$E$104&lt;='Financial calcs'!L$16),Inputs!$E$105,0)</f>
        <v>0</v>
      </c>
      <c r="M419" s="122">
        <f>-IF(AND(Inputs!$E$104&gt;='Financial calcs'!M$14,Inputs!$E$104&lt;='Financial calcs'!M$16),Inputs!$E$105,0)</f>
        <v>0</v>
      </c>
      <c r="N419" s="122">
        <f>-IF(AND(Inputs!$E$104&gt;='Financial calcs'!N$14,Inputs!$E$104&lt;='Financial calcs'!N$16),Inputs!$E$105,0)</f>
        <v>0</v>
      </c>
      <c r="O419" s="122">
        <f>-IF(AND(Inputs!$E$104&gt;='Financial calcs'!O$14,Inputs!$E$104&lt;='Financial calcs'!O$16),Inputs!$E$105,0)</f>
        <v>0</v>
      </c>
      <c r="P419" s="122">
        <f>-IF(AND(Inputs!$E$104&gt;='Financial calcs'!P$14,Inputs!$E$104&lt;='Financial calcs'!P$16),Inputs!$E$105,0)</f>
        <v>0</v>
      </c>
      <c r="Q419" s="122">
        <f>-IF(AND(Inputs!$E$104&gt;='Financial calcs'!Q$14,Inputs!$E$104&lt;='Financial calcs'!Q$16),Inputs!$E$105,0)</f>
        <v>0</v>
      </c>
      <c r="R419" s="122">
        <f>-IF(AND(Inputs!$E$104&gt;='Financial calcs'!R$14,Inputs!$E$104&lt;='Financial calcs'!R$16),Inputs!$E$105,0)</f>
        <v>0</v>
      </c>
      <c r="S419" s="122">
        <f>-IF(AND(Inputs!$E$104&gt;='Financial calcs'!S$14,Inputs!$E$104&lt;='Financial calcs'!S$16),Inputs!$E$105,0)</f>
        <v>0</v>
      </c>
      <c r="T419" s="122">
        <f>-IF(AND(Inputs!$E$104&gt;='Financial calcs'!T$14,Inputs!$E$104&lt;='Financial calcs'!T$16),Inputs!$E$105,0)</f>
        <v>0</v>
      </c>
      <c r="U419" s="122">
        <f>-IF(AND(Inputs!$E$104&gt;='Financial calcs'!U$14,Inputs!$E$104&lt;='Financial calcs'!U$16),Inputs!$E$105,0)</f>
        <v>0</v>
      </c>
      <c r="V419" s="122">
        <f>-IF(AND(Inputs!$E$104&gt;='Financial calcs'!V$14,Inputs!$E$104&lt;='Financial calcs'!V$16),Inputs!$E$105,0)</f>
        <v>0</v>
      </c>
      <c r="W419" s="122">
        <f>-IF(AND(Inputs!$E$104&gt;='Financial calcs'!W$14,Inputs!$E$104&lt;='Financial calcs'!W$16),Inputs!$E$105,0)</f>
        <v>0</v>
      </c>
      <c r="X419" s="122">
        <f>-IF(AND(Inputs!$E$104&gt;='Financial calcs'!X$14,Inputs!$E$104&lt;='Financial calcs'!X$16),Inputs!$E$105,0)</f>
        <v>0</v>
      </c>
      <c r="Y419" s="122">
        <f>-IF(AND(Inputs!$E$104&gt;='Financial calcs'!Y$14,Inputs!$E$104&lt;='Financial calcs'!Y$16),Inputs!$E$105,0)</f>
        <v>0</v>
      </c>
      <c r="Z419" s="122">
        <f>-IF(AND(Inputs!$E$104&gt;='Financial calcs'!Z$14,Inputs!$E$104&lt;='Financial calcs'!Z$16),Inputs!$E$105,0)</f>
        <v>0</v>
      </c>
      <c r="AA419" s="122">
        <f>-IF(AND(Inputs!$E$104&gt;='Financial calcs'!AA$14,Inputs!$E$104&lt;='Financial calcs'!AA$16),Inputs!$E$105,0)</f>
        <v>0</v>
      </c>
      <c r="AB419" s="122">
        <f>-IF(AND(Inputs!$E$104&gt;='Financial calcs'!AB$14,Inputs!$E$104&lt;='Financial calcs'!AB$16),Inputs!$E$105,0)</f>
        <v>0</v>
      </c>
      <c r="AC419" s="122">
        <f>-IF(AND(Inputs!$E$104&gt;='Financial calcs'!AC$14,Inputs!$E$104&lt;='Financial calcs'!AC$16),Inputs!$E$105,0)</f>
        <v>0</v>
      </c>
      <c r="AD419" s="122">
        <f>-IF(AND(Inputs!$E$104&gt;='Financial calcs'!AD$14,Inputs!$E$104&lt;='Financial calcs'!AD$16),Inputs!$E$105,0)</f>
        <v>0</v>
      </c>
      <c r="AE419" s="122">
        <f>-IF(AND(Inputs!$E$104&gt;='Financial calcs'!AE$14,Inputs!$E$104&lt;='Financial calcs'!AE$16),Inputs!$E$105,0)</f>
        <v>0</v>
      </c>
      <c r="AF419" s="122">
        <f>-IF(AND(Inputs!$E$104&gt;='Financial calcs'!AF$14,Inputs!$E$104&lt;='Financial calcs'!AF$16),Inputs!$E$105,0)</f>
        <v>0</v>
      </c>
      <c r="AG419" s="122">
        <f>-IF(AND(Inputs!$E$104&gt;='Financial calcs'!AG$14,Inputs!$E$104&lt;='Financial calcs'!AG$16),Inputs!$E$105,0)</f>
        <v>0</v>
      </c>
      <c r="AH419" s="122">
        <f>-IF(AND(Inputs!$E$104&gt;='Financial calcs'!AH$14,Inputs!$E$104&lt;='Financial calcs'!AH$16),Inputs!$E$105,0)</f>
        <v>0</v>
      </c>
      <c r="AI419" s="122">
        <f>-IF(AND(Inputs!$E$104&gt;='Financial calcs'!AI$14,Inputs!$E$104&lt;='Financial calcs'!AI$16),Inputs!$E$105,0)</f>
        <v>0</v>
      </c>
      <c r="AJ419" s="122">
        <f>-IF(AND(Inputs!$E$104&gt;='Financial calcs'!AJ$14,Inputs!$E$104&lt;='Financial calcs'!AJ$16),Inputs!$E$105,0)</f>
        <v>0</v>
      </c>
      <c r="AK419" s="122">
        <f>-IF(AND(Inputs!$E$104&gt;='Financial calcs'!AK$14,Inputs!$E$104&lt;='Financial calcs'!AK$16),Inputs!$E$105,0)</f>
        <v>0</v>
      </c>
      <c r="AL419" s="122">
        <f>-IF(AND(Inputs!$E$104&gt;='Financial calcs'!AL$14,Inputs!$E$104&lt;='Financial calcs'!AL$16),Inputs!$E$105,0)</f>
        <v>0</v>
      </c>
      <c r="AM419" s="122">
        <f>-IF(AND(Inputs!$E$104&gt;='Financial calcs'!AM$14,Inputs!$E$104&lt;='Financial calcs'!AM$16),Inputs!$E$105,0)</f>
        <v>0</v>
      </c>
      <c r="AN419" s="122">
        <f>-IF(AND(Inputs!$E$104&gt;='Financial calcs'!AN$14,Inputs!$E$104&lt;='Financial calcs'!AN$16),Inputs!$E$105,0)</f>
        <v>0</v>
      </c>
      <c r="AO419" s="122">
        <f>-IF(AND(Inputs!$E$104&gt;='Financial calcs'!AO$14,Inputs!$E$104&lt;='Financial calcs'!AO$16),Inputs!$E$105,0)</f>
        <v>0</v>
      </c>
      <c r="AP419" s="122">
        <f>-IF(AND(Inputs!$E$104&gt;='Financial calcs'!AP$14,Inputs!$E$104&lt;='Financial calcs'!AP$16),Inputs!$E$105,0)</f>
        <v>0</v>
      </c>
      <c r="AQ419" s="122">
        <f>-IF(AND(Inputs!$E$104&gt;='Financial calcs'!AQ$14,Inputs!$E$104&lt;='Financial calcs'!AQ$16),Inputs!$E$105,0)</f>
        <v>0</v>
      </c>
      <c r="AR419" s="122">
        <f>-IF(AND(Inputs!$E$104&gt;='Financial calcs'!AR$14,Inputs!$E$104&lt;='Financial calcs'!AR$16),Inputs!$E$105,0)</f>
        <v>0</v>
      </c>
      <c r="AS419" s="122">
        <f>-IF(AND(Inputs!$E$104&gt;='Financial calcs'!AS$14,Inputs!$E$104&lt;='Financial calcs'!AS$16),Inputs!$E$105,0)</f>
        <v>0</v>
      </c>
      <c r="AT419" s="122">
        <f>-IF(AND(Inputs!$E$104&gt;='Financial calcs'!AT$14,Inputs!$E$104&lt;='Financial calcs'!AT$16),Inputs!$E$105,0)</f>
        <v>0</v>
      </c>
      <c r="AU419" s="122">
        <f>-IF(AND(Inputs!$E$104&gt;='Financial calcs'!AU$14,Inputs!$E$104&lt;='Financial calcs'!AU$16),Inputs!$E$105,0)</f>
        <v>0</v>
      </c>
      <c r="AV419" s="122">
        <f>-IF(AND(Inputs!$E$104&gt;='Financial calcs'!AV$14,Inputs!$E$104&lt;='Financial calcs'!AV$16),Inputs!$E$105,0)</f>
        <v>0</v>
      </c>
      <c r="AW419" s="122">
        <f>-IF(AND(Inputs!$E$104&gt;='Financial calcs'!AW$14,Inputs!$E$104&lt;='Financial calcs'!AW$16),Inputs!$E$105,0)</f>
        <v>0</v>
      </c>
      <c r="AX419" s="122">
        <f>-IF(AND(Inputs!$E$104&gt;='Financial calcs'!AX$14,Inputs!$E$104&lt;='Financial calcs'!AX$16),Inputs!$E$105,0)</f>
        <v>0</v>
      </c>
      <c r="AY419" s="122">
        <f>-IF(AND(Inputs!$E$104&gt;='Financial calcs'!AY$14,Inputs!$E$104&lt;='Financial calcs'!AY$16),Inputs!$E$105,0)</f>
        <v>0</v>
      </c>
      <c r="AZ419" s="122">
        <f>-IF(AND(Inputs!$E$104&gt;='Financial calcs'!AZ$14,Inputs!$E$104&lt;='Financial calcs'!AZ$16),Inputs!$E$105,0)</f>
        <v>0</v>
      </c>
      <c r="BA419" s="122">
        <f>-IF(AND(Inputs!$E$104&gt;='Financial calcs'!BA$14,Inputs!$E$104&lt;='Financial calcs'!BA$16),Inputs!$E$105,0)</f>
        <v>0</v>
      </c>
      <c r="BB419" s="122">
        <f>-IF(AND(Inputs!$E$104&gt;='Financial calcs'!BB$14,Inputs!$E$104&lt;='Financial calcs'!BB$16),Inputs!$E$105,0)</f>
        <v>0</v>
      </c>
      <c r="BC419" s="122">
        <f>-IF(AND(Inputs!$E$104&gt;='Financial calcs'!BC$14,Inputs!$E$104&lt;='Financial calcs'!BC$16),Inputs!$E$105,0)</f>
        <v>0</v>
      </c>
      <c r="BD419" s="122">
        <f>-IF(AND(Inputs!$E$104&gt;='Financial calcs'!BD$14,Inputs!$E$104&lt;='Financial calcs'!BD$16),Inputs!$E$105,0)</f>
        <v>0</v>
      </c>
      <c r="BE419" s="122">
        <f>-IF(AND(Inputs!$E$104&gt;='Financial calcs'!BE$14,Inputs!$E$104&lt;='Financial calcs'!BE$16),Inputs!$E$105,0)</f>
        <v>0</v>
      </c>
      <c r="BF419" s="122">
        <f>-IF(AND(Inputs!$E$104&gt;='Financial calcs'!BF$14,Inputs!$E$104&lt;='Financial calcs'!BF$16),Inputs!$E$105,0)</f>
        <v>0</v>
      </c>
      <c r="BG419" s="122">
        <f>-IF(AND(Inputs!$E$104&gt;='Financial calcs'!BG$14,Inputs!$E$104&lt;='Financial calcs'!BG$16),Inputs!$E$105,0)</f>
        <v>0</v>
      </c>
      <c r="BH419" s="122">
        <f>-IF(AND(Inputs!$E$104&gt;='Financial calcs'!BH$14,Inputs!$E$104&lt;='Financial calcs'!BH$16),Inputs!$E$105,0)</f>
        <v>0</v>
      </c>
      <c r="BI419" s="122">
        <f>-IF(AND(Inputs!$E$104&gt;='Financial calcs'!BI$14,Inputs!$E$104&lt;='Financial calcs'!BI$16),Inputs!$E$105,0)</f>
        <v>0</v>
      </c>
      <c r="BJ419" s="122">
        <f>-IF(AND(Inputs!$E$104&gt;='Financial calcs'!BJ$14,Inputs!$E$104&lt;='Financial calcs'!BJ$16),Inputs!$E$105,0)</f>
        <v>0</v>
      </c>
      <c r="BK419" s="122">
        <f>-IF(AND(Inputs!$E$104&gt;='Financial calcs'!BK$14,Inputs!$E$104&lt;='Financial calcs'!BK$16),Inputs!$E$105,0)</f>
        <v>0</v>
      </c>
      <c r="BL419" s="122">
        <f>-IF(AND(Inputs!$E$104&gt;='Financial calcs'!BL$14,Inputs!$E$104&lt;='Financial calcs'!BL$16),Inputs!$E$105,0)</f>
        <v>0</v>
      </c>
      <c r="BM419" s="122">
        <f>-IF(AND(Inputs!$E$104&gt;='Financial calcs'!BM$14,Inputs!$E$104&lt;='Financial calcs'!BM$16),Inputs!$E$105,0)</f>
        <v>0</v>
      </c>
      <c r="BN419" s="122">
        <f>-IF(AND(Inputs!$E$104&gt;='Financial calcs'!BN$14,Inputs!$E$104&lt;='Financial calcs'!BN$16),Inputs!$E$105,0)</f>
        <v>0</v>
      </c>
      <c r="BO419" s="122">
        <f>-IF(AND(Inputs!$E$104&gt;='Financial calcs'!BO$14,Inputs!$E$104&lt;='Financial calcs'!BO$16),Inputs!$E$105,0)</f>
        <v>0</v>
      </c>
      <c r="BP419" s="122">
        <f>-IF(AND(Inputs!$E$104&gt;='Financial calcs'!BP$14,Inputs!$E$104&lt;='Financial calcs'!BP$16),Inputs!$E$105,0)</f>
        <v>0</v>
      </c>
      <c r="BQ419" s="122">
        <f>-IF(AND(Inputs!$E$104&gt;='Financial calcs'!BQ$14,Inputs!$E$104&lt;='Financial calcs'!BQ$16),Inputs!$E$105,0)</f>
        <v>0</v>
      </c>
      <c r="BR419" s="122">
        <f>-IF(AND(Inputs!$E$104&gt;='Financial calcs'!BR$14,Inputs!$E$104&lt;='Financial calcs'!BR$16),Inputs!$E$105,0)</f>
        <v>0</v>
      </c>
      <c r="BS419" s="122">
        <f>-IF(AND(Inputs!$E$104&gt;='Financial calcs'!BS$14,Inputs!$E$104&lt;='Financial calcs'!BS$16),Inputs!$E$105,0)</f>
        <v>0</v>
      </c>
      <c r="BT419" s="122">
        <f>-IF(AND(Inputs!$E$104&gt;='Financial calcs'!BT$14,Inputs!$E$104&lt;='Financial calcs'!BT$16),Inputs!$E$105,0)</f>
        <v>0</v>
      </c>
      <c r="BU419" s="122">
        <f>-IF(AND(Inputs!$E$104&gt;='Financial calcs'!BU$14,Inputs!$E$104&lt;='Financial calcs'!BU$16),Inputs!$E$105,0)</f>
        <v>0</v>
      </c>
      <c r="BV419" s="122">
        <f>-IF(AND(Inputs!$E$104&gt;='Financial calcs'!BV$14,Inputs!$E$104&lt;='Financial calcs'!BV$16),Inputs!$E$105,0)</f>
        <v>0</v>
      </c>
      <c r="BW419" s="122">
        <f>-IF(AND(Inputs!$E$104&gt;='Financial calcs'!BW$14,Inputs!$E$104&lt;='Financial calcs'!BW$16),Inputs!$E$105,0)</f>
        <v>0</v>
      </c>
      <c r="BX419" s="122">
        <f>-IF(AND(Inputs!$E$104&gt;='Financial calcs'!BX$14,Inputs!$E$104&lt;='Financial calcs'!BX$16),Inputs!$E$105,0)</f>
        <v>0</v>
      </c>
      <c r="BY419" s="122">
        <f>-IF(AND(Inputs!$E$104&gt;='Financial calcs'!BY$14,Inputs!$E$104&lt;='Financial calcs'!BY$16),Inputs!$E$105,0)</f>
        <v>0</v>
      </c>
      <c r="BZ419" s="122">
        <f>-IF(AND(Inputs!$E$104&gt;='Financial calcs'!BZ$14,Inputs!$E$104&lt;='Financial calcs'!BZ$16),Inputs!$E$105,0)</f>
        <v>0</v>
      </c>
      <c r="CA419" s="122">
        <f>-IF(AND(Inputs!$E$104&gt;='Financial calcs'!CA$14,Inputs!$E$104&lt;='Financial calcs'!CA$16),Inputs!$E$105,0)</f>
        <v>0</v>
      </c>
      <c r="CB419" s="122">
        <f>-IF(AND(Inputs!$E$104&gt;='Financial calcs'!CB$14,Inputs!$E$104&lt;='Financial calcs'!CB$16),Inputs!$E$105,0)</f>
        <v>0</v>
      </c>
      <c r="CC419" s="122">
        <f>-IF(AND(Inputs!$E$104&gt;='Financial calcs'!CC$14,Inputs!$E$104&lt;='Financial calcs'!CC$16),Inputs!$E$105,0)</f>
        <v>0</v>
      </c>
      <c r="CD419" s="122">
        <f>-IF(AND(Inputs!$E$104&gt;='Financial calcs'!CD$14,Inputs!$E$104&lt;='Financial calcs'!CD$16),Inputs!$E$105,0)</f>
        <v>0</v>
      </c>
      <c r="CE419" s="122">
        <f>-IF(AND(Inputs!$E$104&gt;='Financial calcs'!CE$14,Inputs!$E$104&lt;='Financial calcs'!CE$16),Inputs!$E$105,0)</f>
        <v>0</v>
      </c>
      <c r="CF419" s="122">
        <f>-IF(AND(Inputs!$E$104&gt;='Financial calcs'!CF$14,Inputs!$E$104&lt;='Financial calcs'!CF$16),Inputs!$E$105,0)</f>
        <v>0</v>
      </c>
      <c r="CG419" s="122">
        <f>-IF(AND(Inputs!$E$104&gt;='Financial calcs'!CG$14,Inputs!$E$104&lt;='Financial calcs'!CG$16),Inputs!$E$105,0)</f>
        <v>0</v>
      </c>
    </row>
    <row r="420" spans="1:86" s="102" customFormat="1" ht="4.9000000000000004" hidden="1" customHeight="1" outlineLevel="1" x14ac:dyDescent="0.3">
      <c r="CH420" s="66"/>
    </row>
    <row r="421" spans="1:86" ht="14.45" hidden="1" customHeight="1" outlineLevel="1" x14ac:dyDescent="0.3">
      <c r="B421" s="66" t="s">
        <v>516</v>
      </c>
      <c r="D421" s="122">
        <f>SUM(F421:CG421)</f>
        <v>0</v>
      </c>
      <c r="F421" s="122">
        <f>IF($D$84=0,0,F$84*Inputs!$E$109/$D$84)</f>
        <v>0</v>
      </c>
      <c r="G421" s="122">
        <f>IF($D$84=0,0,G$84*Inputs!$E$109/$D$84)</f>
        <v>0</v>
      </c>
      <c r="H421" s="122">
        <f>IF($D$84=0,0,H$84*Inputs!$E$109/$D$84)</f>
        <v>0</v>
      </c>
      <c r="I421" s="122">
        <f>IF($D$84=0,0,I$84*Inputs!$E$109/$D$84)</f>
        <v>0</v>
      </c>
      <c r="J421" s="122">
        <f>IF($D$84=0,0,J$84*Inputs!$E$109/$D$84)</f>
        <v>0</v>
      </c>
      <c r="K421" s="122">
        <f>IF($D$84=0,0,K$84*Inputs!$E$109/$D$84)</f>
        <v>0</v>
      </c>
      <c r="L421" s="122">
        <f>IF($D$84=0,0,L$84*Inputs!$E$109/$D$84)</f>
        <v>0</v>
      </c>
      <c r="M421" s="122">
        <f>IF($D$84=0,0,M$84*Inputs!$E$109/$D$84)</f>
        <v>0</v>
      </c>
      <c r="N421" s="122">
        <f>IF($D$84=0,0,N$84*Inputs!$E$109/$D$84)</f>
        <v>0</v>
      </c>
      <c r="O421" s="122">
        <f>IF($D$84=0,0,O$84*Inputs!$E$109/$D$84)</f>
        <v>0</v>
      </c>
      <c r="P421" s="122">
        <f>IF($D$84=0,0,P$84*Inputs!$E$109/$D$84)</f>
        <v>0</v>
      </c>
      <c r="Q421" s="122">
        <f>IF($D$84=0,0,Q$84*Inputs!$E$109/$D$84)</f>
        <v>0</v>
      </c>
      <c r="R421" s="122">
        <f>IF($D$84=0,0,R$84*Inputs!$E$109/$D$84)</f>
        <v>0</v>
      </c>
      <c r="S421" s="122">
        <f>IF($D$84=0,0,S$84*Inputs!$E$109/$D$84)</f>
        <v>0</v>
      </c>
      <c r="T421" s="122">
        <f>IF($D$84=0,0,T$84*Inputs!$E$109/$D$84)</f>
        <v>0</v>
      </c>
      <c r="U421" s="122">
        <f>IF($D$84=0,0,U$84*Inputs!$E$109/$D$84)</f>
        <v>0</v>
      </c>
      <c r="V421" s="122">
        <f>IF($D$84=0,0,V$84*Inputs!$E$109/$D$84)</f>
        <v>0</v>
      </c>
      <c r="W421" s="122">
        <f>IF($D$84=0,0,W$84*Inputs!$E$109/$D$84)</f>
        <v>0</v>
      </c>
      <c r="X421" s="122">
        <f>IF($D$84=0,0,X$84*Inputs!$E$109/$D$84)</f>
        <v>0</v>
      </c>
      <c r="Y421" s="122">
        <f>IF($D$84=0,0,Y$84*Inputs!$E$109/$D$84)</f>
        <v>0</v>
      </c>
      <c r="Z421" s="122">
        <f>IF($D$84=0,0,Z$84*Inputs!$E$109/$D$84)</f>
        <v>0</v>
      </c>
      <c r="AA421" s="122">
        <f>IF($D$84=0,0,AA$84*Inputs!$E$109/$D$84)</f>
        <v>0</v>
      </c>
      <c r="AB421" s="122">
        <f>IF($D$84=0,0,AB$84*Inputs!$E$109/$D$84)</f>
        <v>0</v>
      </c>
      <c r="AC421" s="122">
        <f>IF($D$84=0,0,AC$84*Inputs!$E$109/$D$84)</f>
        <v>0</v>
      </c>
      <c r="AD421" s="122">
        <f>IF($D$84=0,0,AD$84*Inputs!$E$109/$D$84)</f>
        <v>0</v>
      </c>
      <c r="AE421" s="122">
        <f>IF($D$84=0,0,AE$84*Inputs!$E$109/$D$84)</f>
        <v>0</v>
      </c>
      <c r="AF421" s="122">
        <f>IF($D$84=0,0,AF$84*Inputs!$E$109/$D$84)</f>
        <v>0</v>
      </c>
      <c r="AG421" s="122">
        <f>IF($D$84=0,0,AG$84*Inputs!$E$109/$D$84)</f>
        <v>0</v>
      </c>
      <c r="AH421" s="122">
        <f>IF($D$84=0,0,AH$84*Inputs!$E$109/$D$84)</f>
        <v>0</v>
      </c>
      <c r="AI421" s="122">
        <f>IF($D$84=0,0,AI$84*Inputs!$E$109/$D$84)</f>
        <v>0</v>
      </c>
      <c r="AJ421" s="122">
        <f>IF($D$84=0,0,AJ$84*Inputs!$E$109/$D$84)</f>
        <v>0</v>
      </c>
      <c r="AK421" s="122">
        <f>IF($D$84=0,0,AK$84*Inputs!$E$109/$D$84)</f>
        <v>0</v>
      </c>
      <c r="AL421" s="122">
        <f>IF($D$84=0,0,AL$84*Inputs!$E$109/$D$84)</f>
        <v>0</v>
      </c>
      <c r="AM421" s="122">
        <f>IF($D$84=0,0,AM$84*Inputs!$E$109/$D$84)</f>
        <v>0</v>
      </c>
      <c r="AN421" s="122">
        <f>IF($D$84=0,0,AN$84*Inputs!$E$109/$D$84)</f>
        <v>0</v>
      </c>
      <c r="AO421" s="122">
        <f>IF($D$84=0,0,AO$84*Inputs!$E$109/$D$84)</f>
        <v>0</v>
      </c>
      <c r="AP421" s="122">
        <f>IF($D$84=0,0,AP$84*Inputs!$E$109/$D$84)</f>
        <v>0</v>
      </c>
      <c r="AQ421" s="122">
        <f>IF($D$84=0,0,AQ$84*Inputs!$E$109/$D$84)</f>
        <v>0</v>
      </c>
      <c r="AR421" s="122">
        <f>IF($D$84=0,0,AR$84*Inputs!$E$109/$D$84)</f>
        <v>0</v>
      </c>
      <c r="AS421" s="122">
        <f>IF($D$84=0,0,AS$84*Inputs!$E$109/$D$84)</f>
        <v>0</v>
      </c>
      <c r="AT421" s="122">
        <f>IF($D$84=0,0,AT$84*Inputs!$E$109/$D$84)</f>
        <v>0</v>
      </c>
      <c r="AU421" s="122">
        <f>IF($D$84=0,0,AU$84*Inputs!$E$109/$D$84)</f>
        <v>0</v>
      </c>
      <c r="AV421" s="122">
        <f>IF($D$84=0,0,AV$84*Inputs!$E$109/$D$84)</f>
        <v>0</v>
      </c>
      <c r="AW421" s="122">
        <f>IF($D$84=0,0,AW$84*Inputs!$E$109/$D$84)</f>
        <v>0</v>
      </c>
      <c r="AX421" s="122">
        <f>IF($D$84=0,0,AX$84*Inputs!$E$109/$D$84)</f>
        <v>0</v>
      </c>
      <c r="AY421" s="122">
        <f>IF($D$84=0,0,AY$84*Inputs!$E$109/$D$84)</f>
        <v>0</v>
      </c>
      <c r="AZ421" s="122">
        <f>IF($D$84=0,0,AZ$84*Inputs!$E$109/$D$84)</f>
        <v>0</v>
      </c>
      <c r="BA421" s="122">
        <f>IF($D$84=0,0,BA$84*Inputs!$E$109/$D$84)</f>
        <v>0</v>
      </c>
      <c r="BB421" s="122">
        <f>IF($D$84=0,0,BB$84*Inputs!$E$109/$D$84)</f>
        <v>0</v>
      </c>
      <c r="BC421" s="122">
        <f>IF($D$84=0,0,BC$84*Inputs!$E$109/$D$84)</f>
        <v>0</v>
      </c>
      <c r="BD421" s="122">
        <f>IF($D$84=0,0,BD$84*Inputs!$E$109/$D$84)</f>
        <v>0</v>
      </c>
      <c r="BE421" s="122">
        <f>IF($D$84=0,0,BE$84*Inputs!$E$109/$D$84)</f>
        <v>0</v>
      </c>
      <c r="BF421" s="122">
        <f>IF($D$84=0,0,BF$84*Inputs!$E$109/$D$84)</f>
        <v>0</v>
      </c>
      <c r="BG421" s="122">
        <f>IF($D$84=0,0,BG$84*Inputs!$E$109/$D$84)</f>
        <v>0</v>
      </c>
      <c r="BH421" s="122">
        <f>IF($D$84=0,0,BH$84*Inputs!$E$109/$D$84)</f>
        <v>0</v>
      </c>
      <c r="BI421" s="122">
        <f>IF($D$84=0,0,BI$84*Inputs!$E$109/$D$84)</f>
        <v>0</v>
      </c>
      <c r="BJ421" s="122">
        <f>IF($D$84=0,0,BJ$84*Inputs!$E$109/$D$84)</f>
        <v>0</v>
      </c>
      <c r="BK421" s="122">
        <f>IF($D$84=0,0,BK$84*Inputs!$E$109/$D$84)</f>
        <v>0</v>
      </c>
      <c r="BL421" s="122">
        <f>IF($D$84=0,0,BL$84*Inputs!$E$109/$D$84)</f>
        <v>0</v>
      </c>
      <c r="BM421" s="122">
        <f>IF($D$84=0,0,BM$84*Inputs!$E$109/$D$84)</f>
        <v>0</v>
      </c>
      <c r="BN421" s="122">
        <f>IF($D$84=0,0,BN$84*Inputs!$E$109/$D$84)</f>
        <v>0</v>
      </c>
      <c r="BO421" s="122">
        <f>IF($D$84=0,0,BO$84*Inputs!$E$109/$D$84)</f>
        <v>0</v>
      </c>
      <c r="BP421" s="122">
        <f>IF($D$84=0,0,BP$84*Inputs!$E$109/$D$84)</f>
        <v>0</v>
      </c>
      <c r="BQ421" s="122">
        <f>IF($D$84=0,0,BQ$84*Inputs!$E$109/$D$84)</f>
        <v>0</v>
      </c>
      <c r="BR421" s="122">
        <f>IF($D$84=0,0,BR$84*Inputs!$E$109/$D$84)</f>
        <v>0</v>
      </c>
      <c r="BS421" s="122">
        <f>IF($D$84=0,0,BS$84*Inputs!$E$109/$D$84)</f>
        <v>0</v>
      </c>
      <c r="BT421" s="122">
        <f>IF($D$84=0,0,BT$84*Inputs!$E$109/$D$84)</f>
        <v>0</v>
      </c>
      <c r="BU421" s="122">
        <f>IF($D$84=0,0,BU$84*Inputs!$E$109/$D$84)</f>
        <v>0</v>
      </c>
      <c r="BV421" s="122">
        <f>IF($D$84=0,0,BV$84*Inputs!$E$109/$D$84)</f>
        <v>0</v>
      </c>
      <c r="BW421" s="122">
        <f>IF($D$84=0,0,BW$84*Inputs!$E$109/$D$84)</f>
        <v>0</v>
      </c>
      <c r="BX421" s="122">
        <f>IF($D$84=0,0,BX$84*Inputs!$E$109/$D$84)</f>
        <v>0</v>
      </c>
      <c r="BY421" s="122">
        <f>IF($D$84=0,0,BY$84*Inputs!$E$109/$D$84)</f>
        <v>0</v>
      </c>
      <c r="BZ421" s="122">
        <f>IF($D$84=0,0,BZ$84*Inputs!$E$109/$D$84)</f>
        <v>0</v>
      </c>
      <c r="CA421" s="122">
        <f>IF($D$84=0,0,CA$84*Inputs!$E$109/$D$84)</f>
        <v>0</v>
      </c>
      <c r="CB421" s="122">
        <f>IF($D$84=0,0,CB$84*Inputs!$E$109/$D$84)</f>
        <v>0</v>
      </c>
      <c r="CC421" s="122">
        <f>IF($D$84=0,0,CC$84*Inputs!$E$109/$D$84)</f>
        <v>0</v>
      </c>
      <c r="CD421" s="122">
        <f>IF($D$84=0,0,CD$84*Inputs!$E$109/$D$84)</f>
        <v>0</v>
      </c>
      <c r="CE421" s="122">
        <f>IF($D$84=0,0,CE$84*Inputs!$E$109/$D$84)</f>
        <v>0</v>
      </c>
      <c r="CF421" s="122">
        <f>IF($D$84=0,0,CF$84*Inputs!$E$109/$D$84)</f>
        <v>0</v>
      </c>
      <c r="CG421" s="122">
        <f>IF($D$84=0,0,CG$84*Inputs!$E$109/$D$84)</f>
        <v>0</v>
      </c>
    </row>
    <row r="422" spans="1:86" ht="14.45" hidden="1" customHeight="1" outlineLevel="1" x14ac:dyDescent="0.3">
      <c r="B422" s="66" t="s">
        <v>1232</v>
      </c>
      <c r="D422" s="122">
        <f>SUM(F422:CG422)</f>
        <v>0</v>
      </c>
      <c r="F422" s="122">
        <f>-IF(AND(Inputs!$E$108&gt;='Financial calcs'!F$14,Inputs!$E$108&lt;='Financial calcs'!F$16),Inputs!$E$109,0)</f>
        <v>0</v>
      </c>
      <c r="G422" s="122">
        <f>-IF(AND(Inputs!$E$108&gt;='Financial calcs'!G$14,Inputs!$E$108&lt;='Financial calcs'!G$16),Inputs!$E$109,0)</f>
        <v>0</v>
      </c>
      <c r="H422" s="122">
        <f>-IF(AND(Inputs!$E$108&gt;='Financial calcs'!H$14,Inputs!$E$108&lt;='Financial calcs'!H$16),Inputs!$E$109,0)</f>
        <v>0</v>
      </c>
      <c r="I422" s="122">
        <f>-IF(AND(Inputs!$E$108&gt;='Financial calcs'!I$14,Inputs!$E$108&lt;='Financial calcs'!I$16),Inputs!$E$109,0)</f>
        <v>0</v>
      </c>
      <c r="J422" s="122">
        <f>-IF(AND(Inputs!$E$108&gt;='Financial calcs'!J$14,Inputs!$E$108&lt;='Financial calcs'!J$16),Inputs!$E$109,0)</f>
        <v>0</v>
      </c>
      <c r="K422" s="122">
        <f>-IF(AND(Inputs!$E$108&gt;='Financial calcs'!K$14,Inputs!$E$108&lt;='Financial calcs'!K$16),Inputs!$E$109,0)</f>
        <v>0</v>
      </c>
      <c r="L422" s="122">
        <f>-IF(AND(Inputs!$E$108&gt;='Financial calcs'!L$14,Inputs!$E$108&lt;='Financial calcs'!L$16),Inputs!$E$109,0)</f>
        <v>0</v>
      </c>
      <c r="M422" s="122">
        <f>-IF(AND(Inputs!$E$108&gt;='Financial calcs'!M$14,Inputs!$E$108&lt;='Financial calcs'!M$16),Inputs!$E$109,0)</f>
        <v>0</v>
      </c>
      <c r="N422" s="122">
        <f>-IF(AND(Inputs!$E$108&gt;='Financial calcs'!N$14,Inputs!$E$108&lt;='Financial calcs'!N$16),Inputs!$E$109,0)</f>
        <v>0</v>
      </c>
      <c r="O422" s="122">
        <f>-IF(AND(Inputs!$E$108&gt;='Financial calcs'!O$14,Inputs!$E$108&lt;='Financial calcs'!O$16),Inputs!$E$109,0)</f>
        <v>0</v>
      </c>
      <c r="P422" s="122">
        <f>-IF(AND(Inputs!$E$108&gt;='Financial calcs'!P$14,Inputs!$E$108&lt;='Financial calcs'!P$16),Inputs!$E$109,0)</f>
        <v>0</v>
      </c>
      <c r="Q422" s="122">
        <f>-IF(AND(Inputs!$E$108&gt;='Financial calcs'!Q$14,Inputs!$E$108&lt;='Financial calcs'!Q$16),Inputs!$E$109,0)</f>
        <v>0</v>
      </c>
      <c r="R422" s="122">
        <f>-IF(AND(Inputs!$E$108&gt;='Financial calcs'!R$14,Inputs!$E$108&lt;='Financial calcs'!R$16),Inputs!$E$109,0)</f>
        <v>0</v>
      </c>
      <c r="S422" s="122">
        <f>-IF(AND(Inputs!$E$108&gt;='Financial calcs'!S$14,Inputs!$E$108&lt;='Financial calcs'!S$16),Inputs!$E$109,0)</f>
        <v>0</v>
      </c>
      <c r="T422" s="122">
        <f>-IF(AND(Inputs!$E$108&gt;='Financial calcs'!T$14,Inputs!$E$108&lt;='Financial calcs'!T$16),Inputs!$E$109,0)</f>
        <v>0</v>
      </c>
      <c r="U422" s="122">
        <f>-IF(AND(Inputs!$E$108&gt;='Financial calcs'!U$14,Inputs!$E$108&lt;='Financial calcs'!U$16),Inputs!$E$109,0)</f>
        <v>0</v>
      </c>
      <c r="V422" s="122">
        <f>-IF(AND(Inputs!$E$108&gt;='Financial calcs'!V$14,Inputs!$E$108&lt;='Financial calcs'!V$16),Inputs!$E$109,0)</f>
        <v>0</v>
      </c>
      <c r="W422" s="122">
        <f>-IF(AND(Inputs!$E$108&gt;='Financial calcs'!W$14,Inputs!$E$108&lt;='Financial calcs'!W$16),Inputs!$E$109,0)</f>
        <v>0</v>
      </c>
      <c r="X422" s="122">
        <f>-IF(AND(Inputs!$E$108&gt;='Financial calcs'!X$14,Inputs!$E$108&lt;='Financial calcs'!X$16),Inputs!$E$109,0)</f>
        <v>0</v>
      </c>
      <c r="Y422" s="122">
        <f>-IF(AND(Inputs!$E$108&gt;='Financial calcs'!Y$14,Inputs!$E$108&lt;='Financial calcs'!Y$16),Inputs!$E$109,0)</f>
        <v>0</v>
      </c>
      <c r="Z422" s="122">
        <f>-IF(AND(Inputs!$E$108&gt;='Financial calcs'!Z$14,Inputs!$E$108&lt;='Financial calcs'!Z$16),Inputs!$E$109,0)</f>
        <v>0</v>
      </c>
      <c r="AA422" s="122">
        <f>-IF(AND(Inputs!$E$108&gt;='Financial calcs'!AA$14,Inputs!$E$108&lt;='Financial calcs'!AA$16),Inputs!$E$109,0)</f>
        <v>0</v>
      </c>
      <c r="AB422" s="122">
        <f>-IF(AND(Inputs!$E$108&gt;='Financial calcs'!AB$14,Inputs!$E$108&lt;='Financial calcs'!AB$16),Inputs!$E$109,0)</f>
        <v>0</v>
      </c>
      <c r="AC422" s="122">
        <f>-IF(AND(Inputs!$E$108&gt;='Financial calcs'!AC$14,Inputs!$E$108&lt;='Financial calcs'!AC$16),Inputs!$E$109,0)</f>
        <v>0</v>
      </c>
      <c r="AD422" s="122">
        <f>-IF(AND(Inputs!$E$108&gt;='Financial calcs'!AD$14,Inputs!$E$108&lt;='Financial calcs'!AD$16),Inputs!$E$109,0)</f>
        <v>0</v>
      </c>
      <c r="AE422" s="122">
        <f>-IF(AND(Inputs!$E$108&gt;='Financial calcs'!AE$14,Inputs!$E$108&lt;='Financial calcs'!AE$16),Inputs!$E$109,0)</f>
        <v>0</v>
      </c>
      <c r="AF422" s="122">
        <f>-IF(AND(Inputs!$E$108&gt;='Financial calcs'!AF$14,Inputs!$E$108&lt;='Financial calcs'!AF$16),Inputs!$E$109,0)</f>
        <v>0</v>
      </c>
      <c r="AG422" s="122">
        <f>-IF(AND(Inputs!$E$108&gt;='Financial calcs'!AG$14,Inputs!$E$108&lt;='Financial calcs'!AG$16),Inputs!$E$109,0)</f>
        <v>0</v>
      </c>
      <c r="AH422" s="122">
        <f>-IF(AND(Inputs!$E$108&gt;='Financial calcs'!AH$14,Inputs!$E$108&lt;='Financial calcs'!AH$16),Inputs!$E$109,0)</f>
        <v>0</v>
      </c>
      <c r="AI422" s="122">
        <f>-IF(AND(Inputs!$E$108&gt;='Financial calcs'!AI$14,Inputs!$E$108&lt;='Financial calcs'!AI$16),Inputs!$E$109,0)</f>
        <v>0</v>
      </c>
      <c r="AJ422" s="122">
        <f>-IF(AND(Inputs!$E$108&gt;='Financial calcs'!AJ$14,Inputs!$E$108&lt;='Financial calcs'!AJ$16),Inputs!$E$109,0)</f>
        <v>0</v>
      </c>
      <c r="AK422" s="122">
        <f>-IF(AND(Inputs!$E$108&gt;='Financial calcs'!AK$14,Inputs!$E$108&lt;='Financial calcs'!AK$16),Inputs!$E$109,0)</f>
        <v>0</v>
      </c>
      <c r="AL422" s="122">
        <f>-IF(AND(Inputs!$E$108&gt;='Financial calcs'!AL$14,Inputs!$E$108&lt;='Financial calcs'!AL$16),Inputs!$E$109,0)</f>
        <v>0</v>
      </c>
      <c r="AM422" s="122">
        <f>-IF(AND(Inputs!$E$108&gt;='Financial calcs'!AM$14,Inputs!$E$108&lt;='Financial calcs'!AM$16),Inputs!$E$109,0)</f>
        <v>0</v>
      </c>
      <c r="AN422" s="122">
        <f>-IF(AND(Inputs!$E$108&gt;='Financial calcs'!AN$14,Inputs!$E$108&lt;='Financial calcs'!AN$16),Inputs!$E$109,0)</f>
        <v>0</v>
      </c>
      <c r="AO422" s="122">
        <f>-IF(AND(Inputs!$E$108&gt;='Financial calcs'!AO$14,Inputs!$E$108&lt;='Financial calcs'!AO$16),Inputs!$E$109,0)</f>
        <v>0</v>
      </c>
      <c r="AP422" s="122">
        <f>-IF(AND(Inputs!$E$108&gt;='Financial calcs'!AP$14,Inputs!$E$108&lt;='Financial calcs'!AP$16),Inputs!$E$109,0)</f>
        <v>0</v>
      </c>
      <c r="AQ422" s="122">
        <f>-IF(AND(Inputs!$E$108&gt;='Financial calcs'!AQ$14,Inputs!$E$108&lt;='Financial calcs'!AQ$16),Inputs!$E$109,0)</f>
        <v>0</v>
      </c>
      <c r="AR422" s="122">
        <f>-IF(AND(Inputs!$E$108&gt;='Financial calcs'!AR$14,Inputs!$E$108&lt;='Financial calcs'!AR$16),Inputs!$E$109,0)</f>
        <v>0</v>
      </c>
      <c r="AS422" s="122">
        <f>-IF(AND(Inputs!$E$108&gt;='Financial calcs'!AS$14,Inputs!$E$108&lt;='Financial calcs'!AS$16),Inputs!$E$109,0)</f>
        <v>0</v>
      </c>
      <c r="AT422" s="122">
        <f>-IF(AND(Inputs!$E$108&gt;='Financial calcs'!AT$14,Inputs!$E$108&lt;='Financial calcs'!AT$16),Inputs!$E$109,0)</f>
        <v>0</v>
      </c>
      <c r="AU422" s="122">
        <f>-IF(AND(Inputs!$E$108&gt;='Financial calcs'!AU$14,Inputs!$E$108&lt;='Financial calcs'!AU$16),Inputs!$E$109,0)</f>
        <v>0</v>
      </c>
      <c r="AV422" s="122">
        <f>-IF(AND(Inputs!$E$108&gt;='Financial calcs'!AV$14,Inputs!$E$108&lt;='Financial calcs'!AV$16),Inputs!$E$109,0)</f>
        <v>0</v>
      </c>
      <c r="AW422" s="122">
        <f>-IF(AND(Inputs!$E$108&gt;='Financial calcs'!AW$14,Inputs!$E$108&lt;='Financial calcs'!AW$16),Inputs!$E$109,0)</f>
        <v>0</v>
      </c>
      <c r="AX422" s="122">
        <f>-IF(AND(Inputs!$E$108&gt;='Financial calcs'!AX$14,Inputs!$E$108&lt;='Financial calcs'!AX$16),Inputs!$E$109,0)</f>
        <v>0</v>
      </c>
      <c r="AY422" s="122">
        <f>-IF(AND(Inputs!$E$108&gt;='Financial calcs'!AY$14,Inputs!$E$108&lt;='Financial calcs'!AY$16),Inputs!$E$109,0)</f>
        <v>0</v>
      </c>
      <c r="AZ422" s="122">
        <f>-IF(AND(Inputs!$E$108&gt;='Financial calcs'!AZ$14,Inputs!$E$108&lt;='Financial calcs'!AZ$16),Inputs!$E$109,0)</f>
        <v>0</v>
      </c>
      <c r="BA422" s="122">
        <f>-IF(AND(Inputs!$E$108&gt;='Financial calcs'!BA$14,Inputs!$E$108&lt;='Financial calcs'!BA$16),Inputs!$E$109,0)</f>
        <v>0</v>
      </c>
      <c r="BB422" s="122">
        <f>-IF(AND(Inputs!$E$108&gt;='Financial calcs'!BB$14,Inputs!$E$108&lt;='Financial calcs'!BB$16),Inputs!$E$109,0)</f>
        <v>0</v>
      </c>
      <c r="BC422" s="122">
        <f>-IF(AND(Inputs!$E$108&gt;='Financial calcs'!BC$14,Inputs!$E$108&lt;='Financial calcs'!BC$16),Inputs!$E$109,0)</f>
        <v>0</v>
      </c>
      <c r="BD422" s="122">
        <f>-IF(AND(Inputs!$E$108&gt;='Financial calcs'!BD$14,Inputs!$E$108&lt;='Financial calcs'!BD$16),Inputs!$E$109,0)</f>
        <v>0</v>
      </c>
      <c r="BE422" s="122">
        <f>-IF(AND(Inputs!$E$108&gt;='Financial calcs'!BE$14,Inputs!$E$108&lt;='Financial calcs'!BE$16),Inputs!$E$109,0)</f>
        <v>0</v>
      </c>
      <c r="BF422" s="122">
        <f>-IF(AND(Inputs!$E$108&gt;='Financial calcs'!BF$14,Inputs!$E$108&lt;='Financial calcs'!BF$16),Inputs!$E$109,0)</f>
        <v>0</v>
      </c>
      <c r="BG422" s="122">
        <f>-IF(AND(Inputs!$E$108&gt;='Financial calcs'!BG$14,Inputs!$E$108&lt;='Financial calcs'!BG$16),Inputs!$E$109,0)</f>
        <v>0</v>
      </c>
      <c r="BH422" s="122">
        <f>-IF(AND(Inputs!$E$108&gt;='Financial calcs'!BH$14,Inputs!$E$108&lt;='Financial calcs'!BH$16),Inputs!$E$109,0)</f>
        <v>0</v>
      </c>
      <c r="BI422" s="122">
        <f>-IF(AND(Inputs!$E$108&gt;='Financial calcs'!BI$14,Inputs!$E$108&lt;='Financial calcs'!BI$16),Inputs!$E$109,0)</f>
        <v>0</v>
      </c>
      <c r="BJ422" s="122">
        <f>-IF(AND(Inputs!$E$108&gt;='Financial calcs'!BJ$14,Inputs!$E$108&lt;='Financial calcs'!BJ$16),Inputs!$E$109,0)</f>
        <v>0</v>
      </c>
      <c r="BK422" s="122">
        <f>-IF(AND(Inputs!$E$108&gt;='Financial calcs'!BK$14,Inputs!$E$108&lt;='Financial calcs'!BK$16),Inputs!$E$109,0)</f>
        <v>0</v>
      </c>
      <c r="BL422" s="122">
        <f>-IF(AND(Inputs!$E$108&gt;='Financial calcs'!BL$14,Inputs!$E$108&lt;='Financial calcs'!BL$16),Inputs!$E$109,0)</f>
        <v>0</v>
      </c>
      <c r="BM422" s="122">
        <f>-IF(AND(Inputs!$E$108&gt;='Financial calcs'!BM$14,Inputs!$E$108&lt;='Financial calcs'!BM$16),Inputs!$E$109,0)</f>
        <v>0</v>
      </c>
      <c r="BN422" s="122">
        <f>-IF(AND(Inputs!$E$108&gt;='Financial calcs'!BN$14,Inputs!$E$108&lt;='Financial calcs'!BN$16),Inputs!$E$109,0)</f>
        <v>0</v>
      </c>
      <c r="BO422" s="122">
        <f>-IF(AND(Inputs!$E$108&gt;='Financial calcs'!BO$14,Inputs!$E$108&lt;='Financial calcs'!BO$16),Inputs!$E$109,0)</f>
        <v>0</v>
      </c>
      <c r="BP422" s="122">
        <f>-IF(AND(Inputs!$E$108&gt;='Financial calcs'!BP$14,Inputs!$E$108&lt;='Financial calcs'!BP$16),Inputs!$E$109,0)</f>
        <v>0</v>
      </c>
      <c r="BQ422" s="122">
        <f>-IF(AND(Inputs!$E$108&gt;='Financial calcs'!BQ$14,Inputs!$E$108&lt;='Financial calcs'!BQ$16),Inputs!$E$109,0)</f>
        <v>0</v>
      </c>
      <c r="BR422" s="122">
        <f>-IF(AND(Inputs!$E$108&gt;='Financial calcs'!BR$14,Inputs!$E$108&lt;='Financial calcs'!BR$16),Inputs!$E$109,0)</f>
        <v>0</v>
      </c>
      <c r="BS422" s="122">
        <f>-IF(AND(Inputs!$E$108&gt;='Financial calcs'!BS$14,Inputs!$E$108&lt;='Financial calcs'!BS$16),Inputs!$E$109,0)</f>
        <v>0</v>
      </c>
      <c r="BT422" s="122">
        <f>-IF(AND(Inputs!$E$108&gt;='Financial calcs'!BT$14,Inputs!$E$108&lt;='Financial calcs'!BT$16),Inputs!$E$109,0)</f>
        <v>0</v>
      </c>
      <c r="BU422" s="122">
        <f>-IF(AND(Inputs!$E$108&gt;='Financial calcs'!BU$14,Inputs!$E$108&lt;='Financial calcs'!BU$16),Inputs!$E$109,0)</f>
        <v>0</v>
      </c>
      <c r="BV422" s="122">
        <f>-IF(AND(Inputs!$E$108&gt;='Financial calcs'!BV$14,Inputs!$E$108&lt;='Financial calcs'!BV$16),Inputs!$E$109,0)</f>
        <v>0</v>
      </c>
      <c r="BW422" s="122">
        <f>-IF(AND(Inputs!$E$108&gt;='Financial calcs'!BW$14,Inputs!$E$108&lt;='Financial calcs'!BW$16),Inputs!$E$109,0)</f>
        <v>0</v>
      </c>
      <c r="BX422" s="122">
        <f>-IF(AND(Inputs!$E$108&gt;='Financial calcs'!BX$14,Inputs!$E$108&lt;='Financial calcs'!BX$16),Inputs!$E$109,0)</f>
        <v>0</v>
      </c>
      <c r="BY422" s="122">
        <f>-IF(AND(Inputs!$E$108&gt;='Financial calcs'!BY$14,Inputs!$E$108&lt;='Financial calcs'!BY$16),Inputs!$E$109,0)</f>
        <v>0</v>
      </c>
      <c r="BZ422" s="122">
        <f>-IF(AND(Inputs!$E$108&gt;='Financial calcs'!BZ$14,Inputs!$E$108&lt;='Financial calcs'!BZ$16),Inputs!$E$109,0)</f>
        <v>0</v>
      </c>
      <c r="CA422" s="122">
        <f>-IF(AND(Inputs!$E$108&gt;='Financial calcs'!CA$14,Inputs!$E$108&lt;='Financial calcs'!CA$16),Inputs!$E$109,0)</f>
        <v>0</v>
      </c>
      <c r="CB422" s="122">
        <f>-IF(AND(Inputs!$E$108&gt;='Financial calcs'!CB$14,Inputs!$E$108&lt;='Financial calcs'!CB$16),Inputs!$E$109,0)</f>
        <v>0</v>
      </c>
      <c r="CC422" s="122">
        <f>-IF(AND(Inputs!$E$108&gt;='Financial calcs'!CC$14,Inputs!$E$108&lt;='Financial calcs'!CC$16),Inputs!$E$109,0)</f>
        <v>0</v>
      </c>
      <c r="CD422" s="122">
        <f>-IF(AND(Inputs!$E$108&gt;='Financial calcs'!CD$14,Inputs!$E$108&lt;='Financial calcs'!CD$16),Inputs!$E$109,0)</f>
        <v>0</v>
      </c>
      <c r="CE422" s="122">
        <f>-IF(AND(Inputs!$E$108&gt;='Financial calcs'!CE$14,Inputs!$E$108&lt;='Financial calcs'!CE$16),Inputs!$E$109,0)</f>
        <v>0</v>
      </c>
      <c r="CF422" s="122">
        <f>-IF(AND(Inputs!$E$108&gt;='Financial calcs'!CF$14,Inputs!$E$108&lt;='Financial calcs'!CF$16),Inputs!$E$109,0)</f>
        <v>0</v>
      </c>
      <c r="CG422" s="122">
        <f>-IF(AND(Inputs!$E$108&gt;='Financial calcs'!CG$14,Inputs!$E$108&lt;='Financial calcs'!CG$16),Inputs!$E$109,0)</f>
        <v>0</v>
      </c>
    </row>
    <row r="423" spans="1:86" s="102" customFormat="1" ht="4.1500000000000004" hidden="1" customHeight="1" outlineLevel="1" x14ac:dyDescent="0.3">
      <c r="CH423" s="66"/>
    </row>
    <row r="424" spans="1:86" ht="15" hidden="1" customHeight="1" outlineLevel="1" x14ac:dyDescent="0.3">
      <c r="B424" s="66" t="s">
        <v>517</v>
      </c>
      <c r="D424" s="122">
        <f>SUM(F424:CG424)</f>
        <v>0</v>
      </c>
      <c r="F424" s="122">
        <f>IF($D$88=0,0,F$88*Inputs!$E$113/$D$88)</f>
        <v>0</v>
      </c>
      <c r="G424" s="122">
        <f>IF($D$88=0,0,G$88*Inputs!$E$113/$D$88)</f>
        <v>0</v>
      </c>
      <c r="H424" s="122">
        <f>IF($D$88=0,0,H$88*Inputs!$E$113/$D$88)</f>
        <v>0</v>
      </c>
      <c r="I424" s="122">
        <f>IF($D$88=0,0,I$88*Inputs!$E$113/$D$88)</f>
        <v>0</v>
      </c>
      <c r="J424" s="122">
        <f>IF($D$88=0,0,J$88*Inputs!$E$113/$D$88)</f>
        <v>0</v>
      </c>
      <c r="K424" s="122">
        <f>IF($D$88=0,0,K$88*Inputs!$E$113/$D$88)</f>
        <v>0</v>
      </c>
      <c r="L424" s="122">
        <f>IF($D$88=0,0,L$88*Inputs!$E$113/$D$88)</f>
        <v>0</v>
      </c>
      <c r="M424" s="122">
        <f>IF($D$88=0,0,M$88*Inputs!$E$113/$D$88)</f>
        <v>0</v>
      </c>
      <c r="N424" s="122">
        <f>IF($D$88=0,0,N$88*Inputs!$E$113/$D$88)</f>
        <v>0</v>
      </c>
      <c r="O424" s="122">
        <f>IF($D$88=0,0,O$88*Inputs!$E$113/$D$88)</f>
        <v>0</v>
      </c>
      <c r="P424" s="122">
        <f>IF($D$88=0,0,P$88*Inputs!$E$113/$D$88)</f>
        <v>0</v>
      </c>
      <c r="Q424" s="122">
        <f>IF($D$88=0,0,Q$88*Inputs!$E$113/$D$88)</f>
        <v>0</v>
      </c>
      <c r="R424" s="122">
        <f>IF($D$88=0,0,R$88*Inputs!$E$113/$D$88)</f>
        <v>0</v>
      </c>
      <c r="S424" s="122">
        <f>IF($D$88=0,0,S$88*Inputs!$E$113/$D$88)</f>
        <v>0</v>
      </c>
      <c r="T424" s="122">
        <f>IF($D$88=0,0,T$88*Inputs!$E$113/$D$88)</f>
        <v>0</v>
      </c>
      <c r="U424" s="122">
        <f>IF($D$88=0,0,U$88*Inputs!$E$113/$D$88)</f>
        <v>0</v>
      </c>
      <c r="V424" s="122">
        <f>IF($D$88=0,0,V$88*Inputs!$E$113/$D$88)</f>
        <v>0</v>
      </c>
      <c r="W424" s="122">
        <f>IF($D$88=0,0,W$88*Inputs!$E$113/$D$88)</f>
        <v>0</v>
      </c>
      <c r="X424" s="122">
        <f>IF($D$88=0,0,X$88*Inputs!$E$113/$D$88)</f>
        <v>0</v>
      </c>
      <c r="Y424" s="122">
        <f>IF($D$88=0,0,Y$88*Inputs!$E$113/$D$88)</f>
        <v>0</v>
      </c>
      <c r="Z424" s="122">
        <f>IF($D$88=0,0,Z$88*Inputs!$E$113/$D$88)</f>
        <v>0</v>
      </c>
      <c r="AA424" s="122">
        <f>IF($D$88=0,0,AA$88*Inputs!$E$113/$D$88)</f>
        <v>0</v>
      </c>
      <c r="AB424" s="122">
        <f>IF($D$88=0,0,AB$88*Inputs!$E$113/$D$88)</f>
        <v>0</v>
      </c>
      <c r="AC424" s="122">
        <f>IF($D$88=0,0,AC$88*Inputs!$E$113/$D$88)</f>
        <v>0</v>
      </c>
      <c r="AD424" s="122">
        <f>IF($D$88=0,0,AD$88*Inputs!$E$113/$D$88)</f>
        <v>0</v>
      </c>
      <c r="AE424" s="122">
        <f>IF($D$88=0,0,AE$88*Inputs!$E$113/$D$88)</f>
        <v>0</v>
      </c>
      <c r="AF424" s="122">
        <f>IF($D$88=0,0,AF$88*Inputs!$E$113/$D$88)</f>
        <v>0</v>
      </c>
      <c r="AG424" s="122">
        <f>IF($D$88=0,0,AG$88*Inputs!$E$113/$D$88)</f>
        <v>0</v>
      </c>
      <c r="AH424" s="122">
        <f>IF($D$88=0,0,AH$88*Inputs!$E$113/$D$88)</f>
        <v>0</v>
      </c>
      <c r="AI424" s="122">
        <f>IF($D$88=0,0,AI$88*Inputs!$E$113/$D$88)</f>
        <v>0</v>
      </c>
      <c r="AJ424" s="122">
        <f>IF($D$88=0,0,AJ$88*Inputs!$E$113/$D$88)</f>
        <v>0</v>
      </c>
      <c r="AK424" s="122">
        <f>IF($D$88=0,0,AK$88*Inputs!$E$113/$D$88)</f>
        <v>0</v>
      </c>
      <c r="AL424" s="122">
        <f>IF($D$88=0,0,AL$88*Inputs!$E$113/$D$88)</f>
        <v>0</v>
      </c>
      <c r="AM424" s="122">
        <f>IF($D$88=0,0,AM$88*Inputs!$E$113/$D$88)</f>
        <v>0</v>
      </c>
      <c r="AN424" s="122">
        <f>IF($D$88=0,0,AN$88*Inputs!$E$113/$D$88)</f>
        <v>0</v>
      </c>
      <c r="AO424" s="122">
        <f>IF($D$88=0,0,AO$88*Inputs!$E$113/$D$88)</f>
        <v>0</v>
      </c>
      <c r="AP424" s="122">
        <f>IF($D$88=0,0,AP$88*Inputs!$E$113/$D$88)</f>
        <v>0</v>
      </c>
      <c r="AQ424" s="122">
        <f>IF($D$88=0,0,AQ$88*Inputs!$E$113/$D$88)</f>
        <v>0</v>
      </c>
      <c r="AR424" s="122">
        <f>IF($D$88=0,0,AR$88*Inputs!$E$113/$D$88)</f>
        <v>0</v>
      </c>
      <c r="AS424" s="122">
        <f>IF($D$88=0,0,AS$88*Inputs!$E$113/$D$88)</f>
        <v>0</v>
      </c>
      <c r="AT424" s="122">
        <f>IF($D$88=0,0,AT$88*Inputs!$E$113/$D$88)</f>
        <v>0</v>
      </c>
      <c r="AU424" s="122">
        <f>IF($D$88=0,0,AU$88*Inputs!$E$113/$D$88)</f>
        <v>0</v>
      </c>
      <c r="AV424" s="122">
        <f>IF($D$88=0,0,AV$88*Inputs!$E$113/$D$88)</f>
        <v>0</v>
      </c>
      <c r="AW424" s="122">
        <f>IF($D$88=0,0,AW$88*Inputs!$E$113/$D$88)</f>
        <v>0</v>
      </c>
      <c r="AX424" s="122">
        <f>IF($D$88=0,0,AX$88*Inputs!$E$113/$D$88)</f>
        <v>0</v>
      </c>
      <c r="AY424" s="122">
        <f>IF($D$88=0,0,AY$88*Inputs!$E$113/$D$88)</f>
        <v>0</v>
      </c>
      <c r="AZ424" s="122">
        <f>IF($D$88=0,0,AZ$88*Inputs!$E$113/$D$88)</f>
        <v>0</v>
      </c>
      <c r="BA424" s="122">
        <f>IF($D$88=0,0,BA$88*Inputs!$E$113/$D$88)</f>
        <v>0</v>
      </c>
      <c r="BB424" s="122">
        <f>IF($D$88=0,0,BB$88*Inputs!$E$113/$D$88)</f>
        <v>0</v>
      </c>
      <c r="BC424" s="122">
        <f>IF($D$88=0,0,BC$88*Inputs!$E$113/$D$88)</f>
        <v>0</v>
      </c>
      <c r="BD424" s="122">
        <f>IF($D$88=0,0,BD$88*Inputs!$E$113/$D$88)</f>
        <v>0</v>
      </c>
      <c r="BE424" s="122">
        <f>IF($D$88=0,0,BE$88*Inputs!$E$113/$D$88)</f>
        <v>0</v>
      </c>
      <c r="BF424" s="122">
        <f>IF($D$88=0,0,BF$88*Inputs!$E$113/$D$88)</f>
        <v>0</v>
      </c>
      <c r="BG424" s="122">
        <f>IF($D$88=0,0,BG$88*Inputs!$E$113/$D$88)</f>
        <v>0</v>
      </c>
      <c r="BH424" s="122">
        <f>IF($D$88=0,0,BH$88*Inputs!$E$113/$D$88)</f>
        <v>0</v>
      </c>
      <c r="BI424" s="122">
        <f>IF($D$88=0,0,BI$88*Inputs!$E$113/$D$88)</f>
        <v>0</v>
      </c>
      <c r="BJ424" s="122">
        <f>IF($D$88=0,0,BJ$88*Inputs!$E$113/$D$88)</f>
        <v>0</v>
      </c>
      <c r="BK424" s="122">
        <f>IF($D$88=0,0,BK$88*Inputs!$E$113/$D$88)</f>
        <v>0</v>
      </c>
      <c r="BL424" s="122">
        <f>IF($D$88=0,0,BL$88*Inputs!$E$113/$D$88)</f>
        <v>0</v>
      </c>
      <c r="BM424" s="122">
        <f>IF($D$88=0,0,BM$88*Inputs!$E$113/$D$88)</f>
        <v>0</v>
      </c>
      <c r="BN424" s="122">
        <f>IF($D$88=0,0,BN$88*Inputs!$E$113/$D$88)</f>
        <v>0</v>
      </c>
      <c r="BO424" s="122">
        <f>IF($D$88=0,0,BO$88*Inputs!$E$113/$D$88)</f>
        <v>0</v>
      </c>
      <c r="BP424" s="122">
        <f>IF($D$88=0,0,BP$88*Inputs!$E$113/$D$88)</f>
        <v>0</v>
      </c>
      <c r="BQ424" s="122">
        <f>IF($D$88=0,0,BQ$88*Inputs!$E$113/$D$88)</f>
        <v>0</v>
      </c>
      <c r="BR424" s="122">
        <f>IF($D$88=0,0,BR$88*Inputs!$E$113/$D$88)</f>
        <v>0</v>
      </c>
      <c r="BS424" s="122">
        <f>IF($D$88=0,0,BS$88*Inputs!$E$113/$D$88)</f>
        <v>0</v>
      </c>
      <c r="BT424" s="122">
        <f>IF($D$88=0,0,BT$88*Inputs!$E$113/$D$88)</f>
        <v>0</v>
      </c>
      <c r="BU424" s="122">
        <f>IF($D$88=0,0,BU$88*Inputs!$E$113/$D$88)</f>
        <v>0</v>
      </c>
      <c r="BV424" s="122">
        <f>IF($D$88=0,0,BV$88*Inputs!$E$113/$D$88)</f>
        <v>0</v>
      </c>
      <c r="BW424" s="122">
        <f>IF($D$88=0,0,BW$88*Inputs!$E$113/$D$88)</f>
        <v>0</v>
      </c>
      <c r="BX424" s="122">
        <f>IF($D$88=0,0,BX$88*Inputs!$E$113/$D$88)</f>
        <v>0</v>
      </c>
      <c r="BY424" s="122">
        <f>IF($D$88=0,0,BY$88*Inputs!$E$113/$D$88)</f>
        <v>0</v>
      </c>
      <c r="BZ424" s="122">
        <f>IF($D$88=0,0,BZ$88*Inputs!$E$113/$D$88)</f>
        <v>0</v>
      </c>
      <c r="CA424" s="122">
        <f>IF($D$88=0,0,CA$88*Inputs!$E$113/$D$88)</f>
        <v>0</v>
      </c>
      <c r="CB424" s="122">
        <f>IF($D$88=0,0,CB$88*Inputs!$E$113/$D$88)</f>
        <v>0</v>
      </c>
      <c r="CC424" s="122">
        <f>IF($D$88=0,0,CC$88*Inputs!$E$113/$D$88)</f>
        <v>0</v>
      </c>
      <c r="CD424" s="122">
        <f>IF($D$88=0,0,CD$88*Inputs!$E$113/$D$88)</f>
        <v>0</v>
      </c>
      <c r="CE424" s="122">
        <f>IF($D$88=0,0,CE$88*Inputs!$E$113/$D$88)</f>
        <v>0</v>
      </c>
      <c r="CF424" s="122">
        <f>IF($D$88=0,0,CF$88*Inputs!$E$113/$D$88)</f>
        <v>0</v>
      </c>
      <c r="CG424" s="122">
        <f>IF($D$88=0,0,CG$88*Inputs!$E$113/$D$88)</f>
        <v>0</v>
      </c>
    </row>
    <row r="425" spans="1:86" ht="16.149999999999999" hidden="1" customHeight="1" outlineLevel="1" x14ac:dyDescent="0.3">
      <c r="B425" s="66" t="s">
        <v>1233</v>
      </c>
      <c r="D425" s="122">
        <f>SUM(F425:CG425)</f>
        <v>0</v>
      </c>
      <c r="F425" s="122">
        <f>-IF(AND(Inputs!$E$112&gt;='Financial calcs'!F$14,Inputs!$E$112&lt;='Financial calcs'!F$16),Inputs!$E$113,0)</f>
        <v>0</v>
      </c>
      <c r="G425" s="122">
        <f>-IF(AND(Inputs!$E$112&gt;='Financial calcs'!G$14,Inputs!$E$112&lt;='Financial calcs'!G$16),Inputs!$E$113,0)</f>
        <v>0</v>
      </c>
      <c r="H425" s="122">
        <f>-IF(AND(Inputs!$E$112&gt;='Financial calcs'!H$14,Inputs!$E$112&lt;='Financial calcs'!H$16),Inputs!$E$113,0)</f>
        <v>0</v>
      </c>
      <c r="I425" s="122">
        <f>-IF(AND(Inputs!$E$112&gt;='Financial calcs'!I$14,Inputs!$E$112&lt;='Financial calcs'!I$16),Inputs!$E$113,0)</f>
        <v>0</v>
      </c>
      <c r="J425" s="122">
        <f>-IF(AND(Inputs!$E$112&gt;='Financial calcs'!J$14,Inputs!$E$112&lt;='Financial calcs'!J$16),Inputs!$E$113,0)</f>
        <v>0</v>
      </c>
      <c r="K425" s="122">
        <f>-IF(AND(Inputs!$E$112&gt;='Financial calcs'!K$14,Inputs!$E$112&lt;='Financial calcs'!K$16),Inputs!$E$113,0)</f>
        <v>0</v>
      </c>
      <c r="L425" s="122">
        <f>-IF(AND(Inputs!$E$112&gt;='Financial calcs'!L$14,Inputs!$E$112&lt;='Financial calcs'!L$16),Inputs!$E$113,0)</f>
        <v>0</v>
      </c>
      <c r="M425" s="122">
        <f>-IF(AND(Inputs!$E$112&gt;='Financial calcs'!M$14,Inputs!$E$112&lt;='Financial calcs'!M$16),Inputs!$E$113,0)</f>
        <v>0</v>
      </c>
      <c r="N425" s="122">
        <f>-IF(AND(Inputs!$E$112&gt;='Financial calcs'!N$14,Inputs!$E$112&lt;='Financial calcs'!N$16),Inputs!$E$113,0)</f>
        <v>0</v>
      </c>
      <c r="O425" s="122">
        <f>-IF(AND(Inputs!$E$112&gt;='Financial calcs'!O$14,Inputs!$E$112&lt;='Financial calcs'!O$16),Inputs!$E$113,0)</f>
        <v>0</v>
      </c>
      <c r="P425" s="122">
        <f>-IF(AND(Inputs!$E$112&gt;='Financial calcs'!P$14,Inputs!$E$112&lt;='Financial calcs'!P$16),Inputs!$E$113,0)</f>
        <v>0</v>
      </c>
      <c r="Q425" s="122">
        <f>-IF(AND(Inputs!$E$112&gt;='Financial calcs'!Q$14,Inputs!$E$112&lt;='Financial calcs'!Q$16),Inputs!$E$113,0)</f>
        <v>0</v>
      </c>
      <c r="R425" s="122">
        <f>-IF(AND(Inputs!$E$112&gt;='Financial calcs'!R$14,Inputs!$E$112&lt;='Financial calcs'!R$16),Inputs!$E$113,0)</f>
        <v>0</v>
      </c>
      <c r="S425" s="122">
        <f>-IF(AND(Inputs!$E$112&gt;='Financial calcs'!S$14,Inputs!$E$112&lt;='Financial calcs'!S$16),Inputs!$E$113,0)</f>
        <v>0</v>
      </c>
      <c r="T425" s="122">
        <f>-IF(AND(Inputs!$E$112&gt;='Financial calcs'!T$14,Inputs!$E$112&lt;='Financial calcs'!T$16),Inputs!$E$113,0)</f>
        <v>0</v>
      </c>
      <c r="U425" s="122">
        <f>-IF(AND(Inputs!$E$112&gt;='Financial calcs'!U$14,Inputs!$E$112&lt;='Financial calcs'!U$16),Inputs!$E$113,0)</f>
        <v>0</v>
      </c>
      <c r="V425" s="122">
        <f>-IF(AND(Inputs!$E$112&gt;='Financial calcs'!V$14,Inputs!$E$112&lt;='Financial calcs'!V$16),Inputs!$E$113,0)</f>
        <v>0</v>
      </c>
      <c r="W425" s="122">
        <f>-IF(AND(Inputs!$E$112&gt;='Financial calcs'!W$14,Inputs!$E$112&lt;='Financial calcs'!W$16),Inputs!$E$113,0)</f>
        <v>0</v>
      </c>
      <c r="X425" s="122">
        <f>-IF(AND(Inputs!$E$112&gt;='Financial calcs'!X$14,Inputs!$E$112&lt;='Financial calcs'!X$16),Inputs!$E$113,0)</f>
        <v>0</v>
      </c>
      <c r="Y425" s="122">
        <f>-IF(AND(Inputs!$E$112&gt;='Financial calcs'!Y$14,Inputs!$E$112&lt;='Financial calcs'!Y$16),Inputs!$E$113,0)</f>
        <v>0</v>
      </c>
      <c r="Z425" s="122">
        <f>-IF(AND(Inputs!$E$112&gt;='Financial calcs'!Z$14,Inputs!$E$112&lt;='Financial calcs'!Z$16),Inputs!$E$113,0)</f>
        <v>0</v>
      </c>
      <c r="AA425" s="122">
        <f>-IF(AND(Inputs!$E$112&gt;='Financial calcs'!AA$14,Inputs!$E$112&lt;='Financial calcs'!AA$16),Inputs!$E$113,0)</f>
        <v>0</v>
      </c>
      <c r="AB425" s="122">
        <f>-IF(AND(Inputs!$E$112&gt;='Financial calcs'!AB$14,Inputs!$E$112&lt;='Financial calcs'!AB$16),Inputs!$E$113,0)</f>
        <v>0</v>
      </c>
      <c r="AC425" s="122">
        <f>-IF(AND(Inputs!$E$112&gt;='Financial calcs'!AC$14,Inputs!$E$112&lt;='Financial calcs'!AC$16),Inputs!$E$113,0)</f>
        <v>0</v>
      </c>
      <c r="AD425" s="122">
        <f>-IF(AND(Inputs!$E$112&gt;='Financial calcs'!AD$14,Inputs!$E$112&lt;='Financial calcs'!AD$16),Inputs!$E$113,0)</f>
        <v>0</v>
      </c>
      <c r="AE425" s="122">
        <f>-IF(AND(Inputs!$E$112&gt;='Financial calcs'!AE$14,Inputs!$E$112&lt;='Financial calcs'!AE$16),Inputs!$E$113,0)</f>
        <v>0</v>
      </c>
      <c r="AF425" s="122">
        <f>-IF(AND(Inputs!$E$112&gt;='Financial calcs'!AF$14,Inputs!$E$112&lt;='Financial calcs'!AF$16),Inputs!$E$113,0)</f>
        <v>0</v>
      </c>
      <c r="AG425" s="122">
        <f>-IF(AND(Inputs!$E$112&gt;='Financial calcs'!AG$14,Inputs!$E$112&lt;='Financial calcs'!AG$16),Inputs!$E$113,0)</f>
        <v>0</v>
      </c>
      <c r="AH425" s="122">
        <f>-IF(AND(Inputs!$E$112&gt;='Financial calcs'!AH$14,Inputs!$E$112&lt;='Financial calcs'!AH$16),Inputs!$E$113,0)</f>
        <v>0</v>
      </c>
      <c r="AI425" s="122">
        <f>-IF(AND(Inputs!$E$112&gt;='Financial calcs'!AI$14,Inputs!$E$112&lt;='Financial calcs'!AI$16),Inputs!$E$113,0)</f>
        <v>0</v>
      </c>
      <c r="AJ425" s="122">
        <f>-IF(AND(Inputs!$E$112&gt;='Financial calcs'!AJ$14,Inputs!$E$112&lt;='Financial calcs'!AJ$16),Inputs!$E$113,0)</f>
        <v>0</v>
      </c>
      <c r="AK425" s="122">
        <f>-IF(AND(Inputs!$E$112&gt;='Financial calcs'!AK$14,Inputs!$E$112&lt;='Financial calcs'!AK$16),Inputs!$E$113,0)</f>
        <v>0</v>
      </c>
      <c r="AL425" s="122">
        <f>-IF(AND(Inputs!$E$112&gt;='Financial calcs'!AL$14,Inputs!$E$112&lt;='Financial calcs'!AL$16),Inputs!$E$113,0)</f>
        <v>0</v>
      </c>
      <c r="AM425" s="122">
        <f>-IF(AND(Inputs!$E$112&gt;='Financial calcs'!AM$14,Inputs!$E$112&lt;='Financial calcs'!AM$16),Inputs!$E$113,0)</f>
        <v>0</v>
      </c>
      <c r="AN425" s="122">
        <f>-IF(AND(Inputs!$E$112&gt;='Financial calcs'!AN$14,Inputs!$E$112&lt;='Financial calcs'!AN$16),Inputs!$E$113,0)</f>
        <v>0</v>
      </c>
      <c r="AO425" s="122">
        <f>-IF(AND(Inputs!$E$112&gt;='Financial calcs'!AO$14,Inputs!$E$112&lt;='Financial calcs'!AO$16),Inputs!$E$113,0)</f>
        <v>0</v>
      </c>
      <c r="AP425" s="122">
        <f>-IF(AND(Inputs!$E$112&gt;='Financial calcs'!AP$14,Inputs!$E$112&lt;='Financial calcs'!AP$16),Inputs!$E$113,0)</f>
        <v>0</v>
      </c>
      <c r="AQ425" s="122">
        <f>-IF(AND(Inputs!$E$112&gt;='Financial calcs'!AQ$14,Inputs!$E$112&lt;='Financial calcs'!AQ$16),Inputs!$E$113,0)</f>
        <v>0</v>
      </c>
      <c r="AR425" s="122">
        <f>-IF(AND(Inputs!$E$112&gt;='Financial calcs'!AR$14,Inputs!$E$112&lt;='Financial calcs'!AR$16),Inputs!$E$113,0)</f>
        <v>0</v>
      </c>
      <c r="AS425" s="122">
        <f>-IF(AND(Inputs!$E$112&gt;='Financial calcs'!AS$14,Inputs!$E$112&lt;='Financial calcs'!AS$16),Inputs!$E$113,0)</f>
        <v>0</v>
      </c>
      <c r="AT425" s="122">
        <f>-IF(AND(Inputs!$E$112&gt;='Financial calcs'!AT$14,Inputs!$E$112&lt;='Financial calcs'!AT$16),Inputs!$E$113,0)</f>
        <v>0</v>
      </c>
      <c r="AU425" s="122">
        <f>-IF(AND(Inputs!$E$112&gt;='Financial calcs'!AU$14,Inputs!$E$112&lt;='Financial calcs'!AU$16),Inputs!$E$113,0)</f>
        <v>0</v>
      </c>
      <c r="AV425" s="122">
        <f>-IF(AND(Inputs!$E$112&gt;='Financial calcs'!AV$14,Inputs!$E$112&lt;='Financial calcs'!AV$16),Inputs!$E$113,0)</f>
        <v>0</v>
      </c>
      <c r="AW425" s="122">
        <f>-IF(AND(Inputs!$E$112&gt;='Financial calcs'!AW$14,Inputs!$E$112&lt;='Financial calcs'!AW$16),Inputs!$E$113,0)</f>
        <v>0</v>
      </c>
      <c r="AX425" s="122">
        <f>-IF(AND(Inputs!$E$112&gt;='Financial calcs'!AX$14,Inputs!$E$112&lt;='Financial calcs'!AX$16),Inputs!$E$113,0)</f>
        <v>0</v>
      </c>
      <c r="AY425" s="122">
        <f>-IF(AND(Inputs!$E$112&gt;='Financial calcs'!AY$14,Inputs!$E$112&lt;='Financial calcs'!AY$16),Inputs!$E$113,0)</f>
        <v>0</v>
      </c>
      <c r="AZ425" s="122">
        <f>-IF(AND(Inputs!$E$112&gt;='Financial calcs'!AZ$14,Inputs!$E$112&lt;='Financial calcs'!AZ$16),Inputs!$E$113,0)</f>
        <v>0</v>
      </c>
      <c r="BA425" s="122">
        <f>-IF(AND(Inputs!$E$112&gt;='Financial calcs'!BA$14,Inputs!$E$112&lt;='Financial calcs'!BA$16),Inputs!$E$113,0)</f>
        <v>0</v>
      </c>
      <c r="BB425" s="122">
        <f>-IF(AND(Inputs!$E$112&gt;='Financial calcs'!BB$14,Inputs!$E$112&lt;='Financial calcs'!BB$16),Inputs!$E$113,0)</f>
        <v>0</v>
      </c>
      <c r="BC425" s="122">
        <f>-IF(AND(Inputs!$E$112&gt;='Financial calcs'!BC$14,Inputs!$E$112&lt;='Financial calcs'!BC$16),Inputs!$E$113,0)</f>
        <v>0</v>
      </c>
      <c r="BD425" s="122">
        <f>-IF(AND(Inputs!$E$112&gt;='Financial calcs'!BD$14,Inputs!$E$112&lt;='Financial calcs'!BD$16),Inputs!$E$113,0)</f>
        <v>0</v>
      </c>
      <c r="BE425" s="122">
        <f>-IF(AND(Inputs!$E$112&gt;='Financial calcs'!BE$14,Inputs!$E$112&lt;='Financial calcs'!BE$16),Inputs!$E$113,0)</f>
        <v>0</v>
      </c>
      <c r="BF425" s="122">
        <f>-IF(AND(Inputs!$E$112&gt;='Financial calcs'!BF$14,Inputs!$E$112&lt;='Financial calcs'!BF$16),Inputs!$E$113,0)</f>
        <v>0</v>
      </c>
      <c r="BG425" s="122">
        <f>-IF(AND(Inputs!$E$112&gt;='Financial calcs'!BG$14,Inputs!$E$112&lt;='Financial calcs'!BG$16),Inputs!$E$113,0)</f>
        <v>0</v>
      </c>
      <c r="BH425" s="122">
        <f>-IF(AND(Inputs!$E$112&gt;='Financial calcs'!BH$14,Inputs!$E$112&lt;='Financial calcs'!BH$16),Inputs!$E$113,0)</f>
        <v>0</v>
      </c>
      <c r="BI425" s="122">
        <f>-IF(AND(Inputs!$E$112&gt;='Financial calcs'!BI$14,Inputs!$E$112&lt;='Financial calcs'!BI$16),Inputs!$E$113,0)</f>
        <v>0</v>
      </c>
      <c r="BJ425" s="122">
        <f>-IF(AND(Inputs!$E$112&gt;='Financial calcs'!BJ$14,Inputs!$E$112&lt;='Financial calcs'!BJ$16),Inputs!$E$113,0)</f>
        <v>0</v>
      </c>
      <c r="BK425" s="122">
        <f>-IF(AND(Inputs!$E$112&gt;='Financial calcs'!BK$14,Inputs!$E$112&lt;='Financial calcs'!BK$16),Inputs!$E$113,0)</f>
        <v>0</v>
      </c>
      <c r="BL425" s="122">
        <f>-IF(AND(Inputs!$E$112&gt;='Financial calcs'!BL$14,Inputs!$E$112&lt;='Financial calcs'!BL$16),Inputs!$E$113,0)</f>
        <v>0</v>
      </c>
      <c r="BM425" s="122">
        <f>-IF(AND(Inputs!$E$112&gt;='Financial calcs'!BM$14,Inputs!$E$112&lt;='Financial calcs'!BM$16),Inputs!$E$113,0)</f>
        <v>0</v>
      </c>
      <c r="BN425" s="122">
        <f>-IF(AND(Inputs!$E$112&gt;='Financial calcs'!BN$14,Inputs!$E$112&lt;='Financial calcs'!BN$16),Inputs!$E$113,0)</f>
        <v>0</v>
      </c>
      <c r="BO425" s="122">
        <f>-IF(AND(Inputs!$E$112&gt;='Financial calcs'!BO$14,Inputs!$E$112&lt;='Financial calcs'!BO$16),Inputs!$E$113,0)</f>
        <v>0</v>
      </c>
      <c r="BP425" s="122">
        <f>-IF(AND(Inputs!$E$112&gt;='Financial calcs'!BP$14,Inputs!$E$112&lt;='Financial calcs'!BP$16),Inputs!$E$113,0)</f>
        <v>0</v>
      </c>
      <c r="BQ425" s="122">
        <f>-IF(AND(Inputs!$E$112&gt;='Financial calcs'!BQ$14,Inputs!$E$112&lt;='Financial calcs'!BQ$16),Inputs!$E$113,0)</f>
        <v>0</v>
      </c>
      <c r="BR425" s="122">
        <f>-IF(AND(Inputs!$E$112&gt;='Financial calcs'!BR$14,Inputs!$E$112&lt;='Financial calcs'!BR$16),Inputs!$E$113,0)</f>
        <v>0</v>
      </c>
      <c r="BS425" s="122">
        <f>-IF(AND(Inputs!$E$112&gt;='Financial calcs'!BS$14,Inputs!$E$112&lt;='Financial calcs'!BS$16),Inputs!$E$113,0)</f>
        <v>0</v>
      </c>
      <c r="BT425" s="122">
        <f>-IF(AND(Inputs!$E$112&gt;='Financial calcs'!BT$14,Inputs!$E$112&lt;='Financial calcs'!BT$16),Inputs!$E$113,0)</f>
        <v>0</v>
      </c>
      <c r="BU425" s="122">
        <f>-IF(AND(Inputs!$E$112&gt;='Financial calcs'!BU$14,Inputs!$E$112&lt;='Financial calcs'!BU$16),Inputs!$E$113,0)</f>
        <v>0</v>
      </c>
      <c r="BV425" s="122">
        <f>-IF(AND(Inputs!$E$112&gt;='Financial calcs'!BV$14,Inputs!$E$112&lt;='Financial calcs'!BV$16),Inputs!$E$113,0)</f>
        <v>0</v>
      </c>
      <c r="BW425" s="122">
        <f>-IF(AND(Inputs!$E$112&gt;='Financial calcs'!BW$14,Inputs!$E$112&lt;='Financial calcs'!BW$16),Inputs!$E$113,0)</f>
        <v>0</v>
      </c>
      <c r="BX425" s="122">
        <f>-IF(AND(Inputs!$E$112&gt;='Financial calcs'!BX$14,Inputs!$E$112&lt;='Financial calcs'!BX$16),Inputs!$E$113,0)</f>
        <v>0</v>
      </c>
      <c r="BY425" s="122">
        <f>-IF(AND(Inputs!$E$112&gt;='Financial calcs'!BY$14,Inputs!$E$112&lt;='Financial calcs'!BY$16),Inputs!$E$113,0)</f>
        <v>0</v>
      </c>
      <c r="BZ425" s="122">
        <f>-IF(AND(Inputs!$E$112&gt;='Financial calcs'!BZ$14,Inputs!$E$112&lt;='Financial calcs'!BZ$16),Inputs!$E$113,0)</f>
        <v>0</v>
      </c>
      <c r="CA425" s="122">
        <f>-IF(AND(Inputs!$E$112&gt;='Financial calcs'!CA$14,Inputs!$E$112&lt;='Financial calcs'!CA$16),Inputs!$E$113,0)</f>
        <v>0</v>
      </c>
      <c r="CB425" s="122">
        <f>-IF(AND(Inputs!$E$112&gt;='Financial calcs'!CB$14,Inputs!$E$112&lt;='Financial calcs'!CB$16),Inputs!$E$113,0)</f>
        <v>0</v>
      </c>
      <c r="CC425" s="122">
        <f>-IF(AND(Inputs!$E$112&gt;='Financial calcs'!CC$14,Inputs!$E$112&lt;='Financial calcs'!CC$16),Inputs!$E$113,0)</f>
        <v>0</v>
      </c>
      <c r="CD425" s="122">
        <f>-IF(AND(Inputs!$E$112&gt;='Financial calcs'!CD$14,Inputs!$E$112&lt;='Financial calcs'!CD$16),Inputs!$E$113,0)</f>
        <v>0</v>
      </c>
      <c r="CE425" s="122">
        <f>-IF(AND(Inputs!$E$112&gt;='Financial calcs'!CE$14,Inputs!$E$112&lt;='Financial calcs'!CE$16),Inputs!$E$113,0)</f>
        <v>0</v>
      </c>
      <c r="CF425" s="122">
        <f>-IF(AND(Inputs!$E$112&gt;='Financial calcs'!CF$14,Inputs!$E$112&lt;='Financial calcs'!CF$16),Inputs!$E$113,0)</f>
        <v>0</v>
      </c>
      <c r="CG425" s="122">
        <f>-IF(AND(Inputs!$E$112&gt;='Financial calcs'!CG$14,Inputs!$E$112&lt;='Financial calcs'!CG$16),Inputs!$E$113,0)</f>
        <v>0</v>
      </c>
    </row>
    <row r="426" spans="1:86" ht="4.9000000000000004" hidden="1" customHeight="1" outlineLevel="1" x14ac:dyDescent="0.3"/>
    <row r="427" spans="1:86" ht="16.899999999999999" hidden="1" customHeight="1" outlineLevel="1" thickBot="1" x14ac:dyDescent="0.35">
      <c r="B427" s="74" t="s">
        <v>518</v>
      </c>
      <c r="F427" s="488">
        <f>SUM(F416:F425)</f>
        <v>0</v>
      </c>
      <c r="G427" s="488">
        <f t="shared" ref="G427:BQ427" si="549">SUM(G416:G425)</f>
        <v>0</v>
      </c>
      <c r="H427" s="488">
        <f t="shared" si="549"/>
        <v>0</v>
      </c>
      <c r="I427" s="488">
        <f t="shared" si="549"/>
        <v>0</v>
      </c>
      <c r="J427" s="488">
        <f t="shared" si="549"/>
        <v>0</v>
      </c>
      <c r="K427" s="488">
        <f t="shared" si="549"/>
        <v>0</v>
      </c>
      <c r="L427" s="488">
        <f t="shared" si="549"/>
        <v>0</v>
      </c>
      <c r="M427" s="488">
        <f t="shared" si="549"/>
        <v>0</v>
      </c>
      <c r="N427" s="488">
        <f t="shared" si="549"/>
        <v>0</v>
      </c>
      <c r="O427" s="488">
        <f t="shared" si="549"/>
        <v>0</v>
      </c>
      <c r="P427" s="488">
        <f t="shared" si="549"/>
        <v>0</v>
      </c>
      <c r="Q427" s="488">
        <f t="shared" si="549"/>
        <v>0</v>
      </c>
      <c r="R427" s="488">
        <f t="shared" si="549"/>
        <v>0</v>
      </c>
      <c r="S427" s="488">
        <f t="shared" si="549"/>
        <v>0</v>
      </c>
      <c r="T427" s="488">
        <f t="shared" si="549"/>
        <v>0</v>
      </c>
      <c r="U427" s="488">
        <f t="shared" si="549"/>
        <v>0</v>
      </c>
      <c r="V427" s="488">
        <f t="shared" si="549"/>
        <v>0</v>
      </c>
      <c r="W427" s="488">
        <f t="shared" si="549"/>
        <v>0</v>
      </c>
      <c r="X427" s="488">
        <f t="shared" si="549"/>
        <v>0</v>
      </c>
      <c r="Y427" s="488">
        <f t="shared" si="549"/>
        <v>0</v>
      </c>
      <c r="Z427" s="488">
        <f t="shared" si="549"/>
        <v>0</v>
      </c>
      <c r="AA427" s="488">
        <f t="shared" si="549"/>
        <v>0</v>
      </c>
      <c r="AB427" s="488">
        <f t="shared" si="549"/>
        <v>0</v>
      </c>
      <c r="AC427" s="488">
        <f t="shared" si="549"/>
        <v>0</v>
      </c>
      <c r="AD427" s="488">
        <f t="shared" si="549"/>
        <v>0</v>
      </c>
      <c r="AE427" s="488">
        <f t="shared" si="549"/>
        <v>0</v>
      </c>
      <c r="AF427" s="488">
        <f t="shared" si="549"/>
        <v>0</v>
      </c>
      <c r="AG427" s="488">
        <f t="shared" si="549"/>
        <v>0</v>
      </c>
      <c r="AH427" s="488">
        <f t="shared" si="549"/>
        <v>0</v>
      </c>
      <c r="AI427" s="488">
        <f t="shared" si="549"/>
        <v>0</v>
      </c>
      <c r="AJ427" s="488">
        <f t="shared" si="549"/>
        <v>0</v>
      </c>
      <c r="AK427" s="488">
        <f t="shared" si="549"/>
        <v>0</v>
      </c>
      <c r="AL427" s="488">
        <f t="shared" si="549"/>
        <v>0</v>
      </c>
      <c r="AM427" s="488">
        <f t="shared" si="549"/>
        <v>0</v>
      </c>
      <c r="AN427" s="488">
        <f t="shared" si="549"/>
        <v>0</v>
      </c>
      <c r="AO427" s="488">
        <f t="shared" si="549"/>
        <v>0</v>
      </c>
      <c r="AP427" s="488">
        <f t="shared" si="549"/>
        <v>0</v>
      </c>
      <c r="AQ427" s="488">
        <f t="shared" si="549"/>
        <v>0</v>
      </c>
      <c r="AR427" s="488">
        <f t="shared" si="549"/>
        <v>0</v>
      </c>
      <c r="AS427" s="488">
        <f t="shared" si="549"/>
        <v>0</v>
      </c>
      <c r="AT427" s="488">
        <f t="shared" si="549"/>
        <v>0</v>
      </c>
      <c r="AU427" s="488">
        <f t="shared" si="549"/>
        <v>0</v>
      </c>
      <c r="AV427" s="488">
        <f t="shared" si="549"/>
        <v>0</v>
      </c>
      <c r="AW427" s="488">
        <f t="shared" si="549"/>
        <v>0</v>
      </c>
      <c r="AX427" s="488">
        <f t="shared" si="549"/>
        <v>0</v>
      </c>
      <c r="AY427" s="488">
        <f t="shared" si="549"/>
        <v>0</v>
      </c>
      <c r="AZ427" s="488">
        <f t="shared" si="549"/>
        <v>0</v>
      </c>
      <c r="BA427" s="488">
        <f t="shared" si="549"/>
        <v>0</v>
      </c>
      <c r="BB427" s="488">
        <f t="shared" si="549"/>
        <v>0</v>
      </c>
      <c r="BC427" s="488">
        <f t="shared" si="549"/>
        <v>0</v>
      </c>
      <c r="BD427" s="488">
        <f t="shared" si="549"/>
        <v>0</v>
      </c>
      <c r="BE427" s="488">
        <f t="shared" si="549"/>
        <v>0</v>
      </c>
      <c r="BF427" s="488">
        <f t="shared" si="549"/>
        <v>0</v>
      </c>
      <c r="BG427" s="488">
        <f t="shared" si="549"/>
        <v>0</v>
      </c>
      <c r="BH427" s="488">
        <f t="shared" si="549"/>
        <v>0</v>
      </c>
      <c r="BI427" s="488">
        <f t="shared" si="549"/>
        <v>0</v>
      </c>
      <c r="BJ427" s="488">
        <f t="shared" si="549"/>
        <v>0</v>
      </c>
      <c r="BK427" s="488">
        <f t="shared" si="549"/>
        <v>0</v>
      </c>
      <c r="BL427" s="488">
        <f t="shared" si="549"/>
        <v>0</v>
      </c>
      <c r="BM427" s="488">
        <f t="shared" si="549"/>
        <v>0</v>
      </c>
      <c r="BN427" s="488">
        <f t="shared" si="549"/>
        <v>0</v>
      </c>
      <c r="BO427" s="488">
        <f t="shared" si="549"/>
        <v>0</v>
      </c>
      <c r="BP427" s="488">
        <f t="shared" si="549"/>
        <v>0</v>
      </c>
      <c r="BQ427" s="488">
        <f t="shared" si="549"/>
        <v>0</v>
      </c>
      <c r="BR427" s="488">
        <f>SUM(BR416:BR425)</f>
        <v>0</v>
      </c>
      <c r="BS427" s="488">
        <f t="shared" ref="BS427:CG427" si="550">SUM(BS416:BS425)</f>
        <v>0</v>
      </c>
      <c r="BT427" s="488">
        <f t="shared" si="550"/>
        <v>0</v>
      </c>
      <c r="BU427" s="488">
        <f t="shared" si="550"/>
        <v>0</v>
      </c>
      <c r="BV427" s="488">
        <f t="shared" si="550"/>
        <v>0</v>
      </c>
      <c r="BW427" s="488">
        <f t="shared" si="550"/>
        <v>0</v>
      </c>
      <c r="BX427" s="488">
        <f t="shared" si="550"/>
        <v>0</v>
      </c>
      <c r="BY427" s="488">
        <f t="shared" si="550"/>
        <v>0</v>
      </c>
      <c r="BZ427" s="488">
        <f t="shared" si="550"/>
        <v>0</v>
      </c>
      <c r="CA427" s="488">
        <f t="shared" si="550"/>
        <v>0</v>
      </c>
      <c r="CB427" s="488">
        <f t="shared" si="550"/>
        <v>0</v>
      </c>
      <c r="CC427" s="488">
        <f t="shared" si="550"/>
        <v>0</v>
      </c>
      <c r="CD427" s="488">
        <f t="shared" si="550"/>
        <v>0</v>
      </c>
      <c r="CE427" s="488">
        <f t="shared" si="550"/>
        <v>0</v>
      </c>
      <c r="CF427" s="488">
        <f t="shared" si="550"/>
        <v>0</v>
      </c>
      <c r="CG427" s="488">
        <f t="shared" si="550"/>
        <v>0</v>
      </c>
    </row>
    <row r="428" spans="1:86" s="102" customFormat="1" ht="4.1500000000000004" hidden="1" customHeight="1" outlineLevel="1" thickTop="1" x14ac:dyDescent="0.3">
      <c r="CH428" s="66"/>
    </row>
    <row r="429" spans="1:86" s="147" customFormat="1" ht="21" hidden="1" outlineLevel="1" collapsed="1" x14ac:dyDescent="0.4">
      <c r="A429" s="69" t="s">
        <v>914</v>
      </c>
      <c r="B429" s="70"/>
      <c r="C429" s="70"/>
      <c r="D429" s="70"/>
      <c r="E429" s="70"/>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66"/>
    </row>
    <row r="430" spans="1:86" ht="7.15" hidden="1" customHeight="1" outlineLevel="1" x14ac:dyDescent="0.3"/>
    <row r="431" spans="1:86" ht="14.45" hidden="1" outlineLevel="1" x14ac:dyDescent="0.3">
      <c r="B431" s="74" t="s">
        <v>32</v>
      </c>
      <c r="F431" s="89">
        <f>IF(LOOKUP(F$16,'Calculations - pre operations'!$F$155:$X$155,'Calculations - pre operations'!$F$159:$X$159)&gt;0,LOOKUP(F$16,'Calculations - pre operations'!$F$155:$X$155,'Calculations - pre operations'!$F$159:$X$159),E$434)</f>
        <v>0</v>
      </c>
      <c r="G431" s="89">
        <f>IF(LOOKUP(G$16,'Calculations - pre operations'!$F$155:$X$155,'Calculations - pre operations'!$F$159:$X$159)&gt;0,LOOKUP(G$16,'Calculations - pre operations'!$F$155:$X$155,'Calculations - pre operations'!$F$159:$X$159),F$434)</f>
        <v>374904.11231396627</v>
      </c>
      <c r="H431" s="89">
        <f>IF(LOOKUP(H$16,'Calculations - pre operations'!$F$155:$X$155,'Calculations - pre operations'!$F$159:$X$159)&gt;0,LOOKUP(H$16,'Calculations - pre operations'!$F$155:$X$155,'Calculations - pre operations'!$F$159:$X$159),G$434)</f>
        <v>896973.31554820365</v>
      </c>
      <c r="I431" s="89">
        <f>IF(LOOKUP(I$16,'Calculations - pre operations'!$F$155:$X$155,'Calculations - pre operations'!$F$159:$X$159)&gt;0,LOOKUP(I$16,'Calculations - pre operations'!$F$155:$X$155,'Calculations - pre operations'!$F$159:$X$159),H$434)</f>
        <v>874748.5147112119</v>
      </c>
      <c r="J431" s="89">
        <f>IF(LOOKUP(J$16,'Calculations - pre operations'!$F$155:$X$155,'Calculations - pre operations'!$F$159:$X$159)&gt;0,LOOKUP(J$16,'Calculations - pre operations'!$F$155:$X$155,'Calculations - pre operations'!$F$159:$X$159),I$434)</f>
        <v>852155.34700951865</v>
      </c>
      <c r="K431" s="89">
        <f>IF(LOOKUP(K$16,'Calculations - pre operations'!$F$155:$X$155,'Calculations - pre operations'!$F$159:$X$159)&gt;0,LOOKUP(K$16,'Calculations - pre operations'!$F$155:$X$155,'Calculations - pre operations'!$F$159:$X$159),J$434)</f>
        <v>829807.75721762632</v>
      </c>
      <c r="L431" s="89">
        <f>IF(LOOKUP(L$16,'Calculations - pre operations'!$F$155:$X$155,'Calculations - pre operations'!$F$159:$X$159)&gt;0,LOOKUP(L$16,'Calculations - pre operations'!$F$155:$X$155,'Calculations - pre operations'!$F$159:$X$159),K$434)</f>
        <v>807214.58951593307</v>
      </c>
      <c r="M431" s="89">
        <f>IF(LOOKUP(M$16,'Calculations - pre operations'!$F$155:$X$155,'Calculations - pre operations'!$F$159:$X$159)&gt;0,LOOKUP(M$16,'Calculations - pre operations'!$F$155:$X$155,'Calculations - pre operations'!$F$159:$X$159),L$434)</f>
        <v>784989.78867894132</v>
      </c>
      <c r="N431" s="89">
        <f>IF(LOOKUP(N$16,'Calculations - pre operations'!$F$155:$X$155,'Calculations - pre operations'!$F$159:$X$159)&gt;0,LOOKUP(N$16,'Calculations - pre operations'!$F$155:$X$155,'Calculations - pre operations'!$F$159:$X$159),M$434)</f>
        <v>762396.62097724807</v>
      </c>
      <c r="O431" s="89">
        <f>IF(LOOKUP(O$16,'Calculations - pre operations'!$F$155:$X$155,'Calculations - pre operations'!$F$159:$X$159)&gt;0,LOOKUP(O$16,'Calculations - pre operations'!$F$155:$X$155,'Calculations - pre operations'!$F$159:$X$159),N$434)</f>
        <v>740171.82014025631</v>
      </c>
      <c r="P431" s="89">
        <f>IF(LOOKUP(P$16,'Calculations - pre operations'!$F$155:$X$155,'Calculations - pre operations'!$F$159:$X$159)&gt;0,LOOKUP(P$16,'Calculations - pre operations'!$F$155:$X$155,'Calculations - pre operations'!$F$159:$X$159),O$434)</f>
        <v>717578.65243856306</v>
      </c>
      <c r="Q431" s="89">
        <f>IF(LOOKUP(Q$16,'Calculations - pre operations'!$F$155:$X$155,'Calculations - pre operations'!$F$159:$X$159)&gt;0,LOOKUP(Q$16,'Calculations - pre operations'!$F$155:$X$155,'Calculations - pre operations'!$F$159:$X$159),P$434)</f>
        <v>695353.85160157131</v>
      </c>
      <c r="R431" s="89">
        <f>IF(LOOKUP(R$16,'Calculations - pre operations'!$F$155:$X$155,'Calculations - pre operations'!$F$159:$X$159)&gt;0,LOOKUP(R$16,'Calculations - pre operations'!$F$155:$X$155,'Calculations - pre operations'!$F$159:$X$159),Q$434)</f>
        <v>672760.68389987806</v>
      </c>
      <c r="S431" s="89">
        <f>IF(LOOKUP(S$16,'Calculations - pre operations'!$F$155:$X$155,'Calculations - pre operations'!$F$159:$X$159)&gt;0,LOOKUP(S$16,'Calculations - pre operations'!$F$155:$X$155,'Calculations - pre operations'!$F$159:$X$159),R$434)</f>
        <v>650413.09410798573</v>
      </c>
      <c r="T431" s="89">
        <f>IF(LOOKUP(T$16,'Calculations - pre operations'!$F$155:$X$155,'Calculations - pre operations'!$F$159:$X$159)&gt;0,LOOKUP(T$16,'Calculations - pre operations'!$F$155:$X$155,'Calculations - pre operations'!$F$159:$X$159),S$434)</f>
        <v>627819.92640629248</v>
      </c>
      <c r="U431" s="89">
        <f>IF(LOOKUP(U$16,'Calculations - pre operations'!$F$155:$X$155,'Calculations - pre operations'!$F$159:$X$159)&gt;0,LOOKUP(U$16,'Calculations - pre operations'!$F$155:$X$155,'Calculations - pre operations'!$F$159:$X$159),T$434)</f>
        <v>605595.12556930073</v>
      </c>
      <c r="V431" s="89">
        <f>IF(LOOKUP(V$16,'Calculations - pre operations'!$F$155:$X$155,'Calculations - pre operations'!$F$159:$X$159)&gt;0,LOOKUP(V$16,'Calculations - pre operations'!$F$155:$X$155,'Calculations - pre operations'!$F$159:$X$159),U$434)</f>
        <v>583001.95786760747</v>
      </c>
      <c r="W431" s="89">
        <f>IF(LOOKUP(W$16,'Calculations - pre operations'!$F$155:$X$155,'Calculations - pre operations'!$F$159:$X$159)&gt;0,LOOKUP(W$16,'Calculations - pre operations'!$F$155:$X$155,'Calculations - pre operations'!$F$159:$X$159),V$434)</f>
        <v>560777.15703061572</v>
      </c>
      <c r="X431" s="89">
        <f>IF(LOOKUP(X$16,'Calculations - pre operations'!$F$155:$X$155,'Calculations - pre operations'!$F$159:$X$159)&gt;0,LOOKUP(X$16,'Calculations - pre operations'!$F$155:$X$155,'Calculations - pre operations'!$F$159:$X$159),W$434)</f>
        <v>538183.98932892247</v>
      </c>
      <c r="Y431" s="89">
        <f>IF(LOOKUP(Y$16,'Calculations - pre operations'!$F$155:$X$155,'Calculations - pre operations'!$F$159:$X$159)&gt;0,LOOKUP(Y$16,'Calculations - pre operations'!$F$155:$X$155,'Calculations - pre operations'!$F$159:$X$159),X$434)</f>
        <v>515959.18849193072</v>
      </c>
      <c r="Z431" s="89">
        <f>IF(LOOKUP(Z$16,'Calculations - pre operations'!$F$155:$X$155,'Calculations - pre operations'!$F$159:$X$159)&gt;0,LOOKUP(Z$16,'Calculations - pre operations'!$F$155:$X$155,'Calculations - pre operations'!$F$159:$X$159),Y$434)</f>
        <v>493366.02079023741</v>
      </c>
      <c r="AA431" s="89">
        <f>IF(LOOKUP(AA$16,'Calculations - pre operations'!$F$155:$X$155,'Calculations - pre operations'!$F$159:$X$159)&gt;0,LOOKUP(AA$16,'Calculations - pre operations'!$F$155:$X$155,'Calculations - pre operations'!$F$159:$X$159),Z$434)</f>
        <v>471018.43099834514</v>
      </c>
      <c r="AB431" s="89">
        <f>IF(LOOKUP(AB$16,'Calculations - pre operations'!$F$155:$X$155,'Calculations - pre operations'!$F$159:$X$159)&gt;0,LOOKUP(AB$16,'Calculations - pre operations'!$F$155:$X$155,'Calculations - pre operations'!$F$159:$X$159),AA$434)</f>
        <v>448425.26329665183</v>
      </c>
      <c r="AC431" s="89">
        <f>IF(LOOKUP(AC$16,'Calculations - pre operations'!$F$155:$X$155,'Calculations - pre operations'!$F$159:$X$159)&gt;0,LOOKUP(AC$16,'Calculations - pre operations'!$F$155:$X$155,'Calculations - pre operations'!$F$159:$X$159),AB$434)</f>
        <v>426200.46245966008</v>
      </c>
      <c r="AD431" s="89">
        <f>IF(LOOKUP(AD$16,'Calculations - pre operations'!$F$155:$X$155,'Calculations - pre operations'!$F$159:$X$159)&gt;0,LOOKUP(AD$16,'Calculations - pre operations'!$F$155:$X$155,'Calculations - pre operations'!$F$159:$X$159),AC$434)</f>
        <v>403607.29475796677</v>
      </c>
      <c r="AE431" s="89">
        <f>IF(LOOKUP(AE$16,'Calculations - pre operations'!$F$155:$X$155,'Calculations - pre operations'!$F$159:$X$159)&gt;0,LOOKUP(AE$16,'Calculations - pre operations'!$F$155:$X$155,'Calculations - pre operations'!$F$159:$X$159),AD$434)</f>
        <v>381382.49392097502</v>
      </c>
      <c r="AF431" s="89">
        <f>IF(LOOKUP(AF$16,'Calculations - pre operations'!$F$155:$X$155,'Calculations - pre operations'!$F$159:$X$159)&gt;0,LOOKUP(AF$16,'Calculations - pre operations'!$F$155:$X$155,'Calculations - pre operations'!$F$159:$X$159),AE$434)</f>
        <v>358789.32621928171</v>
      </c>
      <c r="AG431" s="89">
        <f>IF(LOOKUP(AG$16,'Calculations - pre operations'!$F$155:$X$155,'Calculations - pre operations'!$F$159:$X$159)&gt;0,LOOKUP(AG$16,'Calculations - pre operations'!$F$155:$X$155,'Calculations - pre operations'!$F$159:$X$159),AF$434)</f>
        <v>336564.52538228995</v>
      </c>
      <c r="AH431" s="89">
        <f>IF(LOOKUP(AH$16,'Calculations - pre operations'!$F$155:$X$155,'Calculations - pre operations'!$F$159:$X$159)&gt;0,LOOKUP(AH$16,'Calculations - pre operations'!$F$155:$X$155,'Calculations - pre operations'!$F$159:$X$159),AG$434)</f>
        <v>313971.35768059664</v>
      </c>
      <c r="AI431" s="89">
        <f>IF(LOOKUP(AI$16,'Calculations - pre operations'!$F$155:$X$155,'Calculations - pre operations'!$F$159:$X$159)&gt;0,LOOKUP(AI$16,'Calculations - pre operations'!$F$155:$X$155,'Calculations - pre operations'!$F$159:$X$159),AH$434)</f>
        <v>291623.76788870437</v>
      </c>
      <c r="AJ431" s="89">
        <f>IF(LOOKUP(AJ$16,'Calculations - pre operations'!$F$155:$X$155,'Calculations - pre operations'!$F$159:$X$159)&gt;0,LOOKUP(AJ$16,'Calculations - pre operations'!$F$155:$X$155,'Calculations - pre operations'!$F$159:$X$159),AI$434)</f>
        <v>269030.60018701106</v>
      </c>
      <c r="AK431" s="89">
        <f>IF(LOOKUP(AK$16,'Calculations - pre operations'!$F$155:$X$155,'Calculations - pre operations'!$F$159:$X$159)&gt;0,LOOKUP(AK$16,'Calculations - pre operations'!$F$155:$X$155,'Calculations - pre operations'!$F$159:$X$159),AJ$434)</f>
        <v>246805.79935001931</v>
      </c>
      <c r="AL431" s="89">
        <f>IF(LOOKUP(AL$16,'Calculations - pre operations'!$F$155:$X$155,'Calculations - pre operations'!$F$159:$X$159)&gt;0,LOOKUP(AL$16,'Calculations - pre operations'!$F$155:$X$155,'Calculations - pre operations'!$F$159:$X$159),AK$434)</f>
        <v>224212.63164832603</v>
      </c>
      <c r="AM431" s="89">
        <f>IF(LOOKUP(AM$16,'Calculations - pre operations'!$F$155:$X$155,'Calculations - pre operations'!$F$159:$X$159)&gt;0,LOOKUP(AM$16,'Calculations - pre operations'!$F$155:$X$155,'Calculations - pre operations'!$F$159:$X$159),AL$434)</f>
        <v>201987.83081133425</v>
      </c>
      <c r="AN431" s="89">
        <f>IF(LOOKUP(AN$16,'Calculations - pre operations'!$F$155:$X$155,'Calculations - pre operations'!$F$159:$X$159)&gt;0,LOOKUP(AN$16,'Calculations - pre operations'!$F$155:$X$155,'Calculations - pre operations'!$F$159:$X$159),AM$434)</f>
        <v>179394.66310964097</v>
      </c>
      <c r="AO431" s="89">
        <f>IF(LOOKUP(AO$16,'Calculations - pre operations'!$F$155:$X$155,'Calculations - pre operations'!$F$159:$X$159)&gt;0,LOOKUP(AO$16,'Calculations - pre operations'!$F$155:$X$155,'Calculations - pre operations'!$F$159:$X$159),AN$434)</f>
        <v>157169.86227264919</v>
      </c>
      <c r="AP431" s="89">
        <f>IF(LOOKUP(AP$16,'Calculations - pre operations'!$F$155:$X$155,'Calculations - pre operations'!$F$159:$X$159)&gt;0,LOOKUP(AP$16,'Calculations - pre operations'!$F$155:$X$155,'Calculations - pre operations'!$F$159:$X$159),AO$434)</f>
        <v>134576.69457095591</v>
      </c>
      <c r="AQ431" s="89">
        <f>IF(LOOKUP(AQ$16,'Calculations - pre operations'!$F$155:$X$155,'Calculations - pre operations'!$F$159:$X$159)&gt;0,LOOKUP(AQ$16,'Calculations - pre operations'!$F$155:$X$155,'Calculations - pre operations'!$F$159:$X$159),AP$434)</f>
        <v>112229.10477906364</v>
      </c>
      <c r="AR431" s="89">
        <f>IF(LOOKUP(AR$16,'Calculations - pre operations'!$F$155:$X$155,'Calculations - pre operations'!$F$159:$X$159)&gt;0,LOOKUP(AR$16,'Calculations - pre operations'!$F$155:$X$155,'Calculations - pre operations'!$F$159:$X$159),AQ$434)</f>
        <v>89635.937077370341</v>
      </c>
      <c r="AS431" s="89">
        <f>IF(LOOKUP(AS$16,'Calculations - pre operations'!$F$155:$X$155,'Calculations - pre operations'!$F$159:$X$159)&gt;0,LOOKUP(AS$16,'Calculations - pre operations'!$F$155:$X$155,'Calculations - pre operations'!$F$159:$X$159),AR$434)</f>
        <v>67411.136240378575</v>
      </c>
      <c r="AT431" s="89">
        <f>IF(LOOKUP(AT$16,'Calculations - pre operations'!$F$155:$X$155,'Calculations - pre operations'!$F$159:$X$159)&gt;0,LOOKUP(AT$16,'Calculations - pre operations'!$F$155:$X$155,'Calculations - pre operations'!$F$159:$X$159),AS$434)</f>
        <v>44817.96853868528</v>
      </c>
      <c r="AU431" s="89">
        <f>IF(LOOKUP(AU$16,'Calculations - pre operations'!$F$155:$X$155,'Calculations - pre operations'!$F$159:$X$159)&gt;0,LOOKUP(AU$16,'Calculations - pre operations'!$F$155:$X$155,'Calculations - pre operations'!$F$159:$X$159),AT$434)</f>
        <v>22593.167701693514</v>
      </c>
      <c r="AV431" s="89">
        <f>IF(LOOKUP(AV$16,'Calculations - pre operations'!$F$155:$X$155,'Calculations - pre operations'!$F$159:$X$159)&gt;0,LOOKUP(AV$16,'Calculations - pre operations'!$F$155:$X$155,'Calculations - pre operations'!$F$159:$X$159),AU$434)</f>
        <v>2.2191670723259449E-10</v>
      </c>
      <c r="AW431" s="89">
        <f>IF(LOOKUP(AW$16,'Calculations - pre operations'!$F$155:$X$155,'Calculations - pre operations'!$F$159:$X$159)&gt;0,LOOKUP(AW$16,'Calculations - pre operations'!$F$155:$X$155,'Calculations - pre operations'!$F$159:$X$159),AV$434)</f>
        <v>2.2191670723259449E-10</v>
      </c>
      <c r="AX431" s="89">
        <f>IF(LOOKUP(AX$16,'Calculations - pre operations'!$F$155:$X$155,'Calculations - pre operations'!$F$159:$X$159)&gt;0,LOOKUP(AX$16,'Calculations - pre operations'!$F$155:$X$155,'Calculations - pre operations'!$F$159:$X$159),AW$434)</f>
        <v>2.2191670723259449E-10</v>
      </c>
      <c r="AY431" s="89">
        <f>IF(LOOKUP(AY$16,'Calculations - pre operations'!$F$155:$X$155,'Calculations - pre operations'!$F$159:$X$159)&gt;0,LOOKUP(AY$16,'Calculations - pre operations'!$F$155:$X$155,'Calculations - pre operations'!$F$159:$X$159),AX$434)</f>
        <v>2.2191670723259449E-10</v>
      </c>
      <c r="AZ431" s="89">
        <f>IF(LOOKUP(AZ$16,'Calculations - pre operations'!$F$155:$X$155,'Calculations - pre operations'!$F$159:$X$159)&gt;0,LOOKUP(AZ$16,'Calculations - pre operations'!$F$155:$X$155,'Calculations - pre operations'!$F$159:$X$159),AY$434)</f>
        <v>2.2191670723259449E-10</v>
      </c>
      <c r="BA431" s="89">
        <f>IF(LOOKUP(BA$16,'Calculations - pre operations'!$F$155:$X$155,'Calculations - pre operations'!$F$159:$X$159)&gt;0,LOOKUP(BA$16,'Calculations - pre operations'!$F$155:$X$155,'Calculations - pre operations'!$F$159:$X$159),AZ$434)</f>
        <v>2.2191670723259449E-10</v>
      </c>
      <c r="BB431" s="89">
        <f>IF(LOOKUP(BB$16,'Calculations - pre operations'!$F$155:$X$155,'Calculations - pre operations'!$F$159:$X$159)&gt;0,LOOKUP(BB$16,'Calculations - pre operations'!$F$155:$X$155,'Calculations - pre operations'!$F$159:$X$159),BA$434)</f>
        <v>2.2191670723259449E-10</v>
      </c>
      <c r="BC431" s="89">
        <f>IF(LOOKUP(BC$16,'Calculations - pre operations'!$F$155:$X$155,'Calculations - pre operations'!$F$159:$X$159)&gt;0,LOOKUP(BC$16,'Calculations - pre operations'!$F$155:$X$155,'Calculations - pre operations'!$F$159:$X$159),BB$434)</f>
        <v>2.2191670723259449E-10</v>
      </c>
      <c r="BD431" s="89">
        <f>IF(LOOKUP(BD$16,'Calculations - pre operations'!$F$155:$X$155,'Calculations - pre operations'!$F$159:$X$159)&gt;0,LOOKUP(BD$16,'Calculations - pre operations'!$F$155:$X$155,'Calculations - pre operations'!$F$159:$X$159),BC$434)</f>
        <v>2.2191670723259449E-10</v>
      </c>
      <c r="BE431" s="89">
        <f>IF(LOOKUP(BE$16,'Calculations - pre operations'!$F$155:$X$155,'Calculations - pre operations'!$F$159:$X$159)&gt;0,LOOKUP(BE$16,'Calculations - pre operations'!$F$155:$X$155,'Calculations - pre operations'!$F$159:$X$159),BD$434)</f>
        <v>2.2191670723259449E-10</v>
      </c>
      <c r="BF431" s="89">
        <f>IF(LOOKUP(BF$16,'Calculations - pre operations'!$F$155:$X$155,'Calculations - pre operations'!$F$159:$X$159)&gt;0,LOOKUP(BF$16,'Calculations - pre operations'!$F$155:$X$155,'Calculations - pre operations'!$F$159:$X$159),BE$434)</f>
        <v>2.2191670723259449E-10</v>
      </c>
      <c r="BG431" s="89">
        <f>IF(LOOKUP(BG$16,'Calculations - pre operations'!$F$155:$X$155,'Calculations - pre operations'!$F$159:$X$159)&gt;0,LOOKUP(BG$16,'Calculations - pre operations'!$F$155:$X$155,'Calculations - pre operations'!$F$159:$X$159),BF$434)</f>
        <v>2.2191670723259449E-10</v>
      </c>
      <c r="BH431" s="89">
        <f>IF(LOOKUP(BH$16,'Calculations - pre operations'!$F$155:$X$155,'Calculations - pre operations'!$F$159:$X$159)&gt;0,LOOKUP(BH$16,'Calculations - pre operations'!$F$155:$X$155,'Calculations - pre operations'!$F$159:$X$159),BG$434)</f>
        <v>2.2191670723259449E-10</v>
      </c>
      <c r="BI431" s="89">
        <f>IF(LOOKUP(BI$16,'Calculations - pre operations'!$F$155:$X$155,'Calculations - pre operations'!$F$159:$X$159)&gt;0,LOOKUP(BI$16,'Calculations - pre operations'!$F$155:$X$155,'Calculations - pre operations'!$F$159:$X$159),BH$434)</f>
        <v>2.2191670723259449E-10</v>
      </c>
      <c r="BJ431" s="89">
        <f>IF(LOOKUP(BJ$16,'Calculations - pre operations'!$F$155:$X$155,'Calculations - pre operations'!$F$159:$X$159)&gt;0,LOOKUP(BJ$16,'Calculations - pre operations'!$F$155:$X$155,'Calculations - pre operations'!$F$159:$X$159),BI$434)</f>
        <v>2.2191670723259449E-10</v>
      </c>
      <c r="BK431" s="89">
        <f>IF(LOOKUP(BK$16,'Calculations - pre operations'!$F$155:$X$155,'Calculations - pre operations'!$F$159:$X$159)&gt;0,LOOKUP(BK$16,'Calculations - pre operations'!$F$155:$X$155,'Calculations - pre operations'!$F$159:$X$159),BJ$434)</f>
        <v>2.2191670723259449E-10</v>
      </c>
      <c r="BL431" s="89">
        <f>IF(LOOKUP(BL$16,'Calculations - pre operations'!$F$155:$X$155,'Calculations - pre operations'!$F$159:$X$159)&gt;0,LOOKUP(BL$16,'Calculations - pre operations'!$F$155:$X$155,'Calculations - pre operations'!$F$159:$X$159),BK$434)</f>
        <v>2.2191670723259449E-10</v>
      </c>
      <c r="BM431" s="89">
        <f>IF(LOOKUP(BM$16,'Calculations - pre operations'!$F$155:$X$155,'Calculations - pre operations'!$F$159:$X$159)&gt;0,LOOKUP(BM$16,'Calculations - pre operations'!$F$155:$X$155,'Calculations - pre operations'!$F$159:$X$159),BL$434)</f>
        <v>2.2191670723259449E-10</v>
      </c>
      <c r="BN431" s="89">
        <f>IF(LOOKUP(BN$16,'Calculations - pre operations'!$F$155:$X$155,'Calculations - pre operations'!$F$159:$X$159)&gt;0,LOOKUP(BN$16,'Calculations - pre operations'!$F$155:$X$155,'Calculations - pre operations'!$F$159:$X$159),BM$434)</f>
        <v>2.2191670723259449E-10</v>
      </c>
      <c r="BO431" s="89">
        <f>IF(LOOKUP(BO$16,'Calculations - pre operations'!$F$155:$X$155,'Calculations - pre operations'!$F$159:$X$159)&gt;0,LOOKUP(BO$16,'Calculations - pre operations'!$F$155:$X$155,'Calculations - pre operations'!$F$159:$X$159),BN$434)</f>
        <v>2.2191670723259449E-10</v>
      </c>
      <c r="BP431" s="89">
        <f>IF(LOOKUP(BP$16,'Calculations - pre operations'!$F$155:$X$155,'Calculations - pre operations'!$F$159:$X$159)&gt;0,LOOKUP(BP$16,'Calculations - pre operations'!$F$155:$X$155,'Calculations - pre operations'!$F$159:$X$159),BO$434)</f>
        <v>2.2191670723259449E-10</v>
      </c>
      <c r="BQ431" s="89">
        <f>IF(LOOKUP(BQ$16,'Calculations - pre operations'!$F$155:$X$155,'Calculations - pre operations'!$F$159:$X$159)&gt;0,LOOKUP(BQ$16,'Calculations - pre operations'!$F$155:$X$155,'Calculations - pre operations'!$F$159:$X$159),BP$434)</f>
        <v>2.2191670723259449E-10</v>
      </c>
      <c r="BR431" s="89">
        <f>IF(LOOKUP(BR$16,'Calculations - pre operations'!$F$155:$X$155,'Calculations - pre operations'!$F$159:$X$159)&gt;0,LOOKUP(BR$16,'Calculations - pre operations'!$F$155:$X$155,'Calculations - pre operations'!$F$159:$X$159),BQ$434)</f>
        <v>2.2191670723259449E-10</v>
      </c>
      <c r="BS431" s="89">
        <f>IF(LOOKUP(BS$16,'Calculations - pre operations'!$F$155:$X$155,'Calculations - pre operations'!$F$159:$X$159)&gt;0,LOOKUP(BS$16,'Calculations - pre operations'!$F$155:$X$155,'Calculations - pre operations'!$F$159:$X$159),BR$434)</f>
        <v>2.2191670723259449E-10</v>
      </c>
      <c r="BT431" s="89">
        <f>IF(LOOKUP(BT$16,'Calculations - pre operations'!$F$155:$X$155,'Calculations - pre operations'!$F$159:$X$159)&gt;0,LOOKUP(BT$16,'Calculations - pre operations'!$F$155:$X$155,'Calculations - pre operations'!$F$159:$X$159),BS$434)</f>
        <v>2.2191670723259449E-10</v>
      </c>
      <c r="BU431" s="89">
        <f>IF(LOOKUP(BU$16,'Calculations - pre operations'!$F$155:$X$155,'Calculations - pre operations'!$F$159:$X$159)&gt;0,LOOKUP(BU$16,'Calculations - pre operations'!$F$155:$X$155,'Calculations - pre operations'!$F$159:$X$159),BT$434)</f>
        <v>2.2191670723259449E-10</v>
      </c>
      <c r="BV431" s="89">
        <f>IF(LOOKUP(BV$16,'Calculations - pre operations'!$F$155:$X$155,'Calculations - pre operations'!$F$159:$X$159)&gt;0,LOOKUP(BV$16,'Calculations - pre operations'!$F$155:$X$155,'Calculations - pre operations'!$F$159:$X$159),BU$434)</f>
        <v>2.2191670723259449E-10</v>
      </c>
      <c r="BW431" s="89">
        <f>IF(LOOKUP(BW$16,'Calculations - pre operations'!$F$155:$X$155,'Calculations - pre operations'!$F$159:$X$159)&gt;0,LOOKUP(BW$16,'Calculations - pre operations'!$F$155:$X$155,'Calculations - pre operations'!$F$159:$X$159),BV$434)</f>
        <v>2.2191670723259449E-10</v>
      </c>
      <c r="BX431" s="89">
        <f>IF(LOOKUP(BX$16,'Calculations - pre operations'!$F$155:$X$155,'Calculations - pre operations'!$F$159:$X$159)&gt;0,LOOKUP(BX$16,'Calculations - pre operations'!$F$155:$X$155,'Calculations - pre operations'!$F$159:$X$159),BW$434)</f>
        <v>2.2191670723259449E-10</v>
      </c>
      <c r="BY431" s="89">
        <f>IF(LOOKUP(BY$16,'Calculations - pre operations'!$F$155:$X$155,'Calculations - pre operations'!$F$159:$X$159)&gt;0,LOOKUP(BY$16,'Calculations - pre operations'!$F$155:$X$155,'Calculations - pre operations'!$F$159:$X$159),BX$434)</f>
        <v>2.2191670723259449E-10</v>
      </c>
      <c r="BZ431" s="89">
        <f>IF(LOOKUP(BZ$16,'Calculations - pre operations'!$F$155:$X$155,'Calculations - pre operations'!$F$159:$X$159)&gt;0,LOOKUP(BZ$16,'Calculations - pre operations'!$F$155:$X$155,'Calculations - pre operations'!$F$159:$X$159),BY$434)</f>
        <v>2.2191670723259449E-10</v>
      </c>
      <c r="CA431" s="89">
        <f>IF(LOOKUP(CA$16,'Calculations - pre operations'!$F$155:$X$155,'Calculations - pre operations'!$F$159:$X$159)&gt;0,LOOKUP(CA$16,'Calculations - pre operations'!$F$155:$X$155,'Calculations - pre operations'!$F$159:$X$159),BZ$434)</f>
        <v>2.2191670723259449E-10</v>
      </c>
      <c r="CB431" s="89">
        <f>IF(LOOKUP(CB$16,'Calculations - pre operations'!$F$155:$X$155,'Calculations - pre operations'!$F$159:$X$159)&gt;0,LOOKUP(CB$16,'Calculations - pre operations'!$F$155:$X$155,'Calculations - pre operations'!$F$159:$X$159),CA$434)</f>
        <v>2.2191670723259449E-10</v>
      </c>
      <c r="CC431" s="89">
        <f>IF(LOOKUP(CC$16,'Calculations - pre operations'!$F$155:$X$155,'Calculations - pre operations'!$F$159:$X$159)&gt;0,LOOKUP(CC$16,'Calculations - pre operations'!$F$155:$X$155,'Calculations - pre operations'!$F$159:$X$159),CB$434)</f>
        <v>2.2191670723259449E-10</v>
      </c>
      <c r="CD431" s="89">
        <f>IF(LOOKUP(CD$16,'Calculations - pre operations'!$F$155:$X$155,'Calculations - pre operations'!$F$159:$X$159)&gt;0,LOOKUP(CD$16,'Calculations - pre operations'!$F$155:$X$155,'Calculations - pre operations'!$F$159:$X$159),CC$434)</f>
        <v>2.2191670723259449E-10</v>
      </c>
      <c r="CE431" s="89">
        <f>IF(LOOKUP(CE$16,'Calculations - pre operations'!$F$155:$X$155,'Calculations - pre operations'!$F$159:$X$159)&gt;0,LOOKUP(CE$16,'Calculations - pre operations'!$F$155:$X$155,'Calculations - pre operations'!$F$159:$X$159),CD$434)</f>
        <v>2.2191670723259449E-10</v>
      </c>
      <c r="CF431" s="89">
        <f>IF(LOOKUP(CF$16,'Calculations - pre operations'!$F$155:$X$155,'Calculations - pre operations'!$F$159:$X$159)&gt;0,LOOKUP(CF$16,'Calculations - pre operations'!$F$155:$X$155,'Calculations - pre operations'!$F$159:$X$159),CE$434)</f>
        <v>2.2191670723259449E-10</v>
      </c>
      <c r="CG431" s="89">
        <f>IF(LOOKUP(CG$16,'Calculations - pre operations'!$F$155:$X$155,'Calculations - pre operations'!$F$159:$X$159)&gt;0,LOOKUP(CG$16,'Calculations - pre operations'!$F$155:$X$155,'Calculations - pre operations'!$F$159:$X$159),CF$434)</f>
        <v>2.2191670723259449E-10</v>
      </c>
    </row>
    <row r="432" spans="1:86" s="302" customFormat="1" ht="14.45" hidden="1" outlineLevel="1" x14ac:dyDescent="0.3">
      <c r="A432" s="207"/>
      <c r="B432" s="207" t="s">
        <v>49</v>
      </c>
      <c r="C432" s="207"/>
      <c r="D432" s="305">
        <f>SUM(F432:CG432)</f>
        <v>896973.31554820365</v>
      </c>
      <c r="E432" s="207"/>
      <c r="F432" s="304">
        <f t="shared" ref="F432:AK432" si="551">-F180-F200</f>
        <v>374904.11231396627</v>
      </c>
      <c r="G432" s="304">
        <f t="shared" si="551"/>
        <v>522069.20323423733</v>
      </c>
      <c r="H432" s="304">
        <f t="shared" si="551"/>
        <v>0</v>
      </c>
      <c r="I432" s="304">
        <f t="shared" si="551"/>
        <v>0</v>
      </c>
      <c r="J432" s="304">
        <f t="shared" si="551"/>
        <v>0</v>
      </c>
      <c r="K432" s="304">
        <f t="shared" si="551"/>
        <v>0</v>
      </c>
      <c r="L432" s="304">
        <f t="shared" si="551"/>
        <v>0</v>
      </c>
      <c r="M432" s="304">
        <f t="shared" si="551"/>
        <v>0</v>
      </c>
      <c r="N432" s="304">
        <f t="shared" si="551"/>
        <v>0</v>
      </c>
      <c r="O432" s="304">
        <f t="shared" si="551"/>
        <v>0</v>
      </c>
      <c r="P432" s="304">
        <f t="shared" si="551"/>
        <v>0</v>
      </c>
      <c r="Q432" s="304">
        <f t="shared" si="551"/>
        <v>0</v>
      </c>
      <c r="R432" s="304">
        <f t="shared" si="551"/>
        <v>0</v>
      </c>
      <c r="S432" s="304">
        <f t="shared" si="551"/>
        <v>0</v>
      </c>
      <c r="T432" s="304">
        <f t="shared" si="551"/>
        <v>0</v>
      </c>
      <c r="U432" s="304">
        <f t="shared" si="551"/>
        <v>0</v>
      </c>
      <c r="V432" s="304">
        <f t="shared" si="551"/>
        <v>0</v>
      </c>
      <c r="W432" s="304">
        <f t="shared" si="551"/>
        <v>0</v>
      </c>
      <c r="X432" s="304">
        <f t="shared" si="551"/>
        <v>0</v>
      </c>
      <c r="Y432" s="304">
        <f t="shared" si="551"/>
        <v>0</v>
      </c>
      <c r="Z432" s="304">
        <f t="shared" si="551"/>
        <v>0</v>
      </c>
      <c r="AA432" s="304">
        <f t="shared" si="551"/>
        <v>0</v>
      </c>
      <c r="AB432" s="304">
        <f t="shared" si="551"/>
        <v>0</v>
      </c>
      <c r="AC432" s="304">
        <f t="shared" si="551"/>
        <v>0</v>
      </c>
      <c r="AD432" s="304">
        <f t="shared" si="551"/>
        <v>0</v>
      </c>
      <c r="AE432" s="304">
        <f t="shared" si="551"/>
        <v>0</v>
      </c>
      <c r="AF432" s="304">
        <f t="shared" si="551"/>
        <v>0</v>
      </c>
      <c r="AG432" s="304">
        <f t="shared" si="551"/>
        <v>0</v>
      </c>
      <c r="AH432" s="304">
        <f t="shared" si="551"/>
        <v>0</v>
      </c>
      <c r="AI432" s="304">
        <f t="shared" si="551"/>
        <v>0</v>
      </c>
      <c r="AJ432" s="304">
        <f t="shared" si="551"/>
        <v>0</v>
      </c>
      <c r="AK432" s="304">
        <f t="shared" si="551"/>
        <v>0</v>
      </c>
      <c r="AL432" s="304">
        <f t="shared" ref="AL432:BQ432" si="552">-AL180-AL200</f>
        <v>0</v>
      </c>
      <c r="AM432" s="304">
        <f t="shared" si="552"/>
        <v>0</v>
      </c>
      <c r="AN432" s="304">
        <f t="shared" si="552"/>
        <v>0</v>
      </c>
      <c r="AO432" s="304">
        <f t="shared" si="552"/>
        <v>0</v>
      </c>
      <c r="AP432" s="304">
        <f t="shared" si="552"/>
        <v>0</v>
      </c>
      <c r="AQ432" s="304">
        <f t="shared" si="552"/>
        <v>0</v>
      </c>
      <c r="AR432" s="304">
        <f t="shared" si="552"/>
        <v>0</v>
      </c>
      <c r="AS432" s="304">
        <f t="shared" si="552"/>
        <v>0</v>
      </c>
      <c r="AT432" s="304">
        <f t="shared" si="552"/>
        <v>0</v>
      </c>
      <c r="AU432" s="304">
        <f t="shared" si="552"/>
        <v>0</v>
      </c>
      <c r="AV432" s="304">
        <f t="shared" si="552"/>
        <v>0</v>
      </c>
      <c r="AW432" s="304">
        <f t="shared" si="552"/>
        <v>0</v>
      </c>
      <c r="AX432" s="304">
        <f t="shared" si="552"/>
        <v>0</v>
      </c>
      <c r="AY432" s="304">
        <f t="shared" si="552"/>
        <v>0</v>
      </c>
      <c r="AZ432" s="304">
        <f t="shared" si="552"/>
        <v>0</v>
      </c>
      <c r="BA432" s="304">
        <f t="shared" si="552"/>
        <v>0</v>
      </c>
      <c r="BB432" s="304">
        <f t="shared" si="552"/>
        <v>0</v>
      </c>
      <c r="BC432" s="304">
        <f t="shared" si="552"/>
        <v>0</v>
      </c>
      <c r="BD432" s="304">
        <f t="shared" si="552"/>
        <v>0</v>
      </c>
      <c r="BE432" s="304">
        <f t="shared" si="552"/>
        <v>0</v>
      </c>
      <c r="BF432" s="304">
        <f t="shared" si="552"/>
        <v>0</v>
      </c>
      <c r="BG432" s="304">
        <f t="shared" si="552"/>
        <v>0</v>
      </c>
      <c r="BH432" s="304">
        <f t="shared" si="552"/>
        <v>0</v>
      </c>
      <c r="BI432" s="304">
        <f t="shared" si="552"/>
        <v>0</v>
      </c>
      <c r="BJ432" s="304">
        <f t="shared" si="552"/>
        <v>0</v>
      </c>
      <c r="BK432" s="304">
        <f t="shared" si="552"/>
        <v>0</v>
      </c>
      <c r="BL432" s="304">
        <f t="shared" si="552"/>
        <v>0</v>
      </c>
      <c r="BM432" s="304">
        <f t="shared" si="552"/>
        <v>0</v>
      </c>
      <c r="BN432" s="304">
        <f t="shared" si="552"/>
        <v>0</v>
      </c>
      <c r="BO432" s="304">
        <f t="shared" si="552"/>
        <v>0</v>
      </c>
      <c r="BP432" s="304">
        <f t="shared" si="552"/>
        <v>0</v>
      </c>
      <c r="BQ432" s="304">
        <f t="shared" si="552"/>
        <v>0</v>
      </c>
      <c r="BR432" s="304">
        <f t="shared" ref="BR432:CG432" si="553">-BR180-BR200</f>
        <v>0</v>
      </c>
      <c r="BS432" s="304">
        <f t="shared" si="553"/>
        <v>0</v>
      </c>
      <c r="BT432" s="304">
        <f t="shared" si="553"/>
        <v>0</v>
      </c>
      <c r="BU432" s="304">
        <f t="shared" si="553"/>
        <v>0</v>
      </c>
      <c r="BV432" s="304">
        <f t="shared" si="553"/>
        <v>0</v>
      </c>
      <c r="BW432" s="304">
        <f t="shared" si="553"/>
        <v>0</v>
      </c>
      <c r="BX432" s="304">
        <f t="shared" si="553"/>
        <v>0</v>
      </c>
      <c r="BY432" s="304">
        <f t="shared" si="553"/>
        <v>0</v>
      </c>
      <c r="BZ432" s="304">
        <f t="shared" si="553"/>
        <v>0</v>
      </c>
      <c r="CA432" s="304">
        <f t="shared" si="553"/>
        <v>0</v>
      </c>
      <c r="CB432" s="304">
        <f t="shared" si="553"/>
        <v>0</v>
      </c>
      <c r="CC432" s="304">
        <f t="shared" si="553"/>
        <v>0</v>
      </c>
      <c r="CD432" s="304">
        <f t="shared" si="553"/>
        <v>0</v>
      </c>
      <c r="CE432" s="304">
        <f t="shared" si="553"/>
        <v>0</v>
      </c>
      <c r="CF432" s="304">
        <f t="shared" si="553"/>
        <v>0</v>
      </c>
      <c r="CG432" s="304">
        <f t="shared" si="553"/>
        <v>0</v>
      </c>
      <c r="CH432" s="66"/>
    </row>
    <row r="433" spans="1:86" ht="14.45" hidden="1" outlineLevel="1" x14ac:dyDescent="0.3">
      <c r="B433" s="66" t="s">
        <v>64</v>
      </c>
      <c r="D433" s="90">
        <f>SUM(F433:CG433)</f>
        <v>-896973.31554820342</v>
      </c>
      <c r="F433" s="89">
        <f t="shared" ref="F433:AK433" si="554">-F$21*$D$432/$D$21</f>
        <v>0</v>
      </c>
      <c r="G433" s="89">
        <f t="shared" si="554"/>
        <v>0</v>
      </c>
      <c r="H433" s="89">
        <f t="shared" si="554"/>
        <v>-22224.800836991766</v>
      </c>
      <c r="I433" s="89">
        <f t="shared" si="554"/>
        <v>-22593.167701693292</v>
      </c>
      <c r="J433" s="89">
        <f t="shared" si="554"/>
        <v>-22347.589791892275</v>
      </c>
      <c r="K433" s="89">
        <f t="shared" si="554"/>
        <v>-22593.167701693292</v>
      </c>
      <c r="L433" s="89">
        <f t="shared" si="554"/>
        <v>-22224.800836991766</v>
      </c>
      <c r="M433" s="89">
        <f t="shared" si="554"/>
        <v>-22593.167701693292</v>
      </c>
      <c r="N433" s="89">
        <f t="shared" si="554"/>
        <v>-22224.800836991766</v>
      </c>
      <c r="O433" s="89">
        <f t="shared" si="554"/>
        <v>-22593.167701693292</v>
      </c>
      <c r="P433" s="89">
        <f t="shared" si="554"/>
        <v>-22224.800836991766</v>
      </c>
      <c r="Q433" s="89">
        <f t="shared" si="554"/>
        <v>-22593.167701693292</v>
      </c>
      <c r="R433" s="89">
        <f t="shared" si="554"/>
        <v>-22347.589791892275</v>
      </c>
      <c r="S433" s="89">
        <f t="shared" si="554"/>
        <v>-22593.167701693292</v>
      </c>
      <c r="T433" s="89">
        <f t="shared" si="554"/>
        <v>-22224.800836991766</v>
      </c>
      <c r="U433" s="89">
        <f t="shared" si="554"/>
        <v>-22593.167701693292</v>
      </c>
      <c r="V433" s="89">
        <f t="shared" si="554"/>
        <v>-22224.800836991766</v>
      </c>
      <c r="W433" s="89">
        <f t="shared" si="554"/>
        <v>-22593.167701693292</v>
      </c>
      <c r="X433" s="89">
        <f t="shared" si="554"/>
        <v>-22224.800836991766</v>
      </c>
      <c r="Y433" s="89">
        <f t="shared" si="554"/>
        <v>-22593.167701693292</v>
      </c>
      <c r="Z433" s="89">
        <f t="shared" si="554"/>
        <v>-22347.589791892275</v>
      </c>
      <c r="AA433" s="89">
        <f t="shared" si="554"/>
        <v>-22593.167701693292</v>
      </c>
      <c r="AB433" s="89">
        <f t="shared" si="554"/>
        <v>-22224.800836991766</v>
      </c>
      <c r="AC433" s="89">
        <f t="shared" si="554"/>
        <v>-22593.167701693292</v>
      </c>
      <c r="AD433" s="89">
        <f t="shared" si="554"/>
        <v>-22224.800836991766</v>
      </c>
      <c r="AE433" s="89">
        <f t="shared" si="554"/>
        <v>-22593.167701693292</v>
      </c>
      <c r="AF433" s="89">
        <f t="shared" si="554"/>
        <v>-22224.800836991766</v>
      </c>
      <c r="AG433" s="89">
        <f t="shared" si="554"/>
        <v>-22593.167701693292</v>
      </c>
      <c r="AH433" s="89">
        <f t="shared" si="554"/>
        <v>-22347.589791892275</v>
      </c>
      <c r="AI433" s="89">
        <f t="shared" si="554"/>
        <v>-22593.167701693292</v>
      </c>
      <c r="AJ433" s="89">
        <f t="shared" si="554"/>
        <v>-22224.800836991766</v>
      </c>
      <c r="AK433" s="89">
        <f t="shared" si="554"/>
        <v>-22593.167701693292</v>
      </c>
      <c r="AL433" s="89">
        <f t="shared" ref="AL433:BQ433" si="555">-AL$21*$D$432/$D$21</f>
        <v>-22224.800836991766</v>
      </c>
      <c r="AM433" s="89">
        <f t="shared" si="555"/>
        <v>-22593.167701693292</v>
      </c>
      <c r="AN433" s="89">
        <f t="shared" si="555"/>
        <v>-22224.800836991766</v>
      </c>
      <c r="AO433" s="89">
        <f t="shared" si="555"/>
        <v>-22593.167701693292</v>
      </c>
      <c r="AP433" s="89">
        <f t="shared" si="555"/>
        <v>-22347.589791892275</v>
      </c>
      <c r="AQ433" s="89">
        <f t="shared" si="555"/>
        <v>-22593.167701693292</v>
      </c>
      <c r="AR433" s="89">
        <f t="shared" si="555"/>
        <v>-22224.800836991766</v>
      </c>
      <c r="AS433" s="89">
        <f t="shared" si="555"/>
        <v>-22593.167701693292</v>
      </c>
      <c r="AT433" s="89">
        <f t="shared" si="555"/>
        <v>-22224.800836991766</v>
      </c>
      <c r="AU433" s="89">
        <f t="shared" si="555"/>
        <v>-22593.167701693292</v>
      </c>
      <c r="AV433" s="89">
        <f t="shared" si="555"/>
        <v>0</v>
      </c>
      <c r="AW433" s="89">
        <f t="shared" si="555"/>
        <v>0</v>
      </c>
      <c r="AX433" s="89">
        <f t="shared" si="555"/>
        <v>0</v>
      </c>
      <c r="AY433" s="89">
        <f t="shared" si="555"/>
        <v>0</v>
      </c>
      <c r="AZ433" s="89">
        <f t="shared" si="555"/>
        <v>0</v>
      </c>
      <c r="BA433" s="89">
        <f t="shared" si="555"/>
        <v>0</v>
      </c>
      <c r="BB433" s="89">
        <f t="shared" si="555"/>
        <v>0</v>
      </c>
      <c r="BC433" s="89">
        <f t="shared" si="555"/>
        <v>0</v>
      </c>
      <c r="BD433" s="89">
        <f t="shared" si="555"/>
        <v>0</v>
      </c>
      <c r="BE433" s="89">
        <f t="shared" si="555"/>
        <v>0</v>
      </c>
      <c r="BF433" s="89">
        <f t="shared" si="555"/>
        <v>0</v>
      </c>
      <c r="BG433" s="89">
        <f t="shared" si="555"/>
        <v>0</v>
      </c>
      <c r="BH433" s="89">
        <f t="shared" si="555"/>
        <v>0</v>
      </c>
      <c r="BI433" s="89">
        <f t="shared" si="555"/>
        <v>0</v>
      </c>
      <c r="BJ433" s="89">
        <f t="shared" si="555"/>
        <v>0</v>
      </c>
      <c r="BK433" s="89">
        <f t="shared" si="555"/>
        <v>0</v>
      </c>
      <c r="BL433" s="89">
        <f t="shared" si="555"/>
        <v>0</v>
      </c>
      <c r="BM433" s="89">
        <f t="shared" si="555"/>
        <v>0</v>
      </c>
      <c r="BN433" s="89">
        <f t="shared" si="555"/>
        <v>0</v>
      </c>
      <c r="BO433" s="89">
        <f t="shared" si="555"/>
        <v>0</v>
      </c>
      <c r="BP433" s="89">
        <f t="shared" si="555"/>
        <v>0</v>
      </c>
      <c r="BQ433" s="89">
        <f t="shared" si="555"/>
        <v>0</v>
      </c>
      <c r="BR433" s="89">
        <f t="shared" ref="BR433:CG433" si="556">-BR$21*$D$432/$D$21</f>
        <v>0</v>
      </c>
      <c r="BS433" s="89">
        <f t="shared" si="556"/>
        <v>0</v>
      </c>
      <c r="BT433" s="89">
        <f t="shared" si="556"/>
        <v>0</v>
      </c>
      <c r="BU433" s="89">
        <f t="shared" si="556"/>
        <v>0</v>
      </c>
      <c r="BV433" s="89">
        <f t="shared" si="556"/>
        <v>0</v>
      </c>
      <c r="BW433" s="89">
        <f t="shared" si="556"/>
        <v>0</v>
      </c>
      <c r="BX433" s="89">
        <f t="shared" si="556"/>
        <v>0</v>
      </c>
      <c r="BY433" s="89">
        <f t="shared" si="556"/>
        <v>0</v>
      </c>
      <c r="BZ433" s="89">
        <f t="shared" si="556"/>
        <v>0</v>
      </c>
      <c r="CA433" s="89">
        <f t="shared" si="556"/>
        <v>0</v>
      </c>
      <c r="CB433" s="89">
        <f t="shared" si="556"/>
        <v>0</v>
      </c>
      <c r="CC433" s="89">
        <f t="shared" si="556"/>
        <v>0</v>
      </c>
      <c r="CD433" s="89">
        <f t="shared" si="556"/>
        <v>0</v>
      </c>
      <c r="CE433" s="89">
        <f t="shared" si="556"/>
        <v>0</v>
      </c>
      <c r="CF433" s="89">
        <f t="shared" si="556"/>
        <v>0</v>
      </c>
      <c r="CG433" s="89">
        <f t="shared" si="556"/>
        <v>0</v>
      </c>
    </row>
    <row r="434" spans="1:86" hidden="1" outlineLevel="1" thickBot="1" x14ac:dyDescent="0.35">
      <c r="B434" s="74" t="s">
        <v>33</v>
      </c>
      <c r="F434" s="123">
        <f t="shared" ref="F434:BS434" si="557">SUM(F$431:F$433)</f>
        <v>374904.11231396627</v>
      </c>
      <c r="G434" s="123">
        <f t="shared" si="557"/>
        <v>896973.31554820365</v>
      </c>
      <c r="H434" s="123">
        <f t="shared" si="557"/>
        <v>874748.5147112119</v>
      </c>
      <c r="I434" s="123">
        <f t="shared" si="557"/>
        <v>852155.34700951865</v>
      </c>
      <c r="J434" s="123">
        <f t="shared" si="557"/>
        <v>829807.75721762632</v>
      </c>
      <c r="K434" s="123">
        <f t="shared" si="557"/>
        <v>807214.58951593307</v>
      </c>
      <c r="L434" s="123">
        <f t="shared" si="557"/>
        <v>784989.78867894132</v>
      </c>
      <c r="M434" s="123">
        <f t="shared" si="557"/>
        <v>762396.62097724807</v>
      </c>
      <c r="N434" s="123">
        <f t="shared" si="557"/>
        <v>740171.82014025631</v>
      </c>
      <c r="O434" s="123">
        <f t="shared" si="557"/>
        <v>717578.65243856306</v>
      </c>
      <c r="P434" s="123">
        <f t="shared" si="557"/>
        <v>695353.85160157131</v>
      </c>
      <c r="Q434" s="123">
        <f t="shared" si="557"/>
        <v>672760.68389987806</v>
      </c>
      <c r="R434" s="123">
        <f t="shared" si="557"/>
        <v>650413.09410798573</v>
      </c>
      <c r="S434" s="123">
        <f t="shared" si="557"/>
        <v>627819.92640629248</v>
      </c>
      <c r="T434" s="123">
        <f t="shared" si="557"/>
        <v>605595.12556930073</v>
      </c>
      <c r="U434" s="123">
        <f t="shared" si="557"/>
        <v>583001.95786760747</v>
      </c>
      <c r="V434" s="123">
        <f t="shared" si="557"/>
        <v>560777.15703061572</v>
      </c>
      <c r="W434" s="123">
        <f t="shared" si="557"/>
        <v>538183.98932892247</v>
      </c>
      <c r="X434" s="123">
        <f t="shared" si="557"/>
        <v>515959.18849193072</v>
      </c>
      <c r="Y434" s="123">
        <f t="shared" si="557"/>
        <v>493366.02079023741</v>
      </c>
      <c r="Z434" s="123">
        <f t="shared" si="557"/>
        <v>471018.43099834514</v>
      </c>
      <c r="AA434" s="123">
        <f t="shared" si="557"/>
        <v>448425.26329665183</v>
      </c>
      <c r="AB434" s="123">
        <f t="shared" si="557"/>
        <v>426200.46245966008</v>
      </c>
      <c r="AC434" s="123">
        <f t="shared" si="557"/>
        <v>403607.29475796677</v>
      </c>
      <c r="AD434" s="123">
        <f t="shared" si="557"/>
        <v>381382.49392097502</v>
      </c>
      <c r="AE434" s="123">
        <f t="shared" si="557"/>
        <v>358789.32621928171</v>
      </c>
      <c r="AF434" s="123">
        <f t="shared" si="557"/>
        <v>336564.52538228995</v>
      </c>
      <c r="AG434" s="123">
        <f t="shared" si="557"/>
        <v>313971.35768059664</v>
      </c>
      <c r="AH434" s="123">
        <f t="shared" si="557"/>
        <v>291623.76788870437</v>
      </c>
      <c r="AI434" s="123">
        <f t="shared" si="557"/>
        <v>269030.60018701106</v>
      </c>
      <c r="AJ434" s="123">
        <f t="shared" si="557"/>
        <v>246805.79935001931</v>
      </c>
      <c r="AK434" s="123">
        <f t="shared" si="557"/>
        <v>224212.63164832603</v>
      </c>
      <c r="AL434" s="123">
        <f t="shared" si="557"/>
        <v>201987.83081133425</v>
      </c>
      <c r="AM434" s="123">
        <f t="shared" si="557"/>
        <v>179394.66310964097</v>
      </c>
      <c r="AN434" s="123">
        <f t="shared" si="557"/>
        <v>157169.86227264919</v>
      </c>
      <c r="AO434" s="123">
        <f t="shared" si="557"/>
        <v>134576.69457095591</v>
      </c>
      <c r="AP434" s="123">
        <f t="shared" si="557"/>
        <v>112229.10477906364</v>
      </c>
      <c r="AQ434" s="123">
        <f t="shared" si="557"/>
        <v>89635.937077370341</v>
      </c>
      <c r="AR434" s="123">
        <f t="shared" si="557"/>
        <v>67411.136240378575</v>
      </c>
      <c r="AS434" s="123">
        <f t="shared" si="557"/>
        <v>44817.96853868528</v>
      </c>
      <c r="AT434" s="123">
        <f t="shared" si="557"/>
        <v>22593.167701693514</v>
      </c>
      <c r="AU434" s="123">
        <f t="shared" si="557"/>
        <v>2.2191670723259449E-10</v>
      </c>
      <c r="AV434" s="123">
        <f t="shared" si="557"/>
        <v>2.2191670723259449E-10</v>
      </c>
      <c r="AW434" s="123">
        <f t="shared" si="557"/>
        <v>2.2191670723259449E-10</v>
      </c>
      <c r="AX434" s="123">
        <f t="shared" si="557"/>
        <v>2.2191670723259449E-10</v>
      </c>
      <c r="AY434" s="123">
        <f t="shared" si="557"/>
        <v>2.2191670723259449E-10</v>
      </c>
      <c r="AZ434" s="123">
        <f t="shared" si="557"/>
        <v>2.2191670723259449E-10</v>
      </c>
      <c r="BA434" s="123">
        <f t="shared" si="557"/>
        <v>2.2191670723259449E-10</v>
      </c>
      <c r="BB434" s="123">
        <f t="shared" si="557"/>
        <v>2.2191670723259449E-10</v>
      </c>
      <c r="BC434" s="123">
        <f t="shared" si="557"/>
        <v>2.2191670723259449E-10</v>
      </c>
      <c r="BD434" s="123">
        <f t="shared" si="557"/>
        <v>2.2191670723259449E-10</v>
      </c>
      <c r="BE434" s="123">
        <f t="shared" si="557"/>
        <v>2.2191670723259449E-10</v>
      </c>
      <c r="BF434" s="123">
        <f t="shared" si="557"/>
        <v>2.2191670723259449E-10</v>
      </c>
      <c r="BG434" s="123">
        <f t="shared" si="557"/>
        <v>2.2191670723259449E-10</v>
      </c>
      <c r="BH434" s="123">
        <f t="shared" si="557"/>
        <v>2.2191670723259449E-10</v>
      </c>
      <c r="BI434" s="123">
        <f t="shared" si="557"/>
        <v>2.2191670723259449E-10</v>
      </c>
      <c r="BJ434" s="123">
        <f t="shared" si="557"/>
        <v>2.2191670723259449E-10</v>
      </c>
      <c r="BK434" s="123">
        <f t="shared" si="557"/>
        <v>2.2191670723259449E-10</v>
      </c>
      <c r="BL434" s="123">
        <f t="shared" si="557"/>
        <v>2.2191670723259449E-10</v>
      </c>
      <c r="BM434" s="123">
        <f t="shared" si="557"/>
        <v>2.2191670723259449E-10</v>
      </c>
      <c r="BN434" s="123">
        <f t="shared" si="557"/>
        <v>2.2191670723259449E-10</v>
      </c>
      <c r="BO434" s="123">
        <f t="shared" si="557"/>
        <v>2.2191670723259449E-10</v>
      </c>
      <c r="BP434" s="123">
        <f t="shared" si="557"/>
        <v>2.2191670723259449E-10</v>
      </c>
      <c r="BQ434" s="123">
        <f t="shared" si="557"/>
        <v>2.2191670723259449E-10</v>
      </c>
      <c r="BR434" s="123">
        <f t="shared" si="557"/>
        <v>2.2191670723259449E-10</v>
      </c>
      <c r="BS434" s="123">
        <f t="shared" si="557"/>
        <v>2.2191670723259449E-10</v>
      </c>
      <c r="BT434" s="123">
        <f t="shared" ref="BT434:CG434" si="558">SUM(BT$431:BT$433)</f>
        <v>2.2191670723259449E-10</v>
      </c>
      <c r="BU434" s="123">
        <f t="shared" si="558"/>
        <v>2.2191670723259449E-10</v>
      </c>
      <c r="BV434" s="123">
        <f t="shared" si="558"/>
        <v>2.2191670723259449E-10</v>
      </c>
      <c r="BW434" s="123">
        <f t="shared" si="558"/>
        <v>2.2191670723259449E-10</v>
      </c>
      <c r="BX434" s="123">
        <f t="shared" si="558"/>
        <v>2.2191670723259449E-10</v>
      </c>
      <c r="BY434" s="123">
        <f t="shared" si="558"/>
        <v>2.2191670723259449E-10</v>
      </c>
      <c r="BZ434" s="123">
        <f t="shared" si="558"/>
        <v>2.2191670723259449E-10</v>
      </c>
      <c r="CA434" s="123">
        <f t="shared" si="558"/>
        <v>2.2191670723259449E-10</v>
      </c>
      <c r="CB434" s="123">
        <f t="shared" si="558"/>
        <v>2.2191670723259449E-10</v>
      </c>
      <c r="CC434" s="123">
        <f t="shared" si="558"/>
        <v>2.2191670723259449E-10</v>
      </c>
      <c r="CD434" s="123">
        <f t="shared" si="558"/>
        <v>2.2191670723259449E-10</v>
      </c>
      <c r="CE434" s="123">
        <f t="shared" si="558"/>
        <v>2.2191670723259449E-10</v>
      </c>
      <c r="CF434" s="123">
        <f t="shared" si="558"/>
        <v>2.2191670723259449E-10</v>
      </c>
      <c r="CG434" s="123">
        <f t="shared" si="558"/>
        <v>2.2191670723259449E-10</v>
      </c>
    </row>
    <row r="435" spans="1:86" s="102" customFormat="1" ht="6" hidden="1" outlineLevel="1" thickTop="1" x14ac:dyDescent="0.15">
      <c r="B435" s="18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c r="AH435" s="409"/>
      <c r="AI435" s="409"/>
      <c r="AJ435" s="409"/>
      <c r="AK435" s="409"/>
      <c r="AL435" s="409"/>
      <c r="AM435" s="409"/>
      <c r="AN435" s="409"/>
      <c r="AO435" s="409"/>
      <c r="AP435" s="409"/>
      <c r="AQ435" s="409"/>
      <c r="AR435" s="409"/>
      <c r="AS435" s="409"/>
      <c r="AT435" s="409"/>
      <c r="AU435" s="409"/>
      <c r="AV435" s="409"/>
      <c r="AW435" s="409"/>
      <c r="AX435" s="409"/>
      <c r="AY435" s="409"/>
      <c r="AZ435" s="409"/>
      <c r="BA435" s="409"/>
      <c r="BB435" s="409"/>
      <c r="BC435" s="409"/>
      <c r="BD435" s="409"/>
      <c r="BE435" s="409"/>
      <c r="BF435" s="409"/>
      <c r="BG435" s="409"/>
      <c r="BH435" s="409"/>
      <c r="BI435" s="409"/>
      <c r="BJ435" s="409"/>
      <c r="BK435" s="409"/>
      <c r="BL435" s="409"/>
      <c r="BM435" s="409"/>
      <c r="BN435" s="409"/>
      <c r="BO435" s="409"/>
      <c r="BP435" s="409"/>
      <c r="BQ435" s="409"/>
      <c r="BR435" s="409"/>
      <c r="BS435" s="409"/>
      <c r="BT435" s="409"/>
      <c r="BU435" s="409"/>
      <c r="BV435" s="409"/>
      <c r="BW435" s="409"/>
      <c r="BX435" s="409"/>
      <c r="BY435" s="409"/>
      <c r="BZ435" s="409"/>
      <c r="CA435" s="409"/>
      <c r="CB435" s="409"/>
      <c r="CC435" s="409"/>
      <c r="CD435" s="409"/>
      <c r="CE435" s="409"/>
      <c r="CF435" s="409"/>
      <c r="CG435" s="409"/>
    </row>
    <row r="436" spans="1:86" s="147" customFormat="1" ht="21" hidden="1" outlineLevel="1" x14ac:dyDescent="0.4">
      <c r="A436" s="69" t="s">
        <v>915</v>
      </c>
      <c r="B436" s="70"/>
      <c r="C436" s="70"/>
      <c r="D436" s="70"/>
      <c r="E436" s="70"/>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66"/>
    </row>
    <row r="437" spans="1:86" s="102" customFormat="1" ht="5.45" hidden="1" outlineLevel="1" x14ac:dyDescent="0.15">
      <c r="B437" s="18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409"/>
      <c r="AE437" s="409"/>
      <c r="AF437" s="409"/>
      <c r="AG437" s="409"/>
      <c r="AH437" s="409"/>
      <c r="AI437" s="409"/>
      <c r="AJ437" s="409"/>
      <c r="AK437" s="409"/>
      <c r="AL437" s="409"/>
      <c r="AM437" s="409"/>
      <c r="AN437" s="409"/>
      <c r="AO437" s="409"/>
      <c r="AP437" s="409"/>
      <c r="AQ437" s="409"/>
      <c r="AR437" s="409"/>
      <c r="AS437" s="409"/>
      <c r="AT437" s="409"/>
      <c r="AU437" s="409"/>
      <c r="AV437" s="409"/>
      <c r="AW437" s="409"/>
      <c r="AX437" s="409"/>
      <c r="AY437" s="409"/>
      <c r="AZ437" s="409"/>
      <c r="BA437" s="409"/>
      <c r="BB437" s="409"/>
      <c r="BC437" s="409"/>
      <c r="BD437" s="409"/>
      <c r="BE437" s="409"/>
      <c r="BF437" s="409"/>
      <c r="BG437" s="409"/>
      <c r="BH437" s="409"/>
      <c r="BI437" s="409"/>
      <c r="BJ437" s="409"/>
      <c r="BK437" s="409"/>
      <c r="BL437" s="409"/>
      <c r="BM437" s="409"/>
      <c r="BN437" s="409"/>
      <c r="BO437" s="409"/>
      <c r="BP437" s="409"/>
      <c r="BQ437" s="409"/>
      <c r="BR437" s="409"/>
      <c r="BS437" s="409"/>
      <c r="BT437" s="409"/>
      <c r="BU437" s="409"/>
      <c r="BV437" s="409"/>
      <c r="BW437" s="409"/>
      <c r="BX437" s="409"/>
      <c r="BY437" s="409"/>
      <c r="BZ437" s="409"/>
      <c r="CA437" s="409"/>
      <c r="CB437" s="409"/>
      <c r="CC437" s="409"/>
      <c r="CD437" s="409"/>
      <c r="CE437" s="409"/>
      <c r="CF437" s="409"/>
      <c r="CG437" s="409"/>
    </row>
    <row r="438" spans="1:86" ht="14.45" hidden="1" outlineLevel="1" x14ac:dyDescent="0.3">
      <c r="B438" s="77" t="s">
        <v>32</v>
      </c>
      <c r="F438" s="584">
        <f>0</f>
        <v>0</v>
      </c>
      <c r="G438" s="152">
        <f t="shared" ref="G438:AL438" si="559">F441</f>
        <v>0</v>
      </c>
      <c r="H438" s="152">
        <f t="shared" si="559"/>
        <v>0</v>
      </c>
      <c r="I438" s="152">
        <f t="shared" si="559"/>
        <v>0</v>
      </c>
      <c r="J438" s="152">
        <f t="shared" si="559"/>
        <v>0</v>
      </c>
      <c r="K438" s="152">
        <f t="shared" si="559"/>
        <v>0</v>
      </c>
      <c r="L438" s="152">
        <f t="shared" si="559"/>
        <v>0</v>
      </c>
      <c r="M438" s="152">
        <f t="shared" si="559"/>
        <v>0</v>
      </c>
      <c r="N438" s="152">
        <f t="shared" si="559"/>
        <v>0</v>
      </c>
      <c r="O438" s="152">
        <f t="shared" si="559"/>
        <v>0</v>
      </c>
      <c r="P438" s="152">
        <f t="shared" si="559"/>
        <v>0</v>
      </c>
      <c r="Q438" s="152">
        <f t="shared" si="559"/>
        <v>0</v>
      </c>
      <c r="R438" s="152">
        <f t="shared" si="559"/>
        <v>0</v>
      </c>
      <c r="S438" s="152">
        <f t="shared" si="559"/>
        <v>0</v>
      </c>
      <c r="T438" s="152">
        <f t="shared" si="559"/>
        <v>0</v>
      </c>
      <c r="U438" s="152">
        <f t="shared" si="559"/>
        <v>0</v>
      </c>
      <c r="V438" s="152">
        <f t="shared" si="559"/>
        <v>0</v>
      </c>
      <c r="W438" s="152">
        <f t="shared" si="559"/>
        <v>0</v>
      </c>
      <c r="X438" s="152">
        <f t="shared" si="559"/>
        <v>0</v>
      </c>
      <c r="Y438" s="152">
        <f t="shared" si="559"/>
        <v>0</v>
      </c>
      <c r="Z438" s="152">
        <f t="shared" si="559"/>
        <v>0</v>
      </c>
      <c r="AA438" s="152">
        <f t="shared" si="559"/>
        <v>0</v>
      </c>
      <c r="AB438" s="152">
        <f t="shared" si="559"/>
        <v>0</v>
      </c>
      <c r="AC438" s="152">
        <f t="shared" si="559"/>
        <v>0</v>
      </c>
      <c r="AD438" s="152">
        <f t="shared" si="559"/>
        <v>0</v>
      </c>
      <c r="AE438" s="152">
        <f t="shared" si="559"/>
        <v>0</v>
      </c>
      <c r="AF438" s="152">
        <f t="shared" si="559"/>
        <v>0</v>
      </c>
      <c r="AG438" s="152">
        <f t="shared" si="559"/>
        <v>0</v>
      </c>
      <c r="AH438" s="152">
        <f t="shared" si="559"/>
        <v>0</v>
      </c>
      <c r="AI438" s="152">
        <f t="shared" si="559"/>
        <v>0</v>
      </c>
      <c r="AJ438" s="152">
        <f t="shared" si="559"/>
        <v>0</v>
      </c>
      <c r="AK438" s="152">
        <f t="shared" si="559"/>
        <v>0</v>
      </c>
      <c r="AL438" s="152">
        <f t="shared" si="559"/>
        <v>0</v>
      </c>
      <c r="AM438" s="152">
        <f t="shared" ref="AM438:BR438" si="560">AL441</f>
        <v>0</v>
      </c>
      <c r="AN438" s="152">
        <f t="shared" si="560"/>
        <v>0</v>
      </c>
      <c r="AO438" s="152">
        <f t="shared" si="560"/>
        <v>0</v>
      </c>
      <c r="AP438" s="152">
        <f t="shared" si="560"/>
        <v>0</v>
      </c>
      <c r="AQ438" s="152">
        <f t="shared" si="560"/>
        <v>0</v>
      </c>
      <c r="AR438" s="152">
        <f t="shared" si="560"/>
        <v>0</v>
      </c>
      <c r="AS438" s="152">
        <f t="shared" si="560"/>
        <v>0</v>
      </c>
      <c r="AT438" s="152">
        <f t="shared" si="560"/>
        <v>0</v>
      </c>
      <c r="AU438" s="152">
        <f t="shared" si="560"/>
        <v>0</v>
      </c>
      <c r="AV438" s="152">
        <f t="shared" si="560"/>
        <v>0</v>
      </c>
      <c r="AW438" s="152">
        <f t="shared" si="560"/>
        <v>0</v>
      </c>
      <c r="AX438" s="152">
        <f t="shared" si="560"/>
        <v>0</v>
      </c>
      <c r="AY438" s="152">
        <f t="shared" si="560"/>
        <v>0</v>
      </c>
      <c r="AZ438" s="152">
        <f t="shared" si="560"/>
        <v>0</v>
      </c>
      <c r="BA438" s="152">
        <f t="shared" si="560"/>
        <v>0</v>
      </c>
      <c r="BB438" s="152">
        <f t="shared" si="560"/>
        <v>0</v>
      </c>
      <c r="BC438" s="152">
        <f t="shared" si="560"/>
        <v>0</v>
      </c>
      <c r="BD438" s="152">
        <f t="shared" si="560"/>
        <v>0</v>
      </c>
      <c r="BE438" s="152">
        <f t="shared" si="560"/>
        <v>0</v>
      </c>
      <c r="BF438" s="152">
        <f t="shared" si="560"/>
        <v>0</v>
      </c>
      <c r="BG438" s="152">
        <f t="shared" si="560"/>
        <v>0</v>
      </c>
      <c r="BH438" s="152">
        <f t="shared" si="560"/>
        <v>0</v>
      </c>
      <c r="BI438" s="152">
        <f t="shared" si="560"/>
        <v>0</v>
      </c>
      <c r="BJ438" s="152">
        <f t="shared" si="560"/>
        <v>0</v>
      </c>
      <c r="BK438" s="152">
        <f t="shared" si="560"/>
        <v>0</v>
      </c>
      <c r="BL438" s="152">
        <f t="shared" si="560"/>
        <v>0</v>
      </c>
      <c r="BM438" s="152">
        <f t="shared" si="560"/>
        <v>0</v>
      </c>
      <c r="BN438" s="152">
        <f t="shared" si="560"/>
        <v>0</v>
      </c>
      <c r="BO438" s="152">
        <f t="shared" si="560"/>
        <v>0</v>
      </c>
      <c r="BP438" s="152">
        <f t="shared" si="560"/>
        <v>0</v>
      </c>
      <c r="BQ438" s="152">
        <f t="shared" si="560"/>
        <v>0</v>
      </c>
      <c r="BR438" s="152">
        <f t="shared" si="560"/>
        <v>0</v>
      </c>
      <c r="BS438" s="152">
        <f t="shared" ref="BS438:CG438" si="561">BR441</f>
        <v>0</v>
      </c>
      <c r="BT438" s="152">
        <f t="shared" si="561"/>
        <v>0</v>
      </c>
      <c r="BU438" s="152">
        <f t="shared" si="561"/>
        <v>0</v>
      </c>
      <c r="BV438" s="152">
        <f t="shared" si="561"/>
        <v>0</v>
      </c>
      <c r="BW438" s="152">
        <f t="shared" si="561"/>
        <v>0</v>
      </c>
      <c r="BX438" s="152">
        <f t="shared" si="561"/>
        <v>0</v>
      </c>
      <c r="BY438" s="152">
        <f t="shared" si="561"/>
        <v>0</v>
      </c>
      <c r="BZ438" s="152">
        <f t="shared" si="561"/>
        <v>0</v>
      </c>
      <c r="CA438" s="152">
        <f t="shared" si="561"/>
        <v>0</v>
      </c>
      <c r="CB438" s="152">
        <f t="shared" si="561"/>
        <v>0</v>
      </c>
      <c r="CC438" s="152">
        <f t="shared" si="561"/>
        <v>0</v>
      </c>
      <c r="CD438" s="152">
        <f t="shared" si="561"/>
        <v>0</v>
      </c>
      <c r="CE438" s="152">
        <f t="shared" si="561"/>
        <v>0</v>
      </c>
      <c r="CF438" s="152">
        <f t="shared" si="561"/>
        <v>0</v>
      </c>
      <c r="CG438" s="152">
        <f t="shared" si="561"/>
        <v>0</v>
      </c>
    </row>
    <row r="439" spans="1:86" ht="14.45" hidden="1" outlineLevel="1" x14ac:dyDescent="0.3">
      <c r="B439" s="77" t="s">
        <v>49</v>
      </c>
      <c r="D439" s="305">
        <f>SUM(F439:CG439)</f>
        <v>0</v>
      </c>
      <c r="F439" s="152">
        <f t="shared" ref="F439:AK439" si="562">-F181</f>
        <v>0</v>
      </c>
      <c r="G439" s="152">
        <f t="shared" si="562"/>
        <v>0</v>
      </c>
      <c r="H439" s="152">
        <f t="shared" si="562"/>
        <v>0</v>
      </c>
      <c r="I439" s="152">
        <f t="shared" si="562"/>
        <v>0</v>
      </c>
      <c r="J439" s="152">
        <f t="shared" si="562"/>
        <v>0</v>
      </c>
      <c r="K439" s="152">
        <f t="shared" si="562"/>
        <v>0</v>
      </c>
      <c r="L439" s="152">
        <f t="shared" si="562"/>
        <v>0</v>
      </c>
      <c r="M439" s="152">
        <f t="shared" si="562"/>
        <v>0</v>
      </c>
      <c r="N439" s="152">
        <f t="shared" si="562"/>
        <v>0</v>
      </c>
      <c r="O439" s="152">
        <f t="shared" si="562"/>
        <v>0</v>
      </c>
      <c r="P439" s="152">
        <f t="shared" si="562"/>
        <v>0</v>
      </c>
      <c r="Q439" s="152">
        <f t="shared" si="562"/>
        <v>0</v>
      </c>
      <c r="R439" s="152">
        <f t="shared" si="562"/>
        <v>0</v>
      </c>
      <c r="S439" s="152">
        <f t="shared" si="562"/>
        <v>0</v>
      </c>
      <c r="T439" s="152">
        <f t="shared" si="562"/>
        <v>0</v>
      </c>
      <c r="U439" s="152">
        <f t="shared" si="562"/>
        <v>0</v>
      </c>
      <c r="V439" s="152">
        <f t="shared" si="562"/>
        <v>0</v>
      </c>
      <c r="W439" s="152">
        <f t="shared" si="562"/>
        <v>0</v>
      </c>
      <c r="X439" s="152">
        <f t="shared" si="562"/>
        <v>0</v>
      </c>
      <c r="Y439" s="152">
        <f t="shared" si="562"/>
        <v>0</v>
      </c>
      <c r="Z439" s="152">
        <f t="shared" si="562"/>
        <v>0</v>
      </c>
      <c r="AA439" s="152">
        <f t="shared" si="562"/>
        <v>0</v>
      </c>
      <c r="AB439" s="152">
        <f t="shared" si="562"/>
        <v>0</v>
      </c>
      <c r="AC439" s="152">
        <f t="shared" si="562"/>
        <v>0</v>
      </c>
      <c r="AD439" s="152">
        <f t="shared" si="562"/>
        <v>0</v>
      </c>
      <c r="AE439" s="152">
        <f t="shared" si="562"/>
        <v>0</v>
      </c>
      <c r="AF439" s="152">
        <f t="shared" si="562"/>
        <v>0</v>
      </c>
      <c r="AG439" s="152">
        <f t="shared" si="562"/>
        <v>0</v>
      </c>
      <c r="AH439" s="152">
        <f t="shared" si="562"/>
        <v>0</v>
      </c>
      <c r="AI439" s="152">
        <f t="shared" si="562"/>
        <v>0</v>
      </c>
      <c r="AJ439" s="152">
        <f t="shared" si="562"/>
        <v>0</v>
      </c>
      <c r="AK439" s="152">
        <f t="shared" si="562"/>
        <v>0</v>
      </c>
      <c r="AL439" s="152">
        <f t="shared" ref="AL439:BQ439" si="563">-AL181</f>
        <v>0</v>
      </c>
      <c r="AM439" s="152">
        <f t="shared" si="563"/>
        <v>0</v>
      </c>
      <c r="AN439" s="152">
        <f t="shared" si="563"/>
        <v>0</v>
      </c>
      <c r="AO439" s="152">
        <f t="shared" si="563"/>
        <v>0</v>
      </c>
      <c r="AP439" s="152">
        <f t="shared" si="563"/>
        <v>0</v>
      </c>
      <c r="AQ439" s="152">
        <f t="shared" si="563"/>
        <v>0</v>
      </c>
      <c r="AR439" s="152">
        <f t="shared" si="563"/>
        <v>0</v>
      </c>
      <c r="AS439" s="152">
        <f t="shared" si="563"/>
        <v>0</v>
      </c>
      <c r="AT439" s="152">
        <f t="shared" si="563"/>
        <v>0</v>
      </c>
      <c r="AU439" s="152">
        <f t="shared" si="563"/>
        <v>0</v>
      </c>
      <c r="AV439" s="152">
        <f t="shared" si="563"/>
        <v>0</v>
      </c>
      <c r="AW439" s="152">
        <f t="shared" si="563"/>
        <v>0</v>
      </c>
      <c r="AX439" s="152">
        <f t="shared" si="563"/>
        <v>0</v>
      </c>
      <c r="AY439" s="152">
        <f t="shared" si="563"/>
        <v>0</v>
      </c>
      <c r="AZ439" s="152">
        <f t="shared" si="563"/>
        <v>0</v>
      </c>
      <c r="BA439" s="152">
        <f t="shared" si="563"/>
        <v>0</v>
      </c>
      <c r="BB439" s="152">
        <f t="shared" si="563"/>
        <v>0</v>
      </c>
      <c r="BC439" s="152">
        <f t="shared" si="563"/>
        <v>0</v>
      </c>
      <c r="BD439" s="152">
        <f t="shared" si="563"/>
        <v>0</v>
      </c>
      <c r="BE439" s="152">
        <f t="shared" si="563"/>
        <v>0</v>
      </c>
      <c r="BF439" s="152">
        <f t="shared" si="563"/>
        <v>0</v>
      </c>
      <c r="BG439" s="152">
        <f t="shared" si="563"/>
        <v>0</v>
      </c>
      <c r="BH439" s="152">
        <f t="shared" si="563"/>
        <v>0</v>
      </c>
      <c r="BI439" s="152">
        <f t="shared" si="563"/>
        <v>0</v>
      </c>
      <c r="BJ439" s="152">
        <f t="shared" si="563"/>
        <v>0</v>
      </c>
      <c r="BK439" s="152">
        <f t="shared" si="563"/>
        <v>0</v>
      </c>
      <c r="BL439" s="152">
        <f t="shared" si="563"/>
        <v>0</v>
      </c>
      <c r="BM439" s="152">
        <f t="shared" si="563"/>
        <v>0</v>
      </c>
      <c r="BN439" s="152">
        <f t="shared" si="563"/>
        <v>0</v>
      </c>
      <c r="BO439" s="152">
        <f t="shared" si="563"/>
        <v>0</v>
      </c>
      <c r="BP439" s="152">
        <f t="shared" si="563"/>
        <v>0</v>
      </c>
      <c r="BQ439" s="152">
        <f t="shared" si="563"/>
        <v>0</v>
      </c>
      <c r="BR439" s="152">
        <f t="shared" ref="BR439:CG439" si="564">-BR181</f>
        <v>0</v>
      </c>
      <c r="BS439" s="152">
        <f t="shared" si="564"/>
        <v>0</v>
      </c>
      <c r="BT439" s="152">
        <f t="shared" si="564"/>
        <v>0</v>
      </c>
      <c r="BU439" s="152">
        <f t="shared" si="564"/>
        <v>0</v>
      </c>
      <c r="BV439" s="152">
        <f t="shared" si="564"/>
        <v>0</v>
      </c>
      <c r="BW439" s="152">
        <f t="shared" si="564"/>
        <v>0</v>
      </c>
      <c r="BX439" s="152">
        <f t="shared" si="564"/>
        <v>0</v>
      </c>
      <c r="BY439" s="152">
        <f t="shared" si="564"/>
        <v>0</v>
      </c>
      <c r="BZ439" s="152">
        <f t="shared" si="564"/>
        <v>0</v>
      </c>
      <c r="CA439" s="152">
        <f t="shared" si="564"/>
        <v>0</v>
      </c>
      <c r="CB439" s="152">
        <f t="shared" si="564"/>
        <v>0</v>
      </c>
      <c r="CC439" s="152">
        <f t="shared" si="564"/>
        <v>0</v>
      </c>
      <c r="CD439" s="152">
        <f t="shared" si="564"/>
        <v>0</v>
      </c>
      <c r="CE439" s="152">
        <f t="shared" si="564"/>
        <v>0</v>
      </c>
      <c r="CF439" s="152">
        <f t="shared" si="564"/>
        <v>0</v>
      </c>
      <c r="CG439" s="152">
        <f t="shared" si="564"/>
        <v>0</v>
      </c>
    </row>
    <row r="440" spans="1:86" ht="14.45" hidden="1" outlineLevel="1" x14ac:dyDescent="0.3">
      <c r="B440" s="77" t="s">
        <v>476</v>
      </c>
      <c r="D440" s="90">
        <f>SUM(F440:CG440)</f>
        <v>0</v>
      </c>
      <c r="F440" s="152">
        <f t="shared" ref="F440:AK440" si="565">-F189</f>
        <v>0</v>
      </c>
      <c r="G440" s="152">
        <f t="shared" si="565"/>
        <v>0</v>
      </c>
      <c r="H440" s="152">
        <f t="shared" si="565"/>
        <v>0</v>
      </c>
      <c r="I440" s="152">
        <f t="shared" si="565"/>
        <v>0</v>
      </c>
      <c r="J440" s="152">
        <f t="shared" si="565"/>
        <v>0</v>
      </c>
      <c r="K440" s="152">
        <f t="shared" si="565"/>
        <v>0</v>
      </c>
      <c r="L440" s="152">
        <f t="shared" si="565"/>
        <v>0</v>
      </c>
      <c r="M440" s="152">
        <f t="shared" si="565"/>
        <v>0</v>
      </c>
      <c r="N440" s="152">
        <f t="shared" si="565"/>
        <v>0</v>
      </c>
      <c r="O440" s="152">
        <f t="shared" si="565"/>
        <v>0</v>
      </c>
      <c r="P440" s="152">
        <f t="shared" si="565"/>
        <v>0</v>
      </c>
      <c r="Q440" s="152">
        <f t="shared" si="565"/>
        <v>0</v>
      </c>
      <c r="R440" s="152">
        <f t="shared" si="565"/>
        <v>0</v>
      </c>
      <c r="S440" s="152">
        <f t="shared" si="565"/>
        <v>0</v>
      </c>
      <c r="T440" s="152">
        <f t="shared" si="565"/>
        <v>0</v>
      </c>
      <c r="U440" s="152">
        <f t="shared" si="565"/>
        <v>0</v>
      </c>
      <c r="V440" s="152">
        <f t="shared" si="565"/>
        <v>0</v>
      </c>
      <c r="W440" s="152">
        <f t="shared" si="565"/>
        <v>0</v>
      </c>
      <c r="X440" s="152">
        <f t="shared" si="565"/>
        <v>0</v>
      </c>
      <c r="Y440" s="152">
        <f t="shared" si="565"/>
        <v>0</v>
      </c>
      <c r="Z440" s="152">
        <f t="shared" si="565"/>
        <v>0</v>
      </c>
      <c r="AA440" s="152">
        <f t="shared" si="565"/>
        <v>0</v>
      </c>
      <c r="AB440" s="152">
        <f t="shared" si="565"/>
        <v>0</v>
      </c>
      <c r="AC440" s="152">
        <f t="shared" si="565"/>
        <v>0</v>
      </c>
      <c r="AD440" s="152">
        <f t="shared" si="565"/>
        <v>0</v>
      </c>
      <c r="AE440" s="152">
        <f t="shared" si="565"/>
        <v>0</v>
      </c>
      <c r="AF440" s="152">
        <f t="shared" si="565"/>
        <v>0</v>
      </c>
      <c r="AG440" s="152">
        <f t="shared" si="565"/>
        <v>0</v>
      </c>
      <c r="AH440" s="152">
        <f t="shared" si="565"/>
        <v>0</v>
      </c>
      <c r="AI440" s="152">
        <f t="shared" si="565"/>
        <v>0</v>
      </c>
      <c r="AJ440" s="152">
        <f t="shared" si="565"/>
        <v>0</v>
      </c>
      <c r="AK440" s="152">
        <f t="shared" si="565"/>
        <v>0</v>
      </c>
      <c r="AL440" s="152">
        <f t="shared" ref="AL440:BQ440" si="566">-AL189</f>
        <v>0</v>
      </c>
      <c r="AM440" s="152">
        <f t="shared" si="566"/>
        <v>0</v>
      </c>
      <c r="AN440" s="152">
        <f t="shared" si="566"/>
        <v>0</v>
      </c>
      <c r="AO440" s="152">
        <f t="shared" si="566"/>
        <v>0</v>
      </c>
      <c r="AP440" s="152">
        <f t="shared" si="566"/>
        <v>0</v>
      </c>
      <c r="AQ440" s="152">
        <f t="shared" si="566"/>
        <v>0</v>
      </c>
      <c r="AR440" s="152">
        <f t="shared" si="566"/>
        <v>0</v>
      </c>
      <c r="AS440" s="152">
        <f t="shared" si="566"/>
        <v>0</v>
      </c>
      <c r="AT440" s="152">
        <f t="shared" si="566"/>
        <v>0</v>
      </c>
      <c r="AU440" s="152">
        <f t="shared" si="566"/>
        <v>0</v>
      </c>
      <c r="AV440" s="152">
        <f t="shared" si="566"/>
        <v>0</v>
      </c>
      <c r="AW440" s="152">
        <f t="shared" si="566"/>
        <v>0</v>
      </c>
      <c r="AX440" s="152">
        <f t="shared" si="566"/>
        <v>0</v>
      </c>
      <c r="AY440" s="152">
        <f t="shared" si="566"/>
        <v>0</v>
      </c>
      <c r="AZ440" s="152">
        <f t="shared" si="566"/>
        <v>0</v>
      </c>
      <c r="BA440" s="152">
        <f t="shared" si="566"/>
        <v>0</v>
      </c>
      <c r="BB440" s="152">
        <f t="shared" si="566"/>
        <v>0</v>
      </c>
      <c r="BC440" s="152">
        <f t="shared" si="566"/>
        <v>0</v>
      </c>
      <c r="BD440" s="152">
        <f t="shared" si="566"/>
        <v>0</v>
      </c>
      <c r="BE440" s="152">
        <f t="shared" si="566"/>
        <v>0</v>
      </c>
      <c r="BF440" s="152">
        <f t="shared" si="566"/>
        <v>0</v>
      </c>
      <c r="BG440" s="152">
        <f t="shared" si="566"/>
        <v>0</v>
      </c>
      <c r="BH440" s="152">
        <f t="shared" si="566"/>
        <v>0</v>
      </c>
      <c r="BI440" s="152">
        <f t="shared" si="566"/>
        <v>0</v>
      </c>
      <c r="BJ440" s="152">
        <f t="shared" si="566"/>
        <v>0</v>
      </c>
      <c r="BK440" s="152">
        <f t="shared" si="566"/>
        <v>0</v>
      </c>
      <c r="BL440" s="152">
        <f t="shared" si="566"/>
        <v>0</v>
      </c>
      <c r="BM440" s="152">
        <f t="shared" si="566"/>
        <v>0</v>
      </c>
      <c r="BN440" s="152">
        <f t="shared" si="566"/>
        <v>0</v>
      </c>
      <c r="BO440" s="152">
        <f t="shared" si="566"/>
        <v>0</v>
      </c>
      <c r="BP440" s="152">
        <f t="shared" si="566"/>
        <v>0</v>
      </c>
      <c r="BQ440" s="152">
        <f t="shared" si="566"/>
        <v>0</v>
      </c>
      <c r="BR440" s="152">
        <f t="shared" ref="BR440:CG440" si="567">-BR189</f>
        <v>0</v>
      </c>
      <c r="BS440" s="152">
        <f t="shared" si="567"/>
        <v>0</v>
      </c>
      <c r="BT440" s="152">
        <f t="shared" si="567"/>
        <v>0</v>
      </c>
      <c r="BU440" s="152">
        <f t="shared" si="567"/>
        <v>0</v>
      </c>
      <c r="BV440" s="152">
        <f t="shared" si="567"/>
        <v>0</v>
      </c>
      <c r="BW440" s="152">
        <f t="shared" si="567"/>
        <v>0</v>
      </c>
      <c r="BX440" s="152">
        <f t="shared" si="567"/>
        <v>0</v>
      </c>
      <c r="BY440" s="152">
        <f t="shared" si="567"/>
        <v>0</v>
      </c>
      <c r="BZ440" s="152">
        <f t="shared" si="567"/>
        <v>0</v>
      </c>
      <c r="CA440" s="152">
        <f t="shared" si="567"/>
        <v>0</v>
      </c>
      <c r="CB440" s="152">
        <f t="shared" si="567"/>
        <v>0</v>
      </c>
      <c r="CC440" s="152">
        <f t="shared" si="567"/>
        <v>0</v>
      </c>
      <c r="CD440" s="152">
        <f t="shared" si="567"/>
        <v>0</v>
      </c>
      <c r="CE440" s="152">
        <f t="shared" si="567"/>
        <v>0</v>
      </c>
      <c r="CF440" s="152">
        <f t="shared" si="567"/>
        <v>0</v>
      </c>
      <c r="CG440" s="152">
        <f t="shared" si="567"/>
        <v>0</v>
      </c>
    </row>
    <row r="441" spans="1:86" hidden="1" outlineLevel="1" thickBot="1" x14ac:dyDescent="0.35">
      <c r="B441" s="74" t="s">
        <v>33</v>
      </c>
      <c r="F441" s="123">
        <f>SUM(F438:F440)</f>
        <v>0</v>
      </c>
      <c r="G441" s="123">
        <f t="shared" ref="G441:BQ441" si="568">SUM(G438:G440)</f>
        <v>0</v>
      </c>
      <c r="H441" s="123">
        <f t="shared" si="568"/>
        <v>0</v>
      </c>
      <c r="I441" s="123">
        <f t="shared" si="568"/>
        <v>0</v>
      </c>
      <c r="J441" s="123">
        <f t="shared" si="568"/>
        <v>0</v>
      </c>
      <c r="K441" s="123">
        <f t="shared" si="568"/>
        <v>0</v>
      </c>
      <c r="L441" s="123">
        <f t="shared" si="568"/>
        <v>0</v>
      </c>
      <c r="M441" s="123">
        <f t="shared" si="568"/>
        <v>0</v>
      </c>
      <c r="N441" s="123">
        <f t="shared" si="568"/>
        <v>0</v>
      </c>
      <c r="O441" s="123">
        <f t="shared" si="568"/>
        <v>0</v>
      </c>
      <c r="P441" s="123">
        <f t="shared" si="568"/>
        <v>0</v>
      </c>
      <c r="Q441" s="123">
        <f t="shared" si="568"/>
        <v>0</v>
      </c>
      <c r="R441" s="123">
        <f t="shared" si="568"/>
        <v>0</v>
      </c>
      <c r="S441" s="123">
        <f t="shared" si="568"/>
        <v>0</v>
      </c>
      <c r="T441" s="123">
        <f t="shared" si="568"/>
        <v>0</v>
      </c>
      <c r="U441" s="123">
        <f t="shared" si="568"/>
        <v>0</v>
      </c>
      <c r="V441" s="123">
        <f t="shared" si="568"/>
        <v>0</v>
      </c>
      <c r="W441" s="123">
        <f t="shared" si="568"/>
        <v>0</v>
      </c>
      <c r="X441" s="123">
        <f t="shared" si="568"/>
        <v>0</v>
      </c>
      <c r="Y441" s="123">
        <f t="shared" si="568"/>
        <v>0</v>
      </c>
      <c r="Z441" s="123">
        <f t="shared" si="568"/>
        <v>0</v>
      </c>
      <c r="AA441" s="123">
        <f t="shared" si="568"/>
        <v>0</v>
      </c>
      <c r="AB441" s="123">
        <f t="shared" si="568"/>
        <v>0</v>
      </c>
      <c r="AC441" s="123">
        <f t="shared" si="568"/>
        <v>0</v>
      </c>
      <c r="AD441" s="123">
        <f t="shared" si="568"/>
        <v>0</v>
      </c>
      <c r="AE441" s="123">
        <f t="shared" si="568"/>
        <v>0</v>
      </c>
      <c r="AF441" s="123">
        <f t="shared" si="568"/>
        <v>0</v>
      </c>
      <c r="AG441" s="123">
        <f t="shared" si="568"/>
        <v>0</v>
      </c>
      <c r="AH441" s="123">
        <f t="shared" si="568"/>
        <v>0</v>
      </c>
      <c r="AI441" s="123">
        <f t="shared" si="568"/>
        <v>0</v>
      </c>
      <c r="AJ441" s="123">
        <f t="shared" si="568"/>
        <v>0</v>
      </c>
      <c r="AK441" s="123">
        <f t="shared" si="568"/>
        <v>0</v>
      </c>
      <c r="AL441" s="123">
        <f t="shared" si="568"/>
        <v>0</v>
      </c>
      <c r="AM441" s="123">
        <f t="shared" si="568"/>
        <v>0</v>
      </c>
      <c r="AN441" s="123">
        <f t="shared" si="568"/>
        <v>0</v>
      </c>
      <c r="AO441" s="123">
        <f t="shared" si="568"/>
        <v>0</v>
      </c>
      <c r="AP441" s="123">
        <f t="shared" si="568"/>
        <v>0</v>
      </c>
      <c r="AQ441" s="123">
        <f t="shared" si="568"/>
        <v>0</v>
      </c>
      <c r="AR441" s="123">
        <f t="shared" si="568"/>
        <v>0</v>
      </c>
      <c r="AS441" s="123">
        <f t="shared" si="568"/>
        <v>0</v>
      </c>
      <c r="AT441" s="123">
        <f t="shared" si="568"/>
        <v>0</v>
      </c>
      <c r="AU441" s="123">
        <f t="shared" si="568"/>
        <v>0</v>
      </c>
      <c r="AV441" s="123">
        <f t="shared" si="568"/>
        <v>0</v>
      </c>
      <c r="AW441" s="123">
        <f t="shared" si="568"/>
        <v>0</v>
      </c>
      <c r="AX441" s="123">
        <f t="shared" si="568"/>
        <v>0</v>
      </c>
      <c r="AY441" s="123">
        <f t="shared" si="568"/>
        <v>0</v>
      </c>
      <c r="AZ441" s="123">
        <f t="shared" si="568"/>
        <v>0</v>
      </c>
      <c r="BA441" s="123">
        <f t="shared" si="568"/>
        <v>0</v>
      </c>
      <c r="BB441" s="123">
        <f t="shared" si="568"/>
        <v>0</v>
      </c>
      <c r="BC441" s="123">
        <f t="shared" si="568"/>
        <v>0</v>
      </c>
      <c r="BD441" s="123">
        <f t="shared" si="568"/>
        <v>0</v>
      </c>
      <c r="BE441" s="123">
        <f t="shared" si="568"/>
        <v>0</v>
      </c>
      <c r="BF441" s="123">
        <f t="shared" si="568"/>
        <v>0</v>
      </c>
      <c r="BG441" s="123">
        <f t="shared" si="568"/>
        <v>0</v>
      </c>
      <c r="BH441" s="123">
        <f t="shared" si="568"/>
        <v>0</v>
      </c>
      <c r="BI441" s="123">
        <f t="shared" si="568"/>
        <v>0</v>
      </c>
      <c r="BJ441" s="123">
        <f t="shared" si="568"/>
        <v>0</v>
      </c>
      <c r="BK441" s="123">
        <f t="shared" si="568"/>
        <v>0</v>
      </c>
      <c r="BL441" s="123">
        <f t="shared" si="568"/>
        <v>0</v>
      </c>
      <c r="BM441" s="123">
        <f t="shared" si="568"/>
        <v>0</v>
      </c>
      <c r="BN441" s="123">
        <f t="shared" si="568"/>
        <v>0</v>
      </c>
      <c r="BO441" s="123">
        <f t="shared" si="568"/>
        <v>0</v>
      </c>
      <c r="BP441" s="123">
        <f t="shared" si="568"/>
        <v>0</v>
      </c>
      <c r="BQ441" s="123">
        <f t="shared" si="568"/>
        <v>0</v>
      </c>
      <c r="BR441" s="123">
        <f>SUM(BR438:BR440)</f>
        <v>0</v>
      </c>
      <c r="BS441" s="123">
        <f t="shared" ref="BS441:CG441" si="569">SUM(BS438:BS440)</f>
        <v>0</v>
      </c>
      <c r="BT441" s="123">
        <f t="shared" si="569"/>
        <v>0</v>
      </c>
      <c r="BU441" s="123">
        <f t="shared" si="569"/>
        <v>0</v>
      </c>
      <c r="BV441" s="123">
        <f t="shared" si="569"/>
        <v>0</v>
      </c>
      <c r="BW441" s="123">
        <f t="shared" si="569"/>
        <v>0</v>
      </c>
      <c r="BX441" s="123">
        <f t="shared" si="569"/>
        <v>0</v>
      </c>
      <c r="BY441" s="123">
        <f t="shared" si="569"/>
        <v>0</v>
      </c>
      <c r="BZ441" s="123">
        <f t="shared" si="569"/>
        <v>0</v>
      </c>
      <c r="CA441" s="123">
        <f t="shared" si="569"/>
        <v>0</v>
      </c>
      <c r="CB441" s="123">
        <f t="shared" si="569"/>
        <v>0</v>
      </c>
      <c r="CC441" s="123">
        <f t="shared" si="569"/>
        <v>0</v>
      </c>
      <c r="CD441" s="123">
        <f t="shared" si="569"/>
        <v>0</v>
      </c>
      <c r="CE441" s="123">
        <f t="shared" si="569"/>
        <v>0</v>
      </c>
      <c r="CF441" s="123">
        <f t="shared" si="569"/>
        <v>0</v>
      </c>
      <c r="CG441" s="123">
        <f t="shared" si="569"/>
        <v>0</v>
      </c>
    </row>
    <row r="442" spans="1:86" s="102" customFormat="1" ht="6" hidden="1" outlineLevel="1" thickTop="1" x14ac:dyDescent="0.15">
      <c r="B442" s="18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409"/>
      <c r="AF442" s="409"/>
      <c r="AG442" s="409"/>
      <c r="AH442" s="409"/>
      <c r="AI442" s="409"/>
      <c r="AJ442" s="409"/>
      <c r="AK442" s="409"/>
      <c r="AL442" s="409"/>
      <c r="AM442" s="409"/>
      <c r="AN442" s="409"/>
      <c r="AO442" s="409"/>
      <c r="AP442" s="409"/>
      <c r="AQ442" s="409"/>
      <c r="AR442" s="409"/>
      <c r="AS442" s="409"/>
      <c r="AT442" s="409"/>
      <c r="AU442" s="409"/>
      <c r="AV442" s="409"/>
      <c r="AW442" s="409"/>
      <c r="AX442" s="409"/>
      <c r="AY442" s="409"/>
      <c r="AZ442" s="409"/>
      <c r="BA442" s="409"/>
      <c r="BB442" s="409"/>
      <c r="BC442" s="409"/>
      <c r="BD442" s="409"/>
      <c r="BE442" s="409"/>
      <c r="BF442" s="409"/>
      <c r="BG442" s="409"/>
      <c r="BH442" s="409"/>
      <c r="BI442" s="409"/>
      <c r="BJ442" s="409"/>
      <c r="BK442" s="409"/>
      <c r="BL442" s="409"/>
      <c r="BM442" s="409"/>
      <c r="BN442" s="409"/>
      <c r="BO442" s="409"/>
      <c r="BP442" s="409"/>
      <c r="BQ442" s="409"/>
      <c r="BR442" s="409"/>
      <c r="BS442" s="409"/>
      <c r="BT442" s="409"/>
      <c r="BU442" s="409"/>
      <c r="BV442" s="409"/>
      <c r="BW442" s="409"/>
      <c r="BX442" s="409"/>
      <c r="BY442" s="409"/>
      <c r="BZ442" s="409"/>
      <c r="CA442" s="409"/>
      <c r="CB442" s="409"/>
      <c r="CC442" s="409"/>
      <c r="CD442" s="409"/>
      <c r="CE442" s="409"/>
      <c r="CF442" s="409"/>
      <c r="CG442" s="409"/>
    </row>
    <row r="443" spans="1:86" s="147" customFormat="1" ht="21" hidden="1" outlineLevel="1" x14ac:dyDescent="0.4">
      <c r="A443" s="69" t="s">
        <v>1004</v>
      </c>
      <c r="B443" s="70"/>
      <c r="C443" s="70"/>
      <c r="D443" s="70"/>
      <c r="E443" s="70"/>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66"/>
    </row>
    <row r="444" spans="1:86" s="102" customFormat="1" ht="5.45" hidden="1" outlineLevel="1" x14ac:dyDescent="0.15">
      <c r="B444" s="18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409"/>
      <c r="AE444" s="409"/>
      <c r="AF444" s="409"/>
      <c r="AG444" s="409"/>
      <c r="AH444" s="409"/>
      <c r="AI444" s="409"/>
      <c r="AJ444" s="409"/>
      <c r="AK444" s="409"/>
      <c r="AL444" s="409"/>
      <c r="AM444" s="409"/>
      <c r="AN444" s="409"/>
      <c r="AO444" s="409"/>
      <c r="AP444" s="409"/>
      <c r="AQ444" s="409"/>
      <c r="AR444" s="409"/>
      <c r="AS444" s="409"/>
      <c r="AT444" s="409"/>
      <c r="AU444" s="409"/>
      <c r="AV444" s="409"/>
      <c r="AW444" s="409"/>
      <c r="AX444" s="409"/>
      <c r="AY444" s="409"/>
      <c r="AZ444" s="409"/>
      <c r="BA444" s="409"/>
      <c r="BB444" s="409"/>
      <c r="BC444" s="409"/>
      <c r="BD444" s="409"/>
      <c r="BE444" s="409"/>
      <c r="BF444" s="409"/>
      <c r="BG444" s="409"/>
      <c r="BH444" s="409"/>
      <c r="BI444" s="409"/>
      <c r="BJ444" s="409"/>
      <c r="BK444" s="409"/>
      <c r="BL444" s="409"/>
      <c r="BM444" s="409"/>
      <c r="BN444" s="409"/>
      <c r="BO444" s="409"/>
      <c r="BP444" s="409"/>
      <c r="BQ444" s="409"/>
      <c r="BR444" s="409"/>
      <c r="BS444" s="409"/>
      <c r="BT444" s="409"/>
      <c r="BU444" s="409"/>
      <c r="BV444" s="409"/>
      <c r="BW444" s="409"/>
      <c r="BX444" s="409"/>
      <c r="BY444" s="409"/>
      <c r="BZ444" s="409"/>
      <c r="CA444" s="409"/>
      <c r="CB444" s="409"/>
      <c r="CC444" s="409"/>
      <c r="CD444" s="409"/>
      <c r="CE444" s="409"/>
      <c r="CF444" s="409"/>
      <c r="CG444" s="409"/>
    </row>
    <row r="445" spans="1:86" ht="14.45" hidden="1" outlineLevel="1" x14ac:dyDescent="0.3">
      <c r="B445" s="77" t="s">
        <v>32</v>
      </c>
      <c r="F445" s="584">
        <f>0</f>
        <v>0</v>
      </c>
      <c r="G445" s="152">
        <f t="shared" ref="G445:AL445" si="570">F448</f>
        <v>0</v>
      </c>
      <c r="H445" s="152">
        <f t="shared" si="570"/>
        <v>0</v>
      </c>
      <c r="I445" s="152">
        <f t="shared" si="570"/>
        <v>0</v>
      </c>
      <c r="J445" s="152">
        <f t="shared" si="570"/>
        <v>0</v>
      </c>
      <c r="K445" s="152">
        <f t="shared" si="570"/>
        <v>0</v>
      </c>
      <c r="L445" s="152">
        <f t="shared" si="570"/>
        <v>0</v>
      </c>
      <c r="M445" s="152">
        <f t="shared" si="570"/>
        <v>0</v>
      </c>
      <c r="N445" s="152">
        <f t="shared" si="570"/>
        <v>0</v>
      </c>
      <c r="O445" s="152">
        <f t="shared" si="570"/>
        <v>0</v>
      </c>
      <c r="P445" s="152">
        <f t="shared" si="570"/>
        <v>0</v>
      </c>
      <c r="Q445" s="152">
        <f t="shared" si="570"/>
        <v>0</v>
      </c>
      <c r="R445" s="152">
        <f t="shared" si="570"/>
        <v>0</v>
      </c>
      <c r="S445" s="152">
        <f t="shared" si="570"/>
        <v>0</v>
      </c>
      <c r="T445" s="152">
        <f t="shared" si="570"/>
        <v>0</v>
      </c>
      <c r="U445" s="152">
        <f t="shared" si="570"/>
        <v>0</v>
      </c>
      <c r="V445" s="152">
        <f t="shared" si="570"/>
        <v>0</v>
      </c>
      <c r="W445" s="152">
        <f t="shared" si="570"/>
        <v>0</v>
      </c>
      <c r="X445" s="152">
        <f t="shared" si="570"/>
        <v>0</v>
      </c>
      <c r="Y445" s="152">
        <f t="shared" si="570"/>
        <v>0</v>
      </c>
      <c r="Z445" s="152">
        <f t="shared" si="570"/>
        <v>0</v>
      </c>
      <c r="AA445" s="152">
        <f t="shared" si="570"/>
        <v>0</v>
      </c>
      <c r="AB445" s="152">
        <f t="shared" si="570"/>
        <v>0</v>
      </c>
      <c r="AC445" s="152">
        <f t="shared" si="570"/>
        <v>0</v>
      </c>
      <c r="AD445" s="152">
        <f t="shared" si="570"/>
        <v>0</v>
      </c>
      <c r="AE445" s="152">
        <f t="shared" si="570"/>
        <v>0</v>
      </c>
      <c r="AF445" s="152">
        <f t="shared" si="570"/>
        <v>0</v>
      </c>
      <c r="AG445" s="152">
        <f t="shared" si="570"/>
        <v>0</v>
      </c>
      <c r="AH445" s="152">
        <f t="shared" si="570"/>
        <v>0</v>
      </c>
      <c r="AI445" s="152">
        <f t="shared" si="570"/>
        <v>0</v>
      </c>
      <c r="AJ445" s="152">
        <f t="shared" si="570"/>
        <v>0</v>
      </c>
      <c r="AK445" s="152">
        <f t="shared" si="570"/>
        <v>0</v>
      </c>
      <c r="AL445" s="152">
        <f t="shared" si="570"/>
        <v>0</v>
      </c>
      <c r="AM445" s="152">
        <f t="shared" ref="AM445:BR445" si="571">AL448</f>
        <v>0</v>
      </c>
      <c r="AN445" s="152">
        <f t="shared" si="571"/>
        <v>0</v>
      </c>
      <c r="AO445" s="152">
        <f t="shared" si="571"/>
        <v>0</v>
      </c>
      <c r="AP445" s="152">
        <f t="shared" si="571"/>
        <v>0</v>
      </c>
      <c r="AQ445" s="152">
        <f t="shared" si="571"/>
        <v>0</v>
      </c>
      <c r="AR445" s="152">
        <f t="shared" si="571"/>
        <v>0</v>
      </c>
      <c r="AS445" s="152">
        <f t="shared" si="571"/>
        <v>0</v>
      </c>
      <c r="AT445" s="152">
        <f t="shared" si="571"/>
        <v>0</v>
      </c>
      <c r="AU445" s="152">
        <f t="shared" si="571"/>
        <v>0</v>
      </c>
      <c r="AV445" s="152">
        <f t="shared" si="571"/>
        <v>0</v>
      </c>
      <c r="AW445" s="152">
        <f t="shared" si="571"/>
        <v>0</v>
      </c>
      <c r="AX445" s="152">
        <f t="shared" si="571"/>
        <v>0</v>
      </c>
      <c r="AY445" s="152">
        <f t="shared" si="571"/>
        <v>0</v>
      </c>
      <c r="AZ445" s="152">
        <f t="shared" si="571"/>
        <v>0</v>
      </c>
      <c r="BA445" s="152">
        <f t="shared" si="571"/>
        <v>0</v>
      </c>
      <c r="BB445" s="152">
        <f t="shared" si="571"/>
        <v>0</v>
      </c>
      <c r="BC445" s="152">
        <f t="shared" si="571"/>
        <v>0</v>
      </c>
      <c r="BD445" s="152">
        <f t="shared" si="571"/>
        <v>0</v>
      </c>
      <c r="BE445" s="152">
        <f t="shared" si="571"/>
        <v>0</v>
      </c>
      <c r="BF445" s="152">
        <f t="shared" si="571"/>
        <v>0</v>
      </c>
      <c r="BG445" s="152">
        <f t="shared" si="571"/>
        <v>0</v>
      </c>
      <c r="BH445" s="152">
        <f t="shared" si="571"/>
        <v>0</v>
      </c>
      <c r="BI445" s="152">
        <f t="shared" si="571"/>
        <v>0</v>
      </c>
      <c r="BJ445" s="152">
        <f t="shared" si="571"/>
        <v>0</v>
      </c>
      <c r="BK445" s="152">
        <f t="shared" si="571"/>
        <v>0</v>
      </c>
      <c r="BL445" s="152">
        <f t="shared" si="571"/>
        <v>0</v>
      </c>
      <c r="BM445" s="152">
        <f t="shared" si="571"/>
        <v>0</v>
      </c>
      <c r="BN445" s="152">
        <f t="shared" si="571"/>
        <v>0</v>
      </c>
      <c r="BO445" s="152">
        <f t="shared" si="571"/>
        <v>0</v>
      </c>
      <c r="BP445" s="152">
        <f t="shared" si="571"/>
        <v>0</v>
      </c>
      <c r="BQ445" s="152">
        <f t="shared" si="571"/>
        <v>0</v>
      </c>
      <c r="BR445" s="152">
        <f t="shared" si="571"/>
        <v>0</v>
      </c>
      <c r="BS445" s="152">
        <f t="shared" ref="BS445:CG445" si="572">BR448</f>
        <v>0</v>
      </c>
      <c r="BT445" s="152">
        <f t="shared" si="572"/>
        <v>0</v>
      </c>
      <c r="BU445" s="152">
        <f t="shared" si="572"/>
        <v>0</v>
      </c>
      <c r="BV445" s="152">
        <f t="shared" si="572"/>
        <v>0</v>
      </c>
      <c r="BW445" s="152">
        <f t="shared" si="572"/>
        <v>0</v>
      </c>
      <c r="BX445" s="152">
        <f t="shared" si="572"/>
        <v>0</v>
      </c>
      <c r="BY445" s="152">
        <f t="shared" si="572"/>
        <v>0</v>
      </c>
      <c r="BZ445" s="152">
        <f t="shared" si="572"/>
        <v>0</v>
      </c>
      <c r="CA445" s="152">
        <f t="shared" si="572"/>
        <v>0</v>
      </c>
      <c r="CB445" s="152">
        <f t="shared" si="572"/>
        <v>0</v>
      </c>
      <c r="CC445" s="152">
        <f t="shared" si="572"/>
        <v>0</v>
      </c>
      <c r="CD445" s="152">
        <f t="shared" si="572"/>
        <v>0</v>
      </c>
      <c r="CE445" s="152">
        <f t="shared" si="572"/>
        <v>0</v>
      </c>
      <c r="CF445" s="152">
        <f t="shared" si="572"/>
        <v>0</v>
      </c>
      <c r="CG445" s="152">
        <f t="shared" si="572"/>
        <v>0</v>
      </c>
    </row>
    <row r="446" spans="1:86" ht="14.45" hidden="1" outlineLevel="1" x14ac:dyDescent="0.3">
      <c r="B446" s="77" t="s">
        <v>49</v>
      </c>
      <c r="D446" s="305">
        <f>SUM(F446:CG446)</f>
        <v>0</v>
      </c>
      <c r="F446" s="152">
        <f t="shared" ref="F446:AK446" si="573">-F181</f>
        <v>0</v>
      </c>
      <c r="G446" s="152">
        <f t="shared" si="573"/>
        <v>0</v>
      </c>
      <c r="H446" s="152">
        <f t="shared" si="573"/>
        <v>0</v>
      </c>
      <c r="I446" s="152">
        <f t="shared" si="573"/>
        <v>0</v>
      </c>
      <c r="J446" s="152">
        <f t="shared" si="573"/>
        <v>0</v>
      </c>
      <c r="K446" s="152">
        <f t="shared" si="573"/>
        <v>0</v>
      </c>
      <c r="L446" s="152">
        <f t="shared" si="573"/>
        <v>0</v>
      </c>
      <c r="M446" s="152">
        <f t="shared" si="573"/>
        <v>0</v>
      </c>
      <c r="N446" s="152">
        <f t="shared" si="573"/>
        <v>0</v>
      </c>
      <c r="O446" s="152">
        <f t="shared" si="573"/>
        <v>0</v>
      </c>
      <c r="P446" s="152">
        <f t="shared" si="573"/>
        <v>0</v>
      </c>
      <c r="Q446" s="152">
        <f t="shared" si="573"/>
        <v>0</v>
      </c>
      <c r="R446" s="152">
        <f t="shared" si="573"/>
        <v>0</v>
      </c>
      <c r="S446" s="152">
        <f t="shared" si="573"/>
        <v>0</v>
      </c>
      <c r="T446" s="152">
        <f t="shared" si="573"/>
        <v>0</v>
      </c>
      <c r="U446" s="152">
        <f t="shared" si="573"/>
        <v>0</v>
      </c>
      <c r="V446" s="152">
        <f t="shared" si="573"/>
        <v>0</v>
      </c>
      <c r="W446" s="152">
        <f t="shared" si="573"/>
        <v>0</v>
      </c>
      <c r="X446" s="152">
        <f t="shared" si="573"/>
        <v>0</v>
      </c>
      <c r="Y446" s="152">
        <f t="shared" si="573"/>
        <v>0</v>
      </c>
      <c r="Z446" s="152">
        <f t="shared" si="573"/>
        <v>0</v>
      </c>
      <c r="AA446" s="152">
        <f t="shared" si="573"/>
        <v>0</v>
      </c>
      <c r="AB446" s="152">
        <f t="shared" si="573"/>
        <v>0</v>
      </c>
      <c r="AC446" s="152">
        <f t="shared" si="573"/>
        <v>0</v>
      </c>
      <c r="AD446" s="152">
        <f t="shared" si="573"/>
        <v>0</v>
      </c>
      <c r="AE446" s="152">
        <f t="shared" si="573"/>
        <v>0</v>
      </c>
      <c r="AF446" s="152">
        <f t="shared" si="573"/>
        <v>0</v>
      </c>
      <c r="AG446" s="152">
        <f t="shared" si="573"/>
        <v>0</v>
      </c>
      <c r="AH446" s="152">
        <f t="shared" si="573"/>
        <v>0</v>
      </c>
      <c r="AI446" s="152">
        <f t="shared" si="573"/>
        <v>0</v>
      </c>
      <c r="AJ446" s="152">
        <f t="shared" si="573"/>
        <v>0</v>
      </c>
      <c r="AK446" s="152">
        <f t="shared" si="573"/>
        <v>0</v>
      </c>
      <c r="AL446" s="152">
        <f t="shared" ref="AL446:BQ446" si="574">-AL181</f>
        <v>0</v>
      </c>
      <c r="AM446" s="152">
        <f t="shared" si="574"/>
        <v>0</v>
      </c>
      <c r="AN446" s="152">
        <f t="shared" si="574"/>
        <v>0</v>
      </c>
      <c r="AO446" s="152">
        <f t="shared" si="574"/>
        <v>0</v>
      </c>
      <c r="AP446" s="152">
        <f t="shared" si="574"/>
        <v>0</v>
      </c>
      <c r="AQ446" s="152">
        <f t="shared" si="574"/>
        <v>0</v>
      </c>
      <c r="AR446" s="152">
        <f t="shared" si="574"/>
        <v>0</v>
      </c>
      <c r="AS446" s="152">
        <f t="shared" si="574"/>
        <v>0</v>
      </c>
      <c r="AT446" s="152">
        <f t="shared" si="574"/>
        <v>0</v>
      </c>
      <c r="AU446" s="152">
        <f t="shared" si="574"/>
        <v>0</v>
      </c>
      <c r="AV446" s="152">
        <f t="shared" si="574"/>
        <v>0</v>
      </c>
      <c r="AW446" s="152">
        <f t="shared" si="574"/>
        <v>0</v>
      </c>
      <c r="AX446" s="152">
        <f t="shared" si="574"/>
        <v>0</v>
      </c>
      <c r="AY446" s="152">
        <f t="shared" si="574"/>
        <v>0</v>
      </c>
      <c r="AZ446" s="152">
        <f t="shared" si="574"/>
        <v>0</v>
      </c>
      <c r="BA446" s="152">
        <f t="shared" si="574"/>
        <v>0</v>
      </c>
      <c r="BB446" s="152">
        <f t="shared" si="574"/>
        <v>0</v>
      </c>
      <c r="BC446" s="152">
        <f t="shared" si="574"/>
        <v>0</v>
      </c>
      <c r="BD446" s="152">
        <f t="shared" si="574"/>
        <v>0</v>
      </c>
      <c r="BE446" s="152">
        <f t="shared" si="574"/>
        <v>0</v>
      </c>
      <c r="BF446" s="152">
        <f t="shared" si="574"/>
        <v>0</v>
      </c>
      <c r="BG446" s="152">
        <f t="shared" si="574"/>
        <v>0</v>
      </c>
      <c r="BH446" s="152">
        <f t="shared" si="574"/>
        <v>0</v>
      </c>
      <c r="BI446" s="152">
        <f t="shared" si="574"/>
        <v>0</v>
      </c>
      <c r="BJ446" s="152">
        <f t="shared" si="574"/>
        <v>0</v>
      </c>
      <c r="BK446" s="152">
        <f t="shared" si="574"/>
        <v>0</v>
      </c>
      <c r="BL446" s="152">
        <f t="shared" si="574"/>
        <v>0</v>
      </c>
      <c r="BM446" s="152">
        <f t="shared" si="574"/>
        <v>0</v>
      </c>
      <c r="BN446" s="152">
        <f t="shared" si="574"/>
        <v>0</v>
      </c>
      <c r="BO446" s="152">
        <f t="shared" si="574"/>
        <v>0</v>
      </c>
      <c r="BP446" s="152">
        <f t="shared" si="574"/>
        <v>0</v>
      </c>
      <c r="BQ446" s="152">
        <f t="shared" si="574"/>
        <v>0</v>
      </c>
      <c r="BR446" s="152">
        <f t="shared" ref="BR446:CG446" si="575">-BR181</f>
        <v>0</v>
      </c>
      <c r="BS446" s="152">
        <f t="shared" si="575"/>
        <v>0</v>
      </c>
      <c r="BT446" s="152">
        <f t="shared" si="575"/>
        <v>0</v>
      </c>
      <c r="BU446" s="152">
        <f t="shared" si="575"/>
        <v>0</v>
      </c>
      <c r="BV446" s="152">
        <f t="shared" si="575"/>
        <v>0</v>
      </c>
      <c r="BW446" s="152">
        <f t="shared" si="575"/>
        <v>0</v>
      </c>
      <c r="BX446" s="152">
        <f t="shared" si="575"/>
        <v>0</v>
      </c>
      <c r="BY446" s="152">
        <f t="shared" si="575"/>
        <v>0</v>
      </c>
      <c r="BZ446" s="152">
        <f t="shared" si="575"/>
        <v>0</v>
      </c>
      <c r="CA446" s="152">
        <f t="shared" si="575"/>
        <v>0</v>
      </c>
      <c r="CB446" s="152">
        <f t="shared" si="575"/>
        <v>0</v>
      </c>
      <c r="CC446" s="152">
        <f t="shared" si="575"/>
        <v>0</v>
      </c>
      <c r="CD446" s="152">
        <f t="shared" si="575"/>
        <v>0</v>
      </c>
      <c r="CE446" s="152">
        <f t="shared" si="575"/>
        <v>0</v>
      </c>
      <c r="CF446" s="152">
        <f t="shared" si="575"/>
        <v>0</v>
      </c>
      <c r="CG446" s="152">
        <f t="shared" si="575"/>
        <v>0</v>
      </c>
    </row>
    <row r="447" spans="1:86" ht="14.45" hidden="1" outlineLevel="1" x14ac:dyDescent="0.3">
      <c r="B447" s="77" t="s">
        <v>476</v>
      </c>
      <c r="D447" s="90">
        <f>SUM(F447:CG447)</f>
        <v>0</v>
      </c>
      <c r="F447" s="152">
        <f t="shared" ref="F447:AK447" si="576">-F189</f>
        <v>0</v>
      </c>
      <c r="G447" s="152">
        <f t="shared" si="576"/>
        <v>0</v>
      </c>
      <c r="H447" s="152">
        <f t="shared" si="576"/>
        <v>0</v>
      </c>
      <c r="I447" s="152">
        <f t="shared" si="576"/>
        <v>0</v>
      </c>
      <c r="J447" s="152">
        <f t="shared" si="576"/>
        <v>0</v>
      </c>
      <c r="K447" s="152">
        <f t="shared" si="576"/>
        <v>0</v>
      </c>
      <c r="L447" s="152">
        <f t="shared" si="576"/>
        <v>0</v>
      </c>
      <c r="M447" s="152">
        <f t="shared" si="576"/>
        <v>0</v>
      </c>
      <c r="N447" s="152">
        <f t="shared" si="576"/>
        <v>0</v>
      </c>
      <c r="O447" s="152">
        <f t="shared" si="576"/>
        <v>0</v>
      </c>
      <c r="P447" s="152">
        <f t="shared" si="576"/>
        <v>0</v>
      </c>
      <c r="Q447" s="152">
        <f t="shared" si="576"/>
        <v>0</v>
      </c>
      <c r="R447" s="152">
        <f t="shared" si="576"/>
        <v>0</v>
      </c>
      <c r="S447" s="152">
        <f t="shared" si="576"/>
        <v>0</v>
      </c>
      <c r="T447" s="152">
        <f t="shared" si="576"/>
        <v>0</v>
      </c>
      <c r="U447" s="152">
        <f t="shared" si="576"/>
        <v>0</v>
      </c>
      <c r="V447" s="152">
        <f t="shared" si="576"/>
        <v>0</v>
      </c>
      <c r="W447" s="152">
        <f t="shared" si="576"/>
        <v>0</v>
      </c>
      <c r="X447" s="152">
        <f t="shared" si="576"/>
        <v>0</v>
      </c>
      <c r="Y447" s="152">
        <f t="shared" si="576"/>
        <v>0</v>
      </c>
      <c r="Z447" s="152">
        <f t="shared" si="576"/>
        <v>0</v>
      </c>
      <c r="AA447" s="152">
        <f t="shared" si="576"/>
        <v>0</v>
      </c>
      <c r="AB447" s="152">
        <f t="shared" si="576"/>
        <v>0</v>
      </c>
      <c r="AC447" s="152">
        <f t="shared" si="576"/>
        <v>0</v>
      </c>
      <c r="AD447" s="152">
        <f t="shared" si="576"/>
        <v>0</v>
      </c>
      <c r="AE447" s="152">
        <f t="shared" si="576"/>
        <v>0</v>
      </c>
      <c r="AF447" s="152">
        <f t="shared" si="576"/>
        <v>0</v>
      </c>
      <c r="AG447" s="152">
        <f t="shared" si="576"/>
        <v>0</v>
      </c>
      <c r="AH447" s="152">
        <f t="shared" si="576"/>
        <v>0</v>
      </c>
      <c r="AI447" s="152">
        <f t="shared" si="576"/>
        <v>0</v>
      </c>
      <c r="AJ447" s="152">
        <f t="shared" si="576"/>
        <v>0</v>
      </c>
      <c r="AK447" s="152">
        <f t="shared" si="576"/>
        <v>0</v>
      </c>
      <c r="AL447" s="152">
        <f t="shared" ref="AL447:BQ447" si="577">-AL189</f>
        <v>0</v>
      </c>
      <c r="AM447" s="152">
        <f t="shared" si="577"/>
        <v>0</v>
      </c>
      <c r="AN447" s="152">
        <f t="shared" si="577"/>
        <v>0</v>
      </c>
      <c r="AO447" s="152">
        <f t="shared" si="577"/>
        <v>0</v>
      </c>
      <c r="AP447" s="152">
        <f t="shared" si="577"/>
        <v>0</v>
      </c>
      <c r="AQ447" s="152">
        <f t="shared" si="577"/>
        <v>0</v>
      </c>
      <c r="AR447" s="152">
        <f t="shared" si="577"/>
        <v>0</v>
      </c>
      <c r="AS447" s="152">
        <f t="shared" si="577"/>
        <v>0</v>
      </c>
      <c r="AT447" s="152">
        <f t="shared" si="577"/>
        <v>0</v>
      </c>
      <c r="AU447" s="152">
        <f t="shared" si="577"/>
        <v>0</v>
      </c>
      <c r="AV447" s="152">
        <f t="shared" si="577"/>
        <v>0</v>
      </c>
      <c r="AW447" s="152">
        <f t="shared" si="577"/>
        <v>0</v>
      </c>
      <c r="AX447" s="152">
        <f t="shared" si="577"/>
        <v>0</v>
      </c>
      <c r="AY447" s="152">
        <f t="shared" si="577"/>
        <v>0</v>
      </c>
      <c r="AZ447" s="152">
        <f t="shared" si="577"/>
        <v>0</v>
      </c>
      <c r="BA447" s="152">
        <f t="shared" si="577"/>
        <v>0</v>
      </c>
      <c r="BB447" s="152">
        <f t="shared" si="577"/>
        <v>0</v>
      </c>
      <c r="BC447" s="152">
        <f t="shared" si="577"/>
        <v>0</v>
      </c>
      <c r="BD447" s="152">
        <f t="shared" si="577"/>
        <v>0</v>
      </c>
      <c r="BE447" s="152">
        <f t="shared" si="577"/>
        <v>0</v>
      </c>
      <c r="BF447" s="152">
        <f t="shared" si="577"/>
        <v>0</v>
      </c>
      <c r="BG447" s="152">
        <f t="shared" si="577"/>
        <v>0</v>
      </c>
      <c r="BH447" s="152">
        <f t="shared" si="577"/>
        <v>0</v>
      </c>
      <c r="BI447" s="152">
        <f t="shared" si="577"/>
        <v>0</v>
      </c>
      <c r="BJ447" s="152">
        <f t="shared" si="577"/>
        <v>0</v>
      </c>
      <c r="BK447" s="152">
        <f t="shared" si="577"/>
        <v>0</v>
      </c>
      <c r="BL447" s="152">
        <f t="shared" si="577"/>
        <v>0</v>
      </c>
      <c r="BM447" s="152">
        <f t="shared" si="577"/>
        <v>0</v>
      </c>
      <c r="BN447" s="152">
        <f t="shared" si="577"/>
        <v>0</v>
      </c>
      <c r="BO447" s="152">
        <f t="shared" si="577"/>
        <v>0</v>
      </c>
      <c r="BP447" s="152">
        <f t="shared" si="577"/>
        <v>0</v>
      </c>
      <c r="BQ447" s="152">
        <f t="shared" si="577"/>
        <v>0</v>
      </c>
      <c r="BR447" s="152">
        <f t="shared" ref="BR447:CG447" si="578">-BR189</f>
        <v>0</v>
      </c>
      <c r="BS447" s="152">
        <f t="shared" si="578"/>
        <v>0</v>
      </c>
      <c r="BT447" s="152">
        <f t="shared" si="578"/>
        <v>0</v>
      </c>
      <c r="BU447" s="152">
        <f t="shared" si="578"/>
        <v>0</v>
      </c>
      <c r="BV447" s="152">
        <f t="shared" si="578"/>
        <v>0</v>
      </c>
      <c r="BW447" s="152">
        <f t="shared" si="578"/>
        <v>0</v>
      </c>
      <c r="BX447" s="152">
        <f t="shared" si="578"/>
        <v>0</v>
      </c>
      <c r="BY447" s="152">
        <f t="shared" si="578"/>
        <v>0</v>
      </c>
      <c r="BZ447" s="152">
        <f t="shared" si="578"/>
        <v>0</v>
      </c>
      <c r="CA447" s="152">
        <f t="shared" si="578"/>
        <v>0</v>
      </c>
      <c r="CB447" s="152">
        <f t="shared" si="578"/>
        <v>0</v>
      </c>
      <c r="CC447" s="152">
        <f t="shared" si="578"/>
        <v>0</v>
      </c>
      <c r="CD447" s="152">
        <f t="shared" si="578"/>
        <v>0</v>
      </c>
      <c r="CE447" s="152">
        <f t="shared" si="578"/>
        <v>0</v>
      </c>
      <c r="CF447" s="152">
        <f t="shared" si="578"/>
        <v>0</v>
      </c>
      <c r="CG447" s="152">
        <f t="shared" si="578"/>
        <v>0</v>
      </c>
    </row>
    <row r="448" spans="1:86" hidden="1" outlineLevel="1" thickBot="1" x14ac:dyDescent="0.35">
      <c r="B448" s="74" t="s">
        <v>33</v>
      </c>
      <c r="F448" s="123">
        <f>SUM(F445:F447)</f>
        <v>0</v>
      </c>
      <c r="G448" s="123">
        <f t="shared" ref="G448:BQ448" si="579">SUM(G445:G447)</f>
        <v>0</v>
      </c>
      <c r="H448" s="123">
        <f t="shared" si="579"/>
        <v>0</v>
      </c>
      <c r="I448" s="123">
        <f t="shared" si="579"/>
        <v>0</v>
      </c>
      <c r="J448" s="123">
        <f t="shared" si="579"/>
        <v>0</v>
      </c>
      <c r="K448" s="123">
        <f t="shared" si="579"/>
        <v>0</v>
      </c>
      <c r="L448" s="123">
        <f t="shared" si="579"/>
        <v>0</v>
      </c>
      <c r="M448" s="123">
        <f t="shared" si="579"/>
        <v>0</v>
      </c>
      <c r="N448" s="123">
        <f t="shared" si="579"/>
        <v>0</v>
      </c>
      <c r="O448" s="123">
        <f t="shared" si="579"/>
        <v>0</v>
      </c>
      <c r="P448" s="123">
        <f t="shared" si="579"/>
        <v>0</v>
      </c>
      <c r="Q448" s="123">
        <f t="shared" si="579"/>
        <v>0</v>
      </c>
      <c r="R448" s="123">
        <f t="shared" si="579"/>
        <v>0</v>
      </c>
      <c r="S448" s="123">
        <f t="shared" si="579"/>
        <v>0</v>
      </c>
      <c r="T448" s="123">
        <f t="shared" si="579"/>
        <v>0</v>
      </c>
      <c r="U448" s="123">
        <f t="shared" si="579"/>
        <v>0</v>
      </c>
      <c r="V448" s="123">
        <f t="shared" si="579"/>
        <v>0</v>
      </c>
      <c r="W448" s="123">
        <f t="shared" si="579"/>
        <v>0</v>
      </c>
      <c r="X448" s="123">
        <f t="shared" si="579"/>
        <v>0</v>
      </c>
      <c r="Y448" s="123">
        <f t="shared" si="579"/>
        <v>0</v>
      </c>
      <c r="Z448" s="123">
        <f t="shared" si="579"/>
        <v>0</v>
      </c>
      <c r="AA448" s="123">
        <f t="shared" si="579"/>
        <v>0</v>
      </c>
      <c r="AB448" s="123">
        <f t="shared" si="579"/>
        <v>0</v>
      </c>
      <c r="AC448" s="123">
        <f t="shared" si="579"/>
        <v>0</v>
      </c>
      <c r="AD448" s="123">
        <f t="shared" si="579"/>
        <v>0</v>
      </c>
      <c r="AE448" s="123">
        <f t="shared" si="579"/>
        <v>0</v>
      </c>
      <c r="AF448" s="123">
        <f t="shared" si="579"/>
        <v>0</v>
      </c>
      <c r="AG448" s="123">
        <f t="shared" si="579"/>
        <v>0</v>
      </c>
      <c r="AH448" s="123">
        <f t="shared" si="579"/>
        <v>0</v>
      </c>
      <c r="AI448" s="123">
        <f t="shared" si="579"/>
        <v>0</v>
      </c>
      <c r="AJ448" s="123">
        <f t="shared" si="579"/>
        <v>0</v>
      </c>
      <c r="AK448" s="123">
        <f t="shared" si="579"/>
        <v>0</v>
      </c>
      <c r="AL448" s="123">
        <f t="shared" si="579"/>
        <v>0</v>
      </c>
      <c r="AM448" s="123">
        <f t="shared" si="579"/>
        <v>0</v>
      </c>
      <c r="AN448" s="123">
        <f t="shared" si="579"/>
        <v>0</v>
      </c>
      <c r="AO448" s="123">
        <f t="shared" si="579"/>
        <v>0</v>
      </c>
      <c r="AP448" s="123">
        <f t="shared" si="579"/>
        <v>0</v>
      </c>
      <c r="AQ448" s="123">
        <f t="shared" si="579"/>
        <v>0</v>
      </c>
      <c r="AR448" s="123">
        <f t="shared" si="579"/>
        <v>0</v>
      </c>
      <c r="AS448" s="123">
        <f t="shared" si="579"/>
        <v>0</v>
      </c>
      <c r="AT448" s="123">
        <f t="shared" si="579"/>
        <v>0</v>
      </c>
      <c r="AU448" s="123">
        <f t="shared" si="579"/>
        <v>0</v>
      </c>
      <c r="AV448" s="123">
        <f t="shared" si="579"/>
        <v>0</v>
      </c>
      <c r="AW448" s="123">
        <f t="shared" si="579"/>
        <v>0</v>
      </c>
      <c r="AX448" s="123">
        <f t="shared" si="579"/>
        <v>0</v>
      </c>
      <c r="AY448" s="123">
        <f t="shared" si="579"/>
        <v>0</v>
      </c>
      <c r="AZ448" s="123">
        <f t="shared" si="579"/>
        <v>0</v>
      </c>
      <c r="BA448" s="123">
        <f t="shared" si="579"/>
        <v>0</v>
      </c>
      <c r="BB448" s="123">
        <f t="shared" si="579"/>
        <v>0</v>
      </c>
      <c r="BC448" s="123">
        <f t="shared" si="579"/>
        <v>0</v>
      </c>
      <c r="BD448" s="123">
        <f t="shared" si="579"/>
        <v>0</v>
      </c>
      <c r="BE448" s="123">
        <f t="shared" si="579"/>
        <v>0</v>
      </c>
      <c r="BF448" s="123">
        <f t="shared" si="579"/>
        <v>0</v>
      </c>
      <c r="BG448" s="123">
        <f t="shared" si="579"/>
        <v>0</v>
      </c>
      <c r="BH448" s="123">
        <f t="shared" si="579"/>
        <v>0</v>
      </c>
      <c r="BI448" s="123">
        <f t="shared" si="579"/>
        <v>0</v>
      </c>
      <c r="BJ448" s="123">
        <f t="shared" si="579"/>
        <v>0</v>
      </c>
      <c r="BK448" s="123">
        <f t="shared" si="579"/>
        <v>0</v>
      </c>
      <c r="BL448" s="123">
        <f t="shared" si="579"/>
        <v>0</v>
      </c>
      <c r="BM448" s="123">
        <f t="shared" si="579"/>
        <v>0</v>
      </c>
      <c r="BN448" s="123">
        <f t="shared" si="579"/>
        <v>0</v>
      </c>
      <c r="BO448" s="123">
        <f t="shared" si="579"/>
        <v>0</v>
      </c>
      <c r="BP448" s="123">
        <f t="shared" si="579"/>
        <v>0</v>
      </c>
      <c r="BQ448" s="123">
        <f t="shared" si="579"/>
        <v>0</v>
      </c>
      <c r="BR448" s="123">
        <f>SUM(BR445:BR447)</f>
        <v>0</v>
      </c>
      <c r="BS448" s="123">
        <f t="shared" ref="BS448:CG448" si="580">SUM(BS445:BS447)</f>
        <v>0</v>
      </c>
      <c r="BT448" s="123">
        <f t="shared" si="580"/>
        <v>0</v>
      </c>
      <c r="BU448" s="123">
        <f t="shared" si="580"/>
        <v>0</v>
      </c>
      <c r="BV448" s="123">
        <f t="shared" si="580"/>
        <v>0</v>
      </c>
      <c r="BW448" s="123">
        <f t="shared" si="580"/>
        <v>0</v>
      </c>
      <c r="BX448" s="123">
        <f t="shared" si="580"/>
        <v>0</v>
      </c>
      <c r="BY448" s="123">
        <f t="shared" si="580"/>
        <v>0</v>
      </c>
      <c r="BZ448" s="123">
        <f t="shared" si="580"/>
        <v>0</v>
      </c>
      <c r="CA448" s="123">
        <f t="shared" si="580"/>
        <v>0</v>
      </c>
      <c r="CB448" s="123">
        <f t="shared" si="580"/>
        <v>0</v>
      </c>
      <c r="CC448" s="123">
        <f t="shared" si="580"/>
        <v>0</v>
      </c>
      <c r="CD448" s="123">
        <f t="shared" si="580"/>
        <v>0</v>
      </c>
      <c r="CE448" s="123">
        <f t="shared" si="580"/>
        <v>0</v>
      </c>
      <c r="CF448" s="123">
        <f t="shared" si="580"/>
        <v>0</v>
      </c>
      <c r="CG448" s="123">
        <f t="shared" si="580"/>
        <v>0</v>
      </c>
    </row>
    <row r="449" spans="1:86" s="102" customFormat="1" ht="6" hidden="1" outlineLevel="1" thickTop="1" x14ac:dyDescent="0.15">
      <c r="B449" s="18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409"/>
      <c r="AE449" s="409"/>
      <c r="AF449" s="409"/>
      <c r="AG449" s="409"/>
      <c r="AH449" s="409"/>
      <c r="AI449" s="409"/>
      <c r="AJ449" s="409"/>
      <c r="AK449" s="409"/>
      <c r="AL449" s="409"/>
      <c r="AM449" s="409"/>
      <c r="AN449" s="409"/>
      <c r="AO449" s="409"/>
      <c r="AP449" s="409"/>
      <c r="AQ449" s="409"/>
      <c r="AR449" s="409"/>
      <c r="AS449" s="409"/>
      <c r="AT449" s="409"/>
      <c r="AU449" s="409"/>
      <c r="AV449" s="409"/>
      <c r="AW449" s="409"/>
      <c r="AX449" s="409"/>
      <c r="AY449" s="409"/>
      <c r="AZ449" s="409"/>
      <c r="BA449" s="409"/>
      <c r="BB449" s="409"/>
      <c r="BC449" s="409"/>
      <c r="BD449" s="409"/>
      <c r="BE449" s="409"/>
      <c r="BF449" s="409"/>
      <c r="BG449" s="409"/>
      <c r="BH449" s="409"/>
      <c r="BI449" s="409"/>
      <c r="BJ449" s="409"/>
      <c r="BK449" s="409"/>
      <c r="BL449" s="409"/>
      <c r="BM449" s="409"/>
      <c r="BN449" s="409"/>
      <c r="BO449" s="409"/>
      <c r="BP449" s="409"/>
      <c r="BQ449" s="409"/>
      <c r="BR449" s="409"/>
      <c r="BS449" s="409"/>
      <c r="BT449" s="409"/>
      <c r="BU449" s="409"/>
      <c r="BV449" s="409"/>
      <c r="BW449" s="409"/>
      <c r="BX449" s="409"/>
      <c r="BY449" s="409"/>
      <c r="BZ449" s="409"/>
      <c r="CA449" s="409"/>
      <c r="CB449" s="409"/>
      <c r="CC449" s="409"/>
      <c r="CD449" s="409"/>
      <c r="CE449" s="409"/>
      <c r="CF449" s="409"/>
      <c r="CG449" s="409"/>
    </row>
    <row r="450" spans="1:86" s="147" customFormat="1" ht="21" hidden="1" outlineLevel="1" x14ac:dyDescent="0.4">
      <c r="A450" s="69" t="s">
        <v>916</v>
      </c>
      <c r="B450" s="70"/>
      <c r="C450" s="70"/>
      <c r="D450" s="70"/>
      <c r="E450" s="70"/>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66"/>
    </row>
    <row r="451" spans="1:86" s="102" customFormat="1" ht="5.45" hidden="1" outlineLevel="1" x14ac:dyDescent="0.15">
      <c r="B451" s="18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s="409"/>
      <c r="AG451" s="409"/>
      <c r="AH451" s="409"/>
      <c r="AI451" s="409"/>
      <c r="AJ451" s="409"/>
      <c r="AK451" s="409"/>
      <c r="AL451" s="409"/>
      <c r="AM451" s="409"/>
      <c r="AN451" s="409"/>
      <c r="AO451" s="409"/>
      <c r="AP451" s="409"/>
      <c r="AQ451" s="409"/>
      <c r="AR451" s="409"/>
      <c r="AS451" s="409"/>
      <c r="AT451" s="409"/>
      <c r="AU451" s="409"/>
      <c r="AV451" s="409"/>
      <c r="AW451" s="409"/>
      <c r="AX451" s="409"/>
      <c r="AY451" s="409"/>
      <c r="AZ451" s="409"/>
      <c r="BA451" s="409"/>
      <c r="BB451" s="409"/>
      <c r="BC451" s="409"/>
      <c r="BD451" s="409"/>
      <c r="BE451" s="409"/>
      <c r="BF451" s="409"/>
      <c r="BG451" s="409"/>
      <c r="BH451" s="409"/>
      <c r="BI451" s="409"/>
      <c r="BJ451" s="409"/>
      <c r="BK451" s="409"/>
      <c r="BL451" s="409"/>
      <c r="BM451" s="409"/>
      <c r="BN451" s="409"/>
      <c r="BO451" s="409"/>
      <c r="BP451" s="409"/>
      <c r="BQ451" s="409"/>
      <c r="BR451" s="409"/>
      <c r="BS451" s="409"/>
      <c r="BT451" s="409"/>
      <c r="BU451" s="409"/>
      <c r="BV451" s="409"/>
      <c r="BW451" s="409"/>
      <c r="BX451" s="409"/>
      <c r="BY451" s="409"/>
      <c r="BZ451" s="409"/>
      <c r="CA451" s="409"/>
      <c r="CB451" s="409"/>
      <c r="CC451" s="409"/>
      <c r="CD451" s="409"/>
      <c r="CE451" s="409"/>
      <c r="CF451" s="409"/>
      <c r="CG451" s="409"/>
    </row>
    <row r="452" spans="1:86" ht="14.45" hidden="1" outlineLevel="1" x14ac:dyDescent="0.3">
      <c r="B452" s="77" t="s">
        <v>32</v>
      </c>
      <c r="F452" s="584">
        <f>0</f>
        <v>0</v>
      </c>
      <c r="G452" s="152">
        <f t="shared" ref="G452:AL452" si="581">F455</f>
        <v>0</v>
      </c>
      <c r="H452" s="152">
        <f t="shared" si="581"/>
        <v>0</v>
      </c>
      <c r="I452" s="152">
        <f t="shared" si="581"/>
        <v>0</v>
      </c>
      <c r="J452" s="152">
        <f t="shared" si="581"/>
        <v>0</v>
      </c>
      <c r="K452" s="152">
        <f t="shared" si="581"/>
        <v>0</v>
      </c>
      <c r="L452" s="152">
        <f t="shared" si="581"/>
        <v>0</v>
      </c>
      <c r="M452" s="152">
        <f t="shared" si="581"/>
        <v>0</v>
      </c>
      <c r="N452" s="152">
        <f t="shared" si="581"/>
        <v>0</v>
      </c>
      <c r="O452" s="152">
        <f t="shared" si="581"/>
        <v>0</v>
      </c>
      <c r="P452" s="152">
        <f t="shared" si="581"/>
        <v>0</v>
      </c>
      <c r="Q452" s="152">
        <f t="shared" si="581"/>
        <v>0</v>
      </c>
      <c r="R452" s="152">
        <f t="shared" si="581"/>
        <v>0</v>
      </c>
      <c r="S452" s="152">
        <f t="shared" si="581"/>
        <v>0</v>
      </c>
      <c r="T452" s="152">
        <f t="shared" si="581"/>
        <v>0</v>
      </c>
      <c r="U452" s="152">
        <f t="shared" si="581"/>
        <v>0</v>
      </c>
      <c r="V452" s="152">
        <f t="shared" si="581"/>
        <v>0</v>
      </c>
      <c r="W452" s="152">
        <f t="shared" si="581"/>
        <v>0</v>
      </c>
      <c r="X452" s="152">
        <f t="shared" si="581"/>
        <v>0</v>
      </c>
      <c r="Y452" s="152">
        <f t="shared" si="581"/>
        <v>0</v>
      </c>
      <c r="Z452" s="152">
        <f t="shared" si="581"/>
        <v>0</v>
      </c>
      <c r="AA452" s="152">
        <f t="shared" si="581"/>
        <v>0</v>
      </c>
      <c r="AB452" s="152">
        <f t="shared" si="581"/>
        <v>0</v>
      </c>
      <c r="AC452" s="152">
        <f t="shared" si="581"/>
        <v>0</v>
      </c>
      <c r="AD452" s="152">
        <f t="shared" si="581"/>
        <v>0</v>
      </c>
      <c r="AE452" s="152">
        <f t="shared" si="581"/>
        <v>0</v>
      </c>
      <c r="AF452" s="152">
        <f t="shared" si="581"/>
        <v>0</v>
      </c>
      <c r="AG452" s="152">
        <f t="shared" si="581"/>
        <v>0</v>
      </c>
      <c r="AH452" s="152">
        <f t="shared" si="581"/>
        <v>0</v>
      </c>
      <c r="AI452" s="152">
        <f t="shared" si="581"/>
        <v>0</v>
      </c>
      <c r="AJ452" s="152">
        <f t="shared" si="581"/>
        <v>0</v>
      </c>
      <c r="AK452" s="152">
        <f t="shared" si="581"/>
        <v>0</v>
      </c>
      <c r="AL452" s="152">
        <f t="shared" si="581"/>
        <v>0</v>
      </c>
      <c r="AM452" s="152">
        <f t="shared" ref="AM452:BR452" si="582">AL455</f>
        <v>0</v>
      </c>
      <c r="AN452" s="152">
        <f t="shared" si="582"/>
        <v>0</v>
      </c>
      <c r="AO452" s="152">
        <f t="shared" si="582"/>
        <v>0</v>
      </c>
      <c r="AP452" s="152">
        <f t="shared" si="582"/>
        <v>0</v>
      </c>
      <c r="AQ452" s="152">
        <f t="shared" si="582"/>
        <v>0</v>
      </c>
      <c r="AR452" s="152">
        <f t="shared" si="582"/>
        <v>0</v>
      </c>
      <c r="AS452" s="152">
        <f t="shared" si="582"/>
        <v>0</v>
      </c>
      <c r="AT452" s="152">
        <f t="shared" si="582"/>
        <v>0</v>
      </c>
      <c r="AU452" s="152">
        <f t="shared" si="582"/>
        <v>0</v>
      </c>
      <c r="AV452" s="152">
        <f t="shared" si="582"/>
        <v>0</v>
      </c>
      <c r="AW452" s="152">
        <f t="shared" si="582"/>
        <v>0</v>
      </c>
      <c r="AX452" s="152">
        <f t="shared" si="582"/>
        <v>0</v>
      </c>
      <c r="AY452" s="152">
        <f t="shared" si="582"/>
        <v>0</v>
      </c>
      <c r="AZ452" s="152">
        <f t="shared" si="582"/>
        <v>0</v>
      </c>
      <c r="BA452" s="152">
        <f t="shared" si="582"/>
        <v>0</v>
      </c>
      <c r="BB452" s="152">
        <f t="shared" si="582"/>
        <v>0</v>
      </c>
      <c r="BC452" s="152">
        <f t="shared" si="582"/>
        <v>0</v>
      </c>
      <c r="BD452" s="152">
        <f t="shared" si="582"/>
        <v>0</v>
      </c>
      <c r="BE452" s="152">
        <f t="shared" si="582"/>
        <v>0</v>
      </c>
      <c r="BF452" s="152">
        <f t="shared" si="582"/>
        <v>0</v>
      </c>
      <c r="BG452" s="152">
        <f t="shared" si="582"/>
        <v>0</v>
      </c>
      <c r="BH452" s="152">
        <f t="shared" si="582"/>
        <v>0</v>
      </c>
      <c r="BI452" s="152">
        <f t="shared" si="582"/>
        <v>0</v>
      </c>
      <c r="BJ452" s="152">
        <f t="shared" si="582"/>
        <v>0</v>
      </c>
      <c r="BK452" s="152">
        <f t="shared" si="582"/>
        <v>0</v>
      </c>
      <c r="BL452" s="152">
        <f t="shared" si="582"/>
        <v>0</v>
      </c>
      <c r="BM452" s="152">
        <f t="shared" si="582"/>
        <v>0</v>
      </c>
      <c r="BN452" s="152">
        <f t="shared" si="582"/>
        <v>0</v>
      </c>
      <c r="BO452" s="152">
        <f t="shared" si="582"/>
        <v>0</v>
      </c>
      <c r="BP452" s="152">
        <f t="shared" si="582"/>
        <v>0</v>
      </c>
      <c r="BQ452" s="152">
        <f t="shared" si="582"/>
        <v>0</v>
      </c>
      <c r="BR452" s="152">
        <f t="shared" si="582"/>
        <v>0</v>
      </c>
      <c r="BS452" s="152">
        <f t="shared" ref="BS452:CG452" si="583">BR455</f>
        <v>0</v>
      </c>
      <c r="BT452" s="152">
        <f t="shared" si="583"/>
        <v>0</v>
      </c>
      <c r="BU452" s="152">
        <f t="shared" si="583"/>
        <v>0</v>
      </c>
      <c r="BV452" s="152">
        <f t="shared" si="583"/>
        <v>0</v>
      </c>
      <c r="BW452" s="152">
        <f t="shared" si="583"/>
        <v>0</v>
      </c>
      <c r="BX452" s="152">
        <f t="shared" si="583"/>
        <v>0</v>
      </c>
      <c r="BY452" s="152">
        <f t="shared" si="583"/>
        <v>0</v>
      </c>
      <c r="BZ452" s="152">
        <f t="shared" si="583"/>
        <v>0</v>
      </c>
      <c r="CA452" s="152">
        <f t="shared" si="583"/>
        <v>0</v>
      </c>
      <c r="CB452" s="152">
        <f t="shared" si="583"/>
        <v>0</v>
      </c>
      <c r="CC452" s="152">
        <f t="shared" si="583"/>
        <v>0</v>
      </c>
      <c r="CD452" s="152">
        <f t="shared" si="583"/>
        <v>0</v>
      </c>
      <c r="CE452" s="152">
        <f t="shared" si="583"/>
        <v>0</v>
      </c>
      <c r="CF452" s="152">
        <f t="shared" si="583"/>
        <v>0</v>
      </c>
      <c r="CG452" s="152">
        <f t="shared" si="583"/>
        <v>0</v>
      </c>
    </row>
    <row r="453" spans="1:86" ht="14.45" hidden="1" outlineLevel="1" x14ac:dyDescent="0.3">
      <c r="B453" s="77" t="s">
        <v>49</v>
      </c>
      <c r="D453" s="305">
        <f>SUM(F453:CG453)</f>
        <v>0</v>
      </c>
      <c r="F453" s="227">
        <f t="shared" ref="F453:AK453" si="584">-F181</f>
        <v>0</v>
      </c>
      <c r="G453" s="227">
        <f t="shared" si="584"/>
        <v>0</v>
      </c>
      <c r="H453" s="227">
        <f t="shared" si="584"/>
        <v>0</v>
      </c>
      <c r="I453" s="227">
        <f t="shared" si="584"/>
        <v>0</v>
      </c>
      <c r="J453" s="227">
        <f t="shared" si="584"/>
        <v>0</v>
      </c>
      <c r="K453" s="227">
        <f t="shared" si="584"/>
        <v>0</v>
      </c>
      <c r="L453" s="227">
        <f t="shared" si="584"/>
        <v>0</v>
      </c>
      <c r="M453" s="227">
        <f t="shared" si="584"/>
        <v>0</v>
      </c>
      <c r="N453" s="227">
        <f t="shared" si="584"/>
        <v>0</v>
      </c>
      <c r="O453" s="227">
        <f t="shared" si="584"/>
        <v>0</v>
      </c>
      <c r="P453" s="227">
        <f t="shared" si="584"/>
        <v>0</v>
      </c>
      <c r="Q453" s="227">
        <f t="shared" si="584"/>
        <v>0</v>
      </c>
      <c r="R453" s="227">
        <f t="shared" si="584"/>
        <v>0</v>
      </c>
      <c r="S453" s="227">
        <f t="shared" si="584"/>
        <v>0</v>
      </c>
      <c r="T453" s="227">
        <f t="shared" si="584"/>
        <v>0</v>
      </c>
      <c r="U453" s="227">
        <f t="shared" si="584"/>
        <v>0</v>
      </c>
      <c r="V453" s="227">
        <f t="shared" si="584"/>
        <v>0</v>
      </c>
      <c r="W453" s="227">
        <f t="shared" si="584"/>
        <v>0</v>
      </c>
      <c r="X453" s="227">
        <f t="shared" si="584"/>
        <v>0</v>
      </c>
      <c r="Y453" s="227">
        <f t="shared" si="584"/>
        <v>0</v>
      </c>
      <c r="Z453" s="227">
        <f t="shared" si="584"/>
        <v>0</v>
      </c>
      <c r="AA453" s="227">
        <f t="shared" si="584"/>
        <v>0</v>
      </c>
      <c r="AB453" s="227">
        <f t="shared" si="584"/>
        <v>0</v>
      </c>
      <c r="AC453" s="227">
        <f t="shared" si="584"/>
        <v>0</v>
      </c>
      <c r="AD453" s="227">
        <f t="shared" si="584"/>
        <v>0</v>
      </c>
      <c r="AE453" s="227">
        <f t="shared" si="584"/>
        <v>0</v>
      </c>
      <c r="AF453" s="227">
        <f t="shared" si="584"/>
        <v>0</v>
      </c>
      <c r="AG453" s="227">
        <f t="shared" si="584"/>
        <v>0</v>
      </c>
      <c r="AH453" s="227">
        <f t="shared" si="584"/>
        <v>0</v>
      </c>
      <c r="AI453" s="227">
        <f t="shared" si="584"/>
        <v>0</v>
      </c>
      <c r="AJ453" s="227">
        <f t="shared" si="584"/>
        <v>0</v>
      </c>
      <c r="AK453" s="227">
        <f t="shared" si="584"/>
        <v>0</v>
      </c>
      <c r="AL453" s="227">
        <f t="shared" ref="AL453:BQ453" si="585">-AL181</f>
        <v>0</v>
      </c>
      <c r="AM453" s="227">
        <f t="shared" si="585"/>
        <v>0</v>
      </c>
      <c r="AN453" s="227">
        <f t="shared" si="585"/>
        <v>0</v>
      </c>
      <c r="AO453" s="227">
        <f t="shared" si="585"/>
        <v>0</v>
      </c>
      <c r="AP453" s="227">
        <f t="shared" si="585"/>
        <v>0</v>
      </c>
      <c r="AQ453" s="227">
        <f t="shared" si="585"/>
        <v>0</v>
      </c>
      <c r="AR453" s="227">
        <f t="shared" si="585"/>
        <v>0</v>
      </c>
      <c r="AS453" s="227">
        <f t="shared" si="585"/>
        <v>0</v>
      </c>
      <c r="AT453" s="227">
        <f t="shared" si="585"/>
        <v>0</v>
      </c>
      <c r="AU453" s="227">
        <f t="shared" si="585"/>
        <v>0</v>
      </c>
      <c r="AV453" s="227">
        <f t="shared" si="585"/>
        <v>0</v>
      </c>
      <c r="AW453" s="227">
        <f t="shared" si="585"/>
        <v>0</v>
      </c>
      <c r="AX453" s="227">
        <f t="shared" si="585"/>
        <v>0</v>
      </c>
      <c r="AY453" s="227">
        <f t="shared" si="585"/>
        <v>0</v>
      </c>
      <c r="AZ453" s="227">
        <f t="shared" si="585"/>
        <v>0</v>
      </c>
      <c r="BA453" s="227">
        <f t="shared" si="585"/>
        <v>0</v>
      </c>
      <c r="BB453" s="227">
        <f t="shared" si="585"/>
        <v>0</v>
      </c>
      <c r="BC453" s="227">
        <f t="shared" si="585"/>
        <v>0</v>
      </c>
      <c r="BD453" s="227">
        <f t="shared" si="585"/>
        <v>0</v>
      </c>
      <c r="BE453" s="227">
        <f t="shared" si="585"/>
        <v>0</v>
      </c>
      <c r="BF453" s="227">
        <f t="shared" si="585"/>
        <v>0</v>
      </c>
      <c r="BG453" s="227">
        <f t="shared" si="585"/>
        <v>0</v>
      </c>
      <c r="BH453" s="227">
        <f t="shared" si="585"/>
        <v>0</v>
      </c>
      <c r="BI453" s="227">
        <f t="shared" si="585"/>
        <v>0</v>
      </c>
      <c r="BJ453" s="227">
        <f t="shared" si="585"/>
        <v>0</v>
      </c>
      <c r="BK453" s="227">
        <f t="shared" si="585"/>
        <v>0</v>
      </c>
      <c r="BL453" s="227">
        <f t="shared" si="585"/>
        <v>0</v>
      </c>
      <c r="BM453" s="227">
        <f t="shared" si="585"/>
        <v>0</v>
      </c>
      <c r="BN453" s="227">
        <f t="shared" si="585"/>
        <v>0</v>
      </c>
      <c r="BO453" s="227">
        <f t="shared" si="585"/>
        <v>0</v>
      </c>
      <c r="BP453" s="227">
        <f t="shared" si="585"/>
        <v>0</v>
      </c>
      <c r="BQ453" s="227">
        <f t="shared" si="585"/>
        <v>0</v>
      </c>
      <c r="BR453" s="227">
        <f t="shared" ref="BR453:CG453" si="586">-BR181</f>
        <v>0</v>
      </c>
      <c r="BS453" s="227">
        <f t="shared" si="586"/>
        <v>0</v>
      </c>
      <c r="BT453" s="227">
        <f t="shared" si="586"/>
        <v>0</v>
      </c>
      <c r="BU453" s="227">
        <f t="shared" si="586"/>
        <v>0</v>
      </c>
      <c r="BV453" s="227">
        <f t="shared" si="586"/>
        <v>0</v>
      </c>
      <c r="BW453" s="227">
        <f t="shared" si="586"/>
        <v>0</v>
      </c>
      <c r="BX453" s="227">
        <f t="shared" si="586"/>
        <v>0</v>
      </c>
      <c r="BY453" s="227">
        <f t="shared" si="586"/>
        <v>0</v>
      </c>
      <c r="BZ453" s="227">
        <f t="shared" si="586"/>
        <v>0</v>
      </c>
      <c r="CA453" s="227">
        <f t="shared" si="586"/>
        <v>0</v>
      </c>
      <c r="CB453" s="227">
        <f t="shared" si="586"/>
        <v>0</v>
      </c>
      <c r="CC453" s="227">
        <f t="shared" si="586"/>
        <v>0</v>
      </c>
      <c r="CD453" s="227">
        <f t="shared" si="586"/>
        <v>0</v>
      </c>
      <c r="CE453" s="227">
        <f t="shared" si="586"/>
        <v>0</v>
      </c>
      <c r="CF453" s="227">
        <f t="shared" si="586"/>
        <v>0</v>
      </c>
      <c r="CG453" s="227">
        <f t="shared" si="586"/>
        <v>0</v>
      </c>
    </row>
    <row r="454" spans="1:86" ht="14.45" hidden="1" outlineLevel="1" x14ac:dyDescent="0.3">
      <c r="B454" s="77" t="s">
        <v>484</v>
      </c>
      <c r="D454" s="90">
        <f>SUM(F454:CG454)</f>
        <v>0</v>
      </c>
      <c r="F454" s="227">
        <f t="shared" ref="F454:AK454" si="587">-$D$453*F$21/$D$21</f>
        <v>0</v>
      </c>
      <c r="G454" s="227">
        <f t="shared" si="587"/>
        <v>0</v>
      </c>
      <c r="H454" s="227">
        <f t="shared" si="587"/>
        <v>0</v>
      </c>
      <c r="I454" s="227">
        <f t="shared" si="587"/>
        <v>0</v>
      </c>
      <c r="J454" s="227">
        <f t="shared" si="587"/>
        <v>0</v>
      </c>
      <c r="K454" s="227">
        <f t="shared" si="587"/>
        <v>0</v>
      </c>
      <c r="L454" s="227">
        <f t="shared" si="587"/>
        <v>0</v>
      </c>
      <c r="M454" s="227">
        <f t="shared" si="587"/>
        <v>0</v>
      </c>
      <c r="N454" s="227">
        <f t="shared" si="587"/>
        <v>0</v>
      </c>
      <c r="O454" s="227">
        <f t="shared" si="587"/>
        <v>0</v>
      </c>
      <c r="P454" s="227">
        <f t="shared" si="587"/>
        <v>0</v>
      </c>
      <c r="Q454" s="227">
        <f t="shared" si="587"/>
        <v>0</v>
      </c>
      <c r="R454" s="227">
        <f t="shared" si="587"/>
        <v>0</v>
      </c>
      <c r="S454" s="227">
        <f t="shared" si="587"/>
        <v>0</v>
      </c>
      <c r="T454" s="227">
        <f t="shared" si="587"/>
        <v>0</v>
      </c>
      <c r="U454" s="227">
        <f t="shared" si="587"/>
        <v>0</v>
      </c>
      <c r="V454" s="227">
        <f t="shared" si="587"/>
        <v>0</v>
      </c>
      <c r="W454" s="227">
        <f t="shared" si="587"/>
        <v>0</v>
      </c>
      <c r="X454" s="227">
        <f t="shared" si="587"/>
        <v>0</v>
      </c>
      <c r="Y454" s="227">
        <f t="shared" si="587"/>
        <v>0</v>
      </c>
      <c r="Z454" s="227">
        <f t="shared" si="587"/>
        <v>0</v>
      </c>
      <c r="AA454" s="227">
        <f t="shared" si="587"/>
        <v>0</v>
      </c>
      <c r="AB454" s="227">
        <f t="shared" si="587"/>
        <v>0</v>
      </c>
      <c r="AC454" s="227">
        <f t="shared" si="587"/>
        <v>0</v>
      </c>
      <c r="AD454" s="227">
        <f t="shared" si="587"/>
        <v>0</v>
      </c>
      <c r="AE454" s="227">
        <f t="shared" si="587"/>
        <v>0</v>
      </c>
      <c r="AF454" s="227">
        <f t="shared" si="587"/>
        <v>0</v>
      </c>
      <c r="AG454" s="227">
        <f t="shared" si="587"/>
        <v>0</v>
      </c>
      <c r="AH454" s="227">
        <f t="shared" si="587"/>
        <v>0</v>
      </c>
      <c r="AI454" s="227">
        <f t="shared" si="587"/>
        <v>0</v>
      </c>
      <c r="AJ454" s="227">
        <f t="shared" si="587"/>
        <v>0</v>
      </c>
      <c r="AK454" s="227">
        <f t="shared" si="587"/>
        <v>0</v>
      </c>
      <c r="AL454" s="227">
        <f t="shared" ref="AL454:BQ454" si="588">-$D$453*AL$21/$D$21</f>
        <v>0</v>
      </c>
      <c r="AM454" s="227">
        <f t="shared" si="588"/>
        <v>0</v>
      </c>
      <c r="AN454" s="227">
        <f t="shared" si="588"/>
        <v>0</v>
      </c>
      <c r="AO454" s="227">
        <f t="shared" si="588"/>
        <v>0</v>
      </c>
      <c r="AP454" s="227">
        <f t="shared" si="588"/>
        <v>0</v>
      </c>
      <c r="AQ454" s="227">
        <f t="shared" si="588"/>
        <v>0</v>
      </c>
      <c r="AR454" s="227">
        <f t="shared" si="588"/>
        <v>0</v>
      </c>
      <c r="AS454" s="227">
        <f t="shared" si="588"/>
        <v>0</v>
      </c>
      <c r="AT454" s="227">
        <f t="shared" si="588"/>
        <v>0</v>
      </c>
      <c r="AU454" s="227">
        <f t="shared" si="588"/>
        <v>0</v>
      </c>
      <c r="AV454" s="227">
        <f t="shared" si="588"/>
        <v>0</v>
      </c>
      <c r="AW454" s="227">
        <f t="shared" si="588"/>
        <v>0</v>
      </c>
      <c r="AX454" s="227">
        <f t="shared" si="588"/>
        <v>0</v>
      </c>
      <c r="AY454" s="227">
        <f t="shared" si="588"/>
        <v>0</v>
      </c>
      <c r="AZ454" s="227">
        <f t="shared" si="588"/>
        <v>0</v>
      </c>
      <c r="BA454" s="227">
        <f t="shared" si="588"/>
        <v>0</v>
      </c>
      <c r="BB454" s="227">
        <f t="shared" si="588"/>
        <v>0</v>
      </c>
      <c r="BC454" s="227">
        <f t="shared" si="588"/>
        <v>0</v>
      </c>
      <c r="BD454" s="227">
        <f t="shared" si="588"/>
        <v>0</v>
      </c>
      <c r="BE454" s="227">
        <f t="shared" si="588"/>
        <v>0</v>
      </c>
      <c r="BF454" s="227">
        <f t="shared" si="588"/>
        <v>0</v>
      </c>
      <c r="BG454" s="227">
        <f t="shared" si="588"/>
        <v>0</v>
      </c>
      <c r="BH454" s="227">
        <f t="shared" si="588"/>
        <v>0</v>
      </c>
      <c r="BI454" s="227">
        <f t="shared" si="588"/>
        <v>0</v>
      </c>
      <c r="BJ454" s="227">
        <f t="shared" si="588"/>
        <v>0</v>
      </c>
      <c r="BK454" s="227">
        <f t="shared" si="588"/>
        <v>0</v>
      </c>
      <c r="BL454" s="227">
        <f t="shared" si="588"/>
        <v>0</v>
      </c>
      <c r="BM454" s="227">
        <f t="shared" si="588"/>
        <v>0</v>
      </c>
      <c r="BN454" s="227">
        <f t="shared" si="588"/>
        <v>0</v>
      </c>
      <c r="BO454" s="227">
        <f t="shared" si="588"/>
        <v>0</v>
      </c>
      <c r="BP454" s="227">
        <f t="shared" si="588"/>
        <v>0</v>
      </c>
      <c r="BQ454" s="227">
        <f t="shared" si="588"/>
        <v>0</v>
      </c>
      <c r="BR454" s="227">
        <f t="shared" ref="BR454:CG454" si="589">-$D$453*BR$21/$D$21</f>
        <v>0</v>
      </c>
      <c r="BS454" s="227">
        <f t="shared" si="589"/>
        <v>0</v>
      </c>
      <c r="BT454" s="227">
        <f t="shared" si="589"/>
        <v>0</v>
      </c>
      <c r="BU454" s="227">
        <f t="shared" si="589"/>
        <v>0</v>
      </c>
      <c r="BV454" s="227">
        <f t="shared" si="589"/>
        <v>0</v>
      </c>
      <c r="BW454" s="227">
        <f t="shared" si="589"/>
        <v>0</v>
      </c>
      <c r="BX454" s="227">
        <f t="shared" si="589"/>
        <v>0</v>
      </c>
      <c r="BY454" s="227">
        <f t="shared" si="589"/>
        <v>0</v>
      </c>
      <c r="BZ454" s="227">
        <f t="shared" si="589"/>
        <v>0</v>
      </c>
      <c r="CA454" s="227">
        <f t="shared" si="589"/>
        <v>0</v>
      </c>
      <c r="CB454" s="227">
        <f t="shared" si="589"/>
        <v>0</v>
      </c>
      <c r="CC454" s="227">
        <f t="shared" si="589"/>
        <v>0</v>
      </c>
      <c r="CD454" s="227">
        <f t="shared" si="589"/>
        <v>0</v>
      </c>
      <c r="CE454" s="227">
        <f t="shared" si="589"/>
        <v>0</v>
      </c>
      <c r="CF454" s="227">
        <f t="shared" si="589"/>
        <v>0</v>
      </c>
      <c r="CG454" s="227">
        <f t="shared" si="589"/>
        <v>0</v>
      </c>
    </row>
    <row r="455" spans="1:86" hidden="1" outlineLevel="1" thickBot="1" x14ac:dyDescent="0.35">
      <c r="B455" s="74" t="s">
        <v>33</v>
      </c>
      <c r="F455" s="117">
        <f>SUM(F452:F454)</f>
        <v>0</v>
      </c>
      <c r="G455" s="117">
        <f>SUM(G452:G454)</f>
        <v>0</v>
      </c>
      <c r="H455" s="117">
        <f t="shared" ref="H455:BS455" si="590">SUM(H452:H454)</f>
        <v>0</v>
      </c>
      <c r="I455" s="117">
        <f t="shared" si="590"/>
        <v>0</v>
      </c>
      <c r="J455" s="117">
        <f t="shared" si="590"/>
        <v>0</v>
      </c>
      <c r="K455" s="117">
        <f t="shared" si="590"/>
        <v>0</v>
      </c>
      <c r="L455" s="117">
        <f t="shared" si="590"/>
        <v>0</v>
      </c>
      <c r="M455" s="117">
        <f t="shared" si="590"/>
        <v>0</v>
      </c>
      <c r="N455" s="117">
        <f t="shared" si="590"/>
        <v>0</v>
      </c>
      <c r="O455" s="117">
        <f t="shared" si="590"/>
        <v>0</v>
      </c>
      <c r="P455" s="117">
        <f t="shared" si="590"/>
        <v>0</v>
      </c>
      <c r="Q455" s="117">
        <f t="shared" si="590"/>
        <v>0</v>
      </c>
      <c r="R455" s="117">
        <f t="shared" si="590"/>
        <v>0</v>
      </c>
      <c r="S455" s="117">
        <f t="shared" si="590"/>
        <v>0</v>
      </c>
      <c r="T455" s="117">
        <f t="shared" si="590"/>
        <v>0</v>
      </c>
      <c r="U455" s="117">
        <f t="shared" si="590"/>
        <v>0</v>
      </c>
      <c r="V455" s="117">
        <f t="shared" si="590"/>
        <v>0</v>
      </c>
      <c r="W455" s="117">
        <f t="shared" si="590"/>
        <v>0</v>
      </c>
      <c r="X455" s="117">
        <f t="shared" si="590"/>
        <v>0</v>
      </c>
      <c r="Y455" s="117">
        <f t="shared" si="590"/>
        <v>0</v>
      </c>
      <c r="Z455" s="117">
        <f t="shared" si="590"/>
        <v>0</v>
      </c>
      <c r="AA455" s="117">
        <f t="shared" si="590"/>
        <v>0</v>
      </c>
      <c r="AB455" s="117">
        <f t="shared" si="590"/>
        <v>0</v>
      </c>
      <c r="AC455" s="117">
        <f t="shared" si="590"/>
        <v>0</v>
      </c>
      <c r="AD455" s="117">
        <f t="shared" si="590"/>
        <v>0</v>
      </c>
      <c r="AE455" s="117">
        <f t="shared" si="590"/>
        <v>0</v>
      </c>
      <c r="AF455" s="117">
        <f t="shared" si="590"/>
        <v>0</v>
      </c>
      <c r="AG455" s="117">
        <f t="shared" si="590"/>
        <v>0</v>
      </c>
      <c r="AH455" s="117">
        <f t="shared" si="590"/>
        <v>0</v>
      </c>
      <c r="AI455" s="117">
        <f t="shared" si="590"/>
        <v>0</v>
      </c>
      <c r="AJ455" s="117">
        <f t="shared" si="590"/>
        <v>0</v>
      </c>
      <c r="AK455" s="117">
        <f t="shared" si="590"/>
        <v>0</v>
      </c>
      <c r="AL455" s="117">
        <f t="shared" si="590"/>
        <v>0</v>
      </c>
      <c r="AM455" s="117">
        <f t="shared" si="590"/>
        <v>0</v>
      </c>
      <c r="AN455" s="117">
        <f t="shared" si="590"/>
        <v>0</v>
      </c>
      <c r="AO455" s="117">
        <f t="shared" si="590"/>
        <v>0</v>
      </c>
      <c r="AP455" s="117">
        <f t="shared" si="590"/>
        <v>0</v>
      </c>
      <c r="AQ455" s="117">
        <f t="shared" si="590"/>
        <v>0</v>
      </c>
      <c r="AR455" s="117">
        <f t="shared" si="590"/>
        <v>0</v>
      </c>
      <c r="AS455" s="117">
        <f t="shared" si="590"/>
        <v>0</v>
      </c>
      <c r="AT455" s="117">
        <f t="shared" si="590"/>
        <v>0</v>
      </c>
      <c r="AU455" s="117">
        <f t="shared" si="590"/>
        <v>0</v>
      </c>
      <c r="AV455" s="117">
        <f t="shared" si="590"/>
        <v>0</v>
      </c>
      <c r="AW455" s="117">
        <f t="shared" si="590"/>
        <v>0</v>
      </c>
      <c r="AX455" s="117">
        <f t="shared" si="590"/>
        <v>0</v>
      </c>
      <c r="AY455" s="117">
        <f t="shared" si="590"/>
        <v>0</v>
      </c>
      <c r="AZ455" s="117">
        <f t="shared" si="590"/>
        <v>0</v>
      </c>
      <c r="BA455" s="117">
        <f t="shared" si="590"/>
        <v>0</v>
      </c>
      <c r="BB455" s="117">
        <f t="shared" si="590"/>
        <v>0</v>
      </c>
      <c r="BC455" s="117">
        <f t="shared" si="590"/>
        <v>0</v>
      </c>
      <c r="BD455" s="117">
        <f t="shared" si="590"/>
        <v>0</v>
      </c>
      <c r="BE455" s="117">
        <f t="shared" si="590"/>
        <v>0</v>
      </c>
      <c r="BF455" s="117">
        <f t="shared" si="590"/>
        <v>0</v>
      </c>
      <c r="BG455" s="117">
        <f t="shared" si="590"/>
        <v>0</v>
      </c>
      <c r="BH455" s="117">
        <f t="shared" si="590"/>
        <v>0</v>
      </c>
      <c r="BI455" s="117">
        <f t="shared" si="590"/>
        <v>0</v>
      </c>
      <c r="BJ455" s="117">
        <f t="shared" si="590"/>
        <v>0</v>
      </c>
      <c r="BK455" s="117">
        <f t="shared" si="590"/>
        <v>0</v>
      </c>
      <c r="BL455" s="117">
        <f t="shared" si="590"/>
        <v>0</v>
      </c>
      <c r="BM455" s="117">
        <f t="shared" si="590"/>
        <v>0</v>
      </c>
      <c r="BN455" s="117">
        <f t="shared" si="590"/>
        <v>0</v>
      </c>
      <c r="BO455" s="117">
        <f t="shared" si="590"/>
        <v>0</v>
      </c>
      <c r="BP455" s="117">
        <f t="shared" si="590"/>
        <v>0</v>
      </c>
      <c r="BQ455" s="117">
        <f t="shared" si="590"/>
        <v>0</v>
      </c>
      <c r="BR455" s="117">
        <f t="shared" si="590"/>
        <v>0</v>
      </c>
      <c r="BS455" s="117">
        <f t="shared" si="590"/>
        <v>0</v>
      </c>
      <c r="BT455" s="117">
        <f t="shared" ref="BT455:CG455" si="591">SUM(BT452:BT454)</f>
        <v>0</v>
      </c>
      <c r="BU455" s="117">
        <f t="shared" si="591"/>
        <v>0</v>
      </c>
      <c r="BV455" s="117">
        <f t="shared" si="591"/>
        <v>0</v>
      </c>
      <c r="BW455" s="117">
        <f t="shared" si="591"/>
        <v>0</v>
      </c>
      <c r="BX455" s="117">
        <f t="shared" si="591"/>
        <v>0</v>
      </c>
      <c r="BY455" s="117">
        <f t="shared" si="591"/>
        <v>0</v>
      </c>
      <c r="BZ455" s="117">
        <f t="shared" si="591"/>
        <v>0</v>
      </c>
      <c r="CA455" s="117">
        <f t="shared" si="591"/>
        <v>0</v>
      </c>
      <c r="CB455" s="117">
        <f t="shared" si="591"/>
        <v>0</v>
      </c>
      <c r="CC455" s="117">
        <f t="shared" si="591"/>
        <v>0</v>
      </c>
      <c r="CD455" s="117">
        <f t="shared" si="591"/>
        <v>0</v>
      </c>
      <c r="CE455" s="117">
        <f t="shared" si="591"/>
        <v>0</v>
      </c>
      <c r="CF455" s="117">
        <f t="shared" si="591"/>
        <v>0</v>
      </c>
      <c r="CG455" s="117">
        <f t="shared" si="591"/>
        <v>0</v>
      </c>
    </row>
    <row r="456" spans="1:86" s="102" customFormat="1" ht="6" hidden="1" outlineLevel="1" thickTop="1" x14ac:dyDescent="0.15">
      <c r="B456" s="189"/>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c r="BM456" s="198"/>
      <c r="BN456" s="198"/>
      <c r="BO456" s="198"/>
      <c r="BP456" s="198"/>
      <c r="BQ456" s="198"/>
      <c r="BR456" s="198"/>
      <c r="BS456" s="198"/>
      <c r="BT456" s="198"/>
      <c r="BU456" s="198"/>
      <c r="BV456" s="198"/>
      <c r="BW456" s="198"/>
      <c r="BX456" s="198"/>
      <c r="BY456" s="198"/>
      <c r="BZ456" s="198"/>
      <c r="CA456" s="198"/>
      <c r="CB456" s="198"/>
      <c r="CC456" s="198"/>
      <c r="CD456" s="198"/>
      <c r="CE456" s="198"/>
      <c r="CF456" s="198"/>
      <c r="CG456" s="198"/>
    </row>
    <row r="457" spans="1:86" s="147" customFormat="1" ht="21" hidden="1" outlineLevel="1" x14ac:dyDescent="0.4">
      <c r="A457" s="69" t="s">
        <v>917</v>
      </c>
      <c r="B457" s="70"/>
      <c r="C457" s="70"/>
      <c r="D457" s="70"/>
      <c r="E457" s="70"/>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c r="CA457" s="71"/>
      <c r="CB457" s="71"/>
      <c r="CC457" s="71"/>
      <c r="CD457" s="71"/>
      <c r="CE457" s="71"/>
      <c r="CF457" s="71"/>
      <c r="CG457" s="71"/>
      <c r="CH457" s="66"/>
    </row>
    <row r="458" spans="1:86" s="190" customFormat="1" ht="5.45" hidden="1" outlineLevel="1" x14ac:dyDescent="0.15">
      <c r="A458" s="656"/>
      <c r="B458" s="218"/>
      <c r="C458" s="218"/>
      <c r="D458" s="218"/>
      <c r="E458" s="218"/>
      <c r="F458" s="779"/>
      <c r="G458" s="779"/>
      <c r="H458" s="779"/>
      <c r="I458" s="779"/>
      <c r="J458" s="779"/>
      <c r="K458" s="779"/>
      <c r="L458" s="779"/>
      <c r="M458" s="779"/>
      <c r="N458" s="779"/>
      <c r="O458" s="779"/>
      <c r="P458" s="779"/>
      <c r="Q458" s="779"/>
      <c r="R458" s="779"/>
      <c r="S458" s="779"/>
      <c r="T458" s="779"/>
      <c r="U458" s="779"/>
      <c r="V458" s="779"/>
      <c r="W458" s="779"/>
      <c r="X458" s="779"/>
      <c r="Y458" s="779"/>
      <c r="Z458" s="779"/>
      <c r="AA458" s="779"/>
      <c r="AB458" s="779"/>
      <c r="AC458" s="779"/>
      <c r="AD458" s="779"/>
      <c r="AE458" s="779"/>
      <c r="AF458" s="779"/>
      <c r="AG458" s="779"/>
      <c r="AH458" s="779"/>
      <c r="AI458" s="779"/>
      <c r="AJ458" s="779"/>
      <c r="AK458" s="779"/>
      <c r="AL458" s="779"/>
      <c r="AM458" s="779"/>
      <c r="AN458" s="779"/>
      <c r="AO458" s="779"/>
      <c r="AP458" s="779"/>
      <c r="AQ458" s="779"/>
      <c r="AR458" s="779"/>
      <c r="AS458" s="779"/>
      <c r="AT458" s="779"/>
      <c r="AU458" s="779"/>
      <c r="AV458" s="779"/>
      <c r="AW458" s="779"/>
      <c r="AX458" s="779"/>
      <c r="AY458" s="779"/>
      <c r="AZ458" s="779"/>
      <c r="BA458" s="779"/>
      <c r="BB458" s="779"/>
      <c r="BC458" s="779"/>
      <c r="BD458" s="779"/>
      <c r="BE458" s="779"/>
      <c r="BF458" s="779"/>
      <c r="BG458" s="779"/>
      <c r="BH458" s="779"/>
      <c r="BI458" s="779"/>
      <c r="BJ458" s="779"/>
      <c r="BK458" s="779"/>
      <c r="BL458" s="779"/>
      <c r="BM458" s="779"/>
      <c r="BN458" s="779"/>
      <c r="BO458" s="779"/>
      <c r="BP458" s="779"/>
      <c r="BQ458" s="779"/>
      <c r="BR458" s="779"/>
      <c r="BS458" s="779"/>
      <c r="BT458" s="779"/>
      <c r="BU458" s="779"/>
      <c r="BV458" s="779"/>
      <c r="BW458" s="779"/>
      <c r="BX458" s="779"/>
      <c r="BY458" s="779"/>
      <c r="BZ458" s="779"/>
      <c r="CA458" s="779"/>
      <c r="CB458" s="779"/>
      <c r="CC458" s="779"/>
      <c r="CD458" s="779"/>
      <c r="CE458" s="779"/>
      <c r="CF458" s="779"/>
      <c r="CG458" s="779"/>
    </row>
    <row r="459" spans="1:86" ht="14.45" hidden="1" outlineLevel="1" x14ac:dyDescent="0.3">
      <c r="B459" s="77" t="s">
        <v>32</v>
      </c>
      <c r="F459" s="584">
        <f>0</f>
        <v>0</v>
      </c>
      <c r="G459" s="152">
        <f t="shared" ref="G459:AL459" si="592">F462</f>
        <v>0</v>
      </c>
      <c r="H459" s="152">
        <f t="shared" si="592"/>
        <v>0</v>
      </c>
      <c r="I459" s="152">
        <f t="shared" si="592"/>
        <v>0</v>
      </c>
      <c r="J459" s="152">
        <f t="shared" si="592"/>
        <v>0</v>
      </c>
      <c r="K459" s="152">
        <f t="shared" si="592"/>
        <v>0</v>
      </c>
      <c r="L459" s="152">
        <f t="shared" si="592"/>
        <v>0</v>
      </c>
      <c r="M459" s="152">
        <f t="shared" si="592"/>
        <v>0</v>
      </c>
      <c r="N459" s="152">
        <f t="shared" si="592"/>
        <v>0</v>
      </c>
      <c r="O459" s="152">
        <f t="shared" si="592"/>
        <v>0</v>
      </c>
      <c r="P459" s="152">
        <f t="shared" si="592"/>
        <v>0</v>
      </c>
      <c r="Q459" s="152">
        <f t="shared" si="592"/>
        <v>0</v>
      </c>
      <c r="R459" s="152">
        <f t="shared" si="592"/>
        <v>0</v>
      </c>
      <c r="S459" s="152">
        <f t="shared" si="592"/>
        <v>0</v>
      </c>
      <c r="T459" s="152">
        <f t="shared" si="592"/>
        <v>0</v>
      </c>
      <c r="U459" s="152">
        <f t="shared" si="592"/>
        <v>0</v>
      </c>
      <c r="V459" s="152">
        <f t="shared" si="592"/>
        <v>0</v>
      </c>
      <c r="W459" s="152">
        <f t="shared" si="592"/>
        <v>0</v>
      </c>
      <c r="X459" s="152">
        <f t="shared" si="592"/>
        <v>0</v>
      </c>
      <c r="Y459" s="152">
        <f t="shared" si="592"/>
        <v>0</v>
      </c>
      <c r="Z459" s="152">
        <f t="shared" si="592"/>
        <v>0</v>
      </c>
      <c r="AA459" s="152">
        <f t="shared" si="592"/>
        <v>0</v>
      </c>
      <c r="AB459" s="152">
        <f t="shared" si="592"/>
        <v>0</v>
      </c>
      <c r="AC459" s="152">
        <f t="shared" si="592"/>
        <v>0</v>
      </c>
      <c r="AD459" s="152">
        <f t="shared" si="592"/>
        <v>0</v>
      </c>
      <c r="AE459" s="152">
        <f t="shared" si="592"/>
        <v>0</v>
      </c>
      <c r="AF459" s="152">
        <f t="shared" si="592"/>
        <v>0</v>
      </c>
      <c r="AG459" s="152">
        <f t="shared" si="592"/>
        <v>0</v>
      </c>
      <c r="AH459" s="152">
        <f t="shared" si="592"/>
        <v>0</v>
      </c>
      <c r="AI459" s="152">
        <f t="shared" si="592"/>
        <v>0</v>
      </c>
      <c r="AJ459" s="152">
        <f t="shared" si="592"/>
        <v>0</v>
      </c>
      <c r="AK459" s="152">
        <f t="shared" si="592"/>
        <v>0</v>
      </c>
      <c r="AL459" s="152">
        <f t="shared" si="592"/>
        <v>0</v>
      </c>
      <c r="AM459" s="152">
        <f t="shared" ref="AM459:BR459" si="593">AL462</f>
        <v>0</v>
      </c>
      <c r="AN459" s="152">
        <f t="shared" si="593"/>
        <v>0</v>
      </c>
      <c r="AO459" s="152">
        <f t="shared" si="593"/>
        <v>0</v>
      </c>
      <c r="AP459" s="152">
        <f t="shared" si="593"/>
        <v>0</v>
      </c>
      <c r="AQ459" s="152">
        <f t="shared" si="593"/>
        <v>0</v>
      </c>
      <c r="AR459" s="152">
        <f t="shared" si="593"/>
        <v>0</v>
      </c>
      <c r="AS459" s="152">
        <f t="shared" si="593"/>
        <v>0</v>
      </c>
      <c r="AT459" s="152">
        <f t="shared" si="593"/>
        <v>0</v>
      </c>
      <c r="AU459" s="152">
        <f t="shared" si="593"/>
        <v>0</v>
      </c>
      <c r="AV459" s="152">
        <f t="shared" si="593"/>
        <v>0</v>
      </c>
      <c r="AW459" s="152">
        <f t="shared" si="593"/>
        <v>0</v>
      </c>
      <c r="AX459" s="152">
        <f t="shared" si="593"/>
        <v>0</v>
      </c>
      <c r="AY459" s="152">
        <f t="shared" si="593"/>
        <v>0</v>
      </c>
      <c r="AZ459" s="152">
        <f t="shared" si="593"/>
        <v>0</v>
      </c>
      <c r="BA459" s="152">
        <f t="shared" si="593"/>
        <v>0</v>
      </c>
      <c r="BB459" s="152">
        <f t="shared" si="593"/>
        <v>0</v>
      </c>
      <c r="BC459" s="152">
        <f t="shared" si="593"/>
        <v>0</v>
      </c>
      <c r="BD459" s="152">
        <f t="shared" si="593"/>
        <v>0</v>
      </c>
      <c r="BE459" s="152">
        <f t="shared" si="593"/>
        <v>0</v>
      </c>
      <c r="BF459" s="152">
        <f t="shared" si="593"/>
        <v>0</v>
      </c>
      <c r="BG459" s="152">
        <f t="shared" si="593"/>
        <v>0</v>
      </c>
      <c r="BH459" s="152">
        <f t="shared" si="593"/>
        <v>0</v>
      </c>
      <c r="BI459" s="152">
        <f t="shared" si="593"/>
        <v>0</v>
      </c>
      <c r="BJ459" s="152">
        <f t="shared" si="593"/>
        <v>0</v>
      </c>
      <c r="BK459" s="152">
        <f t="shared" si="593"/>
        <v>0</v>
      </c>
      <c r="BL459" s="152">
        <f t="shared" si="593"/>
        <v>0</v>
      </c>
      <c r="BM459" s="152">
        <f t="shared" si="593"/>
        <v>0</v>
      </c>
      <c r="BN459" s="152">
        <f t="shared" si="593"/>
        <v>0</v>
      </c>
      <c r="BO459" s="152">
        <f t="shared" si="593"/>
        <v>0</v>
      </c>
      <c r="BP459" s="152">
        <f t="shared" si="593"/>
        <v>0</v>
      </c>
      <c r="BQ459" s="152">
        <f t="shared" si="593"/>
        <v>0</v>
      </c>
      <c r="BR459" s="152">
        <f t="shared" si="593"/>
        <v>0</v>
      </c>
      <c r="BS459" s="152">
        <f t="shared" ref="BS459:CG459" si="594">BR462</f>
        <v>0</v>
      </c>
      <c r="BT459" s="152">
        <f t="shared" si="594"/>
        <v>0</v>
      </c>
      <c r="BU459" s="152">
        <f t="shared" si="594"/>
        <v>0</v>
      </c>
      <c r="BV459" s="152">
        <f t="shared" si="594"/>
        <v>0</v>
      </c>
      <c r="BW459" s="152">
        <f t="shared" si="594"/>
        <v>0</v>
      </c>
      <c r="BX459" s="152">
        <f t="shared" si="594"/>
        <v>0</v>
      </c>
      <c r="BY459" s="152">
        <f t="shared" si="594"/>
        <v>0</v>
      </c>
      <c r="BZ459" s="152">
        <f t="shared" si="594"/>
        <v>0</v>
      </c>
      <c r="CA459" s="152">
        <f t="shared" si="594"/>
        <v>0</v>
      </c>
      <c r="CB459" s="152">
        <f t="shared" si="594"/>
        <v>0</v>
      </c>
      <c r="CC459" s="152">
        <f t="shared" si="594"/>
        <v>0</v>
      </c>
      <c r="CD459" s="152">
        <f t="shared" si="594"/>
        <v>0</v>
      </c>
      <c r="CE459" s="152">
        <f t="shared" si="594"/>
        <v>0</v>
      </c>
      <c r="CF459" s="152">
        <f t="shared" si="594"/>
        <v>0</v>
      </c>
      <c r="CG459" s="152">
        <f t="shared" si="594"/>
        <v>0</v>
      </c>
    </row>
    <row r="460" spans="1:86" ht="14.45" hidden="1" outlineLevel="1" x14ac:dyDescent="0.3">
      <c r="B460" s="77" t="s">
        <v>49</v>
      </c>
      <c r="D460" s="305">
        <f>SUM(F460:CG460)</f>
        <v>0</v>
      </c>
      <c r="F460" s="227">
        <f t="shared" ref="F460:AK460" si="595">-F182</f>
        <v>0</v>
      </c>
      <c r="G460" s="227">
        <f t="shared" si="595"/>
        <v>0</v>
      </c>
      <c r="H460" s="227">
        <f t="shared" si="595"/>
        <v>0</v>
      </c>
      <c r="I460" s="227">
        <f t="shared" si="595"/>
        <v>0</v>
      </c>
      <c r="J460" s="227">
        <f t="shared" si="595"/>
        <v>0</v>
      </c>
      <c r="K460" s="227">
        <f t="shared" si="595"/>
        <v>0</v>
      </c>
      <c r="L460" s="227">
        <f t="shared" si="595"/>
        <v>0</v>
      </c>
      <c r="M460" s="227">
        <f t="shared" si="595"/>
        <v>0</v>
      </c>
      <c r="N460" s="227">
        <f t="shared" si="595"/>
        <v>0</v>
      </c>
      <c r="O460" s="227">
        <f t="shared" si="595"/>
        <v>0</v>
      </c>
      <c r="P460" s="227">
        <f t="shared" si="595"/>
        <v>0</v>
      </c>
      <c r="Q460" s="227">
        <f t="shared" si="595"/>
        <v>0</v>
      </c>
      <c r="R460" s="227">
        <f t="shared" si="595"/>
        <v>0</v>
      </c>
      <c r="S460" s="227">
        <f t="shared" si="595"/>
        <v>0</v>
      </c>
      <c r="T460" s="227">
        <f t="shared" si="595"/>
        <v>0</v>
      </c>
      <c r="U460" s="227">
        <f t="shared" si="595"/>
        <v>0</v>
      </c>
      <c r="V460" s="227">
        <f t="shared" si="595"/>
        <v>0</v>
      </c>
      <c r="W460" s="227">
        <f t="shared" si="595"/>
        <v>0</v>
      </c>
      <c r="X460" s="227">
        <f t="shared" si="595"/>
        <v>0</v>
      </c>
      <c r="Y460" s="227">
        <f t="shared" si="595"/>
        <v>0</v>
      </c>
      <c r="Z460" s="227">
        <f t="shared" si="595"/>
        <v>0</v>
      </c>
      <c r="AA460" s="227">
        <f t="shared" si="595"/>
        <v>0</v>
      </c>
      <c r="AB460" s="227">
        <f t="shared" si="595"/>
        <v>0</v>
      </c>
      <c r="AC460" s="227">
        <f t="shared" si="595"/>
        <v>0</v>
      </c>
      <c r="AD460" s="227">
        <f t="shared" si="595"/>
        <v>0</v>
      </c>
      <c r="AE460" s="227">
        <f t="shared" si="595"/>
        <v>0</v>
      </c>
      <c r="AF460" s="227">
        <f t="shared" si="595"/>
        <v>0</v>
      </c>
      <c r="AG460" s="227">
        <f t="shared" si="595"/>
        <v>0</v>
      </c>
      <c r="AH460" s="227">
        <f t="shared" si="595"/>
        <v>0</v>
      </c>
      <c r="AI460" s="227">
        <f t="shared" si="595"/>
        <v>0</v>
      </c>
      <c r="AJ460" s="227">
        <f t="shared" si="595"/>
        <v>0</v>
      </c>
      <c r="AK460" s="227">
        <f t="shared" si="595"/>
        <v>0</v>
      </c>
      <c r="AL460" s="227">
        <f t="shared" ref="AL460:BQ460" si="596">-AL182</f>
        <v>0</v>
      </c>
      <c r="AM460" s="227">
        <f t="shared" si="596"/>
        <v>0</v>
      </c>
      <c r="AN460" s="227">
        <f t="shared" si="596"/>
        <v>0</v>
      </c>
      <c r="AO460" s="227">
        <f t="shared" si="596"/>
        <v>0</v>
      </c>
      <c r="AP460" s="227">
        <f t="shared" si="596"/>
        <v>0</v>
      </c>
      <c r="AQ460" s="227">
        <f t="shared" si="596"/>
        <v>0</v>
      </c>
      <c r="AR460" s="227">
        <f t="shared" si="596"/>
        <v>0</v>
      </c>
      <c r="AS460" s="227">
        <f t="shared" si="596"/>
        <v>0</v>
      </c>
      <c r="AT460" s="227">
        <f t="shared" si="596"/>
        <v>0</v>
      </c>
      <c r="AU460" s="227">
        <f t="shared" si="596"/>
        <v>0</v>
      </c>
      <c r="AV460" s="227">
        <f t="shared" si="596"/>
        <v>0</v>
      </c>
      <c r="AW460" s="227">
        <f t="shared" si="596"/>
        <v>0</v>
      </c>
      <c r="AX460" s="227">
        <f t="shared" si="596"/>
        <v>0</v>
      </c>
      <c r="AY460" s="227">
        <f t="shared" si="596"/>
        <v>0</v>
      </c>
      <c r="AZ460" s="227">
        <f t="shared" si="596"/>
        <v>0</v>
      </c>
      <c r="BA460" s="227">
        <f t="shared" si="596"/>
        <v>0</v>
      </c>
      <c r="BB460" s="227">
        <f t="shared" si="596"/>
        <v>0</v>
      </c>
      <c r="BC460" s="227">
        <f t="shared" si="596"/>
        <v>0</v>
      </c>
      <c r="BD460" s="227">
        <f t="shared" si="596"/>
        <v>0</v>
      </c>
      <c r="BE460" s="227">
        <f t="shared" si="596"/>
        <v>0</v>
      </c>
      <c r="BF460" s="227">
        <f t="shared" si="596"/>
        <v>0</v>
      </c>
      <c r="BG460" s="227">
        <f t="shared" si="596"/>
        <v>0</v>
      </c>
      <c r="BH460" s="227">
        <f t="shared" si="596"/>
        <v>0</v>
      </c>
      <c r="BI460" s="227">
        <f t="shared" si="596"/>
        <v>0</v>
      </c>
      <c r="BJ460" s="227">
        <f t="shared" si="596"/>
        <v>0</v>
      </c>
      <c r="BK460" s="227">
        <f t="shared" si="596"/>
        <v>0</v>
      </c>
      <c r="BL460" s="227">
        <f t="shared" si="596"/>
        <v>0</v>
      </c>
      <c r="BM460" s="227">
        <f t="shared" si="596"/>
        <v>0</v>
      </c>
      <c r="BN460" s="227">
        <f t="shared" si="596"/>
        <v>0</v>
      </c>
      <c r="BO460" s="227">
        <f t="shared" si="596"/>
        <v>0</v>
      </c>
      <c r="BP460" s="227">
        <f t="shared" si="596"/>
        <v>0</v>
      </c>
      <c r="BQ460" s="227">
        <f t="shared" si="596"/>
        <v>0</v>
      </c>
      <c r="BR460" s="227">
        <f t="shared" ref="BR460:CG460" si="597">-BR182</f>
        <v>0</v>
      </c>
      <c r="BS460" s="227">
        <f t="shared" si="597"/>
        <v>0</v>
      </c>
      <c r="BT460" s="227">
        <f t="shared" si="597"/>
        <v>0</v>
      </c>
      <c r="BU460" s="227">
        <f t="shared" si="597"/>
        <v>0</v>
      </c>
      <c r="BV460" s="227">
        <f t="shared" si="597"/>
        <v>0</v>
      </c>
      <c r="BW460" s="227">
        <f t="shared" si="597"/>
        <v>0</v>
      </c>
      <c r="BX460" s="227">
        <f t="shared" si="597"/>
        <v>0</v>
      </c>
      <c r="BY460" s="227">
        <f t="shared" si="597"/>
        <v>0</v>
      </c>
      <c r="BZ460" s="227">
        <f t="shared" si="597"/>
        <v>0</v>
      </c>
      <c r="CA460" s="227">
        <f t="shared" si="597"/>
        <v>0</v>
      </c>
      <c r="CB460" s="227">
        <f t="shared" si="597"/>
        <v>0</v>
      </c>
      <c r="CC460" s="227">
        <f t="shared" si="597"/>
        <v>0</v>
      </c>
      <c r="CD460" s="227">
        <f t="shared" si="597"/>
        <v>0</v>
      </c>
      <c r="CE460" s="227">
        <f t="shared" si="597"/>
        <v>0</v>
      </c>
      <c r="CF460" s="227">
        <f t="shared" si="597"/>
        <v>0</v>
      </c>
      <c r="CG460" s="227">
        <f t="shared" si="597"/>
        <v>0</v>
      </c>
    </row>
    <row r="461" spans="1:86" ht="14.45" hidden="1" outlineLevel="1" x14ac:dyDescent="0.3">
      <c r="B461" s="77" t="s">
        <v>807</v>
      </c>
      <c r="D461" s="90">
        <f>SUM(F461:CG461)</f>
        <v>0</v>
      </c>
      <c r="F461" s="227">
        <f t="shared" ref="F461:AK461" si="598">-F172</f>
        <v>0</v>
      </c>
      <c r="G461" s="227">
        <f t="shared" si="598"/>
        <v>0</v>
      </c>
      <c r="H461" s="227">
        <f t="shared" si="598"/>
        <v>0</v>
      </c>
      <c r="I461" s="227">
        <f t="shared" si="598"/>
        <v>0</v>
      </c>
      <c r="J461" s="227">
        <f t="shared" si="598"/>
        <v>0</v>
      </c>
      <c r="K461" s="227">
        <f t="shared" si="598"/>
        <v>0</v>
      </c>
      <c r="L461" s="227">
        <f t="shared" si="598"/>
        <v>0</v>
      </c>
      <c r="M461" s="227">
        <f t="shared" si="598"/>
        <v>0</v>
      </c>
      <c r="N461" s="227">
        <f t="shared" si="598"/>
        <v>0</v>
      </c>
      <c r="O461" s="227">
        <f t="shared" si="598"/>
        <v>0</v>
      </c>
      <c r="P461" s="227">
        <f t="shared" si="598"/>
        <v>0</v>
      </c>
      <c r="Q461" s="227">
        <f t="shared" si="598"/>
        <v>0</v>
      </c>
      <c r="R461" s="227">
        <f t="shared" si="598"/>
        <v>0</v>
      </c>
      <c r="S461" s="227">
        <f t="shared" si="598"/>
        <v>0</v>
      </c>
      <c r="T461" s="227">
        <f t="shared" si="598"/>
        <v>0</v>
      </c>
      <c r="U461" s="227">
        <f t="shared" si="598"/>
        <v>0</v>
      </c>
      <c r="V461" s="227">
        <f t="shared" si="598"/>
        <v>0</v>
      </c>
      <c r="W461" s="227">
        <f t="shared" si="598"/>
        <v>0</v>
      </c>
      <c r="X461" s="227">
        <f t="shared" si="598"/>
        <v>0</v>
      </c>
      <c r="Y461" s="227">
        <f t="shared" si="598"/>
        <v>0</v>
      </c>
      <c r="Z461" s="227">
        <f t="shared" si="598"/>
        <v>0</v>
      </c>
      <c r="AA461" s="227">
        <f t="shared" si="598"/>
        <v>0</v>
      </c>
      <c r="AB461" s="227">
        <f t="shared" si="598"/>
        <v>0</v>
      </c>
      <c r="AC461" s="227">
        <f t="shared" si="598"/>
        <v>0</v>
      </c>
      <c r="AD461" s="227">
        <f t="shared" si="598"/>
        <v>0</v>
      </c>
      <c r="AE461" s="227">
        <f t="shared" si="598"/>
        <v>0</v>
      </c>
      <c r="AF461" s="227">
        <f t="shared" si="598"/>
        <v>0</v>
      </c>
      <c r="AG461" s="227">
        <f t="shared" si="598"/>
        <v>0</v>
      </c>
      <c r="AH461" s="227">
        <f t="shared" si="598"/>
        <v>0</v>
      </c>
      <c r="AI461" s="227">
        <f t="shared" si="598"/>
        <v>0</v>
      </c>
      <c r="AJ461" s="227">
        <f t="shared" si="598"/>
        <v>0</v>
      </c>
      <c r="AK461" s="227">
        <f t="shared" si="598"/>
        <v>0</v>
      </c>
      <c r="AL461" s="227">
        <f t="shared" ref="AL461:BQ461" si="599">-AL172</f>
        <v>0</v>
      </c>
      <c r="AM461" s="227">
        <f t="shared" si="599"/>
        <v>0</v>
      </c>
      <c r="AN461" s="227">
        <f t="shared" si="599"/>
        <v>0</v>
      </c>
      <c r="AO461" s="227">
        <f t="shared" si="599"/>
        <v>0</v>
      </c>
      <c r="AP461" s="227">
        <f t="shared" si="599"/>
        <v>0</v>
      </c>
      <c r="AQ461" s="227">
        <f t="shared" si="599"/>
        <v>0</v>
      </c>
      <c r="AR461" s="227">
        <f t="shared" si="599"/>
        <v>0</v>
      </c>
      <c r="AS461" s="227">
        <f t="shared" si="599"/>
        <v>0</v>
      </c>
      <c r="AT461" s="227">
        <f t="shared" si="599"/>
        <v>0</v>
      </c>
      <c r="AU461" s="227">
        <f t="shared" si="599"/>
        <v>0</v>
      </c>
      <c r="AV461" s="227">
        <f t="shared" si="599"/>
        <v>0</v>
      </c>
      <c r="AW461" s="227">
        <f t="shared" si="599"/>
        <v>0</v>
      </c>
      <c r="AX461" s="227">
        <f t="shared" si="599"/>
        <v>0</v>
      </c>
      <c r="AY461" s="227">
        <f t="shared" si="599"/>
        <v>0</v>
      </c>
      <c r="AZ461" s="227">
        <f t="shared" si="599"/>
        <v>0</v>
      </c>
      <c r="BA461" s="227">
        <f t="shared" si="599"/>
        <v>0</v>
      </c>
      <c r="BB461" s="227">
        <f t="shared" si="599"/>
        <v>0</v>
      </c>
      <c r="BC461" s="227">
        <f t="shared" si="599"/>
        <v>0</v>
      </c>
      <c r="BD461" s="227">
        <f t="shared" si="599"/>
        <v>0</v>
      </c>
      <c r="BE461" s="227">
        <f t="shared" si="599"/>
        <v>0</v>
      </c>
      <c r="BF461" s="227">
        <f t="shared" si="599"/>
        <v>0</v>
      </c>
      <c r="BG461" s="227">
        <f t="shared" si="599"/>
        <v>0</v>
      </c>
      <c r="BH461" s="227">
        <f t="shared" si="599"/>
        <v>0</v>
      </c>
      <c r="BI461" s="227">
        <f t="shared" si="599"/>
        <v>0</v>
      </c>
      <c r="BJ461" s="227">
        <f t="shared" si="599"/>
        <v>0</v>
      </c>
      <c r="BK461" s="227">
        <f t="shared" si="599"/>
        <v>0</v>
      </c>
      <c r="BL461" s="227">
        <f t="shared" si="599"/>
        <v>0</v>
      </c>
      <c r="BM461" s="227">
        <f t="shared" si="599"/>
        <v>0</v>
      </c>
      <c r="BN461" s="227">
        <f t="shared" si="599"/>
        <v>0</v>
      </c>
      <c r="BO461" s="227">
        <f t="shared" si="599"/>
        <v>0</v>
      </c>
      <c r="BP461" s="227">
        <f t="shared" si="599"/>
        <v>0</v>
      </c>
      <c r="BQ461" s="227">
        <f t="shared" si="599"/>
        <v>0</v>
      </c>
      <c r="BR461" s="227">
        <f t="shared" ref="BR461:CG461" si="600">-BR172</f>
        <v>0</v>
      </c>
      <c r="BS461" s="227">
        <f t="shared" si="600"/>
        <v>0</v>
      </c>
      <c r="BT461" s="227">
        <f t="shared" si="600"/>
        <v>0</v>
      </c>
      <c r="BU461" s="227">
        <f t="shared" si="600"/>
        <v>0</v>
      </c>
      <c r="BV461" s="227">
        <f t="shared" si="600"/>
        <v>0</v>
      </c>
      <c r="BW461" s="227">
        <f t="shared" si="600"/>
        <v>0</v>
      </c>
      <c r="BX461" s="227">
        <f t="shared" si="600"/>
        <v>0</v>
      </c>
      <c r="BY461" s="227">
        <f t="shared" si="600"/>
        <v>0</v>
      </c>
      <c r="BZ461" s="227">
        <f t="shared" si="600"/>
        <v>0</v>
      </c>
      <c r="CA461" s="227">
        <f t="shared" si="600"/>
        <v>0</v>
      </c>
      <c r="CB461" s="227">
        <f t="shared" si="600"/>
        <v>0</v>
      </c>
      <c r="CC461" s="227">
        <f t="shared" si="600"/>
        <v>0</v>
      </c>
      <c r="CD461" s="227">
        <f t="shared" si="600"/>
        <v>0</v>
      </c>
      <c r="CE461" s="227">
        <f t="shared" si="600"/>
        <v>0</v>
      </c>
      <c r="CF461" s="227">
        <f t="shared" si="600"/>
        <v>0</v>
      </c>
      <c r="CG461" s="227">
        <f t="shared" si="600"/>
        <v>0</v>
      </c>
    </row>
    <row r="462" spans="1:86" hidden="1" outlineLevel="1" thickBot="1" x14ac:dyDescent="0.35">
      <c r="B462" s="74" t="s">
        <v>33</v>
      </c>
      <c r="F462" s="117">
        <f>SUM(F459:F461)</f>
        <v>0</v>
      </c>
      <c r="G462" s="117">
        <f t="shared" ref="G462:BR462" si="601">SUM(G459:G461)</f>
        <v>0</v>
      </c>
      <c r="H462" s="117">
        <f t="shared" si="601"/>
        <v>0</v>
      </c>
      <c r="I462" s="117">
        <f t="shared" si="601"/>
        <v>0</v>
      </c>
      <c r="J462" s="117">
        <f t="shared" si="601"/>
        <v>0</v>
      </c>
      <c r="K462" s="117">
        <f t="shared" si="601"/>
        <v>0</v>
      </c>
      <c r="L462" s="117">
        <f t="shared" si="601"/>
        <v>0</v>
      </c>
      <c r="M462" s="117">
        <f t="shared" si="601"/>
        <v>0</v>
      </c>
      <c r="N462" s="117">
        <f t="shared" si="601"/>
        <v>0</v>
      </c>
      <c r="O462" s="117">
        <f t="shared" si="601"/>
        <v>0</v>
      </c>
      <c r="P462" s="117">
        <f t="shared" si="601"/>
        <v>0</v>
      </c>
      <c r="Q462" s="117">
        <f t="shared" si="601"/>
        <v>0</v>
      </c>
      <c r="R462" s="117">
        <f t="shared" si="601"/>
        <v>0</v>
      </c>
      <c r="S462" s="117">
        <f t="shared" si="601"/>
        <v>0</v>
      </c>
      <c r="T462" s="117">
        <f t="shared" si="601"/>
        <v>0</v>
      </c>
      <c r="U462" s="117">
        <f t="shared" si="601"/>
        <v>0</v>
      </c>
      <c r="V462" s="117">
        <f t="shared" si="601"/>
        <v>0</v>
      </c>
      <c r="W462" s="117">
        <f t="shared" si="601"/>
        <v>0</v>
      </c>
      <c r="X462" s="117">
        <f t="shared" si="601"/>
        <v>0</v>
      </c>
      <c r="Y462" s="117">
        <f t="shared" si="601"/>
        <v>0</v>
      </c>
      <c r="Z462" s="117">
        <f t="shared" si="601"/>
        <v>0</v>
      </c>
      <c r="AA462" s="117">
        <f t="shared" si="601"/>
        <v>0</v>
      </c>
      <c r="AB462" s="117">
        <f t="shared" si="601"/>
        <v>0</v>
      </c>
      <c r="AC462" s="117">
        <f t="shared" si="601"/>
        <v>0</v>
      </c>
      <c r="AD462" s="117">
        <f t="shared" si="601"/>
        <v>0</v>
      </c>
      <c r="AE462" s="117">
        <f t="shared" si="601"/>
        <v>0</v>
      </c>
      <c r="AF462" s="117">
        <f t="shared" si="601"/>
        <v>0</v>
      </c>
      <c r="AG462" s="117">
        <f t="shared" si="601"/>
        <v>0</v>
      </c>
      <c r="AH462" s="117">
        <f t="shared" si="601"/>
        <v>0</v>
      </c>
      <c r="AI462" s="117">
        <f t="shared" si="601"/>
        <v>0</v>
      </c>
      <c r="AJ462" s="117">
        <f t="shared" si="601"/>
        <v>0</v>
      </c>
      <c r="AK462" s="117">
        <f t="shared" si="601"/>
        <v>0</v>
      </c>
      <c r="AL462" s="117">
        <f t="shared" si="601"/>
        <v>0</v>
      </c>
      <c r="AM462" s="117">
        <f t="shared" si="601"/>
        <v>0</v>
      </c>
      <c r="AN462" s="117">
        <f t="shared" si="601"/>
        <v>0</v>
      </c>
      <c r="AO462" s="117">
        <f t="shared" si="601"/>
        <v>0</v>
      </c>
      <c r="AP462" s="117">
        <f t="shared" si="601"/>
        <v>0</v>
      </c>
      <c r="AQ462" s="117">
        <f t="shared" si="601"/>
        <v>0</v>
      </c>
      <c r="AR462" s="117">
        <f t="shared" si="601"/>
        <v>0</v>
      </c>
      <c r="AS462" s="117">
        <f t="shared" si="601"/>
        <v>0</v>
      </c>
      <c r="AT462" s="117">
        <f t="shared" si="601"/>
        <v>0</v>
      </c>
      <c r="AU462" s="117">
        <f t="shared" si="601"/>
        <v>0</v>
      </c>
      <c r="AV462" s="117">
        <f t="shared" si="601"/>
        <v>0</v>
      </c>
      <c r="AW462" s="117">
        <f t="shared" si="601"/>
        <v>0</v>
      </c>
      <c r="AX462" s="117">
        <f t="shared" si="601"/>
        <v>0</v>
      </c>
      <c r="AY462" s="117">
        <f t="shared" si="601"/>
        <v>0</v>
      </c>
      <c r="AZ462" s="117">
        <f t="shared" si="601"/>
        <v>0</v>
      </c>
      <c r="BA462" s="117">
        <f t="shared" si="601"/>
        <v>0</v>
      </c>
      <c r="BB462" s="117">
        <f t="shared" si="601"/>
        <v>0</v>
      </c>
      <c r="BC462" s="117">
        <f t="shared" si="601"/>
        <v>0</v>
      </c>
      <c r="BD462" s="117">
        <f t="shared" si="601"/>
        <v>0</v>
      </c>
      <c r="BE462" s="117">
        <f t="shared" si="601"/>
        <v>0</v>
      </c>
      <c r="BF462" s="117">
        <f t="shared" si="601"/>
        <v>0</v>
      </c>
      <c r="BG462" s="117">
        <f t="shared" si="601"/>
        <v>0</v>
      </c>
      <c r="BH462" s="117">
        <f t="shared" si="601"/>
        <v>0</v>
      </c>
      <c r="BI462" s="117">
        <f t="shared" si="601"/>
        <v>0</v>
      </c>
      <c r="BJ462" s="117">
        <f t="shared" si="601"/>
        <v>0</v>
      </c>
      <c r="BK462" s="117">
        <f t="shared" si="601"/>
        <v>0</v>
      </c>
      <c r="BL462" s="117">
        <f t="shared" si="601"/>
        <v>0</v>
      </c>
      <c r="BM462" s="117">
        <f t="shared" si="601"/>
        <v>0</v>
      </c>
      <c r="BN462" s="117">
        <f t="shared" si="601"/>
        <v>0</v>
      </c>
      <c r="BO462" s="117">
        <f t="shared" si="601"/>
        <v>0</v>
      </c>
      <c r="BP462" s="117">
        <f t="shared" si="601"/>
        <v>0</v>
      </c>
      <c r="BQ462" s="117">
        <f t="shared" si="601"/>
        <v>0</v>
      </c>
      <c r="BR462" s="117">
        <f t="shared" si="601"/>
        <v>0</v>
      </c>
      <c r="BS462" s="117">
        <f t="shared" ref="BS462:CG462" si="602">SUM(BS459:BS461)</f>
        <v>0</v>
      </c>
      <c r="BT462" s="117">
        <f t="shared" si="602"/>
        <v>0</v>
      </c>
      <c r="BU462" s="117">
        <f t="shared" si="602"/>
        <v>0</v>
      </c>
      <c r="BV462" s="117">
        <f t="shared" si="602"/>
        <v>0</v>
      </c>
      <c r="BW462" s="117">
        <f t="shared" si="602"/>
        <v>0</v>
      </c>
      <c r="BX462" s="117">
        <f t="shared" si="602"/>
        <v>0</v>
      </c>
      <c r="BY462" s="117">
        <f t="shared" si="602"/>
        <v>0</v>
      </c>
      <c r="BZ462" s="117">
        <f t="shared" si="602"/>
        <v>0</v>
      </c>
      <c r="CA462" s="117">
        <f t="shared" si="602"/>
        <v>0</v>
      </c>
      <c r="CB462" s="117">
        <f t="shared" si="602"/>
        <v>0</v>
      </c>
      <c r="CC462" s="117">
        <f t="shared" si="602"/>
        <v>0</v>
      </c>
      <c r="CD462" s="117">
        <f t="shared" si="602"/>
        <v>0</v>
      </c>
      <c r="CE462" s="117">
        <f t="shared" si="602"/>
        <v>0</v>
      </c>
      <c r="CF462" s="117">
        <f t="shared" si="602"/>
        <v>0</v>
      </c>
      <c r="CG462" s="117">
        <f t="shared" si="602"/>
        <v>0</v>
      </c>
    </row>
    <row r="463" spans="1:86" s="102" customFormat="1" ht="6" hidden="1" outlineLevel="1" thickTop="1" x14ac:dyDescent="0.15">
      <c r="B463" s="189"/>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8"/>
      <c r="BS463" s="198"/>
      <c r="BT463" s="198"/>
      <c r="BU463" s="198"/>
      <c r="BV463" s="198"/>
      <c r="BW463" s="198"/>
      <c r="BX463" s="198"/>
      <c r="BY463" s="198"/>
      <c r="BZ463" s="198"/>
      <c r="CA463" s="198"/>
      <c r="CB463" s="198"/>
      <c r="CC463" s="198"/>
      <c r="CD463" s="198"/>
      <c r="CE463" s="198"/>
      <c r="CF463" s="198"/>
      <c r="CG463" s="198"/>
    </row>
    <row r="464" spans="1:86" s="147" customFormat="1" ht="21" hidden="1" outlineLevel="1" x14ac:dyDescent="0.4">
      <c r="A464" s="69" t="s">
        <v>1246</v>
      </c>
      <c r="B464" s="70"/>
      <c r="C464" s="70"/>
      <c r="D464" s="70"/>
      <c r="E464" s="70"/>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c r="CA464" s="71"/>
      <c r="CB464" s="71"/>
      <c r="CC464" s="71"/>
      <c r="CD464" s="71"/>
      <c r="CE464" s="71"/>
      <c r="CF464" s="71"/>
      <c r="CG464" s="71"/>
      <c r="CH464" s="66"/>
    </row>
    <row r="465" spans="1:86" s="102" customFormat="1" ht="5.45" hidden="1" outlineLevel="1" x14ac:dyDescent="0.15">
      <c r="B465" s="189"/>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8"/>
      <c r="BT465" s="198"/>
      <c r="BU465" s="198"/>
      <c r="BV465" s="198"/>
      <c r="BW465" s="198"/>
      <c r="BX465" s="198"/>
      <c r="BY465" s="198"/>
      <c r="BZ465" s="198"/>
      <c r="CA465" s="198"/>
      <c r="CB465" s="198"/>
      <c r="CC465" s="198"/>
      <c r="CD465" s="198"/>
      <c r="CE465" s="198"/>
      <c r="CF465" s="198"/>
      <c r="CG465" s="198"/>
    </row>
    <row r="466" spans="1:86" ht="14.45" hidden="1" outlineLevel="1" x14ac:dyDescent="0.3">
      <c r="B466" s="77" t="s">
        <v>32</v>
      </c>
      <c r="F466" s="584">
        <f>0</f>
        <v>0</v>
      </c>
      <c r="G466" s="227">
        <f>F469</f>
        <v>0</v>
      </c>
      <c r="H466" s="227">
        <f t="shared" ref="H466:BS466" si="603">G469</f>
        <v>0</v>
      </c>
      <c r="I466" s="227">
        <f t="shared" si="603"/>
        <v>0</v>
      </c>
      <c r="J466" s="227">
        <f t="shared" si="603"/>
        <v>0</v>
      </c>
      <c r="K466" s="227">
        <f t="shared" si="603"/>
        <v>0</v>
      </c>
      <c r="L466" s="227">
        <f t="shared" si="603"/>
        <v>0</v>
      </c>
      <c r="M466" s="227">
        <f t="shared" si="603"/>
        <v>0</v>
      </c>
      <c r="N466" s="227">
        <f t="shared" si="603"/>
        <v>0</v>
      </c>
      <c r="O466" s="227">
        <f t="shared" si="603"/>
        <v>0</v>
      </c>
      <c r="P466" s="227">
        <f t="shared" si="603"/>
        <v>0</v>
      </c>
      <c r="Q466" s="227">
        <f t="shared" si="603"/>
        <v>0</v>
      </c>
      <c r="R466" s="227">
        <f t="shared" si="603"/>
        <v>0</v>
      </c>
      <c r="S466" s="227">
        <f t="shared" si="603"/>
        <v>0</v>
      </c>
      <c r="T466" s="227">
        <f t="shared" si="603"/>
        <v>0</v>
      </c>
      <c r="U466" s="227">
        <f t="shared" si="603"/>
        <v>0</v>
      </c>
      <c r="V466" s="227">
        <f t="shared" si="603"/>
        <v>0</v>
      </c>
      <c r="W466" s="227">
        <f t="shared" si="603"/>
        <v>0</v>
      </c>
      <c r="X466" s="227">
        <f t="shared" si="603"/>
        <v>0</v>
      </c>
      <c r="Y466" s="227">
        <f t="shared" si="603"/>
        <v>0</v>
      </c>
      <c r="Z466" s="227">
        <f t="shared" si="603"/>
        <v>0</v>
      </c>
      <c r="AA466" s="227">
        <f t="shared" si="603"/>
        <v>0</v>
      </c>
      <c r="AB466" s="227">
        <f t="shared" si="603"/>
        <v>0</v>
      </c>
      <c r="AC466" s="227">
        <f t="shared" si="603"/>
        <v>0</v>
      </c>
      <c r="AD466" s="227">
        <f t="shared" si="603"/>
        <v>0</v>
      </c>
      <c r="AE466" s="227">
        <f t="shared" si="603"/>
        <v>0</v>
      </c>
      <c r="AF466" s="227">
        <f t="shared" si="603"/>
        <v>0</v>
      </c>
      <c r="AG466" s="227">
        <f t="shared" si="603"/>
        <v>0</v>
      </c>
      <c r="AH466" s="227">
        <f t="shared" si="603"/>
        <v>0</v>
      </c>
      <c r="AI466" s="227">
        <f t="shared" si="603"/>
        <v>0</v>
      </c>
      <c r="AJ466" s="227">
        <f t="shared" si="603"/>
        <v>0</v>
      </c>
      <c r="AK466" s="227">
        <f t="shared" si="603"/>
        <v>0</v>
      </c>
      <c r="AL466" s="227">
        <f t="shared" si="603"/>
        <v>0</v>
      </c>
      <c r="AM466" s="227">
        <f t="shared" si="603"/>
        <v>0</v>
      </c>
      <c r="AN466" s="227">
        <f t="shared" si="603"/>
        <v>0</v>
      </c>
      <c r="AO466" s="227">
        <f t="shared" si="603"/>
        <v>0</v>
      </c>
      <c r="AP466" s="227">
        <f t="shared" si="603"/>
        <v>0</v>
      </c>
      <c r="AQ466" s="227">
        <f t="shared" si="603"/>
        <v>0</v>
      </c>
      <c r="AR466" s="227">
        <f t="shared" si="603"/>
        <v>0</v>
      </c>
      <c r="AS466" s="227">
        <f t="shared" si="603"/>
        <v>0</v>
      </c>
      <c r="AT466" s="227">
        <f t="shared" si="603"/>
        <v>0</v>
      </c>
      <c r="AU466" s="227">
        <f t="shared" si="603"/>
        <v>0</v>
      </c>
      <c r="AV466" s="227">
        <f t="shared" si="603"/>
        <v>0</v>
      </c>
      <c r="AW466" s="227">
        <f t="shared" si="603"/>
        <v>0</v>
      </c>
      <c r="AX466" s="227">
        <f t="shared" si="603"/>
        <v>0</v>
      </c>
      <c r="AY466" s="227">
        <f t="shared" si="603"/>
        <v>0</v>
      </c>
      <c r="AZ466" s="227">
        <f t="shared" si="603"/>
        <v>0</v>
      </c>
      <c r="BA466" s="227">
        <f t="shared" si="603"/>
        <v>0</v>
      </c>
      <c r="BB466" s="227">
        <f t="shared" si="603"/>
        <v>0</v>
      </c>
      <c r="BC466" s="227">
        <f t="shared" si="603"/>
        <v>0</v>
      </c>
      <c r="BD466" s="227">
        <f t="shared" si="603"/>
        <v>0</v>
      </c>
      <c r="BE466" s="227">
        <f t="shared" si="603"/>
        <v>0</v>
      </c>
      <c r="BF466" s="227">
        <f t="shared" si="603"/>
        <v>0</v>
      </c>
      <c r="BG466" s="227">
        <f t="shared" si="603"/>
        <v>0</v>
      </c>
      <c r="BH466" s="227">
        <f t="shared" si="603"/>
        <v>0</v>
      </c>
      <c r="BI466" s="227">
        <f t="shared" si="603"/>
        <v>0</v>
      </c>
      <c r="BJ466" s="227">
        <f t="shared" si="603"/>
        <v>0</v>
      </c>
      <c r="BK466" s="227">
        <f t="shared" si="603"/>
        <v>0</v>
      </c>
      <c r="BL466" s="227">
        <f t="shared" si="603"/>
        <v>0</v>
      </c>
      <c r="BM466" s="227">
        <f t="shared" si="603"/>
        <v>0</v>
      </c>
      <c r="BN466" s="227">
        <f t="shared" si="603"/>
        <v>0</v>
      </c>
      <c r="BO466" s="227">
        <f t="shared" si="603"/>
        <v>0</v>
      </c>
      <c r="BP466" s="227">
        <f t="shared" si="603"/>
        <v>0</v>
      </c>
      <c r="BQ466" s="227">
        <f t="shared" si="603"/>
        <v>0</v>
      </c>
      <c r="BR466" s="227">
        <f t="shared" si="603"/>
        <v>0</v>
      </c>
      <c r="BS466" s="227">
        <f t="shared" si="603"/>
        <v>0</v>
      </c>
      <c r="BT466" s="227">
        <f t="shared" ref="BT466:CG466" si="604">BS469</f>
        <v>0</v>
      </c>
      <c r="BU466" s="227">
        <f t="shared" si="604"/>
        <v>0</v>
      </c>
      <c r="BV466" s="227">
        <f t="shared" si="604"/>
        <v>0</v>
      </c>
      <c r="BW466" s="227">
        <f t="shared" si="604"/>
        <v>0</v>
      </c>
      <c r="BX466" s="227">
        <f t="shared" si="604"/>
        <v>0</v>
      </c>
      <c r="BY466" s="227">
        <f t="shared" si="604"/>
        <v>0</v>
      </c>
      <c r="BZ466" s="227">
        <f t="shared" si="604"/>
        <v>0</v>
      </c>
      <c r="CA466" s="227">
        <f t="shared" si="604"/>
        <v>0</v>
      </c>
      <c r="CB466" s="227">
        <f t="shared" si="604"/>
        <v>0</v>
      </c>
      <c r="CC466" s="227">
        <f t="shared" si="604"/>
        <v>0</v>
      </c>
      <c r="CD466" s="227">
        <f t="shared" si="604"/>
        <v>0</v>
      </c>
      <c r="CE466" s="227">
        <f t="shared" si="604"/>
        <v>0</v>
      </c>
      <c r="CF466" s="227">
        <f t="shared" si="604"/>
        <v>0</v>
      </c>
      <c r="CG466" s="227">
        <f t="shared" si="604"/>
        <v>0</v>
      </c>
    </row>
    <row r="467" spans="1:86" ht="14.45" hidden="1" outlineLevel="1" x14ac:dyDescent="0.3">
      <c r="B467" s="77" t="s">
        <v>49</v>
      </c>
      <c r="D467" s="305">
        <f>SUM(F467:CG467)</f>
        <v>0</v>
      </c>
      <c r="F467" s="227">
        <f>IF(Inputs!$E$52="Yes",F167,0)</f>
        <v>0</v>
      </c>
      <c r="G467" s="227">
        <f>IF(Inputs!$E$52="Yes",G167,0)</f>
        <v>0</v>
      </c>
      <c r="H467" s="227">
        <f>IF(Inputs!$E$52="Yes",H167,0)</f>
        <v>0</v>
      </c>
      <c r="I467" s="227">
        <f>IF(Inputs!$E$52="Yes",I167,0)</f>
        <v>0</v>
      </c>
      <c r="J467" s="227">
        <f>IF(Inputs!$E$52="Yes",J167,0)</f>
        <v>0</v>
      </c>
      <c r="K467" s="227">
        <f>IF(Inputs!$E$52="Yes",K167,0)</f>
        <v>0</v>
      </c>
      <c r="L467" s="227">
        <f>IF(Inputs!$E$52="Yes",L167,0)</f>
        <v>0</v>
      </c>
      <c r="M467" s="227">
        <f>IF(Inputs!$E$52="Yes",M167,0)</f>
        <v>0</v>
      </c>
      <c r="N467" s="227">
        <f>IF(Inputs!$E$52="Yes",N167,0)</f>
        <v>0</v>
      </c>
      <c r="O467" s="227">
        <f>IF(Inputs!$E$52="Yes",O167,0)</f>
        <v>0</v>
      </c>
      <c r="P467" s="227">
        <f>IF(Inputs!$E$52="Yes",P167,0)</f>
        <v>0</v>
      </c>
      <c r="Q467" s="227">
        <f>IF(Inputs!$E$52="Yes",Q167,0)</f>
        <v>0</v>
      </c>
      <c r="R467" s="227">
        <f>IF(Inputs!$E$52="Yes",R167,0)</f>
        <v>0</v>
      </c>
      <c r="S467" s="227">
        <f>IF(Inputs!$E$52="Yes",S167,0)</f>
        <v>0</v>
      </c>
      <c r="T467" s="227">
        <f>IF(Inputs!$E$52="Yes",T167,0)</f>
        <v>0</v>
      </c>
      <c r="U467" s="227">
        <f>IF(Inputs!$E$52="Yes",U167,0)</f>
        <v>0</v>
      </c>
      <c r="V467" s="227">
        <f>IF(Inputs!$E$52="Yes",V167,0)</f>
        <v>0</v>
      </c>
      <c r="W467" s="227">
        <f>IF(Inputs!$E$52="Yes",W167,0)</f>
        <v>0</v>
      </c>
      <c r="X467" s="227">
        <f>IF(Inputs!$E$52="Yes",X167,0)</f>
        <v>0</v>
      </c>
      <c r="Y467" s="227">
        <f>IF(Inputs!$E$52="Yes",Y167,0)</f>
        <v>0</v>
      </c>
      <c r="Z467" s="227">
        <f>IF(Inputs!$E$52="Yes",Z167,0)</f>
        <v>0</v>
      </c>
      <c r="AA467" s="227">
        <f>IF(Inputs!$E$52="Yes",AA167,0)</f>
        <v>0</v>
      </c>
      <c r="AB467" s="227">
        <f>IF(Inputs!$E$52="Yes",AB167,0)</f>
        <v>0</v>
      </c>
      <c r="AC467" s="227">
        <f>IF(Inputs!$E$52="Yes",AC167,0)</f>
        <v>0</v>
      </c>
      <c r="AD467" s="227">
        <f>IF(Inputs!$E$52="Yes",AD167,0)</f>
        <v>0</v>
      </c>
      <c r="AE467" s="227">
        <f>IF(Inputs!$E$52="Yes",AE167,0)</f>
        <v>0</v>
      </c>
      <c r="AF467" s="227">
        <f>IF(Inputs!$E$52="Yes",AF167,0)</f>
        <v>0</v>
      </c>
      <c r="AG467" s="227">
        <f>IF(Inputs!$E$52="Yes",AG167,0)</f>
        <v>0</v>
      </c>
      <c r="AH467" s="227">
        <f>IF(Inputs!$E$52="Yes",AH167,0)</f>
        <v>0</v>
      </c>
      <c r="AI467" s="227">
        <f>IF(Inputs!$E$52="Yes",AI167,0)</f>
        <v>0</v>
      </c>
      <c r="AJ467" s="227">
        <f>IF(Inputs!$E$52="Yes",AJ167,0)</f>
        <v>0</v>
      </c>
      <c r="AK467" s="227">
        <f>IF(Inputs!$E$52="Yes",AK167,0)</f>
        <v>0</v>
      </c>
      <c r="AL467" s="227">
        <f>IF(Inputs!$E$52="Yes",AL167,0)</f>
        <v>0</v>
      </c>
      <c r="AM467" s="227">
        <f>IF(Inputs!$E$52="Yes",AM167,0)</f>
        <v>0</v>
      </c>
      <c r="AN467" s="227">
        <f>IF(Inputs!$E$52="Yes",AN167,0)</f>
        <v>0</v>
      </c>
      <c r="AO467" s="227">
        <f>IF(Inputs!$E$52="Yes",AO167,0)</f>
        <v>0</v>
      </c>
      <c r="AP467" s="227">
        <f>IF(Inputs!$E$52="Yes",AP167,0)</f>
        <v>0</v>
      </c>
      <c r="AQ467" s="227">
        <f>IF(Inputs!$E$52="Yes",AQ167,0)</f>
        <v>0</v>
      </c>
      <c r="AR467" s="227">
        <f>IF(Inputs!$E$52="Yes",AR167,0)</f>
        <v>0</v>
      </c>
      <c r="AS467" s="227">
        <f>IF(Inputs!$E$52="Yes",AS167,0)</f>
        <v>0</v>
      </c>
      <c r="AT467" s="227">
        <f>IF(Inputs!$E$52="Yes",AT167,0)</f>
        <v>0</v>
      </c>
      <c r="AU467" s="227">
        <f>IF(Inputs!$E$52="Yes",AU167,0)</f>
        <v>0</v>
      </c>
      <c r="AV467" s="227">
        <f>IF(Inputs!$E$52="Yes",AV167,0)</f>
        <v>0</v>
      </c>
      <c r="AW467" s="227">
        <f>IF(Inputs!$E$52="Yes",AW167,0)</f>
        <v>0</v>
      </c>
      <c r="AX467" s="227">
        <f>IF(Inputs!$E$52="Yes",AX167,0)</f>
        <v>0</v>
      </c>
      <c r="AY467" s="227">
        <f>IF(Inputs!$E$52="Yes",AY167,0)</f>
        <v>0</v>
      </c>
      <c r="AZ467" s="227">
        <f>IF(Inputs!$E$52="Yes",AZ167,0)</f>
        <v>0</v>
      </c>
      <c r="BA467" s="227">
        <f>IF(Inputs!$E$52="Yes",BA167,0)</f>
        <v>0</v>
      </c>
      <c r="BB467" s="227">
        <f>IF(Inputs!$E$52="Yes",BB167,0)</f>
        <v>0</v>
      </c>
      <c r="BC467" s="227">
        <f>IF(Inputs!$E$52="Yes",BC167,0)</f>
        <v>0</v>
      </c>
      <c r="BD467" s="227">
        <f>IF(Inputs!$E$52="Yes",BD167,0)</f>
        <v>0</v>
      </c>
      <c r="BE467" s="227">
        <f>IF(Inputs!$E$52="Yes",BE167,0)</f>
        <v>0</v>
      </c>
      <c r="BF467" s="227">
        <f>IF(Inputs!$E$52="Yes",BF167,0)</f>
        <v>0</v>
      </c>
      <c r="BG467" s="227">
        <f>IF(Inputs!$E$52="Yes",BG167,0)</f>
        <v>0</v>
      </c>
      <c r="BH467" s="227">
        <f>IF(Inputs!$E$52="Yes",BH167,0)</f>
        <v>0</v>
      </c>
      <c r="BI467" s="227">
        <f>IF(Inputs!$E$52="Yes",BI167,0)</f>
        <v>0</v>
      </c>
      <c r="BJ467" s="227">
        <f>IF(Inputs!$E$52="Yes",BJ167,0)</f>
        <v>0</v>
      </c>
      <c r="BK467" s="227">
        <f>IF(Inputs!$E$52="Yes",BK167,0)</f>
        <v>0</v>
      </c>
      <c r="BL467" s="227">
        <f>IF(Inputs!$E$52="Yes",BL167,0)</f>
        <v>0</v>
      </c>
      <c r="BM467" s="227">
        <f>IF(Inputs!$E$52="Yes",BM167,0)</f>
        <v>0</v>
      </c>
      <c r="BN467" s="227">
        <f>IF(Inputs!$E$52="Yes",BN167,0)</f>
        <v>0</v>
      </c>
      <c r="BO467" s="227">
        <f>IF(Inputs!$E$52="Yes",BO167,0)</f>
        <v>0</v>
      </c>
      <c r="BP467" s="227">
        <f>IF(Inputs!$E$52="Yes",BP167,0)</f>
        <v>0</v>
      </c>
      <c r="BQ467" s="227">
        <f>IF(Inputs!$E$52="Yes",BQ167,0)</f>
        <v>0</v>
      </c>
      <c r="BR467" s="227">
        <f>IF(Inputs!$E$52="Yes",BR167,0)</f>
        <v>0</v>
      </c>
      <c r="BS467" s="227">
        <f>IF(Inputs!$E$52="Yes",BS167,0)</f>
        <v>0</v>
      </c>
      <c r="BT467" s="227">
        <f>IF(Inputs!$E$52="Yes",BT167,0)</f>
        <v>0</v>
      </c>
      <c r="BU467" s="227">
        <f>IF(Inputs!$E$52="Yes",BU167,0)</f>
        <v>0</v>
      </c>
      <c r="BV467" s="227">
        <f>IF(Inputs!$E$52="Yes",BV167,0)</f>
        <v>0</v>
      </c>
      <c r="BW467" s="227">
        <f>IF(Inputs!$E$52="Yes",BW167,0)</f>
        <v>0</v>
      </c>
      <c r="BX467" s="227">
        <f>IF(Inputs!$E$52="Yes",BX167,0)</f>
        <v>0</v>
      </c>
      <c r="BY467" s="227">
        <f>IF(Inputs!$E$52="Yes",BY167,0)</f>
        <v>0</v>
      </c>
      <c r="BZ467" s="227">
        <f>IF(Inputs!$E$52="Yes",BZ167,0)</f>
        <v>0</v>
      </c>
      <c r="CA467" s="227">
        <f>IF(Inputs!$E$52="Yes",CA167,0)</f>
        <v>0</v>
      </c>
      <c r="CB467" s="227">
        <f>IF(Inputs!$E$52="Yes",CB167,0)</f>
        <v>0</v>
      </c>
      <c r="CC467" s="227">
        <f>IF(Inputs!$E$52="Yes",CC167,0)</f>
        <v>0</v>
      </c>
      <c r="CD467" s="227">
        <f>IF(Inputs!$E$52="Yes",CD167,0)</f>
        <v>0</v>
      </c>
      <c r="CE467" s="227">
        <f>IF(Inputs!$E$52="Yes",CE167,0)</f>
        <v>0</v>
      </c>
      <c r="CF467" s="227">
        <f>IF(Inputs!$E$52="Yes",CF167,0)</f>
        <v>0</v>
      </c>
      <c r="CG467" s="227">
        <f>IF(Inputs!$E$52="Yes",CG167,0)</f>
        <v>0</v>
      </c>
    </row>
    <row r="468" spans="1:86" ht="14.45" hidden="1" outlineLevel="1" x14ac:dyDescent="0.3">
      <c r="B468" s="77" t="s">
        <v>798</v>
      </c>
      <c r="D468" s="90">
        <f>SUM(F468:CG468)</f>
        <v>0</v>
      </c>
      <c r="F468" s="227">
        <f t="shared" ref="F468:BQ468" si="605">-E467</f>
        <v>0</v>
      </c>
      <c r="G468" s="227">
        <f t="shared" si="605"/>
        <v>0</v>
      </c>
      <c r="H468" s="227">
        <f t="shared" si="605"/>
        <v>0</v>
      </c>
      <c r="I468" s="227">
        <f t="shared" si="605"/>
        <v>0</v>
      </c>
      <c r="J468" s="227">
        <f t="shared" si="605"/>
        <v>0</v>
      </c>
      <c r="K468" s="227">
        <f t="shared" si="605"/>
        <v>0</v>
      </c>
      <c r="L468" s="227">
        <f t="shared" si="605"/>
        <v>0</v>
      </c>
      <c r="M468" s="227">
        <f t="shared" si="605"/>
        <v>0</v>
      </c>
      <c r="N468" s="227">
        <f t="shared" si="605"/>
        <v>0</v>
      </c>
      <c r="O468" s="227">
        <f t="shared" si="605"/>
        <v>0</v>
      </c>
      <c r="P468" s="227">
        <f t="shared" si="605"/>
        <v>0</v>
      </c>
      <c r="Q468" s="227">
        <f t="shared" si="605"/>
        <v>0</v>
      </c>
      <c r="R468" s="227">
        <f t="shared" si="605"/>
        <v>0</v>
      </c>
      <c r="S468" s="227">
        <f t="shared" si="605"/>
        <v>0</v>
      </c>
      <c r="T468" s="227">
        <f t="shared" si="605"/>
        <v>0</v>
      </c>
      <c r="U468" s="227">
        <f t="shared" si="605"/>
        <v>0</v>
      </c>
      <c r="V468" s="227">
        <f t="shared" si="605"/>
        <v>0</v>
      </c>
      <c r="W468" s="227">
        <f t="shared" si="605"/>
        <v>0</v>
      </c>
      <c r="X468" s="227">
        <f t="shared" si="605"/>
        <v>0</v>
      </c>
      <c r="Y468" s="227">
        <f t="shared" si="605"/>
        <v>0</v>
      </c>
      <c r="Z468" s="227">
        <f t="shared" si="605"/>
        <v>0</v>
      </c>
      <c r="AA468" s="227">
        <f t="shared" si="605"/>
        <v>0</v>
      </c>
      <c r="AB468" s="227">
        <f t="shared" si="605"/>
        <v>0</v>
      </c>
      <c r="AC468" s="227">
        <f t="shared" si="605"/>
        <v>0</v>
      </c>
      <c r="AD468" s="227">
        <f t="shared" si="605"/>
        <v>0</v>
      </c>
      <c r="AE468" s="227">
        <f t="shared" si="605"/>
        <v>0</v>
      </c>
      <c r="AF468" s="227">
        <f t="shared" si="605"/>
        <v>0</v>
      </c>
      <c r="AG468" s="227">
        <f t="shared" si="605"/>
        <v>0</v>
      </c>
      <c r="AH468" s="227">
        <f t="shared" si="605"/>
        <v>0</v>
      </c>
      <c r="AI468" s="227">
        <f t="shared" si="605"/>
        <v>0</v>
      </c>
      <c r="AJ468" s="227">
        <f t="shared" si="605"/>
        <v>0</v>
      </c>
      <c r="AK468" s="227">
        <f t="shared" si="605"/>
        <v>0</v>
      </c>
      <c r="AL468" s="227">
        <f t="shared" si="605"/>
        <v>0</v>
      </c>
      <c r="AM468" s="227">
        <f t="shared" si="605"/>
        <v>0</v>
      </c>
      <c r="AN468" s="227">
        <f t="shared" si="605"/>
        <v>0</v>
      </c>
      <c r="AO468" s="227">
        <f t="shared" si="605"/>
        <v>0</v>
      </c>
      <c r="AP468" s="227">
        <f t="shared" si="605"/>
        <v>0</v>
      </c>
      <c r="AQ468" s="227">
        <f t="shared" si="605"/>
        <v>0</v>
      </c>
      <c r="AR468" s="227">
        <f t="shared" si="605"/>
        <v>0</v>
      </c>
      <c r="AS468" s="227">
        <f t="shared" si="605"/>
        <v>0</v>
      </c>
      <c r="AT468" s="227">
        <f t="shared" si="605"/>
        <v>0</v>
      </c>
      <c r="AU468" s="227">
        <f t="shared" si="605"/>
        <v>0</v>
      </c>
      <c r="AV468" s="227">
        <f t="shared" si="605"/>
        <v>0</v>
      </c>
      <c r="AW468" s="227">
        <f t="shared" si="605"/>
        <v>0</v>
      </c>
      <c r="AX468" s="227">
        <f t="shared" si="605"/>
        <v>0</v>
      </c>
      <c r="AY468" s="227">
        <f t="shared" si="605"/>
        <v>0</v>
      </c>
      <c r="AZ468" s="227">
        <f t="shared" si="605"/>
        <v>0</v>
      </c>
      <c r="BA468" s="227">
        <f t="shared" si="605"/>
        <v>0</v>
      </c>
      <c r="BB468" s="227">
        <f t="shared" si="605"/>
        <v>0</v>
      </c>
      <c r="BC468" s="227">
        <f t="shared" si="605"/>
        <v>0</v>
      </c>
      <c r="BD468" s="227">
        <f t="shared" si="605"/>
        <v>0</v>
      </c>
      <c r="BE468" s="227">
        <f t="shared" si="605"/>
        <v>0</v>
      </c>
      <c r="BF468" s="227">
        <f t="shared" si="605"/>
        <v>0</v>
      </c>
      <c r="BG468" s="227">
        <f t="shared" si="605"/>
        <v>0</v>
      </c>
      <c r="BH468" s="227">
        <f t="shared" si="605"/>
        <v>0</v>
      </c>
      <c r="BI468" s="227">
        <f t="shared" si="605"/>
        <v>0</v>
      </c>
      <c r="BJ468" s="227">
        <f t="shared" si="605"/>
        <v>0</v>
      </c>
      <c r="BK468" s="227">
        <f t="shared" si="605"/>
        <v>0</v>
      </c>
      <c r="BL468" s="227">
        <f t="shared" si="605"/>
        <v>0</v>
      </c>
      <c r="BM468" s="227">
        <f t="shared" si="605"/>
        <v>0</v>
      </c>
      <c r="BN468" s="227">
        <f t="shared" si="605"/>
        <v>0</v>
      </c>
      <c r="BO468" s="227">
        <f t="shared" si="605"/>
        <v>0</v>
      </c>
      <c r="BP468" s="227">
        <f t="shared" si="605"/>
        <v>0</v>
      </c>
      <c r="BQ468" s="227">
        <f t="shared" si="605"/>
        <v>0</v>
      </c>
      <c r="BR468" s="227">
        <f t="shared" ref="BR468:CG468" si="606">-BQ467</f>
        <v>0</v>
      </c>
      <c r="BS468" s="227">
        <f t="shared" si="606"/>
        <v>0</v>
      </c>
      <c r="BT468" s="227">
        <f t="shared" si="606"/>
        <v>0</v>
      </c>
      <c r="BU468" s="227">
        <f t="shared" si="606"/>
        <v>0</v>
      </c>
      <c r="BV468" s="227">
        <f t="shared" si="606"/>
        <v>0</v>
      </c>
      <c r="BW468" s="227">
        <f t="shared" si="606"/>
        <v>0</v>
      </c>
      <c r="BX468" s="227">
        <f t="shared" si="606"/>
        <v>0</v>
      </c>
      <c r="BY468" s="227">
        <f t="shared" si="606"/>
        <v>0</v>
      </c>
      <c r="BZ468" s="227">
        <f t="shared" si="606"/>
        <v>0</v>
      </c>
      <c r="CA468" s="227">
        <f t="shared" si="606"/>
        <v>0</v>
      </c>
      <c r="CB468" s="227">
        <f t="shared" si="606"/>
        <v>0</v>
      </c>
      <c r="CC468" s="227">
        <f t="shared" si="606"/>
        <v>0</v>
      </c>
      <c r="CD468" s="227">
        <f t="shared" si="606"/>
        <v>0</v>
      </c>
      <c r="CE468" s="227">
        <f t="shared" si="606"/>
        <v>0</v>
      </c>
      <c r="CF468" s="227">
        <f t="shared" si="606"/>
        <v>0</v>
      </c>
      <c r="CG468" s="227">
        <f t="shared" si="606"/>
        <v>0</v>
      </c>
    </row>
    <row r="469" spans="1:86" hidden="1" outlineLevel="1" thickBot="1" x14ac:dyDescent="0.35">
      <c r="B469" s="74" t="s">
        <v>33</v>
      </c>
      <c r="F469" s="117">
        <f>SUM(F466:F468)</f>
        <v>0</v>
      </c>
      <c r="G469" s="117">
        <f>SUM(G466:G468)</f>
        <v>0</v>
      </c>
      <c r="H469" s="117">
        <f t="shared" ref="H469:BS469" si="607">SUM(H466:H468)</f>
        <v>0</v>
      </c>
      <c r="I469" s="117">
        <f t="shared" si="607"/>
        <v>0</v>
      </c>
      <c r="J469" s="117">
        <f t="shared" si="607"/>
        <v>0</v>
      </c>
      <c r="K469" s="117">
        <f t="shared" si="607"/>
        <v>0</v>
      </c>
      <c r="L469" s="117">
        <f t="shared" si="607"/>
        <v>0</v>
      </c>
      <c r="M469" s="117">
        <f t="shared" si="607"/>
        <v>0</v>
      </c>
      <c r="N469" s="117">
        <f t="shared" si="607"/>
        <v>0</v>
      </c>
      <c r="O469" s="117">
        <f t="shared" si="607"/>
        <v>0</v>
      </c>
      <c r="P469" s="117">
        <f t="shared" si="607"/>
        <v>0</v>
      </c>
      <c r="Q469" s="117">
        <f t="shared" si="607"/>
        <v>0</v>
      </c>
      <c r="R469" s="117">
        <f t="shared" si="607"/>
        <v>0</v>
      </c>
      <c r="S469" s="117">
        <f t="shared" si="607"/>
        <v>0</v>
      </c>
      <c r="T469" s="117">
        <f t="shared" si="607"/>
        <v>0</v>
      </c>
      <c r="U469" s="117">
        <f t="shared" si="607"/>
        <v>0</v>
      </c>
      <c r="V469" s="117">
        <f t="shared" si="607"/>
        <v>0</v>
      </c>
      <c r="W469" s="117">
        <f t="shared" si="607"/>
        <v>0</v>
      </c>
      <c r="X469" s="117">
        <f t="shared" si="607"/>
        <v>0</v>
      </c>
      <c r="Y469" s="117">
        <f t="shared" si="607"/>
        <v>0</v>
      </c>
      <c r="Z469" s="117">
        <f t="shared" si="607"/>
        <v>0</v>
      </c>
      <c r="AA469" s="117">
        <f t="shared" si="607"/>
        <v>0</v>
      </c>
      <c r="AB469" s="117">
        <f t="shared" si="607"/>
        <v>0</v>
      </c>
      <c r="AC469" s="117">
        <f t="shared" si="607"/>
        <v>0</v>
      </c>
      <c r="AD469" s="117">
        <f t="shared" si="607"/>
        <v>0</v>
      </c>
      <c r="AE469" s="117">
        <f t="shared" si="607"/>
        <v>0</v>
      </c>
      <c r="AF469" s="117">
        <f t="shared" si="607"/>
        <v>0</v>
      </c>
      <c r="AG469" s="117">
        <f t="shared" si="607"/>
        <v>0</v>
      </c>
      <c r="AH469" s="117">
        <f t="shared" si="607"/>
        <v>0</v>
      </c>
      <c r="AI469" s="117">
        <f t="shared" si="607"/>
        <v>0</v>
      </c>
      <c r="AJ469" s="117">
        <f t="shared" si="607"/>
        <v>0</v>
      </c>
      <c r="AK469" s="117">
        <f t="shared" si="607"/>
        <v>0</v>
      </c>
      <c r="AL469" s="117">
        <f t="shared" si="607"/>
        <v>0</v>
      </c>
      <c r="AM469" s="117">
        <f t="shared" si="607"/>
        <v>0</v>
      </c>
      <c r="AN469" s="117">
        <f t="shared" si="607"/>
        <v>0</v>
      </c>
      <c r="AO469" s="117">
        <f t="shared" si="607"/>
        <v>0</v>
      </c>
      <c r="AP469" s="117">
        <f t="shared" si="607"/>
        <v>0</v>
      </c>
      <c r="AQ469" s="117">
        <f t="shared" si="607"/>
        <v>0</v>
      </c>
      <c r="AR469" s="117">
        <f t="shared" si="607"/>
        <v>0</v>
      </c>
      <c r="AS469" s="117">
        <f t="shared" si="607"/>
        <v>0</v>
      </c>
      <c r="AT469" s="117">
        <f t="shared" si="607"/>
        <v>0</v>
      </c>
      <c r="AU469" s="117">
        <f t="shared" si="607"/>
        <v>0</v>
      </c>
      <c r="AV469" s="117">
        <f t="shared" si="607"/>
        <v>0</v>
      </c>
      <c r="AW469" s="117">
        <f t="shared" si="607"/>
        <v>0</v>
      </c>
      <c r="AX469" s="117">
        <f t="shared" si="607"/>
        <v>0</v>
      </c>
      <c r="AY469" s="117">
        <f t="shared" si="607"/>
        <v>0</v>
      </c>
      <c r="AZ469" s="117">
        <f t="shared" si="607"/>
        <v>0</v>
      </c>
      <c r="BA469" s="117">
        <f t="shared" si="607"/>
        <v>0</v>
      </c>
      <c r="BB469" s="117">
        <f t="shared" si="607"/>
        <v>0</v>
      </c>
      <c r="BC469" s="117">
        <f t="shared" si="607"/>
        <v>0</v>
      </c>
      <c r="BD469" s="117">
        <f t="shared" si="607"/>
        <v>0</v>
      </c>
      <c r="BE469" s="117">
        <f t="shared" si="607"/>
        <v>0</v>
      </c>
      <c r="BF469" s="117">
        <f t="shared" si="607"/>
        <v>0</v>
      </c>
      <c r="BG469" s="117">
        <f t="shared" si="607"/>
        <v>0</v>
      </c>
      <c r="BH469" s="117">
        <f t="shared" si="607"/>
        <v>0</v>
      </c>
      <c r="BI469" s="117">
        <f t="shared" si="607"/>
        <v>0</v>
      </c>
      <c r="BJ469" s="117">
        <f t="shared" si="607"/>
        <v>0</v>
      </c>
      <c r="BK469" s="117">
        <f t="shared" si="607"/>
        <v>0</v>
      </c>
      <c r="BL469" s="117">
        <f t="shared" si="607"/>
        <v>0</v>
      </c>
      <c r="BM469" s="117">
        <f t="shared" si="607"/>
        <v>0</v>
      </c>
      <c r="BN469" s="117">
        <f t="shared" si="607"/>
        <v>0</v>
      </c>
      <c r="BO469" s="117">
        <f t="shared" si="607"/>
        <v>0</v>
      </c>
      <c r="BP469" s="117">
        <f t="shared" si="607"/>
        <v>0</v>
      </c>
      <c r="BQ469" s="117">
        <f t="shared" si="607"/>
        <v>0</v>
      </c>
      <c r="BR469" s="117">
        <f t="shared" si="607"/>
        <v>0</v>
      </c>
      <c r="BS469" s="117">
        <f t="shared" si="607"/>
        <v>0</v>
      </c>
      <c r="BT469" s="117">
        <f t="shared" ref="BT469:CG469" si="608">SUM(BT466:BT468)</f>
        <v>0</v>
      </c>
      <c r="BU469" s="117">
        <f t="shared" si="608"/>
        <v>0</v>
      </c>
      <c r="BV469" s="117">
        <f t="shared" si="608"/>
        <v>0</v>
      </c>
      <c r="BW469" s="117">
        <f t="shared" si="608"/>
        <v>0</v>
      </c>
      <c r="BX469" s="117">
        <f t="shared" si="608"/>
        <v>0</v>
      </c>
      <c r="BY469" s="117">
        <f t="shared" si="608"/>
        <v>0</v>
      </c>
      <c r="BZ469" s="117">
        <f t="shared" si="608"/>
        <v>0</v>
      </c>
      <c r="CA469" s="117">
        <f t="shared" si="608"/>
        <v>0</v>
      </c>
      <c r="CB469" s="117">
        <f t="shared" si="608"/>
        <v>0</v>
      </c>
      <c r="CC469" s="117">
        <f t="shared" si="608"/>
        <v>0</v>
      </c>
      <c r="CD469" s="117">
        <f t="shared" si="608"/>
        <v>0</v>
      </c>
      <c r="CE469" s="117">
        <f t="shared" si="608"/>
        <v>0</v>
      </c>
      <c r="CF469" s="117">
        <f t="shared" si="608"/>
        <v>0</v>
      </c>
      <c r="CG469" s="117">
        <f t="shared" si="608"/>
        <v>0</v>
      </c>
    </row>
    <row r="470" spans="1:86" ht="4.1500000000000004" hidden="1" customHeight="1" outlineLevel="1" thickTop="1" x14ac:dyDescent="0.3">
      <c r="B470" s="74"/>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row>
    <row r="471" spans="1:86" s="147" customFormat="1" ht="21" hidden="1" outlineLevel="1" x14ac:dyDescent="0.4">
      <c r="A471" s="69" t="s">
        <v>918</v>
      </c>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66"/>
    </row>
    <row r="472" spans="1:86" ht="5.45" hidden="1" customHeight="1" outlineLevel="1" x14ac:dyDescent="0.3">
      <c r="B472" s="74"/>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row>
    <row r="473" spans="1:86" ht="14.45" hidden="1" outlineLevel="1" x14ac:dyDescent="0.3">
      <c r="B473" s="66" t="s">
        <v>122</v>
      </c>
      <c r="D473" s="89">
        <f>'Calculations - pre operations'!$D$185</f>
        <v>0</v>
      </c>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row>
    <row r="474" spans="1:86" ht="3.6" hidden="1" customHeight="1" outlineLevel="1" x14ac:dyDescent="0.3">
      <c r="D474" s="89"/>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row>
    <row r="475" spans="1:86" ht="14.45" hidden="1" outlineLevel="1" x14ac:dyDescent="0.3">
      <c r="B475" s="74" t="s">
        <v>32</v>
      </c>
      <c r="D475" s="89"/>
      <c r="F475" s="114">
        <f>IF(LOOKUP(F$16,'Calculations - pre operations'!$F$155:$X$155,'Calculations - pre operations'!$F$184:$X$184)&gt;0,LOOKUP(F$16,'Calculations - pre operations'!$F$155:$X$155,'Calculations - pre operations'!$F$184:$X$184),E$478)</f>
        <v>0</v>
      </c>
      <c r="G475" s="114">
        <f>IF(LOOKUP(G$16,'Calculations - pre operations'!$F$155:$X$155,'Calculations - pre operations'!$F$184:$X$184)&gt;0,LOOKUP(G$16,'Calculations - pre operations'!$F$155:$X$155,'Calculations - pre operations'!$F$184:$X$184),F$478)</f>
        <v>0</v>
      </c>
      <c r="H475" s="114">
        <f>IF(LOOKUP(H$16,'Calculations - pre operations'!$F$155:$X$155,'Calculations - pre operations'!$F$184:$X$184)&gt;0,LOOKUP(H$16,'Calculations - pre operations'!$F$155:$X$155,'Calculations - pre operations'!$F$184:$X$184),G$478)</f>
        <v>0</v>
      </c>
      <c r="I475" s="114">
        <f>IF(LOOKUP(I$16,'Calculations - pre operations'!$F$155:$X$155,'Calculations - pre operations'!$F$184:$X$184)&gt;0,LOOKUP(I$16,'Calculations - pre operations'!$F$155:$X$155,'Calculations - pre operations'!$F$184:$X$184),H$478)</f>
        <v>0</v>
      </c>
      <c r="J475" s="114">
        <f>IF(LOOKUP(J$16,'Calculations - pre operations'!$F$155:$X$155,'Calculations - pre operations'!$F$184:$X$184)&gt;0,LOOKUP(J$16,'Calculations - pre operations'!$F$155:$X$155,'Calculations - pre operations'!$F$184:$X$184),I$478)</f>
        <v>0</v>
      </c>
      <c r="K475" s="114">
        <f>IF(LOOKUP(K$16,'Calculations - pre operations'!$F$155:$X$155,'Calculations - pre operations'!$F$184:$X$184)&gt;0,LOOKUP(K$16,'Calculations - pre operations'!$F$155:$X$155,'Calculations - pre operations'!$F$184:$X$184),J$478)</f>
        <v>0</v>
      </c>
      <c r="L475" s="114">
        <f>IF(LOOKUP(L$16,'Calculations - pre operations'!$F$155:$X$155,'Calculations - pre operations'!$F$184:$X$184)&gt;0,LOOKUP(L$16,'Calculations - pre operations'!$F$155:$X$155,'Calculations - pre operations'!$F$184:$X$184),K$478)</f>
        <v>0</v>
      </c>
      <c r="M475" s="114">
        <f>IF(LOOKUP(M$16,'Calculations - pre operations'!$F$155:$X$155,'Calculations - pre operations'!$F$184:$X$184)&gt;0,LOOKUP(M$16,'Calculations - pre operations'!$F$155:$X$155,'Calculations - pre operations'!$F$184:$X$184),L$478)</f>
        <v>0</v>
      </c>
      <c r="N475" s="114">
        <f>IF(LOOKUP(N$16,'Calculations - pre operations'!$F$155:$X$155,'Calculations - pre operations'!$F$184:$X$184)&gt;0,LOOKUP(N$16,'Calculations - pre operations'!$F$155:$X$155,'Calculations - pre operations'!$F$184:$X$184),M$478)</f>
        <v>0</v>
      </c>
      <c r="O475" s="114">
        <f>IF(LOOKUP(O$16,'Calculations - pre operations'!$F$155:$X$155,'Calculations - pre operations'!$F$184:$X$184)&gt;0,LOOKUP(O$16,'Calculations - pre operations'!$F$155:$X$155,'Calculations - pre operations'!$F$184:$X$184),N$478)</f>
        <v>0</v>
      </c>
      <c r="P475" s="114">
        <f>IF(LOOKUP(P$16,'Calculations - pre operations'!$F$155:$X$155,'Calculations - pre operations'!$F$184:$X$184)&gt;0,LOOKUP(P$16,'Calculations - pre operations'!$F$155:$X$155,'Calculations - pre operations'!$F$184:$X$184),O$478)</f>
        <v>0</v>
      </c>
      <c r="Q475" s="114">
        <f>IF(LOOKUP(Q$16,'Calculations - pre operations'!$F$155:$X$155,'Calculations - pre operations'!$F$184:$X$184)&gt;0,LOOKUP(Q$16,'Calculations - pre operations'!$F$155:$X$155,'Calculations - pre operations'!$F$184:$X$184),P$478)</f>
        <v>0</v>
      </c>
      <c r="R475" s="114">
        <f>IF(LOOKUP(R$16,'Calculations - pre operations'!$F$155:$X$155,'Calculations - pre operations'!$F$184:$X$184)&gt;0,LOOKUP(R$16,'Calculations - pre operations'!$F$155:$X$155,'Calculations - pre operations'!$F$184:$X$184),Q$478)</f>
        <v>0</v>
      </c>
      <c r="S475" s="114">
        <f>IF(LOOKUP(S$16,'Calculations - pre operations'!$F$155:$X$155,'Calculations - pre operations'!$F$184:$X$184)&gt;0,LOOKUP(S$16,'Calculations - pre operations'!$F$155:$X$155,'Calculations - pre operations'!$F$184:$X$184),R$478)</f>
        <v>0</v>
      </c>
      <c r="T475" s="114">
        <f>IF(LOOKUP(T$16,'Calculations - pre operations'!$F$155:$X$155,'Calculations - pre operations'!$F$184:$X$184)&gt;0,LOOKUP(T$16,'Calculations - pre operations'!$F$155:$X$155,'Calculations - pre operations'!$F$184:$X$184),S$478)</f>
        <v>0</v>
      </c>
      <c r="U475" s="114">
        <f>IF(LOOKUP(U$16,'Calculations - pre operations'!$F$155:$X$155,'Calculations - pre operations'!$F$184:$X$184)&gt;0,LOOKUP(U$16,'Calculations - pre operations'!$F$155:$X$155,'Calculations - pre operations'!$F$184:$X$184),T$478)</f>
        <v>0</v>
      </c>
      <c r="V475" s="114">
        <f>IF(LOOKUP(V$16,'Calculations - pre operations'!$F$155:$X$155,'Calculations - pre operations'!$F$184:$X$184)&gt;0,LOOKUP(V$16,'Calculations - pre operations'!$F$155:$X$155,'Calculations - pre operations'!$F$184:$X$184),U$478)</f>
        <v>0</v>
      </c>
      <c r="W475" s="114">
        <f>IF(LOOKUP(W$16,'Calculations - pre operations'!$F$155:$X$155,'Calculations - pre operations'!$F$184:$X$184)&gt;0,LOOKUP(W$16,'Calculations - pre operations'!$F$155:$X$155,'Calculations - pre operations'!$F$184:$X$184),V$478)</f>
        <v>0</v>
      </c>
      <c r="X475" s="114">
        <f>IF(LOOKUP(X$16,'Calculations - pre operations'!$F$155:$X$155,'Calculations - pre operations'!$F$184:$X$184)&gt;0,LOOKUP(X$16,'Calculations - pre operations'!$F$155:$X$155,'Calculations - pre operations'!$F$184:$X$184),W$478)</f>
        <v>0</v>
      </c>
      <c r="Y475" s="114">
        <f>IF(LOOKUP(Y$16,'Calculations - pre operations'!$F$155:$X$155,'Calculations - pre operations'!$F$184:$X$184)&gt;0,LOOKUP(Y$16,'Calculations - pre operations'!$F$155:$X$155,'Calculations - pre operations'!$F$184:$X$184),X$478)</f>
        <v>0</v>
      </c>
      <c r="Z475" s="114">
        <f>IF(LOOKUP(Z$16,'Calculations - pre operations'!$F$155:$X$155,'Calculations - pre operations'!$F$184:$X$184)&gt;0,LOOKUP(Z$16,'Calculations - pre operations'!$F$155:$X$155,'Calculations - pre operations'!$F$184:$X$184),Y$478)</f>
        <v>0</v>
      </c>
      <c r="AA475" s="114">
        <f>IF(LOOKUP(AA$16,'Calculations - pre operations'!$F$155:$X$155,'Calculations - pre operations'!$F$184:$X$184)&gt;0,LOOKUP(AA$16,'Calculations - pre operations'!$F$155:$X$155,'Calculations - pre operations'!$F$184:$X$184),Z$478)</f>
        <v>0</v>
      </c>
      <c r="AB475" s="114">
        <f>IF(LOOKUP(AB$16,'Calculations - pre operations'!$F$155:$X$155,'Calculations - pre operations'!$F$184:$X$184)&gt;0,LOOKUP(AB$16,'Calculations - pre operations'!$F$155:$X$155,'Calculations - pre operations'!$F$184:$X$184),AA$478)</f>
        <v>0</v>
      </c>
      <c r="AC475" s="114">
        <f>IF(LOOKUP(AC$16,'Calculations - pre operations'!$F$155:$X$155,'Calculations - pre operations'!$F$184:$X$184)&gt;0,LOOKUP(AC$16,'Calculations - pre operations'!$F$155:$X$155,'Calculations - pre operations'!$F$184:$X$184),AB$478)</f>
        <v>0</v>
      </c>
      <c r="AD475" s="114">
        <f>IF(LOOKUP(AD$16,'Calculations - pre operations'!$F$155:$X$155,'Calculations - pre operations'!$F$184:$X$184)&gt;0,LOOKUP(AD$16,'Calculations - pre operations'!$F$155:$X$155,'Calculations - pre operations'!$F$184:$X$184),AC$478)</f>
        <v>0</v>
      </c>
      <c r="AE475" s="114">
        <f>IF(LOOKUP(AE$16,'Calculations - pre operations'!$F$155:$X$155,'Calculations - pre operations'!$F$184:$X$184)&gt;0,LOOKUP(AE$16,'Calculations - pre operations'!$F$155:$X$155,'Calculations - pre operations'!$F$184:$X$184),AD$478)</f>
        <v>0</v>
      </c>
      <c r="AF475" s="114">
        <f>IF(LOOKUP(AF$16,'Calculations - pre operations'!$F$155:$X$155,'Calculations - pre operations'!$F$184:$X$184)&gt;0,LOOKUP(AF$16,'Calculations - pre operations'!$F$155:$X$155,'Calculations - pre operations'!$F$184:$X$184),AE$478)</f>
        <v>0</v>
      </c>
      <c r="AG475" s="114">
        <f>IF(LOOKUP(AG$16,'Calculations - pre operations'!$F$155:$X$155,'Calculations - pre operations'!$F$184:$X$184)&gt;0,LOOKUP(AG$16,'Calculations - pre operations'!$F$155:$X$155,'Calculations - pre operations'!$F$184:$X$184),AF$478)</f>
        <v>0</v>
      </c>
      <c r="AH475" s="114">
        <f>IF(LOOKUP(AH$16,'Calculations - pre operations'!$F$155:$X$155,'Calculations - pre operations'!$F$184:$X$184)&gt;0,LOOKUP(AH$16,'Calculations - pre operations'!$F$155:$X$155,'Calculations - pre operations'!$F$184:$X$184),AG$478)</f>
        <v>0</v>
      </c>
      <c r="AI475" s="114">
        <f>IF(LOOKUP(AI$16,'Calculations - pre operations'!$F$155:$X$155,'Calculations - pre operations'!$F$184:$X$184)&gt;0,LOOKUP(AI$16,'Calculations - pre operations'!$F$155:$X$155,'Calculations - pre operations'!$F$184:$X$184),AH$478)</f>
        <v>0</v>
      </c>
      <c r="AJ475" s="114">
        <f>IF(LOOKUP(AJ$16,'Calculations - pre operations'!$F$155:$X$155,'Calculations - pre operations'!$F$184:$X$184)&gt;0,LOOKUP(AJ$16,'Calculations - pre operations'!$F$155:$X$155,'Calculations - pre operations'!$F$184:$X$184),AI$478)</f>
        <v>0</v>
      </c>
      <c r="AK475" s="114">
        <f>IF(LOOKUP(AK$16,'Calculations - pre operations'!$F$155:$X$155,'Calculations - pre operations'!$F$184:$X$184)&gt;0,LOOKUP(AK$16,'Calculations - pre operations'!$F$155:$X$155,'Calculations - pre operations'!$F$184:$X$184),AJ$478)</f>
        <v>0</v>
      </c>
      <c r="AL475" s="114">
        <f>IF(LOOKUP(AL$16,'Calculations - pre operations'!$F$155:$X$155,'Calculations - pre operations'!$F$184:$X$184)&gt;0,LOOKUP(AL$16,'Calculations - pre operations'!$F$155:$X$155,'Calculations - pre operations'!$F$184:$X$184),AK$478)</f>
        <v>0</v>
      </c>
      <c r="AM475" s="114">
        <f>IF(LOOKUP(AM$16,'Calculations - pre operations'!$F$155:$X$155,'Calculations - pre operations'!$F$184:$X$184)&gt;0,LOOKUP(AM$16,'Calculations - pre operations'!$F$155:$X$155,'Calculations - pre operations'!$F$184:$X$184),AL$478)</f>
        <v>0</v>
      </c>
      <c r="AN475" s="114">
        <f>IF(LOOKUP(AN$16,'Calculations - pre operations'!$F$155:$X$155,'Calculations - pre operations'!$F$184:$X$184)&gt;0,LOOKUP(AN$16,'Calculations - pre operations'!$F$155:$X$155,'Calculations - pre operations'!$F$184:$X$184),AM$478)</f>
        <v>0</v>
      </c>
      <c r="AO475" s="114">
        <f>IF(LOOKUP(AO$16,'Calculations - pre operations'!$F$155:$X$155,'Calculations - pre operations'!$F$184:$X$184)&gt;0,LOOKUP(AO$16,'Calculations - pre operations'!$F$155:$X$155,'Calculations - pre operations'!$F$184:$X$184),AN$478)</f>
        <v>0</v>
      </c>
      <c r="AP475" s="114">
        <f>IF(LOOKUP(AP$16,'Calculations - pre operations'!$F$155:$X$155,'Calculations - pre operations'!$F$184:$X$184)&gt;0,LOOKUP(AP$16,'Calculations - pre operations'!$F$155:$X$155,'Calculations - pre operations'!$F$184:$X$184),AO$478)</f>
        <v>0</v>
      </c>
      <c r="AQ475" s="114">
        <f>IF(LOOKUP(AQ$16,'Calculations - pre operations'!$F$155:$X$155,'Calculations - pre operations'!$F$184:$X$184)&gt;0,LOOKUP(AQ$16,'Calculations - pre operations'!$F$155:$X$155,'Calculations - pre operations'!$F$184:$X$184),AP$478)</f>
        <v>0</v>
      </c>
      <c r="AR475" s="114">
        <f>IF(LOOKUP(AR$16,'Calculations - pre operations'!$F$155:$X$155,'Calculations - pre operations'!$F$184:$X$184)&gt;0,LOOKUP(AR$16,'Calculations - pre operations'!$F$155:$X$155,'Calculations - pre operations'!$F$184:$X$184),AQ$478)</f>
        <v>0</v>
      </c>
      <c r="AS475" s="114">
        <f>IF(LOOKUP(AS$16,'Calculations - pre operations'!$F$155:$X$155,'Calculations - pre operations'!$F$184:$X$184)&gt;0,LOOKUP(AS$16,'Calculations - pre operations'!$F$155:$X$155,'Calculations - pre operations'!$F$184:$X$184),AR$478)</f>
        <v>0</v>
      </c>
      <c r="AT475" s="114">
        <f>IF(LOOKUP(AT$16,'Calculations - pre operations'!$F$155:$X$155,'Calculations - pre operations'!$F$184:$X$184)&gt;0,LOOKUP(AT$16,'Calculations - pre operations'!$F$155:$X$155,'Calculations - pre operations'!$F$184:$X$184),AS$478)</f>
        <v>0</v>
      </c>
      <c r="AU475" s="114">
        <f>IF(LOOKUP(AU$16,'Calculations - pre operations'!$F$155:$X$155,'Calculations - pre operations'!$F$184:$X$184)&gt;0,LOOKUP(AU$16,'Calculations - pre operations'!$F$155:$X$155,'Calculations - pre operations'!$F$184:$X$184),AT$478)</f>
        <v>0</v>
      </c>
      <c r="AV475" s="114">
        <f>IF(LOOKUP(AV$16,'Calculations - pre operations'!$F$155:$X$155,'Calculations - pre operations'!$F$184:$X$184)&gt;0,LOOKUP(AV$16,'Calculations - pre operations'!$F$155:$X$155,'Calculations - pre operations'!$F$184:$X$184),AU$478)</f>
        <v>0</v>
      </c>
      <c r="AW475" s="114">
        <f>IF(LOOKUP(AW$16,'Calculations - pre operations'!$F$155:$X$155,'Calculations - pre operations'!$F$184:$X$184)&gt;0,LOOKUP(AW$16,'Calculations - pre operations'!$F$155:$X$155,'Calculations - pre operations'!$F$184:$X$184),AV$478)</f>
        <v>0</v>
      </c>
      <c r="AX475" s="114">
        <f>IF(LOOKUP(AX$16,'Calculations - pre operations'!$F$155:$X$155,'Calculations - pre operations'!$F$184:$X$184)&gt;0,LOOKUP(AX$16,'Calculations - pre operations'!$F$155:$X$155,'Calculations - pre operations'!$F$184:$X$184),AW$478)</f>
        <v>0</v>
      </c>
      <c r="AY475" s="114">
        <f>IF(LOOKUP(AY$16,'Calculations - pre operations'!$F$155:$X$155,'Calculations - pre operations'!$F$184:$X$184)&gt;0,LOOKUP(AY$16,'Calculations - pre operations'!$F$155:$X$155,'Calculations - pre operations'!$F$184:$X$184),AX$478)</f>
        <v>0</v>
      </c>
      <c r="AZ475" s="114">
        <f>IF(LOOKUP(AZ$16,'Calculations - pre operations'!$F$155:$X$155,'Calculations - pre operations'!$F$184:$X$184)&gt;0,LOOKUP(AZ$16,'Calculations - pre operations'!$F$155:$X$155,'Calculations - pre operations'!$F$184:$X$184),AY$478)</f>
        <v>0</v>
      </c>
      <c r="BA475" s="114">
        <f>IF(LOOKUP(BA$16,'Calculations - pre operations'!$F$155:$X$155,'Calculations - pre operations'!$F$184:$X$184)&gt;0,LOOKUP(BA$16,'Calculations - pre operations'!$F$155:$X$155,'Calculations - pre operations'!$F$184:$X$184),AZ$478)</f>
        <v>0</v>
      </c>
      <c r="BB475" s="114">
        <f>IF(LOOKUP(BB$16,'Calculations - pre operations'!$F$155:$X$155,'Calculations - pre operations'!$F$184:$X$184)&gt;0,LOOKUP(BB$16,'Calculations - pre operations'!$F$155:$X$155,'Calculations - pre operations'!$F$184:$X$184),BA$478)</f>
        <v>0</v>
      </c>
      <c r="BC475" s="114">
        <f>IF(LOOKUP(BC$16,'Calculations - pre operations'!$F$155:$X$155,'Calculations - pre operations'!$F$184:$X$184)&gt;0,LOOKUP(BC$16,'Calculations - pre operations'!$F$155:$X$155,'Calculations - pre operations'!$F$184:$X$184),BB$478)</f>
        <v>0</v>
      </c>
      <c r="BD475" s="114">
        <f>IF(LOOKUP(BD$16,'Calculations - pre operations'!$F$155:$X$155,'Calculations - pre operations'!$F$184:$X$184)&gt;0,LOOKUP(BD$16,'Calculations - pre operations'!$F$155:$X$155,'Calculations - pre operations'!$F$184:$X$184),BC$478)</f>
        <v>0</v>
      </c>
      <c r="BE475" s="114">
        <f>IF(LOOKUP(BE$16,'Calculations - pre operations'!$F$155:$X$155,'Calculations - pre operations'!$F$184:$X$184)&gt;0,LOOKUP(BE$16,'Calculations - pre operations'!$F$155:$X$155,'Calculations - pre operations'!$F$184:$X$184),BD$478)</f>
        <v>0</v>
      </c>
      <c r="BF475" s="114">
        <f>IF(LOOKUP(BF$16,'Calculations - pre operations'!$F$155:$X$155,'Calculations - pre operations'!$F$184:$X$184)&gt;0,LOOKUP(BF$16,'Calculations - pre operations'!$F$155:$X$155,'Calculations - pre operations'!$F$184:$X$184),BE$478)</f>
        <v>0</v>
      </c>
      <c r="BG475" s="114">
        <f>IF(LOOKUP(BG$16,'Calculations - pre operations'!$F$155:$X$155,'Calculations - pre operations'!$F$184:$X$184)&gt;0,LOOKUP(BG$16,'Calculations - pre operations'!$F$155:$X$155,'Calculations - pre operations'!$F$184:$X$184),BF$478)</f>
        <v>0</v>
      </c>
      <c r="BH475" s="114">
        <f>IF(LOOKUP(BH$16,'Calculations - pre operations'!$F$155:$X$155,'Calculations - pre operations'!$F$184:$X$184)&gt;0,LOOKUP(BH$16,'Calculations - pre operations'!$F$155:$X$155,'Calculations - pre operations'!$F$184:$X$184),BG$478)</f>
        <v>0</v>
      </c>
      <c r="BI475" s="114">
        <f>IF(LOOKUP(BI$16,'Calculations - pre operations'!$F$155:$X$155,'Calculations - pre operations'!$F$184:$X$184)&gt;0,LOOKUP(BI$16,'Calculations - pre operations'!$F$155:$X$155,'Calculations - pre operations'!$F$184:$X$184),BH$478)</f>
        <v>0</v>
      </c>
      <c r="BJ475" s="114">
        <f>IF(LOOKUP(BJ$16,'Calculations - pre operations'!$F$155:$X$155,'Calculations - pre operations'!$F$184:$X$184)&gt;0,LOOKUP(BJ$16,'Calculations - pre operations'!$F$155:$X$155,'Calculations - pre operations'!$F$184:$X$184),BI$478)</f>
        <v>0</v>
      </c>
      <c r="BK475" s="114">
        <f>IF(LOOKUP(BK$16,'Calculations - pre operations'!$F$155:$X$155,'Calculations - pre operations'!$F$184:$X$184)&gt;0,LOOKUP(BK$16,'Calculations - pre operations'!$F$155:$X$155,'Calculations - pre operations'!$F$184:$X$184),BJ$478)</f>
        <v>0</v>
      </c>
      <c r="BL475" s="114">
        <f>IF(LOOKUP(BL$16,'Calculations - pre operations'!$F$155:$X$155,'Calculations - pre operations'!$F$184:$X$184)&gt;0,LOOKUP(BL$16,'Calculations - pre operations'!$F$155:$X$155,'Calculations - pre operations'!$F$184:$X$184),BK$478)</f>
        <v>0</v>
      </c>
      <c r="BM475" s="114">
        <f>IF(LOOKUP(BM$16,'Calculations - pre operations'!$F$155:$X$155,'Calculations - pre operations'!$F$184:$X$184)&gt;0,LOOKUP(BM$16,'Calculations - pre operations'!$F$155:$X$155,'Calculations - pre operations'!$F$184:$X$184),BL$478)</f>
        <v>0</v>
      </c>
      <c r="BN475" s="114">
        <f>IF(LOOKUP(BN$16,'Calculations - pre operations'!$F$155:$X$155,'Calculations - pre operations'!$F$184:$X$184)&gt;0,LOOKUP(BN$16,'Calculations - pre operations'!$F$155:$X$155,'Calculations - pre operations'!$F$184:$X$184),BM$478)</f>
        <v>0</v>
      </c>
      <c r="BO475" s="114">
        <f>IF(LOOKUP(BO$16,'Calculations - pre operations'!$F$155:$X$155,'Calculations - pre operations'!$F$184:$X$184)&gt;0,LOOKUP(BO$16,'Calculations - pre operations'!$F$155:$X$155,'Calculations - pre operations'!$F$184:$X$184),BN$478)</f>
        <v>0</v>
      </c>
      <c r="BP475" s="114">
        <f>IF(LOOKUP(BP$16,'Calculations - pre operations'!$F$155:$X$155,'Calculations - pre operations'!$F$184:$X$184)&gt;0,LOOKUP(BP$16,'Calculations - pre operations'!$F$155:$X$155,'Calculations - pre operations'!$F$184:$X$184),BO$478)</f>
        <v>0</v>
      </c>
      <c r="BQ475" s="114">
        <f>IF(LOOKUP(BQ$16,'Calculations - pre operations'!$F$155:$X$155,'Calculations - pre operations'!$F$184:$X$184)&gt;0,LOOKUP(BQ$16,'Calculations - pre operations'!$F$155:$X$155,'Calculations - pre operations'!$F$184:$X$184),BP$478)</f>
        <v>0</v>
      </c>
      <c r="BR475" s="114">
        <f>IF(LOOKUP(BR$16,'Calculations - pre operations'!$F$155:$X$155,'Calculations - pre operations'!$F$184:$X$184)&gt;0,LOOKUP(BR$16,'Calculations - pre operations'!$F$155:$X$155,'Calculations - pre operations'!$F$184:$X$184),BQ$478)</f>
        <v>0</v>
      </c>
      <c r="BS475" s="114">
        <f>IF(LOOKUP(BS$16,'Calculations - pre operations'!$F$155:$X$155,'Calculations - pre operations'!$F$184:$X$184)&gt;0,LOOKUP(BS$16,'Calculations - pre operations'!$F$155:$X$155,'Calculations - pre operations'!$F$184:$X$184),BR$478)</f>
        <v>0</v>
      </c>
      <c r="BT475" s="114">
        <f>IF(LOOKUP(BT$16,'Calculations - pre operations'!$F$155:$X$155,'Calculations - pre operations'!$F$184:$X$184)&gt;0,LOOKUP(BT$16,'Calculations - pre operations'!$F$155:$X$155,'Calculations - pre operations'!$F$184:$X$184),BS$478)</f>
        <v>0</v>
      </c>
      <c r="BU475" s="114">
        <f>IF(LOOKUP(BU$16,'Calculations - pre operations'!$F$155:$X$155,'Calculations - pre operations'!$F$184:$X$184)&gt;0,LOOKUP(BU$16,'Calculations - pre operations'!$F$155:$X$155,'Calculations - pre operations'!$F$184:$X$184),BT$478)</f>
        <v>0</v>
      </c>
      <c r="BV475" s="114">
        <f>IF(LOOKUP(BV$16,'Calculations - pre operations'!$F$155:$X$155,'Calculations - pre operations'!$F$184:$X$184)&gt;0,LOOKUP(BV$16,'Calculations - pre operations'!$F$155:$X$155,'Calculations - pre operations'!$F$184:$X$184),BU$478)</f>
        <v>0</v>
      </c>
      <c r="BW475" s="114">
        <f>IF(LOOKUP(BW$16,'Calculations - pre operations'!$F$155:$X$155,'Calculations - pre operations'!$F$184:$X$184)&gt;0,LOOKUP(BW$16,'Calculations - pre operations'!$F$155:$X$155,'Calculations - pre operations'!$F$184:$X$184),BV$478)</f>
        <v>0</v>
      </c>
      <c r="BX475" s="114">
        <f>IF(LOOKUP(BX$16,'Calculations - pre operations'!$F$155:$X$155,'Calculations - pre operations'!$F$184:$X$184)&gt;0,LOOKUP(BX$16,'Calculations - pre operations'!$F$155:$X$155,'Calculations - pre operations'!$F$184:$X$184),BW$478)</f>
        <v>0</v>
      </c>
      <c r="BY475" s="114">
        <f>IF(LOOKUP(BY$16,'Calculations - pre operations'!$F$155:$X$155,'Calculations - pre operations'!$F$184:$X$184)&gt;0,LOOKUP(BY$16,'Calculations - pre operations'!$F$155:$X$155,'Calculations - pre operations'!$F$184:$X$184),BX$478)</f>
        <v>0</v>
      </c>
      <c r="BZ475" s="114">
        <f>IF(LOOKUP(BZ$16,'Calculations - pre operations'!$F$155:$X$155,'Calculations - pre operations'!$F$184:$X$184)&gt;0,LOOKUP(BZ$16,'Calculations - pre operations'!$F$155:$X$155,'Calculations - pre operations'!$F$184:$X$184),BY$478)</f>
        <v>0</v>
      </c>
      <c r="CA475" s="114">
        <f>IF(LOOKUP(CA$16,'Calculations - pre operations'!$F$155:$X$155,'Calculations - pre operations'!$F$184:$X$184)&gt;0,LOOKUP(CA$16,'Calculations - pre operations'!$F$155:$X$155,'Calculations - pre operations'!$F$184:$X$184),BZ$478)</f>
        <v>0</v>
      </c>
      <c r="CB475" s="114">
        <f>IF(LOOKUP(CB$16,'Calculations - pre operations'!$F$155:$X$155,'Calculations - pre operations'!$F$184:$X$184)&gt;0,LOOKUP(CB$16,'Calculations - pre operations'!$F$155:$X$155,'Calculations - pre operations'!$F$184:$X$184),CA$478)</f>
        <v>0</v>
      </c>
      <c r="CC475" s="114">
        <f>IF(LOOKUP(CC$16,'Calculations - pre operations'!$F$155:$X$155,'Calculations - pre operations'!$F$184:$X$184)&gt;0,LOOKUP(CC$16,'Calculations - pre operations'!$F$155:$X$155,'Calculations - pre operations'!$F$184:$X$184),CB$478)</f>
        <v>0</v>
      </c>
      <c r="CD475" s="114">
        <f>IF(LOOKUP(CD$16,'Calculations - pre operations'!$F$155:$X$155,'Calculations - pre operations'!$F$184:$X$184)&gt;0,LOOKUP(CD$16,'Calculations - pre operations'!$F$155:$X$155,'Calculations - pre operations'!$F$184:$X$184),CC$478)</f>
        <v>0</v>
      </c>
      <c r="CE475" s="114">
        <f>IF(LOOKUP(CE$16,'Calculations - pre operations'!$F$155:$X$155,'Calculations - pre operations'!$F$184:$X$184)&gt;0,LOOKUP(CE$16,'Calculations - pre operations'!$F$155:$X$155,'Calculations - pre operations'!$F$184:$X$184),CD$478)</f>
        <v>0</v>
      </c>
      <c r="CF475" s="114">
        <f>IF(LOOKUP(CF$16,'Calculations - pre operations'!$F$155:$X$155,'Calculations - pre operations'!$F$184:$X$184)&gt;0,LOOKUP(CF$16,'Calculations - pre operations'!$F$155:$X$155,'Calculations - pre operations'!$F$184:$X$184),CE$478)</f>
        <v>0</v>
      </c>
      <c r="CG475" s="114">
        <f>IF(LOOKUP(CG$16,'Calculations - pre operations'!$F$155:$X$155,'Calculations - pre operations'!$F$184:$X$184)&gt;0,LOOKUP(CG$16,'Calculations - pre operations'!$F$155:$X$155,'Calculations - pre operations'!$F$184:$X$184),CF$478)</f>
        <v>0</v>
      </c>
    </row>
    <row r="476" spans="1:86" ht="14.45" hidden="1" outlineLevel="1" x14ac:dyDescent="0.3">
      <c r="B476" s="66" t="s">
        <v>49</v>
      </c>
      <c r="D476" s="305">
        <f>SUM(F476:CG476)</f>
        <v>0</v>
      </c>
      <c r="F476" s="227">
        <f>LOOKUP(F$16,'Calculations - pre operations'!$F$155:$X$155,'Calculations - pre operations'!$F$185:$X$185)</f>
        <v>0</v>
      </c>
      <c r="G476" s="227">
        <f>LOOKUP(G$16,'Calculations - pre operations'!$F$155:$X$155,'Calculations - pre operations'!$F$185:$X$185)</f>
        <v>0</v>
      </c>
      <c r="H476" s="227">
        <f>LOOKUP(H$16,'Calculations - pre operations'!$F$155:$X$155,'Calculations - pre operations'!$F$185:$X$185)</f>
        <v>0</v>
      </c>
      <c r="I476" s="227">
        <f>LOOKUP(I$16,'Calculations - pre operations'!$F$155:$X$155,'Calculations - pre operations'!$F$185:$X$185)</f>
        <v>0</v>
      </c>
      <c r="J476" s="227">
        <f>LOOKUP(J$16,'Calculations - pre operations'!$F$155:$X$155,'Calculations - pre operations'!$F$185:$X$185)</f>
        <v>0</v>
      </c>
      <c r="K476" s="227">
        <f>LOOKUP(K$16,'Calculations - pre operations'!$F$155:$X$155,'Calculations - pre operations'!$F$185:$X$185)</f>
        <v>0</v>
      </c>
      <c r="L476" s="227">
        <f>LOOKUP(L$16,'Calculations - pre operations'!$F$155:$X$155,'Calculations - pre operations'!$F$185:$X$185)</f>
        <v>0</v>
      </c>
      <c r="M476" s="227">
        <f>LOOKUP(M$16,'Calculations - pre operations'!$F$155:$X$155,'Calculations - pre operations'!$F$185:$X$185)</f>
        <v>0</v>
      </c>
      <c r="N476" s="227">
        <f>LOOKUP(N$16,'Calculations - pre operations'!$F$155:$X$155,'Calculations - pre operations'!$F$185:$X$185)</f>
        <v>0</v>
      </c>
      <c r="O476" s="227">
        <f>LOOKUP(O$16,'Calculations - pre operations'!$F$155:$X$155,'Calculations - pre operations'!$F$185:$X$185)</f>
        <v>0</v>
      </c>
      <c r="P476" s="227">
        <f>LOOKUP(P$16,'Calculations - pre operations'!$F$155:$X$155,'Calculations - pre operations'!$F$185:$X$185)</f>
        <v>0</v>
      </c>
      <c r="Q476" s="227">
        <f>LOOKUP(Q$16,'Calculations - pre operations'!$F$155:$X$155,'Calculations - pre operations'!$F$185:$X$185)</f>
        <v>0</v>
      </c>
      <c r="R476" s="227">
        <f>LOOKUP(R$16,'Calculations - pre operations'!$F$155:$X$155,'Calculations - pre operations'!$F$185:$X$185)</f>
        <v>0</v>
      </c>
      <c r="S476" s="227">
        <f>LOOKUP(S$16,'Calculations - pre operations'!$F$155:$X$155,'Calculations - pre operations'!$F$185:$X$185)</f>
        <v>0</v>
      </c>
      <c r="T476" s="227">
        <f>LOOKUP(T$16,'Calculations - pre operations'!$F$155:$X$155,'Calculations - pre operations'!$F$185:$X$185)</f>
        <v>0</v>
      </c>
      <c r="U476" s="227">
        <f>LOOKUP(U$16,'Calculations - pre operations'!$F$155:$X$155,'Calculations - pre operations'!$F$185:$X$185)</f>
        <v>0</v>
      </c>
      <c r="V476" s="227">
        <f>LOOKUP(V$16,'Calculations - pre operations'!$F$155:$X$155,'Calculations - pre operations'!$F$185:$X$185)</f>
        <v>0</v>
      </c>
      <c r="W476" s="227">
        <f>LOOKUP(W$16,'Calculations - pre operations'!$F$155:$X$155,'Calculations - pre operations'!$F$185:$X$185)</f>
        <v>0</v>
      </c>
      <c r="X476" s="227">
        <f>LOOKUP(X$16,'Calculations - pre operations'!$F$155:$X$155,'Calculations - pre operations'!$F$185:$X$185)</f>
        <v>0</v>
      </c>
      <c r="Y476" s="227">
        <f>LOOKUP(Y$16,'Calculations - pre operations'!$F$155:$X$155,'Calculations - pre operations'!$F$185:$X$185)</f>
        <v>0</v>
      </c>
      <c r="Z476" s="227">
        <f>LOOKUP(Z$16,'Calculations - pre operations'!$F$155:$X$155,'Calculations - pre operations'!$F$185:$X$185)</f>
        <v>0</v>
      </c>
      <c r="AA476" s="227">
        <f>LOOKUP(AA$16,'Calculations - pre operations'!$F$155:$X$155,'Calculations - pre operations'!$F$185:$X$185)</f>
        <v>0</v>
      </c>
      <c r="AB476" s="227">
        <f>LOOKUP(AB$16,'Calculations - pre operations'!$F$155:$X$155,'Calculations - pre operations'!$F$185:$X$185)</f>
        <v>0</v>
      </c>
      <c r="AC476" s="227">
        <f>LOOKUP(AC$16,'Calculations - pre operations'!$F$155:$X$155,'Calculations - pre operations'!$F$185:$X$185)</f>
        <v>0</v>
      </c>
      <c r="AD476" s="227">
        <f>LOOKUP(AD$16,'Calculations - pre operations'!$F$155:$X$155,'Calculations - pre operations'!$F$185:$X$185)</f>
        <v>0</v>
      </c>
      <c r="AE476" s="227">
        <f>LOOKUP(AE$16,'Calculations - pre operations'!$F$155:$X$155,'Calculations - pre operations'!$F$185:$X$185)</f>
        <v>0</v>
      </c>
      <c r="AF476" s="227">
        <f>LOOKUP(AF$16,'Calculations - pre operations'!$F$155:$X$155,'Calculations - pre operations'!$F$185:$X$185)</f>
        <v>0</v>
      </c>
      <c r="AG476" s="227">
        <f>LOOKUP(AG$16,'Calculations - pre operations'!$F$155:$X$155,'Calculations - pre operations'!$F$185:$X$185)</f>
        <v>0</v>
      </c>
      <c r="AH476" s="227">
        <f>LOOKUP(AH$16,'Calculations - pre operations'!$F$155:$X$155,'Calculations - pre operations'!$F$185:$X$185)</f>
        <v>0</v>
      </c>
      <c r="AI476" s="227">
        <f>LOOKUP(AI$16,'Calculations - pre operations'!$F$155:$X$155,'Calculations - pre operations'!$F$185:$X$185)</f>
        <v>0</v>
      </c>
      <c r="AJ476" s="227">
        <f>LOOKUP(AJ$16,'Calculations - pre operations'!$F$155:$X$155,'Calculations - pre operations'!$F$185:$X$185)</f>
        <v>0</v>
      </c>
      <c r="AK476" s="227">
        <f>LOOKUP(AK$16,'Calculations - pre operations'!$F$155:$X$155,'Calculations - pre operations'!$F$185:$X$185)</f>
        <v>0</v>
      </c>
      <c r="AL476" s="227">
        <f>LOOKUP(AL$16,'Calculations - pre operations'!$F$155:$X$155,'Calculations - pre operations'!$F$185:$X$185)</f>
        <v>0</v>
      </c>
      <c r="AM476" s="227">
        <f>LOOKUP(AM$16,'Calculations - pre operations'!$F$155:$X$155,'Calculations - pre operations'!$F$185:$X$185)</f>
        <v>0</v>
      </c>
      <c r="AN476" s="227">
        <f>LOOKUP(AN$16,'Calculations - pre operations'!$F$155:$X$155,'Calculations - pre operations'!$F$185:$X$185)</f>
        <v>0</v>
      </c>
      <c r="AO476" s="227">
        <f>LOOKUP(AO$16,'Calculations - pre operations'!$F$155:$X$155,'Calculations - pre operations'!$F$185:$X$185)</f>
        <v>0</v>
      </c>
      <c r="AP476" s="227">
        <f>LOOKUP(AP$16,'Calculations - pre operations'!$F$155:$X$155,'Calculations - pre operations'!$F$185:$X$185)</f>
        <v>0</v>
      </c>
      <c r="AQ476" s="227">
        <f>LOOKUP(AQ$16,'Calculations - pre operations'!$F$155:$X$155,'Calculations - pre operations'!$F$185:$X$185)</f>
        <v>0</v>
      </c>
      <c r="AR476" s="227">
        <f>LOOKUP(AR$16,'Calculations - pre operations'!$F$155:$X$155,'Calculations - pre operations'!$F$185:$X$185)</f>
        <v>0</v>
      </c>
      <c r="AS476" s="227">
        <f>LOOKUP(AS$16,'Calculations - pre operations'!$F$155:$X$155,'Calculations - pre operations'!$F$185:$X$185)</f>
        <v>0</v>
      </c>
      <c r="AT476" s="227">
        <f>LOOKUP(AT$16,'Calculations - pre operations'!$F$155:$X$155,'Calculations - pre operations'!$F$185:$X$185)</f>
        <v>0</v>
      </c>
      <c r="AU476" s="227">
        <f>LOOKUP(AU$16,'Calculations - pre operations'!$F$155:$X$155,'Calculations - pre operations'!$F$185:$X$185)</f>
        <v>0</v>
      </c>
      <c r="AV476" s="227">
        <f>LOOKUP(AV$16,'Calculations - pre operations'!$F$155:$X$155,'Calculations - pre operations'!$F$185:$X$185)</f>
        <v>0</v>
      </c>
      <c r="AW476" s="227">
        <f>LOOKUP(AW$16,'Calculations - pre operations'!$F$155:$X$155,'Calculations - pre operations'!$F$185:$X$185)</f>
        <v>0</v>
      </c>
      <c r="AX476" s="227">
        <f>LOOKUP(AX$16,'Calculations - pre operations'!$F$155:$X$155,'Calculations - pre operations'!$F$185:$X$185)</f>
        <v>0</v>
      </c>
      <c r="AY476" s="227">
        <f>LOOKUP(AY$16,'Calculations - pre operations'!$F$155:$X$155,'Calculations - pre operations'!$F$185:$X$185)</f>
        <v>0</v>
      </c>
      <c r="AZ476" s="227">
        <f>LOOKUP(AZ$16,'Calculations - pre operations'!$F$155:$X$155,'Calculations - pre operations'!$F$185:$X$185)</f>
        <v>0</v>
      </c>
      <c r="BA476" s="227">
        <f>LOOKUP(BA$16,'Calculations - pre operations'!$F$155:$X$155,'Calculations - pre operations'!$F$185:$X$185)</f>
        <v>0</v>
      </c>
      <c r="BB476" s="227">
        <f>LOOKUP(BB$16,'Calculations - pre operations'!$F$155:$X$155,'Calculations - pre operations'!$F$185:$X$185)</f>
        <v>0</v>
      </c>
      <c r="BC476" s="227">
        <f>LOOKUP(BC$16,'Calculations - pre operations'!$F$155:$X$155,'Calculations - pre operations'!$F$185:$X$185)</f>
        <v>0</v>
      </c>
      <c r="BD476" s="227">
        <f>LOOKUP(BD$16,'Calculations - pre operations'!$F$155:$X$155,'Calculations - pre operations'!$F$185:$X$185)</f>
        <v>0</v>
      </c>
      <c r="BE476" s="227">
        <f>LOOKUP(BE$16,'Calculations - pre operations'!$F$155:$X$155,'Calculations - pre operations'!$F$185:$X$185)</f>
        <v>0</v>
      </c>
      <c r="BF476" s="227">
        <f>LOOKUP(BF$16,'Calculations - pre operations'!$F$155:$X$155,'Calculations - pre operations'!$F$185:$X$185)</f>
        <v>0</v>
      </c>
      <c r="BG476" s="227">
        <f>LOOKUP(BG$16,'Calculations - pre operations'!$F$155:$X$155,'Calculations - pre operations'!$F$185:$X$185)</f>
        <v>0</v>
      </c>
      <c r="BH476" s="227">
        <f>LOOKUP(BH$16,'Calculations - pre operations'!$F$155:$X$155,'Calculations - pre operations'!$F$185:$X$185)</f>
        <v>0</v>
      </c>
      <c r="BI476" s="227">
        <f>LOOKUP(BI$16,'Calculations - pre operations'!$F$155:$X$155,'Calculations - pre operations'!$F$185:$X$185)</f>
        <v>0</v>
      </c>
      <c r="BJ476" s="227">
        <f>LOOKUP(BJ$16,'Calculations - pre operations'!$F$155:$X$155,'Calculations - pre operations'!$F$185:$X$185)</f>
        <v>0</v>
      </c>
      <c r="BK476" s="227">
        <f>LOOKUP(BK$16,'Calculations - pre operations'!$F$155:$X$155,'Calculations - pre operations'!$F$185:$X$185)</f>
        <v>0</v>
      </c>
      <c r="BL476" s="227">
        <f>LOOKUP(BL$16,'Calculations - pre operations'!$F$155:$X$155,'Calculations - pre operations'!$F$185:$X$185)</f>
        <v>0</v>
      </c>
      <c r="BM476" s="227">
        <f>LOOKUP(BM$16,'Calculations - pre operations'!$F$155:$X$155,'Calculations - pre operations'!$F$185:$X$185)</f>
        <v>0</v>
      </c>
      <c r="BN476" s="227">
        <f>LOOKUP(BN$16,'Calculations - pre operations'!$F$155:$X$155,'Calculations - pre operations'!$F$185:$X$185)</f>
        <v>0</v>
      </c>
      <c r="BO476" s="227">
        <f>LOOKUP(BO$16,'Calculations - pre operations'!$F$155:$X$155,'Calculations - pre operations'!$F$185:$X$185)</f>
        <v>0</v>
      </c>
      <c r="BP476" s="227">
        <f>LOOKUP(BP$16,'Calculations - pre operations'!$F$155:$X$155,'Calculations - pre operations'!$F$185:$X$185)</f>
        <v>0</v>
      </c>
      <c r="BQ476" s="227">
        <f>LOOKUP(BQ$16,'Calculations - pre operations'!$F$155:$X$155,'Calculations - pre operations'!$F$185:$X$185)</f>
        <v>0</v>
      </c>
      <c r="BR476" s="227">
        <f>LOOKUP(BR$16,'Calculations - pre operations'!$F$155:$X$155,'Calculations - pre operations'!$F$185:$X$185)</f>
        <v>0</v>
      </c>
      <c r="BS476" s="227">
        <f>LOOKUP(BS$16,'Calculations - pre operations'!$F$155:$X$155,'Calculations - pre operations'!$F$185:$X$185)</f>
        <v>0</v>
      </c>
      <c r="BT476" s="227">
        <f>LOOKUP(BT$16,'Calculations - pre operations'!$F$155:$X$155,'Calculations - pre operations'!$F$185:$X$185)</f>
        <v>0</v>
      </c>
      <c r="BU476" s="227">
        <f>LOOKUP(BU$16,'Calculations - pre operations'!$F$155:$X$155,'Calculations - pre operations'!$F$185:$X$185)</f>
        <v>0</v>
      </c>
      <c r="BV476" s="227">
        <f>LOOKUP(BV$16,'Calculations - pre operations'!$F$155:$X$155,'Calculations - pre operations'!$F$185:$X$185)</f>
        <v>0</v>
      </c>
      <c r="BW476" s="227">
        <f>LOOKUP(BW$16,'Calculations - pre operations'!$F$155:$X$155,'Calculations - pre operations'!$F$185:$X$185)</f>
        <v>0</v>
      </c>
      <c r="BX476" s="227">
        <f>LOOKUP(BX$16,'Calculations - pre operations'!$F$155:$X$155,'Calculations - pre operations'!$F$185:$X$185)</f>
        <v>0</v>
      </c>
      <c r="BY476" s="227">
        <f>LOOKUP(BY$16,'Calculations - pre operations'!$F$155:$X$155,'Calculations - pre operations'!$F$185:$X$185)</f>
        <v>0</v>
      </c>
      <c r="BZ476" s="227">
        <f>LOOKUP(BZ$16,'Calculations - pre operations'!$F$155:$X$155,'Calculations - pre operations'!$F$185:$X$185)</f>
        <v>0</v>
      </c>
      <c r="CA476" s="227">
        <f>LOOKUP(CA$16,'Calculations - pre operations'!$F$155:$X$155,'Calculations - pre operations'!$F$185:$X$185)</f>
        <v>0</v>
      </c>
      <c r="CB476" s="227">
        <f>LOOKUP(CB$16,'Calculations - pre operations'!$F$155:$X$155,'Calculations - pre operations'!$F$185:$X$185)</f>
        <v>0</v>
      </c>
      <c r="CC476" s="227">
        <f>LOOKUP(CC$16,'Calculations - pre operations'!$F$155:$X$155,'Calculations - pre operations'!$F$185:$X$185)</f>
        <v>0</v>
      </c>
      <c r="CD476" s="227">
        <f>LOOKUP(CD$16,'Calculations - pre operations'!$F$155:$X$155,'Calculations - pre operations'!$F$185:$X$185)</f>
        <v>0</v>
      </c>
      <c r="CE476" s="227">
        <f>LOOKUP(CE$16,'Calculations - pre operations'!$F$155:$X$155,'Calculations - pre operations'!$F$185:$X$185)</f>
        <v>0</v>
      </c>
      <c r="CF476" s="227">
        <f>LOOKUP(CF$16,'Calculations - pre operations'!$F$155:$X$155,'Calculations - pre operations'!$F$185:$X$185)</f>
        <v>0</v>
      </c>
      <c r="CG476" s="227">
        <f>LOOKUP(CG$16,'Calculations - pre operations'!$F$155:$X$155,'Calculations - pre operations'!$F$185:$X$185)</f>
        <v>0</v>
      </c>
    </row>
    <row r="477" spans="1:86" ht="14.45" hidden="1" outlineLevel="1" x14ac:dyDescent="0.3">
      <c r="B477" s="66" t="s">
        <v>123</v>
      </c>
      <c r="D477" s="305">
        <f>SUM(F477:CG477)</f>
        <v>0</v>
      </c>
      <c r="F477" s="227">
        <f t="shared" ref="F477:AK477" si="609">-$D$473*F$21/$D$21</f>
        <v>0</v>
      </c>
      <c r="G477" s="227">
        <f t="shared" si="609"/>
        <v>0</v>
      </c>
      <c r="H477" s="227">
        <f t="shared" si="609"/>
        <v>0</v>
      </c>
      <c r="I477" s="227">
        <f t="shared" si="609"/>
        <v>0</v>
      </c>
      <c r="J477" s="227">
        <f t="shared" si="609"/>
        <v>0</v>
      </c>
      <c r="K477" s="227">
        <f t="shared" si="609"/>
        <v>0</v>
      </c>
      <c r="L477" s="227">
        <f t="shared" si="609"/>
        <v>0</v>
      </c>
      <c r="M477" s="227">
        <f t="shared" si="609"/>
        <v>0</v>
      </c>
      <c r="N477" s="227">
        <f t="shared" si="609"/>
        <v>0</v>
      </c>
      <c r="O477" s="227">
        <f t="shared" si="609"/>
        <v>0</v>
      </c>
      <c r="P477" s="227">
        <f t="shared" si="609"/>
        <v>0</v>
      </c>
      <c r="Q477" s="227">
        <f t="shared" si="609"/>
        <v>0</v>
      </c>
      <c r="R477" s="227">
        <f t="shared" si="609"/>
        <v>0</v>
      </c>
      <c r="S477" s="227">
        <f t="shared" si="609"/>
        <v>0</v>
      </c>
      <c r="T477" s="227">
        <f t="shared" si="609"/>
        <v>0</v>
      </c>
      <c r="U477" s="227">
        <f t="shared" si="609"/>
        <v>0</v>
      </c>
      <c r="V477" s="227">
        <f t="shared" si="609"/>
        <v>0</v>
      </c>
      <c r="W477" s="227">
        <f t="shared" si="609"/>
        <v>0</v>
      </c>
      <c r="X477" s="227">
        <f t="shared" si="609"/>
        <v>0</v>
      </c>
      <c r="Y477" s="227">
        <f t="shared" si="609"/>
        <v>0</v>
      </c>
      <c r="Z477" s="227">
        <f t="shared" si="609"/>
        <v>0</v>
      </c>
      <c r="AA477" s="227">
        <f t="shared" si="609"/>
        <v>0</v>
      </c>
      <c r="AB477" s="227">
        <f t="shared" si="609"/>
        <v>0</v>
      </c>
      <c r="AC477" s="227">
        <f t="shared" si="609"/>
        <v>0</v>
      </c>
      <c r="AD477" s="227">
        <f t="shared" si="609"/>
        <v>0</v>
      </c>
      <c r="AE477" s="227">
        <f t="shared" si="609"/>
        <v>0</v>
      </c>
      <c r="AF477" s="227">
        <f t="shared" si="609"/>
        <v>0</v>
      </c>
      <c r="AG477" s="227">
        <f t="shared" si="609"/>
        <v>0</v>
      </c>
      <c r="AH477" s="227">
        <f t="shared" si="609"/>
        <v>0</v>
      </c>
      <c r="AI477" s="227">
        <f t="shared" si="609"/>
        <v>0</v>
      </c>
      <c r="AJ477" s="227">
        <f t="shared" si="609"/>
        <v>0</v>
      </c>
      <c r="AK477" s="227">
        <f t="shared" si="609"/>
        <v>0</v>
      </c>
      <c r="AL477" s="227">
        <f t="shared" ref="AL477:BQ477" si="610">-$D$473*AL$21/$D$21</f>
        <v>0</v>
      </c>
      <c r="AM477" s="227">
        <f t="shared" si="610"/>
        <v>0</v>
      </c>
      <c r="AN477" s="227">
        <f t="shared" si="610"/>
        <v>0</v>
      </c>
      <c r="AO477" s="227">
        <f t="shared" si="610"/>
        <v>0</v>
      </c>
      <c r="AP477" s="227">
        <f t="shared" si="610"/>
        <v>0</v>
      </c>
      <c r="AQ477" s="227">
        <f t="shared" si="610"/>
        <v>0</v>
      </c>
      <c r="AR477" s="227">
        <f t="shared" si="610"/>
        <v>0</v>
      </c>
      <c r="AS477" s="227">
        <f t="shared" si="610"/>
        <v>0</v>
      </c>
      <c r="AT477" s="227">
        <f t="shared" si="610"/>
        <v>0</v>
      </c>
      <c r="AU477" s="227">
        <f t="shared" si="610"/>
        <v>0</v>
      </c>
      <c r="AV477" s="227">
        <f t="shared" si="610"/>
        <v>0</v>
      </c>
      <c r="AW477" s="227">
        <f t="shared" si="610"/>
        <v>0</v>
      </c>
      <c r="AX477" s="227">
        <f t="shared" si="610"/>
        <v>0</v>
      </c>
      <c r="AY477" s="227">
        <f t="shared" si="610"/>
        <v>0</v>
      </c>
      <c r="AZ477" s="227">
        <f t="shared" si="610"/>
        <v>0</v>
      </c>
      <c r="BA477" s="227">
        <f t="shared" si="610"/>
        <v>0</v>
      </c>
      <c r="BB477" s="227">
        <f t="shared" si="610"/>
        <v>0</v>
      </c>
      <c r="BC477" s="227">
        <f t="shared" si="610"/>
        <v>0</v>
      </c>
      <c r="BD477" s="227">
        <f t="shared" si="610"/>
        <v>0</v>
      </c>
      <c r="BE477" s="227">
        <f t="shared" si="610"/>
        <v>0</v>
      </c>
      <c r="BF477" s="227">
        <f t="shared" si="610"/>
        <v>0</v>
      </c>
      <c r="BG477" s="227">
        <f t="shared" si="610"/>
        <v>0</v>
      </c>
      <c r="BH477" s="227">
        <f t="shared" si="610"/>
        <v>0</v>
      </c>
      <c r="BI477" s="227">
        <f t="shared" si="610"/>
        <v>0</v>
      </c>
      <c r="BJ477" s="227">
        <f t="shared" si="610"/>
        <v>0</v>
      </c>
      <c r="BK477" s="227">
        <f t="shared" si="610"/>
        <v>0</v>
      </c>
      <c r="BL477" s="227">
        <f t="shared" si="610"/>
        <v>0</v>
      </c>
      <c r="BM477" s="227">
        <f t="shared" si="610"/>
        <v>0</v>
      </c>
      <c r="BN477" s="227">
        <f t="shared" si="610"/>
        <v>0</v>
      </c>
      <c r="BO477" s="227">
        <f t="shared" si="610"/>
        <v>0</v>
      </c>
      <c r="BP477" s="227">
        <f t="shared" si="610"/>
        <v>0</v>
      </c>
      <c r="BQ477" s="227">
        <f t="shared" si="610"/>
        <v>0</v>
      </c>
      <c r="BR477" s="227">
        <f t="shared" ref="BR477:CG477" si="611">-$D$473*BR$21/$D$21</f>
        <v>0</v>
      </c>
      <c r="BS477" s="227">
        <f t="shared" si="611"/>
        <v>0</v>
      </c>
      <c r="BT477" s="227">
        <f t="shared" si="611"/>
        <v>0</v>
      </c>
      <c r="BU477" s="227">
        <f t="shared" si="611"/>
        <v>0</v>
      </c>
      <c r="BV477" s="227">
        <f t="shared" si="611"/>
        <v>0</v>
      </c>
      <c r="BW477" s="227">
        <f t="shared" si="611"/>
        <v>0</v>
      </c>
      <c r="BX477" s="227">
        <f t="shared" si="611"/>
        <v>0</v>
      </c>
      <c r="BY477" s="227">
        <f t="shared" si="611"/>
        <v>0</v>
      </c>
      <c r="BZ477" s="227">
        <f t="shared" si="611"/>
        <v>0</v>
      </c>
      <c r="CA477" s="227">
        <f t="shared" si="611"/>
        <v>0</v>
      </c>
      <c r="CB477" s="227">
        <f t="shared" si="611"/>
        <v>0</v>
      </c>
      <c r="CC477" s="227">
        <f t="shared" si="611"/>
        <v>0</v>
      </c>
      <c r="CD477" s="227">
        <f t="shared" si="611"/>
        <v>0</v>
      </c>
      <c r="CE477" s="227">
        <f t="shared" si="611"/>
        <v>0</v>
      </c>
      <c r="CF477" s="227">
        <f t="shared" si="611"/>
        <v>0</v>
      </c>
      <c r="CG477" s="227">
        <f t="shared" si="611"/>
        <v>0</v>
      </c>
    </row>
    <row r="478" spans="1:86" hidden="1" outlineLevel="1" thickBot="1" x14ac:dyDescent="0.35">
      <c r="B478" s="74" t="s">
        <v>33</v>
      </c>
      <c r="F478" s="117">
        <f>SUM(F475:F477)</f>
        <v>0</v>
      </c>
      <c r="G478" s="117">
        <f t="shared" ref="G478:BQ478" si="612">SUM(G475:G477)</f>
        <v>0</v>
      </c>
      <c r="H478" s="117">
        <f t="shared" si="612"/>
        <v>0</v>
      </c>
      <c r="I478" s="117">
        <f t="shared" si="612"/>
        <v>0</v>
      </c>
      <c r="J478" s="117">
        <f t="shared" si="612"/>
        <v>0</v>
      </c>
      <c r="K478" s="117">
        <f t="shared" si="612"/>
        <v>0</v>
      </c>
      <c r="L478" s="117">
        <f t="shared" si="612"/>
        <v>0</v>
      </c>
      <c r="M478" s="117">
        <f t="shared" si="612"/>
        <v>0</v>
      </c>
      <c r="N478" s="117">
        <f t="shared" si="612"/>
        <v>0</v>
      </c>
      <c r="O478" s="117">
        <f t="shared" si="612"/>
        <v>0</v>
      </c>
      <c r="P478" s="117">
        <f t="shared" si="612"/>
        <v>0</v>
      </c>
      <c r="Q478" s="117">
        <f t="shared" si="612"/>
        <v>0</v>
      </c>
      <c r="R478" s="117">
        <f t="shared" si="612"/>
        <v>0</v>
      </c>
      <c r="S478" s="117">
        <f t="shared" si="612"/>
        <v>0</v>
      </c>
      <c r="T478" s="117">
        <f t="shared" si="612"/>
        <v>0</v>
      </c>
      <c r="U478" s="117">
        <f t="shared" si="612"/>
        <v>0</v>
      </c>
      <c r="V478" s="117">
        <f t="shared" si="612"/>
        <v>0</v>
      </c>
      <c r="W478" s="117">
        <f t="shared" si="612"/>
        <v>0</v>
      </c>
      <c r="X478" s="117">
        <f t="shared" si="612"/>
        <v>0</v>
      </c>
      <c r="Y478" s="117">
        <f t="shared" si="612"/>
        <v>0</v>
      </c>
      <c r="Z478" s="117">
        <f t="shared" si="612"/>
        <v>0</v>
      </c>
      <c r="AA478" s="117">
        <f t="shared" si="612"/>
        <v>0</v>
      </c>
      <c r="AB478" s="117">
        <f t="shared" si="612"/>
        <v>0</v>
      </c>
      <c r="AC478" s="117">
        <f t="shared" si="612"/>
        <v>0</v>
      </c>
      <c r="AD478" s="117">
        <f t="shared" si="612"/>
        <v>0</v>
      </c>
      <c r="AE478" s="117">
        <f t="shared" si="612"/>
        <v>0</v>
      </c>
      <c r="AF478" s="117">
        <f t="shared" si="612"/>
        <v>0</v>
      </c>
      <c r="AG478" s="117">
        <f t="shared" si="612"/>
        <v>0</v>
      </c>
      <c r="AH478" s="117">
        <f t="shared" si="612"/>
        <v>0</v>
      </c>
      <c r="AI478" s="117">
        <f t="shared" si="612"/>
        <v>0</v>
      </c>
      <c r="AJ478" s="117">
        <f t="shared" si="612"/>
        <v>0</v>
      </c>
      <c r="AK478" s="117">
        <f t="shared" si="612"/>
        <v>0</v>
      </c>
      <c r="AL478" s="117">
        <f t="shared" si="612"/>
        <v>0</v>
      </c>
      <c r="AM478" s="117">
        <f t="shared" si="612"/>
        <v>0</v>
      </c>
      <c r="AN478" s="117">
        <f t="shared" si="612"/>
        <v>0</v>
      </c>
      <c r="AO478" s="117">
        <f t="shared" si="612"/>
        <v>0</v>
      </c>
      <c r="AP478" s="117">
        <f t="shared" si="612"/>
        <v>0</v>
      </c>
      <c r="AQ478" s="117">
        <f t="shared" si="612"/>
        <v>0</v>
      </c>
      <c r="AR478" s="117">
        <f t="shared" si="612"/>
        <v>0</v>
      </c>
      <c r="AS478" s="117">
        <f t="shared" si="612"/>
        <v>0</v>
      </c>
      <c r="AT478" s="117">
        <f t="shared" si="612"/>
        <v>0</v>
      </c>
      <c r="AU478" s="117">
        <f t="shared" si="612"/>
        <v>0</v>
      </c>
      <c r="AV478" s="117">
        <f t="shared" si="612"/>
        <v>0</v>
      </c>
      <c r="AW478" s="117">
        <f t="shared" si="612"/>
        <v>0</v>
      </c>
      <c r="AX478" s="117">
        <f t="shared" si="612"/>
        <v>0</v>
      </c>
      <c r="AY478" s="117">
        <f t="shared" si="612"/>
        <v>0</v>
      </c>
      <c r="AZ478" s="117">
        <f t="shared" si="612"/>
        <v>0</v>
      </c>
      <c r="BA478" s="117">
        <f t="shared" si="612"/>
        <v>0</v>
      </c>
      <c r="BB478" s="117">
        <f t="shared" si="612"/>
        <v>0</v>
      </c>
      <c r="BC478" s="117">
        <f t="shared" si="612"/>
        <v>0</v>
      </c>
      <c r="BD478" s="117">
        <f t="shared" si="612"/>
        <v>0</v>
      </c>
      <c r="BE478" s="117">
        <f t="shared" si="612"/>
        <v>0</v>
      </c>
      <c r="BF478" s="117">
        <f t="shared" si="612"/>
        <v>0</v>
      </c>
      <c r="BG478" s="117">
        <f t="shared" si="612"/>
        <v>0</v>
      </c>
      <c r="BH478" s="117">
        <f t="shared" si="612"/>
        <v>0</v>
      </c>
      <c r="BI478" s="117">
        <f t="shared" si="612"/>
        <v>0</v>
      </c>
      <c r="BJ478" s="117">
        <f t="shared" si="612"/>
        <v>0</v>
      </c>
      <c r="BK478" s="117">
        <f t="shared" si="612"/>
        <v>0</v>
      </c>
      <c r="BL478" s="117">
        <f t="shared" si="612"/>
        <v>0</v>
      </c>
      <c r="BM478" s="117">
        <f t="shared" si="612"/>
        <v>0</v>
      </c>
      <c r="BN478" s="117">
        <f t="shared" si="612"/>
        <v>0</v>
      </c>
      <c r="BO478" s="117">
        <f t="shared" si="612"/>
        <v>0</v>
      </c>
      <c r="BP478" s="117">
        <f t="shared" si="612"/>
        <v>0</v>
      </c>
      <c r="BQ478" s="117">
        <f t="shared" si="612"/>
        <v>0</v>
      </c>
      <c r="BR478" s="117">
        <f>SUM(BR475:BR477)</f>
        <v>0</v>
      </c>
      <c r="BS478" s="117">
        <f t="shared" ref="BS478:CG478" si="613">SUM(BS475:BS477)</f>
        <v>0</v>
      </c>
      <c r="BT478" s="117">
        <f t="shared" si="613"/>
        <v>0</v>
      </c>
      <c r="BU478" s="117">
        <f t="shared" si="613"/>
        <v>0</v>
      </c>
      <c r="BV478" s="117">
        <f t="shared" si="613"/>
        <v>0</v>
      </c>
      <c r="BW478" s="117">
        <f t="shared" si="613"/>
        <v>0</v>
      </c>
      <c r="BX478" s="117">
        <f t="shared" si="613"/>
        <v>0</v>
      </c>
      <c r="BY478" s="117">
        <f t="shared" si="613"/>
        <v>0</v>
      </c>
      <c r="BZ478" s="117">
        <f t="shared" si="613"/>
        <v>0</v>
      </c>
      <c r="CA478" s="117">
        <f t="shared" si="613"/>
        <v>0</v>
      </c>
      <c r="CB478" s="117">
        <f t="shared" si="613"/>
        <v>0</v>
      </c>
      <c r="CC478" s="117">
        <f t="shared" si="613"/>
        <v>0</v>
      </c>
      <c r="CD478" s="117">
        <f t="shared" si="613"/>
        <v>0</v>
      </c>
      <c r="CE478" s="117">
        <f t="shared" si="613"/>
        <v>0</v>
      </c>
      <c r="CF478" s="117">
        <f t="shared" si="613"/>
        <v>0</v>
      </c>
      <c r="CG478" s="117">
        <f t="shared" si="613"/>
        <v>0</v>
      </c>
    </row>
    <row r="479" spans="1:86" ht="6" customHeight="1" collapsed="1" x14ac:dyDescent="0.25"/>
    <row r="480" spans="1:86" s="102" customFormat="1" ht="11.45" customHeight="1" x14ac:dyDescent="0.15"/>
    <row r="481" spans="1:86" s="147" customFormat="1" ht="21" x14ac:dyDescent="0.35">
      <c r="A481" s="69" t="s">
        <v>74</v>
      </c>
      <c r="B481" s="70"/>
      <c r="C481" s="70"/>
      <c r="D481" s="70"/>
      <c r="E481" s="70"/>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66"/>
    </row>
    <row r="482" spans="1:86" ht="8.4499999999999993" customHeight="1" x14ac:dyDescent="0.25"/>
    <row r="483" spans="1:86" x14ac:dyDescent="0.25">
      <c r="B483" s="66" t="s">
        <v>889</v>
      </c>
      <c r="F483" s="112" t="str">
        <f t="shared" ref="F483:AK483" si="614">IF(F$222=0,"",-F$212/F$222)</f>
        <v/>
      </c>
      <c r="G483" s="112" t="str">
        <f t="shared" si="614"/>
        <v/>
      </c>
      <c r="H483" s="112">
        <f t="shared" ca="1" si="614"/>
        <v>1.2401930765117457</v>
      </c>
      <c r="I483" s="112">
        <f t="shared" ca="1" si="614"/>
        <v>1.2688967661094441</v>
      </c>
      <c r="J483" s="112">
        <f t="shared" ca="1" si="614"/>
        <v>1.2665953573382276</v>
      </c>
      <c r="K483" s="112">
        <f t="shared" ca="1" si="614"/>
        <v>1.2894625879228798</v>
      </c>
      <c r="L483" s="112">
        <f t="shared" ca="1" si="614"/>
        <v>1.2805609701459824</v>
      </c>
      <c r="M483" s="112">
        <f t="shared" ca="1" si="614"/>
        <v>1.3103621229987363</v>
      </c>
      <c r="N483" s="112">
        <f t="shared" ca="1" si="614"/>
        <v>2.045664012592455</v>
      </c>
      <c r="O483" s="112">
        <f t="shared" ca="1" si="614"/>
        <v>2.0976921444035002</v>
      </c>
      <c r="P483" s="112">
        <f t="shared" ca="1" si="614"/>
        <v>2.0852287835309729</v>
      </c>
      <c r="Q483" s="112">
        <f t="shared" ca="1" si="614"/>
        <v>2.1384034264583973</v>
      </c>
      <c r="R483" s="112">
        <f t="shared" ca="1" si="614"/>
        <v>2.1368294875052425</v>
      </c>
      <c r="S483" s="112">
        <f t="shared" ca="1" si="614"/>
        <v>2.1799175928287973</v>
      </c>
      <c r="T483" s="112">
        <f t="shared" ca="1" si="614"/>
        <v>2.1667064880058478</v>
      </c>
      <c r="U483" s="112">
        <f t="shared" ca="1" si="614"/>
        <v>2.2222418217584354</v>
      </c>
      <c r="V483" s="112">
        <f t="shared" ca="1" si="614"/>
        <v>2.2086328171300309</v>
      </c>
      <c r="W483" s="112">
        <f t="shared" ca="1" si="614"/>
        <v>2.265382697315292</v>
      </c>
      <c r="X483" s="112">
        <f t="shared" ca="1" si="614"/>
        <v>2.2513587071276335</v>
      </c>
      <c r="Y483" s="112">
        <f t="shared" ca="1" si="614"/>
        <v>2.3093461481192872</v>
      </c>
      <c r="Z483" s="112">
        <f t="shared" ca="1" si="614"/>
        <v>2.3072421667552767</v>
      </c>
      <c r="AA483" s="112">
        <f t="shared" ca="1" si="614"/>
        <v>2.3541373817530897</v>
      </c>
      <c r="AB483" s="112">
        <f t="shared" ca="1" si="614"/>
        <v>2.3392286943443623</v>
      </c>
      <c r="AC483" s="112">
        <f t="shared" ca="1" si="614"/>
        <v>2.3997608145810307</v>
      </c>
      <c r="AD483" s="112">
        <f t="shared" ca="1" si="614"/>
        <v>2.3843805606616555</v>
      </c>
      <c r="AE483" s="112">
        <f t="shared" ca="1" si="614"/>
        <v>2.446219996684158</v>
      </c>
      <c r="AF483" s="112">
        <f t="shared" ca="1" si="614"/>
        <v>2.4303473752042755</v>
      </c>
      <c r="AG483" s="112">
        <f t="shared" ca="1" si="614"/>
        <v>2.4935175316016207</v>
      </c>
      <c r="AH483" s="112">
        <f t="shared" ca="1" si="614"/>
        <v>2.4906949347430358</v>
      </c>
      <c r="AI483" s="112">
        <f t="shared" ca="1" si="614"/>
        <v>2.5416549905494854</v>
      </c>
      <c r="AJ483" s="112">
        <f t="shared" ca="1" si="614"/>
        <v>2.5247309288798503</v>
      </c>
      <c r="AK483" s="112">
        <f t="shared" ca="1" si="614"/>
        <v>2.5906328207679663</v>
      </c>
      <c r="AL483" s="112" t="str">
        <f t="shared" ref="AL483:BQ483" si="615">IF(AL$222=0,"",-AL$212/AL$222)</f>
        <v/>
      </c>
      <c r="AM483" s="112" t="str">
        <f t="shared" si="615"/>
        <v/>
      </c>
      <c r="AN483" s="112" t="str">
        <f t="shared" si="615"/>
        <v/>
      </c>
      <c r="AO483" s="112" t="str">
        <f t="shared" si="615"/>
        <v/>
      </c>
      <c r="AP483" s="112" t="str">
        <f t="shared" si="615"/>
        <v/>
      </c>
      <c r="AQ483" s="112" t="str">
        <f t="shared" si="615"/>
        <v/>
      </c>
      <c r="AR483" s="112" t="str">
        <f t="shared" si="615"/>
        <v/>
      </c>
      <c r="AS483" s="112" t="str">
        <f t="shared" si="615"/>
        <v/>
      </c>
      <c r="AT483" s="112" t="str">
        <f t="shared" si="615"/>
        <v/>
      </c>
      <c r="AU483" s="112" t="str">
        <f t="shared" si="615"/>
        <v/>
      </c>
      <c r="AV483" s="112" t="str">
        <f t="shared" si="615"/>
        <v/>
      </c>
      <c r="AW483" s="112" t="str">
        <f t="shared" si="615"/>
        <v/>
      </c>
      <c r="AX483" s="112" t="str">
        <f t="shared" si="615"/>
        <v/>
      </c>
      <c r="AY483" s="112" t="str">
        <f t="shared" si="615"/>
        <v/>
      </c>
      <c r="AZ483" s="112" t="str">
        <f t="shared" si="615"/>
        <v/>
      </c>
      <c r="BA483" s="112" t="str">
        <f t="shared" si="615"/>
        <v/>
      </c>
      <c r="BB483" s="112" t="str">
        <f t="shared" si="615"/>
        <v/>
      </c>
      <c r="BC483" s="112" t="str">
        <f t="shared" si="615"/>
        <v/>
      </c>
      <c r="BD483" s="112" t="str">
        <f t="shared" si="615"/>
        <v/>
      </c>
      <c r="BE483" s="112" t="str">
        <f t="shared" si="615"/>
        <v/>
      </c>
      <c r="BF483" s="112" t="str">
        <f t="shared" si="615"/>
        <v/>
      </c>
      <c r="BG483" s="112" t="str">
        <f t="shared" si="615"/>
        <v/>
      </c>
      <c r="BH483" s="112" t="str">
        <f t="shared" si="615"/>
        <v/>
      </c>
      <c r="BI483" s="112" t="str">
        <f t="shared" si="615"/>
        <v/>
      </c>
      <c r="BJ483" s="112" t="str">
        <f t="shared" si="615"/>
        <v/>
      </c>
      <c r="BK483" s="112" t="str">
        <f t="shared" si="615"/>
        <v/>
      </c>
      <c r="BL483" s="112" t="str">
        <f t="shared" si="615"/>
        <v/>
      </c>
      <c r="BM483" s="112" t="str">
        <f t="shared" si="615"/>
        <v/>
      </c>
      <c r="BN483" s="112" t="str">
        <f t="shared" si="615"/>
        <v/>
      </c>
      <c r="BO483" s="112" t="str">
        <f t="shared" si="615"/>
        <v/>
      </c>
      <c r="BP483" s="112" t="str">
        <f t="shared" si="615"/>
        <v/>
      </c>
      <c r="BQ483" s="112" t="str">
        <f t="shared" si="615"/>
        <v/>
      </c>
      <c r="BR483" s="112" t="str">
        <f t="shared" ref="BR483:CG483" si="616">IF(BR$222=0,"",-BR$212/BR$222)</f>
        <v/>
      </c>
      <c r="BS483" s="112" t="str">
        <f t="shared" si="616"/>
        <v/>
      </c>
      <c r="BT483" s="112" t="str">
        <f t="shared" si="616"/>
        <v/>
      </c>
      <c r="BU483" s="112" t="str">
        <f t="shared" si="616"/>
        <v/>
      </c>
      <c r="BV483" s="112" t="str">
        <f t="shared" si="616"/>
        <v/>
      </c>
      <c r="BW483" s="112" t="str">
        <f t="shared" si="616"/>
        <v/>
      </c>
      <c r="BX483" s="112" t="str">
        <f t="shared" si="616"/>
        <v/>
      </c>
      <c r="BY483" s="112" t="str">
        <f t="shared" si="616"/>
        <v/>
      </c>
      <c r="BZ483" s="112" t="str">
        <f t="shared" si="616"/>
        <v/>
      </c>
      <c r="CA483" s="112" t="str">
        <f t="shared" si="616"/>
        <v/>
      </c>
      <c r="CB483" s="112" t="str">
        <f t="shared" si="616"/>
        <v/>
      </c>
      <c r="CC483" s="112" t="str">
        <f t="shared" si="616"/>
        <v/>
      </c>
      <c r="CD483" s="112" t="str">
        <f t="shared" si="616"/>
        <v/>
      </c>
      <c r="CE483" s="112" t="str">
        <f t="shared" si="616"/>
        <v/>
      </c>
      <c r="CF483" s="112" t="str">
        <f t="shared" si="616"/>
        <v/>
      </c>
      <c r="CG483" s="112" t="str">
        <f t="shared" si="616"/>
        <v/>
      </c>
    </row>
    <row r="484" spans="1:86" x14ac:dyDescent="0.25">
      <c r="B484" s="66" t="s">
        <v>89</v>
      </c>
      <c r="D484" s="1115">
        <f ca="1">IF(Inputs!$E$141=0,"N/A",AVERAGE(F483:CG483))</f>
        <v>2.1022007734776236</v>
      </c>
      <c r="F484" s="112"/>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row>
    <row r="485" spans="1:86" ht="3.6" customHeight="1" x14ac:dyDescent="0.25"/>
    <row r="486" spans="1:86" s="147" customFormat="1" ht="21" x14ac:dyDescent="0.35">
      <c r="A486" s="69" t="s">
        <v>76</v>
      </c>
      <c r="B486" s="70"/>
      <c r="C486" s="70"/>
      <c r="D486" s="70"/>
      <c r="E486" s="70"/>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66"/>
    </row>
    <row r="487" spans="1:86" ht="6.6" customHeight="1" x14ac:dyDescent="0.25"/>
    <row r="488" spans="1:86" s="77" customFormat="1" ht="15" customHeight="1" x14ac:dyDescent="0.25">
      <c r="A488" s="66"/>
      <c r="B488" s="66"/>
      <c r="C488" s="66"/>
      <c r="D488" s="66"/>
      <c r="E488" s="66"/>
      <c r="F488" s="77" t="s">
        <v>894</v>
      </c>
      <c r="H488" s="85"/>
      <c r="J488" s="85" t="s">
        <v>95</v>
      </c>
      <c r="CH488" s="66"/>
    </row>
    <row r="489" spans="1:86" s="77" customFormat="1" ht="14.45" customHeight="1" x14ac:dyDescent="0.25">
      <c r="A489" s="66"/>
      <c r="B489" s="66"/>
      <c r="C489" s="66"/>
      <c r="D489" s="66"/>
      <c r="E489" s="66"/>
      <c r="F489" s="127">
        <f>IF(F22=0,0,SUM($F$22:F$22)*Inputs!$E$13/$D$22)+IF(AND(F$155=1,E$157=1,Inputs!$E$52="Yes"),(1/Semi_annual)+E$489,0)</f>
        <v>0</v>
      </c>
      <c r="G489" s="127">
        <f>IF(G22=0,0,SUM($F$22:G$22)*Inputs!$E$13/$D$22)+IF(AND(G$155=1,F$157=1,Inputs!$E$52="Yes"),(1/Semi_annual)+F$489,0)</f>
        <v>0</v>
      </c>
      <c r="H489" s="127">
        <f>IF(H22=0,0,SUM($F$22:H$22)*Inputs!$E$13/$D$22)+IF(AND(H$155=1,G$157=1,Inputs!$E$52="Yes"),(1/Semi_annual)+G$489,0)</f>
        <v>0.5</v>
      </c>
      <c r="I489" s="127">
        <f>IF(I22=0,0,SUM($F$22:I$22)*Inputs!$E$13/$D$22)+IF(AND(I$155=1,H$157=1,Inputs!$E$52="Yes"),(1/Semi_annual)+H$489,0)</f>
        <v>1</v>
      </c>
      <c r="J489" s="127">
        <f>IF(J22=0,0,SUM($F$22:J$22)*Inputs!$E$13/$D$22)+IF(AND(J$155=1,I$157=1,Inputs!$E$52="Yes"),(1/Semi_annual)+I$489,0)</f>
        <v>1.5</v>
      </c>
      <c r="K489" s="127">
        <f>IF(K22=0,0,SUM($F$22:K$22)*Inputs!$E$13/$D$22)+IF(AND(K$155=1,J$157=1,Inputs!$E$52="Yes"),(1/Semi_annual)+J$489,0)</f>
        <v>2</v>
      </c>
      <c r="L489" s="127">
        <f>IF(L22=0,0,SUM($F$22:L$22)*Inputs!$E$13/$D$22)+IF(AND(L$155=1,K$157=1,Inputs!$E$52="Yes"),(1/Semi_annual)+K$489,0)</f>
        <v>2.5</v>
      </c>
      <c r="M489" s="127">
        <f>IF(M22=0,0,SUM($F$22:M$22)*Inputs!$E$13/$D$22)+IF(AND(M$155=1,L$157=1,Inputs!$E$52="Yes"),(1/Semi_annual)+L$489,0)</f>
        <v>3</v>
      </c>
      <c r="N489" s="127">
        <f>IF(N22=0,0,SUM($F$22:N$22)*Inputs!$E$13/$D$22)+IF(AND(N$155=1,M$157=1,Inputs!$E$52="Yes"),(1/Semi_annual)+M$489,0)</f>
        <v>3.5</v>
      </c>
      <c r="O489" s="127">
        <f>IF(O22=0,0,SUM($F$22:O$22)*Inputs!$E$13/$D$22)+IF(AND(O$155=1,N$157=1,Inputs!$E$52="Yes"),(1/Semi_annual)+N$489,0)</f>
        <v>4</v>
      </c>
      <c r="P489" s="127">
        <f>IF(P22=0,0,SUM($F$22:P$22)*Inputs!$E$13/$D$22)+IF(AND(P$155=1,O$157=1,Inputs!$E$52="Yes"),(1/Semi_annual)+O$489,0)</f>
        <v>4.5</v>
      </c>
      <c r="Q489" s="127">
        <f>IF(Q22=0,0,SUM($F$22:Q$22)*Inputs!$E$13/$D$22)+IF(AND(Q$155=1,P$157=1,Inputs!$E$52="Yes"),(1/Semi_annual)+P$489,0)</f>
        <v>5</v>
      </c>
      <c r="R489" s="127">
        <f>IF(R22=0,0,SUM($F$22:R$22)*Inputs!$E$13/$D$22)+IF(AND(R$155=1,Q$157=1,Inputs!$E$52="Yes"),(1/Semi_annual)+Q$489,0)</f>
        <v>5.5</v>
      </c>
      <c r="S489" s="127">
        <f>IF(S22=0,0,SUM($F$22:S$22)*Inputs!$E$13/$D$22)+IF(AND(S$155=1,R$157=1,Inputs!$E$52="Yes"),(1/Semi_annual)+R$489,0)</f>
        <v>6</v>
      </c>
      <c r="T489" s="127">
        <f>IF(T22=0,0,SUM($F$22:T$22)*Inputs!$E$13/$D$22)+IF(AND(T$155=1,S$157=1,Inputs!$E$52="Yes"),(1/Semi_annual)+S$489,0)</f>
        <v>6.5</v>
      </c>
      <c r="U489" s="127">
        <f>IF(U22=0,0,SUM($F$22:U$22)*Inputs!$E$13/$D$22)+IF(AND(U$155=1,T$157=1,Inputs!$E$52="Yes"),(1/Semi_annual)+T$489,0)</f>
        <v>7</v>
      </c>
      <c r="V489" s="127">
        <f>IF(V22=0,0,SUM($F$22:V$22)*Inputs!$E$13/$D$22)+IF(AND(V$155=1,U$157=1,Inputs!$E$52="Yes"),(1/Semi_annual)+U$489,0)</f>
        <v>7.5</v>
      </c>
      <c r="W489" s="127">
        <f>IF(W22=0,0,SUM($F$22:W$22)*Inputs!$E$13/$D$22)+IF(AND(W$155=1,V$157=1,Inputs!$E$52="Yes"),(1/Semi_annual)+V$489,0)</f>
        <v>8</v>
      </c>
      <c r="X489" s="127">
        <f>IF(X22=0,0,SUM($F$22:X$22)*Inputs!$E$13/$D$22)+IF(AND(X$155=1,W$157=1,Inputs!$E$52="Yes"),(1/Semi_annual)+W$489,0)</f>
        <v>8.5</v>
      </c>
      <c r="Y489" s="127">
        <f>IF(Y22=0,0,SUM($F$22:Y$22)*Inputs!$E$13/$D$22)+IF(AND(Y$155=1,X$157=1,Inputs!$E$52="Yes"),(1/Semi_annual)+X$489,0)</f>
        <v>9</v>
      </c>
      <c r="Z489" s="127">
        <f>IF(Z22=0,0,SUM($F$22:Z$22)*Inputs!$E$13/$D$22)+IF(AND(Z$155=1,Y$157=1,Inputs!$E$52="Yes"),(1/Semi_annual)+Y$489,0)</f>
        <v>9.5</v>
      </c>
      <c r="AA489" s="127">
        <f>IF(AA22=0,0,SUM($F$22:AA$22)*Inputs!$E$13/$D$22)+IF(AND(AA$155=1,Z$157=1,Inputs!$E$52="Yes"),(1/Semi_annual)+Z$489,0)</f>
        <v>10</v>
      </c>
      <c r="AB489" s="127">
        <f>IF(AB22=0,0,SUM($F$22:AB$22)*Inputs!$E$13/$D$22)+IF(AND(AB$155=1,AA$157=1,Inputs!$E$52="Yes"),(1/Semi_annual)+AA$489,0)</f>
        <v>10.5</v>
      </c>
      <c r="AC489" s="127">
        <f>IF(AC22=0,0,SUM($F$22:AC$22)*Inputs!$E$13/$D$22)+IF(AND(AC$155=1,AB$157=1,Inputs!$E$52="Yes"),(1/Semi_annual)+AB$489,0)</f>
        <v>11</v>
      </c>
      <c r="AD489" s="127">
        <f>IF(AD22=0,0,SUM($F$22:AD$22)*Inputs!$E$13/$D$22)+IF(AND(AD$155=1,AC$157=1,Inputs!$E$52="Yes"),(1/Semi_annual)+AC$489,0)</f>
        <v>11.5</v>
      </c>
      <c r="AE489" s="127">
        <f>IF(AE22=0,0,SUM($F$22:AE$22)*Inputs!$E$13/$D$22)+IF(AND(AE$155=1,AD$157=1,Inputs!$E$52="Yes"),(1/Semi_annual)+AD$489,0)</f>
        <v>12</v>
      </c>
      <c r="AF489" s="127">
        <f>IF(AF22=0,0,SUM($F$22:AF$22)*Inputs!$E$13/$D$22)+IF(AND(AF$155=1,AE$157=1,Inputs!$E$52="Yes"),(1/Semi_annual)+AE$489,0)</f>
        <v>12.5</v>
      </c>
      <c r="AG489" s="127">
        <f>IF(AG22=0,0,SUM($F$22:AG$22)*Inputs!$E$13/$D$22)+IF(AND(AG$155=1,AF$157=1,Inputs!$E$52="Yes"),(1/Semi_annual)+AF$489,0)</f>
        <v>13</v>
      </c>
      <c r="AH489" s="127">
        <f>IF(AH22=0,0,SUM($F$22:AH$22)*Inputs!$E$13/$D$22)+IF(AND(AH$155=1,AG$157=1,Inputs!$E$52="Yes"),(1/Semi_annual)+AG$489,0)</f>
        <v>13.5</v>
      </c>
      <c r="AI489" s="127">
        <f>IF(AI22=0,0,SUM($F$22:AI$22)*Inputs!$E$13/$D$22)+IF(AND(AI$155=1,AH$157=1,Inputs!$E$52="Yes"),(1/Semi_annual)+AH$489,0)</f>
        <v>14</v>
      </c>
      <c r="AJ489" s="127">
        <f>IF(AJ22=0,0,SUM($F$22:AJ$22)*Inputs!$E$13/$D$22)+IF(AND(AJ$155=1,AI$157=1,Inputs!$E$52="Yes"),(1/Semi_annual)+AI$489,0)</f>
        <v>14.5</v>
      </c>
      <c r="AK489" s="127">
        <f>IF(AK22=0,0,SUM($F$22:AK$22)*Inputs!$E$13/$D$22)+IF(AND(AK$155=1,AJ$157=1,Inputs!$E$52="Yes"),(1/Semi_annual)+AJ$489,0)</f>
        <v>15</v>
      </c>
      <c r="AL489" s="127">
        <f>IF(AL22=0,0,SUM($F$22:AL$22)*Inputs!$E$13/$D$22)+IF(AND(AL$155=1,AK$157=1,Inputs!$E$52="Yes"),(1/Semi_annual)+AK$489,0)</f>
        <v>15.5</v>
      </c>
      <c r="AM489" s="127">
        <f>IF(AM22=0,0,SUM($F$22:AM$22)*Inputs!$E$13/$D$22)+IF(AND(AM$155=1,AL$157=1,Inputs!$E$52="Yes"),(1/Semi_annual)+AL$489,0)</f>
        <v>16</v>
      </c>
      <c r="AN489" s="127">
        <f>IF(AN22=0,0,SUM($F$22:AN$22)*Inputs!$E$13/$D$22)+IF(AND(AN$155=1,AM$157=1,Inputs!$E$52="Yes"),(1/Semi_annual)+AM$489,0)</f>
        <v>16.5</v>
      </c>
      <c r="AO489" s="127">
        <f>IF(AO22=0,0,SUM($F$22:AO$22)*Inputs!$E$13/$D$22)+IF(AND(AO$155=1,AN$157=1,Inputs!$E$52="Yes"),(1/Semi_annual)+AN$489,0)</f>
        <v>17</v>
      </c>
      <c r="AP489" s="127">
        <f>IF(AP22=0,0,SUM($F$22:AP$22)*Inputs!$E$13/$D$22)+IF(AND(AP$155=1,AO$157=1,Inputs!$E$52="Yes"),(1/Semi_annual)+AO$489,0)</f>
        <v>17.5</v>
      </c>
      <c r="AQ489" s="127">
        <f>IF(AQ22=0,0,SUM($F$22:AQ$22)*Inputs!$E$13/$D$22)+IF(AND(AQ$155=1,AP$157=1,Inputs!$E$52="Yes"),(1/Semi_annual)+AP$489,0)</f>
        <v>18</v>
      </c>
      <c r="AR489" s="127">
        <f>IF(AR22=0,0,SUM($F$22:AR$22)*Inputs!$E$13/$D$22)+IF(AND(AR$155=1,AQ$157=1,Inputs!$E$52="Yes"),(1/Semi_annual)+AQ$489,0)</f>
        <v>18.5</v>
      </c>
      <c r="AS489" s="127">
        <f>IF(AS22=0,0,SUM($F$22:AS$22)*Inputs!$E$13/$D$22)+IF(AND(AS$155=1,AR$157=1,Inputs!$E$52="Yes"),(1/Semi_annual)+AR$489,0)</f>
        <v>19</v>
      </c>
      <c r="AT489" s="127">
        <f>IF(AT22=0,0,SUM($F$22:AT$22)*Inputs!$E$13/$D$22)+IF(AND(AT$155=1,AS$157=1,Inputs!$E$52="Yes"),(1/Semi_annual)+AS$489,0)</f>
        <v>19.5</v>
      </c>
      <c r="AU489" s="127">
        <f>IF(AU22=0,0,SUM($F$22:AU$22)*Inputs!$E$13/$D$22)+IF(AND(AU$155=1,AT$157=1,Inputs!$E$52="Yes"),(1/Semi_annual)+AT$489,0)</f>
        <v>20</v>
      </c>
      <c r="AV489" s="127">
        <f>IF(AV22=0,0,SUM($F$22:AV$22)*Inputs!$E$13/$D$22)+IF(AND(AV$155=1,AU$157=1,Inputs!$E$52="Yes"),(1/Semi_annual)+AU$489,0)</f>
        <v>0</v>
      </c>
      <c r="AW489" s="127">
        <f>IF(AW22=0,0,SUM($F$22:AW$22)*Inputs!$E$13/$D$22)+IF(AND(AW$155=1,AV$157=1,Inputs!$E$52="Yes"),(1/Semi_annual)+AV$489,0)</f>
        <v>0</v>
      </c>
      <c r="AX489" s="127">
        <f>IF(AX22=0,0,SUM($F$22:AX$22)*Inputs!$E$13/$D$22)+IF(AND(AX$155=1,AW$157=1,Inputs!$E$52="Yes"),(1/Semi_annual)+AW$489,0)</f>
        <v>0</v>
      </c>
      <c r="AY489" s="127">
        <f>IF(AY22=0,0,SUM($F$22:AY$22)*Inputs!$E$13/$D$22)+IF(AND(AY$155=1,AX$157=1,Inputs!$E$52="Yes"),(1/Semi_annual)+AX$489,0)</f>
        <v>0</v>
      </c>
      <c r="AZ489" s="127">
        <f>IF(AZ22=0,0,SUM($F$22:AZ$22)*Inputs!$E$13/$D$22)+IF(AND(AZ$155=1,AY$157=1,Inputs!$E$52="Yes"),(1/Semi_annual)+AY$489,0)</f>
        <v>0</v>
      </c>
      <c r="BA489" s="127">
        <f>IF(BA22=0,0,SUM($F$22:BA$22)*Inputs!$E$13/$D$22)+IF(AND(BA$155=1,AZ$157=1,Inputs!$E$52="Yes"),(1/Semi_annual)+AZ$489,0)</f>
        <v>0</v>
      </c>
      <c r="BB489" s="127">
        <f>IF(BB22=0,0,SUM($F$22:BB$22)*Inputs!$E$13/$D$22)+IF(AND(BB$155=1,BA$157=1,Inputs!$E$52="Yes"),(1/Semi_annual)+BA$489,0)</f>
        <v>0</v>
      </c>
      <c r="BC489" s="127">
        <f>IF(BC22=0,0,SUM($F$22:BC$22)*Inputs!$E$13/$D$22)+IF(AND(BC$155=1,BB$157=1,Inputs!$E$52="Yes"),(1/Semi_annual)+BB$489,0)</f>
        <v>0</v>
      </c>
      <c r="BD489" s="127">
        <f>IF(BD22=0,0,SUM($F$22:BD$22)*Inputs!$E$13/$D$22)+IF(AND(BD$155=1,BC$157=1,Inputs!$E$52="Yes"),(1/Semi_annual)+BC$489,0)</f>
        <v>0</v>
      </c>
      <c r="BE489" s="127">
        <f>IF(BE22=0,0,SUM($F$22:BE$22)*Inputs!$E$13/$D$22)+IF(AND(BE$155=1,BD$157=1,Inputs!$E$52="Yes"),(1/Semi_annual)+BD$489,0)</f>
        <v>0</v>
      </c>
      <c r="BF489" s="127">
        <f>IF(BF22=0,0,SUM($F$22:BF$22)*Inputs!$E$13/$D$22)+IF(AND(BF$155=1,BE$157=1,Inputs!$E$52="Yes"),(1/Semi_annual)+BE$489,0)</f>
        <v>0</v>
      </c>
      <c r="BG489" s="127">
        <f>IF(BG22=0,0,SUM($F$22:BG$22)*Inputs!$E$13/$D$22)+IF(AND(BG$155=1,BF$157=1,Inputs!$E$52="Yes"),(1/Semi_annual)+BF$489,0)</f>
        <v>0</v>
      </c>
      <c r="BH489" s="127">
        <f>IF(BH22=0,0,SUM($F$22:BH$22)*Inputs!$E$13/$D$22)+IF(AND(BH$155=1,BG$157=1,Inputs!$E$52="Yes"),(1/Semi_annual)+BG$489,0)</f>
        <v>0</v>
      </c>
      <c r="BI489" s="127">
        <f>IF(BI22=0,0,SUM($F$22:BI$22)*Inputs!$E$13/$D$22)+IF(AND(BI$155=1,BH$157=1,Inputs!$E$52="Yes"),(1/Semi_annual)+BH$489,0)</f>
        <v>0</v>
      </c>
      <c r="BJ489" s="127">
        <f>IF(BJ22=0,0,SUM($F$22:BJ$22)*Inputs!$E$13/$D$22)+IF(AND(BJ$155=1,BI$157=1,Inputs!$E$52="Yes"),(1/Semi_annual)+BI$489,0)</f>
        <v>0</v>
      </c>
      <c r="BK489" s="127">
        <f>IF(BK22=0,0,SUM($F$22:BK$22)*Inputs!$E$13/$D$22)+IF(AND(BK$155=1,BJ$157=1,Inputs!$E$52="Yes"),(1/Semi_annual)+BJ$489,0)</f>
        <v>0</v>
      </c>
      <c r="BL489" s="127">
        <f>IF(BL22=0,0,SUM($F$22:BL$22)*Inputs!$E$13/$D$22)+IF(AND(BL$155=1,BK$157=1,Inputs!$E$52="Yes"),(1/Semi_annual)+BK$489,0)</f>
        <v>0</v>
      </c>
      <c r="BM489" s="127">
        <f>IF(BM22=0,0,SUM($F$22:BM$22)*Inputs!$E$13/$D$22)+IF(AND(BM$155=1,BL$157=1,Inputs!$E$52="Yes"),(1/Semi_annual)+BL$489,0)</f>
        <v>0</v>
      </c>
      <c r="BN489" s="127">
        <f>IF(BN22=0,0,SUM($F$22:BN$22)*Inputs!$E$13/$D$22)+IF(AND(BN$155=1,BM$157=1,Inputs!$E$52="Yes"),(1/Semi_annual)+BM$489,0)</f>
        <v>0</v>
      </c>
      <c r="BO489" s="127">
        <f>IF(BO22=0,0,SUM($F$22:BO$22)*Inputs!$E$13/$D$22)+IF(AND(BO$155=1,BN$157=1,Inputs!$E$52="Yes"),(1/Semi_annual)+BN$489,0)</f>
        <v>0</v>
      </c>
      <c r="BP489" s="127">
        <f>IF(BP22=0,0,SUM($F$22:BP$22)*Inputs!$E$13/$D$22)+IF(AND(BP$155=1,BO$157=1,Inputs!$E$52="Yes"),(1/Semi_annual)+BO$489,0)</f>
        <v>0</v>
      </c>
      <c r="BQ489" s="127">
        <f>IF(BQ22=0,0,SUM($F$22:BQ$22)*Inputs!$E$13/$D$22)+IF(AND(BQ$155=1,BP$157=1,Inputs!$E$52="Yes"),(1/Semi_annual)+BP$489,0)</f>
        <v>0</v>
      </c>
      <c r="BR489" s="127">
        <f>IF(BR22=0,0,SUM($F$22:BR$22)*Inputs!$E$13/$D$22)+IF(AND(BR$155=1,BQ$157=1,Inputs!$E$52="Yes"),(1/Semi_annual)+BQ$489,0)</f>
        <v>0</v>
      </c>
      <c r="BS489" s="127">
        <f>IF(BS22=0,0,SUM($F$22:BS$22)*Inputs!$E$13/$D$22)+IF(AND(BS$155=1,BR$157=1,Inputs!$E$52="Yes"),(1/Semi_annual)+BR$489,0)</f>
        <v>0</v>
      </c>
      <c r="BT489" s="127">
        <f>IF(BT22=0,0,SUM($F$22:BT$22)*Inputs!$E$13/$D$22)+IF(AND(BT$155=1,BS$157=1,Inputs!$E$52="Yes"),(1/Semi_annual)+BS$489,0)</f>
        <v>0</v>
      </c>
      <c r="BU489" s="127">
        <f>IF(BU22=0,0,SUM($F$22:BU$22)*Inputs!$E$13/$D$22)+IF(AND(BU$155=1,BT$157=1,Inputs!$E$52="Yes"),(1/Semi_annual)+BT$489,0)</f>
        <v>0</v>
      </c>
      <c r="BV489" s="127">
        <f>IF(BV22=0,0,SUM($F$22:BV$22)*Inputs!$E$13/$D$22)+IF(AND(BV$155=1,BU$157=1,Inputs!$E$52="Yes"),(1/Semi_annual)+BU$489,0)</f>
        <v>0</v>
      </c>
      <c r="BW489" s="127">
        <f>IF(BW22=0,0,SUM($F$22:BW$22)*Inputs!$E$13/$D$22)+IF(AND(BW$155=1,BV$157=1,Inputs!$E$52="Yes"),(1/Semi_annual)+BV$489,0)</f>
        <v>0</v>
      </c>
      <c r="BX489" s="127">
        <f>IF(BX22=0,0,SUM($F$22:BX$22)*Inputs!$E$13/$D$22)+IF(AND(BX$155=1,BW$157=1,Inputs!$E$52="Yes"),(1/Semi_annual)+BW$489,0)</f>
        <v>0</v>
      </c>
      <c r="BY489" s="127">
        <f>IF(BY22=0,0,SUM($F$22:BY$22)*Inputs!$E$13/$D$22)+IF(AND(BY$155=1,BX$157=1,Inputs!$E$52="Yes"),(1/Semi_annual)+BX$489,0)</f>
        <v>0</v>
      </c>
      <c r="BZ489" s="127">
        <f>IF(BZ22=0,0,SUM($F$22:BZ$22)*Inputs!$E$13/$D$22)+IF(AND(BZ$155=1,BY$157=1,Inputs!$E$52="Yes"),(1/Semi_annual)+BY$489,0)</f>
        <v>0</v>
      </c>
      <c r="CA489" s="127">
        <f>IF(CA22=0,0,SUM($F$22:CA$22)*Inputs!$E$13/$D$22)+IF(AND(CA$155=1,BZ$157=1,Inputs!$E$52="Yes"),(1/Semi_annual)+BZ$489,0)</f>
        <v>0</v>
      </c>
      <c r="CB489" s="127">
        <f>IF(CB22=0,0,SUM($F$22:CB$22)*Inputs!$E$13/$D$22)+IF(AND(CB$155=1,CA$157=1,Inputs!$E$52="Yes"),(1/Semi_annual)+CA$489,0)</f>
        <v>0</v>
      </c>
      <c r="CC489" s="127">
        <f>IF(CC22=0,0,SUM($F$22:CC$22)*Inputs!$E$13/$D$22)+IF(AND(CC$155=1,CB$157=1,Inputs!$E$52="Yes"),(1/Semi_annual)+CB$489,0)</f>
        <v>0</v>
      </c>
      <c r="CD489" s="127">
        <f>IF(CD22=0,0,SUM($F$22:CD$22)*Inputs!$E$13/$D$22)+IF(AND(CD$155=1,CC$157=1,Inputs!$E$52="Yes"),(1/Semi_annual)+CC$489,0)</f>
        <v>0</v>
      </c>
      <c r="CE489" s="127">
        <f>IF(CE22=0,0,SUM($F$22:CE$22)*Inputs!$E$13/$D$22)+IF(AND(CE$155=1,CD$157=1,Inputs!$E$52="Yes"),(1/Semi_annual)+CD$489,0)</f>
        <v>0</v>
      </c>
      <c r="CF489" s="127">
        <f>IF(CF22=0,0,SUM($F$22:CF$22)*Inputs!$E$13/$D$22)+IF(AND(CF$155=1,CE$157=1,Inputs!$E$52="Yes"),(1/Semi_annual)+CE$489,0)</f>
        <v>0</v>
      </c>
      <c r="CG489" s="127">
        <f>IF(CG22=0,0,SUM($F$22:CG$22)*Inputs!$E$13/$D$22)+IF(AND(CG$155=1,CF$157=1,Inputs!$E$52="Yes"),(1/Semi_annual)+CF$489,0)</f>
        <v>0</v>
      </c>
      <c r="CH489" s="66"/>
    </row>
    <row r="490" spans="1:86" ht="14.45" customHeight="1" x14ac:dyDescent="0.25">
      <c r="A490" s="74" t="s">
        <v>990</v>
      </c>
    </row>
    <row r="491" spans="1:86" s="207" customFormat="1" ht="15" customHeight="1" x14ac:dyDescent="0.25">
      <c r="B491" s="207" t="s">
        <v>828</v>
      </c>
      <c r="D491" s="305">
        <f ca="1">SUM(F491:CG491)</f>
        <v>2860978.1450060527</v>
      </c>
      <c r="F491" s="305">
        <f t="shared" ref="F491:AK491" ca="1" si="617">F191</f>
        <v>-371583.70995521359</v>
      </c>
      <c r="G491" s="305">
        <f t="shared" ca="1" si="617"/>
        <v>-506516.75</v>
      </c>
      <c r="H491" s="305">
        <f t="shared" ca="1" si="617"/>
        <v>44823.999143835616</v>
      </c>
      <c r="I491" s="305">
        <f t="shared" ca="1" si="617"/>
        <v>46129.493150684917</v>
      </c>
      <c r="J491" s="305">
        <f t="shared" ca="1" si="617"/>
        <v>46201.58779752894</v>
      </c>
      <c r="K491" s="305">
        <f t="shared" ca="1" si="617"/>
        <v>47282.730479452046</v>
      </c>
      <c r="L491" s="305">
        <f t="shared" ca="1" si="617"/>
        <v>47096.426242508554</v>
      </c>
      <c r="M491" s="305">
        <f t="shared" ca="1" si="617"/>
        <v>48464.798741438339</v>
      </c>
      <c r="N491" s="305">
        <f t="shared" ca="1" si="617"/>
        <v>81653.113296268115</v>
      </c>
      <c r="O491" s="305">
        <f t="shared" ca="1" si="617"/>
        <v>84025.519943670253</v>
      </c>
      <c r="P491" s="305">
        <f t="shared" ca="1" si="617"/>
        <v>83694.441128674807</v>
      </c>
      <c r="Q491" s="305">
        <f t="shared" ca="1" si="617"/>
        <v>86126.157942261998</v>
      </c>
      <c r="R491" s="305">
        <f t="shared" ca="1" si="617"/>
        <v>86260.76238980268</v>
      </c>
      <c r="S491" s="305">
        <f t="shared" ca="1" si="617"/>
        <v>88279.311890818557</v>
      </c>
      <c r="T491" s="305">
        <f t="shared" ca="1" si="617"/>
        <v>87931.472210813969</v>
      </c>
      <c r="U491" s="305">
        <f t="shared" ca="1" si="617"/>
        <v>90486.294688088994</v>
      </c>
      <c r="V491" s="305">
        <f t="shared" ca="1" si="617"/>
        <v>90129.75901608431</v>
      </c>
      <c r="W491" s="305">
        <f t="shared" ca="1" si="617"/>
        <v>92748.452055291185</v>
      </c>
      <c r="X491" s="305">
        <f t="shared" ca="1" si="617"/>
        <v>92383.002991486399</v>
      </c>
      <c r="Y491" s="305">
        <f t="shared" ca="1" si="617"/>
        <v>95067.163356673467</v>
      </c>
      <c r="Z491" s="305">
        <f t="shared" ca="1" si="617"/>
        <v>95215.74148100437</v>
      </c>
      <c r="AA491" s="305">
        <f t="shared" ca="1" si="617"/>
        <v>97443.842440590292</v>
      </c>
      <c r="AB491" s="305">
        <f t="shared" ca="1" si="617"/>
        <v>97059.892517930391</v>
      </c>
      <c r="AC491" s="305">
        <f t="shared" ca="1" si="617"/>
        <v>99879.938501605036</v>
      </c>
      <c r="AD491" s="305">
        <f t="shared" ca="1" si="617"/>
        <v>99486.389830878645</v>
      </c>
      <c r="AE491" s="305">
        <f t="shared" ca="1" si="617"/>
        <v>102376.93696414516</v>
      </c>
      <c r="AF491" s="305">
        <f t="shared" ca="1" si="617"/>
        <v>101973.54957665061</v>
      </c>
      <c r="AG491" s="305">
        <f t="shared" ca="1" si="617"/>
        <v>104936.36038824878</v>
      </c>
      <c r="AH491" s="305">
        <f t="shared" ca="1" si="617"/>
        <v>105100.36283715011</v>
      </c>
      <c r="AI491" s="305">
        <f t="shared" ca="1" si="617"/>
        <v>107559.76939795499</v>
      </c>
      <c r="AJ491" s="305">
        <f t="shared" ca="1" si="617"/>
        <v>107135.96052396852</v>
      </c>
      <c r="AK491" s="305">
        <f t="shared" ca="1" si="617"/>
        <v>110248.76363290387</v>
      </c>
      <c r="AL491" s="305">
        <f t="shared" ref="AL491:BQ491" ca="1" si="618">AL191</f>
        <v>109814.35953706772</v>
      </c>
      <c r="AM491" s="305">
        <f t="shared" ca="1" si="618"/>
        <v>113004.98272372647</v>
      </c>
      <c r="AN491" s="305">
        <f t="shared" ca="1" si="618"/>
        <v>112559.71852549442</v>
      </c>
      <c r="AO491" s="305">
        <f t="shared" ca="1" si="618"/>
        <v>115830.1072918196</v>
      </c>
      <c r="AP491" s="305">
        <f t="shared" ca="1" si="618"/>
        <v>116011.13530901093</v>
      </c>
      <c r="AQ491" s="305">
        <f t="shared" ca="1" si="618"/>
        <v>118725.85997411507</v>
      </c>
      <c r="AR491" s="305">
        <f t="shared" ca="1" si="618"/>
        <v>118258.05427584753</v>
      </c>
      <c r="AS491" s="305">
        <f t="shared" ca="1" si="618"/>
        <v>121694.00647346792</v>
      </c>
      <c r="AT491" s="305">
        <f t="shared" ca="1" si="618"/>
        <v>121214.50563274372</v>
      </c>
      <c r="AU491" s="305">
        <f t="shared" ca="1" si="618"/>
        <v>124763.88065955885</v>
      </c>
      <c r="AV491" s="305">
        <f t="shared" ca="1" si="618"/>
        <v>0</v>
      </c>
      <c r="AW491" s="305">
        <f t="shared" ca="1" si="618"/>
        <v>0</v>
      </c>
      <c r="AX491" s="305">
        <f t="shared" ca="1" si="618"/>
        <v>0</v>
      </c>
      <c r="AY491" s="305">
        <f t="shared" ca="1" si="618"/>
        <v>0</v>
      </c>
      <c r="AZ491" s="305">
        <f t="shared" ca="1" si="618"/>
        <v>0</v>
      </c>
      <c r="BA491" s="305">
        <f t="shared" ca="1" si="618"/>
        <v>0</v>
      </c>
      <c r="BB491" s="305">
        <f t="shared" ca="1" si="618"/>
        <v>0</v>
      </c>
      <c r="BC491" s="305">
        <f t="shared" ca="1" si="618"/>
        <v>0</v>
      </c>
      <c r="BD491" s="305">
        <f t="shared" ca="1" si="618"/>
        <v>0</v>
      </c>
      <c r="BE491" s="305">
        <f t="shared" ca="1" si="618"/>
        <v>0</v>
      </c>
      <c r="BF491" s="305">
        <f t="shared" ca="1" si="618"/>
        <v>0</v>
      </c>
      <c r="BG491" s="305">
        <f t="shared" ca="1" si="618"/>
        <v>0</v>
      </c>
      <c r="BH491" s="305">
        <f t="shared" ca="1" si="618"/>
        <v>0</v>
      </c>
      <c r="BI491" s="305">
        <f t="shared" ca="1" si="618"/>
        <v>0</v>
      </c>
      <c r="BJ491" s="305">
        <f t="shared" ca="1" si="618"/>
        <v>0</v>
      </c>
      <c r="BK491" s="305">
        <f t="shared" ca="1" si="618"/>
        <v>0</v>
      </c>
      <c r="BL491" s="305">
        <f t="shared" ca="1" si="618"/>
        <v>0</v>
      </c>
      <c r="BM491" s="305">
        <f t="shared" ca="1" si="618"/>
        <v>0</v>
      </c>
      <c r="BN491" s="305">
        <f t="shared" ca="1" si="618"/>
        <v>0</v>
      </c>
      <c r="BO491" s="305">
        <f t="shared" ca="1" si="618"/>
        <v>0</v>
      </c>
      <c r="BP491" s="305">
        <f t="shared" ca="1" si="618"/>
        <v>0</v>
      </c>
      <c r="BQ491" s="305">
        <f t="shared" ca="1" si="618"/>
        <v>0</v>
      </c>
      <c r="BR491" s="305">
        <f t="shared" ref="BR491:CG491" ca="1" si="619">BR191</f>
        <v>0</v>
      </c>
      <c r="BS491" s="305">
        <f t="shared" ca="1" si="619"/>
        <v>0</v>
      </c>
      <c r="BT491" s="305">
        <f t="shared" ca="1" si="619"/>
        <v>0</v>
      </c>
      <c r="BU491" s="305">
        <f t="shared" ca="1" si="619"/>
        <v>0</v>
      </c>
      <c r="BV491" s="305">
        <f t="shared" ca="1" si="619"/>
        <v>0</v>
      </c>
      <c r="BW491" s="305">
        <f t="shared" ca="1" si="619"/>
        <v>0</v>
      </c>
      <c r="BX491" s="305">
        <f t="shared" ca="1" si="619"/>
        <v>0</v>
      </c>
      <c r="BY491" s="305">
        <f t="shared" ca="1" si="619"/>
        <v>0</v>
      </c>
      <c r="BZ491" s="305">
        <f t="shared" ca="1" si="619"/>
        <v>0</v>
      </c>
      <c r="CA491" s="305">
        <f t="shared" ca="1" si="619"/>
        <v>0</v>
      </c>
      <c r="CB491" s="305">
        <f t="shared" ca="1" si="619"/>
        <v>0</v>
      </c>
      <c r="CC491" s="305">
        <f t="shared" ca="1" si="619"/>
        <v>0</v>
      </c>
      <c r="CD491" s="305">
        <f t="shared" ca="1" si="619"/>
        <v>0</v>
      </c>
      <c r="CE491" s="305">
        <f t="shared" ca="1" si="619"/>
        <v>0</v>
      </c>
      <c r="CF491" s="305">
        <f t="shared" ca="1" si="619"/>
        <v>0</v>
      </c>
      <c r="CG491" s="305">
        <f t="shared" ca="1" si="619"/>
        <v>0</v>
      </c>
      <c r="CH491" s="66"/>
    </row>
    <row r="492" spans="1:86" x14ac:dyDescent="0.25">
      <c r="B492" s="154" t="s">
        <v>355</v>
      </c>
      <c r="D492" s="295">
        <f ca="1">MATCH(1,$F$492:$CG$492,0)-1</f>
        <v>0</v>
      </c>
      <c r="E492" s="154"/>
      <c r="F492" s="296">
        <f t="shared" ref="F492:AK492" ca="1" si="620">IF(F193&lt;0,1,0)</f>
        <v>1</v>
      </c>
      <c r="G492" s="296">
        <f t="shared" ca="1" si="620"/>
        <v>1</v>
      </c>
      <c r="H492" s="296">
        <f t="shared" ca="1" si="620"/>
        <v>0</v>
      </c>
      <c r="I492" s="296">
        <f t="shared" ca="1" si="620"/>
        <v>0</v>
      </c>
      <c r="J492" s="296">
        <f t="shared" ca="1" si="620"/>
        <v>0</v>
      </c>
      <c r="K492" s="296">
        <f t="shared" ca="1" si="620"/>
        <v>0</v>
      </c>
      <c r="L492" s="296">
        <f t="shared" ca="1" si="620"/>
        <v>0</v>
      </c>
      <c r="M492" s="296">
        <f t="shared" ca="1" si="620"/>
        <v>0</v>
      </c>
      <c r="N492" s="296">
        <f t="shared" ca="1" si="620"/>
        <v>0</v>
      </c>
      <c r="O492" s="296">
        <f t="shared" ca="1" si="620"/>
        <v>0</v>
      </c>
      <c r="P492" s="296">
        <f t="shared" ca="1" si="620"/>
        <v>0</v>
      </c>
      <c r="Q492" s="296">
        <f t="shared" ca="1" si="620"/>
        <v>0</v>
      </c>
      <c r="R492" s="296">
        <f t="shared" ca="1" si="620"/>
        <v>0</v>
      </c>
      <c r="S492" s="296">
        <f t="shared" ca="1" si="620"/>
        <v>0</v>
      </c>
      <c r="T492" s="296">
        <f t="shared" ca="1" si="620"/>
        <v>0</v>
      </c>
      <c r="U492" s="296">
        <f t="shared" ca="1" si="620"/>
        <v>0</v>
      </c>
      <c r="V492" s="296">
        <f t="shared" ca="1" si="620"/>
        <v>0</v>
      </c>
      <c r="W492" s="296">
        <f t="shared" ca="1" si="620"/>
        <v>0</v>
      </c>
      <c r="X492" s="296">
        <f t="shared" ca="1" si="620"/>
        <v>0</v>
      </c>
      <c r="Y492" s="296">
        <f t="shared" ca="1" si="620"/>
        <v>0</v>
      </c>
      <c r="Z492" s="296">
        <f t="shared" ca="1" si="620"/>
        <v>0</v>
      </c>
      <c r="AA492" s="296">
        <f t="shared" ca="1" si="620"/>
        <v>0</v>
      </c>
      <c r="AB492" s="296">
        <f t="shared" ca="1" si="620"/>
        <v>0</v>
      </c>
      <c r="AC492" s="296">
        <f t="shared" ca="1" si="620"/>
        <v>0</v>
      </c>
      <c r="AD492" s="296">
        <f t="shared" ca="1" si="620"/>
        <v>0</v>
      </c>
      <c r="AE492" s="296">
        <f t="shared" ca="1" si="620"/>
        <v>0</v>
      </c>
      <c r="AF492" s="296">
        <f t="shared" ca="1" si="620"/>
        <v>0</v>
      </c>
      <c r="AG492" s="296">
        <f t="shared" ca="1" si="620"/>
        <v>0</v>
      </c>
      <c r="AH492" s="296">
        <f t="shared" ca="1" si="620"/>
        <v>0</v>
      </c>
      <c r="AI492" s="296">
        <f t="shared" ca="1" si="620"/>
        <v>0</v>
      </c>
      <c r="AJ492" s="296">
        <f t="shared" ca="1" si="620"/>
        <v>0</v>
      </c>
      <c r="AK492" s="296">
        <f t="shared" ca="1" si="620"/>
        <v>0</v>
      </c>
      <c r="AL492" s="296">
        <f t="shared" ref="AL492:BQ492" ca="1" si="621">IF(AL193&lt;0,1,0)</f>
        <v>0</v>
      </c>
      <c r="AM492" s="296">
        <f t="shared" ca="1" si="621"/>
        <v>0</v>
      </c>
      <c r="AN492" s="296">
        <f t="shared" ca="1" si="621"/>
        <v>0</v>
      </c>
      <c r="AO492" s="296">
        <f t="shared" ca="1" si="621"/>
        <v>0</v>
      </c>
      <c r="AP492" s="296">
        <f t="shared" ca="1" si="621"/>
        <v>0</v>
      </c>
      <c r="AQ492" s="296">
        <f t="shared" ca="1" si="621"/>
        <v>0</v>
      </c>
      <c r="AR492" s="296">
        <f t="shared" ca="1" si="621"/>
        <v>0</v>
      </c>
      <c r="AS492" s="296">
        <f t="shared" ca="1" si="621"/>
        <v>0</v>
      </c>
      <c r="AT492" s="296">
        <f t="shared" ca="1" si="621"/>
        <v>0</v>
      </c>
      <c r="AU492" s="296">
        <f t="shared" ca="1" si="621"/>
        <v>0</v>
      </c>
      <c r="AV492" s="296">
        <f t="shared" ca="1" si="621"/>
        <v>0</v>
      </c>
      <c r="AW492" s="296">
        <f t="shared" ca="1" si="621"/>
        <v>0</v>
      </c>
      <c r="AX492" s="296">
        <f t="shared" ca="1" si="621"/>
        <v>0</v>
      </c>
      <c r="AY492" s="296">
        <f t="shared" ca="1" si="621"/>
        <v>0</v>
      </c>
      <c r="AZ492" s="296">
        <f t="shared" ca="1" si="621"/>
        <v>0</v>
      </c>
      <c r="BA492" s="296">
        <f t="shared" ca="1" si="621"/>
        <v>0</v>
      </c>
      <c r="BB492" s="296">
        <f t="shared" ca="1" si="621"/>
        <v>0</v>
      </c>
      <c r="BC492" s="296">
        <f t="shared" ca="1" si="621"/>
        <v>0</v>
      </c>
      <c r="BD492" s="296">
        <f t="shared" ca="1" si="621"/>
        <v>0</v>
      </c>
      <c r="BE492" s="296">
        <f t="shared" ca="1" si="621"/>
        <v>0</v>
      </c>
      <c r="BF492" s="296">
        <f t="shared" ca="1" si="621"/>
        <v>0</v>
      </c>
      <c r="BG492" s="296">
        <f t="shared" ca="1" si="621"/>
        <v>0</v>
      </c>
      <c r="BH492" s="296">
        <f t="shared" ca="1" si="621"/>
        <v>0</v>
      </c>
      <c r="BI492" s="296">
        <f t="shared" ca="1" si="621"/>
        <v>0</v>
      </c>
      <c r="BJ492" s="296">
        <f t="shared" ca="1" si="621"/>
        <v>0</v>
      </c>
      <c r="BK492" s="296">
        <f t="shared" ca="1" si="621"/>
        <v>0</v>
      </c>
      <c r="BL492" s="296">
        <f t="shared" ca="1" si="621"/>
        <v>0</v>
      </c>
      <c r="BM492" s="296">
        <f t="shared" ca="1" si="621"/>
        <v>0</v>
      </c>
      <c r="BN492" s="296">
        <f t="shared" ca="1" si="621"/>
        <v>0</v>
      </c>
      <c r="BO492" s="296">
        <f t="shared" ca="1" si="621"/>
        <v>0</v>
      </c>
      <c r="BP492" s="296">
        <f t="shared" ca="1" si="621"/>
        <v>0</v>
      </c>
      <c r="BQ492" s="296">
        <f t="shared" ca="1" si="621"/>
        <v>0</v>
      </c>
      <c r="BR492" s="296">
        <f t="shared" ref="BR492:CG492" ca="1" si="622">IF(BR193&lt;0,1,0)</f>
        <v>0</v>
      </c>
      <c r="BS492" s="296">
        <f t="shared" ca="1" si="622"/>
        <v>0</v>
      </c>
      <c r="BT492" s="296">
        <f t="shared" ca="1" si="622"/>
        <v>0</v>
      </c>
      <c r="BU492" s="296">
        <f t="shared" ca="1" si="622"/>
        <v>0</v>
      </c>
      <c r="BV492" s="296">
        <f t="shared" ca="1" si="622"/>
        <v>0</v>
      </c>
      <c r="BW492" s="296">
        <f t="shared" ca="1" si="622"/>
        <v>0</v>
      </c>
      <c r="BX492" s="296">
        <f t="shared" ca="1" si="622"/>
        <v>0</v>
      </c>
      <c r="BY492" s="296">
        <f t="shared" ca="1" si="622"/>
        <v>0</v>
      </c>
      <c r="BZ492" s="296">
        <f t="shared" ca="1" si="622"/>
        <v>0</v>
      </c>
      <c r="CA492" s="296">
        <f t="shared" ca="1" si="622"/>
        <v>0</v>
      </c>
      <c r="CB492" s="296">
        <f t="shared" ca="1" si="622"/>
        <v>0</v>
      </c>
      <c r="CC492" s="296">
        <f t="shared" ca="1" si="622"/>
        <v>0</v>
      </c>
      <c r="CD492" s="296">
        <f t="shared" ca="1" si="622"/>
        <v>0</v>
      </c>
      <c r="CE492" s="296">
        <f t="shared" ca="1" si="622"/>
        <v>0</v>
      </c>
      <c r="CF492" s="296">
        <f t="shared" ca="1" si="622"/>
        <v>0</v>
      </c>
      <c r="CG492" s="296">
        <f t="shared" ca="1" si="622"/>
        <v>0</v>
      </c>
    </row>
    <row r="493" spans="1:86" x14ac:dyDescent="0.25">
      <c r="B493" s="74" t="s">
        <v>94</v>
      </c>
      <c r="D493" s="307">
        <f ca="1">XIRR(OFFSET($F$491:$CG$491,0,$D$492),OFFSET($F16:$CG$16,0,$D$492),10%)</f>
        <v>0.16450538039207463</v>
      </c>
    </row>
    <row r="494" spans="1:86" x14ac:dyDescent="0.25">
      <c r="B494" s="74" t="str">
        <f>"Project NPV at "&amp;Inputs!E$200*100&amp;"%"</f>
        <v>Project NPV at 6%</v>
      </c>
      <c r="D494" s="90">
        <f ca="1">XNPV(Inputs!E200,F491:CG491,F16:CG16)</f>
        <v>1085668.3356720263</v>
      </c>
    </row>
    <row r="495" spans="1:86" x14ac:dyDescent="0.25">
      <c r="D495" s="126"/>
    </row>
    <row r="496" spans="1:86" x14ac:dyDescent="0.25">
      <c r="B496" s="66" t="s">
        <v>607</v>
      </c>
      <c r="D496" s="126"/>
      <c r="F496" s="90">
        <f t="shared" ref="F496:AK496" ca="1" si="623">(F$491+E$496)*F$155</f>
        <v>-371583.70995521359</v>
      </c>
      <c r="G496" s="90">
        <f t="shared" ca="1" si="623"/>
        <v>-878100.45995521359</v>
      </c>
      <c r="H496" s="90">
        <f t="shared" ca="1" si="623"/>
        <v>-833276.46081137797</v>
      </c>
      <c r="I496" s="90">
        <f t="shared" ca="1" si="623"/>
        <v>-787146.9676606931</v>
      </c>
      <c r="J496" s="90">
        <f t="shared" ca="1" si="623"/>
        <v>-740945.37986316415</v>
      </c>
      <c r="K496" s="90">
        <f t="shared" ca="1" si="623"/>
        <v>-693662.64938371209</v>
      </c>
      <c r="L496" s="90">
        <f t="shared" ca="1" si="623"/>
        <v>-646566.22314120352</v>
      </c>
      <c r="M496" s="90">
        <f t="shared" ca="1" si="623"/>
        <v>-598101.42439976521</v>
      </c>
      <c r="N496" s="90">
        <f t="shared" ca="1" si="623"/>
        <v>-516448.31110349711</v>
      </c>
      <c r="O496" s="90">
        <f t="shared" ca="1" si="623"/>
        <v>-432422.79115982685</v>
      </c>
      <c r="P496" s="90">
        <f t="shared" ca="1" si="623"/>
        <v>-348728.35003115202</v>
      </c>
      <c r="Q496" s="90">
        <f t="shared" ca="1" si="623"/>
        <v>-262602.19208889001</v>
      </c>
      <c r="R496" s="90">
        <f t="shared" ca="1" si="623"/>
        <v>-176341.42969908734</v>
      </c>
      <c r="S496" s="90">
        <f t="shared" ca="1" si="623"/>
        <v>-88062.117808268784</v>
      </c>
      <c r="T496" s="90">
        <f t="shared" ca="1" si="623"/>
        <v>-130.64559745481529</v>
      </c>
      <c r="U496" s="90">
        <f t="shared" ca="1" si="623"/>
        <v>90355.649090634179</v>
      </c>
      <c r="V496" s="90">
        <f t="shared" ca="1" si="623"/>
        <v>180485.4081067185</v>
      </c>
      <c r="W496" s="90">
        <f t="shared" ca="1" si="623"/>
        <v>273233.86016200972</v>
      </c>
      <c r="X496" s="90">
        <f t="shared" ca="1" si="623"/>
        <v>365616.86315349612</v>
      </c>
      <c r="Y496" s="90">
        <f t="shared" ca="1" si="623"/>
        <v>460684.02651016961</v>
      </c>
      <c r="Z496" s="90">
        <f t="shared" ca="1" si="623"/>
        <v>555899.76799117401</v>
      </c>
      <c r="AA496" s="90">
        <f t="shared" ca="1" si="623"/>
        <v>653343.61043176427</v>
      </c>
      <c r="AB496" s="90">
        <f t="shared" ca="1" si="623"/>
        <v>750403.50294969464</v>
      </c>
      <c r="AC496" s="90">
        <f t="shared" ca="1" si="623"/>
        <v>850283.4414512997</v>
      </c>
      <c r="AD496" s="90">
        <f t="shared" ca="1" si="623"/>
        <v>949769.83128217841</v>
      </c>
      <c r="AE496" s="90">
        <f t="shared" ca="1" si="623"/>
        <v>1052146.7682463236</v>
      </c>
      <c r="AF496" s="90">
        <f t="shared" ca="1" si="623"/>
        <v>1154120.3178229742</v>
      </c>
      <c r="AG496" s="90">
        <f t="shared" ca="1" si="623"/>
        <v>1259056.6782112229</v>
      </c>
      <c r="AH496" s="90">
        <f t="shared" ca="1" si="623"/>
        <v>1364157.0410483731</v>
      </c>
      <c r="AI496" s="90">
        <f t="shared" ca="1" si="623"/>
        <v>1471716.810446328</v>
      </c>
      <c r="AJ496" s="90">
        <f t="shared" ca="1" si="623"/>
        <v>1578852.7709702966</v>
      </c>
      <c r="AK496" s="90">
        <f t="shared" ca="1" si="623"/>
        <v>1689101.5346032004</v>
      </c>
      <c r="AL496" s="90">
        <f t="shared" ref="AL496:BQ496" ca="1" si="624">(AL$491+AK$496)*AL$155</f>
        <v>1798915.8941402682</v>
      </c>
      <c r="AM496" s="90">
        <f t="shared" ca="1" si="624"/>
        <v>1911920.8768639946</v>
      </c>
      <c r="AN496" s="90">
        <f t="shared" ca="1" si="624"/>
        <v>2024480.5953894891</v>
      </c>
      <c r="AO496" s="90">
        <f t="shared" ca="1" si="624"/>
        <v>2140310.7026813086</v>
      </c>
      <c r="AP496" s="90">
        <f t="shared" ca="1" si="624"/>
        <v>2256321.8379903194</v>
      </c>
      <c r="AQ496" s="90">
        <f t="shared" ca="1" si="624"/>
        <v>2375047.6979644345</v>
      </c>
      <c r="AR496" s="90">
        <f t="shared" ca="1" si="624"/>
        <v>2493305.752240282</v>
      </c>
      <c r="AS496" s="90">
        <f t="shared" ca="1" si="624"/>
        <v>2614999.7587137502</v>
      </c>
      <c r="AT496" s="90">
        <f t="shared" ca="1" si="624"/>
        <v>2736214.2643464939</v>
      </c>
      <c r="AU496" s="90">
        <f t="shared" ca="1" si="624"/>
        <v>2860978.1450060527</v>
      </c>
      <c r="AV496" s="90">
        <f t="shared" ca="1" si="624"/>
        <v>0</v>
      </c>
      <c r="AW496" s="90">
        <f t="shared" ca="1" si="624"/>
        <v>0</v>
      </c>
      <c r="AX496" s="90">
        <f t="shared" ca="1" si="624"/>
        <v>0</v>
      </c>
      <c r="AY496" s="90">
        <f t="shared" ca="1" si="624"/>
        <v>0</v>
      </c>
      <c r="AZ496" s="90">
        <f t="shared" ca="1" si="624"/>
        <v>0</v>
      </c>
      <c r="BA496" s="90">
        <f t="shared" ca="1" si="624"/>
        <v>0</v>
      </c>
      <c r="BB496" s="90">
        <f t="shared" ca="1" si="624"/>
        <v>0</v>
      </c>
      <c r="BC496" s="90">
        <f t="shared" ca="1" si="624"/>
        <v>0</v>
      </c>
      <c r="BD496" s="90">
        <f t="shared" ca="1" si="624"/>
        <v>0</v>
      </c>
      <c r="BE496" s="90">
        <f t="shared" ca="1" si="624"/>
        <v>0</v>
      </c>
      <c r="BF496" s="90">
        <f t="shared" ca="1" si="624"/>
        <v>0</v>
      </c>
      <c r="BG496" s="90">
        <f t="shared" ca="1" si="624"/>
        <v>0</v>
      </c>
      <c r="BH496" s="90">
        <f t="shared" ca="1" si="624"/>
        <v>0</v>
      </c>
      <c r="BI496" s="90">
        <f t="shared" ca="1" si="624"/>
        <v>0</v>
      </c>
      <c r="BJ496" s="90">
        <f t="shared" ca="1" si="624"/>
        <v>0</v>
      </c>
      <c r="BK496" s="90">
        <f t="shared" ca="1" si="624"/>
        <v>0</v>
      </c>
      <c r="BL496" s="90">
        <f t="shared" ca="1" si="624"/>
        <v>0</v>
      </c>
      <c r="BM496" s="90">
        <f t="shared" ca="1" si="624"/>
        <v>0</v>
      </c>
      <c r="BN496" s="90">
        <f t="shared" ca="1" si="624"/>
        <v>0</v>
      </c>
      <c r="BO496" s="90">
        <f t="shared" ca="1" si="624"/>
        <v>0</v>
      </c>
      <c r="BP496" s="90">
        <f t="shared" ca="1" si="624"/>
        <v>0</v>
      </c>
      <c r="BQ496" s="90">
        <f t="shared" ca="1" si="624"/>
        <v>0</v>
      </c>
      <c r="BR496" s="90">
        <f t="shared" ref="BR496:CG496" ca="1" si="625">(BR$491+BQ$496)*BR$155</f>
        <v>0</v>
      </c>
      <c r="BS496" s="90">
        <f t="shared" ca="1" si="625"/>
        <v>0</v>
      </c>
      <c r="BT496" s="90">
        <f t="shared" ca="1" si="625"/>
        <v>0</v>
      </c>
      <c r="BU496" s="90">
        <f t="shared" ca="1" si="625"/>
        <v>0</v>
      </c>
      <c r="BV496" s="90">
        <f t="shared" ca="1" si="625"/>
        <v>0</v>
      </c>
      <c r="BW496" s="90">
        <f t="shared" ca="1" si="625"/>
        <v>0</v>
      </c>
      <c r="BX496" s="90">
        <f t="shared" ca="1" si="625"/>
        <v>0</v>
      </c>
      <c r="BY496" s="90">
        <f t="shared" ca="1" si="625"/>
        <v>0</v>
      </c>
      <c r="BZ496" s="90">
        <f t="shared" ca="1" si="625"/>
        <v>0</v>
      </c>
      <c r="CA496" s="90">
        <f t="shared" ca="1" si="625"/>
        <v>0</v>
      </c>
      <c r="CB496" s="90">
        <f t="shared" ca="1" si="625"/>
        <v>0</v>
      </c>
      <c r="CC496" s="90">
        <f t="shared" ca="1" si="625"/>
        <v>0</v>
      </c>
      <c r="CD496" s="90">
        <f t="shared" ca="1" si="625"/>
        <v>0</v>
      </c>
      <c r="CE496" s="90">
        <f t="shared" ca="1" si="625"/>
        <v>0</v>
      </c>
      <c r="CF496" s="90">
        <f t="shared" ca="1" si="625"/>
        <v>0</v>
      </c>
      <c r="CG496" s="90">
        <f t="shared" ca="1" si="625"/>
        <v>0</v>
      </c>
    </row>
    <row r="497" spans="1:85" ht="13.9" customHeight="1" x14ac:dyDescent="0.25">
      <c r="B497" s="74" t="s">
        <v>608</v>
      </c>
      <c r="D497" s="570">
        <f ca="1">SUM(F497:CG497)</f>
        <v>7</v>
      </c>
      <c r="F497" s="748">
        <f t="shared" ref="F497:AK497" ca="1" si="626">IF(AND(F496&gt;0,E496&lt;=0),F489,0)</f>
        <v>0</v>
      </c>
      <c r="G497" s="748">
        <f t="shared" ca="1" si="626"/>
        <v>0</v>
      </c>
      <c r="H497" s="748">
        <f t="shared" ca="1" si="626"/>
        <v>0</v>
      </c>
      <c r="I497" s="748">
        <f t="shared" ca="1" si="626"/>
        <v>0</v>
      </c>
      <c r="J497" s="748">
        <f t="shared" ca="1" si="626"/>
        <v>0</v>
      </c>
      <c r="K497" s="748">
        <f t="shared" ca="1" si="626"/>
        <v>0</v>
      </c>
      <c r="L497" s="748">
        <f t="shared" ca="1" si="626"/>
        <v>0</v>
      </c>
      <c r="M497" s="748">
        <f t="shared" ca="1" si="626"/>
        <v>0</v>
      </c>
      <c r="N497" s="748">
        <f t="shared" ca="1" si="626"/>
        <v>0</v>
      </c>
      <c r="O497" s="748">
        <f t="shared" ca="1" si="626"/>
        <v>0</v>
      </c>
      <c r="P497" s="748">
        <f t="shared" ca="1" si="626"/>
        <v>0</v>
      </c>
      <c r="Q497" s="748">
        <f t="shared" ca="1" si="626"/>
        <v>0</v>
      </c>
      <c r="R497" s="748">
        <f t="shared" ca="1" si="626"/>
        <v>0</v>
      </c>
      <c r="S497" s="748">
        <f t="shared" ca="1" si="626"/>
        <v>0</v>
      </c>
      <c r="T497" s="748">
        <f t="shared" ca="1" si="626"/>
        <v>0</v>
      </c>
      <c r="U497" s="748">
        <f t="shared" ca="1" si="626"/>
        <v>7</v>
      </c>
      <c r="V497" s="748">
        <f t="shared" ca="1" si="626"/>
        <v>0</v>
      </c>
      <c r="W497" s="748">
        <f t="shared" ca="1" si="626"/>
        <v>0</v>
      </c>
      <c r="X497" s="748">
        <f t="shared" ca="1" si="626"/>
        <v>0</v>
      </c>
      <c r="Y497" s="748">
        <f t="shared" ca="1" si="626"/>
        <v>0</v>
      </c>
      <c r="Z497" s="748">
        <f t="shared" ca="1" si="626"/>
        <v>0</v>
      </c>
      <c r="AA497" s="748">
        <f t="shared" ca="1" si="626"/>
        <v>0</v>
      </c>
      <c r="AB497" s="748">
        <f t="shared" ca="1" si="626"/>
        <v>0</v>
      </c>
      <c r="AC497" s="748">
        <f t="shared" ca="1" si="626"/>
        <v>0</v>
      </c>
      <c r="AD497" s="748">
        <f t="shared" ca="1" si="626"/>
        <v>0</v>
      </c>
      <c r="AE497" s="748">
        <f t="shared" ca="1" si="626"/>
        <v>0</v>
      </c>
      <c r="AF497" s="748">
        <f t="shared" ca="1" si="626"/>
        <v>0</v>
      </c>
      <c r="AG497" s="748">
        <f t="shared" ca="1" si="626"/>
        <v>0</v>
      </c>
      <c r="AH497" s="748">
        <f t="shared" ca="1" si="626"/>
        <v>0</v>
      </c>
      <c r="AI497" s="748">
        <f t="shared" ca="1" si="626"/>
        <v>0</v>
      </c>
      <c r="AJ497" s="748">
        <f t="shared" ca="1" si="626"/>
        <v>0</v>
      </c>
      <c r="AK497" s="748">
        <f t="shared" ca="1" si="626"/>
        <v>0</v>
      </c>
      <c r="AL497" s="748">
        <f t="shared" ref="AL497:BQ497" ca="1" si="627">IF(AND(AL496&gt;0,AK496&lt;=0),AL489,0)</f>
        <v>0</v>
      </c>
      <c r="AM497" s="748">
        <f t="shared" ca="1" si="627"/>
        <v>0</v>
      </c>
      <c r="AN497" s="748">
        <f t="shared" ca="1" si="627"/>
        <v>0</v>
      </c>
      <c r="AO497" s="748">
        <f t="shared" ca="1" si="627"/>
        <v>0</v>
      </c>
      <c r="AP497" s="748">
        <f t="shared" ca="1" si="627"/>
        <v>0</v>
      </c>
      <c r="AQ497" s="748">
        <f t="shared" ca="1" si="627"/>
        <v>0</v>
      </c>
      <c r="AR497" s="748">
        <f t="shared" ca="1" si="627"/>
        <v>0</v>
      </c>
      <c r="AS497" s="748">
        <f t="shared" ca="1" si="627"/>
        <v>0</v>
      </c>
      <c r="AT497" s="748">
        <f t="shared" ca="1" si="627"/>
        <v>0</v>
      </c>
      <c r="AU497" s="748">
        <f t="shared" ca="1" si="627"/>
        <v>0</v>
      </c>
      <c r="AV497" s="748">
        <f t="shared" ca="1" si="627"/>
        <v>0</v>
      </c>
      <c r="AW497" s="748">
        <f t="shared" ca="1" si="627"/>
        <v>0</v>
      </c>
      <c r="AX497" s="748">
        <f t="shared" ca="1" si="627"/>
        <v>0</v>
      </c>
      <c r="AY497" s="748">
        <f t="shared" ca="1" si="627"/>
        <v>0</v>
      </c>
      <c r="AZ497" s="748">
        <f t="shared" ca="1" si="627"/>
        <v>0</v>
      </c>
      <c r="BA497" s="748">
        <f t="shared" ca="1" si="627"/>
        <v>0</v>
      </c>
      <c r="BB497" s="748">
        <f t="shared" ca="1" si="627"/>
        <v>0</v>
      </c>
      <c r="BC497" s="748">
        <f t="shared" ca="1" si="627"/>
        <v>0</v>
      </c>
      <c r="BD497" s="748">
        <f t="shared" ca="1" si="627"/>
        <v>0</v>
      </c>
      <c r="BE497" s="748">
        <f t="shared" ca="1" si="627"/>
        <v>0</v>
      </c>
      <c r="BF497" s="748">
        <f t="shared" ca="1" si="627"/>
        <v>0</v>
      </c>
      <c r="BG497" s="748">
        <f t="shared" ca="1" si="627"/>
        <v>0</v>
      </c>
      <c r="BH497" s="748">
        <f t="shared" ca="1" si="627"/>
        <v>0</v>
      </c>
      <c r="BI497" s="748">
        <f t="shared" ca="1" si="627"/>
        <v>0</v>
      </c>
      <c r="BJ497" s="748">
        <f t="shared" ca="1" si="627"/>
        <v>0</v>
      </c>
      <c r="BK497" s="748">
        <f t="shared" ca="1" si="627"/>
        <v>0</v>
      </c>
      <c r="BL497" s="748">
        <f t="shared" ca="1" si="627"/>
        <v>0</v>
      </c>
      <c r="BM497" s="748">
        <f t="shared" ca="1" si="627"/>
        <v>0</v>
      </c>
      <c r="BN497" s="748">
        <f t="shared" ca="1" si="627"/>
        <v>0</v>
      </c>
      <c r="BO497" s="748">
        <f t="shared" ca="1" si="627"/>
        <v>0</v>
      </c>
      <c r="BP497" s="748">
        <f t="shared" ca="1" si="627"/>
        <v>0</v>
      </c>
      <c r="BQ497" s="748">
        <f t="shared" ca="1" si="627"/>
        <v>0</v>
      </c>
      <c r="BR497" s="748">
        <f t="shared" ref="BR497:CG497" ca="1" si="628">IF(AND(BR496&gt;0,BQ496&lt;=0),BR489,0)</f>
        <v>0</v>
      </c>
      <c r="BS497" s="748">
        <f t="shared" ca="1" si="628"/>
        <v>0</v>
      </c>
      <c r="BT497" s="748">
        <f t="shared" ca="1" si="628"/>
        <v>0</v>
      </c>
      <c r="BU497" s="748">
        <f t="shared" ca="1" si="628"/>
        <v>0</v>
      </c>
      <c r="BV497" s="748">
        <f t="shared" ca="1" si="628"/>
        <v>0</v>
      </c>
      <c r="BW497" s="748">
        <f t="shared" ca="1" si="628"/>
        <v>0</v>
      </c>
      <c r="BX497" s="748">
        <f t="shared" ca="1" si="628"/>
        <v>0</v>
      </c>
      <c r="BY497" s="748">
        <f t="shared" ca="1" si="628"/>
        <v>0</v>
      </c>
      <c r="BZ497" s="748">
        <f t="shared" ca="1" si="628"/>
        <v>0</v>
      </c>
      <c r="CA497" s="748">
        <f t="shared" ca="1" si="628"/>
        <v>0</v>
      </c>
      <c r="CB497" s="748">
        <f t="shared" ca="1" si="628"/>
        <v>0</v>
      </c>
      <c r="CC497" s="748">
        <f t="shared" ca="1" si="628"/>
        <v>0</v>
      </c>
      <c r="CD497" s="748">
        <f t="shared" ca="1" si="628"/>
        <v>0</v>
      </c>
      <c r="CE497" s="748">
        <f t="shared" ca="1" si="628"/>
        <v>0</v>
      </c>
      <c r="CF497" s="748">
        <f t="shared" ca="1" si="628"/>
        <v>0</v>
      </c>
      <c r="CG497" s="748">
        <f t="shared" ca="1" si="628"/>
        <v>0</v>
      </c>
    </row>
    <row r="498" spans="1:85" ht="6.6" customHeight="1" x14ac:dyDescent="0.25"/>
    <row r="499" spans="1:85" ht="6.6" customHeight="1" x14ac:dyDescent="0.25"/>
    <row r="500" spans="1:85" ht="14.45" customHeight="1" x14ac:dyDescent="0.25">
      <c r="A500" s="74" t="s">
        <v>991</v>
      </c>
    </row>
    <row r="501" spans="1:85" x14ac:dyDescent="0.25">
      <c r="B501" s="66" t="s">
        <v>77</v>
      </c>
      <c r="D501" s="90">
        <f>SUM(F501:CG501)</f>
        <v>-229388.33592630341</v>
      </c>
      <c r="F501" s="90">
        <f>-F$208</f>
        <v>-92895.927488803398</v>
      </c>
      <c r="G501" s="90">
        <f t="shared" ref="G501:BR501" si="629">-G$208</f>
        <v>-136492.40843750001</v>
      </c>
      <c r="H501" s="90">
        <f t="shared" si="629"/>
        <v>0</v>
      </c>
      <c r="I501" s="90">
        <f t="shared" si="629"/>
        <v>0</v>
      </c>
      <c r="J501" s="90">
        <f t="shared" si="629"/>
        <v>0</v>
      </c>
      <c r="K501" s="90">
        <f t="shared" si="629"/>
        <v>0</v>
      </c>
      <c r="L501" s="90">
        <f t="shared" si="629"/>
        <v>0</v>
      </c>
      <c r="M501" s="90">
        <f t="shared" si="629"/>
        <v>0</v>
      </c>
      <c r="N501" s="90">
        <f t="shared" si="629"/>
        <v>0</v>
      </c>
      <c r="O501" s="90">
        <f t="shared" si="629"/>
        <v>0</v>
      </c>
      <c r="P501" s="90">
        <f t="shared" si="629"/>
        <v>0</v>
      </c>
      <c r="Q501" s="90">
        <f t="shared" si="629"/>
        <v>0</v>
      </c>
      <c r="R501" s="90">
        <f t="shared" si="629"/>
        <v>0</v>
      </c>
      <c r="S501" s="90">
        <f t="shared" si="629"/>
        <v>0</v>
      </c>
      <c r="T501" s="90">
        <f t="shared" si="629"/>
        <v>0</v>
      </c>
      <c r="U501" s="90">
        <f t="shared" si="629"/>
        <v>0</v>
      </c>
      <c r="V501" s="90">
        <f t="shared" si="629"/>
        <v>0</v>
      </c>
      <c r="W501" s="90">
        <f t="shared" si="629"/>
        <v>0</v>
      </c>
      <c r="X501" s="90">
        <f t="shared" si="629"/>
        <v>0</v>
      </c>
      <c r="Y501" s="90">
        <f t="shared" si="629"/>
        <v>0</v>
      </c>
      <c r="Z501" s="90">
        <f t="shared" si="629"/>
        <v>0</v>
      </c>
      <c r="AA501" s="90">
        <f t="shared" si="629"/>
        <v>0</v>
      </c>
      <c r="AB501" s="90">
        <f t="shared" si="629"/>
        <v>0</v>
      </c>
      <c r="AC501" s="90">
        <f t="shared" si="629"/>
        <v>0</v>
      </c>
      <c r="AD501" s="90">
        <f t="shared" si="629"/>
        <v>0</v>
      </c>
      <c r="AE501" s="90">
        <f t="shared" si="629"/>
        <v>0</v>
      </c>
      <c r="AF501" s="90">
        <f t="shared" si="629"/>
        <v>0</v>
      </c>
      <c r="AG501" s="90">
        <f t="shared" si="629"/>
        <v>0</v>
      </c>
      <c r="AH501" s="90">
        <f t="shared" si="629"/>
        <v>0</v>
      </c>
      <c r="AI501" s="90">
        <f t="shared" si="629"/>
        <v>0</v>
      </c>
      <c r="AJ501" s="90">
        <f t="shared" si="629"/>
        <v>0</v>
      </c>
      <c r="AK501" s="90">
        <f t="shared" si="629"/>
        <v>0</v>
      </c>
      <c r="AL501" s="90">
        <f t="shared" si="629"/>
        <v>0</v>
      </c>
      <c r="AM501" s="90">
        <f t="shared" si="629"/>
        <v>0</v>
      </c>
      <c r="AN501" s="90">
        <f t="shared" si="629"/>
        <v>0</v>
      </c>
      <c r="AO501" s="90">
        <f t="shared" si="629"/>
        <v>0</v>
      </c>
      <c r="AP501" s="90">
        <f t="shared" si="629"/>
        <v>0</v>
      </c>
      <c r="AQ501" s="90">
        <f t="shared" si="629"/>
        <v>0</v>
      </c>
      <c r="AR501" s="90">
        <f t="shared" si="629"/>
        <v>0</v>
      </c>
      <c r="AS501" s="90">
        <f t="shared" si="629"/>
        <v>0</v>
      </c>
      <c r="AT501" s="90">
        <f t="shared" si="629"/>
        <v>0</v>
      </c>
      <c r="AU501" s="90">
        <f t="shared" si="629"/>
        <v>0</v>
      </c>
      <c r="AV501" s="90">
        <f t="shared" si="629"/>
        <v>0</v>
      </c>
      <c r="AW501" s="90">
        <f t="shared" si="629"/>
        <v>0</v>
      </c>
      <c r="AX501" s="90">
        <f t="shared" si="629"/>
        <v>0</v>
      </c>
      <c r="AY501" s="90">
        <f t="shared" si="629"/>
        <v>0</v>
      </c>
      <c r="AZ501" s="90">
        <f t="shared" si="629"/>
        <v>0</v>
      </c>
      <c r="BA501" s="90">
        <f t="shared" si="629"/>
        <v>0</v>
      </c>
      <c r="BB501" s="90">
        <f t="shared" si="629"/>
        <v>0</v>
      </c>
      <c r="BC501" s="90">
        <f t="shared" si="629"/>
        <v>0</v>
      </c>
      <c r="BD501" s="90">
        <f t="shared" si="629"/>
        <v>0</v>
      </c>
      <c r="BE501" s="90">
        <f t="shared" si="629"/>
        <v>0</v>
      </c>
      <c r="BF501" s="90">
        <f t="shared" si="629"/>
        <v>0</v>
      </c>
      <c r="BG501" s="90">
        <f t="shared" si="629"/>
        <v>0</v>
      </c>
      <c r="BH501" s="90">
        <f t="shared" si="629"/>
        <v>0</v>
      </c>
      <c r="BI501" s="90">
        <f t="shared" si="629"/>
        <v>0</v>
      </c>
      <c r="BJ501" s="90">
        <f t="shared" si="629"/>
        <v>0</v>
      </c>
      <c r="BK501" s="90">
        <f t="shared" si="629"/>
        <v>0</v>
      </c>
      <c r="BL501" s="90">
        <f t="shared" si="629"/>
        <v>0</v>
      </c>
      <c r="BM501" s="90">
        <f t="shared" si="629"/>
        <v>0</v>
      </c>
      <c r="BN501" s="90">
        <f t="shared" si="629"/>
        <v>0</v>
      </c>
      <c r="BO501" s="90">
        <f t="shared" si="629"/>
        <v>0</v>
      </c>
      <c r="BP501" s="90">
        <f t="shared" si="629"/>
        <v>0</v>
      </c>
      <c r="BQ501" s="90">
        <f t="shared" si="629"/>
        <v>0</v>
      </c>
      <c r="BR501" s="90">
        <f t="shared" si="629"/>
        <v>0</v>
      </c>
      <c r="BS501" s="90">
        <f t="shared" ref="BS501:CG501" si="630">-BS$208</f>
        <v>0</v>
      </c>
      <c r="BT501" s="90">
        <f t="shared" si="630"/>
        <v>0</v>
      </c>
      <c r="BU501" s="90">
        <f t="shared" si="630"/>
        <v>0</v>
      </c>
      <c r="BV501" s="90">
        <f t="shared" si="630"/>
        <v>0</v>
      </c>
      <c r="BW501" s="90">
        <f t="shared" si="630"/>
        <v>0</v>
      </c>
      <c r="BX501" s="90">
        <f t="shared" si="630"/>
        <v>0</v>
      </c>
      <c r="BY501" s="90">
        <f t="shared" si="630"/>
        <v>0</v>
      </c>
      <c r="BZ501" s="90">
        <f t="shared" si="630"/>
        <v>0</v>
      </c>
      <c r="CA501" s="90">
        <f t="shared" si="630"/>
        <v>0</v>
      </c>
      <c r="CB501" s="90">
        <f t="shared" si="630"/>
        <v>0</v>
      </c>
      <c r="CC501" s="90">
        <f t="shared" si="630"/>
        <v>0</v>
      </c>
      <c r="CD501" s="90">
        <f t="shared" si="630"/>
        <v>0</v>
      </c>
      <c r="CE501" s="90">
        <f t="shared" si="630"/>
        <v>0</v>
      </c>
      <c r="CF501" s="90">
        <f t="shared" si="630"/>
        <v>0</v>
      </c>
      <c r="CG501" s="90">
        <f t="shared" si="630"/>
        <v>0</v>
      </c>
    </row>
    <row r="502" spans="1:85" x14ac:dyDescent="0.25">
      <c r="B502" s="66" t="s">
        <v>635</v>
      </c>
      <c r="D502" s="90">
        <f ca="1">SUM(F502:CG502)</f>
        <v>1978456.4305723135</v>
      </c>
      <c r="F502" s="305">
        <f ca="1">-F$369</f>
        <v>0</v>
      </c>
      <c r="G502" s="305">
        <f t="shared" ref="G502:BR502" ca="1" si="631">-G$369</f>
        <v>0</v>
      </c>
      <c r="H502" s="305">
        <f t="shared" ca="1" si="631"/>
        <v>1357.6223869325156</v>
      </c>
      <c r="I502" s="305">
        <f t="shared" ca="1" si="631"/>
        <v>2461.2978392379009</v>
      </c>
      <c r="J502" s="305">
        <f t="shared" ca="1" si="631"/>
        <v>3079.8741537655269</v>
      </c>
      <c r="K502" s="305">
        <f t="shared" ca="1" si="631"/>
        <v>4123.538134365599</v>
      </c>
      <c r="L502" s="305">
        <f t="shared" ca="1" si="631"/>
        <v>4655.4928019363088</v>
      </c>
      <c r="M502" s="305">
        <f t="shared" ca="1" si="631"/>
        <v>5853.2222019954615</v>
      </c>
      <c r="N502" s="305">
        <f t="shared" ca="1" si="631"/>
        <v>33108.05017690664</v>
      </c>
      <c r="O502" s="305">
        <f t="shared" ca="1" si="631"/>
        <v>35132.870389304262</v>
      </c>
      <c r="P502" s="305">
        <f t="shared" ca="1" si="631"/>
        <v>35596.752638712453</v>
      </c>
      <c r="Q502" s="305">
        <f t="shared" ca="1" si="631"/>
        <v>37694.316287232337</v>
      </c>
      <c r="R502" s="305">
        <f t="shared" ca="1" si="631"/>
        <v>38458.55709132761</v>
      </c>
      <c r="S502" s="305">
        <f t="shared" ca="1" si="631"/>
        <v>40350.631075075537</v>
      </c>
      <c r="T502" s="305">
        <f t="shared" ca="1" si="631"/>
        <v>40854.753436148312</v>
      </c>
      <c r="U502" s="305">
        <f t="shared" ca="1" si="631"/>
        <v>43106.036439629723</v>
      </c>
      <c r="V502" s="305">
        <f t="shared" ca="1" si="631"/>
        <v>43632.464043901324</v>
      </c>
      <c r="W502" s="305">
        <f t="shared" ca="1" si="631"/>
        <v>45964.970607733587</v>
      </c>
      <c r="X502" s="305">
        <f t="shared" ca="1" si="631"/>
        <v>46515.285257571944</v>
      </c>
      <c r="Y502" s="305">
        <f t="shared" ca="1" si="631"/>
        <v>48932.10041964204</v>
      </c>
      <c r="Z502" s="305">
        <f t="shared" ca="1" si="631"/>
        <v>49828.284480615817</v>
      </c>
      <c r="AA502" s="305">
        <f t="shared" ca="1" si="631"/>
        <v>52012.334103826281</v>
      </c>
      <c r="AB502" s="305">
        <f t="shared" ca="1" si="631"/>
        <v>52615.578445147919</v>
      </c>
      <c r="AC502" s="305">
        <f t="shared" ca="1" si="631"/>
        <v>55210.834794711918</v>
      </c>
      <c r="AD502" s="305">
        <f t="shared" ca="1" si="631"/>
        <v>55843.342784841647</v>
      </c>
      <c r="AE502" s="305">
        <f t="shared" ca="1" si="631"/>
        <v>58533.03483734226</v>
      </c>
      <c r="AF502" s="305">
        <f t="shared" ca="1" si="631"/>
        <v>59196.831060154458</v>
      </c>
      <c r="AG502" s="305">
        <f t="shared" ca="1" si="631"/>
        <v>61984.650925579328</v>
      </c>
      <c r="AH502" s="305">
        <f t="shared" ca="1" si="631"/>
        <v>63045.636612050621</v>
      </c>
      <c r="AI502" s="305">
        <f t="shared" ca="1" si="631"/>
        <v>58738.247421368949</v>
      </c>
      <c r="AJ502" s="305">
        <f t="shared" ca="1" si="631"/>
        <v>54690.706571827679</v>
      </c>
      <c r="AK502" s="305">
        <f t="shared" ca="1" si="631"/>
        <v>87747.93014980646</v>
      </c>
      <c r="AL502" s="305">
        <f t="shared" ca="1" si="631"/>
        <v>70071.646960060767</v>
      </c>
      <c r="AM502" s="305">
        <f t="shared" ca="1" si="631"/>
        <v>72329.452017626536</v>
      </c>
      <c r="AN502" s="305">
        <f t="shared" ca="1" si="631"/>
        <v>72267.934150802132</v>
      </c>
      <c r="AO502" s="305">
        <f t="shared" ca="1" si="631"/>
        <v>74589.55167210105</v>
      </c>
      <c r="AP502" s="305">
        <f t="shared" ca="1" si="631"/>
        <v>74930.836413694924</v>
      </c>
      <c r="AQ502" s="305">
        <f t="shared" ca="1" si="631"/>
        <v>76906.153817937433</v>
      </c>
      <c r="AR502" s="305">
        <f t="shared" ca="1" si="631"/>
        <v>76826.602751084618</v>
      </c>
      <c r="AS502" s="305">
        <f t="shared" ca="1" si="631"/>
        <v>79280.671017419707</v>
      </c>
      <c r="AT502" s="305">
        <f t="shared" ca="1" si="631"/>
        <v>79191.76383660156</v>
      </c>
      <c r="AU502" s="305">
        <f t="shared" ca="1" si="631"/>
        <v>81736.57036629229</v>
      </c>
      <c r="AV502" s="305">
        <f t="shared" ca="1" si="631"/>
        <v>0</v>
      </c>
      <c r="AW502" s="305">
        <f t="shared" ca="1" si="631"/>
        <v>0</v>
      </c>
      <c r="AX502" s="305">
        <f t="shared" ca="1" si="631"/>
        <v>0</v>
      </c>
      <c r="AY502" s="305">
        <f t="shared" ca="1" si="631"/>
        <v>0</v>
      </c>
      <c r="AZ502" s="305">
        <f t="shared" ca="1" si="631"/>
        <v>0</v>
      </c>
      <c r="BA502" s="305">
        <f t="shared" ca="1" si="631"/>
        <v>0</v>
      </c>
      <c r="BB502" s="305">
        <f t="shared" ca="1" si="631"/>
        <v>0</v>
      </c>
      <c r="BC502" s="305">
        <f t="shared" ca="1" si="631"/>
        <v>0</v>
      </c>
      <c r="BD502" s="305">
        <f t="shared" ca="1" si="631"/>
        <v>0</v>
      </c>
      <c r="BE502" s="305">
        <f t="shared" ca="1" si="631"/>
        <v>0</v>
      </c>
      <c r="BF502" s="305">
        <f t="shared" ca="1" si="631"/>
        <v>0</v>
      </c>
      <c r="BG502" s="305">
        <f t="shared" ca="1" si="631"/>
        <v>0</v>
      </c>
      <c r="BH502" s="305">
        <f t="shared" ca="1" si="631"/>
        <v>0</v>
      </c>
      <c r="BI502" s="305">
        <f t="shared" ca="1" si="631"/>
        <v>0</v>
      </c>
      <c r="BJ502" s="305">
        <f t="shared" ca="1" si="631"/>
        <v>0</v>
      </c>
      <c r="BK502" s="305">
        <f t="shared" ca="1" si="631"/>
        <v>0</v>
      </c>
      <c r="BL502" s="305">
        <f t="shared" ca="1" si="631"/>
        <v>0</v>
      </c>
      <c r="BM502" s="305">
        <f t="shared" ca="1" si="631"/>
        <v>0</v>
      </c>
      <c r="BN502" s="305">
        <f t="shared" ca="1" si="631"/>
        <v>0</v>
      </c>
      <c r="BO502" s="305">
        <f t="shared" ca="1" si="631"/>
        <v>0</v>
      </c>
      <c r="BP502" s="305">
        <f t="shared" ca="1" si="631"/>
        <v>0</v>
      </c>
      <c r="BQ502" s="305">
        <f t="shared" ca="1" si="631"/>
        <v>0</v>
      </c>
      <c r="BR502" s="305">
        <f t="shared" ca="1" si="631"/>
        <v>0</v>
      </c>
      <c r="BS502" s="305">
        <f t="shared" ref="BS502:CG502" ca="1" si="632">-BS$369</f>
        <v>0</v>
      </c>
      <c r="BT502" s="305">
        <f t="shared" ca="1" si="632"/>
        <v>0</v>
      </c>
      <c r="BU502" s="305">
        <f t="shared" ca="1" si="632"/>
        <v>0</v>
      </c>
      <c r="BV502" s="305">
        <f t="shared" ca="1" si="632"/>
        <v>0</v>
      </c>
      <c r="BW502" s="305">
        <f t="shared" ca="1" si="632"/>
        <v>0</v>
      </c>
      <c r="BX502" s="305">
        <f t="shared" ca="1" si="632"/>
        <v>0</v>
      </c>
      <c r="BY502" s="305">
        <f t="shared" ca="1" si="632"/>
        <v>0</v>
      </c>
      <c r="BZ502" s="305">
        <f t="shared" ca="1" si="632"/>
        <v>0</v>
      </c>
      <c r="CA502" s="305">
        <f t="shared" ca="1" si="632"/>
        <v>0</v>
      </c>
      <c r="CB502" s="305">
        <f t="shared" ca="1" si="632"/>
        <v>0</v>
      </c>
      <c r="CC502" s="305">
        <f t="shared" ca="1" si="632"/>
        <v>0</v>
      </c>
      <c r="CD502" s="305">
        <f t="shared" ca="1" si="632"/>
        <v>0</v>
      </c>
      <c r="CE502" s="305">
        <f t="shared" ca="1" si="632"/>
        <v>0</v>
      </c>
      <c r="CF502" s="305">
        <f t="shared" ca="1" si="632"/>
        <v>0</v>
      </c>
      <c r="CG502" s="305">
        <f t="shared" ca="1" si="632"/>
        <v>0</v>
      </c>
    </row>
    <row r="503" spans="1:85" x14ac:dyDescent="0.25">
      <c r="B503" s="66" t="s">
        <v>634</v>
      </c>
      <c r="D503" s="90">
        <f>SUM(F503:CG503)</f>
        <v>229388.33592630341</v>
      </c>
      <c r="F503" s="90">
        <f>-F$242</f>
        <v>0</v>
      </c>
      <c r="G503" s="90">
        <f t="shared" ref="G503:BR503" si="633">-G$242</f>
        <v>0</v>
      </c>
      <c r="H503" s="90">
        <f t="shared" si="633"/>
        <v>0</v>
      </c>
      <c r="I503" s="90">
        <f t="shared" si="633"/>
        <v>0</v>
      </c>
      <c r="J503" s="90">
        <f t="shared" si="633"/>
        <v>0</v>
      </c>
      <c r="K503" s="90">
        <f t="shared" si="633"/>
        <v>0</v>
      </c>
      <c r="L503" s="90">
        <f t="shared" si="633"/>
        <v>0</v>
      </c>
      <c r="M503" s="90">
        <f t="shared" si="633"/>
        <v>0</v>
      </c>
      <c r="N503" s="90">
        <f t="shared" si="633"/>
        <v>0</v>
      </c>
      <c r="O503" s="90">
        <f t="shared" si="633"/>
        <v>0</v>
      </c>
      <c r="P503" s="90">
        <f t="shared" si="633"/>
        <v>0</v>
      </c>
      <c r="Q503" s="90">
        <f t="shared" si="633"/>
        <v>0</v>
      </c>
      <c r="R503" s="90">
        <f t="shared" si="633"/>
        <v>0</v>
      </c>
      <c r="S503" s="90">
        <f t="shared" si="633"/>
        <v>0</v>
      </c>
      <c r="T503" s="90">
        <f t="shared" si="633"/>
        <v>0</v>
      </c>
      <c r="U503" s="90">
        <f t="shared" si="633"/>
        <v>0</v>
      </c>
      <c r="V503" s="90">
        <f t="shared" si="633"/>
        <v>0</v>
      </c>
      <c r="W503" s="90">
        <f t="shared" si="633"/>
        <v>0</v>
      </c>
      <c r="X503" s="90">
        <f t="shared" si="633"/>
        <v>0</v>
      </c>
      <c r="Y503" s="90">
        <f t="shared" si="633"/>
        <v>0</v>
      </c>
      <c r="Z503" s="90">
        <f t="shared" si="633"/>
        <v>0</v>
      </c>
      <c r="AA503" s="90">
        <f t="shared" si="633"/>
        <v>0</v>
      </c>
      <c r="AB503" s="90">
        <f t="shared" si="633"/>
        <v>0</v>
      </c>
      <c r="AC503" s="90">
        <f t="shared" si="633"/>
        <v>0</v>
      </c>
      <c r="AD503" s="90">
        <f t="shared" si="633"/>
        <v>0</v>
      </c>
      <c r="AE503" s="90">
        <f t="shared" si="633"/>
        <v>0</v>
      </c>
      <c r="AF503" s="90">
        <f t="shared" si="633"/>
        <v>0</v>
      </c>
      <c r="AG503" s="90">
        <f t="shared" si="633"/>
        <v>0</v>
      </c>
      <c r="AH503" s="90">
        <f t="shared" si="633"/>
        <v>0</v>
      </c>
      <c r="AI503" s="90">
        <f t="shared" si="633"/>
        <v>0</v>
      </c>
      <c r="AJ503" s="90">
        <f t="shared" si="633"/>
        <v>0</v>
      </c>
      <c r="AK503" s="90">
        <f t="shared" si="633"/>
        <v>0</v>
      </c>
      <c r="AL503" s="90">
        <f t="shared" si="633"/>
        <v>22938.833592630341</v>
      </c>
      <c r="AM503" s="90">
        <f t="shared" si="633"/>
        <v>22938.833592630341</v>
      </c>
      <c r="AN503" s="90">
        <f t="shared" si="633"/>
        <v>22938.833592630341</v>
      </c>
      <c r="AO503" s="90">
        <f t="shared" si="633"/>
        <v>22938.833592630341</v>
      </c>
      <c r="AP503" s="90">
        <f t="shared" si="633"/>
        <v>22938.833592630341</v>
      </c>
      <c r="AQ503" s="90">
        <f t="shared" si="633"/>
        <v>22938.833592630341</v>
      </c>
      <c r="AR503" s="90">
        <f t="shared" si="633"/>
        <v>22938.833592630341</v>
      </c>
      <c r="AS503" s="90">
        <f t="shared" si="633"/>
        <v>22938.833592630341</v>
      </c>
      <c r="AT503" s="90">
        <f t="shared" si="633"/>
        <v>22938.833592630341</v>
      </c>
      <c r="AU503" s="90">
        <f t="shared" si="633"/>
        <v>22938.833592630341</v>
      </c>
      <c r="AV503" s="90">
        <f t="shared" si="633"/>
        <v>0</v>
      </c>
      <c r="AW503" s="90">
        <f t="shared" si="633"/>
        <v>0</v>
      </c>
      <c r="AX503" s="90">
        <f t="shared" si="633"/>
        <v>0</v>
      </c>
      <c r="AY503" s="90">
        <f t="shared" si="633"/>
        <v>0</v>
      </c>
      <c r="AZ503" s="90">
        <f t="shared" si="633"/>
        <v>0</v>
      </c>
      <c r="BA503" s="90">
        <f t="shared" si="633"/>
        <v>0</v>
      </c>
      <c r="BB503" s="90">
        <f t="shared" si="633"/>
        <v>0</v>
      </c>
      <c r="BC503" s="90">
        <f t="shared" si="633"/>
        <v>0</v>
      </c>
      <c r="BD503" s="90">
        <f t="shared" si="633"/>
        <v>0</v>
      </c>
      <c r="BE503" s="90">
        <f t="shared" si="633"/>
        <v>0</v>
      </c>
      <c r="BF503" s="90">
        <f t="shared" si="633"/>
        <v>0</v>
      </c>
      <c r="BG503" s="90">
        <f t="shared" si="633"/>
        <v>0</v>
      </c>
      <c r="BH503" s="90">
        <f t="shared" si="633"/>
        <v>0</v>
      </c>
      <c r="BI503" s="90">
        <f t="shared" si="633"/>
        <v>0</v>
      </c>
      <c r="BJ503" s="90">
        <f t="shared" si="633"/>
        <v>0</v>
      </c>
      <c r="BK503" s="90">
        <f t="shared" si="633"/>
        <v>0</v>
      </c>
      <c r="BL503" s="90">
        <f t="shared" si="633"/>
        <v>0</v>
      </c>
      <c r="BM503" s="90">
        <f t="shared" si="633"/>
        <v>0</v>
      </c>
      <c r="BN503" s="90">
        <f t="shared" si="633"/>
        <v>0</v>
      </c>
      <c r="BO503" s="90">
        <f t="shared" si="633"/>
        <v>0</v>
      </c>
      <c r="BP503" s="90">
        <f t="shared" si="633"/>
        <v>0</v>
      </c>
      <c r="BQ503" s="90">
        <f t="shared" si="633"/>
        <v>0</v>
      </c>
      <c r="BR503" s="90">
        <f t="shared" si="633"/>
        <v>0</v>
      </c>
      <c r="BS503" s="90">
        <f t="shared" ref="BS503:CG503" si="634">-BS$242</f>
        <v>0</v>
      </c>
      <c r="BT503" s="90">
        <f t="shared" si="634"/>
        <v>0</v>
      </c>
      <c r="BU503" s="90">
        <f t="shared" si="634"/>
        <v>0</v>
      </c>
      <c r="BV503" s="90">
        <f t="shared" si="634"/>
        <v>0</v>
      </c>
      <c r="BW503" s="90">
        <f t="shared" si="634"/>
        <v>0</v>
      </c>
      <c r="BX503" s="90">
        <f t="shared" si="634"/>
        <v>0</v>
      </c>
      <c r="BY503" s="90">
        <f t="shared" si="634"/>
        <v>0</v>
      </c>
      <c r="BZ503" s="90">
        <f t="shared" si="634"/>
        <v>0</v>
      </c>
      <c r="CA503" s="90">
        <f t="shared" si="634"/>
        <v>0</v>
      </c>
      <c r="CB503" s="90">
        <f t="shared" si="634"/>
        <v>0</v>
      </c>
      <c r="CC503" s="90">
        <f t="shared" si="634"/>
        <v>0</v>
      </c>
      <c r="CD503" s="90">
        <f t="shared" si="634"/>
        <v>0</v>
      </c>
      <c r="CE503" s="90">
        <f t="shared" si="634"/>
        <v>0</v>
      </c>
      <c r="CF503" s="90">
        <f t="shared" si="634"/>
        <v>0</v>
      </c>
      <c r="CG503" s="90">
        <f t="shared" si="634"/>
        <v>0</v>
      </c>
    </row>
    <row r="504" spans="1:85" x14ac:dyDescent="0.25">
      <c r="B504" s="66" t="s">
        <v>78</v>
      </c>
      <c r="D504" s="90">
        <f ca="1">SUM(F504:CG504)</f>
        <v>1.6007106751203537E-10</v>
      </c>
      <c r="F504" s="90">
        <f ca="1">IF(AND(F$157=1,F$395&gt;0,Inputs!$E$52="No"),F$395,IF(AND(E$157=1,F$395&gt;0,Inputs!$E$52="Yes"),'Financial calcs'!F$395,0))</f>
        <v>0</v>
      </c>
      <c r="G504" s="90">
        <f ca="1">IF(AND(G$157=1,G$395&gt;0,Inputs!$E$52="No"),G$395,IF(AND(F$157=1,G$395&gt;0,Inputs!$E$52="Yes"),'Financial calcs'!G$395,0))</f>
        <v>0</v>
      </c>
      <c r="H504" s="90">
        <f ca="1">IF(AND(H$157=1,H$395&gt;0,Inputs!$E$52="No"),H$395,IF(AND(G$157=1,H$395&gt;0,Inputs!$E$52="Yes"),'Financial calcs'!H$395,0))</f>
        <v>0</v>
      </c>
      <c r="I504" s="90">
        <f ca="1">IF(AND(I$157=1,I$395&gt;0,Inputs!$E$52="No"),I$395,IF(AND(H$157=1,I$395&gt;0,Inputs!$E$52="Yes"),'Financial calcs'!I$395,0))</f>
        <v>0</v>
      </c>
      <c r="J504" s="90">
        <f ca="1">IF(AND(J$157=1,J$395&gt;0,Inputs!$E$52="No"),J$395,IF(AND(I$157=1,J$395&gt;0,Inputs!$E$52="Yes"),'Financial calcs'!J$395,0))</f>
        <v>0</v>
      </c>
      <c r="K504" s="90">
        <f ca="1">IF(AND(K$157=1,K$395&gt;0,Inputs!$E$52="No"),K$395,IF(AND(J$157=1,K$395&gt;0,Inputs!$E$52="Yes"),'Financial calcs'!K$395,0))</f>
        <v>0</v>
      </c>
      <c r="L504" s="90">
        <f ca="1">IF(AND(L$157=1,L$395&gt;0,Inputs!$E$52="No"),L$395,IF(AND(K$157=1,L$395&gt;0,Inputs!$E$52="Yes"),'Financial calcs'!L$395,0))</f>
        <v>0</v>
      </c>
      <c r="M504" s="90">
        <f ca="1">IF(AND(M$157=1,M$395&gt;0,Inputs!$E$52="No"),M$395,IF(AND(L$157=1,M$395&gt;0,Inputs!$E$52="Yes"),'Financial calcs'!M$395,0))</f>
        <v>0</v>
      </c>
      <c r="N504" s="90">
        <f ca="1">IF(AND(N$157=1,N$395&gt;0,Inputs!$E$52="No"),N$395,IF(AND(M$157=1,N$395&gt;0,Inputs!$E$52="Yes"),'Financial calcs'!N$395,0))</f>
        <v>0</v>
      </c>
      <c r="O504" s="90">
        <f ca="1">IF(AND(O$157=1,O$395&gt;0,Inputs!$E$52="No"),O$395,IF(AND(N$157=1,O$395&gt;0,Inputs!$E$52="Yes"),'Financial calcs'!O$395,0))</f>
        <v>0</v>
      </c>
      <c r="P504" s="90">
        <f ca="1">IF(AND(P$157=1,P$395&gt;0,Inputs!$E$52="No"),P$395,IF(AND(O$157=1,P$395&gt;0,Inputs!$E$52="Yes"),'Financial calcs'!P$395,0))</f>
        <v>0</v>
      </c>
      <c r="Q504" s="90">
        <f ca="1">IF(AND(Q$157=1,Q$395&gt;0,Inputs!$E$52="No"),Q$395,IF(AND(P$157=1,Q$395&gt;0,Inputs!$E$52="Yes"),'Financial calcs'!Q$395,0))</f>
        <v>0</v>
      </c>
      <c r="R504" s="90">
        <f ca="1">IF(AND(R$157=1,R$395&gt;0,Inputs!$E$52="No"),R$395,IF(AND(Q$157=1,R$395&gt;0,Inputs!$E$52="Yes"),'Financial calcs'!R$395,0))</f>
        <v>0</v>
      </c>
      <c r="S504" s="90">
        <f ca="1">IF(AND(S$157=1,S$395&gt;0,Inputs!$E$52="No"),S$395,IF(AND(R$157=1,S$395&gt;0,Inputs!$E$52="Yes"),'Financial calcs'!S$395,0))</f>
        <v>0</v>
      </c>
      <c r="T504" s="90">
        <f ca="1">IF(AND(T$157=1,T$395&gt;0,Inputs!$E$52="No"),T$395,IF(AND(S$157=1,T$395&gt;0,Inputs!$E$52="Yes"),'Financial calcs'!T$395,0))</f>
        <v>0</v>
      </c>
      <c r="U504" s="90">
        <f ca="1">IF(AND(U$157=1,U$395&gt;0,Inputs!$E$52="No"),U$395,IF(AND(T$157=1,U$395&gt;0,Inputs!$E$52="Yes"),'Financial calcs'!U$395,0))</f>
        <v>0</v>
      </c>
      <c r="V504" s="90">
        <f ca="1">IF(AND(V$157=1,V$395&gt;0,Inputs!$E$52="No"),V$395,IF(AND(U$157=1,V$395&gt;0,Inputs!$E$52="Yes"),'Financial calcs'!V$395,0))</f>
        <v>0</v>
      </c>
      <c r="W504" s="90">
        <f ca="1">IF(AND(W$157=1,W$395&gt;0,Inputs!$E$52="No"),W$395,IF(AND(V$157=1,W$395&gt;0,Inputs!$E$52="Yes"),'Financial calcs'!W$395,0))</f>
        <v>0</v>
      </c>
      <c r="X504" s="90">
        <f ca="1">IF(AND(X$157=1,X$395&gt;0,Inputs!$E$52="No"),X$395,IF(AND(W$157=1,X$395&gt;0,Inputs!$E$52="Yes"),'Financial calcs'!X$395,0))</f>
        <v>0</v>
      </c>
      <c r="Y504" s="90">
        <f ca="1">IF(AND(Y$157=1,Y$395&gt;0,Inputs!$E$52="No"),Y$395,IF(AND(X$157=1,Y$395&gt;0,Inputs!$E$52="Yes"),'Financial calcs'!Y$395,0))</f>
        <v>0</v>
      </c>
      <c r="Z504" s="90">
        <f ca="1">IF(AND(Z$157=1,Z$395&gt;0,Inputs!$E$52="No"),Z$395,IF(AND(Y$157=1,Z$395&gt;0,Inputs!$E$52="Yes"),'Financial calcs'!Z$395,0))</f>
        <v>0</v>
      </c>
      <c r="AA504" s="90">
        <f ca="1">IF(AND(AA$157=1,AA$395&gt;0,Inputs!$E$52="No"),AA$395,IF(AND(Z$157=1,AA$395&gt;0,Inputs!$E$52="Yes"),'Financial calcs'!AA$395,0))</f>
        <v>0</v>
      </c>
      <c r="AB504" s="90">
        <f ca="1">IF(AND(AB$157=1,AB$395&gt;0,Inputs!$E$52="No"),AB$395,IF(AND(AA$157=1,AB$395&gt;0,Inputs!$E$52="Yes"),'Financial calcs'!AB$395,0))</f>
        <v>0</v>
      </c>
      <c r="AC504" s="90">
        <f ca="1">IF(AND(AC$157=1,AC$395&gt;0,Inputs!$E$52="No"),AC$395,IF(AND(AB$157=1,AC$395&gt;0,Inputs!$E$52="Yes"),'Financial calcs'!AC$395,0))</f>
        <v>0</v>
      </c>
      <c r="AD504" s="90">
        <f ca="1">IF(AND(AD$157=1,AD$395&gt;0,Inputs!$E$52="No"),AD$395,IF(AND(AC$157=1,AD$395&gt;0,Inputs!$E$52="Yes"),'Financial calcs'!AD$395,0))</f>
        <v>0</v>
      </c>
      <c r="AE504" s="90">
        <f ca="1">IF(AND(AE$157=1,AE$395&gt;0,Inputs!$E$52="No"),AE$395,IF(AND(AD$157=1,AE$395&gt;0,Inputs!$E$52="Yes"),'Financial calcs'!AE$395,0))</f>
        <v>0</v>
      </c>
      <c r="AF504" s="90">
        <f ca="1">IF(AND(AF$157=1,AF$395&gt;0,Inputs!$E$52="No"),AF$395,IF(AND(AE$157=1,AF$395&gt;0,Inputs!$E$52="Yes"),'Financial calcs'!AF$395,0))</f>
        <v>0</v>
      </c>
      <c r="AG504" s="90">
        <f ca="1">IF(AND(AG$157=1,AG$395&gt;0,Inputs!$E$52="No"),AG$395,IF(AND(AF$157=1,AG$395&gt;0,Inputs!$E$52="Yes"),'Financial calcs'!AG$395,0))</f>
        <v>0</v>
      </c>
      <c r="AH504" s="90">
        <f ca="1">IF(AND(AH$157=1,AH$395&gt;0,Inputs!$E$52="No"),AH$395,IF(AND(AG$157=1,AH$395&gt;0,Inputs!$E$52="Yes"),'Financial calcs'!AH$395,0))</f>
        <v>0</v>
      </c>
      <c r="AI504" s="90">
        <f ca="1">IF(AND(AI$157=1,AI$395&gt;0,Inputs!$E$52="No"),AI$395,IF(AND(AH$157=1,AI$395&gt;0,Inputs!$E$52="Yes"),'Financial calcs'!AI$395,0))</f>
        <v>0</v>
      </c>
      <c r="AJ504" s="90">
        <f ca="1">IF(AND(AJ$157=1,AJ$395&gt;0,Inputs!$E$52="No"),AJ$395,IF(AND(AI$157=1,AJ$395&gt;0,Inputs!$E$52="Yes"),'Financial calcs'!AJ$395,0))</f>
        <v>0</v>
      </c>
      <c r="AK504" s="90">
        <f ca="1">IF(AND(AK$157=1,AK$395&gt;0,Inputs!$E$52="No"),AK$395,IF(AND(AJ$157=1,AK$395&gt;0,Inputs!$E$52="Yes"),'Financial calcs'!AK$395,0))</f>
        <v>0</v>
      </c>
      <c r="AL504" s="90">
        <f ca="1">IF(AND(AL$157=1,AL$395&gt;0,Inputs!$E$52="No"),AL$395,IF(AND(AK$157=1,AL$395&gt;0,Inputs!$E$52="Yes"),'Financial calcs'!AL$395,0))</f>
        <v>0</v>
      </c>
      <c r="AM504" s="90">
        <f ca="1">IF(AND(AM$157=1,AM$395&gt;0,Inputs!$E$52="No"),AM$395,IF(AND(AL$157=1,AM$395&gt;0,Inputs!$E$52="Yes"),'Financial calcs'!AM$395,0))</f>
        <v>0</v>
      </c>
      <c r="AN504" s="90">
        <f ca="1">IF(AND(AN$157=1,AN$395&gt;0,Inputs!$E$52="No"),AN$395,IF(AND(AM$157=1,AN$395&gt;0,Inputs!$E$52="Yes"),'Financial calcs'!AN$395,0))</f>
        <v>0</v>
      </c>
      <c r="AO504" s="90">
        <f ca="1">IF(AND(AO$157=1,AO$395&gt;0,Inputs!$E$52="No"),AO$395,IF(AND(AN$157=1,AO$395&gt;0,Inputs!$E$52="Yes"),'Financial calcs'!AO$395,0))</f>
        <v>0</v>
      </c>
      <c r="AP504" s="90">
        <f ca="1">IF(AND(AP$157=1,AP$395&gt;0,Inputs!$E$52="No"),AP$395,IF(AND(AO$157=1,AP$395&gt;0,Inputs!$E$52="Yes"),'Financial calcs'!AP$395,0))</f>
        <v>0</v>
      </c>
      <c r="AQ504" s="90">
        <f ca="1">IF(AND(AQ$157=1,AQ$395&gt;0,Inputs!$E$52="No"),AQ$395,IF(AND(AP$157=1,AQ$395&gt;0,Inputs!$E$52="Yes"),'Financial calcs'!AQ$395,0))</f>
        <v>0</v>
      </c>
      <c r="AR504" s="90">
        <f ca="1">IF(AND(AR$157=1,AR$395&gt;0,Inputs!$E$52="No"),AR$395,IF(AND(AQ$157=1,AR$395&gt;0,Inputs!$E$52="Yes"),'Financial calcs'!AR$395,0))</f>
        <v>0</v>
      </c>
      <c r="AS504" s="90">
        <f ca="1">IF(AND(AS$157=1,AS$395&gt;0,Inputs!$E$52="No"),AS$395,IF(AND(AR$157=1,AS$395&gt;0,Inputs!$E$52="Yes"),'Financial calcs'!AS$395,0))</f>
        <v>0</v>
      </c>
      <c r="AT504" s="90">
        <f ca="1">IF(AND(AT$157=1,AT$395&gt;0,Inputs!$E$52="No"),AT$395,IF(AND(AS$157=1,AT$395&gt;0,Inputs!$E$52="Yes"),'Financial calcs'!AT$395,0))</f>
        <v>0</v>
      </c>
      <c r="AU504" s="90">
        <f ca="1">IF(AND(AU$157=1,AU$395&gt;0,Inputs!$E$52="No"),AU$395,IF(AND(AT$157=1,AU$395&gt;0,Inputs!$E$52="Yes"),'Financial calcs'!AU$395,0))</f>
        <v>1.6007106751203537E-10</v>
      </c>
      <c r="AV504" s="90">
        <f ca="1">IF(AND(AV$157=1,AV$395&gt;0,Inputs!$E$52="No"),AV$395,IF(AND(AU$157=1,AV$395&gt;0,Inputs!$E$52="Yes"),'Financial calcs'!AV$395,0))</f>
        <v>0</v>
      </c>
      <c r="AW504" s="90">
        <f ca="1">IF(AND(AW$157=1,AW$395&gt;0,Inputs!$E$52="No"),AW$395,IF(AND(AV$157=1,AW$395&gt;0,Inputs!$E$52="Yes"),'Financial calcs'!AW$395,0))</f>
        <v>0</v>
      </c>
      <c r="AX504" s="90">
        <f ca="1">IF(AND(AX$157=1,AX$395&gt;0,Inputs!$E$52="No"),AX$395,IF(AND(AW$157=1,AX$395&gt;0,Inputs!$E$52="Yes"),'Financial calcs'!AX$395,0))</f>
        <v>0</v>
      </c>
      <c r="AY504" s="90">
        <f ca="1">IF(AND(AY$157=1,AY$395&gt;0,Inputs!$E$52="No"),AY$395,IF(AND(AX$157=1,AY$395&gt;0,Inputs!$E$52="Yes"),'Financial calcs'!AY$395,0))</f>
        <v>0</v>
      </c>
      <c r="AZ504" s="90">
        <f ca="1">IF(AND(AZ$157=1,AZ$395&gt;0,Inputs!$E$52="No"),AZ$395,IF(AND(AY$157=1,AZ$395&gt;0,Inputs!$E$52="Yes"),'Financial calcs'!AZ$395,0))</f>
        <v>0</v>
      </c>
      <c r="BA504" s="90">
        <f ca="1">IF(AND(BA$157=1,BA$395&gt;0,Inputs!$E$52="No"),BA$395,IF(AND(AZ$157=1,BA$395&gt;0,Inputs!$E$52="Yes"),'Financial calcs'!BA$395,0))</f>
        <v>0</v>
      </c>
      <c r="BB504" s="90">
        <f ca="1">IF(AND(BB$157=1,BB$395&gt;0,Inputs!$E$52="No"),BB$395,IF(AND(BA$157=1,BB$395&gt;0,Inputs!$E$52="Yes"),'Financial calcs'!BB$395,0))</f>
        <v>0</v>
      </c>
      <c r="BC504" s="90">
        <f ca="1">IF(AND(BC$157=1,BC$395&gt;0,Inputs!$E$52="No"),BC$395,IF(AND(BB$157=1,BC$395&gt;0,Inputs!$E$52="Yes"),'Financial calcs'!BC$395,0))</f>
        <v>0</v>
      </c>
      <c r="BD504" s="90">
        <f ca="1">IF(AND(BD$157=1,BD$395&gt;0,Inputs!$E$52="No"),BD$395,IF(AND(BC$157=1,BD$395&gt;0,Inputs!$E$52="Yes"),'Financial calcs'!BD$395,0))</f>
        <v>0</v>
      </c>
      <c r="BE504" s="90">
        <f ca="1">IF(AND(BE$157=1,BE$395&gt;0,Inputs!$E$52="No"),BE$395,IF(AND(BD$157=1,BE$395&gt;0,Inputs!$E$52="Yes"),'Financial calcs'!BE$395,0))</f>
        <v>0</v>
      </c>
      <c r="BF504" s="90">
        <f ca="1">IF(AND(BF$157=1,BF$395&gt;0,Inputs!$E$52="No"),BF$395,IF(AND(BE$157=1,BF$395&gt;0,Inputs!$E$52="Yes"),'Financial calcs'!BF$395,0))</f>
        <v>0</v>
      </c>
      <c r="BG504" s="90">
        <f ca="1">IF(AND(BG$157=1,BG$395&gt;0,Inputs!$E$52="No"),BG$395,IF(AND(BF$157=1,BG$395&gt;0,Inputs!$E$52="Yes"),'Financial calcs'!BG$395,0))</f>
        <v>0</v>
      </c>
      <c r="BH504" s="90">
        <f ca="1">IF(AND(BH$157=1,BH$395&gt;0,Inputs!$E$52="No"),BH$395,IF(AND(BG$157=1,BH$395&gt;0,Inputs!$E$52="Yes"),'Financial calcs'!BH$395,0))</f>
        <v>0</v>
      </c>
      <c r="BI504" s="90">
        <f ca="1">IF(AND(BI$157=1,BI$395&gt;0,Inputs!$E$52="No"),BI$395,IF(AND(BH$157=1,BI$395&gt;0,Inputs!$E$52="Yes"),'Financial calcs'!BI$395,0))</f>
        <v>0</v>
      </c>
      <c r="BJ504" s="90">
        <f ca="1">IF(AND(BJ$157=1,BJ$395&gt;0,Inputs!$E$52="No"),BJ$395,IF(AND(BI$157=1,BJ$395&gt;0,Inputs!$E$52="Yes"),'Financial calcs'!BJ$395,0))</f>
        <v>0</v>
      </c>
      <c r="BK504" s="90">
        <f ca="1">IF(AND(BK$157=1,BK$395&gt;0,Inputs!$E$52="No"),BK$395,IF(AND(BJ$157=1,BK$395&gt;0,Inputs!$E$52="Yes"),'Financial calcs'!BK$395,0))</f>
        <v>0</v>
      </c>
      <c r="BL504" s="90">
        <f ca="1">IF(AND(BL$157=1,BL$395&gt;0,Inputs!$E$52="No"),BL$395,IF(AND(BK$157=1,BL$395&gt;0,Inputs!$E$52="Yes"),'Financial calcs'!BL$395,0))</f>
        <v>0</v>
      </c>
      <c r="BM504" s="90">
        <f ca="1">IF(AND(BM$157=1,BM$395&gt;0,Inputs!$E$52="No"),BM$395,IF(AND(BL$157=1,BM$395&gt;0,Inputs!$E$52="Yes"),'Financial calcs'!BM$395,0))</f>
        <v>0</v>
      </c>
      <c r="BN504" s="90">
        <f ca="1">IF(AND(BN$157=1,BN$395&gt;0,Inputs!$E$52="No"),BN$395,IF(AND(BM$157=1,BN$395&gt;0,Inputs!$E$52="Yes"),'Financial calcs'!BN$395,0))</f>
        <v>0</v>
      </c>
      <c r="BO504" s="90">
        <f ca="1">IF(AND(BO$157=1,BO$395&gt;0,Inputs!$E$52="No"),BO$395,IF(AND(BN$157=1,BO$395&gt;0,Inputs!$E$52="Yes"),'Financial calcs'!BO$395,0))</f>
        <v>0</v>
      </c>
      <c r="BP504" s="90">
        <f ca="1">IF(AND(BP$157=1,BP$395&gt;0,Inputs!$E$52="No"),BP$395,IF(AND(BO$157=1,BP$395&gt;0,Inputs!$E$52="Yes"),'Financial calcs'!BP$395,0))</f>
        <v>0</v>
      </c>
      <c r="BQ504" s="90">
        <f ca="1">IF(AND(BQ$157=1,BQ$395&gt;0,Inputs!$E$52="No"),BQ$395,IF(AND(BP$157=1,BQ$395&gt;0,Inputs!$E$52="Yes"),'Financial calcs'!BQ$395,0))</f>
        <v>0</v>
      </c>
      <c r="BR504" s="90">
        <f ca="1">IF(AND(BR$157=1,BR$395&gt;0,Inputs!$E$52="No"),BR$395,IF(AND(BQ$157=1,BR$395&gt;0,Inputs!$E$52="Yes"),'Financial calcs'!BR$395,0))</f>
        <v>0</v>
      </c>
      <c r="BS504" s="90">
        <f ca="1">IF(AND(BS$157=1,BS$395&gt;0,Inputs!$E$52="No"),BS$395,IF(AND(BR$157=1,BS$395&gt;0,Inputs!$E$52="Yes"),'Financial calcs'!BS$395,0))</f>
        <v>0</v>
      </c>
      <c r="BT504" s="90">
        <f ca="1">IF(AND(BT$157=1,BT$395&gt;0,Inputs!$E$52="No"),BT$395,IF(AND(BS$157=1,BT$395&gt;0,Inputs!$E$52="Yes"),'Financial calcs'!BT$395,0))</f>
        <v>0</v>
      </c>
      <c r="BU504" s="90">
        <f ca="1">IF(AND(BU$157=1,BU$395&gt;0,Inputs!$E$52="No"),BU$395,IF(AND(BT$157=1,BU$395&gt;0,Inputs!$E$52="Yes"),'Financial calcs'!BU$395,0))</f>
        <v>0</v>
      </c>
      <c r="BV504" s="90">
        <f ca="1">IF(AND(BV$157=1,BV$395&gt;0,Inputs!$E$52="No"),BV$395,IF(AND(BU$157=1,BV$395&gt;0,Inputs!$E$52="Yes"),'Financial calcs'!BV$395,0))</f>
        <v>0</v>
      </c>
      <c r="BW504" s="90">
        <f ca="1">IF(AND(BW$157=1,BW$395&gt;0,Inputs!$E$52="No"),BW$395,IF(AND(BV$157=1,BW$395&gt;0,Inputs!$E$52="Yes"),'Financial calcs'!BW$395,0))</f>
        <v>0</v>
      </c>
      <c r="BX504" s="90">
        <f ca="1">IF(AND(BX$157=1,BX$395&gt;0,Inputs!$E$52="No"),BX$395,IF(AND(BW$157=1,BX$395&gt;0,Inputs!$E$52="Yes"),'Financial calcs'!BX$395,0))</f>
        <v>0</v>
      </c>
      <c r="BY504" s="90">
        <f ca="1">IF(AND(BY$157=1,BY$395&gt;0,Inputs!$E$52="No"),BY$395,IF(AND(BX$157=1,BY$395&gt;0,Inputs!$E$52="Yes"),'Financial calcs'!BY$395,0))</f>
        <v>0</v>
      </c>
      <c r="BZ504" s="90">
        <f ca="1">IF(AND(BZ$157=1,BZ$395&gt;0,Inputs!$E$52="No"),BZ$395,IF(AND(BY$157=1,BZ$395&gt;0,Inputs!$E$52="Yes"),'Financial calcs'!BZ$395,0))</f>
        <v>0</v>
      </c>
      <c r="CA504" s="90">
        <f ca="1">IF(AND(CA$157=1,CA$395&gt;0,Inputs!$E$52="No"),CA$395,IF(AND(BZ$157=1,CA$395&gt;0,Inputs!$E$52="Yes"),'Financial calcs'!CA$395,0))</f>
        <v>0</v>
      </c>
      <c r="CB504" s="90">
        <f ca="1">IF(AND(CB$157=1,CB$395&gt;0,Inputs!$E$52="No"),CB$395,IF(AND(CA$157=1,CB$395&gt;0,Inputs!$E$52="Yes"),'Financial calcs'!CB$395,0))</f>
        <v>0</v>
      </c>
      <c r="CC504" s="90">
        <f ca="1">IF(AND(CC$157=1,CC$395&gt;0,Inputs!$E$52="No"),CC$395,IF(AND(CB$157=1,CC$395&gt;0,Inputs!$E$52="Yes"),'Financial calcs'!CC$395,0))</f>
        <v>0</v>
      </c>
      <c r="CD504" s="90">
        <f ca="1">IF(AND(CD$157=1,CD$395&gt;0,Inputs!$E$52="No"),CD$395,IF(AND(CC$157=1,CD$395&gt;0,Inputs!$E$52="Yes"),'Financial calcs'!CD$395,0))</f>
        <v>0</v>
      </c>
      <c r="CE504" s="90">
        <f ca="1">IF(AND(CE$157=1,CE$395&gt;0,Inputs!$E$52="No"),CE$395,IF(AND(CD$157=1,CE$395&gt;0,Inputs!$E$52="Yes"),'Financial calcs'!CE$395,0))</f>
        <v>0</v>
      </c>
      <c r="CF504" s="90">
        <f ca="1">IF(AND(CF$157=1,CF$395&gt;0,Inputs!$E$52="No"),CF$395,IF(AND(CE$157=1,CF$395&gt;0,Inputs!$E$52="Yes"),'Financial calcs'!CF$395,0))</f>
        <v>0</v>
      </c>
      <c r="CG504" s="90">
        <f ca="1">IF(AND(CG$157=1,CG$395&gt;0,Inputs!$E$52="No"),CG$395,IF(AND(CF$157=1,CG$395&gt;0,Inputs!$E$52="Yes"),'Financial calcs'!CG$395,0))</f>
        <v>0</v>
      </c>
    </row>
    <row r="505" spans="1:85" ht="15.75" thickBot="1" x14ac:dyDescent="0.3">
      <c r="B505" s="74" t="s">
        <v>37</v>
      </c>
      <c r="F505" s="125">
        <f ca="1">SUM(F$501:F$504)</f>
        <v>-92895.927488803398</v>
      </c>
      <c r="G505" s="125">
        <f t="shared" ref="G505:BR505" ca="1" si="635">SUM(G$501:G$504)</f>
        <v>-136492.40843750001</v>
      </c>
      <c r="H505" s="125">
        <f t="shared" ca="1" si="635"/>
        <v>1357.6223869325156</v>
      </c>
      <c r="I505" s="125">
        <f t="shared" ca="1" si="635"/>
        <v>2461.2978392379009</v>
      </c>
      <c r="J505" s="125">
        <f t="shared" ca="1" si="635"/>
        <v>3079.8741537655269</v>
      </c>
      <c r="K505" s="125">
        <f t="shared" ca="1" si="635"/>
        <v>4123.538134365599</v>
      </c>
      <c r="L505" s="125">
        <f t="shared" ca="1" si="635"/>
        <v>4655.4928019363088</v>
      </c>
      <c r="M505" s="125">
        <f t="shared" ca="1" si="635"/>
        <v>5853.2222019954615</v>
      </c>
      <c r="N505" s="125">
        <f t="shared" ca="1" si="635"/>
        <v>33108.05017690664</v>
      </c>
      <c r="O505" s="125">
        <f t="shared" ca="1" si="635"/>
        <v>35132.870389304262</v>
      </c>
      <c r="P505" s="125">
        <f t="shared" ca="1" si="635"/>
        <v>35596.752638712453</v>
      </c>
      <c r="Q505" s="125">
        <f t="shared" ca="1" si="635"/>
        <v>37694.316287232337</v>
      </c>
      <c r="R505" s="125">
        <f t="shared" ca="1" si="635"/>
        <v>38458.55709132761</v>
      </c>
      <c r="S505" s="125">
        <f t="shared" ca="1" si="635"/>
        <v>40350.631075075537</v>
      </c>
      <c r="T505" s="125">
        <f t="shared" ca="1" si="635"/>
        <v>40854.753436148312</v>
      </c>
      <c r="U505" s="125">
        <f t="shared" ca="1" si="635"/>
        <v>43106.036439629723</v>
      </c>
      <c r="V505" s="125">
        <f t="shared" ca="1" si="635"/>
        <v>43632.464043901324</v>
      </c>
      <c r="W505" s="125">
        <f t="shared" ca="1" si="635"/>
        <v>45964.970607733587</v>
      </c>
      <c r="X505" s="125">
        <f t="shared" ca="1" si="635"/>
        <v>46515.285257571944</v>
      </c>
      <c r="Y505" s="125">
        <f t="shared" ca="1" si="635"/>
        <v>48932.10041964204</v>
      </c>
      <c r="Z505" s="125">
        <f t="shared" ca="1" si="635"/>
        <v>49828.284480615817</v>
      </c>
      <c r="AA505" s="125">
        <f t="shared" ca="1" si="635"/>
        <v>52012.334103826281</v>
      </c>
      <c r="AB505" s="125">
        <f t="shared" ca="1" si="635"/>
        <v>52615.578445147919</v>
      </c>
      <c r="AC505" s="125">
        <f t="shared" ca="1" si="635"/>
        <v>55210.834794711918</v>
      </c>
      <c r="AD505" s="125">
        <f t="shared" ca="1" si="635"/>
        <v>55843.342784841647</v>
      </c>
      <c r="AE505" s="125">
        <f t="shared" ca="1" si="635"/>
        <v>58533.03483734226</v>
      </c>
      <c r="AF505" s="125">
        <f t="shared" ca="1" si="635"/>
        <v>59196.831060154458</v>
      </c>
      <c r="AG505" s="125">
        <f t="shared" ca="1" si="635"/>
        <v>61984.650925579328</v>
      </c>
      <c r="AH505" s="125">
        <f t="shared" ca="1" si="635"/>
        <v>63045.636612050621</v>
      </c>
      <c r="AI505" s="125">
        <f t="shared" ca="1" si="635"/>
        <v>58738.247421368949</v>
      </c>
      <c r="AJ505" s="125">
        <f t="shared" ca="1" si="635"/>
        <v>54690.706571827679</v>
      </c>
      <c r="AK505" s="125">
        <f t="shared" ca="1" si="635"/>
        <v>87747.93014980646</v>
      </c>
      <c r="AL505" s="125">
        <f t="shared" ca="1" si="635"/>
        <v>93010.480552691108</v>
      </c>
      <c r="AM505" s="125">
        <f t="shared" ca="1" si="635"/>
        <v>95268.285610256877</v>
      </c>
      <c r="AN505" s="125">
        <f t="shared" ca="1" si="635"/>
        <v>95206.767743432472</v>
      </c>
      <c r="AO505" s="125">
        <f t="shared" ca="1" si="635"/>
        <v>97528.385264731391</v>
      </c>
      <c r="AP505" s="125">
        <f t="shared" ca="1" si="635"/>
        <v>97869.670006325265</v>
      </c>
      <c r="AQ505" s="125">
        <f t="shared" ca="1" si="635"/>
        <v>99844.987410567774</v>
      </c>
      <c r="AR505" s="125">
        <f t="shared" ca="1" si="635"/>
        <v>99765.436343714959</v>
      </c>
      <c r="AS505" s="125">
        <f t="shared" ca="1" si="635"/>
        <v>102219.50461005005</v>
      </c>
      <c r="AT505" s="125">
        <f t="shared" ca="1" si="635"/>
        <v>102130.5974292319</v>
      </c>
      <c r="AU505" s="125">
        <f t="shared" ca="1" si="635"/>
        <v>104675.40395892279</v>
      </c>
      <c r="AV505" s="125">
        <f t="shared" ca="1" si="635"/>
        <v>0</v>
      </c>
      <c r="AW505" s="125">
        <f t="shared" ca="1" si="635"/>
        <v>0</v>
      </c>
      <c r="AX505" s="125">
        <f t="shared" ca="1" si="635"/>
        <v>0</v>
      </c>
      <c r="AY505" s="125">
        <f t="shared" ca="1" si="635"/>
        <v>0</v>
      </c>
      <c r="AZ505" s="125">
        <f t="shared" ca="1" si="635"/>
        <v>0</v>
      </c>
      <c r="BA505" s="125">
        <f t="shared" ca="1" si="635"/>
        <v>0</v>
      </c>
      <c r="BB505" s="125">
        <f t="shared" ca="1" si="635"/>
        <v>0</v>
      </c>
      <c r="BC505" s="125">
        <f t="shared" ca="1" si="635"/>
        <v>0</v>
      </c>
      <c r="BD505" s="125">
        <f t="shared" ca="1" si="635"/>
        <v>0</v>
      </c>
      <c r="BE505" s="125">
        <f t="shared" ca="1" si="635"/>
        <v>0</v>
      </c>
      <c r="BF505" s="125">
        <f t="shared" ca="1" si="635"/>
        <v>0</v>
      </c>
      <c r="BG505" s="125">
        <f t="shared" ca="1" si="635"/>
        <v>0</v>
      </c>
      <c r="BH505" s="125">
        <f t="shared" ca="1" si="635"/>
        <v>0</v>
      </c>
      <c r="BI505" s="125">
        <f t="shared" ca="1" si="635"/>
        <v>0</v>
      </c>
      <c r="BJ505" s="125">
        <f t="shared" ca="1" si="635"/>
        <v>0</v>
      </c>
      <c r="BK505" s="125">
        <f t="shared" ca="1" si="635"/>
        <v>0</v>
      </c>
      <c r="BL505" s="125">
        <f t="shared" ca="1" si="635"/>
        <v>0</v>
      </c>
      <c r="BM505" s="125">
        <f t="shared" ca="1" si="635"/>
        <v>0</v>
      </c>
      <c r="BN505" s="125">
        <f t="shared" ca="1" si="635"/>
        <v>0</v>
      </c>
      <c r="BO505" s="125">
        <f t="shared" ca="1" si="635"/>
        <v>0</v>
      </c>
      <c r="BP505" s="125">
        <f t="shared" ca="1" si="635"/>
        <v>0</v>
      </c>
      <c r="BQ505" s="125">
        <f t="shared" ca="1" si="635"/>
        <v>0</v>
      </c>
      <c r="BR505" s="125">
        <f t="shared" ca="1" si="635"/>
        <v>0</v>
      </c>
      <c r="BS505" s="125">
        <f t="shared" ref="BS505:CG505" ca="1" si="636">SUM(BS$501:BS$504)</f>
        <v>0</v>
      </c>
      <c r="BT505" s="125">
        <f t="shared" ca="1" si="636"/>
        <v>0</v>
      </c>
      <c r="BU505" s="125">
        <f t="shared" ca="1" si="636"/>
        <v>0</v>
      </c>
      <c r="BV505" s="125">
        <f t="shared" ca="1" si="636"/>
        <v>0</v>
      </c>
      <c r="BW505" s="125">
        <f t="shared" ca="1" si="636"/>
        <v>0</v>
      </c>
      <c r="BX505" s="125">
        <f t="shared" ca="1" si="636"/>
        <v>0</v>
      </c>
      <c r="BY505" s="125">
        <f t="shared" ca="1" si="636"/>
        <v>0</v>
      </c>
      <c r="BZ505" s="125">
        <f t="shared" ca="1" si="636"/>
        <v>0</v>
      </c>
      <c r="CA505" s="125">
        <f t="shared" ca="1" si="636"/>
        <v>0</v>
      </c>
      <c r="CB505" s="125">
        <f t="shared" ca="1" si="636"/>
        <v>0</v>
      </c>
      <c r="CC505" s="125">
        <f t="shared" ca="1" si="636"/>
        <v>0</v>
      </c>
      <c r="CD505" s="125">
        <f t="shared" ca="1" si="636"/>
        <v>0</v>
      </c>
      <c r="CE505" s="125">
        <f t="shared" ca="1" si="636"/>
        <v>0</v>
      </c>
      <c r="CF505" s="125">
        <f t="shared" ca="1" si="636"/>
        <v>0</v>
      </c>
      <c r="CG505" s="125">
        <f t="shared" ca="1" si="636"/>
        <v>0</v>
      </c>
    </row>
    <row r="506" spans="1:85" ht="16.7" customHeight="1" thickTop="1" x14ac:dyDescent="0.25">
      <c r="B506" s="154" t="s">
        <v>356</v>
      </c>
      <c r="D506" s="295">
        <f ca="1">MATCH(1,$F$506:$CG$506,0)-1</f>
        <v>0</v>
      </c>
      <c r="E506" s="154"/>
      <c r="F506" s="296">
        <f ca="1">IF(F505&lt;0,1,0)</f>
        <v>1</v>
      </c>
      <c r="G506" s="296">
        <f t="shared" ref="G506:BR506" ca="1" si="637">IF(G505&lt;0,1,0)</f>
        <v>1</v>
      </c>
      <c r="H506" s="296">
        <f t="shared" ca="1" si="637"/>
        <v>0</v>
      </c>
      <c r="I506" s="296">
        <f t="shared" ca="1" si="637"/>
        <v>0</v>
      </c>
      <c r="J506" s="296">
        <f t="shared" ca="1" si="637"/>
        <v>0</v>
      </c>
      <c r="K506" s="296">
        <f t="shared" ca="1" si="637"/>
        <v>0</v>
      </c>
      <c r="L506" s="296">
        <f t="shared" ca="1" si="637"/>
        <v>0</v>
      </c>
      <c r="M506" s="296">
        <f t="shared" ca="1" si="637"/>
        <v>0</v>
      </c>
      <c r="N506" s="296">
        <f t="shared" ca="1" si="637"/>
        <v>0</v>
      </c>
      <c r="O506" s="296">
        <f t="shared" ca="1" si="637"/>
        <v>0</v>
      </c>
      <c r="P506" s="296">
        <f t="shared" ca="1" si="637"/>
        <v>0</v>
      </c>
      <c r="Q506" s="296">
        <f t="shared" ca="1" si="637"/>
        <v>0</v>
      </c>
      <c r="R506" s="296">
        <f t="shared" ca="1" si="637"/>
        <v>0</v>
      </c>
      <c r="S506" s="296">
        <f t="shared" ca="1" si="637"/>
        <v>0</v>
      </c>
      <c r="T506" s="296">
        <f t="shared" ca="1" si="637"/>
        <v>0</v>
      </c>
      <c r="U506" s="296">
        <f t="shared" ca="1" si="637"/>
        <v>0</v>
      </c>
      <c r="V506" s="296">
        <f t="shared" ca="1" si="637"/>
        <v>0</v>
      </c>
      <c r="W506" s="296">
        <f t="shared" ca="1" si="637"/>
        <v>0</v>
      </c>
      <c r="X506" s="296">
        <f t="shared" ca="1" si="637"/>
        <v>0</v>
      </c>
      <c r="Y506" s="296">
        <f t="shared" ca="1" si="637"/>
        <v>0</v>
      </c>
      <c r="Z506" s="296">
        <f t="shared" ca="1" si="637"/>
        <v>0</v>
      </c>
      <c r="AA506" s="296">
        <f t="shared" ca="1" si="637"/>
        <v>0</v>
      </c>
      <c r="AB506" s="296">
        <f t="shared" ca="1" si="637"/>
        <v>0</v>
      </c>
      <c r="AC506" s="296">
        <f t="shared" ca="1" si="637"/>
        <v>0</v>
      </c>
      <c r="AD506" s="296">
        <f t="shared" ca="1" si="637"/>
        <v>0</v>
      </c>
      <c r="AE506" s="296">
        <f t="shared" ca="1" si="637"/>
        <v>0</v>
      </c>
      <c r="AF506" s="296">
        <f t="shared" ca="1" si="637"/>
        <v>0</v>
      </c>
      <c r="AG506" s="296">
        <f t="shared" ca="1" si="637"/>
        <v>0</v>
      </c>
      <c r="AH506" s="296">
        <f t="shared" ca="1" si="637"/>
        <v>0</v>
      </c>
      <c r="AI506" s="296">
        <f t="shared" ca="1" si="637"/>
        <v>0</v>
      </c>
      <c r="AJ506" s="296">
        <f t="shared" ca="1" si="637"/>
        <v>0</v>
      </c>
      <c r="AK506" s="296">
        <f t="shared" ca="1" si="637"/>
        <v>0</v>
      </c>
      <c r="AL506" s="296">
        <f t="shared" ca="1" si="637"/>
        <v>0</v>
      </c>
      <c r="AM506" s="296">
        <f t="shared" ca="1" si="637"/>
        <v>0</v>
      </c>
      <c r="AN506" s="296">
        <f t="shared" ca="1" si="637"/>
        <v>0</v>
      </c>
      <c r="AO506" s="296">
        <f t="shared" ca="1" si="637"/>
        <v>0</v>
      </c>
      <c r="AP506" s="296">
        <f t="shared" ca="1" si="637"/>
        <v>0</v>
      </c>
      <c r="AQ506" s="296">
        <f t="shared" ca="1" si="637"/>
        <v>0</v>
      </c>
      <c r="AR506" s="296">
        <f t="shared" ca="1" si="637"/>
        <v>0</v>
      </c>
      <c r="AS506" s="296">
        <f t="shared" ca="1" si="637"/>
        <v>0</v>
      </c>
      <c r="AT506" s="296">
        <f t="shared" ca="1" si="637"/>
        <v>0</v>
      </c>
      <c r="AU506" s="296">
        <f t="shared" ca="1" si="637"/>
        <v>0</v>
      </c>
      <c r="AV506" s="296">
        <f t="shared" ca="1" si="637"/>
        <v>0</v>
      </c>
      <c r="AW506" s="296">
        <f t="shared" ca="1" si="637"/>
        <v>0</v>
      </c>
      <c r="AX506" s="296">
        <f t="shared" ca="1" si="637"/>
        <v>0</v>
      </c>
      <c r="AY506" s="296">
        <f t="shared" ca="1" si="637"/>
        <v>0</v>
      </c>
      <c r="AZ506" s="296">
        <f t="shared" ca="1" si="637"/>
        <v>0</v>
      </c>
      <c r="BA506" s="296">
        <f t="shared" ca="1" si="637"/>
        <v>0</v>
      </c>
      <c r="BB506" s="296">
        <f t="shared" ca="1" si="637"/>
        <v>0</v>
      </c>
      <c r="BC506" s="296">
        <f t="shared" ca="1" si="637"/>
        <v>0</v>
      </c>
      <c r="BD506" s="296">
        <f t="shared" ca="1" si="637"/>
        <v>0</v>
      </c>
      <c r="BE506" s="296">
        <f t="shared" ca="1" si="637"/>
        <v>0</v>
      </c>
      <c r="BF506" s="296">
        <f t="shared" ca="1" si="637"/>
        <v>0</v>
      </c>
      <c r="BG506" s="296">
        <f t="shared" ca="1" si="637"/>
        <v>0</v>
      </c>
      <c r="BH506" s="296">
        <f t="shared" ca="1" si="637"/>
        <v>0</v>
      </c>
      <c r="BI506" s="296">
        <f t="shared" ca="1" si="637"/>
        <v>0</v>
      </c>
      <c r="BJ506" s="296">
        <f t="shared" ca="1" si="637"/>
        <v>0</v>
      </c>
      <c r="BK506" s="296">
        <f t="shared" ca="1" si="637"/>
        <v>0</v>
      </c>
      <c r="BL506" s="296">
        <f t="shared" ca="1" si="637"/>
        <v>0</v>
      </c>
      <c r="BM506" s="296">
        <f t="shared" ca="1" si="637"/>
        <v>0</v>
      </c>
      <c r="BN506" s="296">
        <f t="shared" ca="1" si="637"/>
        <v>0</v>
      </c>
      <c r="BO506" s="296">
        <f t="shared" ca="1" si="637"/>
        <v>0</v>
      </c>
      <c r="BP506" s="296">
        <f t="shared" ca="1" si="637"/>
        <v>0</v>
      </c>
      <c r="BQ506" s="296">
        <f t="shared" ca="1" si="637"/>
        <v>0</v>
      </c>
      <c r="BR506" s="296">
        <f t="shared" ca="1" si="637"/>
        <v>0</v>
      </c>
      <c r="BS506" s="296">
        <f t="shared" ref="BS506:CG506" ca="1" si="638">IF(BS505&lt;0,1,0)</f>
        <v>0</v>
      </c>
      <c r="BT506" s="296">
        <f t="shared" ca="1" si="638"/>
        <v>0</v>
      </c>
      <c r="BU506" s="296">
        <f t="shared" ca="1" si="638"/>
        <v>0</v>
      </c>
      <c r="BV506" s="296">
        <f t="shared" ca="1" si="638"/>
        <v>0</v>
      </c>
      <c r="BW506" s="296">
        <f t="shared" ca="1" si="638"/>
        <v>0</v>
      </c>
      <c r="BX506" s="296">
        <f t="shared" ca="1" si="638"/>
        <v>0</v>
      </c>
      <c r="BY506" s="296">
        <f t="shared" ca="1" si="638"/>
        <v>0</v>
      </c>
      <c r="BZ506" s="296">
        <f t="shared" ca="1" si="638"/>
        <v>0</v>
      </c>
      <c r="CA506" s="296">
        <f t="shared" ca="1" si="638"/>
        <v>0</v>
      </c>
      <c r="CB506" s="296">
        <f t="shared" ca="1" si="638"/>
        <v>0</v>
      </c>
      <c r="CC506" s="296">
        <f t="shared" ca="1" si="638"/>
        <v>0</v>
      </c>
      <c r="CD506" s="296">
        <f t="shared" ca="1" si="638"/>
        <v>0</v>
      </c>
      <c r="CE506" s="296">
        <f t="shared" ca="1" si="638"/>
        <v>0</v>
      </c>
      <c r="CF506" s="296">
        <f t="shared" ca="1" si="638"/>
        <v>0</v>
      </c>
      <c r="CG506" s="296">
        <f t="shared" ca="1" si="638"/>
        <v>0</v>
      </c>
    </row>
    <row r="507" spans="1:85" x14ac:dyDescent="0.25">
      <c r="B507" s="66" t="s">
        <v>80</v>
      </c>
      <c r="D507" s="300">
        <f ca="1">XIRR(OFFSET($F$505:$CG$505,0,$D$506),OFFSET($F$16:$CG$16,0,$D$506),10%)</f>
        <v>0.22698048949241639</v>
      </c>
    </row>
    <row r="508" spans="1:85" ht="4.9000000000000004" customHeight="1" x14ac:dyDescent="0.25">
      <c r="D508" s="126"/>
    </row>
    <row r="509" spans="1:85" x14ac:dyDescent="0.25">
      <c r="B509" s="66" t="s">
        <v>609</v>
      </c>
      <c r="F509" s="90">
        <f t="shared" ref="F509:AK509" ca="1" si="639">(E$509+F$505)*F$155</f>
        <v>-92895.927488803398</v>
      </c>
      <c r="G509" s="90">
        <f t="shared" ca="1" si="639"/>
        <v>-229388.33592630341</v>
      </c>
      <c r="H509" s="90">
        <f t="shared" ca="1" si="639"/>
        <v>-228030.71353937089</v>
      </c>
      <c r="I509" s="90">
        <f t="shared" ca="1" si="639"/>
        <v>-225569.41570013299</v>
      </c>
      <c r="J509" s="90">
        <f t="shared" ca="1" si="639"/>
        <v>-222489.54154636746</v>
      </c>
      <c r="K509" s="90">
        <f t="shared" ca="1" si="639"/>
        <v>-218366.00341200185</v>
      </c>
      <c r="L509" s="90">
        <f t="shared" ca="1" si="639"/>
        <v>-213710.51061006554</v>
      </c>
      <c r="M509" s="90">
        <f t="shared" ca="1" si="639"/>
        <v>-207857.28840807008</v>
      </c>
      <c r="N509" s="90">
        <f t="shared" ca="1" si="639"/>
        <v>-174749.23823116344</v>
      </c>
      <c r="O509" s="90">
        <f t="shared" ca="1" si="639"/>
        <v>-139616.36784185917</v>
      </c>
      <c r="P509" s="90">
        <f t="shared" ca="1" si="639"/>
        <v>-104019.61520314672</v>
      </c>
      <c r="Q509" s="90">
        <f t="shared" ca="1" si="639"/>
        <v>-66325.298915914376</v>
      </c>
      <c r="R509" s="90">
        <f t="shared" ca="1" si="639"/>
        <v>-27866.741824586767</v>
      </c>
      <c r="S509" s="90">
        <f t="shared" ca="1" si="639"/>
        <v>12483.88925048877</v>
      </c>
      <c r="T509" s="90">
        <f t="shared" ca="1" si="639"/>
        <v>53338.642686637082</v>
      </c>
      <c r="U509" s="90">
        <f t="shared" ca="1" si="639"/>
        <v>96444.679126266798</v>
      </c>
      <c r="V509" s="90">
        <f t="shared" ca="1" si="639"/>
        <v>140077.14317016813</v>
      </c>
      <c r="W509" s="90">
        <f t="shared" ca="1" si="639"/>
        <v>186042.11377790172</v>
      </c>
      <c r="X509" s="90">
        <f t="shared" ca="1" si="639"/>
        <v>232557.39903547365</v>
      </c>
      <c r="Y509" s="90">
        <f t="shared" ca="1" si="639"/>
        <v>281489.4994551157</v>
      </c>
      <c r="Z509" s="90">
        <f t="shared" ca="1" si="639"/>
        <v>331317.78393573151</v>
      </c>
      <c r="AA509" s="90">
        <f t="shared" ca="1" si="639"/>
        <v>383330.11803955777</v>
      </c>
      <c r="AB509" s="90">
        <f t="shared" ca="1" si="639"/>
        <v>435945.69648470567</v>
      </c>
      <c r="AC509" s="90">
        <f t="shared" ca="1" si="639"/>
        <v>491156.53127941757</v>
      </c>
      <c r="AD509" s="90">
        <f t="shared" ca="1" si="639"/>
        <v>546999.87406425923</v>
      </c>
      <c r="AE509" s="90">
        <f t="shared" ca="1" si="639"/>
        <v>605532.90890160145</v>
      </c>
      <c r="AF509" s="90">
        <f t="shared" ca="1" si="639"/>
        <v>664729.73996175593</v>
      </c>
      <c r="AG509" s="90">
        <f t="shared" ca="1" si="639"/>
        <v>726714.39088733529</v>
      </c>
      <c r="AH509" s="90">
        <f t="shared" ca="1" si="639"/>
        <v>789760.02749938588</v>
      </c>
      <c r="AI509" s="90">
        <f t="shared" ca="1" si="639"/>
        <v>848498.27492075483</v>
      </c>
      <c r="AJ509" s="90">
        <f t="shared" ca="1" si="639"/>
        <v>903188.98149258248</v>
      </c>
      <c r="AK509" s="90">
        <f t="shared" ca="1" si="639"/>
        <v>990936.91164238891</v>
      </c>
      <c r="AL509" s="90">
        <f t="shared" ref="AL509:BQ509" ca="1" si="640">(AK$509+AL$505)*AL$155</f>
        <v>1083947.3921950799</v>
      </c>
      <c r="AM509" s="90">
        <f t="shared" ca="1" si="640"/>
        <v>1179215.6778053369</v>
      </c>
      <c r="AN509" s="90">
        <f t="shared" ca="1" si="640"/>
        <v>1274422.4455487693</v>
      </c>
      <c r="AO509" s="90">
        <f t="shared" ca="1" si="640"/>
        <v>1371950.8308135008</v>
      </c>
      <c r="AP509" s="90">
        <f t="shared" ca="1" si="640"/>
        <v>1469820.500819826</v>
      </c>
      <c r="AQ509" s="90">
        <f t="shared" ca="1" si="640"/>
        <v>1569665.4882303937</v>
      </c>
      <c r="AR509" s="90">
        <f t="shared" ca="1" si="640"/>
        <v>1669430.9245741088</v>
      </c>
      <c r="AS509" s="90">
        <f t="shared" ca="1" si="640"/>
        <v>1771650.4291841588</v>
      </c>
      <c r="AT509" s="90">
        <f t="shared" ca="1" si="640"/>
        <v>1873781.0266133908</v>
      </c>
      <c r="AU509" s="90">
        <f t="shared" ca="1" si="640"/>
        <v>1978456.4305723135</v>
      </c>
      <c r="AV509" s="90">
        <f t="shared" ca="1" si="640"/>
        <v>0</v>
      </c>
      <c r="AW509" s="90">
        <f t="shared" ca="1" si="640"/>
        <v>0</v>
      </c>
      <c r="AX509" s="90">
        <f t="shared" ca="1" si="640"/>
        <v>0</v>
      </c>
      <c r="AY509" s="90">
        <f t="shared" ca="1" si="640"/>
        <v>0</v>
      </c>
      <c r="AZ509" s="90">
        <f t="shared" ca="1" si="640"/>
        <v>0</v>
      </c>
      <c r="BA509" s="90">
        <f t="shared" ca="1" si="640"/>
        <v>0</v>
      </c>
      <c r="BB509" s="90">
        <f t="shared" ca="1" si="640"/>
        <v>0</v>
      </c>
      <c r="BC509" s="90">
        <f t="shared" ca="1" si="640"/>
        <v>0</v>
      </c>
      <c r="BD509" s="90">
        <f t="shared" ca="1" si="640"/>
        <v>0</v>
      </c>
      <c r="BE509" s="90">
        <f t="shared" ca="1" si="640"/>
        <v>0</v>
      </c>
      <c r="BF509" s="90">
        <f t="shared" ca="1" si="640"/>
        <v>0</v>
      </c>
      <c r="BG509" s="90">
        <f t="shared" ca="1" si="640"/>
        <v>0</v>
      </c>
      <c r="BH509" s="90">
        <f t="shared" ca="1" si="640"/>
        <v>0</v>
      </c>
      <c r="BI509" s="90">
        <f t="shared" ca="1" si="640"/>
        <v>0</v>
      </c>
      <c r="BJ509" s="90">
        <f t="shared" ca="1" si="640"/>
        <v>0</v>
      </c>
      <c r="BK509" s="90">
        <f t="shared" ca="1" si="640"/>
        <v>0</v>
      </c>
      <c r="BL509" s="90">
        <f t="shared" ca="1" si="640"/>
        <v>0</v>
      </c>
      <c r="BM509" s="90">
        <f t="shared" ca="1" si="640"/>
        <v>0</v>
      </c>
      <c r="BN509" s="90">
        <f t="shared" ca="1" si="640"/>
        <v>0</v>
      </c>
      <c r="BO509" s="90">
        <f t="shared" ca="1" si="640"/>
        <v>0</v>
      </c>
      <c r="BP509" s="90">
        <f t="shared" ca="1" si="640"/>
        <v>0</v>
      </c>
      <c r="BQ509" s="90">
        <f t="shared" ca="1" si="640"/>
        <v>0</v>
      </c>
      <c r="BR509" s="90">
        <f t="shared" ref="BR509:CG509" ca="1" si="641">(BQ$509+BR$505)*BR$155</f>
        <v>0</v>
      </c>
      <c r="BS509" s="90">
        <f t="shared" ca="1" si="641"/>
        <v>0</v>
      </c>
      <c r="BT509" s="90">
        <f t="shared" ca="1" si="641"/>
        <v>0</v>
      </c>
      <c r="BU509" s="90">
        <f t="shared" ca="1" si="641"/>
        <v>0</v>
      </c>
      <c r="BV509" s="90">
        <f t="shared" ca="1" si="641"/>
        <v>0</v>
      </c>
      <c r="BW509" s="90">
        <f t="shared" ca="1" si="641"/>
        <v>0</v>
      </c>
      <c r="BX509" s="90">
        <f t="shared" ca="1" si="641"/>
        <v>0</v>
      </c>
      <c r="BY509" s="90">
        <f t="shared" ca="1" si="641"/>
        <v>0</v>
      </c>
      <c r="BZ509" s="90">
        <f t="shared" ca="1" si="641"/>
        <v>0</v>
      </c>
      <c r="CA509" s="90">
        <f t="shared" ca="1" si="641"/>
        <v>0</v>
      </c>
      <c r="CB509" s="90">
        <f t="shared" ca="1" si="641"/>
        <v>0</v>
      </c>
      <c r="CC509" s="90">
        <f t="shared" ca="1" si="641"/>
        <v>0</v>
      </c>
      <c r="CD509" s="90">
        <f t="shared" ca="1" si="641"/>
        <v>0</v>
      </c>
      <c r="CE509" s="90">
        <f t="shared" ca="1" si="641"/>
        <v>0</v>
      </c>
      <c r="CF509" s="90">
        <f t="shared" ca="1" si="641"/>
        <v>0</v>
      </c>
      <c r="CG509" s="90">
        <f t="shared" ca="1" si="641"/>
        <v>0</v>
      </c>
    </row>
    <row r="510" spans="1:85" x14ac:dyDescent="0.25">
      <c r="B510" s="74" t="s">
        <v>992</v>
      </c>
      <c r="D510" s="570">
        <f ca="1">IF(ROUND(SUM(F510:CG510),0)=Inputs!$E$13,"N/A",SUM(F510:CG510))</f>
        <v>6</v>
      </c>
      <c r="F510" s="748">
        <f ca="1">IF(AND(F509&gt;0,E509&lt;=0),F489,0)</f>
        <v>0</v>
      </c>
      <c r="G510" s="748">
        <f t="shared" ref="G510:BR510" ca="1" si="642">IF(AND(G509&gt;0,F509&lt;=0),G489,0)</f>
        <v>0</v>
      </c>
      <c r="H510" s="748">
        <f t="shared" ca="1" si="642"/>
        <v>0</v>
      </c>
      <c r="I510" s="748">
        <f t="shared" ca="1" si="642"/>
        <v>0</v>
      </c>
      <c r="J510" s="748">
        <f t="shared" ca="1" si="642"/>
        <v>0</v>
      </c>
      <c r="K510" s="748">
        <f t="shared" ca="1" si="642"/>
        <v>0</v>
      </c>
      <c r="L510" s="748">
        <f t="shared" ca="1" si="642"/>
        <v>0</v>
      </c>
      <c r="M510" s="748">
        <f t="shared" ca="1" si="642"/>
        <v>0</v>
      </c>
      <c r="N510" s="748">
        <f t="shared" ca="1" si="642"/>
        <v>0</v>
      </c>
      <c r="O510" s="748">
        <f t="shared" ca="1" si="642"/>
        <v>0</v>
      </c>
      <c r="P510" s="748">
        <f t="shared" ca="1" si="642"/>
        <v>0</v>
      </c>
      <c r="Q510" s="748">
        <f t="shared" ca="1" si="642"/>
        <v>0</v>
      </c>
      <c r="R510" s="748">
        <f t="shared" ca="1" si="642"/>
        <v>0</v>
      </c>
      <c r="S510" s="748">
        <f t="shared" ca="1" si="642"/>
        <v>6</v>
      </c>
      <c r="T510" s="748">
        <f t="shared" ca="1" si="642"/>
        <v>0</v>
      </c>
      <c r="U510" s="748">
        <f t="shared" ca="1" si="642"/>
        <v>0</v>
      </c>
      <c r="V510" s="748">
        <f t="shared" ca="1" si="642"/>
        <v>0</v>
      </c>
      <c r="W510" s="748">
        <f t="shared" ca="1" si="642"/>
        <v>0</v>
      </c>
      <c r="X510" s="748">
        <f t="shared" ca="1" si="642"/>
        <v>0</v>
      </c>
      <c r="Y510" s="748">
        <f t="shared" ca="1" si="642"/>
        <v>0</v>
      </c>
      <c r="Z510" s="748">
        <f t="shared" ca="1" si="642"/>
        <v>0</v>
      </c>
      <c r="AA510" s="748">
        <f t="shared" ca="1" si="642"/>
        <v>0</v>
      </c>
      <c r="AB510" s="748">
        <f t="shared" ca="1" si="642"/>
        <v>0</v>
      </c>
      <c r="AC510" s="748">
        <f t="shared" ca="1" si="642"/>
        <v>0</v>
      </c>
      <c r="AD510" s="748">
        <f t="shared" ca="1" si="642"/>
        <v>0</v>
      </c>
      <c r="AE510" s="748">
        <f t="shared" ca="1" si="642"/>
        <v>0</v>
      </c>
      <c r="AF510" s="748">
        <f t="shared" ca="1" si="642"/>
        <v>0</v>
      </c>
      <c r="AG510" s="748">
        <f t="shared" ca="1" si="642"/>
        <v>0</v>
      </c>
      <c r="AH510" s="748">
        <f t="shared" ca="1" si="642"/>
        <v>0</v>
      </c>
      <c r="AI510" s="748">
        <f t="shared" ca="1" si="642"/>
        <v>0</v>
      </c>
      <c r="AJ510" s="748">
        <f t="shared" ca="1" si="642"/>
        <v>0</v>
      </c>
      <c r="AK510" s="748">
        <f t="shared" ca="1" si="642"/>
        <v>0</v>
      </c>
      <c r="AL510" s="748">
        <f t="shared" ca="1" si="642"/>
        <v>0</v>
      </c>
      <c r="AM510" s="748">
        <f t="shared" ca="1" si="642"/>
        <v>0</v>
      </c>
      <c r="AN510" s="748">
        <f t="shared" ca="1" si="642"/>
        <v>0</v>
      </c>
      <c r="AO510" s="748">
        <f t="shared" ca="1" si="642"/>
        <v>0</v>
      </c>
      <c r="AP510" s="748">
        <f t="shared" ca="1" si="642"/>
        <v>0</v>
      </c>
      <c r="AQ510" s="748">
        <f t="shared" ca="1" si="642"/>
        <v>0</v>
      </c>
      <c r="AR510" s="748">
        <f t="shared" ca="1" si="642"/>
        <v>0</v>
      </c>
      <c r="AS510" s="748">
        <f t="shared" ca="1" si="642"/>
        <v>0</v>
      </c>
      <c r="AT510" s="748">
        <f t="shared" ca="1" si="642"/>
        <v>0</v>
      </c>
      <c r="AU510" s="748">
        <f t="shared" ca="1" si="642"/>
        <v>0</v>
      </c>
      <c r="AV510" s="748">
        <f t="shared" ca="1" si="642"/>
        <v>0</v>
      </c>
      <c r="AW510" s="748">
        <f t="shared" ca="1" si="642"/>
        <v>0</v>
      </c>
      <c r="AX510" s="748">
        <f t="shared" ca="1" si="642"/>
        <v>0</v>
      </c>
      <c r="AY510" s="748">
        <f t="shared" ca="1" si="642"/>
        <v>0</v>
      </c>
      <c r="AZ510" s="748">
        <f t="shared" ca="1" si="642"/>
        <v>0</v>
      </c>
      <c r="BA510" s="748">
        <f t="shared" ca="1" si="642"/>
        <v>0</v>
      </c>
      <c r="BB510" s="748">
        <f t="shared" ca="1" si="642"/>
        <v>0</v>
      </c>
      <c r="BC510" s="748">
        <f t="shared" ca="1" si="642"/>
        <v>0</v>
      </c>
      <c r="BD510" s="748">
        <f t="shared" ca="1" si="642"/>
        <v>0</v>
      </c>
      <c r="BE510" s="748">
        <f t="shared" ca="1" si="642"/>
        <v>0</v>
      </c>
      <c r="BF510" s="748">
        <f t="shared" ca="1" si="642"/>
        <v>0</v>
      </c>
      <c r="BG510" s="748">
        <f t="shared" ca="1" si="642"/>
        <v>0</v>
      </c>
      <c r="BH510" s="748">
        <f t="shared" ca="1" si="642"/>
        <v>0</v>
      </c>
      <c r="BI510" s="748">
        <f t="shared" ca="1" si="642"/>
        <v>0</v>
      </c>
      <c r="BJ510" s="748">
        <f t="shared" ca="1" si="642"/>
        <v>0</v>
      </c>
      <c r="BK510" s="748">
        <f t="shared" ca="1" si="642"/>
        <v>0</v>
      </c>
      <c r="BL510" s="748">
        <f t="shared" ca="1" si="642"/>
        <v>0</v>
      </c>
      <c r="BM510" s="748">
        <f t="shared" ca="1" si="642"/>
        <v>0</v>
      </c>
      <c r="BN510" s="748">
        <f t="shared" ca="1" si="642"/>
        <v>0</v>
      </c>
      <c r="BO510" s="748">
        <f t="shared" ca="1" si="642"/>
        <v>0</v>
      </c>
      <c r="BP510" s="748">
        <f t="shared" ca="1" si="642"/>
        <v>0</v>
      </c>
      <c r="BQ510" s="748">
        <f t="shared" ca="1" si="642"/>
        <v>0</v>
      </c>
      <c r="BR510" s="748">
        <f t="shared" ca="1" si="642"/>
        <v>0</v>
      </c>
      <c r="BS510" s="748">
        <f t="shared" ref="BS510:CG510" ca="1" si="643">IF(AND(BS509&gt;0,BR509&lt;=0),BS489,0)</f>
        <v>0</v>
      </c>
      <c r="BT510" s="748">
        <f t="shared" ca="1" si="643"/>
        <v>0</v>
      </c>
      <c r="BU510" s="748">
        <f t="shared" ca="1" si="643"/>
        <v>0</v>
      </c>
      <c r="BV510" s="748">
        <f t="shared" ca="1" si="643"/>
        <v>0</v>
      </c>
      <c r="BW510" s="748">
        <f t="shared" ca="1" si="643"/>
        <v>0</v>
      </c>
      <c r="BX510" s="748">
        <f t="shared" ca="1" si="643"/>
        <v>0</v>
      </c>
      <c r="BY510" s="748">
        <f t="shared" ca="1" si="643"/>
        <v>0</v>
      </c>
      <c r="BZ510" s="748">
        <f t="shared" ca="1" si="643"/>
        <v>0</v>
      </c>
      <c r="CA510" s="748">
        <f t="shared" ca="1" si="643"/>
        <v>0</v>
      </c>
      <c r="CB510" s="748">
        <f t="shared" ca="1" si="643"/>
        <v>0</v>
      </c>
      <c r="CC510" s="748">
        <f t="shared" ca="1" si="643"/>
        <v>0</v>
      </c>
      <c r="CD510" s="748">
        <f t="shared" ca="1" si="643"/>
        <v>0</v>
      </c>
      <c r="CE510" s="748">
        <f t="shared" ca="1" si="643"/>
        <v>0</v>
      </c>
      <c r="CF510" s="748">
        <f t="shared" ca="1" si="643"/>
        <v>0</v>
      </c>
      <c r="CG510" s="748">
        <f t="shared" ca="1" si="643"/>
        <v>0</v>
      </c>
    </row>
    <row r="511" spans="1:85" x14ac:dyDescent="0.25">
      <c r="B511" s="154" t="s">
        <v>781</v>
      </c>
    </row>
    <row r="513" spans="1:86" s="147" customFormat="1" ht="21" x14ac:dyDescent="0.35">
      <c r="A513" s="69" t="s">
        <v>81</v>
      </c>
      <c r="B513" s="70"/>
      <c r="C513" s="70"/>
      <c r="D513" s="70"/>
      <c r="E513" s="70"/>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66"/>
    </row>
    <row r="514" spans="1:86" ht="5.45" customHeight="1" x14ac:dyDescent="0.25"/>
    <row r="515" spans="1:86" x14ac:dyDescent="0.25">
      <c r="F515" s="128">
        <f t="shared" ref="F515:AK515" si="644">IF(F$155=1,F$16,IF(D$155=1,F$16,""))</f>
        <v>41820</v>
      </c>
      <c r="G515" s="128">
        <f t="shared" si="644"/>
        <v>42004</v>
      </c>
      <c r="H515" s="128">
        <f t="shared" si="644"/>
        <v>42185</v>
      </c>
      <c r="I515" s="128">
        <f t="shared" si="644"/>
        <v>42369</v>
      </c>
      <c r="J515" s="128">
        <f t="shared" si="644"/>
        <v>42551</v>
      </c>
      <c r="K515" s="128">
        <f t="shared" si="644"/>
        <v>42735</v>
      </c>
      <c r="L515" s="128">
        <f t="shared" si="644"/>
        <v>42916</v>
      </c>
      <c r="M515" s="128">
        <f t="shared" si="644"/>
        <v>43100</v>
      </c>
      <c r="N515" s="128">
        <f t="shared" si="644"/>
        <v>43281</v>
      </c>
      <c r="O515" s="128">
        <f t="shared" si="644"/>
        <v>43465</v>
      </c>
      <c r="P515" s="128">
        <f t="shared" si="644"/>
        <v>43646</v>
      </c>
      <c r="Q515" s="128">
        <f t="shared" si="644"/>
        <v>43830</v>
      </c>
      <c r="R515" s="128">
        <f t="shared" si="644"/>
        <v>44012</v>
      </c>
      <c r="S515" s="128">
        <f t="shared" si="644"/>
        <v>44196</v>
      </c>
      <c r="T515" s="128">
        <f t="shared" si="644"/>
        <v>44377</v>
      </c>
      <c r="U515" s="128">
        <f t="shared" si="644"/>
        <v>44561</v>
      </c>
      <c r="V515" s="128">
        <f t="shared" si="644"/>
        <v>44742</v>
      </c>
      <c r="W515" s="128">
        <f t="shared" si="644"/>
        <v>44926</v>
      </c>
      <c r="X515" s="128">
        <f t="shared" si="644"/>
        <v>45107</v>
      </c>
      <c r="Y515" s="128">
        <f t="shared" si="644"/>
        <v>45291</v>
      </c>
      <c r="Z515" s="128">
        <f t="shared" si="644"/>
        <v>45473</v>
      </c>
      <c r="AA515" s="128">
        <f t="shared" si="644"/>
        <v>45657</v>
      </c>
      <c r="AB515" s="128">
        <f t="shared" si="644"/>
        <v>45838</v>
      </c>
      <c r="AC515" s="128">
        <f t="shared" si="644"/>
        <v>46022</v>
      </c>
      <c r="AD515" s="128">
        <f t="shared" si="644"/>
        <v>46203</v>
      </c>
      <c r="AE515" s="128">
        <f t="shared" si="644"/>
        <v>46387</v>
      </c>
      <c r="AF515" s="128">
        <f t="shared" si="644"/>
        <v>46568</v>
      </c>
      <c r="AG515" s="128">
        <f t="shared" si="644"/>
        <v>46752</v>
      </c>
      <c r="AH515" s="128">
        <f t="shared" si="644"/>
        <v>46934</v>
      </c>
      <c r="AI515" s="128">
        <f t="shared" si="644"/>
        <v>47118</v>
      </c>
      <c r="AJ515" s="128">
        <f t="shared" si="644"/>
        <v>47299</v>
      </c>
      <c r="AK515" s="128">
        <f t="shared" si="644"/>
        <v>47483</v>
      </c>
      <c r="AL515" s="128">
        <f t="shared" ref="AL515:BQ515" si="645">IF(AL$155=1,AL$16,IF(AJ$155=1,AL$16,""))</f>
        <v>47664</v>
      </c>
      <c r="AM515" s="128">
        <f t="shared" si="645"/>
        <v>47848</v>
      </c>
      <c r="AN515" s="128">
        <f t="shared" si="645"/>
        <v>48029</v>
      </c>
      <c r="AO515" s="128">
        <f t="shared" si="645"/>
        <v>48213</v>
      </c>
      <c r="AP515" s="128">
        <f t="shared" si="645"/>
        <v>48395</v>
      </c>
      <c r="AQ515" s="128">
        <f t="shared" si="645"/>
        <v>48579</v>
      </c>
      <c r="AR515" s="128">
        <f t="shared" si="645"/>
        <v>48760</v>
      </c>
      <c r="AS515" s="128">
        <f t="shared" si="645"/>
        <v>48944</v>
      </c>
      <c r="AT515" s="128">
        <f t="shared" si="645"/>
        <v>49125</v>
      </c>
      <c r="AU515" s="128">
        <f t="shared" si="645"/>
        <v>49309</v>
      </c>
      <c r="AV515" s="128">
        <f t="shared" si="645"/>
        <v>49490</v>
      </c>
      <c r="AW515" s="128">
        <f t="shared" si="645"/>
        <v>49674</v>
      </c>
      <c r="AX515" s="128" t="str">
        <f t="shared" si="645"/>
        <v/>
      </c>
      <c r="AY515" s="128" t="str">
        <f t="shared" si="645"/>
        <v/>
      </c>
      <c r="AZ515" s="128" t="str">
        <f t="shared" si="645"/>
        <v/>
      </c>
      <c r="BA515" s="128" t="str">
        <f t="shared" si="645"/>
        <v/>
      </c>
      <c r="BB515" s="128" t="str">
        <f t="shared" si="645"/>
        <v/>
      </c>
      <c r="BC515" s="128" t="str">
        <f t="shared" si="645"/>
        <v/>
      </c>
      <c r="BD515" s="128" t="str">
        <f t="shared" si="645"/>
        <v/>
      </c>
      <c r="BE515" s="128" t="str">
        <f t="shared" si="645"/>
        <v/>
      </c>
      <c r="BF515" s="128" t="str">
        <f t="shared" si="645"/>
        <v/>
      </c>
      <c r="BG515" s="128" t="str">
        <f t="shared" si="645"/>
        <v/>
      </c>
      <c r="BH515" s="128" t="str">
        <f t="shared" si="645"/>
        <v/>
      </c>
      <c r="BI515" s="128" t="str">
        <f t="shared" si="645"/>
        <v/>
      </c>
      <c r="BJ515" s="128" t="str">
        <f t="shared" si="645"/>
        <v/>
      </c>
      <c r="BK515" s="128" t="str">
        <f t="shared" si="645"/>
        <v/>
      </c>
      <c r="BL515" s="128" t="str">
        <f t="shared" si="645"/>
        <v/>
      </c>
      <c r="BM515" s="128" t="str">
        <f t="shared" si="645"/>
        <v/>
      </c>
      <c r="BN515" s="128" t="str">
        <f t="shared" si="645"/>
        <v/>
      </c>
      <c r="BO515" s="128" t="str">
        <f t="shared" si="645"/>
        <v/>
      </c>
      <c r="BP515" s="128" t="str">
        <f t="shared" si="645"/>
        <v/>
      </c>
      <c r="BQ515" s="128" t="str">
        <f t="shared" si="645"/>
        <v/>
      </c>
      <c r="BR515" s="128" t="str">
        <f t="shared" ref="BR515:CG515" si="646">IF(BR$155=1,BR$16,IF(BP$155=1,BR$16,""))</f>
        <v/>
      </c>
      <c r="BS515" s="128" t="str">
        <f t="shared" si="646"/>
        <v/>
      </c>
      <c r="BT515" s="128" t="str">
        <f t="shared" si="646"/>
        <v/>
      </c>
      <c r="BU515" s="128" t="str">
        <f t="shared" si="646"/>
        <v/>
      </c>
      <c r="BV515" s="128" t="str">
        <f t="shared" si="646"/>
        <v/>
      </c>
      <c r="BW515" s="128" t="str">
        <f t="shared" si="646"/>
        <v/>
      </c>
      <c r="BX515" s="128" t="str">
        <f t="shared" si="646"/>
        <v/>
      </c>
      <c r="BY515" s="128" t="str">
        <f t="shared" si="646"/>
        <v/>
      </c>
      <c r="BZ515" s="128" t="str">
        <f t="shared" si="646"/>
        <v/>
      </c>
      <c r="CA515" s="128" t="str">
        <f t="shared" si="646"/>
        <v/>
      </c>
      <c r="CB515" s="128" t="str">
        <f t="shared" si="646"/>
        <v/>
      </c>
      <c r="CC515" s="128" t="str">
        <f t="shared" si="646"/>
        <v/>
      </c>
      <c r="CD515" s="128" t="str">
        <f t="shared" si="646"/>
        <v/>
      </c>
      <c r="CE515" s="128" t="str">
        <f t="shared" si="646"/>
        <v/>
      </c>
      <c r="CF515" s="128" t="str">
        <f t="shared" si="646"/>
        <v/>
      </c>
      <c r="CG515" s="128" t="str">
        <f t="shared" si="646"/>
        <v/>
      </c>
    </row>
    <row r="516" spans="1:86" x14ac:dyDescent="0.25">
      <c r="A516" s="74" t="s">
        <v>919</v>
      </c>
      <c r="C516" s="66" t="s">
        <v>906</v>
      </c>
      <c r="E516" s="66" t="str">
        <f>B483</f>
        <v>Debt service cover ratio (before DSRA movements)</v>
      </c>
      <c r="F516" s="112" t="str">
        <f t="shared" ref="F516:AK516" si="647">IF(F$22&gt;0,F$483,"")</f>
        <v/>
      </c>
      <c r="G516" s="112" t="str">
        <f t="shared" si="647"/>
        <v/>
      </c>
      <c r="H516" s="112">
        <f t="shared" ca="1" si="647"/>
        <v>1.2401930765117457</v>
      </c>
      <c r="I516" s="112">
        <f t="shared" ca="1" si="647"/>
        <v>1.2688967661094441</v>
      </c>
      <c r="J516" s="112">
        <f t="shared" ca="1" si="647"/>
        <v>1.2665953573382276</v>
      </c>
      <c r="K516" s="112">
        <f t="shared" ca="1" si="647"/>
        <v>1.2894625879228798</v>
      </c>
      <c r="L516" s="112">
        <f t="shared" ca="1" si="647"/>
        <v>1.2805609701459824</v>
      </c>
      <c r="M516" s="112">
        <f t="shared" ca="1" si="647"/>
        <v>1.3103621229987363</v>
      </c>
      <c r="N516" s="112">
        <f t="shared" ca="1" si="647"/>
        <v>2.045664012592455</v>
      </c>
      <c r="O516" s="112">
        <f t="shared" ca="1" si="647"/>
        <v>2.0976921444035002</v>
      </c>
      <c r="P516" s="112">
        <f t="shared" ca="1" si="647"/>
        <v>2.0852287835309729</v>
      </c>
      <c r="Q516" s="112">
        <f t="shared" ca="1" si="647"/>
        <v>2.1384034264583973</v>
      </c>
      <c r="R516" s="112">
        <f t="shared" ca="1" si="647"/>
        <v>2.1368294875052425</v>
      </c>
      <c r="S516" s="112">
        <f t="shared" ca="1" si="647"/>
        <v>2.1799175928287973</v>
      </c>
      <c r="T516" s="112">
        <f t="shared" ca="1" si="647"/>
        <v>2.1667064880058478</v>
      </c>
      <c r="U516" s="112">
        <f t="shared" ca="1" si="647"/>
        <v>2.2222418217584354</v>
      </c>
      <c r="V516" s="112">
        <f t="shared" ca="1" si="647"/>
        <v>2.2086328171300309</v>
      </c>
      <c r="W516" s="112">
        <f t="shared" ca="1" si="647"/>
        <v>2.265382697315292</v>
      </c>
      <c r="X516" s="112">
        <f t="shared" ca="1" si="647"/>
        <v>2.2513587071276335</v>
      </c>
      <c r="Y516" s="112">
        <f t="shared" ca="1" si="647"/>
        <v>2.3093461481192872</v>
      </c>
      <c r="Z516" s="112">
        <f t="shared" ca="1" si="647"/>
        <v>2.3072421667552767</v>
      </c>
      <c r="AA516" s="112">
        <f t="shared" ca="1" si="647"/>
        <v>2.3541373817530897</v>
      </c>
      <c r="AB516" s="112">
        <f t="shared" ca="1" si="647"/>
        <v>2.3392286943443623</v>
      </c>
      <c r="AC516" s="112">
        <f t="shared" ca="1" si="647"/>
        <v>2.3997608145810307</v>
      </c>
      <c r="AD516" s="112">
        <f t="shared" ca="1" si="647"/>
        <v>2.3843805606616555</v>
      </c>
      <c r="AE516" s="112">
        <f t="shared" ca="1" si="647"/>
        <v>2.446219996684158</v>
      </c>
      <c r="AF516" s="112">
        <f t="shared" ca="1" si="647"/>
        <v>2.4303473752042755</v>
      </c>
      <c r="AG516" s="112">
        <f t="shared" ca="1" si="647"/>
        <v>2.4935175316016207</v>
      </c>
      <c r="AH516" s="112">
        <f t="shared" ca="1" si="647"/>
        <v>2.4906949347430358</v>
      </c>
      <c r="AI516" s="112">
        <f t="shared" ca="1" si="647"/>
        <v>2.5416549905494854</v>
      </c>
      <c r="AJ516" s="112">
        <f t="shared" ca="1" si="647"/>
        <v>2.5247309288798503</v>
      </c>
      <c r="AK516" s="112">
        <f t="shared" ca="1" si="647"/>
        <v>2.5906328207679663</v>
      </c>
      <c r="AL516" s="112" t="str">
        <f t="shared" ref="AL516:BQ516" si="648">IF(AL$22&gt;0,AL$483,"")</f>
        <v/>
      </c>
      <c r="AM516" s="112" t="str">
        <f t="shared" si="648"/>
        <v/>
      </c>
      <c r="AN516" s="112" t="str">
        <f t="shared" si="648"/>
        <v/>
      </c>
      <c r="AO516" s="112" t="str">
        <f t="shared" si="648"/>
        <v/>
      </c>
      <c r="AP516" s="112" t="str">
        <f t="shared" si="648"/>
        <v/>
      </c>
      <c r="AQ516" s="112" t="str">
        <f t="shared" si="648"/>
        <v/>
      </c>
      <c r="AR516" s="112" t="str">
        <f t="shared" si="648"/>
        <v/>
      </c>
      <c r="AS516" s="112" t="str">
        <f t="shared" si="648"/>
        <v/>
      </c>
      <c r="AT516" s="112" t="str">
        <f t="shared" si="648"/>
        <v/>
      </c>
      <c r="AU516" s="112" t="str">
        <f t="shared" si="648"/>
        <v/>
      </c>
      <c r="AV516" s="112" t="str">
        <f t="shared" si="648"/>
        <v/>
      </c>
      <c r="AW516" s="112" t="str">
        <f t="shared" si="648"/>
        <v/>
      </c>
      <c r="AX516" s="112" t="str">
        <f t="shared" si="648"/>
        <v/>
      </c>
      <c r="AY516" s="112" t="str">
        <f t="shared" si="648"/>
        <v/>
      </c>
      <c r="AZ516" s="112" t="str">
        <f t="shared" si="648"/>
        <v/>
      </c>
      <c r="BA516" s="112" t="str">
        <f t="shared" si="648"/>
        <v/>
      </c>
      <c r="BB516" s="112" t="str">
        <f t="shared" si="648"/>
        <v/>
      </c>
      <c r="BC516" s="112" t="str">
        <f t="shared" si="648"/>
        <v/>
      </c>
      <c r="BD516" s="112" t="str">
        <f t="shared" si="648"/>
        <v/>
      </c>
      <c r="BE516" s="112" t="str">
        <f t="shared" si="648"/>
        <v/>
      </c>
      <c r="BF516" s="112" t="str">
        <f t="shared" si="648"/>
        <v/>
      </c>
      <c r="BG516" s="112" t="str">
        <f t="shared" si="648"/>
        <v/>
      </c>
      <c r="BH516" s="112" t="str">
        <f t="shared" si="648"/>
        <v/>
      </c>
      <c r="BI516" s="112" t="str">
        <f t="shared" si="648"/>
        <v/>
      </c>
      <c r="BJ516" s="112" t="str">
        <f t="shared" si="648"/>
        <v/>
      </c>
      <c r="BK516" s="112" t="str">
        <f t="shared" si="648"/>
        <v/>
      </c>
      <c r="BL516" s="112" t="str">
        <f t="shared" si="648"/>
        <v/>
      </c>
      <c r="BM516" s="112" t="str">
        <f t="shared" si="648"/>
        <v/>
      </c>
      <c r="BN516" s="112" t="str">
        <f t="shared" si="648"/>
        <v/>
      </c>
      <c r="BO516" s="112" t="str">
        <f t="shared" si="648"/>
        <v/>
      </c>
      <c r="BP516" s="112" t="str">
        <f t="shared" si="648"/>
        <v/>
      </c>
      <c r="BQ516" s="112" t="str">
        <f t="shared" si="648"/>
        <v/>
      </c>
      <c r="BR516" s="112" t="str">
        <f t="shared" ref="BR516:CG516" si="649">IF(BR$22&gt;0,BR$483,"")</f>
        <v/>
      </c>
      <c r="BS516" s="112" t="str">
        <f t="shared" si="649"/>
        <v/>
      </c>
      <c r="BT516" s="112" t="str">
        <f t="shared" si="649"/>
        <v/>
      </c>
      <c r="BU516" s="112" t="str">
        <f t="shared" si="649"/>
        <v/>
      </c>
      <c r="BV516" s="112" t="str">
        <f t="shared" si="649"/>
        <v/>
      </c>
      <c r="BW516" s="112" t="str">
        <f t="shared" si="649"/>
        <v/>
      </c>
      <c r="BX516" s="112" t="str">
        <f t="shared" si="649"/>
        <v/>
      </c>
      <c r="BY516" s="112" t="str">
        <f t="shared" si="649"/>
        <v/>
      </c>
      <c r="BZ516" s="112" t="str">
        <f t="shared" si="649"/>
        <v/>
      </c>
      <c r="CA516" s="112" t="str">
        <f t="shared" si="649"/>
        <v/>
      </c>
      <c r="CB516" s="112" t="str">
        <f t="shared" si="649"/>
        <v/>
      </c>
      <c r="CC516" s="112" t="str">
        <f t="shared" si="649"/>
        <v/>
      </c>
      <c r="CD516" s="112" t="str">
        <f t="shared" si="649"/>
        <v/>
      </c>
      <c r="CE516" s="112" t="str">
        <f t="shared" si="649"/>
        <v/>
      </c>
      <c r="CF516" s="112" t="str">
        <f t="shared" si="649"/>
        <v/>
      </c>
      <c r="CG516" s="112" t="str">
        <f t="shared" si="649"/>
        <v/>
      </c>
    </row>
    <row r="517" spans="1:86" x14ac:dyDescent="0.25">
      <c r="C517" s="66" t="s">
        <v>906</v>
      </c>
      <c r="E517" s="66" t="s">
        <v>86</v>
      </c>
      <c r="F517" s="112" t="str">
        <f>IF(F$222&lt;0,Inputs!$E$192,"")</f>
        <v/>
      </c>
      <c r="G517" s="112" t="str">
        <f>IF(G$222&lt;0,Inputs!$E$192,"")</f>
        <v/>
      </c>
      <c r="H517" s="112">
        <f>IF(H$222&lt;0,Inputs!$E$192,"")</f>
        <v>1.3</v>
      </c>
      <c r="I517" s="112">
        <f>IF(I$222&lt;0,Inputs!$E$192,"")</f>
        <v>1.3</v>
      </c>
      <c r="J517" s="112">
        <f>IF(J$222&lt;0,Inputs!$E$192,"")</f>
        <v>1.3</v>
      </c>
      <c r="K517" s="112">
        <f>IF(K$222&lt;0,Inputs!$E$192,"")</f>
        <v>1.3</v>
      </c>
      <c r="L517" s="112">
        <f>IF(L$222&lt;0,Inputs!$E$192,"")</f>
        <v>1.3</v>
      </c>
      <c r="M517" s="112">
        <f>IF(M$222&lt;0,Inputs!$E$192,"")</f>
        <v>1.3</v>
      </c>
      <c r="N517" s="112">
        <f>IF(N$222&lt;0,Inputs!$E$192,"")</f>
        <v>1.3</v>
      </c>
      <c r="O517" s="112">
        <f>IF(O$222&lt;0,Inputs!$E$192,"")</f>
        <v>1.3</v>
      </c>
      <c r="P517" s="112">
        <f>IF(P$222&lt;0,Inputs!$E$192,"")</f>
        <v>1.3</v>
      </c>
      <c r="Q517" s="112">
        <f>IF(Q$222&lt;0,Inputs!$E$192,"")</f>
        <v>1.3</v>
      </c>
      <c r="R517" s="112">
        <f>IF(R$222&lt;0,Inputs!$E$192,"")</f>
        <v>1.3</v>
      </c>
      <c r="S517" s="112">
        <f>IF(S$222&lt;0,Inputs!$E$192,"")</f>
        <v>1.3</v>
      </c>
      <c r="T517" s="112">
        <f>IF(T$222&lt;0,Inputs!$E$192,"")</f>
        <v>1.3</v>
      </c>
      <c r="U517" s="112">
        <f>IF(U$222&lt;0,Inputs!$E$192,"")</f>
        <v>1.3</v>
      </c>
      <c r="V517" s="112">
        <f>IF(V$222&lt;0,Inputs!$E$192,"")</f>
        <v>1.3</v>
      </c>
      <c r="W517" s="112">
        <f>IF(W$222&lt;0,Inputs!$E$192,"")</f>
        <v>1.3</v>
      </c>
      <c r="X517" s="112">
        <f>IF(X$222&lt;0,Inputs!$E$192,"")</f>
        <v>1.3</v>
      </c>
      <c r="Y517" s="112">
        <f>IF(Y$222&lt;0,Inputs!$E$192,"")</f>
        <v>1.3</v>
      </c>
      <c r="Z517" s="112">
        <f>IF(Z$222&lt;0,Inputs!$E$192,"")</f>
        <v>1.3</v>
      </c>
      <c r="AA517" s="112">
        <f>IF(AA$222&lt;0,Inputs!$E$192,"")</f>
        <v>1.3</v>
      </c>
      <c r="AB517" s="112">
        <f>IF(AB$222&lt;0,Inputs!$E$192,"")</f>
        <v>1.3</v>
      </c>
      <c r="AC517" s="112">
        <f>IF(AC$222&lt;0,Inputs!$E$192,"")</f>
        <v>1.3</v>
      </c>
      <c r="AD517" s="112">
        <f>IF(AD$222&lt;0,Inputs!$E$192,"")</f>
        <v>1.3</v>
      </c>
      <c r="AE517" s="112">
        <f>IF(AE$222&lt;0,Inputs!$E$192,"")</f>
        <v>1.3</v>
      </c>
      <c r="AF517" s="112">
        <f>IF(AF$222&lt;0,Inputs!$E$192,"")</f>
        <v>1.3</v>
      </c>
      <c r="AG517" s="112">
        <f>IF(AG$222&lt;0,Inputs!$E$192,"")</f>
        <v>1.3</v>
      </c>
      <c r="AH517" s="112">
        <f>IF(AH$222&lt;0,Inputs!$E$192,"")</f>
        <v>1.3</v>
      </c>
      <c r="AI517" s="112">
        <f>IF(AI$222&lt;0,Inputs!$E$192,"")</f>
        <v>1.3</v>
      </c>
      <c r="AJ517" s="112">
        <f>IF(AJ$222&lt;0,Inputs!$E$192,"")</f>
        <v>1.3</v>
      </c>
      <c r="AK517" s="112">
        <f>IF(AK$222&lt;0,Inputs!$E$192,"")</f>
        <v>1.3</v>
      </c>
      <c r="AL517" s="112" t="str">
        <f>IF(AL$222&lt;0,Inputs!$E$192,"")</f>
        <v/>
      </c>
      <c r="AM517" s="112" t="str">
        <f>IF(AM$222&lt;0,Inputs!$E$192,"")</f>
        <v/>
      </c>
      <c r="AN517" s="112" t="str">
        <f>IF(AN$222&lt;0,Inputs!$E$192,"")</f>
        <v/>
      </c>
      <c r="AO517" s="112" t="str">
        <f>IF(AO$222&lt;0,Inputs!$E$192,"")</f>
        <v/>
      </c>
      <c r="AP517" s="112" t="str">
        <f>IF(AP$222&lt;0,Inputs!$E$192,"")</f>
        <v/>
      </c>
      <c r="AQ517" s="112" t="str">
        <f>IF(AQ$222&lt;0,Inputs!$E$192,"")</f>
        <v/>
      </c>
      <c r="AR517" s="112" t="str">
        <f>IF(AR$222&lt;0,Inputs!$E$192,"")</f>
        <v/>
      </c>
      <c r="AS517" s="112" t="str">
        <f>IF(AS$222&lt;0,Inputs!$E$192,"")</f>
        <v/>
      </c>
      <c r="AT517" s="112" t="str">
        <f>IF(AT$222&lt;0,Inputs!$E$192,"")</f>
        <v/>
      </c>
      <c r="AU517" s="112" t="str">
        <f>IF(AU$222&lt;0,Inputs!$E$192,"")</f>
        <v/>
      </c>
      <c r="AV517" s="112" t="str">
        <f>IF(AV$222&lt;0,Inputs!$E$192,"")</f>
        <v/>
      </c>
      <c r="AW517" s="112" t="str">
        <f>IF(AW$222&lt;0,Inputs!$E$192,"")</f>
        <v/>
      </c>
      <c r="AX517" s="112" t="str">
        <f>IF(AX$222&lt;0,Inputs!$E$192,"")</f>
        <v/>
      </c>
      <c r="AY517" s="112" t="str">
        <f>IF(AY$222&lt;0,Inputs!$E$192,"")</f>
        <v/>
      </c>
      <c r="AZ517" s="112" t="str">
        <f>IF(AZ$222&lt;0,Inputs!$E$192,"")</f>
        <v/>
      </c>
      <c r="BA517" s="112" t="str">
        <f>IF(BA$222&lt;0,Inputs!$E$192,"")</f>
        <v/>
      </c>
      <c r="BB517" s="112" t="str">
        <f>IF(BB$222&lt;0,Inputs!$E$192,"")</f>
        <v/>
      </c>
      <c r="BC517" s="112" t="str">
        <f>IF(BC$222&lt;0,Inputs!$E$192,"")</f>
        <v/>
      </c>
      <c r="BD517" s="112" t="str">
        <f>IF(BD$222&lt;0,Inputs!$E$192,"")</f>
        <v/>
      </c>
      <c r="BE517" s="112" t="str">
        <f>IF(BE$222&lt;0,Inputs!$E$192,"")</f>
        <v/>
      </c>
      <c r="BF517" s="112" t="str">
        <f>IF(BF$222&lt;0,Inputs!$E$192,"")</f>
        <v/>
      </c>
      <c r="BG517" s="112" t="str">
        <f>IF(BG$222&lt;0,Inputs!$E$192,"")</f>
        <v/>
      </c>
      <c r="BH517" s="112" t="str">
        <f>IF(BH$222&lt;0,Inputs!$E$192,"")</f>
        <v/>
      </c>
      <c r="BI517" s="112" t="str">
        <f>IF(BI$222&lt;0,Inputs!$E$192,"")</f>
        <v/>
      </c>
      <c r="BJ517" s="112" t="str">
        <f>IF(BJ$222&lt;0,Inputs!$E$192,"")</f>
        <v/>
      </c>
      <c r="BK517" s="112" t="str">
        <f>IF(BK$222&lt;0,Inputs!$E$192,"")</f>
        <v/>
      </c>
      <c r="BL517" s="112" t="str">
        <f>IF(BL$222&lt;0,Inputs!$E$192,"")</f>
        <v/>
      </c>
      <c r="BM517" s="112" t="str">
        <f>IF(BM$222&lt;0,Inputs!$E$192,"")</f>
        <v/>
      </c>
      <c r="BN517" s="112" t="str">
        <f>IF(BN$222&lt;0,Inputs!$E$192,"")</f>
        <v/>
      </c>
      <c r="BO517" s="112" t="str">
        <f>IF(BO$222&lt;0,Inputs!$E$192,"")</f>
        <v/>
      </c>
      <c r="BP517" s="112" t="str">
        <f>IF(BP$222&lt;0,Inputs!$E$192,"")</f>
        <v/>
      </c>
      <c r="BQ517" s="112" t="str">
        <f>IF(BQ$222&lt;0,Inputs!$E$192,"")</f>
        <v/>
      </c>
      <c r="BR517" s="112" t="str">
        <f>IF(BR$222&lt;0,Inputs!$E$192,"")</f>
        <v/>
      </c>
      <c r="BS517" s="112" t="str">
        <f>IF(BS$222&lt;0,Inputs!$E$192,"")</f>
        <v/>
      </c>
      <c r="BT517" s="112" t="str">
        <f>IF(BT$222&lt;0,Inputs!$E$192,"")</f>
        <v/>
      </c>
      <c r="BU517" s="112" t="str">
        <f>IF(BU$222&lt;0,Inputs!$E$192,"")</f>
        <v/>
      </c>
      <c r="BV517" s="112" t="str">
        <f>IF(BV$222&lt;0,Inputs!$E$192,"")</f>
        <v/>
      </c>
      <c r="BW517" s="112" t="str">
        <f>IF(BW$222&lt;0,Inputs!$E$192,"")</f>
        <v/>
      </c>
      <c r="BX517" s="112" t="str">
        <f>IF(BX$222&lt;0,Inputs!$E$192,"")</f>
        <v/>
      </c>
      <c r="BY517" s="112" t="str">
        <f>IF(BY$222&lt;0,Inputs!$E$192,"")</f>
        <v/>
      </c>
      <c r="BZ517" s="112" t="str">
        <f>IF(BZ$222&lt;0,Inputs!$E$192,"")</f>
        <v/>
      </c>
      <c r="CA517" s="112" t="str">
        <f>IF(CA$222&lt;0,Inputs!$E$192,"")</f>
        <v/>
      </c>
      <c r="CB517" s="112" t="str">
        <f>IF(CB$222&lt;0,Inputs!$E$192,"")</f>
        <v/>
      </c>
      <c r="CC517" s="112" t="str">
        <f>IF(CC$222&lt;0,Inputs!$E$192,"")</f>
        <v/>
      </c>
      <c r="CD517" s="112" t="str">
        <f>IF(CD$222&lt;0,Inputs!$E$192,"")</f>
        <v/>
      </c>
      <c r="CE517" s="112" t="str">
        <f>IF(CE$222&lt;0,Inputs!$E$192,"")</f>
        <v/>
      </c>
      <c r="CF517" s="112" t="str">
        <f>IF(CF$222&lt;0,Inputs!$E$192,"")</f>
        <v/>
      </c>
      <c r="CG517" s="112" t="str">
        <f>IF(CG$222&lt;0,Inputs!$E$192,"")</f>
        <v/>
      </c>
    </row>
    <row r="518" spans="1:86" ht="5.45" customHeight="1" x14ac:dyDescent="0.25">
      <c r="F518" s="11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row>
    <row r="519" spans="1:86" x14ac:dyDescent="0.25">
      <c r="B519" s="66" t="s">
        <v>128</v>
      </c>
      <c r="D519" s="68">
        <f ca="1">SUM(F519:CG519)</f>
        <v>5</v>
      </c>
      <c r="F519" s="68" t="str">
        <f>IF(F516="","",IF((F516-F517)&lt;0,1,0))</f>
        <v/>
      </c>
      <c r="G519" s="68" t="str">
        <f t="shared" ref="G519:BR519" si="650">IF(G516="","",IF((G516-G517)&lt;0,1,0))</f>
        <v/>
      </c>
      <c r="H519" s="68">
        <f t="shared" ca="1" si="650"/>
        <v>1</v>
      </c>
      <c r="I519" s="68">
        <f t="shared" ca="1" si="650"/>
        <v>1</v>
      </c>
      <c r="J519" s="68">
        <f t="shared" ca="1" si="650"/>
        <v>1</v>
      </c>
      <c r="K519" s="68">
        <f t="shared" ca="1" si="650"/>
        <v>1</v>
      </c>
      <c r="L519" s="68">
        <f t="shared" ca="1" si="650"/>
        <v>1</v>
      </c>
      <c r="M519" s="68">
        <f t="shared" ca="1" si="650"/>
        <v>0</v>
      </c>
      <c r="N519" s="68">
        <f t="shared" ca="1" si="650"/>
        <v>0</v>
      </c>
      <c r="O519" s="68">
        <f t="shared" ca="1" si="650"/>
        <v>0</v>
      </c>
      <c r="P519" s="68">
        <f t="shared" ca="1" si="650"/>
        <v>0</v>
      </c>
      <c r="Q519" s="68">
        <f t="shared" ca="1" si="650"/>
        <v>0</v>
      </c>
      <c r="R519" s="68">
        <f t="shared" ca="1" si="650"/>
        <v>0</v>
      </c>
      <c r="S519" s="68">
        <f t="shared" ca="1" si="650"/>
        <v>0</v>
      </c>
      <c r="T519" s="68">
        <f t="shared" ca="1" si="650"/>
        <v>0</v>
      </c>
      <c r="U519" s="68">
        <f t="shared" ca="1" si="650"/>
        <v>0</v>
      </c>
      <c r="V519" s="68">
        <f t="shared" ca="1" si="650"/>
        <v>0</v>
      </c>
      <c r="W519" s="68">
        <f t="shared" ca="1" si="650"/>
        <v>0</v>
      </c>
      <c r="X519" s="68">
        <f t="shared" ca="1" si="650"/>
        <v>0</v>
      </c>
      <c r="Y519" s="68">
        <f t="shared" ca="1" si="650"/>
        <v>0</v>
      </c>
      <c r="Z519" s="68">
        <f t="shared" ca="1" si="650"/>
        <v>0</v>
      </c>
      <c r="AA519" s="68">
        <f t="shared" ca="1" si="650"/>
        <v>0</v>
      </c>
      <c r="AB519" s="68">
        <f t="shared" ca="1" si="650"/>
        <v>0</v>
      </c>
      <c r="AC519" s="68">
        <f t="shared" ca="1" si="650"/>
        <v>0</v>
      </c>
      <c r="AD519" s="68">
        <f t="shared" ca="1" si="650"/>
        <v>0</v>
      </c>
      <c r="AE519" s="68">
        <f t="shared" ca="1" si="650"/>
        <v>0</v>
      </c>
      <c r="AF519" s="68">
        <f t="shared" ca="1" si="650"/>
        <v>0</v>
      </c>
      <c r="AG519" s="68">
        <f t="shared" ca="1" si="650"/>
        <v>0</v>
      </c>
      <c r="AH519" s="68">
        <f t="shared" ca="1" si="650"/>
        <v>0</v>
      </c>
      <c r="AI519" s="68">
        <f t="shared" ca="1" si="650"/>
        <v>0</v>
      </c>
      <c r="AJ519" s="68">
        <f t="shared" ca="1" si="650"/>
        <v>0</v>
      </c>
      <c r="AK519" s="68">
        <f t="shared" ca="1" si="650"/>
        <v>0</v>
      </c>
      <c r="AL519" s="68" t="str">
        <f t="shared" si="650"/>
        <v/>
      </c>
      <c r="AM519" s="68" t="str">
        <f t="shared" si="650"/>
        <v/>
      </c>
      <c r="AN519" s="68" t="str">
        <f t="shared" si="650"/>
        <v/>
      </c>
      <c r="AO519" s="68" t="str">
        <f t="shared" si="650"/>
        <v/>
      </c>
      <c r="AP519" s="68" t="str">
        <f t="shared" si="650"/>
        <v/>
      </c>
      <c r="AQ519" s="68" t="str">
        <f t="shared" si="650"/>
        <v/>
      </c>
      <c r="AR519" s="68" t="str">
        <f t="shared" si="650"/>
        <v/>
      </c>
      <c r="AS519" s="68" t="str">
        <f t="shared" si="650"/>
        <v/>
      </c>
      <c r="AT519" s="68" t="str">
        <f t="shared" si="650"/>
        <v/>
      </c>
      <c r="AU519" s="68" t="str">
        <f t="shared" si="650"/>
        <v/>
      </c>
      <c r="AV519" s="68" t="str">
        <f t="shared" si="650"/>
        <v/>
      </c>
      <c r="AW519" s="68" t="str">
        <f t="shared" si="650"/>
        <v/>
      </c>
      <c r="AX519" s="68" t="str">
        <f t="shared" si="650"/>
        <v/>
      </c>
      <c r="AY519" s="68" t="str">
        <f t="shared" si="650"/>
        <v/>
      </c>
      <c r="AZ519" s="68" t="str">
        <f t="shared" si="650"/>
        <v/>
      </c>
      <c r="BA519" s="68" t="str">
        <f t="shared" si="650"/>
        <v/>
      </c>
      <c r="BB519" s="68" t="str">
        <f t="shared" si="650"/>
        <v/>
      </c>
      <c r="BC519" s="68" t="str">
        <f t="shared" si="650"/>
        <v/>
      </c>
      <c r="BD519" s="68" t="str">
        <f t="shared" si="650"/>
        <v/>
      </c>
      <c r="BE519" s="68" t="str">
        <f t="shared" si="650"/>
        <v/>
      </c>
      <c r="BF519" s="68" t="str">
        <f t="shared" si="650"/>
        <v/>
      </c>
      <c r="BG519" s="68" t="str">
        <f t="shared" si="650"/>
        <v/>
      </c>
      <c r="BH519" s="68" t="str">
        <f t="shared" si="650"/>
        <v/>
      </c>
      <c r="BI519" s="68" t="str">
        <f t="shared" si="650"/>
        <v/>
      </c>
      <c r="BJ519" s="68" t="str">
        <f t="shared" si="650"/>
        <v/>
      </c>
      <c r="BK519" s="68" t="str">
        <f t="shared" si="650"/>
        <v/>
      </c>
      <c r="BL519" s="68" t="str">
        <f t="shared" si="650"/>
        <v/>
      </c>
      <c r="BM519" s="68" t="str">
        <f t="shared" si="650"/>
        <v/>
      </c>
      <c r="BN519" s="68" t="str">
        <f t="shared" si="650"/>
        <v/>
      </c>
      <c r="BO519" s="68" t="str">
        <f t="shared" si="650"/>
        <v/>
      </c>
      <c r="BP519" s="68" t="str">
        <f t="shared" si="650"/>
        <v/>
      </c>
      <c r="BQ519" s="68" t="str">
        <f t="shared" si="650"/>
        <v/>
      </c>
      <c r="BR519" s="68" t="str">
        <f t="shared" si="650"/>
        <v/>
      </c>
      <c r="BS519" s="68" t="str">
        <f t="shared" ref="BS519:CG519" si="651">IF(BS516="","",IF((BS516-BS517)&lt;0,1,0))</f>
        <v/>
      </c>
      <c r="BT519" s="68" t="str">
        <f t="shared" si="651"/>
        <v/>
      </c>
      <c r="BU519" s="68" t="str">
        <f t="shared" si="651"/>
        <v/>
      </c>
      <c r="BV519" s="68" t="str">
        <f t="shared" si="651"/>
        <v/>
      </c>
      <c r="BW519" s="68" t="str">
        <f t="shared" si="651"/>
        <v/>
      </c>
      <c r="BX519" s="68" t="str">
        <f t="shared" si="651"/>
        <v/>
      </c>
      <c r="BY519" s="68" t="str">
        <f t="shared" si="651"/>
        <v/>
      </c>
      <c r="BZ519" s="68" t="str">
        <f t="shared" si="651"/>
        <v/>
      </c>
      <c r="CA519" s="68" t="str">
        <f t="shared" si="651"/>
        <v/>
      </c>
      <c r="CB519" s="68" t="str">
        <f t="shared" si="651"/>
        <v/>
      </c>
      <c r="CC519" s="68" t="str">
        <f t="shared" si="651"/>
        <v/>
      </c>
      <c r="CD519" s="68" t="str">
        <f t="shared" si="651"/>
        <v/>
      </c>
      <c r="CE519" s="68" t="str">
        <f t="shared" si="651"/>
        <v/>
      </c>
      <c r="CF519" s="68" t="str">
        <f t="shared" si="651"/>
        <v/>
      </c>
      <c r="CG519" s="68" t="str">
        <f t="shared" si="651"/>
        <v/>
      </c>
    </row>
    <row r="520" spans="1:86" x14ac:dyDescent="0.25">
      <c r="F520" s="11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row>
    <row r="521" spans="1:86" x14ac:dyDescent="0.25">
      <c r="A521" s="74" t="s">
        <v>1256</v>
      </c>
      <c r="F521" s="128">
        <f t="shared" ref="F521:AK521" si="652">F515</f>
        <v>41820</v>
      </c>
      <c r="G521" s="128">
        <f t="shared" si="652"/>
        <v>42004</v>
      </c>
      <c r="H521" s="128">
        <f t="shared" si="652"/>
        <v>42185</v>
      </c>
      <c r="I521" s="128">
        <f t="shared" si="652"/>
        <v>42369</v>
      </c>
      <c r="J521" s="128">
        <f t="shared" si="652"/>
        <v>42551</v>
      </c>
      <c r="K521" s="128">
        <f t="shared" si="652"/>
        <v>42735</v>
      </c>
      <c r="L521" s="128">
        <f t="shared" si="652"/>
        <v>42916</v>
      </c>
      <c r="M521" s="128">
        <f t="shared" si="652"/>
        <v>43100</v>
      </c>
      <c r="N521" s="128">
        <f t="shared" si="652"/>
        <v>43281</v>
      </c>
      <c r="O521" s="128">
        <f t="shared" si="652"/>
        <v>43465</v>
      </c>
      <c r="P521" s="128">
        <f t="shared" si="652"/>
        <v>43646</v>
      </c>
      <c r="Q521" s="128">
        <f t="shared" si="652"/>
        <v>43830</v>
      </c>
      <c r="R521" s="128">
        <f t="shared" si="652"/>
        <v>44012</v>
      </c>
      <c r="S521" s="128">
        <f t="shared" si="652"/>
        <v>44196</v>
      </c>
      <c r="T521" s="128">
        <f t="shared" si="652"/>
        <v>44377</v>
      </c>
      <c r="U521" s="128">
        <f t="shared" si="652"/>
        <v>44561</v>
      </c>
      <c r="V521" s="128">
        <f t="shared" si="652"/>
        <v>44742</v>
      </c>
      <c r="W521" s="128">
        <f t="shared" si="652"/>
        <v>44926</v>
      </c>
      <c r="X521" s="128">
        <f t="shared" si="652"/>
        <v>45107</v>
      </c>
      <c r="Y521" s="128">
        <f t="shared" si="652"/>
        <v>45291</v>
      </c>
      <c r="Z521" s="128">
        <f t="shared" si="652"/>
        <v>45473</v>
      </c>
      <c r="AA521" s="128">
        <f t="shared" si="652"/>
        <v>45657</v>
      </c>
      <c r="AB521" s="128">
        <f t="shared" si="652"/>
        <v>45838</v>
      </c>
      <c r="AC521" s="128">
        <f t="shared" si="652"/>
        <v>46022</v>
      </c>
      <c r="AD521" s="128">
        <f t="shared" si="652"/>
        <v>46203</v>
      </c>
      <c r="AE521" s="128">
        <f t="shared" si="652"/>
        <v>46387</v>
      </c>
      <c r="AF521" s="128">
        <f t="shared" si="652"/>
        <v>46568</v>
      </c>
      <c r="AG521" s="128">
        <f t="shared" si="652"/>
        <v>46752</v>
      </c>
      <c r="AH521" s="128">
        <f t="shared" si="652"/>
        <v>46934</v>
      </c>
      <c r="AI521" s="128">
        <f t="shared" si="652"/>
        <v>47118</v>
      </c>
      <c r="AJ521" s="128">
        <f t="shared" si="652"/>
        <v>47299</v>
      </c>
      <c r="AK521" s="128">
        <f t="shared" si="652"/>
        <v>47483</v>
      </c>
      <c r="AL521" s="128">
        <f t="shared" ref="AL521:BQ521" si="653">AL515</f>
        <v>47664</v>
      </c>
      <c r="AM521" s="128">
        <f t="shared" si="653"/>
        <v>47848</v>
      </c>
      <c r="AN521" s="128">
        <f t="shared" si="653"/>
        <v>48029</v>
      </c>
      <c r="AO521" s="128">
        <f t="shared" si="653"/>
        <v>48213</v>
      </c>
      <c r="AP521" s="128">
        <f t="shared" si="653"/>
        <v>48395</v>
      </c>
      <c r="AQ521" s="128">
        <f t="shared" si="653"/>
        <v>48579</v>
      </c>
      <c r="AR521" s="128">
        <f t="shared" si="653"/>
        <v>48760</v>
      </c>
      <c r="AS521" s="128">
        <f t="shared" si="653"/>
        <v>48944</v>
      </c>
      <c r="AT521" s="128">
        <f t="shared" si="653"/>
        <v>49125</v>
      </c>
      <c r="AU521" s="128">
        <f t="shared" si="653"/>
        <v>49309</v>
      </c>
      <c r="AV521" s="128">
        <f t="shared" si="653"/>
        <v>49490</v>
      </c>
      <c r="AW521" s="128">
        <f t="shared" si="653"/>
        <v>49674</v>
      </c>
      <c r="AX521" s="128" t="str">
        <f t="shared" si="653"/>
        <v/>
      </c>
      <c r="AY521" s="128" t="str">
        <f t="shared" si="653"/>
        <v/>
      </c>
      <c r="AZ521" s="128" t="str">
        <f t="shared" si="653"/>
        <v/>
      </c>
      <c r="BA521" s="128" t="str">
        <f t="shared" si="653"/>
        <v/>
      </c>
      <c r="BB521" s="128" t="str">
        <f t="shared" si="653"/>
        <v/>
      </c>
      <c r="BC521" s="128" t="str">
        <f t="shared" si="653"/>
        <v/>
      </c>
      <c r="BD521" s="128" t="str">
        <f t="shared" si="653"/>
        <v/>
      </c>
      <c r="BE521" s="128" t="str">
        <f t="shared" si="653"/>
        <v/>
      </c>
      <c r="BF521" s="128" t="str">
        <f t="shared" si="653"/>
        <v/>
      </c>
      <c r="BG521" s="128" t="str">
        <f t="shared" si="653"/>
        <v/>
      </c>
      <c r="BH521" s="128" t="str">
        <f t="shared" si="653"/>
        <v/>
      </c>
      <c r="BI521" s="128" t="str">
        <f t="shared" si="653"/>
        <v/>
      </c>
      <c r="BJ521" s="128" t="str">
        <f t="shared" si="653"/>
        <v/>
      </c>
      <c r="BK521" s="128" t="str">
        <f t="shared" si="653"/>
        <v/>
      </c>
      <c r="BL521" s="128" t="str">
        <f t="shared" si="653"/>
        <v/>
      </c>
      <c r="BM521" s="128" t="str">
        <f t="shared" si="653"/>
        <v/>
      </c>
      <c r="BN521" s="128" t="str">
        <f t="shared" si="653"/>
        <v/>
      </c>
      <c r="BO521" s="128" t="str">
        <f t="shared" si="653"/>
        <v/>
      </c>
      <c r="BP521" s="128" t="str">
        <f t="shared" si="653"/>
        <v/>
      </c>
      <c r="BQ521" s="128" t="str">
        <f t="shared" si="653"/>
        <v/>
      </c>
      <c r="BR521" s="128" t="str">
        <f t="shared" ref="BR521:CG521" si="654">BR515</f>
        <v/>
      </c>
      <c r="BS521" s="128" t="str">
        <f t="shared" si="654"/>
        <v/>
      </c>
      <c r="BT521" s="128" t="str">
        <f t="shared" si="654"/>
        <v/>
      </c>
      <c r="BU521" s="128" t="str">
        <f t="shared" si="654"/>
        <v/>
      </c>
      <c r="BV521" s="128" t="str">
        <f t="shared" si="654"/>
        <v/>
      </c>
      <c r="BW521" s="128" t="str">
        <f t="shared" si="654"/>
        <v/>
      </c>
      <c r="BX521" s="128" t="str">
        <f t="shared" si="654"/>
        <v/>
      </c>
      <c r="BY521" s="128" t="str">
        <f t="shared" si="654"/>
        <v/>
      </c>
      <c r="BZ521" s="128" t="str">
        <f t="shared" si="654"/>
        <v/>
      </c>
      <c r="CA521" s="128" t="str">
        <f t="shared" si="654"/>
        <v/>
      </c>
      <c r="CB521" s="128" t="str">
        <f t="shared" si="654"/>
        <v/>
      </c>
      <c r="CC521" s="128" t="str">
        <f t="shared" si="654"/>
        <v/>
      </c>
      <c r="CD521" s="128" t="str">
        <f t="shared" si="654"/>
        <v/>
      </c>
      <c r="CE521" s="128" t="str">
        <f t="shared" si="654"/>
        <v/>
      </c>
      <c r="CF521" s="128" t="str">
        <f t="shared" si="654"/>
        <v/>
      </c>
      <c r="CG521" s="128" t="str">
        <f t="shared" si="654"/>
        <v/>
      </c>
    </row>
    <row r="522" spans="1:86" x14ac:dyDescent="0.25">
      <c r="C522" s="66" t="s">
        <v>906</v>
      </c>
      <c r="D522" s="90">
        <f>SUM(F522:CG522)</f>
        <v>351586.5373565231</v>
      </c>
      <c r="E522" s="84" t="s">
        <v>623</v>
      </c>
      <c r="F522" s="90">
        <f t="shared" ref="F522:AK522" si="655">-F259</f>
        <v>0</v>
      </c>
      <c r="G522" s="90">
        <f t="shared" si="655"/>
        <v>0</v>
      </c>
      <c r="H522" s="90">
        <f t="shared" si="655"/>
        <v>6778.2020547945203</v>
      </c>
      <c r="I522" s="90">
        <f t="shared" si="655"/>
        <v>6975.6164383561645</v>
      </c>
      <c r="J522" s="90">
        <f t="shared" si="655"/>
        <v>6986.5184572012404</v>
      </c>
      <c r="K522" s="90">
        <f t="shared" si="655"/>
        <v>7150.0068493150684</v>
      </c>
      <c r="L522" s="90">
        <f t="shared" si="655"/>
        <v>7121.8342679794523</v>
      </c>
      <c r="M522" s="90">
        <f t="shared" si="655"/>
        <v>7328.7570205479442</v>
      </c>
      <c r="N522" s="90">
        <f t="shared" si="655"/>
        <v>7299.880124678939</v>
      </c>
      <c r="O522" s="90">
        <f t="shared" si="655"/>
        <v>7511.9759460616424</v>
      </c>
      <c r="P522" s="90">
        <f t="shared" si="655"/>
        <v>7482.3771277959113</v>
      </c>
      <c r="Q522" s="90">
        <f t="shared" si="655"/>
        <v>7699.7753447131818</v>
      </c>
      <c r="R522" s="90">
        <f t="shared" si="655"/>
        <v>7711.8091336482157</v>
      </c>
      <c r="S522" s="90">
        <f t="shared" si="655"/>
        <v>7892.2697283310117</v>
      </c>
      <c r="T522" s="90">
        <f t="shared" si="655"/>
        <v>7861.1724698905782</v>
      </c>
      <c r="U522" s="90">
        <f t="shared" si="655"/>
        <v>8089.5764715392861</v>
      </c>
      <c r="V522" s="90">
        <f t="shared" si="655"/>
        <v>8057.701781637842</v>
      </c>
      <c r="W522" s="90">
        <f t="shared" si="655"/>
        <v>8291.8158833277685</v>
      </c>
      <c r="X522" s="90">
        <f t="shared" si="655"/>
        <v>8259.1443261787863</v>
      </c>
      <c r="Y522" s="90">
        <f t="shared" si="655"/>
        <v>8499.1112804109598</v>
      </c>
      <c r="Z522" s="90">
        <f t="shared" si="655"/>
        <v>8512.3943317605117</v>
      </c>
      <c r="AA522" s="90">
        <f t="shared" si="655"/>
        <v>8711.5890624212316</v>
      </c>
      <c r="AB522" s="90">
        <f t="shared" si="655"/>
        <v>8677.2635076915867</v>
      </c>
      <c r="AC522" s="90">
        <f t="shared" si="655"/>
        <v>8929.3787889817631</v>
      </c>
      <c r="AD522" s="90">
        <f t="shared" si="655"/>
        <v>8894.1950953838768</v>
      </c>
      <c r="AE522" s="90">
        <f t="shared" si="655"/>
        <v>9152.6132587063057</v>
      </c>
      <c r="AF522" s="90">
        <f t="shared" si="655"/>
        <v>9116.5499727684728</v>
      </c>
      <c r="AG522" s="90">
        <f t="shared" si="655"/>
        <v>9381.428590173964</v>
      </c>
      <c r="AH522" s="90">
        <f t="shared" si="655"/>
        <v>9396.0905934804341</v>
      </c>
      <c r="AI522" s="90">
        <f t="shared" si="655"/>
        <v>9615.9643049283113</v>
      </c>
      <c r="AJ522" s="90">
        <f t="shared" si="655"/>
        <v>9578.0753151398731</v>
      </c>
      <c r="AK522" s="90">
        <f t="shared" si="655"/>
        <v>9856.36341255152</v>
      </c>
      <c r="AL522" s="90">
        <f t="shared" ref="AL522:BQ522" si="656">-AL259</f>
        <v>9817.5271980183716</v>
      </c>
      <c r="AM522" s="90">
        <f t="shared" si="656"/>
        <v>10102.772497865306</v>
      </c>
      <c r="AN522" s="90">
        <f t="shared" si="656"/>
        <v>10062.965377968827</v>
      </c>
      <c r="AO522" s="90">
        <f t="shared" si="656"/>
        <v>10355.341810311937</v>
      </c>
      <c r="AP522" s="90">
        <f t="shared" si="656"/>
        <v>10371.525918564004</v>
      </c>
      <c r="AQ522" s="90">
        <f t="shared" si="656"/>
        <v>10614.225355569733</v>
      </c>
      <c r="AR522" s="90">
        <f t="shared" si="656"/>
        <v>10572.403000228498</v>
      </c>
      <c r="AS522" s="90">
        <f t="shared" si="656"/>
        <v>10879.580989458977</v>
      </c>
      <c r="AT522" s="90">
        <f t="shared" si="656"/>
        <v>10836.713075234209</v>
      </c>
      <c r="AU522" s="90">
        <f t="shared" si="656"/>
        <v>11154.031192906812</v>
      </c>
      <c r="AV522" s="90">
        <f t="shared" si="656"/>
        <v>0</v>
      </c>
      <c r="AW522" s="90">
        <f t="shared" si="656"/>
        <v>0</v>
      </c>
      <c r="AX522" s="90">
        <f t="shared" si="656"/>
        <v>0</v>
      </c>
      <c r="AY522" s="90">
        <f t="shared" si="656"/>
        <v>0</v>
      </c>
      <c r="AZ522" s="90">
        <f t="shared" si="656"/>
        <v>0</v>
      </c>
      <c r="BA522" s="90">
        <f t="shared" si="656"/>
        <v>0</v>
      </c>
      <c r="BB522" s="90">
        <f t="shared" si="656"/>
        <v>0</v>
      </c>
      <c r="BC522" s="90">
        <f t="shared" si="656"/>
        <v>0</v>
      </c>
      <c r="BD522" s="90">
        <f t="shared" si="656"/>
        <v>0</v>
      </c>
      <c r="BE522" s="90">
        <f t="shared" si="656"/>
        <v>0</v>
      </c>
      <c r="BF522" s="90">
        <f t="shared" si="656"/>
        <v>0</v>
      </c>
      <c r="BG522" s="90">
        <f t="shared" si="656"/>
        <v>0</v>
      </c>
      <c r="BH522" s="90">
        <f t="shared" si="656"/>
        <v>0</v>
      </c>
      <c r="BI522" s="90">
        <f t="shared" si="656"/>
        <v>0</v>
      </c>
      <c r="BJ522" s="90">
        <f t="shared" si="656"/>
        <v>0</v>
      </c>
      <c r="BK522" s="90">
        <f t="shared" si="656"/>
        <v>0</v>
      </c>
      <c r="BL522" s="90">
        <f t="shared" si="656"/>
        <v>0</v>
      </c>
      <c r="BM522" s="90">
        <f t="shared" si="656"/>
        <v>0</v>
      </c>
      <c r="BN522" s="90">
        <f t="shared" si="656"/>
        <v>0</v>
      </c>
      <c r="BO522" s="90">
        <f t="shared" si="656"/>
        <v>0</v>
      </c>
      <c r="BP522" s="90">
        <f t="shared" si="656"/>
        <v>0</v>
      </c>
      <c r="BQ522" s="90">
        <f t="shared" si="656"/>
        <v>0</v>
      </c>
      <c r="BR522" s="90">
        <f t="shared" ref="BR522:CG522" si="657">-BR259</f>
        <v>0</v>
      </c>
      <c r="BS522" s="90">
        <f t="shared" si="657"/>
        <v>0</v>
      </c>
      <c r="BT522" s="90">
        <f t="shared" si="657"/>
        <v>0</v>
      </c>
      <c r="BU522" s="90">
        <f t="shared" si="657"/>
        <v>0</v>
      </c>
      <c r="BV522" s="90">
        <f t="shared" si="657"/>
        <v>0</v>
      </c>
      <c r="BW522" s="90">
        <f t="shared" si="657"/>
        <v>0</v>
      </c>
      <c r="BX522" s="90">
        <f t="shared" si="657"/>
        <v>0</v>
      </c>
      <c r="BY522" s="90">
        <f t="shared" si="657"/>
        <v>0</v>
      </c>
      <c r="BZ522" s="90">
        <f t="shared" si="657"/>
        <v>0</v>
      </c>
      <c r="CA522" s="90">
        <f t="shared" si="657"/>
        <v>0</v>
      </c>
      <c r="CB522" s="90">
        <f t="shared" si="657"/>
        <v>0</v>
      </c>
      <c r="CC522" s="90">
        <f t="shared" si="657"/>
        <v>0</v>
      </c>
      <c r="CD522" s="90">
        <f t="shared" si="657"/>
        <v>0</v>
      </c>
      <c r="CE522" s="90">
        <f t="shared" si="657"/>
        <v>0</v>
      </c>
      <c r="CF522" s="90">
        <f t="shared" si="657"/>
        <v>0</v>
      </c>
      <c r="CG522" s="90">
        <f t="shared" si="657"/>
        <v>0</v>
      </c>
    </row>
    <row r="523" spans="1:86" x14ac:dyDescent="0.25">
      <c r="C523" s="66" t="s">
        <v>906</v>
      </c>
      <c r="D523" s="90">
        <f t="shared" ref="D523:D535" si="658">SUM(F523:CG523)</f>
        <v>156260.68326956575</v>
      </c>
      <c r="E523" s="84" t="s">
        <v>615</v>
      </c>
      <c r="F523" s="90">
        <f t="shared" ref="F523:AK523" si="659">-F260</f>
        <v>0</v>
      </c>
      <c r="G523" s="90">
        <f t="shared" si="659"/>
        <v>0</v>
      </c>
      <c r="H523" s="90">
        <f t="shared" si="659"/>
        <v>3012.5342465753424</v>
      </c>
      <c r="I523" s="90">
        <f t="shared" si="659"/>
        <v>3100.2739726027398</v>
      </c>
      <c r="J523" s="90">
        <f t="shared" si="659"/>
        <v>3105.1193143116629</v>
      </c>
      <c r="K523" s="90">
        <f t="shared" si="659"/>
        <v>3177.7808219178082</v>
      </c>
      <c r="L523" s="90">
        <f t="shared" si="659"/>
        <v>3165.2596746575341</v>
      </c>
      <c r="M523" s="90">
        <f t="shared" si="659"/>
        <v>3257.2253424657529</v>
      </c>
      <c r="N523" s="90">
        <f t="shared" si="659"/>
        <v>3244.3911665239721</v>
      </c>
      <c r="O523" s="90">
        <f t="shared" si="659"/>
        <v>3338.6559760273963</v>
      </c>
      <c r="P523" s="90">
        <f t="shared" si="659"/>
        <v>3325.5009456870712</v>
      </c>
      <c r="Q523" s="90">
        <f t="shared" si="659"/>
        <v>3422.1223754280813</v>
      </c>
      <c r="R523" s="90">
        <f t="shared" si="659"/>
        <v>3427.4707260658734</v>
      </c>
      <c r="S523" s="90">
        <f t="shared" si="659"/>
        <v>3507.6754348137829</v>
      </c>
      <c r="T523" s="90">
        <f t="shared" si="659"/>
        <v>3493.8544310624789</v>
      </c>
      <c r="U523" s="90">
        <f t="shared" si="659"/>
        <v>3595.3673206841268</v>
      </c>
      <c r="V523" s="90">
        <f t="shared" si="659"/>
        <v>3581.2007918390409</v>
      </c>
      <c r="W523" s="90">
        <f t="shared" si="659"/>
        <v>3685.2515037012299</v>
      </c>
      <c r="X523" s="90">
        <f t="shared" si="659"/>
        <v>3670.7308116350164</v>
      </c>
      <c r="Y523" s="90">
        <f t="shared" si="659"/>
        <v>3777.38279129376</v>
      </c>
      <c r="Z523" s="90">
        <f t="shared" si="659"/>
        <v>3783.2863696713389</v>
      </c>
      <c r="AA523" s="90">
        <f t="shared" si="659"/>
        <v>3871.8173610761032</v>
      </c>
      <c r="AB523" s="90">
        <f t="shared" si="659"/>
        <v>3856.5615589740387</v>
      </c>
      <c r="AC523" s="90">
        <f t="shared" si="659"/>
        <v>3968.6127951030057</v>
      </c>
      <c r="AD523" s="90">
        <f t="shared" si="659"/>
        <v>3952.9755979483898</v>
      </c>
      <c r="AE523" s="90">
        <f t="shared" si="659"/>
        <v>4067.8281149805812</v>
      </c>
      <c r="AF523" s="90">
        <f t="shared" si="659"/>
        <v>4051.7999878970991</v>
      </c>
      <c r="AG523" s="90">
        <f t="shared" si="659"/>
        <v>4169.5238178550944</v>
      </c>
      <c r="AH523" s="90">
        <f t="shared" si="659"/>
        <v>4176.0402637690813</v>
      </c>
      <c r="AI523" s="90">
        <f t="shared" si="659"/>
        <v>4273.7619133014723</v>
      </c>
      <c r="AJ523" s="90">
        <f t="shared" si="659"/>
        <v>4256.9223622843883</v>
      </c>
      <c r="AK523" s="90">
        <f t="shared" si="659"/>
        <v>4380.6059611340088</v>
      </c>
      <c r="AL523" s="90">
        <f t="shared" ref="AL523:BQ523" si="660">-AL260</f>
        <v>4363.345421341498</v>
      </c>
      <c r="AM523" s="90">
        <f t="shared" si="660"/>
        <v>4490.1211101623585</v>
      </c>
      <c r="AN523" s="90">
        <f t="shared" si="660"/>
        <v>4472.4290568750348</v>
      </c>
      <c r="AO523" s="90">
        <f t="shared" si="660"/>
        <v>4602.3741379164167</v>
      </c>
      <c r="AP523" s="90">
        <f t="shared" si="660"/>
        <v>4609.567074917335</v>
      </c>
      <c r="AQ523" s="90">
        <f t="shared" si="660"/>
        <v>4717.433491364327</v>
      </c>
      <c r="AR523" s="90">
        <f t="shared" si="660"/>
        <v>4698.8457778793327</v>
      </c>
      <c r="AS523" s="90">
        <f t="shared" si="660"/>
        <v>4835.369328648434</v>
      </c>
      <c r="AT523" s="90">
        <f t="shared" si="660"/>
        <v>4816.3169223263149</v>
      </c>
      <c r="AU523" s="90">
        <f t="shared" si="660"/>
        <v>4957.3471968474723</v>
      </c>
      <c r="AV523" s="90">
        <f t="shared" si="660"/>
        <v>0</v>
      </c>
      <c r="AW523" s="90">
        <f t="shared" si="660"/>
        <v>0</v>
      </c>
      <c r="AX523" s="90">
        <f t="shared" si="660"/>
        <v>0</v>
      </c>
      <c r="AY523" s="90">
        <f t="shared" si="660"/>
        <v>0</v>
      </c>
      <c r="AZ523" s="90">
        <f t="shared" si="660"/>
        <v>0</v>
      </c>
      <c r="BA523" s="90">
        <f t="shared" si="660"/>
        <v>0</v>
      </c>
      <c r="BB523" s="90">
        <f t="shared" si="660"/>
        <v>0</v>
      </c>
      <c r="BC523" s="90">
        <f t="shared" si="660"/>
        <v>0</v>
      </c>
      <c r="BD523" s="90">
        <f t="shared" si="660"/>
        <v>0</v>
      </c>
      <c r="BE523" s="90">
        <f t="shared" si="660"/>
        <v>0</v>
      </c>
      <c r="BF523" s="90">
        <f t="shared" si="660"/>
        <v>0</v>
      </c>
      <c r="BG523" s="90">
        <f t="shared" si="660"/>
        <v>0</v>
      </c>
      <c r="BH523" s="90">
        <f t="shared" si="660"/>
        <v>0</v>
      </c>
      <c r="BI523" s="90">
        <f t="shared" si="660"/>
        <v>0</v>
      </c>
      <c r="BJ523" s="90">
        <f t="shared" si="660"/>
        <v>0</v>
      </c>
      <c r="BK523" s="90">
        <f t="shared" si="660"/>
        <v>0</v>
      </c>
      <c r="BL523" s="90">
        <f t="shared" si="660"/>
        <v>0</v>
      </c>
      <c r="BM523" s="90">
        <f t="shared" si="660"/>
        <v>0</v>
      </c>
      <c r="BN523" s="90">
        <f t="shared" si="660"/>
        <v>0</v>
      </c>
      <c r="BO523" s="90">
        <f t="shared" si="660"/>
        <v>0</v>
      </c>
      <c r="BP523" s="90">
        <f t="shared" si="660"/>
        <v>0</v>
      </c>
      <c r="BQ523" s="90">
        <f t="shared" si="660"/>
        <v>0</v>
      </c>
      <c r="BR523" s="90">
        <f t="shared" ref="BR523:CG523" si="661">-BR260</f>
        <v>0</v>
      </c>
      <c r="BS523" s="90">
        <f t="shared" si="661"/>
        <v>0</v>
      </c>
      <c r="BT523" s="90">
        <f t="shared" si="661"/>
        <v>0</v>
      </c>
      <c r="BU523" s="90">
        <f t="shared" si="661"/>
        <v>0</v>
      </c>
      <c r="BV523" s="90">
        <f t="shared" si="661"/>
        <v>0</v>
      </c>
      <c r="BW523" s="90">
        <f t="shared" si="661"/>
        <v>0</v>
      </c>
      <c r="BX523" s="90">
        <f t="shared" si="661"/>
        <v>0</v>
      </c>
      <c r="BY523" s="90">
        <f t="shared" si="661"/>
        <v>0</v>
      </c>
      <c r="BZ523" s="90">
        <f t="shared" si="661"/>
        <v>0</v>
      </c>
      <c r="CA523" s="90">
        <f t="shared" si="661"/>
        <v>0</v>
      </c>
      <c r="CB523" s="90">
        <f t="shared" si="661"/>
        <v>0</v>
      </c>
      <c r="CC523" s="90">
        <f t="shared" si="661"/>
        <v>0</v>
      </c>
      <c r="CD523" s="90">
        <f t="shared" si="661"/>
        <v>0</v>
      </c>
      <c r="CE523" s="90">
        <f t="shared" si="661"/>
        <v>0</v>
      </c>
      <c r="CF523" s="90">
        <f t="shared" si="661"/>
        <v>0</v>
      </c>
      <c r="CG523" s="90">
        <f t="shared" si="661"/>
        <v>0</v>
      </c>
    </row>
    <row r="524" spans="1:86" x14ac:dyDescent="0.25">
      <c r="C524" s="66" t="s">
        <v>906</v>
      </c>
      <c r="D524" s="90">
        <f t="shared" si="658"/>
        <v>0</v>
      </c>
      <c r="E524" s="84" t="s">
        <v>614</v>
      </c>
      <c r="F524" s="90">
        <f t="shared" ref="F524:AK524" si="662">-F275</f>
        <v>0</v>
      </c>
      <c r="G524" s="90">
        <f t="shared" si="662"/>
        <v>0</v>
      </c>
      <c r="H524" s="90">
        <f t="shared" si="662"/>
        <v>0</v>
      </c>
      <c r="I524" s="90">
        <f t="shared" si="662"/>
        <v>0</v>
      </c>
      <c r="J524" s="90">
        <f t="shared" si="662"/>
        <v>0</v>
      </c>
      <c r="K524" s="90">
        <f t="shared" si="662"/>
        <v>0</v>
      </c>
      <c r="L524" s="90">
        <f t="shared" si="662"/>
        <v>0</v>
      </c>
      <c r="M524" s="90">
        <f t="shared" si="662"/>
        <v>0</v>
      </c>
      <c r="N524" s="90">
        <f t="shared" si="662"/>
        <v>0</v>
      </c>
      <c r="O524" s="90">
        <f t="shared" si="662"/>
        <v>0</v>
      </c>
      <c r="P524" s="90">
        <f t="shared" si="662"/>
        <v>0</v>
      </c>
      <c r="Q524" s="90">
        <f t="shared" si="662"/>
        <v>0</v>
      </c>
      <c r="R524" s="90">
        <f t="shared" si="662"/>
        <v>0</v>
      </c>
      <c r="S524" s="90">
        <f t="shared" si="662"/>
        <v>0</v>
      </c>
      <c r="T524" s="90">
        <f t="shared" si="662"/>
        <v>0</v>
      </c>
      <c r="U524" s="90">
        <f t="shared" si="662"/>
        <v>0</v>
      </c>
      <c r="V524" s="90">
        <f t="shared" si="662"/>
        <v>0</v>
      </c>
      <c r="W524" s="90">
        <f t="shared" si="662"/>
        <v>0</v>
      </c>
      <c r="X524" s="90">
        <f t="shared" si="662"/>
        <v>0</v>
      </c>
      <c r="Y524" s="90">
        <f t="shared" si="662"/>
        <v>0</v>
      </c>
      <c r="Z524" s="90">
        <f t="shared" si="662"/>
        <v>0</v>
      </c>
      <c r="AA524" s="90">
        <f t="shared" si="662"/>
        <v>0</v>
      </c>
      <c r="AB524" s="90">
        <f t="shared" si="662"/>
        <v>0</v>
      </c>
      <c r="AC524" s="90">
        <f t="shared" si="662"/>
        <v>0</v>
      </c>
      <c r="AD524" s="90">
        <f t="shared" si="662"/>
        <v>0</v>
      </c>
      <c r="AE524" s="90">
        <f t="shared" si="662"/>
        <v>0</v>
      </c>
      <c r="AF524" s="90">
        <f t="shared" si="662"/>
        <v>0</v>
      </c>
      <c r="AG524" s="90">
        <f t="shared" si="662"/>
        <v>0</v>
      </c>
      <c r="AH524" s="90">
        <f t="shared" si="662"/>
        <v>0</v>
      </c>
      <c r="AI524" s="90">
        <f t="shared" si="662"/>
        <v>0</v>
      </c>
      <c r="AJ524" s="90">
        <f t="shared" si="662"/>
        <v>0</v>
      </c>
      <c r="AK524" s="90">
        <f t="shared" si="662"/>
        <v>0</v>
      </c>
      <c r="AL524" s="90">
        <f t="shared" ref="AL524:BQ524" si="663">-AL275</f>
        <v>0</v>
      </c>
      <c r="AM524" s="90">
        <f t="shared" si="663"/>
        <v>0</v>
      </c>
      <c r="AN524" s="90">
        <f t="shared" si="663"/>
        <v>0</v>
      </c>
      <c r="AO524" s="90">
        <f t="shared" si="663"/>
        <v>0</v>
      </c>
      <c r="AP524" s="90">
        <f t="shared" si="663"/>
        <v>0</v>
      </c>
      <c r="AQ524" s="90">
        <f t="shared" si="663"/>
        <v>0</v>
      </c>
      <c r="AR524" s="90">
        <f t="shared" si="663"/>
        <v>0</v>
      </c>
      <c r="AS524" s="90">
        <f t="shared" si="663"/>
        <v>0</v>
      </c>
      <c r="AT524" s="90">
        <f t="shared" si="663"/>
        <v>0</v>
      </c>
      <c r="AU524" s="90">
        <f t="shared" si="663"/>
        <v>0</v>
      </c>
      <c r="AV524" s="90">
        <f t="shared" si="663"/>
        <v>0</v>
      </c>
      <c r="AW524" s="90">
        <f t="shared" si="663"/>
        <v>0</v>
      </c>
      <c r="AX524" s="90">
        <f t="shared" si="663"/>
        <v>0</v>
      </c>
      <c r="AY524" s="90">
        <f t="shared" si="663"/>
        <v>0</v>
      </c>
      <c r="AZ524" s="90">
        <f t="shared" si="663"/>
        <v>0</v>
      </c>
      <c r="BA524" s="90">
        <f t="shared" si="663"/>
        <v>0</v>
      </c>
      <c r="BB524" s="90">
        <f t="shared" si="663"/>
        <v>0</v>
      </c>
      <c r="BC524" s="90">
        <f t="shared" si="663"/>
        <v>0</v>
      </c>
      <c r="BD524" s="90">
        <f t="shared" si="663"/>
        <v>0</v>
      </c>
      <c r="BE524" s="90">
        <f t="shared" si="663"/>
        <v>0</v>
      </c>
      <c r="BF524" s="90">
        <f t="shared" si="663"/>
        <v>0</v>
      </c>
      <c r="BG524" s="90">
        <f t="shared" si="663"/>
        <v>0</v>
      </c>
      <c r="BH524" s="90">
        <f t="shared" si="663"/>
        <v>0</v>
      </c>
      <c r="BI524" s="90">
        <f t="shared" si="663"/>
        <v>0</v>
      </c>
      <c r="BJ524" s="90">
        <f t="shared" si="663"/>
        <v>0</v>
      </c>
      <c r="BK524" s="90">
        <f t="shared" si="663"/>
        <v>0</v>
      </c>
      <c r="BL524" s="90">
        <f t="shared" si="663"/>
        <v>0</v>
      </c>
      <c r="BM524" s="90">
        <f t="shared" si="663"/>
        <v>0</v>
      </c>
      <c r="BN524" s="90">
        <f t="shared" si="663"/>
        <v>0</v>
      </c>
      <c r="BO524" s="90">
        <f t="shared" si="663"/>
        <v>0</v>
      </c>
      <c r="BP524" s="90">
        <f t="shared" si="663"/>
        <v>0</v>
      </c>
      <c r="BQ524" s="90">
        <f t="shared" si="663"/>
        <v>0</v>
      </c>
      <c r="BR524" s="90">
        <f t="shared" ref="BR524:CG524" si="664">-BR275</f>
        <v>0</v>
      </c>
      <c r="BS524" s="90">
        <f t="shared" si="664"/>
        <v>0</v>
      </c>
      <c r="BT524" s="90">
        <f t="shared" si="664"/>
        <v>0</v>
      </c>
      <c r="BU524" s="90">
        <f t="shared" si="664"/>
        <v>0</v>
      </c>
      <c r="BV524" s="90">
        <f t="shared" si="664"/>
        <v>0</v>
      </c>
      <c r="BW524" s="90">
        <f t="shared" si="664"/>
        <v>0</v>
      </c>
      <c r="BX524" s="90">
        <f t="shared" si="664"/>
        <v>0</v>
      </c>
      <c r="BY524" s="90">
        <f t="shared" si="664"/>
        <v>0</v>
      </c>
      <c r="BZ524" s="90">
        <f t="shared" si="664"/>
        <v>0</v>
      </c>
      <c r="CA524" s="90">
        <f t="shared" si="664"/>
        <v>0</v>
      </c>
      <c r="CB524" s="90">
        <f t="shared" si="664"/>
        <v>0</v>
      </c>
      <c r="CC524" s="90">
        <f t="shared" si="664"/>
        <v>0</v>
      </c>
      <c r="CD524" s="90">
        <f t="shared" si="664"/>
        <v>0</v>
      </c>
      <c r="CE524" s="90">
        <f t="shared" si="664"/>
        <v>0</v>
      </c>
      <c r="CF524" s="90">
        <f t="shared" si="664"/>
        <v>0</v>
      </c>
      <c r="CG524" s="90">
        <f t="shared" si="664"/>
        <v>0</v>
      </c>
    </row>
    <row r="525" spans="1:86" x14ac:dyDescent="0.25">
      <c r="C525" s="66" t="s">
        <v>906</v>
      </c>
      <c r="D525" s="90">
        <f t="shared" si="658"/>
        <v>223522.41187301866</v>
      </c>
      <c r="E525" s="84" t="s">
        <v>610</v>
      </c>
      <c r="F525" s="90">
        <f t="shared" ref="F525:AK525" si="665">-F263</f>
        <v>0</v>
      </c>
      <c r="G525" s="90">
        <f t="shared" si="665"/>
        <v>0</v>
      </c>
      <c r="H525" s="90">
        <f t="shared" si="665"/>
        <v>2874.4597602739732</v>
      </c>
      <c r="I525" s="90">
        <f t="shared" si="665"/>
        <v>2958.17808219178</v>
      </c>
      <c r="J525" s="90">
        <f t="shared" si="665"/>
        <v>2962.8013457390443</v>
      </c>
      <c r="K525" s="90">
        <f t="shared" si="665"/>
        <v>3032.1325342465752</v>
      </c>
      <c r="L525" s="90">
        <f t="shared" si="665"/>
        <v>3020.1852729023967</v>
      </c>
      <c r="M525" s="90">
        <f t="shared" si="665"/>
        <v>3107.9358476027392</v>
      </c>
      <c r="N525" s="90">
        <f t="shared" si="665"/>
        <v>4852.4939256563703</v>
      </c>
      <c r="O525" s="90">
        <f t="shared" si="665"/>
        <v>4993.4816771452261</v>
      </c>
      <c r="P525" s="90">
        <f t="shared" si="665"/>
        <v>4973.8062737977789</v>
      </c>
      <c r="Q525" s="90">
        <f t="shared" si="665"/>
        <v>5118.3187190738563</v>
      </c>
      <c r="R525" s="90">
        <f t="shared" si="665"/>
        <v>5126.3180131324616</v>
      </c>
      <c r="S525" s="90">
        <f t="shared" si="665"/>
        <v>5246.276687050703</v>
      </c>
      <c r="T525" s="90">
        <f t="shared" si="665"/>
        <v>5225.6052164087914</v>
      </c>
      <c r="U525" s="90">
        <f t="shared" si="665"/>
        <v>5377.4336042269688</v>
      </c>
      <c r="V525" s="90">
        <f t="shared" si="665"/>
        <v>5356.2453468190097</v>
      </c>
      <c r="W525" s="90">
        <f t="shared" si="665"/>
        <v>5511.8694443326422</v>
      </c>
      <c r="X525" s="90">
        <f t="shared" si="665"/>
        <v>5490.1514804894841</v>
      </c>
      <c r="Y525" s="90">
        <f t="shared" si="665"/>
        <v>5649.6661804409578</v>
      </c>
      <c r="Z525" s="90">
        <f t="shared" si="665"/>
        <v>5658.495904338748</v>
      </c>
      <c r="AA525" s="90">
        <f t="shared" si="665"/>
        <v>5790.9078349519814</v>
      </c>
      <c r="AB525" s="90">
        <f t="shared" si="665"/>
        <v>5768.0903991892646</v>
      </c>
      <c r="AC525" s="90">
        <f t="shared" si="665"/>
        <v>5935.6805308257808</v>
      </c>
      <c r="AD525" s="90">
        <f t="shared" si="665"/>
        <v>5912.2926591689957</v>
      </c>
      <c r="AE525" s="90">
        <f t="shared" si="665"/>
        <v>6084.0725440964234</v>
      </c>
      <c r="AF525" s="90">
        <f t="shared" si="665"/>
        <v>6060.0999756482206</v>
      </c>
      <c r="AG525" s="90">
        <f t="shared" si="665"/>
        <v>6236.1743576988347</v>
      </c>
      <c r="AH525" s="90">
        <f t="shared" si="665"/>
        <v>6245.9207207578747</v>
      </c>
      <c r="AI525" s="90">
        <f t="shared" si="665"/>
        <v>6392.0787166413047</v>
      </c>
      <c r="AJ525" s="90">
        <f t="shared" si="665"/>
        <v>6366.8925369154103</v>
      </c>
      <c r="AK525" s="90">
        <f t="shared" si="665"/>
        <v>6551.8806845573381</v>
      </c>
      <c r="AL525" s="90">
        <f t="shared" ref="AL525:BQ525" si="666">-AL263</f>
        <v>6526.0648503382945</v>
      </c>
      <c r="AM525" s="90">
        <f t="shared" si="666"/>
        <v>6715.6777016712713</v>
      </c>
      <c r="AN525" s="90">
        <f t="shared" si="666"/>
        <v>6689.2164715967519</v>
      </c>
      <c r="AO525" s="90">
        <f t="shared" si="666"/>
        <v>6883.5696442130502</v>
      </c>
      <c r="AP525" s="90">
        <f t="shared" si="666"/>
        <v>6894.3278053943295</v>
      </c>
      <c r="AQ525" s="90">
        <f t="shared" si="666"/>
        <v>7055.6588853183757</v>
      </c>
      <c r="AR525" s="90">
        <f t="shared" si="666"/>
        <v>7027.8580554713362</v>
      </c>
      <c r="AS525" s="90">
        <f t="shared" si="666"/>
        <v>7232.050357451335</v>
      </c>
      <c r="AT525" s="90">
        <f t="shared" si="666"/>
        <v>7203.5545068581187</v>
      </c>
      <c r="AU525" s="90">
        <f t="shared" si="666"/>
        <v>7414.4873183849031</v>
      </c>
      <c r="AV525" s="90">
        <f t="shared" si="666"/>
        <v>0</v>
      </c>
      <c r="AW525" s="90">
        <f t="shared" si="666"/>
        <v>0</v>
      </c>
      <c r="AX525" s="90">
        <f t="shared" si="666"/>
        <v>0</v>
      </c>
      <c r="AY525" s="90">
        <f t="shared" si="666"/>
        <v>0</v>
      </c>
      <c r="AZ525" s="90">
        <f t="shared" si="666"/>
        <v>0</v>
      </c>
      <c r="BA525" s="90">
        <f t="shared" si="666"/>
        <v>0</v>
      </c>
      <c r="BB525" s="90">
        <f t="shared" si="666"/>
        <v>0</v>
      </c>
      <c r="BC525" s="90">
        <f t="shared" si="666"/>
        <v>0</v>
      </c>
      <c r="BD525" s="90">
        <f t="shared" si="666"/>
        <v>0</v>
      </c>
      <c r="BE525" s="90">
        <f t="shared" si="666"/>
        <v>0</v>
      </c>
      <c r="BF525" s="90">
        <f t="shared" si="666"/>
        <v>0</v>
      </c>
      <c r="BG525" s="90">
        <f t="shared" si="666"/>
        <v>0</v>
      </c>
      <c r="BH525" s="90">
        <f t="shared" si="666"/>
        <v>0</v>
      </c>
      <c r="BI525" s="90">
        <f t="shared" si="666"/>
        <v>0</v>
      </c>
      <c r="BJ525" s="90">
        <f t="shared" si="666"/>
        <v>0</v>
      </c>
      <c r="BK525" s="90">
        <f t="shared" si="666"/>
        <v>0</v>
      </c>
      <c r="BL525" s="90">
        <f t="shared" si="666"/>
        <v>0</v>
      </c>
      <c r="BM525" s="90">
        <f t="shared" si="666"/>
        <v>0</v>
      </c>
      <c r="BN525" s="90">
        <f t="shared" si="666"/>
        <v>0</v>
      </c>
      <c r="BO525" s="90">
        <f t="shared" si="666"/>
        <v>0</v>
      </c>
      <c r="BP525" s="90">
        <f t="shared" si="666"/>
        <v>0</v>
      </c>
      <c r="BQ525" s="90">
        <f t="shared" si="666"/>
        <v>0</v>
      </c>
      <c r="BR525" s="90">
        <f t="shared" ref="BR525:CG525" si="667">-BR263</f>
        <v>0</v>
      </c>
      <c r="BS525" s="90">
        <f t="shared" si="667"/>
        <v>0</v>
      </c>
      <c r="BT525" s="90">
        <f t="shared" si="667"/>
        <v>0</v>
      </c>
      <c r="BU525" s="90">
        <f t="shared" si="667"/>
        <v>0</v>
      </c>
      <c r="BV525" s="90">
        <f t="shared" si="667"/>
        <v>0</v>
      </c>
      <c r="BW525" s="90">
        <f t="shared" si="667"/>
        <v>0</v>
      </c>
      <c r="BX525" s="90">
        <f t="shared" si="667"/>
        <v>0</v>
      </c>
      <c r="BY525" s="90">
        <f t="shared" si="667"/>
        <v>0</v>
      </c>
      <c r="BZ525" s="90">
        <f t="shared" si="667"/>
        <v>0</v>
      </c>
      <c r="CA525" s="90">
        <f t="shared" si="667"/>
        <v>0</v>
      </c>
      <c r="CB525" s="90">
        <f t="shared" si="667"/>
        <v>0</v>
      </c>
      <c r="CC525" s="90">
        <f t="shared" si="667"/>
        <v>0</v>
      </c>
      <c r="CD525" s="90">
        <f t="shared" si="667"/>
        <v>0</v>
      </c>
      <c r="CE525" s="90">
        <f t="shared" si="667"/>
        <v>0</v>
      </c>
      <c r="CF525" s="90">
        <f t="shared" si="667"/>
        <v>0</v>
      </c>
      <c r="CG525" s="90">
        <f t="shared" si="667"/>
        <v>0</v>
      </c>
    </row>
    <row r="526" spans="1:86" x14ac:dyDescent="0.25">
      <c r="C526" s="66" t="s">
        <v>906</v>
      </c>
      <c r="D526" s="90">
        <f t="shared" si="658"/>
        <v>1076072.6145695706</v>
      </c>
      <c r="E526" s="84" t="s">
        <v>611</v>
      </c>
      <c r="F526" s="90">
        <f t="shared" ref="F526:AK526" si="668">-F296</f>
        <v>0</v>
      </c>
      <c r="G526" s="90">
        <f t="shared" si="668"/>
        <v>0</v>
      </c>
      <c r="H526" s="90">
        <f t="shared" si="668"/>
        <v>35869.087152319044</v>
      </c>
      <c r="I526" s="90">
        <f t="shared" si="668"/>
        <v>35869.087152319044</v>
      </c>
      <c r="J526" s="90">
        <f t="shared" si="668"/>
        <v>35869.087152319036</v>
      </c>
      <c r="K526" s="90">
        <f t="shared" si="668"/>
        <v>35869.087152319051</v>
      </c>
      <c r="L526" s="90">
        <f t="shared" si="668"/>
        <v>35869.087152319051</v>
      </c>
      <c r="M526" s="90">
        <f t="shared" si="668"/>
        <v>35869.087152319036</v>
      </c>
      <c r="N526" s="90">
        <f t="shared" si="668"/>
        <v>35869.087152319044</v>
      </c>
      <c r="O526" s="90">
        <f t="shared" si="668"/>
        <v>35869.087152319051</v>
      </c>
      <c r="P526" s="90">
        <f t="shared" si="668"/>
        <v>35869.087152319044</v>
      </c>
      <c r="Q526" s="90">
        <f t="shared" si="668"/>
        <v>35869.087152319044</v>
      </c>
      <c r="R526" s="90">
        <f t="shared" si="668"/>
        <v>35869.087152319044</v>
      </c>
      <c r="S526" s="90">
        <f t="shared" si="668"/>
        <v>35869.087152319044</v>
      </c>
      <c r="T526" s="90">
        <f t="shared" si="668"/>
        <v>35869.087152319051</v>
      </c>
      <c r="U526" s="90">
        <f t="shared" si="668"/>
        <v>35869.087152319044</v>
      </c>
      <c r="V526" s="90">
        <f t="shared" si="668"/>
        <v>35869.087152319036</v>
      </c>
      <c r="W526" s="90">
        <f t="shared" si="668"/>
        <v>35869.087152319036</v>
      </c>
      <c r="X526" s="90">
        <f t="shared" si="668"/>
        <v>35869.087152319044</v>
      </c>
      <c r="Y526" s="90">
        <f t="shared" si="668"/>
        <v>35869.087152319029</v>
      </c>
      <c r="Z526" s="90">
        <f t="shared" si="668"/>
        <v>35869.087152319029</v>
      </c>
      <c r="AA526" s="90">
        <f t="shared" si="668"/>
        <v>35869.087152319029</v>
      </c>
      <c r="AB526" s="90">
        <f t="shared" si="668"/>
        <v>35869.087152319036</v>
      </c>
      <c r="AC526" s="90">
        <f t="shared" si="668"/>
        <v>35869.087152319014</v>
      </c>
      <c r="AD526" s="90">
        <f t="shared" si="668"/>
        <v>35869.087152319029</v>
      </c>
      <c r="AE526" s="90">
        <f t="shared" si="668"/>
        <v>35869.087152319014</v>
      </c>
      <c r="AF526" s="90">
        <f t="shared" si="668"/>
        <v>35869.087152319044</v>
      </c>
      <c r="AG526" s="90">
        <f t="shared" si="668"/>
        <v>35869.087152319022</v>
      </c>
      <c r="AH526" s="90">
        <f t="shared" si="668"/>
        <v>35869.087152319007</v>
      </c>
      <c r="AI526" s="90">
        <f t="shared" si="668"/>
        <v>35869.087152319022</v>
      </c>
      <c r="AJ526" s="90">
        <f t="shared" si="668"/>
        <v>35869.087152318971</v>
      </c>
      <c r="AK526" s="90">
        <f t="shared" si="668"/>
        <v>35869.087152318905</v>
      </c>
      <c r="AL526" s="90">
        <f t="shared" ref="AL526:BQ526" si="669">-AL296</f>
        <v>0</v>
      </c>
      <c r="AM526" s="90">
        <f t="shared" si="669"/>
        <v>0</v>
      </c>
      <c r="AN526" s="90">
        <f t="shared" si="669"/>
        <v>0</v>
      </c>
      <c r="AO526" s="90">
        <f t="shared" si="669"/>
        <v>0</v>
      </c>
      <c r="AP526" s="90">
        <f t="shared" si="669"/>
        <v>0</v>
      </c>
      <c r="AQ526" s="90">
        <f t="shared" si="669"/>
        <v>0</v>
      </c>
      <c r="AR526" s="90">
        <f t="shared" si="669"/>
        <v>0</v>
      </c>
      <c r="AS526" s="90">
        <f t="shared" si="669"/>
        <v>0</v>
      </c>
      <c r="AT526" s="90">
        <f t="shared" si="669"/>
        <v>0</v>
      </c>
      <c r="AU526" s="90">
        <f t="shared" si="669"/>
        <v>0</v>
      </c>
      <c r="AV526" s="90">
        <f t="shared" si="669"/>
        <v>0</v>
      </c>
      <c r="AW526" s="90">
        <f t="shared" si="669"/>
        <v>0</v>
      </c>
      <c r="AX526" s="90">
        <f t="shared" si="669"/>
        <v>0</v>
      </c>
      <c r="AY526" s="90">
        <f t="shared" si="669"/>
        <v>0</v>
      </c>
      <c r="AZ526" s="90">
        <f t="shared" si="669"/>
        <v>0</v>
      </c>
      <c r="BA526" s="90">
        <f t="shared" si="669"/>
        <v>0</v>
      </c>
      <c r="BB526" s="90">
        <f t="shared" si="669"/>
        <v>0</v>
      </c>
      <c r="BC526" s="90">
        <f t="shared" si="669"/>
        <v>0</v>
      </c>
      <c r="BD526" s="90">
        <f t="shared" si="669"/>
        <v>0</v>
      </c>
      <c r="BE526" s="90">
        <f t="shared" si="669"/>
        <v>0</v>
      </c>
      <c r="BF526" s="90">
        <f t="shared" si="669"/>
        <v>0</v>
      </c>
      <c r="BG526" s="90">
        <f t="shared" si="669"/>
        <v>0</v>
      </c>
      <c r="BH526" s="90">
        <f t="shared" si="669"/>
        <v>0</v>
      </c>
      <c r="BI526" s="90">
        <f t="shared" si="669"/>
        <v>0</v>
      </c>
      <c r="BJ526" s="90">
        <f t="shared" si="669"/>
        <v>0</v>
      </c>
      <c r="BK526" s="90">
        <f t="shared" si="669"/>
        <v>0</v>
      </c>
      <c r="BL526" s="90">
        <f t="shared" si="669"/>
        <v>0</v>
      </c>
      <c r="BM526" s="90">
        <f t="shared" si="669"/>
        <v>0</v>
      </c>
      <c r="BN526" s="90">
        <f t="shared" si="669"/>
        <v>0</v>
      </c>
      <c r="BO526" s="90">
        <f t="shared" si="669"/>
        <v>0</v>
      </c>
      <c r="BP526" s="90">
        <f t="shared" si="669"/>
        <v>0</v>
      </c>
      <c r="BQ526" s="90">
        <f t="shared" si="669"/>
        <v>0</v>
      </c>
      <c r="BR526" s="90">
        <f t="shared" ref="BR526:CG526" si="670">-BR296</f>
        <v>0</v>
      </c>
      <c r="BS526" s="90">
        <f t="shared" si="670"/>
        <v>0</v>
      </c>
      <c r="BT526" s="90">
        <f t="shared" si="670"/>
        <v>0</v>
      </c>
      <c r="BU526" s="90">
        <f t="shared" si="670"/>
        <v>0</v>
      </c>
      <c r="BV526" s="90">
        <f t="shared" si="670"/>
        <v>0</v>
      </c>
      <c r="BW526" s="90">
        <f t="shared" si="670"/>
        <v>0</v>
      </c>
      <c r="BX526" s="90">
        <f t="shared" si="670"/>
        <v>0</v>
      </c>
      <c r="BY526" s="90">
        <f t="shared" si="670"/>
        <v>0</v>
      </c>
      <c r="BZ526" s="90">
        <f t="shared" si="670"/>
        <v>0</v>
      </c>
      <c r="CA526" s="90">
        <f t="shared" si="670"/>
        <v>0</v>
      </c>
      <c r="CB526" s="90">
        <f t="shared" si="670"/>
        <v>0</v>
      </c>
      <c r="CC526" s="90">
        <f t="shared" si="670"/>
        <v>0</v>
      </c>
      <c r="CD526" s="90">
        <f t="shared" si="670"/>
        <v>0</v>
      </c>
      <c r="CE526" s="90">
        <f t="shared" si="670"/>
        <v>0</v>
      </c>
      <c r="CF526" s="90">
        <f t="shared" si="670"/>
        <v>0</v>
      </c>
      <c r="CG526" s="90">
        <f t="shared" si="670"/>
        <v>0</v>
      </c>
    </row>
    <row r="527" spans="1:86" x14ac:dyDescent="0.25">
      <c r="C527" s="66" t="s">
        <v>906</v>
      </c>
      <c r="D527" s="90">
        <f t="shared" si="658"/>
        <v>0</v>
      </c>
      <c r="E527" s="84" t="s">
        <v>612</v>
      </c>
      <c r="F527" s="90">
        <f t="shared" ref="F527:AK527" si="671">-F301</f>
        <v>0</v>
      </c>
      <c r="G527" s="90">
        <f t="shared" si="671"/>
        <v>0</v>
      </c>
      <c r="H527" s="90">
        <f t="shared" si="671"/>
        <v>0</v>
      </c>
      <c r="I527" s="90">
        <f t="shared" si="671"/>
        <v>0</v>
      </c>
      <c r="J527" s="90">
        <f t="shared" si="671"/>
        <v>0</v>
      </c>
      <c r="K527" s="90">
        <f t="shared" si="671"/>
        <v>0</v>
      </c>
      <c r="L527" s="90">
        <f t="shared" si="671"/>
        <v>0</v>
      </c>
      <c r="M527" s="90">
        <f t="shared" si="671"/>
        <v>0</v>
      </c>
      <c r="N527" s="90">
        <f t="shared" si="671"/>
        <v>0</v>
      </c>
      <c r="O527" s="90">
        <f t="shared" si="671"/>
        <v>0</v>
      </c>
      <c r="P527" s="90">
        <f t="shared" si="671"/>
        <v>0</v>
      </c>
      <c r="Q527" s="90">
        <f t="shared" si="671"/>
        <v>0</v>
      </c>
      <c r="R527" s="90">
        <f t="shared" si="671"/>
        <v>0</v>
      </c>
      <c r="S527" s="90">
        <f t="shared" si="671"/>
        <v>0</v>
      </c>
      <c r="T527" s="90">
        <f t="shared" si="671"/>
        <v>0</v>
      </c>
      <c r="U527" s="90">
        <f t="shared" si="671"/>
        <v>0</v>
      </c>
      <c r="V527" s="90">
        <f t="shared" si="671"/>
        <v>0</v>
      </c>
      <c r="W527" s="90">
        <f t="shared" si="671"/>
        <v>0</v>
      </c>
      <c r="X527" s="90">
        <f t="shared" si="671"/>
        <v>0</v>
      </c>
      <c r="Y527" s="90">
        <f t="shared" si="671"/>
        <v>0</v>
      </c>
      <c r="Z527" s="90">
        <f t="shared" si="671"/>
        <v>0</v>
      </c>
      <c r="AA527" s="90">
        <f t="shared" si="671"/>
        <v>0</v>
      </c>
      <c r="AB527" s="90">
        <f t="shared" si="671"/>
        <v>0</v>
      </c>
      <c r="AC527" s="90">
        <f t="shared" si="671"/>
        <v>0</v>
      </c>
      <c r="AD527" s="90">
        <f t="shared" si="671"/>
        <v>0</v>
      </c>
      <c r="AE527" s="90">
        <f t="shared" si="671"/>
        <v>0</v>
      </c>
      <c r="AF527" s="90">
        <f t="shared" si="671"/>
        <v>0</v>
      </c>
      <c r="AG527" s="90">
        <f t="shared" si="671"/>
        <v>0</v>
      </c>
      <c r="AH527" s="90">
        <f t="shared" si="671"/>
        <v>0</v>
      </c>
      <c r="AI527" s="90">
        <f t="shared" si="671"/>
        <v>0</v>
      </c>
      <c r="AJ527" s="90">
        <f t="shared" si="671"/>
        <v>0</v>
      </c>
      <c r="AK527" s="90">
        <f t="shared" si="671"/>
        <v>0</v>
      </c>
      <c r="AL527" s="90">
        <f t="shared" ref="AL527:BQ527" si="672">-AL301</f>
        <v>0</v>
      </c>
      <c r="AM527" s="90">
        <f t="shared" si="672"/>
        <v>0</v>
      </c>
      <c r="AN527" s="90">
        <f t="shared" si="672"/>
        <v>0</v>
      </c>
      <c r="AO527" s="90">
        <f t="shared" si="672"/>
        <v>0</v>
      </c>
      <c r="AP527" s="90">
        <f t="shared" si="672"/>
        <v>0</v>
      </c>
      <c r="AQ527" s="90">
        <f t="shared" si="672"/>
        <v>0</v>
      </c>
      <c r="AR527" s="90">
        <f t="shared" si="672"/>
        <v>0</v>
      </c>
      <c r="AS527" s="90">
        <f t="shared" si="672"/>
        <v>0</v>
      </c>
      <c r="AT527" s="90">
        <f t="shared" si="672"/>
        <v>0</v>
      </c>
      <c r="AU527" s="90">
        <f t="shared" si="672"/>
        <v>0</v>
      </c>
      <c r="AV527" s="90">
        <f t="shared" si="672"/>
        <v>0</v>
      </c>
      <c r="AW527" s="90">
        <f t="shared" si="672"/>
        <v>0</v>
      </c>
      <c r="AX527" s="90">
        <f t="shared" si="672"/>
        <v>0</v>
      </c>
      <c r="AY527" s="90">
        <f t="shared" si="672"/>
        <v>0</v>
      </c>
      <c r="AZ527" s="90">
        <f t="shared" si="672"/>
        <v>0</v>
      </c>
      <c r="BA527" s="90">
        <f t="shared" si="672"/>
        <v>0</v>
      </c>
      <c r="BB527" s="90">
        <f t="shared" si="672"/>
        <v>0</v>
      </c>
      <c r="BC527" s="90">
        <f t="shared" si="672"/>
        <v>0</v>
      </c>
      <c r="BD527" s="90">
        <f t="shared" si="672"/>
        <v>0</v>
      </c>
      <c r="BE527" s="90">
        <f t="shared" si="672"/>
        <v>0</v>
      </c>
      <c r="BF527" s="90">
        <f t="shared" si="672"/>
        <v>0</v>
      </c>
      <c r="BG527" s="90">
        <f t="shared" si="672"/>
        <v>0</v>
      </c>
      <c r="BH527" s="90">
        <f t="shared" si="672"/>
        <v>0</v>
      </c>
      <c r="BI527" s="90">
        <f t="shared" si="672"/>
        <v>0</v>
      </c>
      <c r="BJ527" s="90">
        <f t="shared" si="672"/>
        <v>0</v>
      </c>
      <c r="BK527" s="90">
        <f t="shared" si="672"/>
        <v>0</v>
      </c>
      <c r="BL527" s="90">
        <f t="shared" si="672"/>
        <v>0</v>
      </c>
      <c r="BM527" s="90">
        <f t="shared" si="672"/>
        <v>0</v>
      </c>
      <c r="BN527" s="90">
        <f t="shared" si="672"/>
        <v>0</v>
      </c>
      <c r="BO527" s="90">
        <f t="shared" si="672"/>
        <v>0</v>
      </c>
      <c r="BP527" s="90">
        <f t="shared" si="672"/>
        <v>0</v>
      </c>
      <c r="BQ527" s="90">
        <f t="shared" si="672"/>
        <v>0</v>
      </c>
      <c r="BR527" s="90">
        <f t="shared" ref="BR527:CG527" si="673">-BR301</f>
        <v>0</v>
      </c>
      <c r="BS527" s="90">
        <f t="shared" si="673"/>
        <v>0</v>
      </c>
      <c r="BT527" s="90">
        <f t="shared" si="673"/>
        <v>0</v>
      </c>
      <c r="BU527" s="90">
        <f t="shared" si="673"/>
        <v>0</v>
      </c>
      <c r="BV527" s="90">
        <f t="shared" si="673"/>
        <v>0</v>
      </c>
      <c r="BW527" s="90">
        <f t="shared" si="673"/>
        <v>0</v>
      </c>
      <c r="BX527" s="90">
        <f t="shared" si="673"/>
        <v>0</v>
      </c>
      <c r="BY527" s="90">
        <f t="shared" si="673"/>
        <v>0</v>
      </c>
      <c r="BZ527" s="90">
        <f t="shared" si="673"/>
        <v>0</v>
      </c>
      <c r="CA527" s="90">
        <f t="shared" si="673"/>
        <v>0</v>
      </c>
      <c r="CB527" s="90">
        <f t="shared" si="673"/>
        <v>0</v>
      </c>
      <c r="CC527" s="90">
        <f t="shared" si="673"/>
        <v>0</v>
      </c>
      <c r="CD527" s="90">
        <f t="shared" si="673"/>
        <v>0</v>
      </c>
      <c r="CE527" s="90">
        <f t="shared" si="673"/>
        <v>0</v>
      </c>
      <c r="CF527" s="90">
        <f t="shared" si="673"/>
        <v>0</v>
      </c>
      <c r="CG527" s="90">
        <f t="shared" si="673"/>
        <v>0</v>
      </c>
    </row>
    <row r="528" spans="1:86" x14ac:dyDescent="0.25">
      <c r="C528" s="66" t="s">
        <v>906</v>
      </c>
      <c r="D528" s="90">
        <f t="shared" si="658"/>
        <v>0</v>
      </c>
      <c r="E528" s="84" t="s">
        <v>1247</v>
      </c>
      <c r="F528" s="90">
        <f t="shared" ref="F528:AK528" si="674">-F306</f>
        <v>0</v>
      </c>
      <c r="G528" s="90">
        <f t="shared" si="674"/>
        <v>0</v>
      </c>
      <c r="H528" s="90">
        <f t="shared" si="674"/>
        <v>0</v>
      </c>
      <c r="I528" s="90">
        <f t="shared" si="674"/>
        <v>0</v>
      </c>
      <c r="J528" s="90">
        <f t="shared" si="674"/>
        <v>0</v>
      </c>
      <c r="K528" s="90">
        <f t="shared" si="674"/>
        <v>0</v>
      </c>
      <c r="L528" s="90">
        <f t="shared" si="674"/>
        <v>0</v>
      </c>
      <c r="M528" s="90">
        <f t="shared" si="674"/>
        <v>0</v>
      </c>
      <c r="N528" s="90">
        <f t="shared" si="674"/>
        <v>0</v>
      </c>
      <c r="O528" s="90">
        <f t="shared" si="674"/>
        <v>0</v>
      </c>
      <c r="P528" s="90">
        <f t="shared" si="674"/>
        <v>0</v>
      </c>
      <c r="Q528" s="90">
        <f t="shared" si="674"/>
        <v>0</v>
      </c>
      <c r="R528" s="90">
        <f t="shared" si="674"/>
        <v>0</v>
      </c>
      <c r="S528" s="90">
        <f t="shared" si="674"/>
        <v>0</v>
      </c>
      <c r="T528" s="90">
        <f t="shared" si="674"/>
        <v>0</v>
      </c>
      <c r="U528" s="90">
        <f t="shared" si="674"/>
        <v>0</v>
      </c>
      <c r="V528" s="90">
        <f t="shared" si="674"/>
        <v>0</v>
      </c>
      <c r="W528" s="90">
        <f t="shared" si="674"/>
        <v>0</v>
      </c>
      <c r="X528" s="90">
        <f t="shared" si="674"/>
        <v>0</v>
      </c>
      <c r="Y528" s="90">
        <f t="shared" si="674"/>
        <v>0</v>
      </c>
      <c r="Z528" s="90">
        <f t="shared" si="674"/>
        <v>0</v>
      </c>
      <c r="AA528" s="90">
        <f t="shared" si="674"/>
        <v>0</v>
      </c>
      <c r="AB528" s="90">
        <f t="shared" si="674"/>
        <v>0</v>
      </c>
      <c r="AC528" s="90">
        <f t="shared" si="674"/>
        <v>0</v>
      </c>
      <c r="AD528" s="90">
        <f t="shared" si="674"/>
        <v>0</v>
      </c>
      <c r="AE528" s="90">
        <f t="shared" si="674"/>
        <v>0</v>
      </c>
      <c r="AF528" s="90">
        <f t="shared" si="674"/>
        <v>0</v>
      </c>
      <c r="AG528" s="90">
        <f t="shared" si="674"/>
        <v>0</v>
      </c>
      <c r="AH528" s="90">
        <f t="shared" si="674"/>
        <v>0</v>
      </c>
      <c r="AI528" s="90">
        <f t="shared" si="674"/>
        <v>0</v>
      </c>
      <c r="AJ528" s="90">
        <f t="shared" si="674"/>
        <v>0</v>
      </c>
      <c r="AK528" s="90">
        <f t="shared" si="674"/>
        <v>0</v>
      </c>
      <c r="AL528" s="90">
        <f t="shared" ref="AL528:BQ528" si="675">-AL306</f>
        <v>0</v>
      </c>
      <c r="AM528" s="90">
        <f t="shared" si="675"/>
        <v>0</v>
      </c>
      <c r="AN528" s="90">
        <f t="shared" si="675"/>
        <v>0</v>
      </c>
      <c r="AO528" s="90">
        <f t="shared" si="675"/>
        <v>0</v>
      </c>
      <c r="AP528" s="90">
        <f t="shared" si="675"/>
        <v>0</v>
      </c>
      <c r="AQ528" s="90">
        <f t="shared" si="675"/>
        <v>0</v>
      </c>
      <c r="AR528" s="90">
        <f t="shared" si="675"/>
        <v>0</v>
      </c>
      <c r="AS528" s="90">
        <f t="shared" si="675"/>
        <v>0</v>
      </c>
      <c r="AT528" s="90">
        <f t="shared" si="675"/>
        <v>0</v>
      </c>
      <c r="AU528" s="90">
        <f t="shared" si="675"/>
        <v>0</v>
      </c>
      <c r="AV528" s="90">
        <f t="shared" si="675"/>
        <v>0</v>
      </c>
      <c r="AW528" s="90">
        <f t="shared" si="675"/>
        <v>0</v>
      </c>
      <c r="AX528" s="90">
        <f t="shared" si="675"/>
        <v>0</v>
      </c>
      <c r="AY528" s="90">
        <f t="shared" si="675"/>
        <v>0</v>
      </c>
      <c r="AZ528" s="90">
        <f t="shared" si="675"/>
        <v>0</v>
      </c>
      <c r="BA528" s="90">
        <f t="shared" si="675"/>
        <v>0</v>
      </c>
      <c r="BB528" s="90">
        <f t="shared" si="675"/>
        <v>0</v>
      </c>
      <c r="BC528" s="90">
        <f t="shared" si="675"/>
        <v>0</v>
      </c>
      <c r="BD528" s="90">
        <f t="shared" si="675"/>
        <v>0</v>
      </c>
      <c r="BE528" s="90">
        <f t="shared" si="675"/>
        <v>0</v>
      </c>
      <c r="BF528" s="90">
        <f t="shared" si="675"/>
        <v>0</v>
      </c>
      <c r="BG528" s="90">
        <f t="shared" si="675"/>
        <v>0</v>
      </c>
      <c r="BH528" s="90">
        <f t="shared" si="675"/>
        <v>0</v>
      </c>
      <c r="BI528" s="90">
        <f t="shared" si="675"/>
        <v>0</v>
      </c>
      <c r="BJ528" s="90">
        <f t="shared" si="675"/>
        <v>0</v>
      </c>
      <c r="BK528" s="90">
        <f t="shared" si="675"/>
        <v>0</v>
      </c>
      <c r="BL528" s="90">
        <f t="shared" si="675"/>
        <v>0</v>
      </c>
      <c r="BM528" s="90">
        <f t="shared" si="675"/>
        <v>0</v>
      </c>
      <c r="BN528" s="90">
        <f t="shared" si="675"/>
        <v>0</v>
      </c>
      <c r="BO528" s="90">
        <f t="shared" si="675"/>
        <v>0</v>
      </c>
      <c r="BP528" s="90">
        <f t="shared" si="675"/>
        <v>0</v>
      </c>
      <c r="BQ528" s="90">
        <f t="shared" si="675"/>
        <v>0</v>
      </c>
      <c r="BR528" s="90">
        <f t="shared" ref="BR528:CG528" si="676">-BR306</f>
        <v>0</v>
      </c>
      <c r="BS528" s="90">
        <f t="shared" si="676"/>
        <v>0</v>
      </c>
      <c r="BT528" s="90">
        <f t="shared" si="676"/>
        <v>0</v>
      </c>
      <c r="BU528" s="90">
        <f t="shared" si="676"/>
        <v>0</v>
      </c>
      <c r="BV528" s="90">
        <f t="shared" si="676"/>
        <v>0</v>
      </c>
      <c r="BW528" s="90">
        <f t="shared" si="676"/>
        <v>0</v>
      </c>
      <c r="BX528" s="90">
        <f t="shared" si="676"/>
        <v>0</v>
      </c>
      <c r="BY528" s="90">
        <f t="shared" si="676"/>
        <v>0</v>
      </c>
      <c r="BZ528" s="90">
        <f t="shared" si="676"/>
        <v>0</v>
      </c>
      <c r="CA528" s="90">
        <f t="shared" si="676"/>
        <v>0</v>
      </c>
      <c r="CB528" s="90">
        <f t="shared" si="676"/>
        <v>0</v>
      </c>
      <c r="CC528" s="90">
        <f t="shared" si="676"/>
        <v>0</v>
      </c>
      <c r="CD528" s="90">
        <f t="shared" si="676"/>
        <v>0</v>
      </c>
      <c r="CE528" s="90">
        <f t="shared" si="676"/>
        <v>0</v>
      </c>
      <c r="CF528" s="90">
        <f t="shared" si="676"/>
        <v>0</v>
      </c>
      <c r="CG528" s="90">
        <f t="shared" si="676"/>
        <v>0</v>
      </c>
    </row>
    <row r="529" spans="1:85" x14ac:dyDescent="0.25">
      <c r="C529" s="66" t="s">
        <v>906</v>
      </c>
      <c r="D529" s="90">
        <f t="shared" si="658"/>
        <v>494614.10764307849</v>
      </c>
      <c r="E529" s="84" t="s">
        <v>613</v>
      </c>
      <c r="F529" s="90">
        <f t="shared" ref="F529:AK529" si="677">-F266</f>
        <v>0</v>
      </c>
      <c r="G529" s="90">
        <f t="shared" si="677"/>
        <v>0</v>
      </c>
      <c r="H529" s="90">
        <f t="shared" si="677"/>
        <v>339.40559673312896</v>
      </c>
      <c r="I529" s="90">
        <f t="shared" si="677"/>
        <v>615.32445980947523</v>
      </c>
      <c r="J529" s="90">
        <f t="shared" si="677"/>
        <v>769.96853844138172</v>
      </c>
      <c r="K529" s="90">
        <f t="shared" si="677"/>
        <v>1030.8845335913998</v>
      </c>
      <c r="L529" s="90">
        <f t="shared" si="677"/>
        <v>1163.8732004840772</v>
      </c>
      <c r="M529" s="90">
        <f t="shared" si="677"/>
        <v>1463.3055504988654</v>
      </c>
      <c r="N529" s="90">
        <f t="shared" si="677"/>
        <v>8277.0125442266599</v>
      </c>
      <c r="O529" s="90">
        <f t="shared" si="677"/>
        <v>8783.2175973260655</v>
      </c>
      <c r="P529" s="90">
        <f t="shared" si="677"/>
        <v>8899.1881596781132</v>
      </c>
      <c r="Q529" s="90">
        <f t="shared" si="677"/>
        <v>9423.5790718080843</v>
      </c>
      <c r="R529" s="90">
        <f t="shared" si="677"/>
        <v>9614.6392728319024</v>
      </c>
      <c r="S529" s="90">
        <f t="shared" si="677"/>
        <v>10087.657768768884</v>
      </c>
      <c r="T529" s="90">
        <f t="shared" si="677"/>
        <v>10213.688359037078</v>
      </c>
      <c r="U529" s="90">
        <f t="shared" si="677"/>
        <v>10776.509109907431</v>
      </c>
      <c r="V529" s="90">
        <f t="shared" si="677"/>
        <v>10908.116010975333</v>
      </c>
      <c r="W529" s="90">
        <f t="shared" si="677"/>
        <v>11491.242651933397</v>
      </c>
      <c r="X529" s="90">
        <f t="shared" si="677"/>
        <v>11628.821314392986</v>
      </c>
      <c r="Y529" s="90">
        <f t="shared" si="677"/>
        <v>12233.025104910512</v>
      </c>
      <c r="Z529" s="90">
        <f t="shared" si="677"/>
        <v>12457.071120153954</v>
      </c>
      <c r="AA529" s="90">
        <f t="shared" si="677"/>
        <v>13003.083525956572</v>
      </c>
      <c r="AB529" s="90">
        <f t="shared" si="677"/>
        <v>13153.894611286982</v>
      </c>
      <c r="AC529" s="90">
        <f t="shared" si="677"/>
        <v>13802.70869867798</v>
      </c>
      <c r="AD529" s="90">
        <f t="shared" si="677"/>
        <v>13960.835696210414</v>
      </c>
      <c r="AE529" s="90">
        <f t="shared" si="677"/>
        <v>14633.258709335567</v>
      </c>
      <c r="AF529" s="90">
        <f t="shared" si="677"/>
        <v>14799.207765038615</v>
      </c>
      <c r="AG529" s="90">
        <f t="shared" si="677"/>
        <v>15496.162731394834</v>
      </c>
      <c r="AH529" s="90">
        <f t="shared" si="677"/>
        <v>15761.409153012655</v>
      </c>
      <c r="AI529" s="90">
        <f t="shared" si="677"/>
        <v>16392.925030808921</v>
      </c>
      <c r="AJ529" s="90">
        <f t="shared" si="677"/>
        <v>16576.166799821931</v>
      </c>
      <c r="AK529" s="90">
        <f t="shared" si="677"/>
        <v>17325.12920511992</v>
      </c>
      <c r="AL529" s="90">
        <f t="shared" ref="AL529:BQ529" si="678">-AL266</f>
        <v>17517.911740015192</v>
      </c>
      <c r="AM529" s="90">
        <f t="shared" si="678"/>
        <v>18082.363004406634</v>
      </c>
      <c r="AN529" s="90">
        <f t="shared" si="678"/>
        <v>18066.983537700533</v>
      </c>
      <c r="AO529" s="90">
        <f t="shared" si="678"/>
        <v>18647.387918025262</v>
      </c>
      <c r="AP529" s="90">
        <f t="shared" si="678"/>
        <v>18732.709103423735</v>
      </c>
      <c r="AQ529" s="90">
        <f t="shared" si="678"/>
        <v>19226.538454484358</v>
      </c>
      <c r="AR529" s="90">
        <f t="shared" si="678"/>
        <v>19206.650687771154</v>
      </c>
      <c r="AS529" s="90">
        <f t="shared" si="678"/>
        <v>19820.16775435493</v>
      </c>
      <c r="AT529" s="90">
        <f t="shared" si="678"/>
        <v>19797.940959150394</v>
      </c>
      <c r="AU529" s="90">
        <f t="shared" si="678"/>
        <v>20434.142591573112</v>
      </c>
      <c r="AV529" s="90">
        <f t="shared" si="678"/>
        <v>0</v>
      </c>
      <c r="AW529" s="90">
        <f t="shared" si="678"/>
        <v>0</v>
      </c>
      <c r="AX529" s="90">
        <f t="shared" si="678"/>
        <v>0</v>
      </c>
      <c r="AY529" s="90">
        <f t="shared" si="678"/>
        <v>0</v>
      </c>
      <c r="AZ529" s="90">
        <f t="shared" si="678"/>
        <v>0</v>
      </c>
      <c r="BA529" s="90">
        <f t="shared" si="678"/>
        <v>0</v>
      </c>
      <c r="BB529" s="90">
        <f t="shared" si="678"/>
        <v>0</v>
      </c>
      <c r="BC529" s="90">
        <f t="shared" si="678"/>
        <v>0</v>
      </c>
      <c r="BD529" s="90">
        <f t="shared" si="678"/>
        <v>0</v>
      </c>
      <c r="BE529" s="90">
        <f t="shared" si="678"/>
        <v>0</v>
      </c>
      <c r="BF529" s="90">
        <f t="shared" si="678"/>
        <v>0</v>
      </c>
      <c r="BG529" s="90">
        <f t="shared" si="678"/>
        <v>0</v>
      </c>
      <c r="BH529" s="90">
        <f t="shared" si="678"/>
        <v>0</v>
      </c>
      <c r="BI529" s="90">
        <f t="shared" si="678"/>
        <v>0</v>
      </c>
      <c r="BJ529" s="90">
        <f t="shared" si="678"/>
        <v>0</v>
      </c>
      <c r="BK529" s="90">
        <f t="shared" si="678"/>
        <v>0</v>
      </c>
      <c r="BL529" s="90">
        <f t="shared" si="678"/>
        <v>0</v>
      </c>
      <c r="BM529" s="90">
        <f t="shared" si="678"/>
        <v>0</v>
      </c>
      <c r="BN529" s="90">
        <f t="shared" si="678"/>
        <v>0</v>
      </c>
      <c r="BO529" s="90">
        <f t="shared" si="678"/>
        <v>0</v>
      </c>
      <c r="BP529" s="90">
        <f t="shared" si="678"/>
        <v>0</v>
      </c>
      <c r="BQ529" s="90">
        <f t="shared" si="678"/>
        <v>0</v>
      </c>
      <c r="BR529" s="90">
        <f t="shared" ref="BR529:CG529" si="679">-BR266</f>
        <v>0</v>
      </c>
      <c r="BS529" s="90">
        <f t="shared" si="679"/>
        <v>0</v>
      </c>
      <c r="BT529" s="90">
        <f t="shared" si="679"/>
        <v>0</v>
      </c>
      <c r="BU529" s="90">
        <f t="shared" si="679"/>
        <v>0</v>
      </c>
      <c r="BV529" s="90">
        <f t="shared" si="679"/>
        <v>0</v>
      </c>
      <c r="BW529" s="90">
        <f t="shared" si="679"/>
        <v>0</v>
      </c>
      <c r="BX529" s="90">
        <f t="shared" si="679"/>
        <v>0</v>
      </c>
      <c r="BY529" s="90">
        <f t="shared" si="679"/>
        <v>0</v>
      </c>
      <c r="BZ529" s="90">
        <f t="shared" si="679"/>
        <v>0</v>
      </c>
      <c r="CA529" s="90">
        <f t="shared" si="679"/>
        <v>0</v>
      </c>
      <c r="CB529" s="90">
        <f t="shared" si="679"/>
        <v>0</v>
      </c>
      <c r="CC529" s="90">
        <f t="shared" si="679"/>
        <v>0</v>
      </c>
      <c r="CD529" s="90">
        <f t="shared" si="679"/>
        <v>0</v>
      </c>
      <c r="CE529" s="90">
        <f t="shared" si="679"/>
        <v>0</v>
      </c>
      <c r="CF529" s="90">
        <f t="shared" si="679"/>
        <v>0</v>
      </c>
      <c r="CG529" s="90">
        <f t="shared" si="679"/>
        <v>0</v>
      </c>
    </row>
    <row r="530" spans="1:85" x14ac:dyDescent="0.25">
      <c r="C530" s="66" t="s">
        <v>906</v>
      </c>
      <c r="D530" s="90">
        <f t="shared" si="658"/>
        <v>0</v>
      </c>
      <c r="E530" s="84" t="s">
        <v>683</v>
      </c>
      <c r="F530" s="90">
        <f t="shared" ref="F530:AK530" si="680">(F418+F421+F424)</f>
        <v>0</v>
      </c>
      <c r="G530" s="90">
        <f t="shared" si="680"/>
        <v>0</v>
      </c>
      <c r="H530" s="90">
        <f t="shared" si="680"/>
        <v>0</v>
      </c>
      <c r="I530" s="90">
        <f t="shared" si="680"/>
        <v>0</v>
      </c>
      <c r="J530" s="90">
        <f t="shared" si="680"/>
        <v>0</v>
      </c>
      <c r="K530" s="90">
        <f t="shared" si="680"/>
        <v>0</v>
      </c>
      <c r="L530" s="90">
        <f t="shared" si="680"/>
        <v>0</v>
      </c>
      <c r="M530" s="90">
        <f t="shared" si="680"/>
        <v>0</v>
      </c>
      <c r="N530" s="90">
        <f t="shared" si="680"/>
        <v>0</v>
      </c>
      <c r="O530" s="90">
        <f t="shared" si="680"/>
        <v>0</v>
      </c>
      <c r="P530" s="90">
        <f t="shared" si="680"/>
        <v>0</v>
      </c>
      <c r="Q530" s="90">
        <f t="shared" si="680"/>
        <v>0</v>
      </c>
      <c r="R530" s="90">
        <f t="shared" si="680"/>
        <v>0</v>
      </c>
      <c r="S530" s="90">
        <f t="shared" si="680"/>
        <v>0</v>
      </c>
      <c r="T530" s="90">
        <f t="shared" si="680"/>
        <v>0</v>
      </c>
      <c r="U530" s="90">
        <f t="shared" si="680"/>
        <v>0</v>
      </c>
      <c r="V530" s="90">
        <f t="shared" si="680"/>
        <v>0</v>
      </c>
      <c r="W530" s="90">
        <f t="shared" si="680"/>
        <v>0</v>
      </c>
      <c r="X530" s="90">
        <f t="shared" si="680"/>
        <v>0</v>
      </c>
      <c r="Y530" s="90">
        <f t="shared" si="680"/>
        <v>0</v>
      </c>
      <c r="Z530" s="90">
        <f t="shared" si="680"/>
        <v>0</v>
      </c>
      <c r="AA530" s="90">
        <f t="shared" si="680"/>
        <v>0</v>
      </c>
      <c r="AB530" s="90">
        <f t="shared" si="680"/>
        <v>0</v>
      </c>
      <c r="AC530" s="90">
        <f t="shared" si="680"/>
        <v>0</v>
      </c>
      <c r="AD530" s="90">
        <f t="shared" si="680"/>
        <v>0</v>
      </c>
      <c r="AE530" s="90">
        <f t="shared" si="680"/>
        <v>0</v>
      </c>
      <c r="AF530" s="90">
        <f t="shared" si="680"/>
        <v>0</v>
      </c>
      <c r="AG530" s="90">
        <f t="shared" si="680"/>
        <v>0</v>
      </c>
      <c r="AH530" s="90">
        <f t="shared" si="680"/>
        <v>0</v>
      </c>
      <c r="AI530" s="90">
        <f t="shared" si="680"/>
        <v>0</v>
      </c>
      <c r="AJ530" s="90">
        <f t="shared" si="680"/>
        <v>0</v>
      </c>
      <c r="AK530" s="90">
        <f t="shared" si="680"/>
        <v>0</v>
      </c>
      <c r="AL530" s="90">
        <f t="shared" ref="AL530:BQ530" si="681">(AL418+AL421+AL424)</f>
        <v>0</v>
      </c>
      <c r="AM530" s="90">
        <f t="shared" si="681"/>
        <v>0</v>
      </c>
      <c r="AN530" s="90">
        <f t="shared" si="681"/>
        <v>0</v>
      </c>
      <c r="AO530" s="90">
        <f t="shared" si="681"/>
        <v>0</v>
      </c>
      <c r="AP530" s="90">
        <f t="shared" si="681"/>
        <v>0</v>
      </c>
      <c r="AQ530" s="90">
        <f t="shared" si="681"/>
        <v>0</v>
      </c>
      <c r="AR530" s="90">
        <f t="shared" si="681"/>
        <v>0</v>
      </c>
      <c r="AS530" s="90">
        <f t="shared" si="681"/>
        <v>0</v>
      </c>
      <c r="AT530" s="90">
        <f t="shared" si="681"/>
        <v>0</v>
      </c>
      <c r="AU530" s="90">
        <f t="shared" si="681"/>
        <v>0</v>
      </c>
      <c r="AV530" s="90">
        <f t="shared" si="681"/>
        <v>0</v>
      </c>
      <c r="AW530" s="90">
        <f t="shared" si="681"/>
        <v>0</v>
      </c>
      <c r="AX530" s="90">
        <f t="shared" si="681"/>
        <v>0</v>
      </c>
      <c r="AY530" s="90">
        <f t="shared" si="681"/>
        <v>0</v>
      </c>
      <c r="AZ530" s="90">
        <f t="shared" si="681"/>
        <v>0</v>
      </c>
      <c r="BA530" s="90">
        <f t="shared" si="681"/>
        <v>0</v>
      </c>
      <c r="BB530" s="90">
        <f t="shared" si="681"/>
        <v>0</v>
      </c>
      <c r="BC530" s="90">
        <f t="shared" si="681"/>
        <v>0</v>
      </c>
      <c r="BD530" s="90">
        <f t="shared" si="681"/>
        <v>0</v>
      </c>
      <c r="BE530" s="90">
        <f t="shared" si="681"/>
        <v>0</v>
      </c>
      <c r="BF530" s="90">
        <f t="shared" si="681"/>
        <v>0</v>
      </c>
      <c r="BG530" s="90">
        <f t="shared" si="681"/>
        <v>0</v>
      </c>
      <c r="BH530" s="90">
        <f t="shared" si="681"/>
        <v>0</v>
      </c>
      <c r="BI530" s="90">
        <f t="shared" si="681"/>
        <v>0</v>
      </c>
      <c r="BJ530" s="90">
        <f t="shared" si="681"/>
        <v>0</v>
      </c>
      <c r="BK530" s="90">
        <f t="shared" si="681"/>
        <v>0</v>
      </c>
      <c r="BL530" s="90">
        <f t="shared" si="681"/>
        <v>0</v>
      </c>
      <c r="BM530" s="90">
        <f t="shared" si="681"/>
        <v>0</v>
      </c>
      <c r="BN530" s="90">
        <f t="shared" si="681"/>
        <v>0</v>
      </c>
      <c r="BO530" s="90">
        <f t="shared" si="681"/>
        <v>0</v>
      </c>
      <c r="BP530" s="90">
        <f t="shared" si="681"/>
        <v>0</v>
      </c>
      <c r="BQ530" s="90">
        <f t="shared" si="681"/>
        <v>0</v>
      </c>
      <c r="BR530" s="90">
        <f t="shared" ref="BR530:CG530" si="682">(BR418+BR421+BR424)</f>
        <v>0</v>
      </c>
      <c r="BS530" s="90">
        <f t="shared" si="682"/>
        <v>0</v>
      </c>
      <c r="BT530" s="90">
        <f t="shared" si="682"/>
        <v>0</v>
      </c>
      <c r="BU530" s="90">
        <f t="shared" si="682"/>
        <v>0</v>
      </c>
      <c r="BV530" s="90">
        <f t="shared" si="682"/>
        <v>0</v>
      </c>
      <c r="BW530" s="90">
        <f t="shared" si="682"/>
        <v>0</v>
      </c>
      <c r="BX530" s="90">
        <f t="shared" si="682"/>
        <v>0</v>
      </c>
      <c r="BY530" s="90">
        <f t="shared" si="682"/>
        <v>0</v>
      </c>
      <c r="BZ530" s="90">
        <f t="shared" si="682"/>
        <v>0</v>
      </c>
      <c r="CA530" s="90">
        <f t="shared" si="682"/>
        <v>0</v>
      </c>
      <c r="CB530" s="90">
        <f t="shared" si="682"/>
        <v>0</v>
      </c>
      <c r="CC530" s="90">
        <f t="shared" si="682"/>
        <v>0</v>
      </c>
      <c r="CD530" s="90">
        <f t="shared" si="682"/>
        <v>0</v>
      </c>
      <c r="CE530" s="90">
        <f t="shared" si="682"/>
        <v>0</v>
      </c>
      <c r="CF530" s="90">
        <f t="shared" si="682"/>
        <v>0</v>
      </c>
      <c r="CG530" s="90">
        <f t="shared" si="682"/>
        <v>0</v>
      </c>
    </row>
    <row r="531" spans="1:85" x14ac:dyDescent="0.25">
      <c r="C531" s="66" t="s">
        <v>906</v>
      </c>
      <c r="D531" s="90">
        <f t="shared" si="658"/>
        <v>0</v>
      </c>
      <c r="E531" s="84" t="s">
        <v>1248</v>
      </c>
      <c r="F531" s="90">
        <f t="shared" ref="F531:AK531" si="683">-F262</f>
        <v>0</v>
      </c>
      <c r="G531" s="90">
        <f t="shared" si="683"/>
        <v>0</v>
      </c>
      <c r="H531" s="90">
        <f t="shared" si="683"/>
        <v>0</v>
      </c>
      <c r="I531" s="90">
        <f t="shared" si="683"/>
        <v>0</v>
      </c>
      <c r="J531" s="90">
        <f t="shared" si="683"/>
        <v>0</v>
      </c>
      <c r="K531" s="90">
        <f t="shared" si="683"/>
        <v>0</v>
      </c>
      <c r="L531" s="90">
        <f t="shared" si="683"/>
        <v>0</v>
      </c>
      <c r="M531" s="90">
        <f t="shared" si="683"/>
        <v>0</v>
      </c>
      <c r="N531" s="90">
        <f t="shared" si="683"/>
        <v>0</v>
      </c>
      <c r="O531" s="90">
        <f t="shared" si="683"/>
        <v>0</v>
      </c>
      <c r="P531" s="90">
        <f t="shared" si="683"/>
        <v>0</v>
      </c>
      <c r="Q531" s="90">
        <f t="shared" si="683"/>
        <v>0</v>
      </c>
      <c r="R531" s="90">
        <f t="shared" si="683"/>
        <v>0</v>
      </c>
      <c r="S531" s="90">
        <f t="shared" si="683"/>
        <v>0</v>
      </c>
      <c r="T531" s="90">
        <f t="shared" si="683"/>
        <v>0</v>
      </c>
      <c r="U531" s="90">
        <f t="shared" si="683"/>
        <v>0</v>
      </c>
      <c r="V531" s="90">
        <f t="shared" si="683"/>
        <v>0</v>
      </c>
      <c r="W531" s="90">
        <f t="shared" si="683"/>
        <v>0</v>
      </c>
      <c r="X531" s="90">
        <f t="shared" si="683"/>
        <v>0</v>
      </c>
      <c r="Y531" s="90">
        <f t="shared" si="683"/>
        <v>0</v>
      </c>
      <c r="Z531" s="90">
        <f t="shared" si="683"/>
        <v>0</v>
      </c>
      <c r="AA531" s="90">
        <f t="shared" si="683"/>
        <v>0</v>
      </c>
      <c r="AB531" s="90">
        <f t="shared" si="683"/>
        <v>0</v>
      </c>
      <c r="AC531" s="90">
        <f t="shared" si="683"/>
        <v>0</v>
      </c>
      <c r="AD531" s="90">
        <f t="shared" si="683"/>
        <v>0</v>
      </c>
      <c r="AE531" s="90">
        <f t="shared" si="683"/>
        <v>0</v>
      </c>
      <c r="AF531" s="90">
        <f t="shared" si="683"/>
        <v>0</v>
      </c>
      <c r="AG531" s="90">
        <f t="shared" si="683"/>
        <v>0</v>
      </c>
      <c r="AH531" s="90">
        <f t="shared" si="683"/>
        <v>0</v>
      </c>
      <c r="AI531" s="90">
        <f t="shared" si="683"/>
        <v>0</v>
      </c>
      <c r="AJ531" s="90">
        <f t="shared" si="683"/>
        <v>0</v>
      </c>
      <c r="AK531" s="90">
        <f t="shared" si="683"/>
        <v>0</v>
      </c>
      <c r="AL531" s="90">
        <f t="shared" ref="AL531:BQ531" si="684">-AL262</f>
        <v>0</v>
      </c>
      <c r="AM531" s="90">
        <f t="shared" si="684"/>
        <v>0</v>
      </c>
      <c r="AN531" s="90">
        <f t="shared" si="684"/>
        <v>0</v>
      </c>
      <c r="AO531" s="90">
        <f t="shared" si="684"/>
        <v>0</v>
      </c>
      <c r="AP531" s="90">
        <f t="shared" si="684"/>
        <v>0</v>
      </c>
      <c r="AQ531" s="90">
        <f t="shared" si="684"/>
        <v>0</v>
      </c>
      <c r="AR531" s="90">
        <f t="shared" si="684"/>
        <v>0</v>
      </c>
      <c r="AS531" s="90">
        <f t="shared" si="684"/>
        <v>0</v>
      </c>
      <c r="AT531" s="90">
        <f t="shared" si="684"/>
        <v>0</v>
      </c>
      <c r="AU531" s="90">
        <f t="shared" si="684"/>
        <v>0</v>
      </c>
      <c r="AV531" s="90">
        <f t="shared" si="684"/>
        <v>0</v>
      </c>
      <c r="AW531" s="90">
        <f t="shared" si="684"/>
        <v>0</v>
      </c>
      <c r="AX531" s="90">
        <f t="shared" si="684"/>
        <v>0</v>
      </c>
      <c r="AY531" s="90">
        <f t="shared" si="684"/>
        <v>0</v>
      </c>
      <c r="AZ531" s="90">
        <f t="shared" si="684"/>
        <v>0</v>
      </c>
      <c r="BA531" s="90">
        <f t="shared" si="684"/>
        <v>0</v>
      </c>
      <c r="BB531" s="90">
        <f t="shared" si="684"/>
        <v>0</v>
      </c>
      <c r="BC531" s="90">
        <f t="shared" si="684"/>
        <v>0</v>
      </c>
      <c r="BD531" s="90">
        <f t="shared" si="684"/>
        <v>0</v>
      </c>
      <c r="BE531" s="90">
        <f t="shared" si="684"/>
        <v>0</v>
      </c>
      <c r="BF531" s="90">
        <f t="shared" si="684"/>
        <v>0</v>
      </c>
      <c r="BG531" s="90">
        <f t="shared" si="684"/>
        <v>0</v>
      </c>
      <c r="BH531" s="90">
        <f t="shared" si="684"/>
        <v>0</v>
      </c>
      <c r="BI531" s="90">
        <f t="shared" si="684"/>
        <v>0</v>
      </c>
      <c r="BJ531" s="90">
        <f t="shared" si="684"/>
        <v>0</v>
      </c>
      <c r="BK531" s="90">
        <f t="shared" si="684"/>
        <v>0</v>
      </c>
      <c r="BL531" s="90">
        <f t="shared" si="684"/>
        <v>0</v>
      </c>
      <c r="BM531" s="90">
        <f t="shared" si="684"/>
        <v>0</v>
      </c>
      <c r="BN531" s="90">
        <f t="shared" si="684"/>
        <v>0</v>
      </c>
      <c r="BO531" s="90">
        <f t="shared" si="684"/>
        <v>0</v>
      </c>
      <c r="BP531" s="90">
        <f t="shared" si="684"/>
        <v>0</v>
      </c>
      <c r="BQ531" s="90">
        <f t="shared" si="684"/>
        <v>0</v>
      </c>
      <c r="BR531" s="90">
        <f t="shared" ref="BR531:CG531" si="685">-BR262</f>
        <v>0</v>
      </c>
      <c r="BS531" s="90">
        <f t="shared" si="685"/>
        <v>0</v>
      </c>
      <c r="BT531" s="90">
        <f t="shared" si="685"/>
        <v>0</v>
      </c>
      <c r="BU531" s="90">
        <f t="shared" si="685"/>
        <v>0</v>
      </c>
      <c r="BV531" s="90">
        <f t="shared" si="685"/>
        <v>0</v>
      </c>
      <c r="BW531" s="90">
        <f t="shared" si="685"/>
        <v>0</v>
      </c>
      <c r="BX531" s="90">
        <f t="shared" si="685"/>
        <v>0</v>
      </c>
      <c r="BY531" s="90">
        <f t="shared" si="685"/>
        <v>0</v>
      </c>
      <c r="BZ531" s="90">
        <f t="shared" si="685"/>
        <v>0</v>
      </c>
      <c r="CA531" s="90">
        <f t="shared" si="685"/>
        <v>0</v>
      </c>
      <c r="CB531" s="90">
        <f t="shared" si="685"/>
        <v>0</v>
      </c>
      <c r="CC531" s="90">
        <f t="shared" si="685"/>
        <v>0</v>
      </c>
      <c r="CD531" s="90">
        <f t="shared" si="685"/>
        <v>0</v>
      </c>
      <c r="CE531" s="90">
        <f t="shared" si="685"/>
        <v>0</v>
      </c>
      <c r="CF531" s="90">
        <f t="shared" si="685"/>
        <v>0</v>
      </c>
      <c r="CG531" s="90">
        <f t="shared" si="685"/>
        <v>0</v>
      </c>
    </row>
    <row r="532" spans="1:85" x14ac:dyDescent="0.25">
      <c r="C532" s="66" t="s">
        <v>906</v>
      </c>
      <c r="D532" s="90">
        <f t="shared" ca="1" si="658"/>
        <v>1.0913936421275139E-10</v>
      </c>
      <c r="E532" s="84" t="s">
        <v>625</v>
      </c>
      <c r="F532" s="90">
        <f t="shared" ref="F532:AK532" ca="1" si="686">-IF(F310&lt;=0,F310,0)</f>
        <v>0</v>
      </c>
      <c r="G532" s="90">
        <f t="shared" ca="1" si="686"/>
        <v>0</v>
      </c>
      <c r="H532" s="90">
        <f t="shared" ca="1" si="686"/>
        <v>0</v>
      </c>
      <c r="I532" s="90">
        <f t="shared" ca="1" si="686"/>
        <v>0</v>
      </c>
      <c r="J532" s="90">
        <f t="shared" ca="1" si="686"/>
        <v>1.4551915228366852E-11</v>
      </c>
      <c r="K532" s="90">
        <f t="shared" ca="1" si="686"/>
        <v>0</v>
      </c>
      <c r="L532" s="90">
        <f t="shared" ca="1" si="686"/>
        <v>0</v>
      </c>
      <c r="M532" s="90">
        <f t="shared" ca="1" si="686"/>
        <v>7.2759576141834259E-12</v>
      </c>
      <c r="N532" s="90">
        <f t="shared" ca="1" si="686"/>
        <v>7.2759576141834259E-12</v>
      </c>
      <c r="O532" s="90">
        <f t="shared" ca="1" si="686"/>
        <v>0</v>
      </c>
      <c r="P532" s="90">
        <f t="shared" ca="1" si="686"/>
        <v>0</v>
      </c>
      <c r="Q532" s="90">
        <f t="shared" ca="1" si="686"/>
        <v>0</v>
      </c>
      <c r="R532" s="90">
        <f t="shared" ca="1" si="686"/>
        <v>0</v>
      </c>
      <c r="S532" s="90">
        <f t="shared" ca="1" si="686"/>
        <v>7.2759576141834259E-12</v>
      </c>
      <c r="T532" s="90">
        <f t="shared" ca="1" si="686"/>
        <v>0</v>
      </c>
      <c r="U532" s="90">
        <f t="shared" ca="1" si="686"/>
        <v>0</v>
      </c>
      <c r="V532" s="90">
        <f t="shared" ca="1" si="686"/>
        <v>0</v>
      </c>
      <c r="W532" s="90">
        <f t="shared" ca="1" si="686"/>
        <v>7.2759576141834259E-12</v>
      </c>
      <c r="X532" s="90">
        <f t="shared" ca="1" si="686"/>
        <v>0</v>
      </c>
      <c r="Y532" s="90">
        <f t="shared" ca="1" si="686"/>
        <v>0</v>
      </c>
      <c r="Z532" s="90">
        <f t="shared" ca="1" si="686"/>
        <v>0</v>
      </c>
      <c r="AA532" s="90">
        <f t="shared" ca="1" si="686"/>
        <v>7.2759576141834259E-12</v>
      </c>
      <c r="AB532" s="90">
        <f t="shared" ca="1" si="686"/>
        <v>0</v>
      </c>
      <c r="AC532" s="90">
        <f t="shared" ca="1" si="686"/>
        <v>1.4551915228366852E-11</v>
      </c>
      <c r="AD532" s="90">
        <f t="shared" ca="1" si="686"/>
        <v>0</v>
      </c>
      <c r="AE532" s="90">
        <f t="shared" ca="1" si="686"/>
        <v>2.9103830456733704E-11</v>
      </c>
      <c r="AF532" s="90">
        <f t="shared" ca="1" si="686"/>
        <v>0</v>
      </c>
      <c r="AG532" s="90">
        <f t="shared" ca="1" si="686"/>
        <v>0</v>
      </c>
      <c r="AH532" s="90">
        <f t="shared" ca="1" si="686"/>
        <v>1.4551915228366852E-11</v>
      </c>
      <c r="AI532" s="90">
        <f t="shared" ca="1" si="686"/>
        <v>0</v>
      </c>
      <c r="AJ532" s="90">
        <f t="shared" ca="1" si="686"/>
        <v>0</v>
      </c>
      <c r="AK532" s="90">
        <f t="shared" ca="1" si="686"/>
        <v>0</v>
      </c>
      <c r="AL532" s="90">
        <f t="shared" ref="AL532:BQ532" ca="1" si="687">-IF(AL310&lt;=0,AL310,0)</f>
        <v>0</v>
      </c>
      <c r="AM532" s="90">
        <f t="shared" ca="1" si="687"/>
        <v>0</v>
      </c>
      <c r="AN532" s="90">
        <f t="shared" ca="1" si="687"/>
        <v>0</v>
      </c>
      <c r="AO532" s="90">
        <f t="shared" ca="1" si="687"/>
        <v>0</v>
      </c>
      <c r="AP532" s="90">
        <f t="shared" ca="1" si="687"/>
        <v>0</v>
      </c>
      <c r="AQ532" s="90">
        <f t="shared" ca="1" si="687"/>
        <v>0</v>
      </c>
      <c r="AR532" s="90">
        <f t="shared" ca="1" si="687"/>
        <v>0</v>
      </c>
      <c r="AS532" s="90">
        <f t="shared" ca="1" si="687"/>
        <v>0</v>
      </c>
      <c r="AT532" s="90">
        <f t="shared" ca="1" si="687"/>
        <v>0</v>
      </c>
      <c r="AU532" s="90">
        <f t="shared" ca="1" si="687"/>
        <v>0</v>
      </c>
      <c r="AV532" s="90">
        <f t="shared" ca="1" si="687"/>
        <v>0</v>
      </c>
      <c r="AW532" s="90">
        <f t="shared" ca="1" si="687"/>
        <v>0</v>
      </c>
      <c r="AX532" s="90">
        <f t="shared" ca="1" si="687"/>
        <v>0</v>
      </c>
      <c r="AY532" s="90">
        <f t="shared" ca="1" si="687"/>
        <v>0</v>
      </c>
      <c r="AZ532" s="90">
        <f t="shared" ca="1" si="687"/>
        <v>0</v>
      </c>
      <c r="BA532" s="90">
        <f t="shared" ca="1" si="687"/>
        <v>0</v>
      </c>
      <c r="BB532" s="90">
        <f t="shared" ca="1" si="687"/>
        <v>0</v>
      </c>
      <c r="BC532" s="90">
        <f t="shared" ca="1" si="687"/>
        <v>0</v>
      </c>
      <c r="BD532" s="90">
        <f t="shared" ca="1" si="687"/>
        <v>0</v>
      </c>
      <c r="BE532" s="90">
        <f t="shared" ca="1" si="687"/>
        <v>0</v>
      </c>
      <c r="BF532" s="90">
        <f t="shared" ca="1" si="687"/>
        <v>0</v>
      </c>
      <c r="BG532" s="90">
        <f t="shared" ca="1" si="687"/>
        <v>0</v>
      </c>
      <c r="BH532" s="90">
        <f t="shared" ca="1" si="687"/>
        <v>0</v>
      </c>
      <c r="BI532" s="90">
        <f t="shared" ca="1" si="687"/>
        <v>0</v>
      </c>
      <c r="BJ532" s="90">
        <f t="shared" ca="1" si="687"/>
        <v>0</v>
      </c>
      <c r="BK532" s="90">
        <f t="shared" ca="1" si="687"/>
        <v>0</v>
      </c>
      <c r="BL532" s="90">
        <f t="shared" ca="1" si="687"/>
        <v>0</v>
      </c>
      <c r="BM532" s="90">
        <f t="shared" ca="1" si="687"/>
        <v>0</v>
      </c>
      <c r="BN532" s="90">
        <f t="shared" ca="1" si="687"/>
        <v>0</v>
      </c>
      <c r="BO532" s="90">
        <f t="shared" ca="1" si="687"/>
        <v>0</v>
      </c>
      <c r="BP532" s="90">
        <f t="shared" ca="1" si="687"/>
        <v>0</v>
      </c>
      <c r="BQ532" s="90">
        <f t="shared" ca="1" si="687"/>
        <v>0</v>
      </c>
      <c r="BR532" s="90">
        <f t="shared" ref="BR532:CG532" ca="1" si="688">-IF(BR310&lt;=0,BR310,0)</f>
        <v>0</v>
      </c>
      <c r="BS532" s="90">
        <f t="shared" ca="1" si="688"/>
        <v>0</v>
      </c>
      <c r="BT532" s="90">
        <f t="shared" ca="1" si="688"/>
        <v>0</v>
      </c>
      <c r="BU532" s="90">
        <f t="shared" ca="1" si="688"/>
        <v>0</v>
      </c>
      <c r="BV532" s="90">
        <f t="shared" ca="1" si="688"/>
        <v>0</v>
      </c>
      <c r="BW532" s="90">
        <f t="shared" ca="1" si="688"/>
        <v>0</v>
      </c>
      <c r="BX532" s="90">
        <f t="shared" ca="1" si="688"/>
        <v>0</v>
      </c>
      <c r="BY532" s="90">
        <f t="shared" ca="1" si="688"/>
        <v>0</v>
      </c>
      <c r="BZ532" s="90">
        <f t="shared" ca="1" si="688"/>
        <v>0</v>
      </c>
      <c r="CA532" s="90">
        <f t="shared" ca="1" si="688"/>
        <v>0</v>
      </c>
      <c r="CB532" s="90">
        <f t="shared" ca="1" si="688"/>
        <v>0</v>
      </c>
      <c r="CC532" s="90">
        <f t="shared" ca="1" si="688"/>
        <v>0</v>
      </c>
      <c r="CD532" s="90">
        <f t="shared" ca="1" si="688"/>
        <v>0</v>
      </c>
      <c r="CE532" s="90">
        <f t="shared" ca="1" si="688"/>
        <v>0</v>
      </c>
      <c r="CF532" s="90">
        <f t="shared" ca="1" si="688"/>
        <v>0</v>
      </c>
      <c r="CG532" s="90">
        <f t="shared" ca="1" si="688"/>
        <v>0</v>
      </c>
    </row>
    <row r="533" spans="1:85" x14ac:dyDescent="0.25">
      <c r="C533" s="66" t="s">
        <v>906</v>
      </c>
      <c r="D533" s="90">
        <f t="shared" si="658"/>
        <v>229388.33592630341</v>
      </c>
      <c r="E533" s="84" t="s">
        <v>626</v>
      </c>
      <c r="F533" s="90">
        <f t="shared" ref="F533:AK533" si="689">-F319</f>
        <v>0</v>
      </c>
      <c r="G533" s="90">
        <f t="shared" si="689"/>
        <v>0</v>
      </c>
      <c r="H533" s="90">
        <f t="shared" si="689"/>
        <v>0</v>
      </c>
      <c r="I533" s="90">
        <f t="shared" si="689"/>
        <v>0</v>
      </c>
      <c r="J533" s="90">
        <f t="shared" si="689"/>
        <v>0</v>
      </c>
      <c r="K533" s="90">
        <f t="shared" si="689"/>
        <v>0</v>
      </c>
      <c r="L533" s="90">
        <f t="shared" si="689"/>
        <v>0</v>
      </c>
      <c r="M533" s="90">
        <f t="shared" si="689"/>
        <v>0</v>
      </c>
      <c r="N533" s="90">
        <f t="shared" si="689"/>
        <v>0</v>
      </c>
      <c r="O533" s="90">
        <f t="shared" si="689"/>
        <v>0</v>
      </c>
      <c r="P533" s="90">
        <f t="shared" si="689"/>
        <v>0</v>
      </c>
      <c r="Q533" s="90">
        <f t="shared" si="689"/>
        <v>0</v>
      </c>
      <c r="R533" s="90">
        <f t="shared" si="689"/>
        <v>0</v>
      </c>
      <c r="S533" s="90">
        <f t="shared" si="689"/>
        <v>0</v>
      </c>
      <c r="T533" s="90">
        <f t="shared" si="689"/>
        <v>0</v>
      </c>
      <c r="U533" s="90">
        <f t="shared" si="689"/>
        <v>0</v>
      </c>
      <c r="V533" s="90">
        <f t="shared" si="689"/>
        <v>0</v>
      </c>
      <c r="W533" s="90">
        <f t="shared" si="689"/>
        <v>0</v>
      </c>
      <c r="X533" s="90">
        <f t="shared" si="689"/>
        <v>0</v>
      </c>
      <c r="Y533" s="90">
        <f t="shared" si="689"/>
        <v>0</v>
      </c>
      <c r="Z533" s="90">
        <f t="shared" si="689"/>
        <v>0</v>
      </c>
      <c r="AA533" s="90">
        <f t="shared" si="689"/>
        <v>0</v>
      </c>
      <c r="AB533" s="90">
        <f t="shared" si="689"/>
        <v>0</v>
      </c>
      <c r="AC533" s="90">
        <f t="shared" si="689"/>
        <v>0</v>
      </c>
      <c r="AD533" s="90">
        <f t="shared" si="689"/>
        <v>0</v>
      </c>
      <c r="AE533" s="90">
        <f t="shared" si="689"/>
        <v>0</v>
      </c>
      <c r="AF533" s="90">
        <f t="shared" si="689"/>
        <v>0</v>
      </c>
      <c r="AG533" s="90">
        <f t="shared" si="689"/>
        <v>0</v>
      </c>
      <c r="AH533" s="90">
        <f t="shared" si="689"/>
        <v>0</v>
      </c>
      <c r="AI533" s="90">
        <f t="shared" si="689"/>
        <v>0</v>
      </c>
      <c r="AJ533" s="90">
        <f t="shared" si="689"/>
        <v>0</v>
      </c>
      <c r="AK533" s="90">
        <f t="shared" si="689"/>
        <v>0</v>
      </c>
      <c r="AL533" s="90">
        <f t="shared" ref="AL533:BQ533" si="690">-AL319</f>
        <v>22938.833592630341</v>
      </c>
      <c r="AM533" s="90">
        <f t="shared" si="690"/>
        <v>22938.833592630341</v>
      </c>
      <c r="AN533" s="90">
        <f t="shared" si="690"/>
        <v>22938.833592630341</v>
      </c>
      <c r="AO533" s="90">
        <f t="shared" si="690"/>
        <v>22938.833592630341</v>
      </c>
      <c r="AP533" s="90">
        <f t="shared" si="690"/>
        <v>22938.833592630341</v>
      </c>
      <c r="AQ533" s="90">
        <f t="shared" si="690"/>
        <v>22938.833592630341</v>
      </c>
      <c r="AR533" s="90">
        <f t="shared" si="690"/>
        <v>22938.833592630341</v>
      </c>
      <c r="AS533" s="90">
        <f t="shared" si="690"/>
        <v>22938.833592630341</v>
      </c>
      <c r="AT533" s="90">
        <f t="shared" si="690"/>
        <v>22938.833592630341</v>
      </c>
      <c r="AU533" s="90">
        <f t="shared" si="690"/>
        <v>22938.833592630341</v>
      </c>
      <c r="AV533" s="90">
        <f t="shared" si="690"/>
        <v>0</v>
      </c>
      <c r="AW533" s="90">
        <f t="shared" si="690"/>
        <v>0</v>
      </c>
      <c r="AX533" s="90">
        <f t="shared" si="690"/>
        <v>0</v>
      </c>
      <c r="AY533" s="90">
        <f t="shared" si="690"/>
        <v>0</v>
      </c>
      <c r="AZ533" s="90">
        <f t="shared" si="690"/>
        <v>0</v>
      </c>
      <c r="BA533" s="90">
        <f t="shared" si="690"/>
        <v>0</v>
      </c>
      <c r="BB533" s="90">
        <f t="shared" si="690"/>
        <v>0</v>
      </c>
      <c r="BC533" s="90">
        <f t="shared" si="690"/>
        <v>0</v>
      </c>
      <c r="BD533" s="90">
        <f t="shared" si="690"/>
        <v>0</v>
      </c>
      <c r="BE533" s="90">
        <f t="shared" si="690"/>
        <v>0</v>
      </c>
      <c r="BF533" s="90">
        <f t="shared" si="690"/>
        <v>0</v>
      </c>
      <c r="BG533" s="90">
        <f t="shared" si="690"/>
        <v>0</v>
      </c>
      <c r="BH533" s="90">
        <f t="shared" si="690"/>
        <v>0</v>
      </c>
      <c r="BI533" s="90">
        <f t="shared" si="690"/>
        <v>0</v>
      </c>
      <c r="BJ533" s="90">
        <f t="shared" si="690"/>
        <v>0</v>
      </c>
      <c r="BK533" s="90">
        <f t="shared" si="690"/>
        <v>0</v>
      </c>
      <c r="BL533" s="90">
        <f t="shared" si="690"/>
        <v>0</v>
      </c>
      <c r="BM533" s="90">
        <f t="shared" si="690"/>
        <v>0</v>
      </c>
      <c r="BN533" s="90">
        <f t="shared" si="690"/>
        <v>0</v>
      </c>
      <c r="BO533" s="90">
        <f t="shared" si="690"/>
        <v>0</v>
      </c>
      <c r="BP533" s="90">
        <f t="shared" si="690"/>
        <v>0</v>
      </c>
      <c r="BQ533" s="90">
        <f t="shared" si="690"/>
        <v>0</v>
      </c>
      <c r="BR533" s="90">
        <f t="shared" ref="BR533:CG533" si="691">-BR319</f>
        <v>0</v>
      </c>
      <c r="BS533" s="90">
        <f t="shared" si="691"/>
        <v>0</v>
      </c>
      <c r="BT533" s="90">
        <f t="shared" si="691"/>
        <v>0</v>
      </c>
      <c r="BU533" s="90">
        <f t="shared" si="691"/>
        <v>0</v>
      </c>
      <c r="BV533" s="90">
        <f t="shared" si="691"/>
        <v>0</v>
      </c>
      <c r="BW533" s="90">
        <f t="shared" si="691"/>
        <v>0</v>
      </c>
      <c r="BX533" s="90">
        <f t="shared" si="691"/>
        <v>0</v>
      </c>
      <c r="BY533" s="90">
        <f t="shared" si="691"/>
        <v>0</v>
      </c>
      <c r="BZ533" s="90">
        <f t="shared" si="691"/>
        <v>0</v>
      </c>
      <c r="CA533" s="90">
        <f t="shared" si="691"/>
        <v>0</v>
      </c>
      <c r="CB533" s="90">
        <f t="shared" si="691"/>
        <v>0</v>
      </c>
      <c r="CC533" s="90">
        <f t="shared" si="691"/>
        <v>0</v>
      </c>
      <c r="CD533" s="90">
        <f t="shared" si="691"/>
        <v>0</v>
      </c>
      <c r="CE533" s="90">
        <f t="shared" si="691"/>
        <v>0</v>
      </c>
      <c r="CF533" s="90">
        <f t="shared" si="691"/>
        <v>0</v>
      </c>
      <c r="CG533" s="90">
        <f t="shared" si="691"/>
        <v>0</v>
      </c>
    </row>
    <row r="534" spans="1:85" x14ac:dyDescent="0.25">
      <c r="C534" s="66" t="s">
        <v>906</v>
      </c>
      <c r="D534" s="90">
        <f t="shared" ca="1" si="658"/>
        <v>1978456.4305723135</v>
      </c>
      <c r="E534" s="84" t="s">
        <v>637</v>
      </c>
      <c r="F534" s="90">
        <f t="shared" ref="F534:AK534" ca="1" si="692">-F320</f>
        <v>0</v>
      </c>
      <c r="G534" s="90">
        <f t="shared" ca="1" si="692"/>
        <v>0</v>
      </c>
      <c r="H534" s="90">
        <f t="shared" ca="1" si="692"/>
        <v>1357.6223869325156</v>
      </c>
      <c r="I534" s="90">
        <f t="shared" ca="1" si="692"/>
        <v>2461.2978392379009</v>
      </c>
      <c r="J534" s="90">
        <f t="shared" ca="1" si="692"/>
        <v>3079.8741537655269</v>
      </c>
      <c r="K534" s="90">
        <f t="shared" ca="1" si="692"/>
        <v>4123.538134365599</v>
      </c>
      <c r="L534" s="90">
        <f t="shared" ca="1" si="692"/>
        <v>4655.4928019363088</v>
      </c>
      <c r="M534" s="90">
        <f t="shared" ca="1" si="692"/>
        <v>5853.2222019954615</v>
      </c>
      <c r="N534" s="90">
        <f t="shared" ca="1" si="692"/>
        <v>33108.05017690664</v>
      </c>
      <c r="O534" s="90">
        <f t="shared" ca="1" si="692"/>
        <v>35132.870389304262</v>
      </c>
      <c r="P534" s="90">
        <f t="shared" ca="1" si="692"/>
        <v>35596.752638712453</v>
      </c>
      <c r="Q534" s="90">
        <f t="shared" ca="1" si="692"/>
        <v>37694.316287232337</v>
      </c>
      <c r="R534" s="90">
        <f t="shared" ca="1" si="692"/>
        <v>38458.55709132761</v>
      </c>
      <c r="S534" s="90">
        <f t="shared" ca="1" si="692"/>
        <v>40350.631075075537</v>
      </c>
      <c r="T534" s="90">
        <f t="shared" ca="1" si="692"/>
        <v>40854.753436148312</v>
      </c>
      <c r="U534" s="90">
        <f t="shared" ca="1" si="692"/>
        <v>43106.036439629723</v>
      </c>
      <c r="V534" s="90">
        <f t="shared" ca="1" si="692"/>
        <v>43632.464043901324</v>
      </c>
      <c r="W534" s="90">
        <f t="shared" ca="1" si="692"/>
        <v>45964.970607733587</v>
      </c>
      <c r="X534" s="90">
        <f t="shared" ca="1" si="692"/>
        <v>46515.285257571944</v>
      </c>
      <c r="Y534" s="90">
        <f t="shared" ca="1" si="692"/>
        <v>48932.10041964204</v>
      </c>
      <c r="Z534" s="90">
        <f t="shared" ca="1" si="692"/>
        <v>49828.284480615817</v>
      </c>
      <c r="AA534" s="90">
        <f t="shared" ca="1" si="692"/>
        <v>52012.334103826281</v>
      </c>
      <c r="AB534" s="90">
        <f t="shared" ca="1" si="692"/>
        <v>52615.578445147919</v>
      </c>
      <c r="AC534" s="90">
        <f t="shared" ca="1" si="692"/>
        <v>55210.834794711918</v>
      </c>
      <c r="AD534" s="90">
        <f t="shared" ca="1" si="692"/>
        <v>55843.342784841647</v>
      </c>
      <c r="AE534" s="90">
        <f t="shared" ca="1" si="692"/>
        <v>58533.03483734226</v>
      </c>
      <c r="AF534" s="90">
        <f t="shared" ca="1" si="692"/>
        <v>59196.831060154458</v>
      </c>
      <c r="AG534" s="90">
        <f t="shared" ca="1" si="692"/>
        <v>61984.650925579328</v>
      </c>
      <c r="AH534" s="90">
        <f t="shared" ca="1" si="692"/>
        <v>63045.636612050621</v>
      </c>
      <c r="AI534" s="90">
        <f t="shared" ca="1" si="692"/>
        <v>58738.247421368949</v>
      </c>
      <c r="AJ534" s="90">
        <f t="shared" ca="1" si="692"/>
        <v>54690.706571827679</v>
      </c>
      <c r="AK534" s="90">
        <f t="shared" ca="1" si="692"/>
        <v>87747.93014980646</v>
      </c>
      <c r="AL534" s="90">
        <f t="shared" ref="AL534:BQ534" ca="1" si="693">-AL320</f>
        <v>70071.646960060767</v>
      </c>
      <c r="AM534" s="90">
        <f t="shared" ca="1" si="693"/>
        <v>72329.452017626536</v>
      </c>
      <c r="AN534" s="90">
        <f t="shared" ca="1" si="693"/>
        <v>72267.934150802132</v>
      </c>
      <c r="AO534" s="90">
        <f t="shared" ca="1" si="693"/>
        <v>74589.55167210105</v>
      </c>
      <c r="AP534" s="90">
        <f t="shared" ca="1" si="693"/>
        <v>74930.836413694924</v>
      </c>
      <c r="AQ534" s="90">
        <f t="shared" ca="1" si="693"/>
        <v>76906.153817937433</v>
      </c>
      <c r="AR534" s="90">
        <f t="shared" ca="1" si="693"/>
        <v>76826.602751084618</v>
      </c>
      <c r="AS534" s="90">
        <f t="shared" ca="1" si="693"/>
        <v>79280.671017419707</v>
      </c>
      <c r="AT534" s="90">
        <f t="shared" ca="1" si="693"/>
        <v>79191.76383660156</v>
      </c>
      <c r="AU534" s="90">
        <f t="shared" ca="1" si="693"/>
        <v>81736.57036629229</v>
      </c>
      <c r="AV534" s="90">
        <f t="shared" ca="1" si="693"/>
        <v>0</v>
      </c>
      <c r="AW534" s="90">
        <f t="shared" ca="1" si="693"/>
        <v>0</v>
      </c>
      <c r="AX534" s="90">
        <f t="shared" ca="1" si="693"/>
        <v>0</v>
      </c>
      <c r="AY534" s="90">
        <f t="shared" ca="1" si="693"/>
        <v>0</v>
      </c>
      <c r="AZ534" s="90">
        <f t="shared" ca="1" si="693"/>
        <v>0</v>
      </c>
      <c r="BA534" s="90">
        <f t="shared" ca="1" si="693"/>
        <v>0</v>
      </c>
      <c r="BB534" s="90">
        <f t="shared" ca="1" si="693"/>
        <v>0</v>
      </c>
      <c r="BC534" s="90">
        <f t="shared" ca="1" si="693"/>
        <v>0</v>
      </c>
      <c r="BD534" s="90">
        <f t="shared" ca="1" si="693"/>
        <v>0</v>
      </c>
      <c r="BE534" s="90">
        <f t="shared" ca="1" si="693"/>
        <v>0</v>
      </c>
      <c r="BF534" s="90">
        <f t="shared" ca="1" si="693"/>
        <v>0</v>
      </c>
      <c r="BG534" s="90">
        <f t="shared" ca="1" si="693"/>
        <v>0</v>
      </c>
      <c r="BH534" s="90">
        <f t="shared" ca="1" si="693"/>
        <v>0</v>
      </c>
      <c r="BI534" s="90">
        <f t="shared" ca="1" si="693"/>
        <v>0</v>
      </c>
      <c r="BJ534" s="90">
        <f t="shared" ca="1" si="693"/>
        <v>0</v>
      </c>
      <c r="BK534" s="90">
        <f t="shared" ca="1" si="693"/>
        <v>0</v>
      </c>
      <c r="BL534" s="90">
        <f t="shared" ca="1" si="693"/>
        <v>0</v>
      </c>
      <c r="BM534" s="90">
        <f t="shared" ca="1" si="693"/>
        <v>0</v>
      </c>
      <c r="BN534" s="90">
        <f t="shared" ca="1" si="693"/>
        <v>0</v>
      </c>
      <c r="BO534" s="90">
        <f t="shared" ca="1" si="693"/>
        <v>0</v>
      </c>
      <c r="BP534" s="90">
        <f t="shared" ca="1" si="693"/>
        <v>0</v>
      </c>
      <c r="BQ534" s="90">
        <f t="shared" ca="1" si="693"/>
        <v>0</v>
      </c>
      <c r="BR534" s="90">
        <f t="shared" ref="BR534:CG534" ca="1" si="694">-BR320</f>
        <v>0</v>
      </c>
      <c r="BS534" s="90">
        <f t="shared" ca="1" si="694"/>
        <v>0</v>
      </c>
      <c r="BT534" s="90">
        <f t="shared" ca="1" si="694"/>
        <v>0</v>
      </c>
      <c r="BU534" s="90">
        <f t="shared" ca="1" si="694"/>
        <v>0</v>
      </c>
      <c r="BV534" s="90">
        <f t="shared" ca="1" si="694"/>
        <v>0</v>
      </c>
      <c r="BW534" s="90">
        <f t="shared" ca="1" si="694"/>
        <v>0</v>
      </c>
      <c r="BX534" s="90">
        <f t="shared" ca="1" si="694"/>
        <v>0</v>
      </c>
      <c r="BY534" s="90">
        <f t="shared" ca="1" si="694"/>
        <v>0</v>
      </c>
      <c r="BZ534" s="90">
        <f t="shared" ca="1" si="694"/>
        <v>0</v>
      </c>
      <c r="CA534" s="90">
        <f t="shared" ca="1" si="694"/>
        <v>0</v>
      </c>
      <c r="CB534" s="90">
        <f t="shared" ca="1" si="694"/>
        <v>0</v>
      </c>
      <c r="CC534" s="90">
        <f t="shared" ca="1" si="694"/>
        <v>0</v>
      </c>
      <c r="CD534" s="90">
        <f t="shared" ca="1" si="694"/>
        <v>0</v>
      </c>
      <c r="CE534" s="90">
        <f t="shared" ca="1" si="694"/>
        <v>0</v>
      </c>
      <c r="CF534" s="90">
        <f t="shared" ca="1" si="694"/>
        <v>0</v>
      </c>
      <c r="CG534" s="90">
        <f t="shared" ca="1" si="694"/>
        <v>0</v>
      </c>
    </row>
    <row r="535" spans="1:85" x14ac:dyDescent="0.25">
      <c r="C535" s="66" t="s">
        <v>906</v>
      </c>
      <c r="D535" s="90">
        <f t="shared" ca="1" si="658"/>
        <v>67757.120973326964</v>
      </c>
      <c r="E535" s="84" t="s">
        <v>684</v>
      </c>
      <c r="F535" s="90">
        <f t="shared" ref="F535:AK535" ca="1" si="695">IF(F333&gt;=0,F333,0)</f>
        <v>0</v>
      </c>
      <c r="G535" s="90">
        <f t="shared" ca="1" si="695"/>
        <v>3583.7965976810665</v>
      </c>
      <c r="H535" s="90">
        <f t="shared" ca="1" si="695"/>
        <v>7257.8840078509238</v>
      </c>
      <c r="I535" s="90">
        <f t="shared" ca="1" si="695"/>
        <v>7183.7836993185047</v>
      </c>
      <c r="J535" s="90">
        <f t="shared" ca="1" si="695"/>
        <v>6482.6579530029849</v>
      </c>
      <c r="K535" s="90">
        <f t="shared" ca="1" si="695"/>
        <v>6259.2206591759968</v>
      </c>
      <c r="L535" s="90">
        <f t="shared" ca="1" si="695"/>
        <v>5407.9730877691327</v>
      </c>
      <c r="M535" s="90">
        <f t="shared" ca="1" si="695"/>
        <v>5279.1838366249649</v>
      </c>
      <c r="N535" s="90">
        <f t="shared" ca="1" si="695"/>
        <v>4398.9634228157665</v>
      </c>
      <c r="O535" s="90">
        <f t="shared" ca="1" si="695"/>
        <v>4240.3448047208803</v>
      </c>
      <c r="P535" s="90">
        <f t="shared" ca="1" si="695"/>
        <v>3329.4131779651943</v>
      </c>
      <c r="Q535" s="90">
        <f t="shared" ca="1" si="695"/>
        <v>3139.1754309025273</v>
      </c>
      <c r="R535" s="90">
        <f t="shared" ca="1" si="695"/>
        <v>2318.4788733241294</v>
      </c>
      <c r="S535" s="90">
        <f t="shared" ca="1" si="695"/>
        <v>1971.9358946550783</v>
      </c>
      <c r="T535" s="90">
        <f t="shared" ca="1" si="695"/>
        <v>993.94326330952754</v>
      </c>
      <c r="U535" s="90">
        <f t="shared" ca="1" si="695"/>
        <v>734.66198623279342</v>
      </c>
      <c r="V535" s="90">
        <f t="shared" ca="1" si="695"/>
        <v>0</v>
      </c>
      <c r="W535" s="90">
        <f t="shared" ca="1" si="695"/>
        <v>0</v>
      </c>
      <c r="X535" s="90">
        <f t="shared" ca="1" si="695"/>
        <v>0</v>
      </c>
      <c r="Y535" s="90">
        <f t="shared" ca="1" si="695"/>
        <v>0</v>
      </c>
      <c r="Z535" s="90">
        <f t="shared" ca="1" si="695"/>
        <v>0</v>
      </c>
      <c r="AA535" s="90">
        <f t="shared" ca="1" si="695"/>
        <v>0</v>
      </c>
      <c r="AB535" s="90">
        <f t="shared" ca="1" si="695"/>
        <v>0</v>
      </c>
      <c r="AC535" s="90">
        <f t="shared" ca="1" si="695"/>
        <v>0</v>
      </c>
      <c r="AD535" s="90">
        <f t="shared" ca="1" si="695"/>
        <v>0</v>
      </c>
      <c r="AE535" s="90">
        <f t="shared" ca="1" si="695"/>
        <v>0</v>
      </c>
      <c r="AF535" s="90">
        <f t="shared" ca="1" si="695"/>
        <v>0</v>
      </c>
      <c r="AG535" s="90">
        <f t="shared" ca="1" si="695"/>
        <v>0</v>
      </c>
      <c r="AH535" s="90">
        <f t="shared" ca="1" si="695"/>
        <v>0</v>
      </c>
      <c r="AI535" s="90">
        <f t="shared" ca="1" si="695"/>
        <v>0</v>
      </c>
      <c r="AJ535" s="90">
        <f t="shared" ca="1" si="695"/>
        <v>0</v>
      </c>
      <c r="AK535" s="90">
        <f t="shared" ca="1" si="695"/>
        <v>5175.7042779774929</v>
      </c>
      <c r="AL535" s="90">
        <f t="shared" ref="AL535:BQ535" ca="1" si="696">IF(AL333&gt;=0,AL333,0)</f>
        <v>0</v>
      </c>
      <c r="AM535" s="90">
        <f t="shared" ca="1" si="696"/>
        <v>0</v>
      </c>
      <c r="AN535" s="90">
        <f t="shared" ca="1" si="696"/>
        <v>0</v>
      </c>
      <c r="AO535" s="90">
        <f t="shared" ca="1" si="696"/>
        <v>0</v>
      </c>
      <c r="AP535" s="90">
        <f t="shared" ca="1" si="696"/>
        <v>0</v>
      </c>
      <c r="AQ535" s="90">
        <f t="shared" ca="1" si="696"/>
        <v>0</v>
      </c>
      <c r="AR535" s="90">
        <f t="shared" ca="1" si="696"/>
        <v>0</v>
      </c>
      <c r="AS535" s="90">
        <f t="shared" ca="1" si="696"/>
        <v>0</v>
      </c>
      <c r="AT535" s="90">
        <f t="shared" ca="1" si="696"/>
        <v>0</v>
      </c>
      <c r="AU535" s="90">
        <f t="shared" ca="1" si="696"/>
        <v>0</v>
      </c>
      <c r="AV535" s="90">
        <f t="shared" ca="1" si="696"/>
        <v>0</v>
      </c>
      <c r="AW535" s="90">
        <f t="shared" ca="1" si="696"/>
        <v>0</v>
      </c>
      <c r="AX535" s="90">
        <f t="shared" ca="1" si="696"/>
        <v>0</v>
      </c>
      <c r="AY535" s="90">
        <f t="shared" ca="1" si="696"/>
        <v>0</v>
      </c>
      <c r="AZ535" s="90">
        <f t="shared" ca="1" si="696"/>
        <v>0</v>
      </c>
      <c r="BA535" s="90">
        <f t="shared" ca="1" si="696"/>
        <v>0</v>
      </c>
      <c r="BB535" s="90">
        <f t="shared" ca="1" si="696"/>
        <v>0</v>
      </c>
      <c r="BC535" s="90">
        <f t="shared" ca="1" si="696"/>
        <v>0</v>
      </c>
      <c r="BD535" s="90">
        <f t="shared" ca="1" si="696"/>
        <v>0</v>
      </c>
      <c r="BE535" s="90">
        <f t="shared" ca="1" si="696"/>
        <v>0</v>
      </c>
      <c r="BF535" s="90">
        <f t="shared" ca="1" si="696"/>
        <v>0</v>
      </c>
      <c r="BG535" s="90">
        <f t="shared" ca="1" si="696"/>
        <v>0</v>
      </c>
      <c r="BH535" s="90">
        <f t="shared" ca="1" si="696"/>
        <v>0</v>
      </c>
      <c r="BI535" s="90">
        <f t="shared" ca="1" si="696"/>
        <v>0</v>
      </c>
      <c r="BJ535" s="90">
        <f t="shared" ca="1" si="696"/>
        <v>0</v>
      </c>
      <c r="BK535" s="90">
        <f t="shared" ca="1" si="696"/>
        <v>0</v>
      </c>
      <c r="BL535" s="90">
        <f t="shared" ca="1" si="696"/>
        <v>0</v>
      </c>
      <c r="BM535" s="90">
        <f t="shared" ca="1" si="696"/>
        <v>0</v>
      </c>
      <c r="BN535" s="90">
        <f t="shared" ca="1" si="696"/>
        <v>0</v>
      </c>
      <c r="BO535" s="90">
        <f t="shared" ca="1" si="696"/>
        <v>0</v>
      </c>
      <c r="BP535" s="90">
        <f t="shared" ca="1" si="696"/>
        <v>0</v>
      </c>
      <c r="BQ535" s="90">
        <f t="shared" ca="1" si="696"/>
        <v>0</v>
      </c>
      <c r="BR535" s="90">
        <f t="shared" ref="BR535:CG535" ca="1" si="697">IF(BR333&gt;=0,BR333,0)</f>
        <v>0</v>
      </c>
      <c r="BS535" s="90">
        <f t="shared" ca="1" si="697"/>
        <v>0</v>
      </c>
      <c r="BT535" s="90">
        <f t="shared" ca="1" si="697"/>
        <v>0</v>
      </c>
      <c r="BU535" s="90">
        <f t="shared" ca="1" si="697"/>
        <v>0</v>
      </c>
      <c r="BV535" s="90">
        <f t="shared" ca="1" si="697"/>
        <v>0</v>
      </c>
      <c r="BW535" s="90">
        <f t="shared" ca="1" si="697"/>
        <v>0</v>
      </c>
      <c r="BX535" s="90">
        <f t="shared" ca="1" si="697"/>
        <v>0</v>
      </c>
      <c r="BY535" s="90">
        <f t="shared" ca="1" si="697"/>
        <v>0</v>
      </c>
      <c r="BZ535" s="90">
        <f t="shared" ca="1" si="697"/>
        <v>0</v>
      </c>
      <c r="CA535" s="90">
        <f t="shared" ca="1" si="697"/>
        <v>0</v>
      </c>
      <c r="CB535" s="90">
        <f t="shared" ca="1" si="697"/>
        <v>0</v>
      </c>
      <c r="CC535" s="90">
        <f t="shared" ca="1" si="697"/>
        <v>0</v>
      </c>
      <c r="CD535" s="90">
        <f t="shared" ca="1" si="697"/>
        <v>0</v>
      </c>
      <c r="CE535" s="90">
        <f t="shared" ca="1" si="697"/>
        <v>0</v>
      </c>
      <c r="CF535" s="90">
        <f t="shared" ca="1" si="697"/>
        <v>0</v>
      </c>
      <c r="CG535" s="90">
        <f t="shared" ca="1" si="697"/>
        <v>0</v>
      </c>
    </row>
    <row r="536" spans="1:85" ht="15.75" thickBot="1" x14ac:dyDescent="0.3">
      <c r="D536" s="90">
        <f ca="1">SUM(F536:CG536)</f>
        <v>4577658.2421837011</v>
      </c>
      <c r="E536" s="66" t="s">
        <v>627</v>
      </c>
      <c r="F536" s="125">
        <f ca="1">SUM(F522:F535)</f>
        <v>0</v>
      </c>
      <c r="G536" s="125">
        <f t="shared" ref="G536:BR536" ca="1" si="698">SUM(G522:G535)</f>
        <v>3583.7965976810665</v>
      </c>
      <c r="H536" s="125">
        <f t="shared" ca="1" si="698"/>
        <v>57489.195205479453</v>
      </c>
      <c r="I536" s="125">
        <f t="shared" ca="1" si="698"/>
        <v>59163.561643835608</v>
      </c>
      <c r="J536" s="125">
        <f t="shared" ca="1" si="698"/>
        <v>59256.026914780894</v>
      </c>
      <c r="K536" s="125">
        <f t="shared" ca="1" si="698"/>
        <v>60642.650684931497</v>
      </c>
      <c r="L536" s="125">
        <f t="shared" ca="1" si="698"/>
        <v>60403.705458047953</v>
      </c>
      <c r="M536" s="125">
        <f t="shared" ca="1" si="698"/>
        <v>62158.716952054776</v>
      </c>
      <c r="N536" s="125">
        <f t="shared" ca="1" si="698"/>
        <v>97049.878513127405</v>
      </c>
      <c r="O536" s="125">
        <f t="shared" ca="1" si="698"/>
        <v>99869.633542904528</v>
      </c>
      <c r="P536" s="125">
        <f t="shared" ca="1" si="698"/>
        <v>99476.12547595556</v>
      </c>
      <c r="Q536" s="125">
        <f t="shared" ca="1" si="698"/>
        <v>102366.37438147712</v>
      </c>
      <c r="R536" s="125">
        <f t="shared" ca="1" si="698"/>
        <v>102526.36026264924</v>
      </c>
      <c r="S536" s="125">
        <f t="shared" ca="1" si="698"/>
        <v>104925.53374101405</v>
      </c>
      <c r="T536" s="125">
        <f t="shared" ca="1" si="698"/>
        <v>104512.10432817582</v>
      </c>
      <c r="U536" s="125">
        <f t="shared" ca="1" si="698"/>
        <v>107548.67208453937</v>
      </c>
      <c r="V536" s="125">
        <f t="shared" ca="1" si="698"/>
        <v>107404.81512749159</v>
      </c>
      <c r="W536" s="125">
        <f t="shared" ca="1" si="698"/>
        <v>110814.23724334766</v>
      </c>
      <c r="X536" s="125">
        <f t="shared" ca="1" si="698"/>
        <v>111433.22034258726</v>
      </c>
      <c r="Y536" s="125">
        <f t="shared" ca="1" si="698"/>
        <v>114960.37292901726</v>
      </c>
      <c r="Z536" s="125">
        <f t="shared" ca="1" si="698"/>
        <v>116108.6193588594</v>
      </c>
      <c r="AA536" s="125">
        <f t="shared" ca="1" si="698"/>
        <v>119258.8190405512</v>
      </c>
      <c r="AB536" s="125">
        <f t="shared" ca="1" si="698"/>
        <v>119940.47567460884</v>
      </c>
      <c r="AC536" s="125">
        <f t="shared" ca="1" si="698"/>
        <v>123716.30276061948</v>
      </c>
      <c r="AD536" s="125">
        <f t="shared" ca="1" si="698"/>
        <v>124432.72898587235</v>
      </c>
      <c r="AE536" s="125">
        <f t="shared" ca="1" si="698"/>
        <v>128339.89461678018</v>
      </c>
      <c r="AF536" s="125">
        <f t="shared" ca="1" si="698"/>
        <v>129093.57591382592</v>
      </c>
      <c r="AG536" s="125">
        <f t="shared" ca="1" si="698"/>
        <v>133137.02757502109</v>
      </c>
      <c r="AH536" s="125">
        <f t="shared" ca="1" si="698"/>
        <v>134494.18449538969</v>
      </c>
      <c r="AI536" s="125">
        <f t="shared" ca="1" si="698"/>
        <v>131282.06453936797</v>
      </c>
      <c r="AJ536" s="125">
        <f t="shared" ca="1" si="698"/>
        <v>127337.85073830825</v>
      </c>
      <c r="AK536" s="125">
        <f t="shared" ca="1" si="698"/>
        <v>166906.70084346566</v>
      </c>
      <c r="AL536" s="125">
        <f t="shared" ca="1" si="698"/>
        <v>131235.32976240446</v>
      </c>
      <c r="AM536" s="125">
        <f t="shared" ca="1" si="698"/>
        <v>134659.21992436243</v>
      </c>
      <c r="AN536" s="125">
        <f t="shared" ca="1" si="698"/>
        <v>134498.36218757363</v>
      </c>
      <c r="AO536" s="125">
        <f t="shared" ca="1" si="698"/>
        <v>138017.05877519806</v>
      </c>
      <c r="AP536" s="125">
        <f t="shared" ca="1" si="698"/>
        <v>138477.79990862467</v>
      </c>
      <c r="AQ536" s="125">
        <f t="shared" ca="1" si="698"/>
        <v>141458.84359730457</v>
      </c>
      <c r="AR536" s="125">
        <f t="shared" ca="1" si="698"/>
        <v>141271.19386506529</v>
      </c>
      <c r="AS536" s="125">
        <f t="shared" ca="1" si="698"/>
        <v>144986.6730399637</v>
      </c>
      <c r="AT536" s="125">
        <f t="shared" ca="1" si="698"/>
        <v>144785.12289280095</v>
      </c>
      <c r="AU536" s="125">
        <f t="shared" ca="1" si="698"/>
        <v>148635.41225863493</v>
      </c>
      <c r="AV536" s="125">
        <f t="shared" ca="1" si="698"/>
        <v>0</v>
      </c>
      <c r="AW536" s="125">
        <f t="shared" ca="1" si="698"/>
        <v>0</v>
      </c>
      <c r="AX536" s="125">
        <f t="shared" ca="1" si="698"/>
        <v>0</v>
      </c>
      <c r="AY536" s="125">
        <f t="shared" ca="1" si="698"/>
        <v>0</v>
      </c>
      <c r="AZ536" s="125">
        <f t="shared" ca="1" si="698"/>
        <v>0</v>
      </c>
      <c r="BA536" s="125">
        <f t="shared" ca="1" si="698"/>
        <v>0</v>
      </c>
      <c r="BB536" s="125">
        <f t="shared" ca="1" si="698"/>
        <v>0</v>
      </c>
      <c r="BC536" s="125">
        <f t="shared" ca="1" si="698"/>
        <v>0</v>
      </c>
      <c r="BD536" s="125">
        <f t="shared" ca="1" si="698"/>
        <v>0</v>
      </c>
      <c r="BE536" s="125">
        <f t="shared" ca="1" si="698"/>
        <v>0</v>
      </c>
      <c r="BF536" s="125">
        <f t="shared" ca="1" si="698"/>
        <v>0</v>
      </c>
      <c r="BG536" s="125">
        <f t="shared" ca="1" si="698"/>
        <v>0</v>
      </c>
      <c r="BH536" s="125">
        <f t="shared" ca="1" si="698"/>
        <v>0</v>
      </c>
      <c r="BI536" s="125">
        <f t="shared" ca="1" si="698"/>
        <v>0</v>
      </c>
      <c r="BJ536" s="125">
        <f t="shared" ca="1" si="698"/>
        <v>0</v>
      </c>
      <c r="BK536" s="125">
        <f t="shared" ca="1" si="698"/>
        <v>0</v>
      </c>
      <c r="BL536" s="125">
        <f t="shared" ca="1" si="698"/>
        <v>0</v>
      </c>
      <c r="BM536" s="125">
        <f t="shared" ca="1" si="698"/>
        <v>0</v>
      </c>
      <c r="BN536" s="125">
        <f t="shared" ca="1" si="698"/>
        <v>0</v>
      </c>
      <c r="BO536" s="125">
        <f t="shared" ca="1" si="698"/>
        <v>0</v>
      </c>
      <c r="BP536" s="125">
        <f t="shared" ca="1" si="698"/>
        <v>0</v>
      </c>
      <c r="BQ536" s="125">
        <f t="shared" ca="1" si="698"/>
        <v>0</v>
      </c>
      <c r="BR536" s="125">
        <f t="shared" ca="1" si="698"/>
        <v>0</v>
      </c>
      <c r="BS536" s="125">
        <f t="shared" ref="BS536:CG536" ca="1" si="699">SUM(BS522:BS535)</f>
        <v>0</v>
      </c>
      <c r="BT536" s="125">
        <f t="shared" ca="1" si="699"/>
        <v>0</v>
      </c>
      <c r="BU536" s="125">
        <f t="shared" ca="1" si="699"/>
        <v>0</v>
      </c>
      <c r="BV536" s="125">
        <f t="shared" ca="1" si="699"/>
        <v>0</v>
      </c>
      <c r="BW536" s="125">
        <f t="shared" ca="1" si="699"/>
        <v>0</v>
      </c>
      <c r="BX536" s="125">
        <f t="shared" ca="1" si="699"/>
        <v>0</v>
      </c>
      <c r="BY536" s="125">
        <f t="shared" ca="1" si="699"/>
        <v>0</v>
      </c>
      <c r="BZ536" s="125">
        <f t="shared" ca="1" si="699"/>
        <v>0</v>
      </c>
      <c r="CA536" s="125">
        <f t="shared" ca="1" si="699"/>
        <v>0</v>
      </c>
      <c r="CB536" s="125">
        <f t="shared" ca="1" si="699"/>
        <v>0</v>
      </c>
      <c r="CC536" s="125">
        <f t="shared" ca="1" si="699"/>
        <v>0</v>
      </c>
      <c r="CD536" s="125">
        <f t="shared" ca="1" si="699"/>
        <v>0</v>
      </c>
      <c r="CE536" s="125">
        <f t="shared" ca="1" si="699"/>
        <v>0</v>
      </c>
      <c r="CF536" s="125">
        <f t="shared" ca="1" si="699"/>
        <v>0</v>
      </c>
      <c r="CG536" s="125">
        <f t="shared" ca="1" si="699"/>
        <v>0</v>
      </c>
    </row>
    <row r="537" spans="1:85" ht="15.75" thickTop="1" x14ac:dyDescent="0.25">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row>
    <row r="538" spans="1:85" x14ac:dyDescent="0.25">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row>
    <row r="539" spans="1:85" x14ac:dyDescent="0.25">
      <c r="A539" s="74" t="s">
        <v>1257</v>
      </c>
      <c r="C539" s="66" t="s">
        <v>906</v>
      </c>
      <c r="D539" s="90">
        <f t="shared" ref="D539:D545" ca="1" si="700">SUM(F539:CG539)</f>
        <v>4470448.2374603739</v>
      </c>
      <c r="E539" s="84" t="s">
        <v>842</v>
      </c>
      <c r="F539" s="90">
        <f t="shared" ref="F539:AK539" ca="1" si="701">F258</f>
        <v>0</v>
      </c>
      <c r="G539" s="90">
        <f t="shared" ca="1" si="701"/>
        <v>0</v>
      </c>
      <c r="H539" s="90">
        <f t="shared" ca="1" si="701"/>
        <v>57489.195205479453</v>
      </c>
      <c r="I539" s="90">
        <f t="shared" ca="1" si="701"/>
        <v>59163.561643835601</v>
      </c>
      <c r="J539" s="90">
        <f t="shared" ca="1" si="701"/>
        <v>59256.026914780887</v>
      </c>
      <c r="K539" s="90">
        <f t="shared" ca="1" si="701"/>
        <v>60642.650684931497</v>
      </c>
      <c r="L539" s="90">
        <f t="shared" ca="1" si="701"/>
        <v>60403.705458047938</v>
      </c>
      <c r="M539" s="90">
        <f t="shared" ca="1" si="701"/>
        <v>62158.716952054776</v>
      </c>
      <c r="N539" s="90">
        <f t="shared" ca="1" si="701"/>
        <v>97049.878513127391</v>
      </c>
      <c r="O539" s="90">
        <f t="shared" ca="1" si="701"/>
        <v>99869.633542904514</v>
      </c>
      <c r="P539" s="90">
        <f t="shared" ca="1" si="701"/>
        <v>99476.125475955574</v>
      </c>
      <c r="Q539" s="90">
        <f t="shared" ca="1" si="701"/>
        <v>102366.37438147712</v>
      </c>
      <c r="R539" s="90">
        <f t="shared" ca="1" si="701"/>
        <v>102526.36026264924</v>
      </c>
      <c r="S539" s="90">
        <f t="shared" ca="1" si="701"/>
        <v>104925.53374101405</v>
      </c>
      <c r="T539" s="90">
        <f t="shared" ca="1" si="701"/>
        <v>104512.10432817582</v>
      </c>
      <c r="U539" s="90">
        <f t="shared" ca="1" si="701"/>
        <v>107548.67208453937</v>
      </c>
      <c r="V539" s="90">
        <f t="shared" ca="1" si="701"/>
        <v>107124.9069363802</v>
      </c>
      <c r="W539" s="90">
        <f t="shared" ca="1" si="701"/>
        <v>110237.38888665283</v>
      </c>
      <c r="X539" s="90">
        <f t="shared" ca="1" si="701"/>
        <v>109803.02960978968</v>
      </c>
      <c r="Y539" s="90">
        <f t="shared" ca="1" si="701"/>
        <v>112993.32360881915</v>
      </c>
      <c r="Z539" s="90">
        <f t="shared" ca="1" si="701"/>
        <v>113169.91808677497</v>
      </c>
      <c r="AA539" s="90">
        <f t="shared" ca="1" si="701"/>
        <v>115818.15669903961</v>
      </c>
      <c r="AB539" s="90">
        <f t="shared" ca="1" si="701"/>
        <v>115361.80798378529</v>
      </c>
      <c r="AC539" s="90">
        <f t="shared" ca="1" si="701"/>
        <v>118713.61061651559</v>
      </c>
      <c r="AD539" s="90">
        <f t="shared" ca="1" si="701"/>
        <v>118245.85318337991</v>
      </c>
      <c r="AE539" s="90">
        <f t="shared" ca="1" si="701"/>
        <v>121681.45088192847</v>
      </c>
      <c r="AF539" s="90">
        <f t="shared" ca="1" si="701"/>
        <v>121201.99951296439</v>
      </c>
      <c r="AG539" s="90">
        <f t="shared" ca="1" si="701"/>
        <v>124723.48715397668</v>
      </c>
      <c r="AH539" s="90">
        <f t="shared" ca="1" si="701"/>
        <v>124918.4144151575</v>
      </c>
      <c r="AI539" s="90">
        <f t="shared" ca="1" si="701"/>
        <v>127841.57433282609</v>
      </c>
      <c r="AJ539" s="90">
        <f t="shared" ca="1" si="701"/>
        <v>127337.85073830819</v>
      </c>
      <c r="AK539" s="90">
        <f t="shared" ca="1" si="701"/>
        <v>131037.61369114673</v>
      </c>
      <c r="AL539" s="90">
        <f t="shared" ref="AL539:BQ539" ca="1" si="702">AL258</f>
        <v>130521.29700676589</v>
      </c>
      <c r="AM539" s="90">
        <f t="shared" ca="1" si="702"/>
        <v>134313.5540334254</v>
      </c>
      <c r="AN539" s="90">
        <f t="shared" ca="1" si="702"/>
        <v>133784.32943193504</v>
      </c>
      <c r="AO539" s="90">
        <f t="shared" ca="1" si="702"/>
        <v>137671.392884261</v>
      </c>
      <c r="AP539" s="90">
        <f t="shared" ca="1" si="702"/>
        <v>137886.5561078866</v>
      </c>
      <c r="AQ539" s="90">
        <f t="shared" ca="1" si="702"/>
        <v>141113.17770636751</v>
      </c>
      <c r="AR539" s="90">
        <f t="shared" ca="1" si="702"/>
        <v>140557.1611094267</v>
      </c>
      <c r="AS539" s="90">
        <f t="shared" ca="1" si="702"/>
        <v>144641.00714902667</v>
      </c>
      <c r="AT539" s="90">
        <f t="shared" ca="1" si="702"/>
        <v>144071.09013716236</v>
      </c>
      <c r="AU539" s="90">
        <f t="shared" ca="1" si="702"/>
        <v>148289.74636769804</v>
      </c>
      <c r="AV539" s="90">
        <f t="shared" ca="1" si="702"/>
        <v>0</v>
      </c>
      <c r="AW539" s="90">
        <f t="shared" ca="1" si="702"/>
        <v>0</v>
      </c>
      <c r="AX539" s="90">
        <f t="shared" ca="1" si="702"/>
        <v>0</v>
      </c>
      <c r="AY539" s="90">
        <f t="shared" ca="1" si="702"/>
        <v>0</v>
      </c>
      <c r="AZ539" s="90">
        <f t="shared" ca="1" si="702"/>
        <v>0</v>
      </c>
      <c r="BA539" s="90">
        <f t="shared" ca="1" si="702"/>
        <v>0</v>
      </c>
      <c r="BB539" s="90">
        <f t="shared" ca="1" si="702"/>
        <v>0</v>
      </c>
      <c r="BC539" s="90">
        <f t="shared" ca="1" si="702"/>
        <v>0</v>
      </c>
      <c r="BD539" s="90">
        <f t="shared" ca="1" si="702"/>
        <v>0</v>
      </c>
      <c r="BE539" s="90">
        <f t="shared" ca="1" si="702"/>
        <v>0</v>
      </c>
      <c r="BF539" s="90">
        <f t="shared" ca="1" si="702"/>
        <v>0</v>
      </c>
      <c r="BG539" s="90">
        <f t="shared" ca="1" si="702"/>
        <v>0</v>
      </c>
      <c r="BH539" s="90">
        <f t="shared" ca="1" si="702"/>
        <v>0</v>
      </c>
      <c r="BI539" s="90">
        <f t="shared" ca="1" si="702"/>
        <v>0</v>
      </c>
      <c r="BJ539" s="90">
        <f t="shared" ca="1" si="702"/>
        <v>0</v>
      </c>
      <c r="BK539" s="90">
        <f t="shared" ca="1" si="702"/>
        <v>0</v>
      </c>
      <c r="BL539" s="90">
        <f t="shared" ca="1" si="702"/>
        <v>0</v>
      </c>
      <c r="BM539" s="90">
        <f t="shared" ca="1" si="702"/>
        <v>0</v>
      </c>
      <c r="BN539" s="90">
        <f t="shared" ca="1" si="702"/>
        <v>0</v>
      </c>
      <c r="BO539" s="90">
        <f t="shared" ca="1" si="702"/>
        <v>0</v>
      </c>
      <c r="BP539" s="90">
        <f t="shared" ca="1" si="702"/>
        <v>0</v>
      </c>
      <c r="BQ539" s="90">
        <f t="shared" ca="1" si="702"/>
        <v>0</v>
      </c>
      <c r="BR539" s="90">
        <f t="shared" ref="BR539:CG539" ca="1" si="703">BR258</f>
        <v>0</v>
      </c>
      <c r="BS539" s="90">
        <f t="shared" ca="1" si="703"/>
        <v>0</v>
      </c>
      <c r="BT539" s="90">
        <f t="shared" ca="1" si="703"/>
        <v>0</v>
      </c>
      <c r="BU539" s="90">
        <f t="shared" ca="1" si="703"/>
        <v>0</v>
      </c>
      <c r="BV539" s="90">
        <f t="shared" ca="1" si="703"/>
        <v>0</v>
      </c>
      <c r="BW539" s="90">
        <f t="shared" ca="1" si="703"/>
        <v>0</v>
      </c>
      <c r="BX539" s="90">
        <f t="shared" ca="1" si="703"/>
        <v>0</v>
      </c>
      <c r="BY539" s="90">
        <f t="shared" ca="1" si="703"/>
        <v>0</v>
      </c>
      <c r="BZ539" s="90">
        <f t="shared" ca="1" si="703"/>
        <v>0</v>
      </c>
      <c r="CA539" s="90">
        <f t="shared" ca="1" si="703"/>
        <v>0</v>
      </c>
      <c r="CB539" s="90">
        <f t="shared" ca="1" si="703"/>
        <v>0</v>
      </c>
      <c r="CC539" s="90">
        <f t="shared" ca="1" si="703"/>
        <v>0</v>
      </c>
      <c r="CD539" s="90">
        <f t="shared" ca="1" si="703"/>
        <v>0</v>
      </c>
      <c r="CE539" s="90">
        <f t="shared" ca="1" si="703"/>
        <v>0</v>
      </c>
      <c r="CF539" s="90">
        <f t="shared" ca="1" si="703"/>
        <v>0</v>
      </c>
      <c r="CG539" s="90">
        <f t="shared" ca="1" si="703"/>
        <v>0</v>
      </c>
    </row>
    <row r="540" spans="1:85" x14ac:dyDescent="0.25">
      <c r="C540" s="66" t="s">
        <v>906</v>
      </c>
      <c r="D540" s="90">
        <f t="shared" si="700"/>
        <v>0</v>
      </c>
      <c r="E540" s="84" t="s">
        <v>843</v>
      </c>
      <c r="F540" s="90">
        <f t="shared" ref="F540:AK540" si="704">F172</f>
        <v>0</v>
      </c>
      <c r="G540" s="90">
        <f t="shared" si="704"/>
        <v>0</v>
      </c>
      <c r="H540" s="90">
        <f t="shared" si="704"/>
        <v>0</v>
      </c>
      <c r="I540" s="90">
        <f t="shared" si="704"/>
        <v>0</v>
      </c>
      <c r="J540" s="90">
        <f t="shared" si="704"/>
        <v>0</v>
      </c>
      <c r="K540" s="90">
        <f t="shared" si="704"/>
        <v>0</v>
      </c>
      <c r="L540" s="90">
        <f t="shared" si="704"/>
        <v>0</v>
      </c>
      <c r="M540" s="90">
        <f t="shared" si="704"/>
        <v>0</v>
      </c>
      <c r="N540" s="90">
        <f t="shared" si="704"/>
        <v>0</v>
      </c>
      <c r="O540" s="90">
        <f t="shared" si="704"/>
        <v>0</v>
      </c>
      <c r="P540" s="90">
        <f t="shared" si="704"/>
        <v>0</v>
      </c>
      <c r="Q540" s="90">
        <f t="shared" si="704"/>
        <v>0</v>
      </c>
      <c r="R540" s="90">
        <f t="shared" si="704"/>
        <v>0</v>
      </c>
      <c r="S540" s="90">
        <f t="shared" si="704"/>
        <v>0</v>
      </c>
      <c r="T540" s="90">
        <f t="shared" si="704"/>
        <v>0</v>
      </c>
      <c r="U540" s="90">
        <f t="shared" si="704"/>
        <v>0</v>
      </c>
      <c r="V540" s="90">
        <f t="shared" si="704"/>
        <v>0</v>
      </c>
      <c r="W540" s="90">
        <f t="shared" si="704"/>
        <v>0</v>
      </c>
      <c r="X540" s="90">
        <f t="shared" si="704"/>
        <v>0</v>
      </c>
      <c r="Y540" s="90">
        <f t="shared" si="704"/>
        <v>0</v>
      </c>
      <c r="Z540" s="90">
        <f t="shared" si="704"/>
        <v>0</v>
      </c>
      <c r="AA540" s="90">
        <f t="shared" si="704"/>
        <v>0</v>
      </c>
      <c r="AB540" s="90">
        <f t="shared" si="704"/>
        <v>0</v>
      </c>
      <c r="AC540" s="90">
        <f t="shared" si="704"/>
        <v>0</v>
      </c>
      <c r="AD540" s="90">
        <f t="shared" si="704"/>
        <v>0</v>
      </c>
      <c r="AE540" s="90">
        <f t="shared" si="704"/>
        <v>0</v>
      </c>
      <c r="AF540" s="90">
        <f t="shared" si="704"/>
        <v>0</v>
      </c>
      <c r="AG540" s="90">
        <f t="shared" si="704"/>
        <v>0</v>
      </c>
      <c r="AH540" s="90">
        <f t="shared" si="704"/>
        <v>0</v>
      </c>
      <c r="AI540" s="90">
        <f t="shared" si="704"/>
        <v>0</v>
      </c>
      <c r="AJ540" s="90">
        <f t="shared" si="704"/>
        <v>0</v>
      </c>
      <c r="AK540" s="90">
        <f t="shared" si="704"/>
        <v>0</v>
      </c>
      <c r="AL540" s="90">
        <f t="shared" ref="AL540:BQ540" si="705">AL172</f>
        <v>0</v>
      </c>
      <c r="AM540" s="90">
        <f t="shared" si="705"/>
        <v>0</v>
      </c>
      <c r="AN540" s="90">
        <f t="shared" si="705"/>
        <v>0</v>
      </c>
      <c r="AO540" s="90">
        <f t="shared" si="705"/>
        <v>0</v>
      </c>
      <c r="AP540" s="90">
        <f t="shared" si="705"/>
        <v>0</v>
      </c>
      <c r="AQ540" s="90">
        <f t="shared" si="705"/>
        <v>0</v>
      </c>
      <c r="AR540" s="90">
        <f t="shared" si="705"/>
        <v>0</v>
      </c>
      <c r="AS540" s="90">
        <f t="shared" si="705"/>
        <v>0</v>
      </c>
      <c r="AT540" s="90">
        <f t="shared" si="705"/>
        <v>0</v>
      </c>
      <c r="AU540" s="90">
        <f t="shared" si="705"/>
        <v>0</v>
      </c>
      <c r="AV540" s="90">
        <f t="shared" si="705"/>
        <v>0</v>
      </c>
      <c r="AW540" s="90">
        <f t="shared" si="705"/>
        <v>0</v>
      </c>
      <c r="AX540" s="90">
        <f t="shared" si="705"/>
        <v>0</v>
      </c>
      <c r="AY540" s="90">
        <f t="shared" si="705"/>
        <v>0</v>
      </c>
      <c r="AZ540" s="90">
        <f t="shared" si="705"/>
        <v>0</v>
      </c>
      <c r="BA540" s="90">
        <f t="shared" si="705"/>
        <v>0</v>
      </c>
      <c r="BB540" s="90">
        <f t="shared" si="705"/>
        <v>0</v>
      </c>
      <c r="BC540" s="90">
        <f t="shared" si="705"/>
        <v>0</v>
      </c>
      <c r="BD540" s="90">
        <f t="shared" si="705"/>
        <v>0</v>
      </c>
      <c r="BE540" s="90">
        <f t="shared" si="705"/>
        <v>0</v>
      </c>
      <c r="BF540" s="90">
        <f t="shared" si="705"/>
        <v>0</v>
      </c>
      <c r="BG540" s="90">
        <f t="shared" si="705"/>
        <v>0</v>
      </c>
      <c r="BH540" s="90">
        <f t="shared" si="705"/>
        <v>0</v>
      </c>
      <c r="BI540" s="90">
        <f t="shared" si="705"/>
        <v>0</v>
      </c>
      <c r="BJ540" s="90">
        <f t="shared" si="705"/>
        <v>0</v>
      </c>
      <c r="BK540" s="90">
        <f t="shared" si="705"/>
        <v>0</v>
      </c>
      <c r="BL540" s="90">
        <f t="shared" si="705"/>
        <v>0</v>
      </c>
      <c r="BM540" s="90">
        <f t="shared" si="705"/>
        <v>0</v>
      </c>
      <c r="BN540" s="90">
        <f t="shared" si="705"/>
        <v>0</v>
      </c>
      <c r="BO540" s="90">
        <f t="shared" si="705"/>
        <v>0</v>
      </c>
      <c r="BP540" s="90">
        <f t="shared" si="705"/>
        <v>0</v>
      </c>
      <c r="BQ540" s="90">
        <f t="shared" si="705"/>
        <v>0</v>
      </c>
      <c r="BR540" s="90">
        <f t="shared" ref="BR540:CG540" si="706">BR172</f>
        <v>0</v>
      </c>
      <c r="BS540" s="90">
        <f t="shared" si="706"/>
        <v>0</v>
      </c>
      <c r="BT540" s="90">
        <f t="shared" si="706"/>
        <v>0</v>
      </c>
      <c r="BU540" s="90">
        <f t="shared" si="706"/>
        <v>0</v>
      </c>
      <c r="BV540" s="90">
        <f t="shared" si="706"/>
        <v>0</v>
      </c>
      <c r="BW540" s="90">
        <f t="shared" si="706"/>
        <v>0</v>
      </c>
      <c r="BX540" s="90">
        <f t="shared" si="706"/>
        <v>0</v>
      </c>
      <c r="BY540" s="90">
        <f t="shared" si="706"/>
        <v>0</v>
      </c>
      <c r="BZ540" s="90">
        <f t="shared" si="706"/>
        <v>0</v>
      </c>
      <c r="CA540" s="90">
        <f t="shared" si="706"/>
        <v>0</v>
      </c>
      <c r="CB540" s="90">
        <f t="shared" si="706"/>
        <v>0</v>
      </c>
      <c r="CC540" s="90">
        <f t="shared" si="706"/>
        <v>0</v>
      </c>
      <c r="CD540" s="90">
        <f t="shared" si="706"/>
        <v>0</v>
      </c>
      <c r="CE540" s="90">
        <f t="shared" si="706"/>
        <v>0</v>
      </c>
      <c r="CF540" s="90">
        <f t="shared" si="706"/>
        <v>0</v>
      </c>
      <c r="CG540" s="90">
        <f t="shared" si="706"/>
        <v>0</v>
      </c>
    </row>
    <row r="541" spans="1:85" x14ac:dyDescent="0.25">
      <c r="C541" s="66" t="s">
        <v>906</v>
      </c>
      <c r="D541" s="90">
        <f t="shared" si="700"/>
        <v>0</v>
      </c>
      <c r="E541" s="84" t="s">
        <v>629</v>
      </c>
      <c r="F541" s="90">
        <f t="shared" ref="F541:AK541" si="707">-F440</f>
        <v>0</v>
      </c>
      <c r="G541" s="90">
        <f t="shared" si="707"/>
        <v>0</v>
      </c>
      <c r="H541" s="90">
        <f t="shared" si="707"/>
        <v>0</v>
      </c>
      <c r="I541" s="90">
        <f t="shared" si="707"/>
        <v>0</v>
      </c>
      <c r="J541" s="90">
        <f t="shared" si="707"/>
        <v>0</v>
      </c>
      <c r="K541" s="90">
        <f t="shared" si="707"/>
        <v>0</v>
      </c>
      <c r="L541" s="90">
        <f t="shared" si="707"/>
        <v>0</v>
      </c>
      <c r="M541" s="90">
        <f t="shared" si="707"/>
        <v>0</v>
      </c>
      <c r="N541" s="90">
        <f t="shared" si="707"/>
        <v>0</v>
      </c>
      <c r="O541" s="90">
        <f t="shared" si="707"/>
        <v>0</v>
      </c>
      <c r="P541" s="90">
        <f t="shared" si="707"/>
        <v>0</v>
      </c>
      <c r="Q541" s="90">
        <f t="shared" si="707"/>
        <v>0</v>
      </c>
      <c r="R541" s="90">
        <f t="shared" si="707"/>
        <v>0</v>
      </c>
      <c r="S541" s="90">
        <f t="shared" si="707"/>
        <v>0</v>
      </c>
      <c r="T541" s="90">
        <f t="shared" si="707"/>
        <v>0</v>
      </c>
      <c r="U541" s="90">
        <f t="shared" si="707"/>
        <v>0</v>
      </c>
      <c r="V541" s="90">
        <f t="shared" si="707"/>
        <v>0</v>
      </c>
      <c r="W541" s="90">
        <f t="shared" si="707"/>
        <v>0</v>
      </c>
      <c r="X541" s="90">
        <f t="shared" si="707"/>
        <v>0</v>
      </c>
      <c r="Y541" s="90">
        <f t="shared" si="707"/>
        <v>0</v>
      </c>
      <c r="Z541" s="90">
        <f t="shared" si="707"/>
        <v>0</v>
      </c>
      <c r="AA541" s="90">
        <f t="shared" si="707"/>
        <v>0</v>
      </c>
      <c r="AB541" s="90">
        <f t="shared" si="707"/>
        <v>0</v>
      </c>
      <c r="AC541" s="90">
        <f t="shared" si="707"/>
        <v>0</v>
      </c>
      <c r="AD541" s="90">
        <f t="shared" si="707"/>
        <v>0</v>
      </c>
      <c r="AE541" s="90">
        <f t="shared" si="707"/>
        <v>0</v>
      </c>
      <c r="AF541" s="90">
        <f t="shared" si="707"/>
        <v>0</v>
      </c>
      <c r="AG541" s="90">
        <f t="shared" si="707"/>
        <v>0</v>
      </c>
      <c r="AH541" s="90">
        <f t="shared" si="707"/>
        <v>0</v>
      </c>
      <c r="AI541" s="90">
        <f t="shared" si="707"/>
        <v>0</v>
      </c>
      <c r="AJ541" s="90">
        <f t="shared" si="707"/>
        <v>0</v>
      </c>
      <c r="AK541" s="90">
        <f t="shared" si="707"/>
        <v>0</v>
      </c>
      <c r="AL541" s="90">
        <f t="shared" ref="AL541:BQ541" si="708">-AL440</f>
        <v>0</v>
      </c>
      <c r="AM541" s="90">
        <f t="shared" si="708"/>
        <v>0</v>
      </c>
      <c r="AN541" s="90">
        <f t="shared" si="708"/>
        <v>0</v>
      </c>
      <c r="AO541" s="90">
        <f t="shared" si="708"/>
        <v>0</v>
      </c>
      <c r="AP541" s="90">
        <f t="shared" si="708"/>
        <v>0</v>
      </c>
      <c r="AQ541" s="90">
        <f t="shared" si="708"/>
        <v>0</v>
      </c>
      <c r="AR541" s="90">
        <f t="shared" si="708"/>
        <v>0</v>
      </c>
      <c r="AS541" s="90">
        <f t="shared" si="708"/>
        <v>0</v>
      </c>
      <c r="AT541" s="90">
        <f t="shared" si="708"/>
        <v>0</v>
      </c>
      <c r="AU541" s="90">
        <f t="shared" si="708"/>
        <v>0</v>
      </c>
      <c r="AV541" s="90">
        <f t="shared" si="708"/>
        <v>0</v>
      </c>
      <c r="AW541" s="90">
        <f t="shared" si="708"/>
        <v>0</v>
      </c>
      <c r="AX541" s="90">
        <f t="shared" si="708"/>
        <v>0</v>
      </c>
      <c r="AY541" s="90">
        <f t="shared" si="708"/>
        <v>0</v>
      </c>
      <c r="AZ541" s="90">
        <f t="shared" si="708"/>
        <v>0</v>
      </c>
      <c r="BA541" s="90">
        <f t="shared" si="708"/>
        <v>0</v>
      </c>
      <c r="BB541" s="90">
        <f t="shared" si="708"/>
        <v>0</v>
      </c>
      <c r="BC541" s="90">
        <f t="shared" si="708"/>
        <v>0</v>
      </c>
      <c r="BD541" s="90">
        <f t="shared" si="708"/>
        <v>0</v>
      </c>
      <c r="BE541" s="90">
        <f t="shared" si="708"/>
        <v>0</v>
      </c>
      <c r="BF541" s="90">
        <f t="shared" si="708"/>
        <v>0</v>
      </c>
      <c r="BG541" s="90">
        <f t="shared" si="708"/>
        <v>0</v>
      </c>
      <c r="BH541" s="90">
        <f t="shared" si="708"/>
        <v>0</v>
      </c>
      <c r="BI541" s="90">
        <f t="shared" si="708"/>
        <v>0</v>
      </c>
      <c r="BJ541" s="90">
        <f t="shared" si="708"/>
        <v>0</v>
      </c>
      <c r="BK541" s="90">
        <f t="shared" si="708"/>
        <v>0</v>
      </c>
      <c r="BL541" s="90">
        <f t="shared" si="708"/>
        <v>0</v>
      </c>
      <c r="BM541" s="90">
        <f t="shared" si="708"/>
        <v>0</v>
      </c>
      <c r="BN541" s="90">
        <f t="shared" si="708"/>
        <v>0</v>
      </c>
      <c r="BO541" s="90">
        <f t="shared" si="708"/>
        <v>0</v>
      </c>
      <c r="BP541" s="90">
        <f t="shared" si="708"/>
        <v>0</v>
      </c>
      <c r="BQ541" s="90">
        <f t="shared" si="708"/>
        <v>0</v>
      </c>
      <c r="BR541" s="90">
        <f t="shared" ref="BR541:CG541" si="709">-BR440</f>
        <v>0</v>
      </c>
      <c r="BS541" s="90">
        <f t="shared" si="709"/>
        <v>0</v>
      </c>
      <c r="BT541" s="90">
        <f t="shared" si="709"/>
        <v>0</v>
      </c>
      <c r="BU541" s="90">
        <f t="shared" si="709"/>
        <v>0</v>
      </c>
      <c r="BV541" s="90">
        <f t="shared" si="709"/>
        <v>0</v>
      </c>
      <c r="BW541" s="90">
        <f t="shared" si="709"/>
        <v>0</v>
      </c>
      <c r="BX541" s="90">
        <f t="shared" si="709"/>
        <v>0</v>
      </c>
      <c r="BY541" s="90">
        <f t="shared" si="709"/>
        <v>0</v>
      </c>
      <c r="BZ541" s="90">
        <f t="shared" si="709"/>
        <v>0</v>
      </c>
      <c r="CA541" s="90">
        <f t="shared" si="709"/>
        <v>0</v>
      </c>
      <c r="CB541" s="90">
        <f t="shared" si="709"/>
        <v>0</v>
      </c>
      <c r="CC541" s="90">
        <f t="shared" si="709"/>
        <v>0</v>
      </c>
      <c r="CD541" s="90">
        <f t="shared" si="709"/>
        <v>0</v>
      </c>
      <c r="CE541" s="90">
        <f t="shared" si="709"/>
        <v>0</v>
      </c>
      <c r="CF541" s="90">
        <f t="shared" si="709"/>
        <v>0</v>
      </c>
      <c r="CG541" s="90">
        <f t="shared" si="709"/>
        <v>0</v>
      </c>
    </row>
    <row r="542" spans="1:85" x14ac:dyDescent="0.25">
      <c r="C542" s="66" t="s">
        <v>906</v>
      </c>
      <c r="D542" s="90">
        <f t="shared" si="700"/>
        <v>0</v>
      </c>
      <c r="E542" s="84" t="s">
        <v>682</v>
      </c>
      <c r="F542" s="90">
        <f t="shared" ref="F542:AK542" si="710">-(F419+F422+F425)</f>
        <v>0</v>
      </c>
      <c r="G542" s="90">
        <f t="shared" si="710"/>
        <v>0</v>
      </c>
      <c r="H542" s="90">
        <f t="shared" si="710"/>
        <v>0</v>
      </c>
      <c r="I542" s="90">
        <f t="shared" si="710"/>
        <v>0</v>
      </c>
      <c r="J542" s="90">
        <f t="shared" si="710"/>
        <v>0</v>
      </c>
      <c r="K542" s="90">
        <f t="shared" si="710"/>
        <v>0</v>
      </c>
      <c r="L542" s="90">
        <f t="shared" si="710"/>
        <v>0</v>
      </c>
      <c r="M542" s="90">
        <f t="shared" si="710"/>
        <v>0</v>
      </c>
      <c r="N542" s="90">
        <f t="shared" si="710"/>
        <v>0</v>
      </c>
      <c r="O542" s="90">
        <f t="shared" si="710"/>
        <v>0</v>
      </c>
      <c r="P542" s="90">
        <f t="shared" si="710"/>
        <v>0</v>
      </c>
      <c r="Q542" s="90">
        <f t="shared" si="710"/>
        <v>0</v>
      </c>
      <c r="R542" s="90">
        <f t="shared" si="710"/>
        <v>0</v>
      </c>
      <c r="S542" s="90">
        <f t="shared" si="710"/>
        <v>0</v>
      </c>
      <c r="T542" s="90">
        <f t="shared" si="710"/>
        <v>0</v>
      </c>
      <c r="U542" s="90">
        <f t="shared" si="710"/>
        <v>0</v>
      </c>
      <c r="V542" s="90">
        <f t="shared" si="710"/>
        <v>0</v>
      </c>
      <c r="W542" s="90">
        <f t="shared" si="710"/>
        <v>0</v>
      </c>
      <c r="X542" s="90">
        <f t="shared" si="710"/>
        <v>0</v>
      </c>
      <c r="Y542" s="90">
        <f t="shared" si="710"/>
        <v>0</v>
      </c>
      <c r="Z542" s="90">
        <f t="shared" si="710"/>
        <v>0</v>
      </c>
      <c r="AA542" s="90">
        <f t="shared" si="710"/>
        <v>0</v>
      </c>
      <c r="AB542" s="90">
        <f t="shared" si="710"/>
        <v>0</v>
      </c>
      <c r="AC542" s="90">
        <f t="shared" si="710"/>
        <v>0</v>
      </c>
      <c r="AD542" s="90">
        <f t="shared" si="710"/>
        <v>0</v>
      </c>
      <c r="AE542" s="90">
        <f t="shared" si="710"/>
        <v>0</v>
      </c>
      <c r="AF542" s="90">
        <f t="shared" si="710"/>
        <v>0</v>
      </c>
      <c r="AG542" s="90">
        <f t="shared" si="710"/>
        <v>0</v>
      </c>
      <c r="AH542" s="90">
        <f t="shared" si="710"/>
        <v>0</v>
      </c>
      <c r="AI542" s="90">
        <f t="shared" si="710"/>
        <v>0</v>
      </c>
      <c r="AJ542" s="90">
        <f t="shared" si="710"/>
        <v>0</v>
      </c>
      <c r="AK542" s="90">
        <f t="shared" si="710"/>
        <v>0</v>
      </c>
      <c r="AL542" s="90">
        <f t="shared" ref="AL542:BQ542" si="711">-(AL419+AL422+AL425)</f>
        <v>0</v>
      </c>
      <c r="AM542" s="90">
        <f t="shared" si="711"/>
        <v>0</v>
      </c>
      <c r="AN542" s="90">
        <f t="shared" si="711"/>
        <v>0</v>
      </c>
      <c r="AO542" s="90">
        <f t="shared" si="711"/>
        <v>0</v>
      </c>
      <c r="AP542" s="90">
        <f t="shared" si="711"/>
        <v>0</v>
      </c>
      <c r="AQ542" s="90">
        <f t="shared" si="711"/>
        <v>0</v>
      </c>
      <c r="AR542" s="90">
        <f t="shared" si="711"/>
        <v>0</v>
      </c>
      <c r="AS542" s="90">
        <f t="shared" si="711"/>
        <v>0</v>
      </c>
      <c r="AT542" s="90">
        <f t="shared" si="711"/>
        <v>0</v>
      </c>
      <c r="AU542" s="90">
        <f t="shared" si="711"/>
        <v>0</v>
      </c>
      <c r="AV542" s="90">
        <f t="shared" si="711"/>
        <v>0</v>
      </c>
      <c r="AW542" s="90">
        <f t="shared" si="711"/>
        <v>0</v>
      </c>
      <c r="AX542" s="90">
        <f t="shared" si="711"/>
        <v>0</v>
      </c>
      <c r="AY542" s="90">
        <f t="shared" si="711"/>
        <v>0</v>
      </c>
      <c r="AZ542" s="90">
        <f t="shared" si="711"/>
        <v>0</v>
      </c>
      <c r="BA542" s="90">
        <f t="shared" si="711"/>
        <v>0</v>
      </c>
      <c r="BB542" s="90">
        <f t="shared" si="711"/>
        <v>0</v>
      </c>
      <c r="BC542" s="90">
        <f t="shared" si="711"/>
        <v>0</v>
      </c>
      <c r="BD542" s="90">
        <f t="shared" si="711"/>
        <v>0</v>
      </c>
      <c r="BE542" s="90">
        <f t="shared" si="711"/>
        <v>0</v>
      </c>
      <c r="BF542" s="90">
        <f t="shared" si="711"/>
        <v>0</v>
      </c>
      <c r="BG542" s="90">
        <f t="shared" si="711"/>
        <v>0</v>
      </c>
      <c r="BH542" s="90">
        <f t="shared" si="711"/>
        <v>0</v>
      </c>
      <c r="BI542" s="90">
        <f t="shared" si="711"/>
        <v>0</v>
      </c>
      <c r="BJ542" s="90">
        <f t="shared" si="711"/>
        <v>0</v>
      </c>
      <c r="BK542" s="90">
        <f t="shared" si="711"/>
        <v>0</v>
      </c>
      <c r="BL542" s="90">
        <f t="shared" si="711"/>
        <v>0</v>
      </c>
      <c r="BM542" s="90">
        <f t="shared" si="711"/>
        <v>0</v>
      </c>
      <c r="BN542" s="90">
        <f t="shared" si="711"/>
        <v>0</v>
      </c>
      <c r="BO542" s="90">
        <f t="shared" si="711"/>
        <v>0</v>
      </c>
      <c r="BP542" s="90">
        <f t="shared" si="711"/>
        <v>0</v>
      </c>
      <c r="BQ542" s="90">
        <f t="shared" si="711"/>
        <v>0</v>
      </c>
      <c r="BR542" s="90">
        <f t="shared" ref="BR542:CG542" si="712">-(BR419+BR422+BR425)</f>
        <v>0</v>
      </c>
      <c r="BS542" s="90">
        <f t="shared" si="712"/>
        <v>0</v>
      </c>
      <c r="BT542" s="90">
        <f t="shared" si="712"/>
        <v>0</v>
      </c>
      <c r="BU542" s="90">
        <f t="shared" si="712"/>
        <v>0</v>
      </c>
      <c r="BV542" s="90">
        <f t="shared" si="712"/>
        <v>0</v>
      </c>
      <c r="BW542" s="90">
        <f t="shared" si="712"/>
        <v>0</v>
      </c>
      <c r="BX542" s="90">
        <f t="shared" si="712"/>
        <v>0</v>
      </c>
      <c r="BY542" s="90">
        <f t="shared" si="712"/>
        <v>0</v>
      </c>
      <c r="BZ542" s="90">
        <f t="shared" si="712"/>
        <v>0</v>
      </c>
      <c r="CA542" s="90">
        <f t="shared" si="712"/>
        <v>0</v>
      </c>
      <c r="CB542" s="90">
        <f t="shared" si="712"/>
        <v>0</v>
      </c>
      <c r="CC542" s="90">
        <f t="shared" si="712"/>
        <v>0</v>
      </c>
      <c r="CD542" s="90">
        <f t="shared" si="712"/>
        <v>0</v>
      </c>
      <c r="CE542" s="90">
        <f t="shared" si="712"/>
        <v>0</v>
      </c>
      <c r="CF542" s="90">
        <f t="shared" si="712"/>
        <v>0</v>
      </c>
      <c r="CG542" s="90">
        <f t="shared" si="712"/>
        <v>0</v>
      </c>
    </row>
    <row r="543" spans="1:85" x14ac:dyDescent="0.25">
      <c r="C543" s="66" t="s">
        <v>906</v>
      </c>
      <c r="D543" s="90">
        <f t="shared" ca="1" si="700"/>
        <v>39452.88375000011</v>
      </c>
      <c r="E543" s="84" t="s">
        <v>628</v>
      </c>
      <c r="F543" s="90">
        <f t="shared" ref="F543:AK543" ca="1" si="713">IF(F310&gt;0,F310,0)</f>
        <v>0</v>
      </c>
      <c r="G543" s="90">
        <f t="shared" ca="1" si="713"/>
        <v>3583.7965976809573</v>
      </c>
      <c r="H543" s="90">
        <f t="shared" ca="1" si="713"/>
        <v>0</v>
      </c>
      <c r="I543" s="90">
        <f t="shared" ca="1" si="713"/>
        <v>7.2759576141834259E-12</v>
      </c>
      <c r="J543" s="90">
        <f t="shared" ca="1" si="713"/>
        <v>0</v>
      </c>
      <c r="K543" s="90">
        <f t="shared" ca="1" si="713"/>
        <v>0</v>
      </c>
      <c r="L543" s="90">
        <f t="shared" ca="1" si="713"/>
        <v>1.4551915228366852E-11</v>
      </c>
      <c r="M543" s="90">
        <f t="shared" ca="1" si="713"/>
        <v>0</v>
      </c>
      <c r="N543" s="90">
        <f t="shared" ca="1" si="713"/>
        <v>0</v>
      </c>
      <c r="O543" s="90">
        <f t="shared" ca="1" si="713"/>
        <v>7.2759576141834259E-12</v>
      </c>
      <c r="P543" s="90">
        <f t="shared" ca="1" si="713"/>
        <v>0</v>
      </c>
      <c r="Q543" s="90">
        <f t="shared" ca="1" si="713"/>
        <v>0</v>
      </c>
      <c r="R543" s="90">
        <f t="shared" ca="1" si="713"/>
        <v>0</v>
      </c>
      <c r="S543" s="90">
        <f t="shared" ca="1" si="713"/>
        <v>0</v>
      </c>
      <c r="T543" s="90">
        <f t="shared" ca="1" si="713"/>
        <v>7.2759576141834259E-12</v>
      </c>
      <c r="U543" s="90">
        <f t="shared" ca="1" si="713"/>
        <v>7.2759576141834259E-12</v>
      </c>
      <c r="V543" s="90">
        <f t="shared" ca="1" si="713"/>
        <v>0</v>
      </c>
      <c r="W543" s="90">
        <f t="shared" ca="1" si="713"/>
        <v>0</v>
      </c>
      <c r="X543" s="90">
        <f t="shared" ca="1" si="713"/>
        <v>1.4551915228366852E-11</v>
      </c>
      <c r="Y543" s="90">
        <f t="shared" ca="1" si="713"/>
        <v>0</v>
      </c>
      <c r="Z543" s="90">
        <f t="shared" ca="1" si="713"/>
        <v>0</v>
      </c>
      <c r="AA543" s="90">
        <f t="shared" ca="1" si="713"/>
        <v>0</v>
      </c>
      <c r="AB543" s="90">
        <f t="shared" ca="1" si="713"/>
        <v>2.1827872842550278E-11</v>
      </c>
      <c r="AC543" s="90">
        <f t="shared" ca="1" si="713"/>
        <v>0</v>
      </c>
      <c r="AD543" s="90">
        <f t="shared" ca="1" si="713"/>
        <v>1.4551915228366852E-11</v>
      </c>
      <c r="AE543" s="90">
        <f t="shared" ca="1" si="713"/>
        <v>0</v>
      </c>
      <c r="AF543" s="90">
        <f t="shared" ca="1" si="713"/>
        <v>2.1827872842550278E-11</v>
      </c>
      <c r="AG543" s="90">
        <f t="shared" ca="1" si="713"/>
        <v>1.4551915228366852E-11</v>
      </c>
      <c r="AH543" s="90">
        <f t="shared" ca="1" si="713"/>
        <v>0</v>
      </c>
      <c r="AI543" s="90">
        <f t="shared" ca="1" si="713"/>
        <v>5.0931703299283981E-11</v>
      </c>
      <c r="AJ543" s="90">
        <f t="shared" ca="1" si="713"/>
        <v>6.5483618527650833E-11</v>
      </c>
      <c r="AK543" s="90">
        <f t="shared" ca="1" si="713"/>
        <v>35869.087152318905</v>
      </c>
      <c r="AL543" s="90">
        <f t="shared" ref="AL543:BQ543" ca="1" si="714">IF(AL310&gt;0,AL310,0)</f>
        <v>0</v>
      </c>
      <c r="AM543" s="90">
        <f t="shared" ca="1" si="714"/>
        <v>0</v>
      </c>
      <c r="AN543" s="90">
        <f t="shared" ca="1" si="714"/>
        <v>0</v>
      </c>
      <c r="AO543" s="90">
        <f t="shared" ca="1" si="714"/>
        <v>0</v>
      </c>
      <c r="AP543" s="90">
        <f t="shared" ca="1" si="714"/>
        <v>0</v>
      </c>
      <c r="AQ543" s="90">
        <f t="shared" ca="1" si="714"/>
        <v>0</v>
      </c>
      <c r="AR543" s="90">
        <f t="shared" ca="1" si="714"/>
        <v>0</v>
      </c>
      <c r="AS543" s="90">
        <f t="shared" ca="1" si="714"/>
        <v>0</v>
      </c>
      <c r="AT543" s="90">
        <f t="shared" ca="1" si="714"/>
        <v>0</v>
      </c>
      <c r="AU543" s="90">
        <f t="shared" ca="1" si="714"/>
        <v>0</v>
      </c>
      <c r="AV543" s="90">
        <f t="shared" ca="1" si="714"/>
        <v>0</v>
      </c>
      <c r="AW543" s="90">
        <f t="shared" ca="1" si="714"/>
        <v>0</v>
      </c>
      <c r="AX543" s="90">
        <f t="shared" ca="1" si="714"/>
        <v>0</v>
      </c>
      <c r="AY543" s="90">
        <f t="shared" ca="1" si="714"/>
        <v>0</v>
      </c>
      <c r="AZ543" s="90">
        <f t="shared" ca="1" si="714"/>
        <v>0</v>
      </c>
      <c r="BA543" s="90">
        <f t="shared" ca="1" si="714"/>
        <v>0</v>
      </c>
      <c r="BB543" s="90">
        <f t="shared" ca="1" si="714"/>
        <v>0</v>
      </c>
      <c r="BC543" s="90">
        <f t="shared" ca="1" si="714"/>
        <v>0</v>
      </c>
      <c r="BD543" s="90">
        <f t="shared" ca="1" si="714"/>
        <v>0</v>
      </c>
      <c r="BE543" s="90">
        <f t="shared" ca="1" si="714"/>
        <v>0</v>
      </c>
      <c r="BF543" s="90">
        <f t="shared" ca="1" si="714"/>
        <v>0</v>
      </c>
      <c r="BG543" s="90">
        <f t="shared" ca="1" si="714"/>
        <v>0</v>
      </c>
      <c r="BH543" s="90">
        <f t="shared" ca="1" si="714"/>
        <v>0</v>
      </c>
      <c r="BI543" s="90">
        <f t="shared" ca="1" si="714"/>
        <v>0</v>
      </c>
      <c r="BJ543" s="90">
        <f t="shared" ca="1" si="714"/>
        <v>0</v>
      </c>
      <c r="BK543" s="90">
        <f t="shared" ca="1" si="714"/>
        <v>0</v>
      </c>
      <c r="BL543" s="90">
        <f t="shared" ca="1" si="714"/>
        <v>0</v>
      </c>
      <c r="BM543" s="90">
        <f t="shared" ca="1" si="714"/>
        <v>0</v>
      </c>
      <c r="BN543" s="90">
        <f t="shared" ca="1" si="714"/>
        <v>0</v>
      </c>
      <c r="BO543" s="90">
        <f t="shared" ca="1" si="714"/>
        <v>0</v>
      </c>
      <c r="BP543" s="90">
        <f t="shared" ca="1" si="714"/>
        <v>0</v>
      </c>
      <c r="BQ543" s="90">
        <f t="shared" ca="1" si="714"/>
        <v>0</v>
      </c>
      <c r="BR543" s="90">
        <f t="shared" ref="BR543:CG543" ca="1" si="715">IF(BR310&gt;0,BR310,0)</f>
        <v>0</v>
      </c>
      <c r="BS543" s="90">
        <f t="shared" ca="1" si="715"/>
        <v>0</v>
      </c>
      <c r="BT543" s="90">
        <f t="shared" ca="1" si="715"/>
        <v>0</v>
      </c>
      <c r="BU543" s="90">
        <f t="shared" ca="1" si="715"/>
        <v>0</v>
      </c>
      <c r="BV543" s="90">
        <f t="shared" ca="1" si="715"/>
        <v>0</v>
      </c>
      <c r="BW543" s="90">
        <f t="shared" ca="1" si="715"/>
        <v>0</v>
      </c>
      <c r="BX543" s="90">
        <f t="shared" ca="1" si="715"/>
        <v>0</v>
      </c>
      <c r="BY543" s="90">
        <f t="shared" ca="1" si="715"/>
        <v>0</v>
      </c>
      <c r="BZ543" s="90">
        <f t="shared" ca="1" si="715"/>
        <v>0</v>
      </c>
      <c r="CA543" s="90">
        <f t="shared" ca="1" si="715"/>
        <v>0</v>
      </c>
      <c r="CB543" s="90">
        <f t="shared" ca="1" si="715"/>
        <v>0</v>
      </c>
      <c r="CC543" s="90">
        <f t="shared" ca="1" si="715"/>
        <v>0</v>
      </c>
      <c r="CD543" s="90">
        <f t="shared" ca="1" si="715"/>
        <v>0</v>
      </c>
      <c r="CE543" s="90">
        <f t="shared" ca="1" si="715"/>
        <v>0</v>
      </c>
      <c r="CF543" s="90">
        <f t="shared" ca="1" si="715"/>
        <v>0</v>
      </c>
      <c r="CG543" s="90">
        <f t="shared" ca="1" si="715"/>
        <v>0</v>
      </c>
    </row>
    <row r="544" spans="1:85" x14ac:dyDescent="0.25">
      <c r="C544" s="66" t="s">
        <v>906</v>
      </c>
      <c r="D544" s="90">
        <f t="shared" ca="1" si="700"/>
        <v>67757.120973326819</v>
      </c>
      <c r="E544" s="84" t="s">
        <v>1234</v>
      </c>
      <c r="F544" s="90">
        <f t="shared" ref="F544:AK544" ca="1" si="716">IF(F333&lt;0,-F333,0)</f>
        <v>0</v>
      </c>
      <c r="G544" s="90">
        <f t="shared" ca="1" si="716"/>
        <v>0</v>
      </c>
      <c r="H544" s="90">
        <f t="shared" ca="1" si="716"/>
        <v>0</v>
      </c>
      <c r="I544" s="90">
        <f t="shared" ca="1" si="716"/>
        <v>0</v>
      </c>
      <c r="J544" s="90">
        <f t="shared" ca="1" si="716"/>
        <v>0</v>
      </c>
      <c r="K544" s="90">
        <f t="shared" ca="1" si="716"/>
        <v>0</v>
      </c>
      <c r="L544" s="90">
        <f t="shared" ca="1" si="716"/>
        <v>0</v>
      </c>
      <c r="M544" s="90">
        <f t="shared" ca="1" si="716"/>
        <v>0</v>
      </c>
      <c r="N544" s="90">
        <f t="shared" ca="1" si="716"/>
        <v>0</v>
      </c>
      <c r="O544" s="90">
        <f t="shared" ca="1" si="716"/>
        <v>0</v>
      </c>
      <c r="P544" s="90">
        <f t="shared" ca="1" si="716"/>
        <v>0</v>
      </c>
      <c r="Q544" s="90">
        <f t="shared" ca="1" si="716"/>
        <v>0</v>
      </c>
      <c r="R544" s="90">
        <f t="shared" ca="1" si="716"/>
        <v>0</v>
      </c>
      <c r="S544" s="90">
        <f t="shared" ca="1" si="716"/>
        <v>0</v>
      </c>
      <c r="T544" s="90">
        <f t="shared" ca="1" si="716"/>
        <v>0</v>
      </c>
      <c r="U544" s="90">
        <f t="shared" ca="1" si="716"/>
        <v>0</v>
      </c>
      <c r="V544" s="90">
        <f t="shared" ca="1" si="716"/>
        <v>279.90819111137534</v>
      </c>
      <c r="W544" s="90">
        <f t="shared" ca="1" si="716"/>
        <v>576.84835669484164</v>
      </c>
      <c r="X544" s="90">
        <f t="shared" ca="1" si="716"/>
        <v>1630.1907327975641</v>
      </c>
      <c r="Y544" s="90">
        <f t="shared" ca="1" si="716"/>
        <v>1967.0493201981008</v>
      </c>
      <c r="Z544" s="90">
        <f t="shared" ca="1" si="716"/>
        <v>2938.7012720844214</v>
      </c>
      <c r="AA544" s="90">
        <f t="shared" ca="1" si="716"/>
        <v>3440.6623415116046</v>
      </c>
      <c r="AB544" s="90">
        <f t="shared" ca="1" si="716"/>
        <v>4578.667690823524</v>
      </c>
      <c r="AC544" s="90">
        <f t="shared" ca="1" si="716"/>
        <v>5002.6921441038721</v>
      </c>
      <c r="AD544" s="90">
        <f t="shared" ca="1" si="716"/>
        <v>6186.8758024924318</v>
      </c>
      <c r="AE544" s="90">
        <f t="shared" ca="1" si="716"/>
        <v>6658.4437348517095</v>
      </c>
      <c r="AF544" s="90">
        <f t="shared" ca="1" si="716"/>
        <v>7891.5764008614933</v>
      </c>
      <c r="AG544" s="90">
        <f t="shared" ca="1" si="716"/>
        <v>8413.5404210443958</v>
      </c>
      <c r="AH544" s="90">
        <f t="shared" ca="1" si="716"/>
        <v>9575.7700802321924</v>
      </c>
      <c r="AI544" s="90">
        <f t="shared" ca="1" si="716"/>
        <v>3440.4902065418428</v>
      </c>
      <c r="AJ544" s="90">
        <f t="shared" ca="1" si="716"/>
        <v>0</v>
      </c>
      <c r="AK544" s="90">
        <f t="shared" ca="1" si="716"/>
        <v>0</v>
      </c>
      <c r="AL544" s="90">
        <f t="shared" ref="AL544:BQ544" ca="1" si="717">IF(AL333&lt;0,-AL333,0)</f>
        <v>714.0327556385746</v>
      </c>
      <c r="AM544" s="90">
        <f t="shared" ca="1" si="717"/>
        <v>345.66589093705988</v>
      </c>
      <c r="AN544" s="90">
        <f t="shared" ca="1" si="717"/>
        <v>714.0327556385746</v>
      </c>
      <c r="AO544" s="90">
        <f t="shared" ca="1" si="717"/>
        <v>345.66589093703078</v>
      </c>
      <c r="AP544" s="90">
        <f t="shared" ca="1" si="717"/>
        <v>591.24380073806969</v>
      </c>
      <c r="AQ544" s="90">
        <f t="shared" ca="1" si="717"/>
        <v>345.66589093705988</v>
      </c>
      <c r="AR544" s="90">
        <f t="shared" ca="1" si="717"/>
        <v>714.03275563858915</v>
      </c>
      <c r="AS544" s="90">
        <f t="shared" ca="1" si="717"/>
        <v>345.66589093705988</v>
      </c>
      <c r="AT544" s="90">
        <f t="shared" ca="1" si="717"/>
        <v>714.03275563856005</v>
      </c>
      <c r="AU544" s="90">
        <f t="shared" ca="1" si="717"/>
        <v>345.66589093687071</v>
      </c>
      <c r="AV544" s="90">
        <f t="shared" ca="1" si="717"/>
        <v>0</v>
      </c>
      <c r="AW544" s="90">
        <f t="shared" ca="1" si="717"/>
        <v>0</v>
      </c>
      <c r="AX544" s="90">
        <f t="shared" ca="1" si="717"/>
        <v>0</v>
      </c>
      <c r="AY544" s="90">
        <f t="shared" ca="1" si="717"/>
        <v>0</v>
      </c>
      <c r="AZ544" s="90">
        <f t="shared" ca="1" si="717"/>
        <v>0</v>
      </c>
      <c r="BA544" s="90">
        <f t="shared" ca="1" si="717"/>
        <v>0</v>
      </c>
      <c r="BB544" s="90">
        <f t="shared" ca="1" si="717"/>
        <v>0</v>
      </c>
      <c r="BC544" s="90">
        <f t="shared" ca="1" si="717"/>
        <v>0</v>
      </c>
      <c r="BD544" s="90">
        <f t="shared" ca="1" si="717"/>
        <v>0</v>
      </c>
      <c r="BE544" s="90">
        <f t="shared" ca="1" si="717"/>
        <v>0</v>
      </c>
      <c r="BF544" s="90">
        <f t="shared" ca="1" si="717"/>
        <v>0</v>
      </c>
      <c r="BG544" s="90">
        <f t="shared" ca="1" si="717"/>
        <v>0</v>
      </c>
      <c r="BH544" s="90">
        <f t="shared" ca="1" si="717"/>
        <v>0</v>
      </c>
      <c r="BI544" s="90">
        <f t="shared" ca="1" si="717"/>
        <v>0</v>
      </c>
      <c r="BJ544" s="90">
        <f t="shared" ca="1" si="717"/>
        <v>0</v>
      </c>
      <c r="BK544" s="90">
        <f t="shared" ca="1" si="717"/>
        <v>0</v>
      </c>
      <c r="BL544" s="90">
        <f t="shared" ca="1" si="717"/>
        <v>0</v>
      </c>
      <c r="BM544" s="90">
        <f t="shared" ca="1" si="717"/>
        <v>0</v>
      </c>
      <c r="BN544" s="90">
        <f t="shared" ca="1" si="717"/>
        <v>0</v>
      </c>
      <c r="BO544" s="90">
        <f t="shared" ca="1" si="717"/>
        <v>0</v>
      </c>
      <c r="BP544" s="90">
        <f t="shared" ca="1" si="717"/>
        <v>0</v>
      </c>
      <c r="BQ544" s="90">
        <f t="shared" ca="1" si="717"/>
        <v>0</v>
      </c>
      <c r="BR544" s="90">
        <f t="shared" ref="BR544:CG544" ca="1" si="718">IF(BR333&lt;0,-BR333,0)</f>
        <v>0</v>
      </c>
      <c r="BS544" s="90">
        <f t="shared" ca="1" si="718"/>
        <v>0</v>
      </c>
      <c r="BT544" s="90">
        <f t="shared" ca="1" si="718"/>
        <v>0</v>
      </c>
      <c r="BU544" s="90">
        <f t="shared" ca="1" si="718"/>
        <v>0</v>
      </c>
      <c r="BV544" s="90">
        <f t="shared" ca="1" si="718"/>
        <v>0</v>
      </c>
      <c r="BW544" s="90">
        <f t="shared" ca="1" si="718"/>
        <v>0</v>
      </c>
      <c r="BX544" s="90">
        <f t="shared" ca="1" si="718"/>
        <v>0</v>
      </c>
      <c r="BY544" s="90">
        <f t="shared" ca="1" si="718"/>
        <v>0</v>
      </c>
      <c r="BZ544" s="90">
        <f t="shared" ca="1" si="718"/>
        <v>0</v>
      </c>
      <c r="CA544" s="90">
        <f t="shared" ca="1" si="718"/>
        <v>0</v>
      </c>
      <c r="CB544" s="90">
        <f t="shared" ca="1" si="718"/>
        <v>0</v>
      </c>
      <c r="CC544" s="90">
        <f t="shared" ca="1" si="718"/>
        <v>0</v>
      </c>
      <c r="CD544" s="90">
        <f t="shared" ca="1" si="718"/>
        <v>0</v>
      </c>
      <c r="CE544" s="90">
        <f t="shared" ca="1" si="718"/>
        <v>0</v>
      </c>
      <c r="CF544" s="90">
        <f t="shared" ca="1" si="718"/>
        <v>0</v>
      </c>
      <c r="CG544" s="90">
        <f t="shared" ca="1" si="718"/>
        <v>0</v>
      </c>
    </row>
    <row r="545" spans="1:85" ht="15.75" thickBot="1" x14ac:dyDescent="0.3">
      <c r="D545" s="90">
        <f t="shared" ca="1" si="700"/>
        <v>4577658.2421837011</v>
      </c>
      <c r="E545" s="66" t="s">
        <v>627</v>
      </c>
      <c r="F545" s="125">
        <f ca="1">SUM(F539:F544)</f>
        <v>0</v>
      </c>
      <c r="G545" s="125">
        <f t="shared" ref="G545:BR545" ca="1" si="719">SUM(G539:G544)</f>
        <v>3583.7965976809573</v>
      </c>
      <c r="H545" s="125">
        <f t="shared" ca="1" si="719"/>
        <v>57489.195205479453</v>
      </c>
      <c r="I545" s="125">
        <f t="shared" ca="1" si="719"/>
        <v>59163.561643835608</v>
      </c>
      <c r="J545" s="125">
        <f t="shared" ca="1" si="719"/>
        <v>59256.026914780887</v>
      </c>
      <c r="K545" s="125">
        <f t="shared" ca="1" si="719"/>
        <v>60642.650684931497</v>
      </c>
      <c r="L545" s="125">
        <f t="shared" ca="1" si="719"/>
        <v>60403.705458047953</v>
      </c>
      <c r="M545" s="125">
        <f t="shared" ca="1" si="719"/>
        <v>62158.716952054776</v>
      </c>
      <c r="N545" s="125">
        <f t="shared" ca="1" si="719"/>
        <v>97049.878513127391</v>
      </c>
      <c r="O545" s="125">
        <f t="shared" ca="1" si="719"/>
        <v>99869.633542904514</v>
      </c>
      <c r="P545" s="125">
        <f t="shared" ca="1" si="719"/>
        <v>99476.125475955574</v>
      </c>
      <c r="Q545" s="125">
        <f t="shared" ca="1" si="719"/>
        <v>102366.37438147712</v>
      </c>
      <c r="R545" s="125">
        <f t="shared" ca="1" si="719"/>
        <v>102526.36026264924</v>
      </c>
      <c r="S545" s="125">
        <f t="shared" ca="1" si="719"/>
        <v>104925.53374101405</v>
      </c>
      <c r="T545" s="125">
        <f t="shared" ca="1" si="719"/>
        <v>104512.10432817583</v>
      </c>
      <c r="U545" s="125">
        <f t="shared" ca="1" si="719"/>
        <v>107548.67208453937</v>
      </c>
      <c r="V545" s="125">
        <f t="shared" ca="1" si="719"/>
        <v>107404.81512749157</v>
      </c>
      <c r="W545" s="125">
        <f t="shared" ca="1" si="719"/>
        <v>110814.23724334767</v>
      </c>
      <c r="X545" s="125">
        <f t="shared" ca="1" si="719"/>
        <v>111433.22034258726</v>
      </c>
      <c r="Y545" s="125">
        <f t="shared" ca="1" si="719"/>
        <v>114960.37292901725</v>
      </c>
      <c r="Z545" s="125">
        <f t="shared" ca="1" si="719"/>
        <v>116108.61935885939</v>
      </c>
      <c r="AA545" s="125">
        <f t="shared" ca="1" si="719"/>
        <v>119258.81904055121</v>
      </c>
      <c r="AB545" s="125">
        <f t="shared" ca="1" si="719"/>
        <v>119940.47567460884</v>
      </c>
      <c r="AC545" s="125">
        <f t="shared" ca="1" si="719"/>
        <v>123716.30276061947</v>
      </c>
      <c r="AD545" s="125">
        <f t="shared" ca="1" si="719"/>
        <v>124432.72898587235</v>
      </c>
      <c r="AE545" s="125">
        <f t="shared" ca="1" si="719"/>
        <v>128339.89461678018</v>
      </c>
      <c r="AF545" s="125">
        <f t="shared" ca="1" si="719"/>
        <v>129093.57591382592</v>
      </c>
      <c r="AG545" s="125">
        <f t="shared" ca="1" si="719"/>
        <v>133137.02757502109</v>
      </c>
      <c r="AH545" s="125">
        <f t="shared" ca="1" si="719"/>
        <v>134494.18449538969</v>
      </c>
      <c r="AI545" s="125">
        <f t="shared" ca="1" si="719"/>
        <v>131282.06453936797</v>
      </c>
      <c r="AJ545" s="125">
        <f t="shared" ca="1" si="719"/>
        <v>127337.85073830825</v>
      </c>
      <c r="AK545" s="125">
        <f t="shared" ca="1" si="719"/>
        <v>166906.70084346563</v>
      </c>
      <c r="AL545" s="125">
        <f t="shared" ca="1" si="719"/>
        <v>131235.32976240446</v>
      </c>
      <c r="AM545" s="125">
        <f t="shared" ca="1" si="719"/>
        <v>134659.21992436246</v>
      </c>
      <c r="AN545" s="125">
        <f t="shared" ca="1" si="719"/>
        <v>134498.36218757363</v>
      </c>
      <c r="AO545" s="125">
        <f t="shared" ca="1" si="719"/>
        <v>138017.05877519803</v>
      </c>
      <c r="AP545" s="125">
        <f t="shared" ca="1" si="719"/>
        <v>138477.79990862467</v>
      </c>
      <c r="AQ545" s="125">
        <f t="shared" ca="1" si="719"/>
        <v>141458.84359730457</v>
      </c>
      <c r="AR545" s="125">
        <f t="shared" ca="1" si="719"/>
        <v>141271.19386506529</v>
      </c>
      <c r="AS545" s="125">
        <f t="shared" ca="1" si="719"/>
        <v>144986.67303996373</v>
      </c>
      <c r="AT545" s="125">
        <f t="shared" ca="1" si="719"/>
        <v>144785.12289280092</v>
      </c>
      <c r="AU545" s="125">
        <f t="shared" ca="1" si="719"/>
        <v>148635.41225863493</v>
      </c>
      <c r="AV545" s="125">
        <f t="shared" ca="1" si="719"/>
        <v>0</v>
      </c>
      <c r="AW545" s="125">
        <f t="shared" ca="1" si="719"/>
        <v>0</v>
      </c>
      <c r="AX545" s="125">
        <f t="shared" ca="1" si="719"/>
        <v>0</v>
      </c>
      <c r="AY545" s="125">
        <f t="shared" ca="1" si="719"/>
        <v>0</v>
      </c>
      <c r="AZ545" s="125">
        <f t="shared" ca="1" si="719"/>
        <v>0</v>
      </c>
      <c r="BA545" s="125">
        <f t="shared" ca="1" si="719"/>
        <v>0</v>
      </c>
      <c r="BB545" s="125">
        <f t="shared" ca="1" si="719"/>
        <v>0</v>
      </c>
      <c r="BC545" s="125">
        <f t="shared" ca="1" si="719"/>
        <v>0</v>
      </c>
      <c r="BD545" s="125">
        <f t="shared" ca="1" si="719"/>
        <v>0</v>
      </c>
      <c r="BE545" s="125">
        <f t="shared" ca="1" si="719"/>
        <v>0</v>
      </c>
      <c r="BF545" s="125">
        <f t="shared" ca="1" si="719"/>
        <v>0</v>
      </c>
      <c r="BG545" s="125">
        <f t="shared" ca="1" si="719"/>
        <v>0</v>
      </c>
      <c r="BH545" s="125">
        <f t="shared" ca="1" si="719"/>
        <v>0</v>
      </c>
      <c r="BI545" s="125">
        <f t="shared" ca="1" si="719"/>
        <v>0</v>
      </c>
      <c r="BJ545" s="125">
        <f t="shared" ca="1" si="719"/>
        <v>0</v>
      </c>
      <c r="BK545" s="125">
        <f t="shared" ca="1" si="719"/>
        <v>0</v>
      </c>
      <c r="BL545" s="125">
        <f t="shared" ca="1" si="719"/>
        <v>0</v>
      </c>
      <c r="BM545" s="125">
        <f t="shared" ca="1" si="719"/>
        <v>0</v>
      </c>
      <c r="BN545" s="125">
        <f t="shared" ca="1" si="719"/>
        <v>0</v>
      </c>
      <c r="BO545" s="125">
        <f t="shared" ca="1" si="719"/>
        <v>0</v>
      </c>
      <c r="BP545" s="125">
        <f t="shared" ca="1" si="719"/>
        <v>0</v>
      </c>
      <c r="BQ545" s="125">
        <f t="shared" ca="1" si="719"/>
        <v>0</v>
      </c>
      <c r="BR545" s="125">
        <f t="shared" ca="1" si="719"/>
        <v>0</v>
      </c>
      <c r="BS545" s="125">
        <f t="shared" ref="BS545:CG545" ca="1" si="720">SUM(BS539:BS544)</f>
        <v>0</v>
      </c>
      <c r="BT545" s="125">
        <f t="shared" ca="1" si="720"/>
        <v>0</v>
      </c>
      <c r="BU545" s="125">
        <f t="shared" ca="1" si="720"/>
        <v>0</v>
      </c>
      <c r="BV545" s="125">
        <f t="shared" ca="1" si="720"/>
        <v>0</v>
      </c>
      <c r="BW545" s="125">
        <f t="shared" ca="1" si="720"/>
        <v>0</v>
      </c>
      <c r="BX545" s="125">
        <f t="shared" ca="1" si="720"/>
        <v>0</v>
      </c>
      <c r="BY545" s="125">
        <f t="shared" ca="1" si="720"/>
        <v>0</v>
      </c>
      <c r="BZ545" s="125">
        <f t="shared" ca="1" si="720"/>
        <v>0</v>
      </c>
      <c r="CA545" s="125">
        <f t="shared" ca="1" si="720"/>
        <v>0</v>
      </c>
      <c r="CB545" s="125">
        <f t="shared" ca="1" si="720"/>
        <v>0</v>
      </c>
      <c r="CC545" s="125">
        <f t="shared" ca="1" si="720"/>
        <v>0</v>
      </c>
      <c r="CD545" s="125">
        <f t="shared" ca="1" si="720"/>
        <v>0</v>
      </c>
      <c r="CE545" s="125">
        <f t="shared" ca="1" si="720"/>
        <v>0</v>
      </c>
      <c r="CF545" s="125">
        <f t="shared" ca="1" si="720"/>
        <v>0</v>
      </c>
      <c r="CG545" s="125">
        <f t="shared" ca="1" si="720"/>
        <v>0</v>
      </c>
    </row>
    <row r="546" spans="1:85" ht="15.75" thickTop="1" x14ac:dyDescent="0.25">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row>
    <row r="547" spans="1:85" s="608" customFormat="1" x14ac:dyDescent="0.25">
      <c r="D547" s="609">
        <f ca="1">SUM(F547:CG547)</f>
        <v>-1.0913936421275139E-10</v>
      </c>
      <c r="E547" s="608" t="s">
        <v>71</v>
      </c>
      <c r="F547" s="609">
        <f ca="1">F545-F536</f>
        <v>0</v>
      </c>
      <c r="G547" s="609">
        <f t="shared" ref="G547:BR547" ca="1" si="721">G545-G536</f>
        <v>-1.0913936421275139E-10</v>
      </c>
      <c r="H547" s="609">
        <f t="shared" ca="1" si="721"/>
        <v>0</v>
      </c>
      <c r="I547" s="609">
        <f t="shared" ca="1" si="721"/>
        <v>0</v>
      </c>
      <c r="J547" s="609">
        <f t="shared" ca="1" si="721"/>
        <v>0</v>
      </c>
      <c r="K547" s="609">
        <f t="shared" ca="1" si="721"/>
        <v>0</v>
      </c>
      <c r="L547" s="609">
        <f t="shared" ca="1" si="721"/>
        <v>0</v>
      </c>
      <c r="M547" s="609">
        <f t="shared" ca="1" si="721"/>
        <v>0</v>
      </c>
      <c r="N547" s="609">
        <f t="shared" ca="1" si="721"/>
        <v>0</v>
      </c>
      <c r="O547" s="609">
        <f t="shared" ca="1" si="721"/>
        <v>0</v>
      </c>
      <c r="P547" s="609">
        <f t="shared" ca="1" si="721"/>
        <v>0</v>
      </c>
      <c r="Q547" s="609">
        <f t="shared" ca="1" si="721"/>
        <v>0</v>
      </c>
      <c r="R547" s="609">
        <f t="shared" ca="1" si="721"/>
        <v>0</v>
      </c>
      <c r="S547" s="609">
        <f t="shared" ca="1" si="721"/>
        <v>0</v>
      </c>
      <c r="T547" s="609">
        <f t="shared" ca="1" si="721"/>
        <v>0</v>
      </c>
      <c r="U547" s="609">
        <f t="shared" ca="1" si="721"/>
        <v>0</v>
      </c>
      <c r="V547" s="609">
        <f t="shared" ca="1" si="721"/>
        <v>0</v>
      </c>
      <c r="W547" s="609">
        <f t="shared" ca="1" si="721"/>
        <v>0</v>
      </c>
      <c r="X547" s="609">
        <f t="shared" ca="1" si="721"/>
        <v>0</v>
      </c>
      <c r="Y547" s="609">
        <f t="shared" ca="1" si="721"/>
        <v>0</v>
      </c>
      <c r="Z547" s="609">
        <f t="shared" ca="1" si="721"/>
        <v>0</v>
      </c>
      <c r="AA547" s="609">
        <f t="shared" ca="1" si="721"/>
        <v>0</v>
      </c>
      <c r="AB547" s="609">
        <f t="shared" ca="1" si="721"/>
        <v>0</v>
      </c>
      <c r="AC547" s="609">
        <f t="shared" ca="1" si="721"/>
        <v>0</v>
      </c>
      <c r="AD547" s="609">
        <f t="shared" ca="1" si="721"/>
        <v>0</v>
      </c>
      <c r="AE547" s="609">
        <f t="shared" ca="1" si="721"/>
        <v>0</v>
      </c>
      <c r="AF547" s="609">
        <f t="shared" ca="1" si="721"/>
        <v>0</v>
      </c>
      <c r="AG547" s="609">
        <f t="shared" ca="1" si="721"/>
        <v>0</v>
      </c>
      <c r="AH547" s="609">
        <f t="shared" ca="1" si="721"/>
        <v>0</v>
      </c>
      <c r="AI547" s="609">
        <f t="shared" ca="1" si="721"/>
        <v>0</v>
      </c>
      <c r="AJ547" s="609">
        <f t="shared" ca="1" si="721"/>
        <v>0</v>
      </c>
      <c r="AK547" s="609">
        <f t="shared" ca="1" si="721"/>
        <v>0</v>
      </c>
      <c r="AL547" s="609">
        <f t="shared" ca="1" si="721"/>
        <v>0</v>
      </c>
      <c r="AM547" s="609">
        <f t="shared" ca="1" si="721"/>
        <v>0</v>
      </c>
      <c r="AN547" s="609">
        <f t="shared" ca="1" si="721"/>
        <v>0</v>
      </c>
      <c r="AO547" s="609">
        <f t="shared" ca="1" si="721"/>
        <v>0</v>
      </c>
      <c r="AP547" s="609">
        <f t="shared" ca="1" si="721"/>
        <v>0</v>
      </c>
      <c r="AQ547" s="609">
        <f t="shared" ca="1" si="721"/>
        <v>0</v>
      </c>
      <c r="AR547" s="609">
        <f t="shared" ca="1" si="721"/>
        <v>0</v>
      </c>
      <c r="AS547" s="609">
        <f t="shared" ca="1" si="721"/>
        <v>0</v>
      </c>
      <c r="AT547" s="609">
        <f t="shared" ca="1" si="721"/>
        <v>0</v>
      </c>
      <c r="AU547" s="609">
        <f t="shared" ca="1" si="721"/>
        <v>0</v>
      </c>
      <c r="AV547" s="609">
        <f t="shared" ca="1" si="721"/>
        <v>0</v>
      </c>
      <c r="AW547" s="609">
        <f t="shared" ca="1" si="721"/>
        <v>0</v>
      </c>
      <c r="AX547" s="609">
        <f t="shared" ca="1" si="721"/>
        <v>0</v>
      </c>
      <c r="AY547" s="609">
        <f t="shared" ca="1" si="721"/>
        <v>0</v>
      </c>
      <c r="AZ547" s="609">
        <f t="shared" ca="1" si="721"/>
        <v>0</v>
      </c>
      <c r="BA547" s="609">
        <f t="shared" ca="1" si="721"/>
        <v>0</v>
      </c>
      <c r="BB547" s="609">
        <f t="shared" ca="1" si="721"/>
        <v>0</v>
      </c>
      <c r="BC547" s="609">
        <f t="shared" ca="1" si="721"/>
        <v>0</v>
      </c>
      <c r="BD547" s="609">
        <f t="shared" ca="1" si="721"/>
        <v>0</v>
      </c>
      <c r="BE547" s="609">
        <f t="shared" ca="1" si="721"/>
        <v>0</v>
      </c>
      <c r="BF547" s="609">
        <f t="shared" ca="1" si="721"/>
        <v>0</v>
      </c>
      <c r="BG547" s="609">
        <f t="shared" ca="1" si="721"/>
        <v>0</v>
      </c>
      <c r="BH547" s="609">
        <f t="shared" ca="1" si="721"/>
        <v>0</v>
      </c>
      <c r="BI547" s="609">
        <f t="shared" ca="1" si="721"/>
        <v>0</v>
      </c>
      <c r="BJ547" s="609">
        <f t="shared" ca="1" si="721"/>
        <v>0</v>
      </c>
      <c r="BK547" s="609">
        <f t="shared" ca="1" si="721"/>
        <v>0</v>
      </c>
      <c r="BL547" s="609">
        <f t="shared" ca="1" si="721"/>
        <v>0</v>
      </c>
      <c r="BM547" s="609">
        <f t="shared" ca="1" si="721"/>
        <v>0</v>
      </c>
      <c r="BN547" s="609">
        <f t="shared" ca="1" si="721"/>
        <v>0</v>
      </c>
      <c r="BO547" s="609">
        <f t="shared" ca="1" si="721"/>
        <v>0</v>
      </c>
      <c r="BP547" s="609">
        <f t="shared" ca="1" si="721"/>
        <v>0</v>
      </c>
      <c r="BQ547" s="609">
        <f t="shared" ca="1" si="721"/>
        <v>0</v>
      </c>
      <c r="BR547" s="609">
        <f t="shared" ca="1" si="721"/>
        <v>0</v>
      </c>
      <c r="BS547" s="609">
        <f t="shared" ref="BS547:CG547" ca="1" si="722">BS545-BS536</f>
        <v>0</v>
      </c>
      <c r="BT547" s="609">
        <f t="shared" ca="1" si="722"/>
        <v>0</v>
      </c>
      <c r="BU547" s="609">
        <f t="shared" ca="1" si="722"/>
        <v>0</v>
      </c>
      <c r="BV547" s="609">
        <f t="shared" ca="1" si="722"/>
        <v>0</v>
      </c>
      <c r="BW547" s="609">
        <f t="shared" ca="1" si="722"/>
        <v>0</v>
      </c>
      <c r="BX547" s="609">
        <f t="shared" ca="1" si="722"/>
        <v>0</v>
      </c>
      <c r="BY547" s="609">
        <f t="shared" ca="1" si="722"/>
        <v>0</v>
      </c>
      <c r="BZ547" s="609">
        <f t="shared" ca="1" si="722"/>
        <v>0</v>
      </c>
      <c r="CA547" s="609">
        <f t="shared" ca="1" si="722"/>
        <v>0</v>
      </c>
      <c r="CB547" s="609">
        <f t="shared" ca="1" si="722"/>
        <v>0</v>
      </c>
      <c r="CC547" s="609">
        <f t="shared" ca="1" si="722"/>
        <v>0</v>
      </c>
      <c r="CD547" s="609">
        <f t="shared" ca="1" si="722"/>
        <v>0</v>
      </c>
      <c r="CE547" s="609">
        <f t="shared" ca="1" si="722"/>
        <v>0</v>
      </c>
      <c r="CF547" s="609">
        <f t="shared" ca="1" si="722"/>
        <v>0</v>
      </c>
      <c r="CG547" s="609">
        <f t="shared" ca="1" si="722"/>
        <v>0</v>
      </c>
    </row>
    <row r="549" spans="1:85" x14ac:dyDescent="0.25">
      <c r="A549" s="74" t="s">
        <v>1259</v>
      </c>
      <c r="F549" s="128">
        <f>F515</f>
        <v>41820</v>
      </c>
      <c r="G549" s="128">
        <f t="shared" ref="G549:BR549" si="723">G515</f>
        <v>42004</v>
      </c>
      <c r="H549" s="128">
        <f t="shared" si="723"/>
        <v>42185</v>
      </c>
      <c r="I549" s="128">
        <f t="shared" si="723"/>
        <v>42369</v>
      </c>
      <c r="J549" s="128">
        <f t="shared" si="723"/>
        <v>42551</v>
      </c>
      <c r="K549" s="128">
        <f t="shared" si="723"/>
        <v>42735</v>
      </c>
      <c r="L549" s="128">
        <f t="shared" si="723"/>
        <v>42916</v>
      </c>
      <c r="M549" s="128">
        <f t="shared" si="723"/>
        <v>43100</v>
      </c>
      <c r="N549" s="128">
        <f t="shared" si="723"/>
        <v>43281</v>
      </c>
      <c r="O549" s="128">
        <f t="shared" si="723"/>
        <v>43465</v>
      </c>
      <c r="P549" s="128">
        <f t="shared" si="723"/>
        <v>43646</v>
      </c>
      <c r="Q549" s="128">
        <f t="shared" si="723"/>
        <v>43830</v>
      </c>
      <c r="R549" s="128">
        <f t="shared" si="723"/>
        <v>44012</v>
      </c>
      <c r="S549" s="128">
        <f t="shared" si="723"/>
        <v>44196</v>
      </c>
      <c r="T549" s="128">
        <f t="shared" si="723"/>
        <v>44377</v>
      </c>
      <c r="U549" s="128">
        <f t="shared" si="723"/>
        <v>44561</v>
      </c>
      <c r="V549" s="128">
        <f t="shared" si="723"/>
        <v>44742</v>
      </c>
      <c r="W549" s="128">
        <f t="shared" si="723"/>
        <v>44926</v>
      </c>
      <c r="X549" s="128">
        <f t="shared" si="723"/>
        <v>45107</v>
      </c>
      <c r="Y549" s="128">
        <f t="shared" si="723"/>
        <v>45291</v>
      </c>
      <c r="Z549" s="128">
        <f t="shared" si="723"/>
        <v>45473</v>
      </c>
      <c r="AA549" s="128">
        <f t="shared" si="723"/>
        <v>45657</v>
      </c>
      <c r="AB549" s="128">
        <f t="shared" si="723"/>
        <v>45838</v>
      </c>
      <c r="AC549" s="128">
        <f t="shared" si="723"/>
        <v>46022</v>
      </c>
      <c r="AD549" s="128">
        <f t="shared" si="723"/>
        <v>46203</v>
      </c>
      <c r="AE549" s="128">
        <f t="shared" si="723"/>
        <v>46387</v>
      </c>
      <c r="AF549" s="128">
        <f t="shared" si="723"/>
        <v>46568</v>
      </c>
      <c r="AG549" s="128">
        <f t="shared" si="723"/>
        <v>46752</v>
      </c>
      <c r="AH549" s="128">
        <f t="shared" si="723"/>
        <v>46934</v>
      </c>
      <c r="AI549" s="128">
        <f t="shared" si="723"/>
        <v>47118</v>
      </c>
      <c r="AJ549" s="128">
        <f t="shared" si="723"/>
        <v>47299</v>
      </c>
      <c r="AK549" s="128">
        <f t="shared" si="723"/>
        <v>47483</v>
      </c>
      <c r="AL549" s="128">
        <f t="shared" si="723"/>
        <v>47664</v>
      </c>
      <c r="AM549" s="128">
        <f t="shared" si="723"/>
        <v>47848</v>
      </c>
      <c r="AN549" s="128">
        <f t="shared" si="723"/>
        <v>48029</v>
      </c>
      <c r="AO549" s="128">
        <f t="shared" si="723"/>
        <v>48213</v>
      </c>
      <c r="AP549" s="128">
        <f t="shared" si="723"/>
        <v>48395</v>
      </c>
      <c r="AQ549" s="128">
        <f t="shared" si="723"/>
        <v>48579</v>
      </c>
      <c r="AR549" s="128">
        <f t="shared" si="723"/>
        <v>48760</v>
      </c>
      <c r="AS549" s="128">
        <f t="shared" si="723"/>
        <v>48944</v>
      </c>
      <c r="AT549" s="128">
        <f t="shared" si="723"/>
        <v>49125</v>
      </c>
      <c r="AU549" s="128">
        <f t="shared" si="723"/>
        <v>49309</v>
      </c>
      <c r="AV549" s="128">
        <f t="shared" si="723"/>
        <v>49490</v>
      </c>
      <c r="AW549" s="128">
        <f t="shared" si="723"/>
        <v>49674</v>
      </c>
      <c r="AX549" s="128" t="str">
        <f t="shared" si="723"/>
        <v/>
      </c>
      <c r="AY549" s="128" t="str">
        <f t="shared" si="723"/>
        <v/>
      </c>
      <c r="AZ549" s="128" t="str">
        <f t="shared" si="723"/>
        <v/>
      </c>
      <c r="BA549" s="128" t="str">
        <f t="shared" si="723"/>
        <v/>
      </c>
      <c r="BB549" s="128" t="str">
        <f t="shared" si="723"/>
        <v/>
      </c>
      <c r="BC549" s="128" t="str">
        <f t="shared" si="723"/>
        <v/>
      </c>
      <c r="BD549" s="128" t="str">
        <f t="shared" si="723"/>
        <v/>
      </c>
      <c r="BE549" s="128" t="str">
        <f t="shared" si="723"/>
        <v/>
      </c>
      <c r="BF549" s="128" t="str">
        <f t="shared" si="723"/>
        <v/>
      </c>
      <c r="BG549" s="128" t="str">
        <f t="shared" si="723"/>
        <v/>
      </c>
      <c r="BH549" s="128" t="str">
        <f t="shared" si="723"/>
        <v/>
      </c>
      <c r="BI549" s="128" t="str">
        <f t="shared" si="723"/>
        <v/>
      </c>
      <c r="BJ549" s="128" t="str">
        <f t="shared" si="723"/>
        <v/>
      </c>
      <c r="BK549" s="128" t="str">
        <f t="shared" si="723"/>
        <v/>
      </c>
      <c r="BL549" s="128" t="str">
        <f t="shared" si="723"/>
        <v/>
      </c>
      <c r="BM549" s="128" t="str">
        <f t="shared" si="723"/>
        <v/>
      </c>
      <c r="BN549" s="128" t="str">
        <f t="shared" si="723"/>
        <v/>
      </c>
      <c r="BO549" s="128" t="str">
        <f t="shared" si="723"/>
        <v/>
      </c>
      <c r="BP549" s="128" t="str">
        <f t="shared" si="723"/>
        <v/>
      </c>
      <c r="BQ549" s="128" t="str">
        <f t="shared" si="723"/>
        <v/>
      </c>
      <c r="BR549" s="128" t="str">
        <f t="shared" si="723"/>
        <v/>
      </c>
      <c r="BS549" s="128" t="str">
        <f t="shared" ref="BS549:CG549" si="724">BS515</f>
        <v/>
      </c>
      <c r="BT549" s="128" t="str">
        <f t="shared" si="724"/>
        <v/>
      </c>
      <c r="BU549" s="128" t="str">
        <f t="shared" si="724"/>
        <v/>
      </c>
      <c r="BV549" s="128" t="str">
        <f t="shared" si="724"/>
        <v/>
      </c>
      <c r="BW549" s="128" t="str">
        <f t="shared" si="724"/>
        <v/>
      </c>
      <c r="BX549" s="128" t="str">
        <f t="shared" si="724"/>
        <v/>
      </c>
      <c r="BY549" s="128" t="str">
        <f t="shared" si="724"/>
        <v/>
      </c>
      <c r="BZ549" s="128" t="str">
        <f t="shared" si="724"/>
        <v/>
      </c>
      <c r="CA549" s="128" t="str">
        <f t="shared" si="724"/>
        <v/>
      </c>
      <c r="CB549" s="128" t="str">
        <f t="shared" si="724"/>
        <v/>
      </c>
      <c r="CC549" s="128" t="str">
        <f t="shared" si="724"/>
        <v/>
      </c>
      <c r="CD549" s="128" t="str">
        <f t="shared" si="724"/>
        <v/>
      </c>
      <c r="CE549" s="128" t="str">
        <f t="shared" si="724"/>
        <v/>
      </c>
      <c r="CF549" s="128" t="str">
        <f t="shared" si="724"/>
        <v/>
      </c>
      <c r="CG549" s="128" t="str">
        <f t="shared" si="724"/>
        <v/>
      </c>
    </row>
    <row r="550" spans="1:85" x14ac:dyDescent="0.25">
      <c r="C550" s="66" t="s">
        <v>906</v>
      </c>
      <c r="E550" s="66" t="str">
        <f t="shared" ref="E550:E556" si="725">B388</f>
        <v>Overdraft</v>
      </c>
      <c r="F550" s="90">
        <f ca="1">ROUND(F$388,0)</f>
        <v>0</v>
      </c>
      <c r="G550" s="90">
        <f t="shared" ref="G550:BR550" ca="1" si="726">ROUND(G$388,0)</f>
        <v>0</v>
      </c>
      <c r="H550" s="90">
        <f t="shared" ca="1" si="726"/>
        <v>0</v>
      </c>
      <c r="I550" s="90">
        <f t="shared" ca="1" si="726"/>
        <v>0</v>
      </c>
      <c r="J550" s="90">
        <f t="shared" ca="1" si="726"/>
        <v>0</v>
      </c>
      <c r="K550" s="90">
        <f t="shared" ca="1" si="726"/>
        <v>0</v>
      </c>
      <c r="L550" s="90">
        <f t="shared" ca="1" si="726"/>
        <v>0</v>
      </c>
      <c r="M550" s="90">
        <f t="shared" ca="1" si="726"/>
        <v>0</v>
      </c>
      <c r="N550" s="90">
        <f t="shared" ca="1" si="726"/>
        <v>0</v>
      </c>
      <c r="O550" s="90">
        <f t="shared" ca="1" si="726"/>
        <v>0</v>
      </c>
      <c r="P550" s="90">
        <f t="shared" ca="1" si="726"/>
        <v>0</v>
      </c>
      <c r="Q550" s="90">
        <f t="shared" ca="1" si="726"/>
        <v>0</v>
      </c>
      <c r="R550" s="90">
        <f t="shared" ca="1" si="726"/>
        <v>0</v>
      </c>
      <c r="S550" s="90">
        <f t="shared" ca="1" si="726"/>
        <v>0</v>
      </c>
      <c r="T550" s="90">
        <f t="shared" ca="1" si="726"/>
        <v>0</v>
      </c>
      <c r="U550" s="90">
        <f t="shared" ca="1" si="726"/>
        <v>0</v>
      </c>
      <c r="V550" s="90">
        <f t="shared" ca="1" si="726"/>
        <v>0</v>
      </c>
      <c r="W550" s="90">
        <f t="shared" ca="1" si="726"/>
        <v>0</v>
      </c>
      <c r="X550" s="90">
        <f t="shared" ca="1" si="726"/>
        <v>0</v>
      </c>
      <c r="Y550" s="90">
        <f t="shared" ca="1" si="726"/>
        <v>0</v>
      </c>
      <c r="Z550" s="90">
        <f t="shared" ca="1" si="726"/>
        <v>0</v>
      </c>
      <c r="AA550" s="90">
        <f t="shared" ca="1" si="726"/>
        <v>0</v>
      </c>
      <c r="AB550" s="90">
        <f t="shared" ca="1" si="726"/>
        <v>0</v>
      </c>
      <c r="AC550" s="90">
        <f t="shared" ca="1" si="726"/>
        <v>0</v>
      </c>
      <c r="AD550" s="90">
        <f t="shared" ca="1" si="726"/>
        <v>0</v>
      </c>
      <c r="AE550" s="90">
        <f t="shared" ca="1" si="726"/>
        <v>0</v>
      </c>
      <c r="AF550" s="90">
        <f t="shared" ca="1" si="726"/>
        <v>0</v>
      </c>
      <c r="AG550" s="90">
        <f t="shared" ca="1" si="726"/>
        <v>0</v>
      </c>
      <c r="AH550" s="90">
        <f t="shared" ca="1" si="726"/>
        <v>0</v>
      </c>
      <c r="AI550" s="90">
        <f t="shared" ca="1" si="726"/>
        <v>0</v>
      </c>
      <c r="AJ550" s="90">
        <f t="shared" ca="1" si="726"/>
        <v>0</v>
      </c>
      <c r="AK550" s="90">
        <f t="shared" ca="1" si="726"/>
        <v>0</v>
      </c>
      <c r="AL550" s="90">
        <f t="shared" ca="1" si="726"/>
        <v>0</v>
      </c>
      <c r="AM550" s="90">
        <f t="shared" ca="1" si="726"/>
        <v>0</v>
      </c>
      <c r="AN550" s="90">
        <f t="shared" ca="1" si="726"/>
        <v>0</v>
      </c>
      <c r="AO550" s="90">
        <f t="shared" ca="1" si="726"/>
        <v>0</v>
      </c>
      <c r="AP550" s="90">
        <f t="shared" ca="1" si="726"/>
        <v>0</v>
      </c>
      <c r="AQ550" s="90">
        <f t="shared" ca="1" si="726"/>
        <v>0</v>
      </c>
      <c r="AR550" s="90">
        <f t="shared" ca="1" si="726"/>
        <v>0</v>
      </c>
      <c r="AS550" s="90">
        <f t="shared" ca="1" si="726"/>
        <v>0</v>
      </c>
      <c r="AT550" s="90">
        <f t="shared" ca="1" si="726"/>
        <v>0</v>
      </c>
      <c r="AU550" s="90">
        <f t="shared" ca="1" si="726"/>
        <v>0</v>
      </c>
      <c r="AV550" s="90">
        <f t="shared" ca="1" si="726"/>
        <v>0</v>
      </c>
      <c r="AW550" s="90">
        <f t="shared" ca="1" si="726"/>
        <v>0</v>
      </c>
      <c r="AX550" s="90">
        <f t="shared" ca="1" si="726"/>
        <v>0</v>
      </c>
      <c r="AY550" s="90">
        <f t="shared" ca="1" si="726"/>
        <v>0</v>
      </c>
      <c r="AZ550" s="90">
        <f t="shared" ca="1" si="726"/>
        <v>0</v>
      </c>
      <c r="BA550" s="90">
        <f t="shared" ca="1" si="726"/>
        <v>0</v>
      </c>
      <c r="BB550" s="90">
        <f t="shared" ca="1" si="726"/>
        <v>0</v>
      </c>
      <c r="BC550" s="90">
        <f t="shared" ca="1" si="726"/>
        <v>0</v>
      </c>
      <c r="BD550" s="90">
        <f t="shared" ca="1" si="726"/>
        <v>0</v>
      </c>
      <c r="BE550" s="90">
        <f t="shared" ca="1" si="726"/>
        <v>0</v>
      </c>
      <c r="BF550" s="90">
        <f t="shared" ca="1" si="726"/>
        <v>0</v>
      </c>
      <c r="BG550" s="90">
        <f t="shared" ca="1" si="726"/>
        <v>0</v>
      </c>
      <c r="BH550" s="90">
        <f t="shared" ca="1" si="726"/>
        <v>0</v>
      </c>
      <c r="BI550" s="90">
        <f t="shared" ca="1" si="726"/>
        <v>0</v>
      </c>
      <c r="BJ550" s="90">
        <f t="shared" ca="1" si="726"/>
        <v>0</v>
      </c>
      <c r="BK550" s="90">
        <f t="shared" ca="1" si="726"/>
        <v>0</v>
      </c>
      <c r="BL550" s="90">
        <f t="shared" ca="1" si="726"/>
        <v>0</v>
      </c>
      <c r="BM550" s="90">
        <f t="shared" ca="1" si="726"/>
        <v>0</v>
      </c>
      <c r="BN550" s="90">
        <f t="shared" ca="1" si="726"/>
        <v>0</v>
      </c>
      <c r="BO550" s="90">
        <f t="shared" ca="1" si="726"/>
        <v>0</v>
      </c>
      <c r="BP550" s="90">
        <f t="shared" ca="1" si="726"/>
        <v>0</v>
      </c>
      <c r="BQ550" s="90">
        <f t="shared" ca="1" si="726"/>
        <v>0</v>
      </c>
      <c r="BR550" s="90">
        <f t="shared" ca="1" si="726"/>
        <v>0</v>
      </c>
      <c r="BS550" s="90">
        <f t="shared" ref="BS550:CG550" ca="1" si="727">ROUND(BS$388,0)</f>
        <v>0</v>
      </c>
      <c r="BT550" s="90">
        <f t="shared" ca="1" si="727"/>
        <v>0</v>
      </c>
      <c r="BU550" s="90">
        <f t="shared" ca="1" si="727"/>
        <v>0</v>
      </c>
      <c r="BV550" s="90">
        <f t="shared" ca="1" si="727"/>
        <v>0</v>
      </c>
      <c r="BW550" s="90">
        <f t="shared" ca="1" si="727"/>
        <v>0</v>
      </c>
      <c r="BX550" s="90">
        <f t="shared" ca="1" si="727"/>
        <v>0</v>
      </c>
      <c r="BY550" s="90">
        <f t="shared" ca="1" si="727"/>
        <v>0</v>
      </c>
      <c r="BZ550" s="90">
        <f t="shared" ca="1" si="727"/>
        <v>0</v>
      </c>
      <c r="CA550" s="90">
        <f t="shared" ca="1" si="727"/>
        <v>0</v>
      </c>
      <c r="CB550" s="90">
        <f t="shared" ca="1" si="727"/>
        <v>0</v>
      </c>
      <c r="CC550" s="90">
        <f t="shared" ca="1" si="727"/>
        <v>0</v>
      </c>
      <c r="CD550" s="90">
        <f t="shared" ca="1" si="727"/>
        <v>0</v>
      </c>
      <c r="CE550" s="90">
        <f t="shared" ca="1" si="727"/>
        <v>0</v>
      </c>
      <c r="CF550" s="90">
        <f t="shared" ca="1" si="727"/>
        <v>0</v>
      </c>
      <c r="CG550" s="90">
        <f t="shared" ca="1" si="727"/>
        <v>0</v>
      </c>
    </row>
    <row r="551" spans="1:85" x14ac:dyDescent="0.25">
      <c r="C551" s="66" t="s">
        <v>906</v>
      </c>
      <c r="E551" s="66" t="str">
        <f t="shared" si="725"/>
        <v>Provision for decommissioning</v>
      </c>
      <c r="F551" s="90">
        <f>ROUND(F$389,0)</f>
        <v>0</v>
      </c>
      <c r="G551" s="90">
        <f t="shared" ref="G551:BR551" si="728">ROUND(G$389,0)</f>
        <v>0</v>
      </c>
      <c r="H551" s="90">
        <f t="shared" si="728"/>
        <v>0</v>
      </c>
      <c r="I551" s="90">
        <f t="shared" si="728"/>
        <v>0</v>
      </c>
      <c r="J551" s="90">
        <f t="shared" si="728"/>
        <v>0</v>
      </c>
      <c r="K551" s="90">
        <f t="shared" si="728"/>
        <v>0</v>
      </c>
      <c r="L551" s="90">
        <f t="shared" si="728"/>
        <v>0</v>
      </c>
      <c r="M551" s="90">
        <f t="shared" si="728"/>
        <v>0</v>
      </c>
      <c r="N551" s="90">
        <f t="shared" si="728"/>
        <v>0</v>
      </c>
      <c r="O551" s="90">
        <f t="shared" si="728"/>
        <v>0</v>
      </c>
      <c r="P551" s="90">
        <f t="shared" si="728"/>
        <v>0</v>
      </c>
      <c r="Q551" s="90">
        <f t="shared" si="728"/>
        <v>0</v>
      </c>
      <c r="R551" s="90">
        <f t="shared" si="728"/>
        <v>0</v>
      </c>
      <c r="S551" s="90">
        <f t="shared" si="728"/>
        <v>0</v>
      </c>
      <c r="T551" s="90">
        <f t="shared" si="728"/>
        <v>0</v>
      </c>
      <c r="U551" s="90">
        <f t="shared" si="728"/>
        <v>0</v>
      </c>
      <c r="V551" s="90">
        <f t="shared" si="728"/>
        <v>0</v>
      </c>
      <c r="W551" s="90">
        <f t="shared" si="728"/>
        <v>0</v>
      </c>
      <c r="X551" s="90">
        <f t="shared" si="728"/>
        <v>0</v>
      </c>
      <c r="Y551" s="90">
        <f t="shared" si="728"/>
        <v>0</v>
      </c>
      <c r="Z551" s="90">
        <f t="shared" si="728"/>
        <v>0</v>
      </c>
      <c r="AA551" s="90">
        <f t="shared" si="728"/>
        <v>0</v>
      </c>
      <c r="AB551" s="90">
        <f t="shared" si="728"/>
        <v>0</v>
      </c>
      <c r="AC551" s="90">
        <f t="shared" si="728"/>
        <v>0</v>
      </c>
      <c r="AD551" s="90">
        <f t="shared" si="728"/>
        <v>0</v>
      </c>
      <c r="AE551" s="90">
        <f t="shared" si="728"/>
        <v>0</v>
      </c>
      <c r="AF551" s="90">
        <f t="shared" si="728"/>
        <v>0</v>
      </c>
      <c r="AG551" s="90">
        <f t="shared" si="728"/>
        <v>0</v>
      </c>
      <c r="AH551" s="90">
        <f t="shared" si="728"/>
        <v>0</v>
      </c>
      <c r="AI551" s="90">
        <f t="shared" si="728"/>
        <v>0</v>
      </c>
      <c r="AJ551" s="90">
        <f t="shared" si="728"/>
        <v>0</v>
      </c>
      <c r="AK551" s="90">
        <f t="shared" si="728"/>
        <v>0</v>
      </c>
      <c r="AL551" s="90">
        <f t="shared" si="728"/>
        <v>0</v>
      </c>
      <c r="AM551" s="90">
        <f t="shared" si="728"/>
        <v>0</v>
      </c>
      <c r="AN551" s="90">
        <f t="shared" si="728"/>
        <v>0</v>
      </c>
      <c r="AO551" s="90">
        <f t="shared" si="728"/>
        <v>0</v>
      </c>
      <c r="AP551" s="90">
        <f t="shared" si="728"/>
        <v>0</v>
      </c>
      <c r="AQ551" s="90">
        <f t="shared" si="728"/>
        <v>0</v>
      </c>
      <c r="AR551" s="90">
        <f t="shared" si="728"/>
        <v>0</v>
      </c>
      <c r="AS551" s="90">
        <f t="shared" si="728"/>
        <v>0</v>
      </c>
      <c r="AT551" s="90">
        <f t="shared" si="728"/>
        <v>0</v>
      </c>
      <c r="AU551" s="90">
        <f t="shared" si="728"/>
        <v>0</v>
      </c>
      <c r="AV551" s="90">
        <f t="shared" si="728"/>
        <v>0</v>
      </c>
      <c r="AW551" s="90">
        <f t="shared" si="728"/>
        <v>0</v>
      </c>
      <c r="AX551" s="90">
        <f t="shared" si="728"/>
        <v>0</v>
      </c>
      <c r="AY551" s="90">
        <f t="shared" si="728"/>
        <v>0</v>
      </c>
      <c r="AZ551" s="90">
        <f t="shared" si="728"/>
        <v>0</v>
      </c>
      <c r="BA551" s="90">
        <f t="shared" si="728"/>
        <v>0</v>
      </c>
      <c r="BB551" s="90">
        <f t="shared" si="728"/>
        <v>0</v>
      </c>
      <c r="BC551" s="90">
        <f t="shared" si="728"/>
        <v>0</v>
      </c>
      <c r="BD551" s="90">
        <f t="shared" si="728"/>
        <v>0</v>
      </c>
      <c r="BE551" s="90">
        <f t="shared" si="728"/>
        <v>0</v>
      </c>
      <c r="BF551" s="90">
        <f t="shared" si="728"/>
        <v>0</v>
      </c>
      <c r="BG551" s="90">
        <f t="shared" si="728"/>
        <v>0</v>
      </c>
      <c r="BH551" s="90">
        <f t="shared" si="728"/>
        <v>0</v>
      </c>
      <c r="BI551" s="90">
        <f t="shared" si="728"/>
        <v>0</v>
      </c>
      <c r="BJ551" s="90">
        <f t="shared" si="728"/>
        <v>0</v>
      </c>
      <c r="BK551" s="90">
        <f t="shared" si="728"/>
        <v>0</v>
      </c>
      <c r="BL551" s="90">
        <f t="shared" si="728"/>
        <v>0</v>
      </c>
      <c r="BM551" s="90">
        <f t="shared" si="728"/>
        <v>0</v>
      </c>
      <c r="BN551" s="90">
        <f t="shared" si="728"/>
        <v>0</v>
      </c>
      <c r="BO551" s="90">
        <f t="shared" si="728"/>
        <v>0</v>
      </c>
      <c r="BP551" s="90">
        <f t="shared" si="728"/>
        <v>0</v>
      </c>
      <c r="BQ551" s="90">
        <f t="shared" si="728"/>
        <v>0</v>
      </c>
      <c r="BR551" s="90">
        <f t="shared" si="728"/>
        <v>0</v>
      </c>
      <c r="BS551" s="90">
        <f t="shared" ref="BS551:CG551" si="729">ROUND(BS$389,0)</f>
        <v>0</v>
      </c>
      <c r="BT551" s="90">
        <f t="shared" si="729"/>
        <v>0</v>
      </c>
      <c r="BU551" s="90">
        <f t="shared" si="729"/>
        <v>0</v>
      </c>
      <c r="BV551" s="90">
        <f t="shared" si="729"/>
        <v>0</v>
      </c>
      <c r="BW551" s="90">
        <f t="shared" si="729"/>
        <v>0</v>
      </c>
      <c r="BX551" s="90">
        <f t="shared" si="729"/>
        <v>0</v>
      </c>
      <c r="BY551" s="90">
        <f t="shared" si="729"/>
        <v>0</v>
      </c>
      <c r="BZ551" s="90">
        <f t="shared" si="729"/>
        <v>0</v>
      </c>
      <c r="CA551" s="90">
        <f t="shared" si="729"/>
        <v>0</v>
      </c>
      <c r="CB551" s="90">
        <f t="shared" si="729"/>
        <v>0</v>
      </c>
      <c r="CC551" s="90">
        <f t="shared" si="729"/>
        <v>0</v>
      </c>
      <c r="CD551" s="90">
        <f t="shared" si="729"/>
        <v>0</v>
      </c>
      <c r="CE551" s="90">
        <f t="shared" si="729"/>
        <v>0</v>
      </c>
      <c r="CF551" s="90">
        <f t="shared" si="729"/>
        <v>0</v>
      </c>
      <c r="CG551" s="90">
        <f t="shared" si="729"/>
        <v>0</v>
      </c>
    </row>
    <row r="552" spans="1:85" x14ac:dyDescent="0.25">
      <c r="C552" s="66" t="s">
        <v>906</v>
      </c>
      <c r="E552" s="66" t="str">
        <f t="shared" si="725"/>
        <v>Grants</v>
      </c>
      <c r="F552" s="90">
        <f>ROUND(F$390,0)</f>
        <v>0</v>
      </c>
      <c r="G552" s="90">
        <f t="shared" ref="G552:BR552" si="730">ROUND(G$390,0)</f>
        <v>0</v>
      </c>
      <c r="H552" s="90">
        <f t="shared" si="730"/>
        <v>0</v>
      </c>
      <c r="I552" s="90">
        <f t="shared" si="730"/>
        <v>0</v>
      </c>
      <c r="J552" s="90">
        <f t="shared" si="730"/>
        <v>0</v>
      </c>
      <c r="K552" s="90">
        <f t="shared" si="730"/>
        <v>0</v>
      </c>
      <c r="L552" s="90">
        <f t="shared" si="730"/>
        <v>0</v>
      </c>
      <c r="M552" s="90">
        <f t="shared" si="730"/>
        <v>0</v>
      </c>
      <c r="N552" s="90">
        <f t="shared" si="730"/>
        <v>0</v>
      </c>
      <c r="O552" s="90">
        <f t="shared" si="730"/>
        <v>0</v>
      </c>
      <c r="P552" s="90">
        <f t="shared" si="730"/>
        <v>0</v>
      </c>
      <c r="Q552" s="90">
        <f t="shared" si="730"/>
        <v>0</v>
      </c>
      <c r="R552" s="90">
        <f t="shared" si="730"/>
        <v>0</v>
      </c>
      <c r="S552" s="90">
        <f t="shared" si="730"/>
        <v>0</v>
      </c>
      <c r="T552" s="90">
        <f t="shared" si="730"/>
        <v>0</v>
      </c>
      <c r="U552" s="90">
        <f t="shared" si="730"/>
        <v>0</v>
      </c>
      <c r="V552" s="90">
        <f t="shared" si="730"/>
        <v>0</v>
      </c>
      <c r="W552" s="90">
        <f t="shared" si="730"/>
        <v>0</v>
      </c>
      <c r="X552" s="90">
        <f t="shared" si="730"/>
        <v>0</v>
      </c>
      <c r="Y552" s="90">
        <f t="shared" si="730"/>
        <v>0</v>
      </c>
      <c r="Z552" s="90">
        <f t="shared" si="730"/>
        <v>0</v>
      </c>
      <c r="AA552" s="90">
        <f t="shared" si="730"/>
        <v>0</v>
      </c>
      <c r="AB552" s="90">
        <f t="shared" si="730"/>
        <v>0</v>
      </c>
      <c r="AC552" s="90">
        <f t="shared" si="730"/>
        <v>0</v>
      </c>
      <c r="AD552" s="90">
        <f t="shared" si="730"/>
        <v>0</v>
      </c>
      <c r="AE552" s="90">
        <f t="shared" si="730"/>
        <v>0</v>
      </c>
      <c r="AF552" s="90">
        <f t="shared" si="730"/>
        <v>0</v>
      </c>
      <c r="AG552" s="90">
        <f t="shared" si="730"/>
        <v>0</v>
      </c>
      <c r="AH552" s="90">
        <f t="shared" si="730"/>
        <v>0</v>
      </c>
      <c r="AI552" s="90">
        <f t="shared" si="730"/>
        <v>0</v>
      </c>
      <c r="AJ552" s="90">
        <f t="shared" si="730"/>
        <v>0</v>
      </c>
      <c r="AK552" s="90">
        <f t="shared" si="730"/>
        <v>0</v>
      </c>
      <c r="AL552" s="90">
        <f t="shared" si="730"/>
        <v>0</v>
      </c>
      <c r="AM552" s="90">
        <f t="shared" si="730"/>
        <v>0</v>
      </c>
      <c r="AN552" s="90">
        <f t="shared" si="730"/>
        <v>0</v>
      </c>
      <c r="AO552" s="90">
        <f t="shared" si="730"/>
        <v>0</v>
      </c>
      <c r="AP552" s="90">
        <f t="shared" si="730"/>
        <v>0</v>
      </c>
      <c r="AQ552" s="90">
        <f t="shared" si="730"/>
        <v>0</v>
      </c>
      <c r="AR552" s="90">
        <f t="shared" si="730"/>
        <v>0</v>
      </c>
      <c r="AS552" s="90">
        <f t="shared" si="730"/>
        <v>0</v>
      </c>
      <c r="AT552" s="90">
        <f t="shared" si="730"/>
        <v>0</v>
      </c>
      <c r="AU552" s="90">
        <f t="shared" si="730"/>
        <v>0</v>
      </c>
      <c r="AV552" s="90">
        <f t="shared" si="730"/>
        <v>0</v>
      </c>
      <c r="AW552" s="90">
        <f t="shared" si="730"/>
        <v>0</v>
      </c>
      <c r="AX552" s="90">
        <f t="shared" si="730"/>
        <v>0</v>
      </c>
      <c r="AY552" s="90">
        <f t="shared" si="730"/>
        <v>0</v>
      </c>
      <c r="AZ552" s="90">
        <f t="shared" si="730"/>
        <v>0</v>
      </c>
      <c r="BA552" s="90">
        <f t="shared" si="730"/>
        <v>0</v>
      </c>
      <c r="BB552" s="90">
        <f t="shared" si="730"/>
        <v>0</v>
      </c>
      <c r="BC552" s="90">
        <f t="shared" si="730"/>
        <v>0</v>
      </c>
      <c r="BD552" s="90">
        <f t="shared" si="730"/>
        <v>0</v>
      </c>
      <c r="BE552" s="90">
        <f t="shared" si="730"/>
        <v>0</v>
      </c>
      <c r="BF552" s="90">
        <f t="shared" si="730"/>
        <v>0</v>
      </c>
      <c r="BG552" s="90">
        <f t="shared" si="730"/>
        <v>0</v>
      </c>
      <c r="BH552" s="90">
        <f t="shared" si="730"/>
        <v>0</v>
      </c>
      <c r="BI552" s="90">
        <f t="shared" si="730"/>
        <v>0</v>
      </c>
      <c r="BJ552" s="90">
        <f t="shared" si="730"/>
        <v>0</v>
      </c>
      <c r="BK552" s="90">
        <f t="shared" si="730"/>
        <v>0</v>
      </c>
      <c r="BL552" s="90">
        <f t="shared" si="730"/>
        <v>0</v>
      </c>
      <c r="BM552" s="90">
        <f t="shared" si="730"/>
        <v>0</v>
      </c>
      <c r="BN552" s="90">
        <f t="shared" si="730"/>
        <v>0</v>
      </c>
      <c r="BO552" s="90">
        <f t="shared" si="730"/>
        <v>0</v>
      </c>
      <c r="BP552" s="90">
        <f t="shared" si="730"/>
        <v>0</v>
      </c>
      <c r="BQ552" s="90">
        <f t="shared" si="730"/>
        <v>0</v>
      </c>
      <c r="BR552" s="90">
        <f t="shared" si="730"/>
        <v>0</v>
      </c>
      <c r="BS552" s="90">
        <f t="shared" ref="BS552:CG552" si="731">ROUND(BS$390,0)</f>
        <v>0</v>
      </c>
      <c r="BT552" s="90">
        <f t="shared" si="731"/>
        <v>0</v>
      </c>
      <c r="BU552" s="90">
        <f t="shared" si="731"/>
        <v>0</v>
      </c>
      <c r="BV552" s="90">
        <f t="shared" si="731"/>
        <v>0</v>
      </c>
      <c r="BW552" s="90">
        <f t="shared" si="731"/>
        <v>0</v>
      </c>
      <c r="BX552" s="90">
        <f t="shared" si="731"/>
        <v>0</v>
      </c>
      <c r="BY552" s="90">
        <f t="shared" si="731"/>
        <v>0</v>
      </c>
      <c r="BZ552" s="90">
        <f t="shared" si="731"/>
        <v>0</v>
      </c>
      <c r="CA552" s="90">
        <f t="shared" si="731"/>
        <v>0</v>
      </c>
      <c r="CB552" s="90">
        <f t="shared" si="731"/>
        <v>0</v>
      </c>
      <c r="CC552" s="90">
        <f t="shared" si="731"/>
        <v>0</v>
      </c>
      <c r="CD552" s="90">
        <f t="shared" si="731"/>
        <v>0</v>
      </c>
      <c r="CE552" s="90">
        <f t="shared" si="731"/>
        <v>0</v>
      </c>
      <c r="CF552" s="90">
        <f t="shared" si="731"/>
        <v>0</v>
      </c>
      <c r="CG552" s="90">
        <f t="shared" si="731"/>
        <v>0</v>
      </c>
    </row>
    <row r="553" spans="1:85" x14ac:dyDescent="0.25">
      <c r="C553" s="66" t="s">
        <v>906</v>
      </c>
      <c r="E553" s="66" t="str">
        <f t="shared" si="725"/>
        <v>Senior Loan</v>
      </c>
      <c r="F553" s="90">
        <f>ROUND(F$391,0)</f>
        <v>282008</v>
      </c>
      <c r="G553" s="90">
        <f t="shared" ref="G553:BR553" si="732">ROUND(G$391,0)</f>
        <v>707038</v>
      </c>
      <c r="H553" s="90">
        <f t="shared" si="732"/>
        <v>692071</v>
      </c>
      <c r="I553" s="90">
        <f t="shared" si="732"/>
        <v>676662</v>
      </c>
      <c r="J553" s="90">
        <f t="shared" si="732"/>
        <v>660797</v>
      </c>
      <c r="K553" s="90">
        <f t="shared" si="732"/>
        <v>644463</v>
      </c>
      <c r="L553" s="90">
        <f t="shared" si="732"/>
        <v>627646</v>
      </c>
      <c r="M553" s="90">
        <f t="shared" si="732"/>
        <v>610332</v>
      </c>
      <c r="N553" s="90">
        <f t="shared" si="732"/>
        <v>592506</v>
      </c>
      <c r="O553" s="90">
        <f t="shared" si="732"/>
        <v>574153</v>
      </c>
      <c r="P553" s="90">
        <f t="shared" si="732"/>
        <v>555258</v>
      </c>
      <c r="Q553" s="90">
        <f t="shared" si="732"/>
        <v>535804</v>
      </c>
      <c r="R553" s="90">
        <f t="shared" si="732"/>
        <v>515775</v>
      </c>
      <c r="S553" s="90">
        <f t="shared" si="732"/>
        <v>495153</v>
      </c>
      <c r="T553" s="90">
        <f t="shared" si="732"/>
        <v>473923</v>
      </c>
      <c r="U553" s="90">
        <f t="shared" si="732"/>
        <v>452064</v>
      </c>
      <c r="V553" s="90">
        <f t="shared" si="732"/>
        <v>429559</v>
      </c>
      <c r="W553" s="90">
        <f t="shared" si="732"/>
        <v>406389</v>
      </c>
      <c r="X553" s="90">
        <f t="shared" si="732"/>
        <v>382534</v>
      </c>
      <c r="Y553" s="90">
        <f t="shared" si="732"/>
        <v>357974</v>
      </c>
      <c r="Z553" s="90">
        <f t="shared" si="732"/>
        <v>332688</v>
      </c>
      <c r="AA553" s="90">
        <f t="shared" si="732"/>
        <v>306654</v>
      </c>
      <c r="AB553" s="90">
        <f t="shared" si="732"/>
        <v>279851</v>
      </c>
      <c r="AC553" s="90">
        <f t="shared" si="732"/>
        <v>252255</v>
      </c>
      <c r="AD553" s="90">
        <f t="shared" si="732"/>
        <v>223843</v>
      </c>
      <c r="AE553" s="90">
        <f t="shared" si="732"/>
        <v>194591</v>
      </c>
      <c r="AF553" s="90">
        <f t="shared" si="732"/>
        <v>164475</v>
      </c>
      <c r="AG553" s="90">
        <f t="shared" si="732"/>
        <v>133468</v>
      </c>
      <c r="AH553" s="90">
        <f t="shared" si="732"/>
        <v>101545</v>
      </c>
      <c r="AI553" s="90">
        <f t="shared" si="732"/>
        <v>68678</v>
      </c>
      <c r="AJ553" s="90">
        <f t="shared" si="732"/>
        <v>34839</v>
      </c>
      <c r="AK553" s="90">
        <f t="shared" si="732"/>
        <v>0</v>
      </c>
      <c r="AL553" s="90">
        <f t="shared" si="732"/>
        <v>0</v>
      </c>
      <c r="AM553" s="90">
        <f t="shared" si="732"/>
        <v>0</v>
      </c>
      <c r="AN553" s="90">
        <f t="shared" si="732"/>
        <v>0</v>
      </c>
      <c r="AO553" s="90">
        <f t="shared" si="732"/>
        <v>0</v>
      </c>
      <c r="AP553" s="90">
        <f t="shared" si="732"/>
        <v>0</v>
      </c>
      <c r="AQ553" s="90">
        <f t="shared" si="732"/>
        <v>0</v>
      </c>
      <c r="AR553" s="90">
        <f t="shared" si="732"/>
        <v>0</v>
      </c>
      <c r="AS553" s="90">
        <f t="shared" si="732"/>
        <v>0</v>
      </c>
      <c r="AT553" s="90">
        <f t="shared" si="732"/>
        <v>0</v>
      </c>
      <c r="AU553" s="90">
        <f t="shared" si="732"/>
        <v>0</v>
      </c>
      <c r="AV553" s="90">
        <f t="shared" si="732"/>
        <v>0</v>
      </c>
      <c r="AW553" s="90">
        <f t="shared" si="732"/>
        <v>0</v>
      </c>
      <c r="AX553" s="90">
        <f t="shared" si="732"/>
        <v>0</v>
      </c>
      <c r="AY553" s="90">
        <f t="shared" si="732"/>
        <v>0</v>
      </c>
      <c r="AZ553" s="90">
        <f t="shared" si="732"/>
        <v>0</v>
      </c>
      <c r="BA553" s="90">
        <f t="shared" si="732"/>
        <v>0</v>
      </c>
      <c r="BB553" s="90">
        <f t="shared" si="732"/>
        <v>0</v>
      </c>
      <c r="BC553" s="90">
        <f t="shared" si="732"/>
        <v>0</v>
      </c>
      <c r="BD553" s="90">
        <f t="shared" si="732"/>
        <v>0</v>
      </c>
      <c r="BE553" s="90">
        <f t="shared" si="732"/>
        <v>0</v>
      </c>
      <c r="BF553" s="90">
        <f t="shared" si="732"/>
        <v>0</v>
      </c>
      <c r="BG553" s="90">
        <f t="shared" si="732"/>
        <v>0</v>
      </c>
      <c r="BH553" s="90">
        <f t="shared" si="732"/>
        <v>0</v>
      </c>
      <c r="BI553" s="90">
        <f t="shared" si="732"/>
        <v>0</v>
      </c>
      <c r="BJ553" s="90">
        <f t="shared" si="732"/>
        <v>0</v>
      </c>
      <c r="BK553" s="90">
        <f t="shared" si="732"/>
        <v>0</v>
      </c>
      <c r="BL553" s="90">
        <f t="shared" si="732"/>
        <v>0</v>
      </c>
      <c r="BM553" s="90">
        <f t="shared" si="732"/>
        <v>0</v>
      </c>
      <c r="BN553" s="90">
        <f t="shared" si="732"/>
        <v>0</v>
      </c>
      <c r="BO553" s="90">
        <f t="shared" si="732"/>
        <v>0</v>
      </c>
      <c r="BP553" s="90">
        <f t="shared" si="732"/>
        <v>0</v>
      </c>
      <c r="BQ553" s="90">
        <f t="shared" si="732"/>
        <v>0</v>
      </c>
      <c r="BR553" s="90">
        <f t="shared" si="732"/>
        <v>0</v>
      </c>
      <c r="BS553" s="90">
        <f t="shared" ref="BS553:CG553" si="733">ROUND(BS$391,0)</f>
        <v>0</v>
      </c>
      <c r="BT553" s="90">
        <f t="shared" si="733"/>
        <v>0</v>
      </c>
      <c r="BU553" s="90">
        <f t="shared" si="733"/>
        <v>0</v>
      </c>
      <c r="BV553" s="90">
        <f t="shared" si="733"/>
        <v>0</v>
      </c>
      <c r="BW553" s="90">
        <f t="shared" si="733"/>
        <v>0</v>
      </c>
      <c r="BX553" s="90">
        <f t="shared" si="733"/>
        <v>0</v>
      </c>
      <c r="BY553" s="90">
        <f t="shared" si="733"/>
        <v>0</v>
      </c>
      <c r="BZ553" s="90">
        <f t="shared" si="733"/>
        <v>0</v>
      </c>
      <c r="CA553" s="90">
        <f t="shared" si="733"/>
        <v>0</v>
      </c>
      <c r="CB553" s="90">
        <f t="shared" si="733"/>
        <v>0</v>
      </c>
      <c r="CC553" s="90">
        <f t="shared" si="733"/>
        <v>0</v>
      </c>
      <c r="CD553" s="90">
        <f t="shared" si="733"/>
        <v>0</v>
      </c>
      <c r="CE553" s="90">
        <f t="shared" si="733"/>
        <v>0</v>
      </c>
      <c r="CF553" s="90">
        <f t="shared" si="733"/>
        <v>0</v>
      </c>
      <c r="CG553" s="90">
        <f t="shared" si="733"/>
        <v>0</v>
      </c>
    </row>
    <row r="554" spans="1:85" x14ac:dyDescent="0.25">
      <c r="C554" s="66" t="s">
        <v>906</v>
      </c>
      <c r="E554" s="66" t="str">
        <f t="shared" si="725"/>
        <v>Junior Loan</v>
      </c>
      <c r="F554" s="90">
        <f>ROUND(F$392,0)</f>
        <v>0</v>
      </c>
      <c r="G554" s="90">
        <f t="shared" ref="G554:BR554" si="734">ROUND(G$392,0)</f>
        <v>0</v>
      </c>
      <c r="H554" s="90">
        <f t="shared" si="734"/>
        <v>0</v>
      </c>
      <c r="I554" s="90">
        <f t="shared" si="734"/>
        <v>0</v>
      </c>
      <c r="J554" s="90">
        <f t="shared" si="734"/>
        <v>0</v>
      </c>
      <c r="K554" s="90">
        <f t="shared" si="734"/>
        <v>0</v>
      </c>
      <c r="L554" s="90">
        <f t="shared" si="734"/>
        <v>0</v>
      </c>
      <c r="M554" s="90">
        <f t="shared" si="734"/>
        <v>0</v>
      </c>
      <c r="N554" s="90">
        <f t="shared" si="734"/>
        <v>0</v>
      </c>
      <c r="O554" s="90">
        <f t="shared" si="734"/>
        <v>0</v>
      </c>
      <c r="P554" s="90">
        <f t="shared" si="734"/>
        <v>0</v>
      </c>
      <c r="Q554" s="90">
        <f t="shared" si="734"/>
        <v>0</v>
      </c>
      <c r="R554" s="90">
        <f t="shared" si="734"/>
        <v>0</v>
      </c>
      <c r="S554" s="90">
        <f t="shared" si="734"/>
        <v>0</v>
      </c>
      <c r="T554" s="90">
        <f t="shared" si="734"/>
        <v>0</v>
      </c>
      <c r="U554" s="90">
        <f t="shared" si="734"/>
        <v>0</v>
      </c>
      <c r="V554" s="90">
        <f t="shared" si="734"/>
        <v>0</v>
      </c>
      <c r="W554" s="90">
        <f t="shared" si="734"/>
        <v>0</v>
      </c>
      <c r="X554" s="90">
        <f t="shared" si="734"/>
        <v>0</v>
      </c>
      <c r="Y554" s="90">
        <f t="shared" si="734"/>
        <v>0</v>
      </c>
      <c r="Z554" s="90">
        <f t="shared" si="734"/>
        <v>0</v>
      </c>
      <c r="AA554" s="90">
        <f t="shared" si="734"/>
        <v>0</v>
      </c>
      <c r="AB554" s="90">
        <f t="shared" si="734"/>
        <v>0</v>
      </c>
      <c r="AC554" s="90">
        <f t="shared" si="734"/>
        <v>0</v>
      </c>
      <c r="AD554" s="90">
        <f t="shared" si="734"/>
        <v>0</v>
      </c>
      <c r="AE554" s="90">
        <f t="shared" si="734"/>
        <v>0</v>
      </c>
      <c r="AF554" s="90">
        <f t="shared" si="734"/>
        <v>0</v>
      </c>
      <c r="AG554" s="90">
        <f t="shared" si="734"/>
        <v>0</v>
      </c>
      <c r="AH554" s="90">
        <f t="shared" si="734"/>
        <v>0</v>
      </c>
      <c r="AI554" s="90">
        <f t="shared" si="734"/>
        <v>0</v>
      </c>
      <c r="AJ554" s="90">
        <f t="shared" si="734"/>
        <v>0</v>
      </c>
      <c r="AK554" s="90">
        <f t="shared" si="734"/>
        <v>0</v>
      </c>
      <c r="AL554" s="90">
        <f t="shared" si="734"/>
        <v>0</v>
      </c>
      <c r="AM554" s="90">
        <f t="shared" si="734"/>
        <v>0</v>
      </c>
      <c r="AN554" s="90">
        <f t="shared" si="734"/>
        <v>0</v>
      </c>
      <c r="AO554" s="90">
        <f t="shared" si="734"/>
        <v>0</v>
      </c>
      <c r="AP554" s="90">
        <f t="shared" si="734"/>
        <v>0</v>
      </c>
      <c r="AQ554" s="90">
        <f t="shared" si="734"/>
        <v>0</v>
      </c>
      <c r="AR554" s="90">
        <f t="shared" si="734"/>
        <v>0</v>
      </c>
      <c r="AS554" s="90">
        <f t="shared" si="734"/>
        <v>0</v>
      </c>
      <c r="AT554" s="90">
        <f t="shared" si="734"/>
        <v>0</v>
      </c>
      <c r="AU554" s="90">
        <f t="shared" si="734"/>
        <v>0</v>
      </c>
      <c r="AV554" s="90">
        <f t="shared" si="734"/>
        <v>0</v>
      </c>
      <c r="AW554" s="90">
        <f t="shared" si="734"/>
        <v>0</v>
      </c>
      <c r="AX554" s="90">
        <f t="shared" si="734"/>
        <v>0</v>
      </c>
      <c r="AY554" s="90">
        <f t="shared" si="734"/>
        <v>0</v>
      </c>
      <c r="AZ554" s="90">
        <f t="shared" si="734"/>
        <v>0</v>
      </c>
      <c r="BA554" s="90">
        <f t="shared" si="734"/>
        <v>0</v>
      </c>
      <c r="BB554" s="90">
        <f t="shared" si="734"/>
        <v>0</v>
      </c>
      <c r="BC554" s="90">
        <f t="shared" si="734"/>
        <v>0</v>
      </c>
      <c r="BD554" s="90">
        <f t="shared" si="734"/>
        <v>0</v>
      </c>
      <c r="BE554" s="90">
        <f t="shared" si="734"/>
        <v>0</v>
      </c>
      <c r="BF554" s="90">
        <f t="shared" si="734"/>
        <v>0</v>
      </c>
      <c r="BG554" s="90">
        <f t="shared" si="734"/>
        <v>0</v>
      </c>
      <c r="BH554" s="90">
        <f t="shared" si="734"/>
        <v>0</v>
      </c>
      <c r="BI554" s="90">
        <f t="shared" si="734"/>
        <v>0</v>
      </c>
      <c r="BJ554" s="90">
        <f t="shared" si="734"/>
        <v>0</v>
      </c>
      <c r="BK554" s="90">
        <f t="shared" si="734"/>
        <v>0</v>
      </c>
      <c r="BL554" s="90">
        <f t="shared" si="734"/>
        <v>0</v>
      </c>
      <c r="BM554" s="90">
        <f t="shared" si="734"/>
        <v>0</v>
      </c>
      <c r="BN554" s="90">
        <f t="shared" si="734"/>
        <v>0</v>
      </c>
      <c r="BO554" s="90">
        <f t="shared" si="734"/>
        <v>0</v>
      </c>
      <c r="BP554" s="90">
        <f t="shared" si="734"/>
        <v>0</v>
      </c>
      <c r="BQ554" s="90">
        <f t="shared" si="734"/>
        <v>0</v>
      </c>
      <c r="BR554" s="90">
        <f t="shared" si="734"/>
        <v>0</v>
      </c>
      <c r="BS554" s="90">
        <f t="shared" ref="BS554:CG554" si="735">ROUND(BS$392,0)</f>
        <v>0</v>
      </c>
      <c r="BT554" s="90">
        <f t="shared" si="735"/>
        <v>0</v>
      </c>
      <c r="BU554" s="90">
        <f t="shared" si="735"/>
        <v>0</v>
      </c>
      <c r="BV554" s="90">
        <f t="shared" si="735"/>
        <v>0</v>
      </c>
      <c r="BW554" s="90">
        <f t="shared" si="735"/>
        <v>0</v>
      </c>
      <c r="BX554" s="90">
        <f t="shared" si="735"/>
        <v>0</v>
      </c>
      <c r="BY554" s="90">
        <f t="shared" si="735"/>
        <v>0</v>
      </c>
      <c r="BZ554" s="90">
        <f t="shared" si="735"/>
        <v>0</v>
      </c>
      <c r="CA554" s="90">
        <f t="shared" si="735"/>
        <v>0</v>
      </c>
      <c r="CB554" s="90">
        <f t="shared" si="735"/>
        <v>0</v>
      </c>
      <c r="CC554" s="90">
        <f t="shared" si="735"/>
        <v>0</v>
      </c>
      <c r="CD554" s="90">
        <f t="shared" si="735"/>
        <v>0</v>
      </c>
      <c r="CE554" s="90">
        <f t="shared" si="735"/>
        <v>0</v>
      </c>
      <c r="CF554" s="90">
        <f t="shared" si="735"/>
        <v>0</v>
      </c>
      <c r="CG554" s="90">
        <f t="shared" si="735"/>
        <v>0</v>
      </c>
    </row>
    <row r="555" spans="1:85" x14ac:dyDescent="0.25">
      <c r="C555" s="66" t="s">
        <v>906</v>
      </c>
      <c r="E555" s="66" t="str">
        <f t="shared" si="725"/>
        <v>Subordinated Debt</v>
      </c>
      <c r="F555" s="90">
        <f>ROUND(F$393,0)</f>
        <v>0</v>
      </c>
      <c r="G555" s="90">
        <f t="shared" ref="G555:BR555" si="736">ROUND(G$393,0)</f>
        <v>0</v>
      </c>
      <c r="H555" s="90">
        <f t="shared" si="736"/>
        <v>0</v>
      </c>
      <c r="I555" s="90">
        <f t="shared" si="736"/>
        <v>0</v>
      </c>
      <c r="J555" s="90">
        <f t="shared" si="736"/>
        <v>0</v>
      </c>
      <c r="K555" s="90">
        <f t="shared" si="736"/>
        <v>0</v>
      </c>
      <c r="L555" s="90">
        <f t="shared" si="736"/>
        <v>0</v>
      </c>
      <c r="M555" s="90">
        <f t="shared" si="736"/>
        <v>0</v>
      </c>
      <c r="N555" s="90">
        <f t="shared" si="736"/>
        <v>0</v>
      </c>
      <c r="O555" s="90">
        <f t="shared" si="736"/>
        <v>0</v>
      </c>
      <c r="P555" s="90">
        <f t="shared" si="736"/>
        <v>0</v>
      </c>
      <c r="Q555" s="90">
        <f t="shared" si="736"/>
        <v>0</v>
      </c>
      <c r="R555" s="90">
        <f t="shared" si="736"/>
        <v>0</v>
      </c>
      <c r="S555" s="90">
        <f t="shared" si="736"/>
        <v>0</v>
      </c>
      <c r="T555" s="90">
        <f t="shared" si="736"/>
        <v>0</v>
      </c>
      <c r="U555" s="90">
        <f t="shared" si="736"/>
        <v>0</v>
      </c>
      <c r="V555" s="90">
        <f t="shared" si="736"/>
        <v>0</v>
      </c>
      <c r="W555" s="90">
        <f t="shared" si="736"/>
        <v>0</v>
      </c>
      <c r="X555" s="90">
        <f t="shared" si="736"/>
        <v>0</v>
      </c>
      <c r="Y555" s="90">
        <f t="shared" si="736"/>
        <v>0</v>
      </c>
      <c r="Z555" s="90">
        <f t="shared" si="736"/>
        <v>0</v>
      </c>
      <c r="AA555" s="90">
        <f t="shared" si="736"/>
        <v>0</v>
      </c>
      <c r="AB555" s="90">
        <f t="shared" si="736"/>
        <v>0</v>
      </c>
      <c r="AC555" s="90">
        <f t="shared" si="736"/>
        <v>0</v>
      </c>
      <c r="AD555" s="90">
        <f t="shared" si="736"/>
        <v>0</v>
      </c>
      <c r="AE555" s="90">
        <f t="shared" si="736"/>
        <v>0</v>
      </c>
      <c r="AF555" s="90">
        <f t="shared" si="736"/>
        <v>0</v>
      </c>
      <c r="AG555" s="90">
        <f t="shared" si="736"/>
        <v>0</v>
      </c>
      <c r="AH555" s="90">
        <f t="shared" si="736"/>
        <v>0</v>
      </c>
      <c r="AI555" s="90">
        <f t="shared" si="736"/>
        <v>0</v>
      </c>
      <c r="AJ555" s="90">
        <f t="shared" si="736"/>
        <v>0</v>
      </c>
      <c r="AK555" s="90">
        <f t="shared" si="736"/>
        <v>0</v>
      </c>
      <c r="AL555" s="90">
        <f t="shared" si="736"/>
        <v>0</v>
      </c>
      <c r="AM555" s="90">
        <f t="shared" si="736"/>
        <v>0</v>
      </c>
      <c r="AN555" s="90">
        <f t="shared" si="736"/>
        <v>0</v>
      </c>
      <c r="AO555" s="90">
        <f t="shared" si="736"/>
        <v>0</v>
      </c>
      <c r="AP555" s="90">
        <f t="shared" si="736"/>
        <v>0</v>
      </c>
      <c r="AQ555" s="90">
        <f t="shared" si="736"/>
        <v>0</v>
      </c>
      <c r="AR555" s="90">
        <f t="shared" si="736"/>
        <v>0</v>
      </c>
      <c r="AS555" s="90">
        <f t="shared" si="736"/>
        <v>0</v>
      </c>
      <c r="AT555" s="90">
        <f t="shared" si="736"/>
        <v>0</v>
      </c>
      <c r="AU555" s="90">
        <f t="shared" si="736"/>
        <v>0</v>
      </c>
      <c r="AV555" s="90">
        <f t="shared" si="736"/>
        <v>0</v>
      </c>
      <c r="AW555" s="90">
        <f t="shared" si="736"/>
        <v>0</v>
      </c>
      <c r="AX555" s="90">
        <f t="shared" si="736"/>
        <v>0</v>
      </c>
      <c r="AY555" s="90">
        <f t="shared" si="736"/>
        <v>0</v>
      </c>
      <c r="AZ555" s="90">
        <f t="shared" si="736"/>
        <v>0</v>
      </c>
      <c r="BA555" s="90">
        <f t="shared" si="736"/>
        <v>0</v>
      </c>
      <c r="BB555" s="90">
        <f t="shared" si="736"/>
        <v>0</v>
      </c>
      <c r="BC555" s="90">
        <f t="shared" si="736"/>
        <v>0</v>
      </c>
      <c r="BD555" s="90">
        <f t="shared" si="736"/>
        <v>0</v>
      </c>
      <c r="BE555" s="90">
        <f t="shared" si="736"/>
        <v>0</v>
      </c>
      <c r="BF555" s="90">
        <f t="shared" si="736"/>
        <v>0</v>
      </c>
      <c r="BG555" s="90">
        <f t="shared" si="736"/>
        <v>0</v>
      </c>
      <c r="BH555" s="90">
        <f t="shared" si="736"/>
        <v>0</v>
      </c>
      <c r="BI555" s="90">
        <f t="shared" si="736"/>
        <v>0</v>
      </c>
      <c r="BJ555" s="90">
        <f t="shared" si="736"/>
        <v>0</v>
      </c>
      <c r="BK555" s="90">
        <f t="shared" si="736"/>
        <v>0</v>
      </c>
      <c r="BL555" s="90">
        <f t="shared" si="736"/>
        <v>0</v>
      </c>
      <c r="BM555" s="90">
        <f t="shared" si="736"/>
        <v>0</v>
      </c>
      <c r="BN555" s="90">
        <f t="shared" si="736"/>
        <v>0</v>
      </c>
      <c r="BO555" s="90">
        <f t="shared" si="736"/>
        <v>0</v>
      </c>
      <c r="BP555" s="90">
        <f t="shared" si="736"/>
        <v>0</v>
      </c>
      <c r="BQ555" s="90">
        <f t="shared" si="736"/>
        <v>0</v>
      </c>
      <c r="BR555" s="90">
        <f t="shared" si="736"/>
        <v>0</v>
      </c>
      <c r="BS555" s="90">
        <f t="shared" ref="BS555:CG555" si="737">ROUND(BS$393,0)</f>
        <v>0</v>
      </c>
      <c r="BT555" s="90">
        <f t="shared" si="737"/>
        <v>0</v>
      </c>
      <c r="BU555" s="90">
        <f t="shared" si="737"/>
        <v>0</v>
      </c>
      <c r="BV555" s="90">
        <f t="shared" si="737"/>
        <v>0</v>
      </c>
      <c r="BW555" s="90">
        <f t="shared" si="737"/>
        <v>0</v>
      </c>
      <c r="BX555" s="90">
        <f t="shared" si="737"/>
        <v>0</v>
      </c>
      <c r="BY555" s="90">
        <f t="shared" si="737"/>
        <v>0</v>
      </c>
      <c r="BZ555" s="90">
        <f t="shared" si="737"/>
        <v>0</v>
      </c>
      <c r="CA555" s="90">
        <f t="shared" si="737"/>
        <v>0</v>
      </c>
      <c r="CB555" s="90">
        <f t="shared" si="737"/>
        <v>0</v>
      </c>
      <c r="CC555" s="90">
        <f t="shared" si="737"/>
        <v>0</v>
      </c>
      <c r="CD555" s="90">
        <f t="shared" si="737"/>
        <v>0</v>
      </c>
      <c r="CE555" s="90">
        <f t="shared" si="737"/>
        <v>0</v>
      </c>
      <c r="CF555" s="90">
        <f t="shared" si="737"/>
        <v>0</v>
      </c>
      <c r="CG555" s="90">
        <f t="shared" si="737"/>
        <v>0</v>
      </c>
    </row>
    <row r="556" spans="1:85" x14ac:dyDescent="0.25">
      <c r="C556" s="66" t="s">
        <v>906</v>
      </c>
      <c r="E556" s="66" t="str">
        <f t="shared" si="725"/>
        <v>Equity</v>
      </c>
      <c r="F556" s="90">
        <f>ROUND(F$394,0)</f>
        <v>92896</v>
      </c>
      <c r="G556" s="90">
        <f t="shared" ref="G556:BR556" si="738">ROUND(G$394,0)</f>
        <v>229388</v>
      </c>
      <c r="H556" s="90">
        <f t="shared" si="738"/>
        <v>229388</v>
      </c>
      <c r="I556" s="90">
        <f t="shared" si="738"/>
        <v>229388</v>
      </c>
      <c r="J556" s="90">
        <f t="shared" si="738"/>
        <v>229388</v>
      </c>
      <c r="K556" s="90">
        <f t="shared" si="738"/>
        <v>229388</v>
      </c>
      <c r="L556" s="90">
        <f t="shared" si="738"/>
        <v>229388</v>
      </c>
      <c r="M556" s="90">
        <f t="shared" si="738"/>
        <v>229388</v>
      </c>
      <c r="N556" s="90">
        <f t="shared" si="738"/>
        <v>229388</v>
      </c>
      <c r="O556" s="90">
        <f t="shared" si="738"/>
        <v>229388</v>
      </c>
      <c r="P556" s="90">
        <f t="shared" si="738"/>
        <v>229388</v>
      </c>
      <c r="Q556" s="90">
        <f t="shared" si="738"/>
        <v>229388</v>
      </c>
      <c r="R556" s="90">
        <f t="shared" si="738"/>
        <v>229388</v>
      </c>
      <c r="S556" s="90">
        <f t="shared" si="738"/>
        <v>229388</v>
      </c>
      <c r="T556" s="90">
        <f t="shared" si="738"/>
        <v>229388</v>
      </c>
      <c r="U556" s="90">
        <f t="shared" si="738"/>
        <v>229388</v>
      </c>
      <c r="V556" s="90">
        <f t="shared" si="738"/>
        <v>229388</v>
      </c>
      <c r="W556" s="90">
        <f t="shared" si="738"/>
        <v>229388</v>
      </c>
      <c r="X556" s="90">
        <f t="shared" si="738"/>
        <v>229388</v>
      </c>
      <c r="Y556" s="90">
        <f t="shared" si="738"/>
        <v>229388</v>
      </c>
      <c r="Z556" s="90">
        <f t="shared" si="738"/>
        <v>229388</v>
      </c>
      <c r="AA556" s="90">
        <f t="shared" si="738"/>
        <v>229388</v>
      </c>
      <c r="AB556" s="90">
        <f t="shared" si="738"/>
        <v>229388</v>
      </c>
      <c r="AC556" s="90">
        <f t="shared" si="738"/>
        <v>229388</v>
      </c>
      <c r="AD556" s="90">
        <f t="shared" si="738"/>
        <v>229388</v>
      </c>
      <c r="AE556" s="90">
        <f t="shared" si="738"/>
        <v>229388</v>
      </c>
      <c r="AF556" s="90">
        <f t="shared" si="738"/>
        <v>229388</v>
      </c>
      <c r="AG556" s="90">
        <f t="shared" si="738"/>
        <v>229388</v>
      </c>
      <c r="AH556" s="90">
        <f t="shared" si="738"/>
        <v>229388</v>
      </c>
      <c r="AI556" s="90">
        <f t="shared" si="738"/>
        <v>229388</v>
      </c>
      <c r="AJ556" s="90">
        <f t="shared" si="738"/>
        <v>229388</v>
      </c>
      <c r="AK556" s="90">
        <f t="shared" si="738"/>
        <v>229388</v>
      </c>
      <c r="AL556" s="90">
        <f t="shared" si="738"/>
        <v>206450</v>
      </c>
      <c r="AM556" s="90">
        <f t="shared" si="738"/>
        <v>183511</v>
      </c>
      <c r="AN556" s="90">
        <f t="shared" si="738"/>
        <v>160572</v>
      </c>
      <c r="AO556" s="90">
        <f t="shared" si="738"/>
        <v>137633</v>
      </c>
      <c r="AP556" s="90">
        <f t="shared" si="738"/>
        <v>114694</v>
      </c>
      <c r="AQ556" s="90">
        <f t="shared" si="738"/>
        <v>91755</v>
      </c>
      <c r="AR556" s="90">
        <f t="shared" si="738"/>
        <v>68817</v>
      </c>
      <c r="AS556" s="90">
        <f t="shared" si="738"/>
        <v>45878</v>
      </c>
      <c r="AT556" s="90">
        <f t="shared" si="738"/>
        <v>22939</v>
      </c>
      <c r="AU556" s="90">
        <f t="shared" si="738"/>
        <v>0</v>
      </c>
      <c r="AV556" s="90">
        <f t="shared" si="738"/>
        <v>0</v>
      </c>
      <c r="AW556" s="90">
        <f t="shared" si="738"/>
        <v>0</v>
      </c>
      <c r="AX556" s="90">
        <f t="shared" si="738"/>
        <v>0</v>
      </c>
      <c r="AY556" s="90">
        <f t="shared" si="738"/>
        <v>0</v>
      </c>
      <c r="AZ556" s="90">
        <f t="shared" si="738"/>
        <v>0</v>
      </c>
      <c r="BA556" s="90">
        <f t="shared" si="738"/>
        <v>0</v>
      </c>
      <c r="BB556" s="90">
        <f t="shared" si="738"/>
        <v>0</v>
      </c>
      <c r="BC556" s="90">
        <f t="shared" si="738"/>
        <v>0</v>
      </c>
      <c r="BD556" s="90">
        <f t="shared" si="738"/>
        <v>0</v>
      </c>
      <c r="BE556" s="90">
        <f t="shared" si="738"/>
        <v>0</v>
      </c>
      <c r="BF556" s="90">
        <f t="shared" si="738"/>
        <v>0</v>
      </c>
      <c r="BG556" s="90">
        <f t="shared" si="738"/>
        <v>0</v>
      </c>
      <c r="BH556" s="90">
        <f t="shared" si="738"/>
        <v>0</v>
      </c>
      <c r="BI556" s="90">
        <f t="shared" si="738"/>
        <v>0</v>
      </c>
      <c r="BJ556" s="90">
        <f t="shared" si="738"/>
        <v>0</v>
      </c>
      <c r="BK556" s="90">
        <f t="shared" si="738"/>
        <v>0</v>
      </c>
      <c r="BL556" s="90">
        <f t="shared" si="738"/>
        <v>0</v>
      </c>
      <c r="BM556" s="90">
        <f t="shared" si="738"/>
        <v>0</v>
      </c>
      <c r="BN556" s="90">
        <f t="shared" si="738"/>
        <v>0</v>
      </c>
      <c r="BO556" s="90">
        <f t="shared" si="738"/>
        <v>0</v>
      </c>
      <c r="BP556" s="90">
        <f t="shared" si="738"/>
        <v>0</v>
      </c>
      <c r="BQ556" s="90">
        <f t="shared" si="738"/>
        <v>0</v>
      </c>
      <c r="BR556" s="90">
        <f t="shared" si="738"/>
        <v>0</v>
      </c>
      <c r="BS556" s="90">
        <f t="shared" ref="BS556:CG556" si="739">ROUND(BS$394,0)</f>
        <v>0</v>
      </c>
      <c r="BT556" s="90">
        <f t="shared" si="739"/>
        <v>0</v>
      </c>
      <c r="BU556" s="90">
        <f t="shared" si="739"/>
        <v>0</v>
      </c>
      <c r="BV556" s="90">
        <f t="shared" si="739"/>
        <v>0</v>
      </c>
      <c r="BW556" s="90">
        <f t="shared" si="739"/>
        <v>0</v>
      </c>
      <c r="BX556" s="90">
        <f t="shared" si="739"/>
        <v>0</v>
      </c>
      <c r="BY556" s="90">
        <f t="shared" si="739"/>
        <v>0</v>
      </c>
      <c r="BZ556" s="90">
        <f t="shared" si="739"/>
        <v>0</v>
      </c>
      <c r="CA556" s="90">
        <f t="shared" si="739"/>
        <v>0</v>
      </c>
      <c r="CB556" s="90">
        <f t="shared" si="739"/>
        <v>0</v>
      </c>
      <c r="CC556" s="90">
        <f t="shared" si="739"/>
        <v>0</v>
      </c>
      <c r="CD556" s="90">
        <f t="shared" si="739"/>
        <v>0</v>
      </c>
      <c r="CE556" s="90">
        <f t="shared" si="739"/>
        <v>0</v>
      </c>
      <c r="CF556" s="90">
        <f t="shared" si="739"/>
        <v>0</v>
      </c>
      <c r="CG556" s="90">
        <f t="shared" si="739"/>
        <v>0</v>
      </c>
    </row>
    <row r="557" spans="1:85" x14ac:dyDescent="0.25">
      <c r="C557" s="66" t="s">
        <v>906</v>
      </c>
      <c r="E557" s="66" t="s">
        <v>70</v>
      </c>
      <c r="F557" s="90">
        <f ca="1">ROUND(F$395,0)</f>
        <v>0</v>
      </c>
      <c r="G557" s="90">
        <f t="shared" ref="G557:BR557" ca="1" si="740">ROUND(G$395,0)</f>
        <v>0</v>
      </c>
      <c r="H557" s="90">
        <f t="shared" ca="1" si="740"/>
        <v>0</v>
      </c>
      <c r="I557" s="90">
        <f t="shared" ca="1" si="740"/>
        <v>0</v>
      </c>
      <c r="J557" s="90">
        <f t="shared" ca="1" si="740"/>
        <v>0</v>
      </c>
      <c r="K557" s="90">
        <f t="shared" ca="1" si="740"/>
        <v>0</v>
      </c>
      <c r="L557" s="90">
        <f t="shared" ca="1" si="740"/>
        <v>0</v>
      </c>
      <c r="M557" s="90">
        <f t="shared" ca="1" si="740"/>
        <v>0</v>
      </c>
      <c r="N557" s="90">
        <f t="shared" ca="1" si="740"/>
        <v>0</v>
      </c>
      <c r="O557" s="90">
        <f t="shared" ca="1" si="740"/>
        <v>0</v>
      </c>
      <c r="P557" s="90">
        <f t="shared" ca="1" si="740"/>
        <v>0</v>
      </c>
      <c r="Q557" s="90">
        <f t="shared" ca="1" si="740"/>
        <v>0</v>
      </c>
      <c r="R557" s="90">
        <f t="shared" ca="1" si="740"/>
        <v>0</v>
      </c>
      <c r="S557" s="90">
        <f t="shared" ca="1" si="740"/>
        <v>0</v>
      </c>
      <c r="T557" s="90">
        <f t="shared" ca="1" si="740"/>
        <v>0</v>
      </c>
      <c r="U557" s="90">
        <f t="shared" ca="1" si="740"/>
        <v>0</v>
      </c>
      <c r="V557" s="90">
        <f t="shared" ca="1" si="740"/>
        <v>0</v>
      </c>
      <c r="W557" s="90">
        <f t="shared" ca="1" si="740"/>
        <v>0</v>
      </c>
      <c r="X557" s="90">
        <f t="shared" ca="1" si="740"/>
        <v>0</v>
      </c>
      <c r="Y557" s="90">
        <f t="shared" ca="1" si="740"/>
        <v>0</v>
      </c>
      <c r="Z557" s="90">
        <f t="shared" ca="1" si="740"/>
        <v>0</v>
      </c>
      <c r="AA557" s="90">
        <f t="shared" ca="1" si="740"/>
        <v>0</v>
      </c>
      <c r="AB557" s="90">
        <f t="shared" ca="1" si="740"/>
        <v>0</v>
      </c>
      <c r="AC557" s="90">
        <f t="shared" ca="1" si="740"/>
        <v>0</v>
      </c>
      <c r="AD557" s="90">
        <f t="shared" ca="1" si="740"/>
        <v>0</v>
      </c>
      <c r="AE557" s="90">
        <f t="shared" ca="1" si="740"/>
        <v>0</v>
      </c>
      <c r="AF557" s="90">
        <f t="shared" ca="1" si="740"/>
        <v>0</v>
      </c>
      <c r="AG557" s="90">
        <f t="shared" ca="1" si="740"/>
        <v>0</v>
      </c>
      <c r="AH557" s="90">
        <f t="shared" ca="1" si="740"/>
        <v>0</v>
      </c>
      <c r="AI557" s="90">
        <f t="shared" ca="1" si="740"/>
        <v>6833</v>
      </c>
      <c r="AJ557" s="90">
        <f t="shared" ca="1" si="740"/>
        <v>18447</v>
      </c>
      <c r="AK557" s="90">
        <f t="shared" ca="1" si="740"/>
        <v>0</v>
      </c>
      <c r="AL557" s="90">
        <f t="shared" ca="1" si="740"/>
        <v>0</v>
      </c>
      <c r="AM557" s="90">
        <f t="shared" ca="1" si="740"/>
        <v>0</v>
      </c>
      <c r="AN557" s="90">
        <f t="shared" ca="1" si="740"/>
        <v>0</v>
      </c>
      <c r="AO557" s="90">
        <f t="shared" ca="1" si="740"/>
        <v>0</v>
      </c>
      <c r="AP557" s="90">
        <f t="shared" ca="1" si="740"/>
        <v>0</v>
      </c>
      <c r="AQ557" s="90">
        <f t="shared" ca="1" si="740"/>
        <v>0</v>
      </c>
      <c r="AR557" s="90">
        <f t="shared" ca="1" si="740"/>
        <v>0</v>
      </c>
      <c r="AS557" s="90">
        <f t="shared" ca="1" si="740"/>
        <v>0</v>
      </c>
      <c r="AT557" s="90">
        <f t="shared" ca="1" si="740"/>
        <v>0</v>
      </c>
      <c r="AU557" s="90">
        <f t="shared" ca="1" si="740"/>
        <v>0</v>
      </c>
      <c r="AV557" s="90">
        <f t="shared" ca="1" si="740"/>
        <v>0</v>
      </c>
      <c r="AW557" s="90">
        <f t="shared" ca="1" si="740"/>
        <v>0</v>
      </c>
      <c r="AX557" s="90">
        <f t="shared" ca="1" si="740"/>
        <v>0</v>
      </c>
      <c r="AY557" s="90">
        <f t="shared" ca="1" si="740"/>
        <v>0</v>
      </c>
      <c r="AZ557" s="90">
        <f t="shared" ca="1" si="740"/>
        <v>0</v>
      </c>
      <c r="BA557" s="90">
        <f t="shared" ca="1" si="740"/>
        <v>0</v>
      </c>
      <c r="BB557" s="90">
        <f t="shared" ca="1" si="740"/>
        <v>0</v>
      </c>
      <c r="BC557" s="90">
        <f t="shared" ca="1" si="740"/>
        <v>0</v>
      </c>
      <c r="BD557" s="90">
        <f t="shared" ca="1" si="740"/>
        <v>0</v>
      </c>
      <c r="BE557" s="90">
        <f t="shared" ca="1" si="740"/>
        <v>0</v>
      </c>
      <c r="BF557" s="90">
        <f t="shared" ca="1" si="740"/>
        <v>0</v>
      </c>
      <c r="BG557" s="90">
        <f t="shared" ca="1" si="740"/>
        <v>0</v>
      </c>
      <c r="BH557" s="90">
        <f t="shared" ca="1" si="740"/>
        <v>0</v>
      </c>
      <c r="BI557" s="90">
        <f t="shared" ca="1" si="740"/>
        <v>0</v>
      </c>
      <c r="BJ557" s="90">
        <f t="shared" ca="1" si="740"/>
        <v>0</v>
      </c>
      <c r="BK557" s="90">
        <f t="shared" ca="1" si="740"/>
        <v>0</v>
      </c>
      <c r="BL557" s="90">
        <f t="shared" ca="1" si="740"/>
        <v>0</v>
      </c>
      <c r="BM557" s="90">
        <f t="shared" ca="1" si="740"/>
        <v>0</v>
      </c>
      <c r="BN557" s="90">
        <f t="shared" ca="1" si="740"/>
        <v>0</v>
      </c>
      <c r="BO557" s="90">
        <f t="shared" ca="1" si="740"/>
        <v>0</v>
      </c>
      <c r="BP557" s="90">
        <f t="shared" ca="1" si="740"/>
        <v>0</v>
      </c>
      <c r="BQ557" s="90">
        <f t="shared" ca="1" si="740"/>
        <v>0</v>
      </c>
      <c r="BR557" s="90">
        <f t="shared" ca="1" si="740"/>
        <v>0</v>
      </c>
      <c r="BS557" s="90">
        <f t="shared" ref="BS557:CG557" ca="1" si="741">ROUND(BS$395,0)</f>
        <v>0</v>
      </c>
      <c r="BT557" s="90">
        <f t="shared" ca="1" si="741"/>
        <v>0</v>
      </c>
      <c r="BU557" s="90">
        <f t="shared" ca="1" si="741"/>
        <v>0</v>
      </c>
      <c r="BV557" s="90">
        <f t="shared" ca="1" si="741"/>
        <v>0</v>
      </c>
      <c r="BW557" s="90">
        <f t="shared" ca="1" si="741"/>
        <v>0</v>
      </c>
      <c r="BX557" s="90">
        <f t="shared" ca="1" si="741"/>
        <v>0</v>
      </c>
      <c r="BY557" s="90">
        <f t="shared" ca="1" si="741"/>
        <v>0</v>
      </c>
      <c r="BZ557" s="90">
        <f t="shared" ca="1" si="741"/>
        <v>0</v>
      </c>
      <c r="CA557" s="90">
        <f t="shared" ca="1" si="741"/>
        <v>0</v>
      </c>
      <c r="CB557" s="90">
        <f t="shared" ca="1" si="741"/>
        <v>0</v>
      </c>
      <c r="CC557" s="90">
        <f t="shared" ca="1" si="741"/>
        <v>0</v>
      </c>
      <c r="CD557" s="90">
        <f t="shared" ca="1" si="741"/>
        <v>0</v>
      </c>
      <c r="CE557" s="90">
        <f t="shared" ca="1" si="741"/>
        <v>0</v>
      </c>
      <c r="CF557" s="90">
        <f t="shared" ca="1" si="741"/>
        <v>0</v>
      </c>
      <c r="CG557" s="90">
        <f t="shared" ca="1" si="741"/>
        <v>0</v>
      </c>
    </row>
    <row r="559" spans="1:85" x14ac:dyDescent="0.25">
      <c r="F559" s="128">
        <f>F515</f>
        <v>41820</v>
      </c>
      <c r="G559" s="128">
        <f t="shared" ref="G559:BR559" si="742">G515</f>
        <v>42004</v>
      </c>
      <c r="H559" s="128">
        <f t="shared" si="742"/>
        <v>42185</v>
      </c>
      <c r="I559" s="128">
        <f t="shared" si="742"/>
        <v>42369</v>
      </c>
      <c r="J559" s="128">
        <f t="shared" si="742"/>
        <v>42551</v>
      </c>
      <c r="K559" s="128">
        <f t="shared" si="742"/>
        <v>42735</v>
      </c>
      <c r="L559" s="128">
        <f t="shared" si="742"/>
        <v>42916</v>
      </c>
      <c r="M559" s="128">
        <f t="shared" si="742"/>
        <v>43100</v>
      </c>
      <c r="N559" s="128">
        <f t="shared" si="742"/>
        <v>43281</v>
      </c>
      <c r="O559" s="128">
        <f t="shared" si="742"/>
        <v>43465</v>
      </c>
      <c r="P559" s="128">
        <f t="shared" si="742"/>
        <v>43646</v>
      </c>
      <c r="Q559" s="128">
        <f t="shared" si="742"/>
        <v>43830</v>
      </c>
      <c r="R559" s="128">
        <f t="shared" si="742"/>
        <v>44012</v>
      </c>
      <c r="S559" s="128">
        <f t="shared" si="742"/>
        <v>44196</v>
      </c>
      <c r="T559" s="128">
        <f t="shared" si="742"/>
        <v>44377</v>
      </c>
      <c r="U559" s="128">
        <f t="shared" si="742"/>
        <v>44561</v>
      </c>
      <c r="V559" s="128">
        <f t="shared" si="742"/>
        <v>44742</v>
      </c>
      <c r="W559" s="128">
        <f t="shared" si="742"/>
        <v>44926</v>
      </c>
      <c r="X559" s="128">
        <f t="shared" si="742"/>
        <v>45107</v>
      </c>
      <c r="Y559" s="128">
        <f t="shared" si="742"/>
        <v>45291</v>
      </c>
      <c r="Z559" s="128">
        <f t="shared" si="742"/>
        <v>45473</v>
      </c>
      <c r="AA559" s="128">
        <f t="shared" si="742"/>
        <v>45657</v>
      </c>
      <c r="AB559" s="128">
        <f t="shared" si="742"/>
        <v>45838</v>
      </c>
      <c r="AC559" s="128">
        <f t="shared" si="742"/>
        <v>46022</v>
      </c>
      <c r="AD559" s="128">
        <f t="shared" si="742"/>
        <v>46203</v>
      </c>
      <c r="AE559" s="128">
        <f t="shared" si="742"/>
        <v>46387</v>
      </c>
      <c r="AF559" s="128">
        <f t="shared" si="742"/>
        <v>46568</v>
      </c>
      <c r="AG559" s="128">
        <f t="shared" si="742"/>
        <v>46752</v>
      </c>
      <c r="AH559" s="128">
        <f t="shared" si="742"/>
        <v>46934</v>
      </c>
      <c r="AI559" s="128">
        <f t="shared" si="742"/>
        <v>47118</v>
      </c>
      <c r="AJ559" s="128">
        <f t="shared" si="742"/>
        <v>47299</v>
      </c>
      <c r="AK559" s="128">
        <f t="shared" si="742"/>
        <v>47483</v>
      </c>
      <c r="AL559" s="128">
        <f t="shared" si="742"/>
        <v>47664</v>
      </c>
      <c r="AM559" s="128">
        <f t="shared" si="742"/>
        <v>47848</v>
      </c>
      <c r="AN559" s="128">
        <f t="shared" si="742"/>
        <v>48029</v>
      </c>
      <c r="AO559" s="128">
        <f t="shared" si="742"/>
        <v>48213</v>
      </c>
      <c r="AP559" s="128">
        <f t="shared" si="742"/>
        <v>48395</v>
      </c>
      <c r="AQ559" s="128">
        <f t="shared" si="742"/>
        <v>48579</v>
      </c>
      <c r="AR559" s="128">
        <f t="shared" si="742"/>
        <v>48760</v>
      </c>
      <c r="AS559" s="128">
        <f t="shared" si="742"/>
        <v>48944</v>
      </c>
      <c r="AT559" s="128">
        <f t="shared" si="742"/>
        <v>49125</v>
      </c>
      <c r="AU559" s="128">
        <f t="shared" si="742"/>
        <v>49309</v>
      </c>
      <c r="AV559" s="128">
        <f t="shared" si="742"/>
        <v>49490</v>
      </c>
      <c r="AW559" s="128">
        <f t="shared" si="742"/>
        <v>49674</v>
      </c>
      <c r="AX559" s="128" t="str">
        <f t="shared" si="742"/>
        <v/>
      </c>
      <c r="AY559" s="128" t="str">
        <f t="shared" si="742"/>
        <v/>
      </c>
      <c r="AZ559" s="128" t="str">
        <f t="shared" si="742"/>
        <v/>
      </c>
      <c r="BA559" s="128" t="str">
        <f t="shared" si="742"/>
        <v/>
      </c>
      <c r="BB559" s="128" t="str">
        <f t="shared" si="742"/>
        <v/>
      </c>
      <c r="BC559" s="128" t="str">
        <f t="shared" si="742"/>
        <v/>
      </c>
      <c r="BD559" s="128" t="str">
        <f t="shared" si="742"/>
        <v/>
      </c>
      <c r="BE559" s="128" t="str">
        <f t="shared" si="742"/>
        <v/>
      </c>
      <c r="BF559" s="128" t="str">
        <f t="shared" si="742"/>
        <v/>
      </c>
      <c r="BG559" s="128" t="str">
        <f t="shared" si="742"/>
        <v/>
      </c>
      <c r="BH559" s="128" t="str">
        <f t="shared" si="742"/>
        <v/>
      </c>
      <c r="BI559" s="128" t="str">
        <f t="shared" si="742"/>
        <v/>
      </c>
      <c r="BJ559" s="128" t="str">
        <f t="shared" si="742"/>
        <v/>
      </c>
      <c r="BK559" s="128" t="str">
        <f t="shared" si="742"/>
        <v/>
      </c>
      <c r="BL559" s="128" t="str">
        <f t="shared" si="742"/>
        <v/>
      </c>
      <c r="BM559" s="128" t="str">
        <f t="shared" si="742"/>
        <v/>
      </c>
      <c r="BN559" s="128" t="str">
        <f t="shared" si="742"/>
        <v/>
      </c>
      <c r="BO559" s="128" t="str">
        <f t="shared" si="742"/>
        <v/>
      </c>
      <c r="BP559" s="128" t="str">
        <f t="shared" si="742"/>
        <v/>
      </c>
      <c r="BQ559" s="128" t="str">
        <f t="shared" si="742"/>
        <v/>
      </c>
      <c r="BR559" s="128" t="str">
        <f t="shared" si="742"/>
        <v/>
      </c>
      <c r="BS559" s="128" t="str">
        <f t="shared" ref="BS559:CG559" si="743">BS515</f>
        <v/>
      </c>
      <c r="BT559" s="128" t="str">
        <f t="shared" si="743"/>
        <v/>
      </c>
      <c r="BU559" s="128" t="str">
        <f t="shared" si="743"/>
        <v/>
      </c>
      <c r="BV559" s="128" t="str">
        <f t="shared" si="743"/>
        <v/>
      </c>
      <c r="BW559" s="128" t="str">
        <f t="shared" si="743"/>
        <v/>
      </c>
      <c r="BX559" s="128" t="str">
        <f t="shared" si="743"/>
        <v/>
      </c>
      <c r="BY559" s="128" t="str">
        <f t="shared" si="743"/>
        <v/>
      </c>
      <c r="BZ559" s="128" t="str">
        <f t="shared" si="743"/>
        <v/>
      </c>
      <c r="CA559" s="128" t="str">
        <f t="shared" si="743"/>
        <v/>
      </c>
      <c r="CB559" s="128" t="str">
        <f t="shared" si="743"/>
        <v/>
      </c>
      <c r="CC559" s="128" t="str">
        <f t="shared" si="743"/>
        <v/>
      </c>
      <c r="CD559" s="128" t="str">
        <f t="shared" si="743"/>
        <v/>
      </c>
      <c r="CE559" s="128" t="str">
        <f t="shared" si="743"/>
        <v/>
      </c>
      <c r="CF559" s="128" t="str">
        <f t="shared" si="743"/>
        <v/>
      </c>
      <c r="CG559" s="128" t="str">
        <f t="shared" si="743"/>
        <v/>
      </c>
    </row>
    <row r="560" spans="1:85" x14ac:dyDescent="0.25">
      <c r="A560" s="74" t="s">
        <v>1258</v>
      </c>
      <c r="C560" s="66" t="s">
        <v>906</v>
      </c>
      <c r="E560" s="66" t="str">
        <f t="shared" ref="E560:E567" si="744">B377</f>
        <v>Cash balance in bank (unable to release to equity investors)</v>
      </c>
      <c r="F560" s="90">
        <f ca="1">ROUND(F$377,0)</f>
        <v>0</v>
      </c>
      <c r="G560" s="90">
        <f t="shared" ref="G560:BR560" ca="1" si="745">ROUND(G$377,0)</f>
        <v>3584</v>
      </c>
      <c r="H560" s="90">
        <f t="shared" ca="1" si="745"/>
        <v>10842</v>
      </c>
      <c r="I560" s="90">
        <f t="shared" ca="1" si="745"/>
        <v>18025</v>
      </c>
      <c r="J560" s="90">
        <f t="shared" ca="1" si="745"/>
        <v>24508</v>
      </c>
      <c r="K560" s="90">
        <f t="shared" ca="1" si="745"/>
        <v>30767</v>
      </c>
      <c r="L560" s="90">
        <f t="shared" ca="1" si="745"/>
        <v>36175</v>
      </c>
      <c r="M560" s="90">
        <f t="shared" ca="1" si="745"/>
        <v>41454</v>
      </c>
      <c r="N560" s="90">
        <f t="shared" ca="1" si="745"/>
        <v>45853</v>
      </c>
      <c r="O560" s="90">
        <f t="shared" ca="1" si="745"/>
        <v>50094</v>
      </c>
      <c r="P560" s="90">
        <f t="shared" ca="1" si="745"/>
        <v>53423</v>
      </c>
      <c r="Q560" s="90">
        <f t="shared" ca="1" si="745"/>
        <v>56562</v>
      </c>
      <c r="R560" s="90">
        <f t="shared" ca="1" si="745"/>
        <v>58881</v>
      </c>
      <c r="S560" s="90">
        <f t="shared" ca="1" si="745"/>
        <v>60853</v>
      </c>
      <c r="T560" s="90">
        <f t="shared" ca="1" si="745"/>
        <v>61847</v>
      </c>
      <c r="U560" s="90">
        <f t="shared" ca="1" si="745"/>
        <v>62581</v>
      </c>
      <c r="V560" s="90">
        <f t="shared" ca="1" si="745"/>
        <v>62302</v>
      </c>
      <c r="W560" s="90">
        <f t="shared" ca="1" si="745"/>
        <v>61725</v>
      </c>
      <c r="X560" s="90">
        <f t="shared" ca="1" si="745"/>
        <v>60094</v>
      </c>
      <c r="Y560" s="90">
        <f t="shared" ca="1" si="745"/>
        <v>58127</v>
      </c>
      <c r="Z560" s="90">
        <f t="shared" ca="1" si="745"/>
        <v>55189</v>
      </c>
      <c r="AA560" s="90">
        <f t="shared" ca="1" si="745"/>
        <v>51748</v>
      </c>
      <c r="AB560" s="90">
        <f t="shared" ca="1" si="745"/>
        <v>47169</v>
      </c>
      <c r="AC560" s="90">
        <f t="shared" ca="1" si="745"/>
        <v>42167</v>
      </c>
      <c r="AD560" s="90">
        <f t="shared" ca="1" si="745"/>
        <v>35980</v>
      </c>
      <c r="AE560" s="90">
        <f t="shared" ca="1" si="745"/>
        <v>29321</v>
      </c>
      <c r="AF560" s="90">
        <f t="shared" ca="1" si="745"/>
        <v>21430</v>
      </c>
      <c r="AG560" s="90">
        <f t="shared" ca="1" si="745"/>
        <v>13016</v>
      </c>
      <c r="AH560" s="90">
        <f t="shared" ca="1" si="745"/>
        <v>3440</v>
      </c>
      <c r="AI560" s="90">
        <f t="shared" ca="1" si="745"/>
        <v>0</v>
      </c>
      <c r="AJ560" s="90">
        <f t="shared" ca="1" si="745"/>
        <v>0</v>
      </c>
      <c r="AK560" s="90">
        <f t="shared" ca="1" si="745"/>
        <v>5176</v>
      </c>
      <c r="AL560" s="90">
        <f t="shared" ca="1" si="745"/>
        <v>4462</v>
      </c>
      <c r="AM560" s="90">
        <f t="shared" ca="1" si="745"/>
        <v>4116</v>
      </c>
      <c r="AN560" s="90">
        <f t="shared" ca="1" si="745"/>
        <v>3402</v>
      </c>
      <c r="AO560" s="90">
        <f t="shared" ca="1" si="745"/>
        <v>3056</v>
      </c>
      <c r="AP560" s="90">
        <f t="shared" ca="1" si="745"/>
        <v>2465</v>
      </c>
      <c r="AQ560" s="90">
        <f t="shared" ca="1" si="745"/>
        <v>2119</v>
      </c>
      <c r="AR560" s="90">
        <f t="shared" ca="1" si="745"/>
        <v>1405</v>
      </c>
      <c r="AS560" s="90">
        <f t="shared" ca="1" si="745"/>
        <v>1060</v>
      </c>
      <c r="AT560" s="90">
        <f t="shared" ca="1" si="745"/>
        <v>346</v>
      </c>
      <c r="AU560" s="90">
        <f t="shared" ca="1" si="745"/>
        <v>0</v>
      </c>
      <c r="AV560" s="90">
        <f t="shared" ca="1" si="745"/>
        <v>0</v>
      </c>
      <c r="AW560" s="90">
        <f t="shared" ca="1" si="745"/>
        <v>0</v>
      </c>
      <c r="AX560" s="90">
        <f t="shared" ca="1" si="745"/>
        <v>0</v>
      </c>
      <c r="AY560" s="90">
        <f t="shared" ca="1" si="745"/>
        <v>0</v>
      </c>
      <c r="AZ560" s="90">
        <f t="shared" ca="1" si="745"/>
        <v>0</v>
      </c>
      <c r="BA560" s="90">
        <f t="shared" ca="1" si="745"/>
        <v>0</v>
      </c>
      <c r="BB560" s="90">
        <f t="shared" ca="1" si="745"/>
        <v>0</v>
      </c>
      <c r="BC560" s="90">
        <f t="shared" ca="1" si="745"/>
        <v>0</v>
      </c>
      <c r="BD560" s="90">
        <f t="shared" ca="1" si="745"/>
        <v>0</v>
      </c>
      <c r="BE560" s="90">
        <f t="shared" ca="1" si="745"/>
        <v>0</v>
      </c>
      <c r="BF560" s="90">
        <f t="shared" ca="1" si="745"/>
        <v>0</v>
      </c>
      <c r="BG560" s="90">
        <f t="shared" ca="1" si="745"/>
        <v>0</v>
      </c>
      <c r="BH560" s="90">
        <f t="shared" ca="1" si="745"/>
        <v>0</v>
      </c>
      <c r="BI560" s="90">
        <f t="shared" ca="1" si="745"/>
        <v>0</v>
      </c>
      <c r="BJ560" s="90">
        <f t="shared" ca="1" si="745"/>
        <v>0</v>
      </c>
      <c r="BK560" s="90">
        <f t="shared" ca="1" si="745"/>
        <v>0</v>
      </c>
      <c r="BL560" s="90">
        <f t="shared" ca="1" si="745"/>
        <v>0</v>
      </c>
      <c r="BM560" s="90">
        <f t="shared" ca="1" si="745"/>
        <v>0</v>
      </c>
      <c r="BN560" s="90">
        <f t="shared" ca="1" si="745"/>
        <v>0</v>
      </c>
      <c r="BO560" s="90">
        <f t="shared" ca="1" si="745"/>
        <v>0</v>
      </c>
      <c r="BP560" s="90">
        <f t="shared" ca="1" si="745"/>
        <v>0</v>
      </c>
      <c r="BQ560" s="90">
        <f t="shared" ca="1" si="745"/>
        <v>0</v>
      </c>
      <c r="BR560" s="90">
        <f t="shared" ca="1" si="745"/>
        <v>0</v>
      </c>
      <c r="BS560" s="90">
        <f t="shared" ref="BS560:CG560" ca="1" si="746">ROUND(BS$377,0)</f>
        <v>0</v>
      </c>
      <c r="BT560" s="90">
        <f t="shared" ca="1" si="746"/>
        <v>0</v>
      </c>
      <c r="BU560" s="90">
        <f t="shared" ca="1" si="746"/>
        <v>0</v>
      </c>
      <c r="BV560" s="90">
        <f t="shared" ca="1" si="746"/>
        <v>0</v>
      </c>
      <c r="BW560" s="90">
        <f t="shared" ca="1" si="746"/>
        <v>0</v>
      </c>
      <c r="BX560" s="90">
        <f t="shared" ca="1" si="746"/>
        <v>0</v>
      </c>
      <c r="BY560" s="90">
        <f t="shared" ca="1" si="746"/>
        <v>0</v>
      </c>
      <c r="BZ560" s="90">
        <f t="shared" ca="1" si="746"/>
        <v>0</v>
      </c>
      <c r="CA560" s="90">
        <f t="shared" ca="1" si="746"/>
        <v>0</v>
      </c>
      <c r="CB560" s="90">
        <f t="shared" ca="1" si="746"/>
        <v>0</v>
      </c>
      <c r="CC560" s="90">
        <f t="shared" ca="1" si="746"/>
        <v>0</v>
      </c>
      <c r="CD560" s="90">
        <f t="shared" ca="1" si="746"/>
        <v>0</v>
      </c>
      <c r="CE560" s="90">
        <f t="shared" ca="1" si="746"/>
        <v>0</v>
      </c>
      <c r="CF560" s="90">
        <f t="shared" ca="1" si="746"/>
        <v>0</v>
      </c>
      <c r="CG560" s="90">
        <f t="shared" ca="1" si="746"/>
        <v>0</v>
      </c>
    </row>
    <row r="561" spans="1:86" x14ac:dyDescent="0.25">
      <c r="C561" s="66" t="s">
        <v>906</v>
      </c>
      <c r="E561" s="66" t="str">
        <f t="shared" si="744"/>
        <v>Decommissioning bond debtor</v>
      </c>
      <c r="F561" s="90">
        <f>ROUND(F$378,0)</f>
        <v>0</v>
      </c>
      <c r="G561" s="90">
        <f t="shared" ref="G561:BR561" si="747">ROUND(G$378,0)</f>
        <v>0</v>
      </c>
      <c r="H561" s="90">
        <f t="shared" si="747"/>
        <v>0</v>
      </c>
      <c r="I561" s="90">
        <f t="shared" si="747"/>
        <v>0</v>
      </c>
      <c r="J561" s="90">
        <f t="shared" si="747"/>
        <v>0</v>
      </c>
      <c r="K561" s="90">
        <f t="shared" si="747"/>
        <v>0</v>
      </c>
      <c r="L561" s="90">
        <f t="shared" si="747"/>
        <v>0</v>
      </c>
      <c r="M561" s="90">
        <f t="shared" si="747"/>
        <v>0</v>
      </c>
      <c r="N561" s="90">
        <f t="shared" si="747"/>
        <v>0</v>
      </c>
      <c r="O561" s="90">
        <f t="shared" si="747"/>
        <v>0</v>
      </c>
      <c r="P561" s="90">
        <f t="shared" si="747"/>
        <v>0</v>
      </c>
      <c r="Q561" s="90">
        <f t="shared" si="747"/>
        <v>0</v>
      </c>
      <c r="R561" s="90">
        <f t="shared" si="747"/>
        <v>0</v>
      </c>
      <c r="S561" s="90">
        <f t="shared" si="747"/>
        <v>0</v>
      </c>
      <c r="T561" s="90">
        <f t="shared" si="747"/>
        <v>0</v>
      </c>
      <c r="U561" s="90">
        <f t="shared" si="747"/>
        <v>0</v>
      </c>
      <c r="V561" s="90">
        <f t="shared" si="747"/>
        <v>0</v>
      </c>
      <c r="W561" s="90">
        <f t="shared" si="747"/>
        <v>0</v>
      </c>
      <c r="X561" s="90">
        <f t="shared" si="747"/>
        <v>0</v>
      </c>
      <c r="Y561" s="90">
        <f t="shared" si="747"/>
        <v>0</v>
      </c>
      <c r="Z561" s="90">
        <f t="shared" si="747"/>
        <v>0</v>
      </c>
      <c r="AA561" s="90">
        <f t="shared" si="747"/>
        <v>0</v>
      </c>
      <c r="AB561" s="90">
        <f t="shared" si="747"/>
        <v>0</v>
      </c>
      <c r="AC561" s="90">
        <f t="shared" si="747"/>
        <v>0</v>
      </c>
      <c r="AD561" s="90">
        <f t="shared" si="747"/>
        <v>0</v>
      </c>
      <c r="AE561" s="90">
        <f t="shared" si="747"/>
        <v>0</v>
      </c>
      <c r="AF561" s="90">
        <f t="shared" si="747"/>
        <v>0</v>
      </c>
      <c r="AG561" s="90">
        <f t="shared" si="747"/>
        <v>0</v>
      </c>
      <c r="AH561" s="90">
        <f t="shared" si="747"/>
        <v>0</v>
      </c>
      <c r="AI561" s="90">
        <f t="shared" si="747"/>
        <v>0</v>
      </c>
      <c r="AJ561" s="90">
        <f t="shared" si="747"/>
        <v>0</v>
      </c>
      <c r="AK561" s="90">
        <f t="shared" si="747"/>
        <v>0</v>
      </c>
      <c r="AL561" s="90">
        <f t="shared" si="747"/>
        <v>0</v>
      </c>
      <c r="AM561" s="90">
        <f t="shared" si="747"/>
        <v>0</v>
      </c>
      <c r="AN561" s="90">
        <f t="shared" si="747"/>
        <v>0</v>
      </c>
      <c r="AO561" s="90">
        <f t="shared" si="747"/>
        <v>0</v>
      </c>
      <c r="AP561" s="90">
        <f t="shared" si="747"/>
        <v>0</v>
      </c>
      <c r="AQ561" s="90">
        <f t="shared" si="747"/>
        <v>0</v>
      </c>
      <c r="AR561" s="90">
        <f t="shared" si="747"/>
        <v>0</v>
      </c>
      <c r="AS561" s="90">
        <f t="shared" si="747"/>
        <v>0</v>
      </c>
      <c r="AT561" s="90">
        <f t="shared" si="747"/>
        <v>0</v>
      </c>
      <c r="AU561" s="90">
        <f t="shared" si="747"/>
        <v>0</v>
      </c>
      <c r="AV561" s="90">
        <f t="shared" si="747"/>
        <v>0</v>
      </c>
      <c r="AW561" s="90">
        <f t="shared" si="747"/>
        <v>0</v>
      </c>
      <c r="AX561" s="90">
        <f t="shared" si="747"/>
        <v>0</v>
      </c>
      <c r="AY561" s="90">
        <f t="shared" si="747"/>
        <v>0</v>
      </c>
      <c r="AZ561" s="90">
        <f t="shared" si="747"/>
        <v>0</v>
      </c>
      <c r="BA561" s="90">
        <f t="shared" si="747"/>
        <v>0</v>
      </c>
      <c r="BB561" s="90">
        <f t="shared" si="747"/>
        <v>0</v>
      </c>
      <c r="BC561" s="90">
        <f t="shared" si="747"/>
        <v>0</v>
      </c>
      <c r="BD561" s="90">
        <f t="shared" si="747"/>
        <v>0</v>
      </c>
      <c r="BE561" s="90">
        <f t="shared" si="747"/>
        <v>0</v>
      </c>
      <c r="BF561" s="90">
        <f t="shared" si="747"/>
        <v>0</v>
      </c>
      <c r="BG561" s="90">
        <f t="shared" si="747"/>
        <v>0</v>
      </c>
      <c r="BH561" s="90">
        <f t="shared" si="747"/>
        <v>0</v>
      </c>
      <c r="BI561" s="90">
        <f t="shared" si="747"/>
        <v>0</v>
      </c>
      <c r="BJ561" s="90">
        <f t="shared" si="747"/>
        <v>0</v>
      </c>
      <c r="BK561" s="90">
        <f t="shared" si="747"/>
        <v>0</v>
      </c>
      <c r="BL561" s="90">
        <f t="shared" si="747"/>
        <v>0</v>
      </c>
      <c r="BM561" s="90">
        <f t="shared" si="747"/>
        <v>0</v>
      </c>
      <c r="BN561" s="90">
        <f t="shared" si="747"/>
        <v>0</v>
      </c>
      <c r="BO561" s="90">
        <f t="shared" si="747"/>
        <v>0</v>
      </c>
      <c r="BP561" s="90">
        <f t="shared" si="747"/>
        <v>0</v>
      </c>
      <c r="BQ561" s="90">
        <f t="shared" si="747"/>
        <v>0</v>
      </c>
      <c r="BR561" s="90">
        <f t="shared" si="747"/>
        <v>0</v>
      </c>
      <c r="BS561" s="90">
        <f t="shared" ref="BS561:CG561" si="748">ROUND(BS$378,0)</f>
        <v>0</v>
      </c>
      <c r="BT561" s="90">
        <f t="shared" si="748"/>
        <v>0</v>
      </c>
      <c r="BU561" s="90">
        <f t="shared" si="748"/>
        <v>0</v>
      </c>
      <c r="BV561" s="90">
        <f t="shared" si="748"/>
        <v>0</v>
      </c>
      <c r="BW561" s="90">
        <f t="shared" si="748"/>
        <v>0</v>
      </c>
      <c r="BX561" s="90">
        <f t="shared" si="748"/>
        <v>0</v>
      </c>
      <c r="BY561" s="90">
        <f t="shared" si="748"/>
        <v>0</v>
      </c>
      <c r="BZ561" s="90">
        <f t="shared" si="748"/>
        <v>0</v>
      </c>
      <c r="CA561" s="90">
        <f t="shared" si="748"/>
        <v>0</v>
      </c>
      <c r="CB561" s="90">
        <f t="shared" si="748"/>
        <v>0</v>
      </c>
      <c r="CC561" s="90">
        <f t="shared" si="748"/>
        <v>0</v>
      </c>
      <c r="CD561" s="90">
        <f t="shared" si="748"/>
        <v>0</v>
      </c>
      <c r="CE561" s="90">
        <f t="shared" si="748"/>
        <v>0</v>
      </c>
      <c r="CF561" s="90">
        <f t="shared" si="748"/>
        <v>0</v>
      </c>
      <c r="CG561" s="90">
        <f t="shared" si="748"/>
        <v>0</v>
      </c>
    </row>
    <row r="562" spans="1:86" x14ac:dyDescent="0.25">
      <c r="C562" s="66" t="s">
        <v>906</v>
      </c>
      <c r="E562" s="66" t="str">
        <f t="shared" si="744"/>
        <v>Revenue Delay Account</v>
      </c>
      <c r="F562" s="90">
        <f>ROUND(F$379,0)</f>
        <v>0</v>
      </c>
      <c r="G562" s="90">
        <f t="shared" ref="G562:BR562" si="749">ROUND(G$379,0)</f>
        <v>0</v>
      </c>
      <c r="H562" s="90">
        <f t="shared" si="749"/>
        <v>0</v>
      </c>
      <c r="I562" s="90">
        <f t="shared" si="749"/>
        <v>0</v>
      </c>
      <c r="J562" s="90">
        <f t="shared" si="749"/>
        <v>0</v>
      </c>
      <c r="K562" s="90">
        <f t="shared" si="749"/>
        <v>0</v>
      </c>
      <c r="L562" s="90">
        <f t="shared" si="749"/>
        <v>0</v>
      </c>
      <c r="M562" s="90">
        <f t="shared" si="749"/>
        <v>0</v>
      </c>
      <c r="N562" s="90">
        <f t="shared" si="749"/>
        <v>0</v>
      </c>
      <c r="O562" s="90">
        <f t="shared" si="749"/>
        <v>0</v>
      </c>
      <c r="P562" s="90">
        <f t="shared" si="749"/>
        <v>0</v>
      </c>
      <c r="Q562" s="90">
        <f t="shared" si="749"/>
        <v>0</v>
      </c>
      <c r="R562" s="90">
        <f t="shared" si="749"/>
        <v>0</v>
      </c>
      <c r="S562" s="90">
        <f t="shared" si="749"/>
        <v>0</v>
      </c>
      <c r="T562" s="90">
        <f t="shared" si="749"/>
        <v>0</v>
      </c>
      <c r="U562" s="90">
        <f t="shared" si="749"/>
        <v>0</v>
      </c>
      <c r="V562" s="90">
        <f t="shared" si="749"/>
        <v>0</v>
      </c>
      <c r="W562" s="90">
        <f t="shared" si="749"/>
        <v>0</v>
      </c>
      <c r="X562" s="90">
        <f t="shared" si="749"/>
        <v>0</v>
      </c>
      <c r="Y562" s="90">
        <f t="shared" si="749"/>
        <v>0</v>
      </c>
      <c r="Z562" s="90">
        <f t="shared" si="749"/>
        <v>0</v>
      </c>
      <c r="AA562" s="90">
        <f t="shared" si="749"/>
        <v>0</v>
      </c>
      <c r="AB562" s="90">
        <f t="shared" si="749"/>
        <v>0</v>
      </c>
      <c r="AC562" s="90">
        <f t="shared" si="749"/>
        <v>0</v>
      </c>
      <c r="AD562" s="90">
        <f t="shared" si="749"/>
        <v>0</v>
      </c>
      <c r="AE562" s="90">
        <f t="shared" si="749"/>
        <v>0</v>
      </c>
      <c r="AF562" s="90">
        <f t="shared" si="749"/>
        <v>0</v>
      </c>
      <c r="AG562" s="90">
        <f t="shared" si="749"/>
        <v>0</v>
      </c>
      <c r="AH562" s="90">
        <f t="shared" si="749"/>
        <v>0</v>
      </c>
      <c r="AI562" s="90">
        <f t="shared" si="749"/>
        <v>0</v>
      </c>
      <c r="AJ562" s="90">
        <f t="shared" si="749"/>
        <v>0</v>
      </c>
      <c r="AK562" s="90">
        <f t="shared" si="749"/>
        <v>0</v>
      </c>
      <c r="AL562" s="90">
        <f t="shared" si="749"/>
        <v>0</v>
      </c>
      <c r="AM562" s="90">
        <f t="shared" si="749"/>
        <v>0</v>
      </c>
      <c r="AN562" s="90">
        <f t="shared" si="749"/>
        <v>0</v>
      </c>
      <c r="AO562" s="90">
        <f t="shared" si="749"/>
        <v>0</v>
      </c>
      <c r="AP562" s="90">
        <f t="shared" si="749"/>
        <v>0</v>
      </c>
      <c r="AQ562" s="90">
        <f t="shared" si="749"/>
        <v>0</v>
      </c>
      <c r="AR562" s="90">
        <f t="shared" si="749"/>
        <v>0</v>
      </c>
      <c r="AS562" s="90">
        <f t="shared" si="749"/>
        <v>0</v>
      </c>
      <c r="AT562" s="90">
        <f t="shared" si="749"/>
        <v>0</v>
      </c>
      <c r="AU562" s="90">
        <f t="shared" si="749"/>
        <v>0</v>
      </c>
      <c r="AV562" s="90">
        <f t="shared" si="749"/>
        <v>0</v>
      </c>
      <c r="AW562" s="90">
        <f t="shared" si="749"/>
        <v>0</v>
      </c>
      <c r="AX562" s="90">
        <f t="shared" si="749"/>
        <v>0</v>
      </c>
      <c r="AY562" s="90">
        <f t="shared" si="749"/>
        <v>0</v>
      </c>
      <c r="AZ562" s="90">
        <f t="shared" si="749"/>
        <v>0</v>
      </c>
      <c r="BA562" s="90">
        <f t="shared" si="749"/>
        <v>0</v>
      </c>
      <c r="BB562" s="90">
        <f t="shared" si="749"/>
        <v>0</v>
      </c>
      <c r="BC562" s="90">
        <f t="shared" si="749"/>
        <v>0</v>
      </c>
      <c r="BD562" s="90">
        <f t="shared" si="749"/>
        <v>0</v>
      </c>
      <c r="BE562" s="90">
        <f t="shared" si="749"/>
        <v>0</v>
      </c>
      <c r="BF562" s="90">
        <f t="shared" si="749"/>
        <v>0</v>
      </c>
      <c r="BG562" s="90">
        <f t="shared" si="749"/>
        <v>0</v>
      </c>
      <c r="BH562" s="90">
        <f t="shared" si="749"/>
        <v>0</v>
      </c>
      <c r="BI562" s="90">
        <f t="shared" si="749"/>
        <v>0</v>
      </c>
      <c r="BJ562" s="90">
        <f t="shared" si="749"/>
        <v>0</v>
      </c>
      <c r="BK562" s="90">
        <f t="shared" si="749"/>
        <v>0</v>
      </c>
      <c r="BL562" s="90">
        <f t="shared" si="749"/>
        <v>0</v>
      </c>
      <c r="BM562" s="90">
        <f t="shared" si="749"/>
        <v>0</v>
      </c>
      <c r="BN562" s="90">
        <f t="shared" si="749"/>
        <v>0</v>
      </c>
      <c r="BO562" s="90">
        <f t="shared" si="749"/>
        <v>0</v>
      </c>
      <c r="BP562" s="90">
        <f t="shared" si="749"/>
        <v>0</v>
      </c>
      <c r="BQ562" s="90">
        <f t="shared" si="749"/>
        <v>0</v>
      </c>
      <c r="BR562" s="90">
        <f t="shared" si="749"/>
        <v>0</v>
      </c>
      <c r="BS562" s="90">
        <f t="shared" ref="BS562:CG562" si="750">ROUND(BS$379,0)</f>
        <v>0</v>
      </c>
      <c r="BT562" s="90">
        <f t="shared" si="750"/>
        <v>0</v>
      </c>
      <c r="BU562" s="90">
        <f t="shared" si="750"/>
        <v>0</v>
      </c>
      <c r="BV562" s="90">
        <f t="shared" si="750"/>
        <v>0</v>
      </c>
      <c r="BW562" s="90">
        <f t="shared" si="750"/>
        <v>0</v>
      </c>
      <c r="BX562" s="90">
        <f t="shared" si="750"/>
        <v>0</v>
      </c>
      <c r="BY562" s="90">
        <f t="shared" si="750"/>
        <v>0</v>
      </c>
      <c r="BZ562" s="90">
        <f t="shared" si="750"/>
        <v>0</v>
      </c>
      <c r="CA562" s="90">
        <f t="shared" si="750"/>
        <v>0</v>
      </c>
      <c r="CB562" s="90">
        <f t="shared" si="750"/>
        <v>0</v>
      </c>
      <c r="CC562" s="90">
        <f t="shared" si="750"/>
        <v>0</v>
      </c>
      <c r="CD562" s="90">
        <f t="shared" si="750"/>
        <v>0</v>
      </c>
      <c r="CE562" s="90">
        <f t="shared" si="750"/>
        <v>0</v>
      </c>
      <c r="CF562" s="90">
        <f t="shared" si="750"/>
        <v>0</v>
      </c>
      <c r="CG562" s="90">
        <f t="shared" si="750"/>
        <v>0</v>
      </c>
    </row>
    <row r="563" spans="1:86" x14ac:dyDescent="0.25">
      <c r="C563" s="66" t="s">
        <v>906</v>
      </c>
      <c r="E563" s="66" t="str">
        <f t="shared" si="744"/>
        <v>Debtors (revenues to be received if revenue delay)</v>
      </c>
      <c r="F563" s="90">
        <f>ROUND(F$380,0)</f>
        <v>0</v>
      </c>
      <c r="G563" s="90">
        <f t="shared" ref="G563:BR563" si="751">ROUND(G$380,0)</f>
        <v>0</v>
      </c>
      <c r="H563" s="90">
        <f t="shared" si="751"/>
        <v>0</v>
      </c>
      <c r="I563" s="90">
        <f t="shared" si="751"/>
        <v>0</v>
      </c>
      <c r="J563" s="90">
        <f t="shared" si="751"/>
        <v>0</v>
      </c>
      <c r="K563" s="90">
        <f t="shared" si="751"/>
        <v>0</v>
      </c>
      <c r="L563" s="90">
        <f t="shared" si="751"/>
        <v>0</v>
      </c>
      <c r="M563" s="90">
        <f t="shared" si="751"/>
        <v>0</v>
      </c>
      <c r="N563" s="90">
        <f t="shared" si="751"/>
        <v>0</v>
      </c>
      <c r="O563" s="90">
        <f t="shared" si="751"/>
        <v>0</v>
      </c>
      <c r="P563" s="90">
        <f t="shared" si="751"/>
        <v>0</v>
      </c>
      <c r="Q563" s="90">
        <f t="shared" si="751"/>
        <v>0</v>
      </c>
      <c r="R563" s="90">
        <f t="shared" si="751"/>
        <v>0</v>
      </c>
      <c r="S563" s="90">
        <f t="shared" si="751"/>
        <v>0</v>
      </c>
      <c r="T563" s="90">
        <f t="shared" si="751"/>
        <v>0</v>
      </c>
      <c r="U563" s="90">
        <f t="shared" si="751"/>
        <v>0</v>
      </c>
      <c r="V563" s="90">
        <f t="shared" si="751"/>
        <v>0</v>
      </c>
      <c r="W563" s="90">
        <f t="shared" si="751"/>
        <v>0</v>
      </c>
      <c r="X563" s="90">
        <f t="shared" si="751"/>
        <v>0</v>
      </c>
      <c r="Y563" s="90">
        <f t="shared" si="751"/>
        <v>0</v>
      </c>
      <c r="Z563" s="90">
        <f t="shared" si="751"/>
        <v>0</v>
      </c>
      <c r="AA563" s="90">
        <f t="shared" si="751"/>
        <v>0</v>
      </c>
      <c r="AB563" s="90">
        <f t="shared" si="751"/>
        <v>0</v>
      </c>
      <c r="AC563" s="90">
        <f t="shared" si="751"/>
        <v>0</v>
      </c>
      <c r="AD563" s="90">
        <f t="shared" si="751"/>
        <v>0</v>
      </c>
      <c r="AE563" s="90">
        <f t="shared" si="751"/>
        <v>0</v>
      </c>
      <c r="AF563" s="90">
        <f t="shared" si="751"/>
        <v>0</v>
      </c>
      <c r="AG563" s="90">
        <f t="shared" si="751"/>
        <v>0</v>
      </c>
      <c r="AH563" s="90">
        <f t="shared" si="751"/>
        <v>0</v>
      </c>
      <c r="AI563" s="90">
        <f t="shared" si="751"/>
        <v>0</v>
      </c>
      <c r="AJ563" s="90">
        <f t="shared" si="751"/>
        <v>0</v>
      </c>
      <c r="AK563" s="90">
        <f t="shared" si="751"/>
        <v>0</v>
      </c>
      <c r="AL563" s="90">
        <f t="shared" si="751"/>
        <v>0</v>
      </c>
      <c r="AM563" s="90">
        <f t="shared" si="751"/>
        <v>0</v>
      </c>
      <c r="AN563" s="90">
        <f t="shared" si="751"/>
        <v>0</v>
      </c>
      <c r="AO563" s="90">
        <f t="shared" si="751"/>
        <v>0</v>
      </c>
      <c r="AP563" s="90">
        <f t="shared" si="751"/>
        <v>0</v>
      </c>
      <c r="AQ563" s="90">
        <f t="shared" si="751"/>
        <v>0</v>
      </c>
      <c r="AR563" s="90">
        <f t="shared" si="751"/>
        <v>0</v>
      </c>
      <c r="AS563" s="90">
        <f t="shared" si="751"/>
        <v>0</v>
      </c>
      <c r="AT563" s="90">
        <f t="shared" si="751"/>
        <v>0</v>
      </c>
      <c r="AU563" s="90">
        <f t="shared" si="751"/>
        <v>0</v>
      </c>
      <c r="AV563" s="90">
        <f t="shared" si="751"/>
        <v>0</v>
      </c>
      <c r="AW563" s="90">
        <f t="shared" si="751"/>
        <v>0</v>
      </c>
      <c r="AX563" s="90">
        <f t="shared" si="751"/>
        <v>0</v>
      </c>
      <c r="AY563" s="90">
        <f t="shared" si="751"/>
        <v>0</v>
      </c>
      <c r="AZ563" s="90">
        <f t="shared" si="751"/>
        <v>0</v>
      </c>
      <c r="BA563" s="90">
        <f t="shared" si="751"/>
        <v>0</v>
      </c>
      <c r="BB563" s="90">
        <f t="shared" si="751"/>
        <v>0</v>
      </c>
      <c r="BC563" s="90">
        <f t="shared" si="751"/>
        <v>0</v>
      </c>
      <c r="BD563" s="90">
        <f t="shared" si="751"/>
        <v>0</v>
      </c>
      <c r="BE563" s="90">
        <f t="shared" si="751"/>
        <v>0</v>
      </c>
      <c r="BF563" s="90">
        <f t="shared" si="751"/>
        <v>0</v>
      </c>
      <c r="BG563" s="90">
        <f t="shared" si="751"/>
        <v>0</v>
      </c>
      <c r="BH563" s="90">
        <f t="shared" si="751"/>
        <v>0</v>
      </c>
      <c r="BI563" s="90">
        <f t="shared" si="751"/>
        <v>0</v>
      </c>
      <c r="BJ563" s="90">
        <f t="shared" si="751"/>
        <v>0</v>
      </c>
      <c r="BK563" s="90">
        <f t="shared" si="751"/>
        <v>0</v>
      </c>
      <c r="BL563" s="90">
        <f t="shared" si="751"/>
        <v>0</v>
      </c>
      <c r="BM563" s="90">
        <f t="shared" si="751"/>
        <v>0</v>
      </c>
      <c r="BN563" s="90">
        <f t="shared" si="751"/>
        <v>0</v>
      </c>
      <c r="BO563" s="90">
        <f t="shared" si="751"/>
        <v>0</v>
      </c>
      <c r="BP563" s="90">
        <f t="shared" si="751"/>
        <v>0</v>
      </c>
      <c r="BQ563" s="90">
        <f t="shared" si="751"/>
        <v>0</v>
      </c>
      <c r="BR563" s="90">
        <f t="shared" si="751"/>
        <v>0</v>
      </c>
      <c r="BS563" s="90">
        <f t="shared" ref="BS563:CG563" si="752">ROUND(BS$380,0)</f>
        <v>0</v>
      </c>
      <c r="BT563" s="90">
        <f t="shared" si="752"/>
        <v>0</v>
      </c>
      <c r="BU563" s="90">
        <f t="shared" si="752"/>
        <v>0</v>
      </c>
      <c r="BV563" s="90">
        <f t="shared" si="752"/>
        <v>0</v>
      </c>
      <c r="BW563" s="90">
        <f t="shared" si="752"/>
        <v>0</v>
      </c>
      <c r="BX563" s="90">
        <f t="shared" si="752"/>
        <v>0</v>
      </c>
      <c r="BY563" s="90">
        <f t="shared" si="752"/>
        <v>0</v>
      </c>
      <c r="BZ563" s="90">
        <f t="shared" si="752"/>
        <v>0</v>
      </c>
      <c r="CA563" s="90">
        <f t="shared" si="752"/>
        <v>0</v>
      </c>
      <c r="CB563" s="90">
        <f t="shared" si="752"/>
        <v>0</v>
      </c>
      <c r="CC563" s="90">
        <f t="shared" si="752"/>
        <v>0</v>
      </c>
      <c r="CD563" s="90">
        <f t="shared" si="752"/>
        <v>0</v>
      </c>
      <c r="CE563" s="90">
        <f t="shared" si="752"/>
        <v>0</v>
      </c>
      <c r="CF563" s="90">
        <f t="shared" si="752"/>
        <v>0</v>
      </c>
      <c r="CG563" s="90">
        <f t="shared" si="752"/>
        <v>0</v>
      </c>
    </row>
    <row r="564" spans="1:86" x14ac:dyDescent="0.25">
      <c r="C564" s="66" t="s">
        <v>906</v>
      </c>
      <c r="E564" s="66" t="str">
        <f t="shared" si="744"/>
        <v>Debt Service Reserve Account</v>
      </c>
      <c r="F564" s="90">
        <f ca="1">ROUND(F$381,0)</f>
        <v>0</v>
      </c>
      <c r="G564" s="90">
        <f t="shared" ref="G564:BR564" ca="1" si="753">ROUND(G$381,0)</f>
        <v>35869</v>
      </c>
      <c r="H564" s="90">
        <f t="shared" ca="1" si="753"/>
        <v>35869</v>
      </c>
      <c r="I564" s="90">
        <f t="shared" ca="1" si="753"/>
        <v>35869</v>
      </c>
      <c r="J564" s="90">
        <f t="shared" ca="1" si="753"/>
        <v>35869</v>
      </c>
      <c r="K564" s="90">
        <f t="shared" ca="1" si="753"/>
        <v>35869</v>
      </c>
      <c r="L564" s="90">
        <f t="shared" ca="1" si="753"/>
        <v>35869</v>
      </c>
      <c r="M564" s="90">
        <f t="shared" ca="1" si="753"/>
        <v>35869</v>
      </c>
      <c r="N564" s="90">
        <f t="shared" ca="1" si="753"/>
        <v>35869</v>
      </c>
      <c r="O564" s="90">
        <f t="shared" ca="1" si="753"/>
        <v>35869</v>
      </c>
      <c r="P564" s="90">
        <f t="shared" ca="1" si="753"/>
        <v>35869</v>
      </c>
      <c r="Q564" s="90">
        <f t="shared" ca="1" si="753"/>
        <v>35869</v>
      </c>
      <c r="R564" s="90">
        <f t="shared" ca="1" si="753"/>
        <v>35869</v>
      </c>
      <c r="S564" s="90">
        <f t="shared" ca="1" si="753"/>
        <v>35869</v>
      </c>
      <c r="T564" s="90">
        <f t="shared" ca="1" si="753"/>
        <v>35869</v>
      </c>
      <c r="U564" s="90">
        <f t="shared" ca="1" si="753"/>
        <v>35869</v>
      </c>
      <c r="V564" s="90">
        <f t="shared" ca="1" si="753"/>
        <v>35869</v>
      </c>
      <c r="W564" s="90">
        <f t="shared" ca="1" si="753"/>
        <v>35869</v>
      </c>
      <c r="X564" s="90">
        <f t="shared" ca="1" si="753"/>
        <v>35869</v>
      </c>
      <c r="Y564" s="90">
        <f t="shared" ca="1" si="753"/>
        <v>35869</v>
      </c>
      <c r="Z564" s="90">
        <f t="shared" ca="1" si="753"/>
        <v>35869</v>
      </c>
      <c r="AA564" s="90">
        <f t="shared" ca="1" si="753"/>
        <v>35869</v>
      </c>
      <c r="AB564" s="90">
        <f t="shared" ca="1" si="753"/>
        <v>35869</v>
      </c>
      <c r="AC564" s="90">
        <f t="shared" ca="1" si="753"/>
        <v>35869</v>
      </c>
      <c r="AD564" s="90">
        <f t="shared" ca="1" si="753"/>
        <v>35869</v>
      </c>
      <c r="AE564" s="90">
        <f t="shared" ca="1" si="753"/>
        <v>35869</v>
      </c>
      <c r="AF564" s="90">
        <f t="shared" ca="1" si="753"/>
        <v>35869</v>
      </c>
      <c r="AG564" s="90">
        <f t="shared" ca="1" si="753"/>
        <v>35869</v>
      </c>
      <c r="AH564" s="90">
        <f t="shared" ca="1" si="753"/>
        <v>35869</v>
      </c>
      <c r="AI564" s="90">
        <f t="shared" ca="1" si="753"/>
        <v>35869</v>
      </c>
      <c r="AJ564" s="90">
        <f t="shared" ca="1" si="753"/>
        <v>35869</v>
      </c>
      <c r="AK564" s="90">
        <f t="shared" ca="1" si="753"/>
        <v>0</v>
      </c>
      <c r="AL564" s="90">
        <f t="shared" ca="1" si="753"/>
        <v>0</v>
      </c>
      <c r="AM564" s="90">
        <f t="shared" ca="1" si="753"/>
        <v>0</v>
      </c>
      <c r="AN564" s="90">
        <f t="shared" ca="1" si="753"/>
        <v>0</v>
      </c>
      <c r="AO564" s="90">
        <f t="shared" ca="1" si="753"/>
        <v>0</v>
      </c>
      <c r="AP564" s="90">
        <f t="shared" ca="1" si="753"/>
        <v>0</v>
      </c>
      <c r="AQ564" s="90">
        <f t="shared" ca="1" si="753"/>
        <v>0</v>
      </c>
      <c r="AR564" s="90">
        <f t="shared" ca="1" si="753"/>
        <v>0</v>
      </c>
      <c r="AS564" s="90">
        <f t="shared" ca="1" si="753"/>
        <v>0</v>
      </c>
      <c r="AT564" s="90">
        <f t="shared" ca="1" si="753"/>
        <v>0</v>
      </c>
      <c r="AU564" s="90">
        <f t="shared" ca="1" si="753"/>
        <v>0</v>
      </c>
      <c r="AV564" s="90">
        <f t="shared" ca="1" si="753"/>
        <v>0</v>
      </c>
      <c r="AW564" s="90">
        <f t="shared" ca="1" si="753"/>
        <v>0</v>
      </c>
      <c r="AX564" s="90">
        <f t="shared" ca="1" si="753"/>
        <v>0</v>
      </c>
      <c r="AY564" s="90">
        <f t="shared" ca="1" si="753"/>
        <v>0</v>
      </c>
      <c r="AZ564" s="90">
        <f t="shared" ca="1" si="753"/>
        <v>0</v>
      </c>
      <c r="BA564" s="90">
        <f t="shared" ca="1" si="753"/>
        <v>0</v>
      </c>
      <c r="BB564" s="90">
        <f t="shared" ca="1" si="753"/>
        <v>0</v>
      </c>
      <c r="BC564" s="90">
        <f t="shared" ca="1" si="753"/>
        <v>0</v>
      </c>
      <c r="BD564" s="90">
        <f t="shared" ca="1" si="753"/>
        <v>0</v>
      </c>
      <c r="BE564" s="90">
        <f t="shared" ca="1" si="753"/>
        <v>0</v>
      </c>
      <c r="BF564" s="90">
        <f t="shared" ca="1" si="753"/>
        <v>0</v>
      </c>
      <c r="BG564" s="90">
        <f t="shared" ca="1" si="753"/>
        <v>0</v>
      </c>
      <c r="BH564" s="90">
        <f t="shared" ca="1" si="753"/>
        <v>0</v>
      </c>
      <c r="BI564" s="90">
        <f t="shared" ca="1" si="753"/>
        <v>0</v>
      </c>
      <c r="BJ564" s="90">
        <f t="shared" ca="1" si="753"/>
        <v>0</v>
      </c>
      <c r="BK564" s="90">
        <f t="shared" ca="1" si="753"/>
        <v>0</v>
      </c>
      <c r="BL564" s="90">
        <f t="shared" ca="1" si="753"/>
        <v>0</v>
      </c>
      <c r="BM564" s="90">
        <f t="shared" ca="1" si="753"/>
        <v>0</v>
      </c>
      <c r="BN564" s="90">
        <f t="shared" ca="1" si="753"/>
        <v>0</v>
      </c>
      <c r="BO564" s="90">
        <f t="shared" ca="1" si="753"/>
        <v>0</v>
      </c>
      <c r="BP564" s="90">
        <f t="shared" ca="1" si="753"/>
        <v>0</v>
      </c>
      <c r="BQ564" s="90">
        <f t="shared" ca="1" si="753"/>
        <v>0</v>
      </c>
      <c r="BR564" s="90">
        <f t="shared" ca="1" si="753"/>
        <v>0</v>
      </c>
      <c r="BS564" s="90">
        <f t="shared" ref="BS564:CG564" ca="1" si="754">ROUND(BS$381,0)</f>
        <v>0</v>
      </c>
      <c r="BT564" s="90">
        <f t="shared" ca="1" si="754"/>
        <v>0</v>
      </c>
      <c r="BU564" s="90">
        <f t="shared" ca="1" si="754"/>
        <v>0</v>
      </c>
      <c r="BV564" s="90">
        <f t="shared" ca="1" si="754"/>
        <v>0</v>
      </c>
      <c r="BW564" s="90">
        <f t="shared" ca="1" si="754"/>
        <v>0</v>
      </c>
      <c r="BX564" s="90">
        <f t="shared" ca="1" si="754"/>
        <v>0</v>
      </c>
      <c r="BY564" s="90">
        <f t="shared" ca="1" si="754"/>
        <v>0</v>
      </c>
      <c r="BZ564" s="90">
        <f t="shared" ca="1" si="754"/>
        <v>0</v>
      </c>
      <c r="CA564" s="90">
        <f t="shared" ca="1" si="754"/>
        <v>0</v>
      </c>
      <c r="CB564" s="90">
        <f t="shared" ca="1" si="754"/>
        <v>0</v>
      </c>
      <c r="CC564" s="90">
        <f t="shared" ca="1" si="754"/>
        <v>0</v>
      </c>
      <c r="CD564" s="90">
        <f t="shared" ca="1" si="754"/>
        <v>0</v>
      </c>
      <c r="CE564" s="90">
        <f t="shared" ca="1" si="754"/>
        <v>0</v>
      </c>
      <c r="CF564" s="90">
        <f t="shared" ca="1" si="754"/>
        <v>0</v>
      </c>
      <c r="CG564" s="90">
        <f t="shared" ca="1" si="754"/>
        <v>0</v>
      </c>
    </row>
    <row r="565" spans="1:86" x14ac:dyDescent="0.25">
      <c r="C565" s="66" t="s">
        <v>906</v>
      </c>
      <c r="E565" s="66" t="str">
        <f t="shared" si="744"/>
        <v>Major Maintenance Reserve Account</v>
      </c>
      <c r="F565" s="90">
        <f>ROUND(F$382,0)</f>
        <v>0</v>
      </c>
      <c r="G565" s="90">
        <f t="shared" ref="G565:BR565" si="755">ROUND(G$382,0)</f>
        <v>0</v>
      </c>
      <c r="H565" s="90">
        <f t="shared" si="755"/>
        <v>0</v>
      </c>
      <c r="I565" s="90">
        <f t="shared" si="755"/>
        <v>0</v>
      </c>
      <c r="J565" s="90">
        <f t="shared" si="755"/>
        <v>0</v>
      </c>
      <c r="K565" s="90">
        <f t="shared" si="755"/>
        <v>0</v>
      </c>
      <c r="L565" s="90">
        <f t="shared" si="755"/>
        <v>0</v>
      </c>
      <c r="M565" s="90">
        <f t="shared" si="755"/>
        <v>0</v>
      </c>
      <c r="N565" s="90">
        <f t="shared" si="755"/>
        <v>0</v>
      </c>
      <c r="O565" s="90">
        <f t="shared" si="755"/>
        <v>0</v>
      </c>
      <c r="P565" s="90">
        <f t="shared" si="755"/>
        <v>0</v>
      </c>
      <c r="Q565" s="90">
        <f t="shared" si="755"/>
        <v>0</v>
      </c>
      <c r="R565" s="90">
        <f t="shared" si="755"/>
        <v>0</v>
      </c>
      <c r="S565" s="90">
        <f t="shared" si="755"/>
        <v>0</v>
      </c>
      <c r="T565" s="90">
        <f t="shared" si="755"/>
        <v>0</v>
      </c>
      <c r="U565" s="90">
        <f t="shared" si="755"/>
        <v>0</v>
      </c>
      <c r="V565" s="90">
        <f t="shared" si="755"/>
        <v>0</v>
      </c>
      <c r="W565" s="90">
        <f t="shared" si="755"/>
        <v>0</v>
      </c>
      <c r="X565" s="90">
        <f t="shared" si="755"/>
        <v>0</v>
      </c>
      <c r="Y565" s="90">
        <f t="shared" si="755"/>
        <v>0</v>
      </c>
      <c r="Z565" s="90">
        <f t="shared" si="755"/>
        <v>0</v>
      </c>
      <c r="AA565" s="90">
        <f t="shared" si="755"/>
        <v>0</v>
      </c>
      <c r="AB565" s="90">
        <f t="shared" si="755"/>
        <v>0</v>
      </c>
      <c r="AC565" s="90">
        <f t="shared" si="755"/>
        <v>0</v>
      </c>
      <c r="AD565" s="90">
        <f t="shared" si="755"/>
        <v>0</v>
      </c>
      <c r="AE565" s="90">
        <f t="shared" si="755"/>
        <v>0</v>
      </c>
      <c r="AF565" s="90">
        <f t="shared" si="755"/>
        <v>0</v>
      </c>
      <c r="AG565" s="90">
        <f t="shared" si="755"/>
        <v>0</v>
      </c>
      <c r="AH565" s="90">
        <f t="shared" si="755"/>
        <v>0</v>
      </c>
      <c r="AI565" s="90">
        <f t="shared" si="755"/>
        <v>0</v>
      </c>
      <c r="AJ565" s="90">
        <f t="shared" si="755"/>
        <v>0</v>
      </c>
      <c r="AK565" s="90">
        <f t="shared" si="755"/>
        <v>0</v>
      </c>
      <c r="AL565" s="90">
        <f t="shared" si="755"/>
        <v>0</v>
      </c>
      <c r="AM565" s="90">
        <f t="shared" si="755"/>
        <v>0</v>
      </c>
      <c r="AN565" s="90">
        <f t="shared" si="755"/>
        <v>0</v>
      </c>
      <c r="AO565" s="90">
        <f t="shared" si="755"/>
        <v>0</v>
      </c>
      <c r="AP565" s="90">
        <f t="shared" si="755"/>
        <v>0</v>
      </c>
      <c r="AQ565" s="90">
        <f t="shared" si="755"/>
        <v>0</v>
      </c>
      <c r="AR565" s="90">
        <f t="shared" si="755"/>
        <v>0</v>
      </c>
      <c r="AS565" s="90">
        <f t="shared" si="755"/>
        <v>0</v>
      </c>
      <c r="AT565" s="90">
        <f t="shared" si="755"/>
        <v>0</v>
      </c>
      <c r="AU565" s="90">
        <f t="shared" si="755"/>
        <v>0</v>
      </c>
      <c r="AV565" s="90">
        <f t="shared" si="755"/>
        <v>0</v>
      </c>
      <c r="AW565" s="90">
        <f t="shared" si="755"/>
        <v>0</v>
      </c>
      <c r="AX565" s="90">
        <f t="shared" si="755"/>
        <v>0</v>
      </c>
      <c r="AY565" s="90">
        <f t="shared" si="755"/>
        <v>0</v>
      </c>
      <c r="AZ565" s="90">
        <f t="shared" si="755"/>
        <v>0</v>
      </c>
      <c r="BA565" s="90">
        <f t="shared" si="755"/>
        <v>0</v>
      </c>
      <c r="BB565" s="90">
        <f t="shared" si="755"/>
        <v>0</v>
      </c>
      <c r="BC565" s="90">
        <f t="shared" si="755"/>
        <v>0</v>
      </c>
      <c r="BD565" s="90">
        <f t="shared" si="755"/>
        <v>0</v>
      </c>
      <c r="BE565" s="90">
        <f t="shared" si="755"/>
        <v>0</v>
      </c>
      <c r="BF565" s="90">
        <f t="shared" si="755"/>
        <v>0</v>
      </c>
      <c r="BG565" s="90">
        <f t="shared" si="755"/>
        <v>0</v>
      </c>
      <c r="BH565" s="90">
        <f t="shared" si="755"/>
        <v>0</v>
      </c>
      <c r="BI565" s="90">
        <f t="shared" si="755"/>
        <v>0</v>
      </c>
      <c r="BJ565" s="90">
        <f t="shared" si="755"/>
        <v>0</v>
      </c>
      <c r="BK565" s="90">
        <f t="shared" si="755"/>
        <v>0</v>
      </c>
      <c r="BL565" s="90">
        <f t="shared" si="755"/>
        <v>0</v>
      </c>
      <c r="BM565" s="90">
        <f t="shared" si="755"/>
        <v>0</v>
      </c>
      <c r="BN565" s="90">
        <f t="shared" si="755"/>
        <v>0</v>
      </c>
      <c r="BO565" s="90">
        <f t="shared" si="755"/>
        <v>0</v>
      </c>
      <c r="BP565" s="90">
        <f t="shared" si="755"/>
        <v>0</v>
      </c>
      <c r="BQ565" s="90">
        <f t="shared" si="755"/>
        <v>0</v>
      </c>
      <c r="BR565" s="90">
        <f t="shared" si="755"/>
        <v>0</v>
      </c>
      <c r="BS565" s="90">
        <f t="shared" ref="BS565:CG565" si="756">ROUND(BS$382,0)</f>
        <v>0</v>
      </c>
      <c r="BT565" s="90">
        <f t="shared" si="756"/>
        <v>0</v>
      </c>
      <c r="BU565" s="90">
        <f t="shared" si="756"/>
        <v>0</v>
      </c>
      <c r="BV565" s="90">
        <f t="shared" si="756"/>
        <v>0</v>
      </c>
      <c r="BW565" s="90">
        <f t="shared" si="756"/>
        <v>0</v>
      </c>
      <c r="BX565" s="90">
        <f t="shared" si="756"/>
        <v>0</v>
      </c>
      <c r="BY565" s="90">
        <f t="shared" si="756"/>
        <v>0</v>
      </c>
      <c r="BZ565" s="90">
        <f t="shared" si="756"/>
        <v>0</v>
      </c>
      <c r="CA565" s="90">
        <f t="shared" si="756"/>
        <v>0</v>
      </c>
      <c r="CB565" s="90">
        <f t="shared" si="756"/>
        <v>0</v>
      </c>
      <c r="CC565" s="90">
        <f t="shared" si="756"/>
        <v>0</v>
      </c>
      <c r="CD565" s="90">
        <f t="shared" si="756"/>
        <v>0</v>
      </c>
      <c r="CE565" s="90">
        <f t="shared" si="756"/>
        <v>0</v>
      </c>
      <c r="CF565" s="90">
        <f t="shared" si="756"/>
        <v>0</v>
      </c>
      <c r="CG565" s="90">
        <f t="shared" si="756"/>
        <v>0</v>
      </c>
    </row>
    <row r="566" spans="1:86" x14ac:dyDescent="0.25">
      <c r="C566" s="66" t="s">
        <v>906</v>
      </c>
      <c r="E566" s="66" t="str">
        <f t="shared" si="744"/>
        <v>Decommissioning asset</v>
      </c>
      <c r="F566" s="90">
        <f>ROUND(F$383,0)</f>
        <v>0</v>
      </c>
      <c r="G566" s="90">
        <f t="shared" ref="G566:BR566" si="757">ROUND(G$383,0)</f>
        <v>0</v>
      </c>
      <c r="H566" s="90">
        <f t="shared" si="757"/>
        <v>0</v>
      </c>
      <c r="I566" s="90">
        <f t="shared" si="757"/>
        <v>0</v>
      </c>
      <c r="J566" s="90">
        <f t="shared" si="757"/>
        <v>0</v>
      </c>
      <c r="K566" s="90">
        <f t="shared" si="757"/>
        <v>0</v>
      </c>
      <c r="L566" s="90">
        <f t="shared" si="757"/>
        <v>0</v>
      </c>
      <c r="M566" s="90">
        <f t="shared" si="757"/>
        <v>0</v>
      </c>
      <c r="N566" s="90">
        <f t="shared" si="757"/>
        <v>0</v>
      </c>
      <c r="O566" s="90">
        <f t="shared" si="757"/>
        <v>0</v>
      </c>
      <c r="P566" s="90">
        <f t="shared" si="757"/>
        <v>0</v>
      </c>
      <c r="Q566" s="90">
        <f t="shared" si="757"/>
        <v>0</v>
      </c>
      <c r="R566" s="90">
        <f t="shared" si="757"/>
        <v>0</v>
      </c>
      <c r="S566" s="90">
        <f t="shared" si="757"/>
        <v>0</v>
      </c>
      <c r="T566" s="90">
        <f t="shared" si="757"/>
        <v>0</v>
      </c>
      <c r="U566" s="90">
        <f t="shared" si="757"/>
        <v>0</v>
      </c>
      <c r="V566" s="90">
        <f t="shared" si="757"/>
        <v>0</v>
      </c>
      <c r="W566" s="90">
        <f t="shared" si="757"/>
        <v>0</v>
      </c>
      <c r="X566" s="90">
        <f t="shared" si="757"/>
        <v>0</v>
      </c>
      <c r="Y566" s="90">
        <f t="shared" si="757"/>
        <v>0</v>
      </c>
      <c r="Z566" s="90">
        <f t="shared" si="757"/>
        <v>0</v>
      </c>
      <c r="AA566" s="90">
        <f t="shared" si="757"/>
        <v>0</v>
      </c>
      <c r="AB566" s="90">
        <f t="shared" si="757"/>
        <v>0</v>
      </c>
      <c r="AC566" s="90">
        <f t="shared" si="757"/>
        <v>0</v>
      </c>
      <c r="AD566" s="90">
        <f t="shared" si="757"/>
        <v>0</v>
      </c>
      <c r="AE566" s="90">
        <f t="shared" si="757"/>
        <v>0</v>
      </c>
      <c r="AF566" s="90">
        <f t="shared" si="757"/>
        <v>0</v>
      </c>
      <c r="AG566" s="90">
        <f t="shared" si="757"/>
        <v>0</v>
      </c>
      <c r="AH566" s="90">
        <f t="shared" si="757"/>
        <v>0</v>
      </c>
      <c r="AI566" s="90">
        <f t="shared" si="757"/>
        <v>0</v>
      </c>
      <c r="AJ566" s="90">
        <f t="shared" si="757"/>
        <v>0</v>
      </c>
      <c r="AK566" s="90">
        <f t="shared" si="757"/>
        <v>0</v>
      </c>
      <c r="AL566" s="90">
        <f t="shared" si="757"/>
        <v>0</v>
      </c>
      <c r="AM566" s="90">
        <f t="shared" si="757"/>
        <v>0</v>
      </c>
      <c r="AN566" s="90">
        <f t="shared" si="757"/>
        <v>0</v>
      </c>
      <c r="AO566" s="90">
        <f t="shared" si="757"/>
        <v>0</v>
      </c>
      <c r="AP566" s="90">
        <f t="shared" si="757"/>
        <v>0</v>
      </c>
      <c r="AQ566" s="90">
        <f t="shared" si="757"/>
        <v>0</v>
      </c>
      <c r="AR566" s="90">
        <f t="shared" si="757"/>
        <v>0</v>
      </c>
      <c r="AS566" s="90">
        <f t="shared" si="757"/>
        <v>0</v>
      </c>
      <c r="AT566" s="90">
        <f t="shared" si="757"/>
        <v>0</v>
      </c>
      <c r="AU566" s="90">
        <f t="shared" si="757"/>
        <v>0</v>
      </c>
      <c r="AV566" s="90">
        <f t="shared" si="757"/>
        <v>0</v>
      </c>
      <c r="AW566" s="90">
        <f t="shared" si="757"/>
        <v>0</v>
      </c>
      <c r="AX566" s="90">
        <f t="shared" si="757"/>
        <v>0</v>
      </c>
      <c r="AY566" s="90">
        <f t="shared" si="757"/>
        <v>0</v>
      </c>
      <c r="AZ566" s="90">
        <f t="shared" si="757"/>
        <v>0</v>
      </c>
      <c r="BA566" s="90">
        <f t="shared" si="757"/>
        <v>0</v>
      </c>
      <c r="BB566" s="90">
        <f t="shared" si="757"/>
        <v>0</v>
      </c>
      <c r="BC566" s="90">
        <f t="shared" si="757"/>
        <v>0</v>
      </c>
      <c r="BD566" s="90">
        <f t="shared" si="757"/>
        <v>0</v>
      </c>
      <c r="BE566" s="90">
        <f t="shared" si="757"/>
        <v>0</v>
      </c>
      <c r="BF566" s="90">
        <f t="shared" si="757"/>
        <v>0</v>
      </c>
      <c r="BG566" s="90">
        <f t="shared" si="757"/>
        <v>0</v>
      </c>
      <c r="BH566" s="90">
        <f t="shared" si="757"/>
        <v>0</v>
      </c>
      <c r="BI566" s="90">
        <f t="shared" si="757"/>
        <v>0</v>
      </c>
      <c r="BJ566" s="90">
        <f t="shared" si="757"/>
        <v>0</v>
      </c>
      <c r="BK566" s="90">
        <f t="shared" si="757"/>
        <v>0</v>
      </c>
      <c r="BL566" s="90">
        <f t="shared" si="757"/>
        <v>0</v>
      </c>
      <c r="BM566" s="90">
        <f t="shared" si="757"/>
        <v>0</v>
      </c>
      <c r="BN566" s="90">
        <f t="shared" si="757"/>
        <v>0</v>
      </c>
      <c r="BO566" s="90">
        <f t="shared" si="757"/>
        <v>0</v>
      </c>
      <c r="BP566" s="90">
        <f t="shared" si="757"/>
        <v>0</v>
      </c>
      <c r="BQ566" s="90">
        <f t="shared" si="757"/>
        <v>0</v>
      </c>
      <c r="BR566" s="90">
        <f t="shared" si="757"/>
        <v>0</v>
      </c>
      <c r="BS566" s="90">
        <f t="shared" ref="BS566:CG566" si="758">ROUND(BS$383,0)</f>
        <v>0</v>
      </c>
      <c r="BT566" s="90">
        <f t="shared" si="758"/>
        <v>0</v>
      </c>
      <c r="BU566" s="90">
        <f t="shared" si="758"/>
        <v>0</v>
      </c>
      <c r="BV566" s="90">
        <f t="shared" si="758"/>
        <v>0</v>
      </c>
      <c r="BW566" s="90">
        <f t="shared" si="758"/>
        <v>0</v>
      </c>
      <c r="BX566" s="90">
        <f t="shared" si="758"/>
        <v>0</v>
      </c>
      <c r="BY566" s="90">
        <f t="shared" si="758"/>
        <v>0</v>
      </c>
      <c r="BZ566" s="90">
        <f t="shared" si="758"/>
        <v>0</v>
      </c>
      <c r="CA566" s="90">
        <f t="shared" si="758"/>
        <v>0</v>
      </c>
      <c r="CB566" s="90">
        <f t="shared" si="758"/>
        <v>0</v>
      </c>
      <c r="CC566" s="90">
        <f t="shared" si="758"/>
        <v>0</v>
      </c>
      <c r="CD566" s="90">
        <f t="shared" si="758"/>
        <v>0</v>
      </c>
      <c r="CE566" s="90">
        <f t="shared" si="758"/>
        <v>0</v>
      </c>
      <c r="CF566" s="90">
        <f t="shared" si="758"/>
        <v>0</v>
      </c>
      <c r="CG566" s="90">
        <f t="shared" si="758"/>
        <v>0</v>
      </c>
    </row>
    <row r="567" spans="1:86" x14ac:dyDescent="0.25">
      <c r="C567" s="66" t="s">
        <v>906</v>
      </c>
      <c r="E567" s="66" t="str">
        <f t="shared" si="744"/>
        <v>Long term assets</v>
      </c>
      <c r="F567" s="90">
        <f>ROUND(F$384,0)</f>
        <v>374904</v>
      </c>
      <c r="G567" s="90">
        <f t="shared" ref="G567:BR567" si="759">ROUND(G$384,0)</f>
        <v>896973</v>
      </c>
      <c r="H567" s="90">
        <f t="shared" si="759"/>
        <v>874749</v>
      </c>
      <c r="I567" s="90">
        <f t="shared" si="759"/>
        <v>852155</v>
      </c>
      <c r="J567" s="90">
        <f t="shared" si="759"/>
        <v>829808</v>
      </c>
      <c r="K567" s="90">
        <f t="shared" si="759"/>
        <v>807215</v>
      </c>
      <c r="L567" s="90">
        <f t="shared" si="759"/>
        <v>784990</v>
      </c>
      <c r="M567" s="90">
        <f t="shared" si="759"/>
        <v>762397</v>
      </c>
      <c r="N567" s="90">
        <f t="shared" si="759"/>
        <v>740172</v>
      </c>
      <c r="O567" s="90">
        <f t="shared" si="759"/>
        <v>717579</v>
      </c>
      <c r="P567" s="90">
        <f t="shared" si="759"/>
        <v>695354</v>
      </c>
      <c r="Q567" s="90">
        <f t="shared" si="759"/>
        <v>672761</v>
      </c>
      <c r="R567" s="90">
        <f t="shared" si="759"/>
        <v>650413</v>
      </c>
      <c r="S567" s="90">
        <f t="shared" si="759"/>
        <v>627820</v>
      </c>
      <c r="T567" s="90">
        <f t="shared" si="759"/>
        <v>605595</v>
      </c>
      <c r="U567" s="90">
        <f t="shared" si="759"/>
        <v>583002</v>
      </c>
      <c r="V567" s="90">
        <f t="shared" si="759"/>
        <v>560777</v>
      </c>
      <c r="W567" s="90">
        <f t="shared" si="759"/>
        <v>538184</v>
      </c>
      <c r="X567" s="90">
        <f t="shared" si="759"/>
        <v>515959</v>
      </c>
      <c r="Y567" s="90">
        <f t="shared" si="759"/>
        <v>493366</v>
      </c>
      <c r="Z567" s="90">
        <f t="shared" si="759"/>
        <v>471018</v>
      </c>
      <c r="AA567" s="90">
        <f t="shared" si="759"/>
        <v>448425</v>
      </c>
      <c r="AB567" s="90">
        <f t="shared" si="759"/>
        <v>426200</v>
      </c>
      <c r="AC567" s="90">
        <f t="shared" si="759"/>
        <v>403607</v>
      </c>
      <c r="AD567" s="90">
        <f t="shared" si="759"/>
        <v>381382</v>
      </c>
      <c r="AE567" s="90">
        <f t="shared" si="759"/>
        <v>358789</v>
      </c>
      <c r="AF567" s="90">
        <f t="shared" si="759"/>
        <v>336565</v>
      </c>
      <c r="AG567" s="90">
        <f t="shared" si="759"/>
        <v>313971</v>
      </c>
      <c r="AH567" s="90">
        <f t="shared" si="759"/>
        <v>291624</v>
      </c>
      <c r="AI567" s="90">
        <f t="shared" si="759"/>
        <v>269031</v>
      </c>
      <c r="AJ567" s="90">
        <f t="shared" si="759"/>
        <v>246806</v>
      </c>
      <c r="AK567" s="90">
        <f t="shared" si="759"/>
        <v>224213</v>
      </c>
      <c r="AL567" s="90">
        <f t="shared" si="759"/>
        <v>201988</v>
      </c>
      <c r="AM567" s="90">
        <f t="shared" si="759"/>
        <v>179395</v>
      </c>
      <c r="AN567" s="90">
        <f t="shared" si="759"/>
        <v>157170</v>
      </c>
      <c r="AO567" s="90">
        <f t="shared" si="759"/>
        <v>134577</v>
      </c>
      <c r="AP567" s="90">
        <f t="shared" si="759"/>
        <v>112229</v>
      </c>
      <c r="AQ567" s="90">
        <f t="shared" si="759"/>
        <v>89636</v>
      </c>
      <c r="AR567" s="90">
        <f t="shared" si="759"/>
        <v>67411</v>
      </c>
      <c r="AS567" s="90">
        <f t="shared" si="759"/>
        <v>44818</v>
      </c>
      <c r="AT567" s="90">
        <f t="shared" si="759"/>
        <v>22593</v>
      </c>
      <c r="AU567" s="90">
        <f t="shared" si="759"/>
        <v>0</v>
      </c>
      <c r="AV567" s="90">
        <f t="shared" si="759"/>
        <v>0</v>
      </c>
      <c r="AW567" s="90">
        <f t="shared" si="759"/>
        <v>0</v>
      </c>
      <c r="AX567" s="90">
        <f t="shared" si="759"/>
        <v>0</v>
      </c>
      <c r="AY567" s="90">
        <f t="shared" si="759"/>
        <v>0</v>
      </c>
      <c r="AZ567" s="90">
        <f t="shared" si="759"/>
        <v>0</v>
      </c>
      <c r="BA567" s="90">
        <f t="shared" si="759"/>
        <v>0</v>
      </c>
      <c r="BB567" s="90">
        <f t="shared" si="759"/>
        <v>0</v>
      </c>
      <c r="BC567" s="90">
        <f t="shared" si="759"/>
        <v>0</v>
      </c>
      <c r="BD567" s="90">
        <f t="shared" si="759"/>
        <v>0</v>
      </c>
      <c r="BE567" s="90">
        <f t="shared" si="759"/>
        <v>0</v>
      </c>
      <c r="BF567" s="90">
        <f t="shared" si="759"/>
        <v>0</v>
      </c>
      <c r="BG567" s="90">
        <f t="shared" si="759"/>
        <v>0</v>
      </c>
      <c r="BH567" s="90">
        <f t="shared" si="759"/>
        <v>0</v>
      </c>
      <c r="BI567" s="90">
        <f t="shared" si="759"/>
        <v>0</v>
      </c>
      <c r="BJ567" s="90">
        <f t="shared" si="759"/>
        <v>0</v>
      </c>
      <c r="BK567" s="90">
        <f t="shared" si="759"/>
        <v>0</v>
      </c>
      <c r="BL567" s="90">
        <f t="shared" si="759"/>
        <v>0</v>
      </c>
      <c r="BM567" s="90">
        <f t="shared" si="759"/>
        <v>0</v>
      </c>
      <c r="BN567" s="90">
        <f t="shared" si="759"/>
        <v>0</v>
      </c>
      <c r="BO567" s="90">
        <f t="shared" si="759"/>
        <v>0</v>
      </c>
      <c r="BP567" s="90">
        <f t="shared" si="759"/>
        <v>0</v>
      </c>
      <c r="BQ567" s="90">
        <f t="shared" si="759"/>
        <v>0</v>
      </c>
      <c r="BR567" s="90">
        <f t="shared" si="759"/>
        <v>0</v>
      </c>
      <c r="BS567" s="90">
        <f t="shared" ref="BS567:CG567" si="760">ROUND(BS$384,0)</f>
        <v>0</v>
      </c>
      <c r="BT567" s="90">
        <f t="shared" si="760"/>
        <v>0</v>
      </c>
      <c r="BU567" s="90">
        <f t="shared" si="760"/>
        <v>0</v>
      </c>
      <c r="BV567" s="90">
        <f t="shared" si="760"/>
        <v>0</v>
      </c>
      <c r="BW567" s="90">
        <f t="shared" si="760"/>
        <v>0</v>
      </c>
      <c r="BX567" s="90">
        <f t="shared" si="760"/>
        <v>0</v>
      </c>
      <c r="BY567" s="90">
        <f t="shared" si="760"/>
        <v>0</v>
      </c>
      <c r="BZ567" s="90">
        <f t="shared" si="760"/>
        <v>0</v>
      </c>
      <c r="CA567" s="90">
        <f t="shared" si="760"/>
        <v>0</v>
      </c>
      <c r="CB567" s="90">
        <f t="shared" si="760"/>
        <v>0</v>
      </c>
      <c r="CC567" s="90">
        <f t="shared" si="760"/>
        <v>0</v>
      </c>
      <c r="CD567" s="90">
        <f t="shared" si="760"/>
        <v>0</v>
      </c>
      <c r="CE567" s="90">
        <f t="shared" si="760"/>
        <v>0</v>
      </c>
      <c r="CF567" s="90">
        <f t="shared" si="760"/>
        <v>0</v>
      </c>
      <c r="CG567" s="90">
        <f t="shared" si="760"/>
        <v>0</v>
      </c>
    </row>
    <row r="569" spans="1:86" x14ac:dyDescent="0.25">
      <c r="F569" s="128">
        <f>F515</f>
        <v>41820</v>
      </c>
      <c r="G569" s="128">
        <f t="shared" ref="G569:BR569" si="761">G515</f>
        <v>42004</v>
      </c>
      <c r="H569" s="128">
        <f t="shared" si="761"/>
        <v>42185</v>
      </c>
      <c r="I569" s="128">
        <f t="shared" si="761"/>
        <v>42369</v>
      </c>
      <c r="J569" s="128">
        <f t="shared" si="761"/>
        <v>42551</v>
      </c>
      <c r="K569" s="128">
        <f t="shared" si="761"/>
        <v>42735</v>
      </c>
      <c r="L569" s="128">
        <f t="shared" si="761"/>
        <v>42916</v>
      </c>
      <c r="M569" s="128">
        <f t="shared" si="761"/>
        <v>43100</v>
      </c>
      <c r="N569" s="128">
        <f t="shared" si="761"/>
        <v>43281</v>
      </c>
      <c r="O569" s="128">
        <f t="shared" si="761"/>
        <v>43465</v>
      </c>
      <c r="P569" s="128">
        <f t="shared" si="761"/>
        <v>43646</v>
      </c>
      <c r="Q569" s="128">
        <f t="shared" si="761"/>
        <v>43830</v>
      </c>
      <c r="R569" s="128">
        <f t="shared" si="761"/>
        <v>44012</v>
      </c>
      <c r="S569" s="128">
        <f t="shared" si="761"/>
        <v>44196</v>
      </c>
      <c r="T569" s="128">
        <f t="shared" si="761"/>
        <v>44377</v>
      </c>
      <c r="U569" s="128">
        <f t="shared" si="761"/>
        <v>44561</v>
      </c>
      <c r="V569" s="128">
        <f t="shared" si="761"/>
        <v>44742</v>
      </c>
      <c r="W569" s="128">
        <f t="shared" si="761"/>
        <v>44926</v>
      </c>
      <c r="X569" s="128">
        <f t="shared" si="761"/>
        <v>45107</v>
      </c>
      <c r="Y569" s="128">
        <f t="shared" si="761"/>
        <v>45291</v>
      </c>
      <c r="Z569" s="128">
        <f t="shared" si="761"/>
        <v>45473</v>
      </c>
      <c r="AA569" s="128">
        <f t="shared" si="761"/>
        <v>45657</v>
      </c>
      <c r="AB569" s="128">
        <f t="shared" si="761"/>
        <v>45838</v>
      </c>
      <c r="AC569" s="128">
        <f t="shared" si="761"/>
        <v>46022</v>
      </c>
      <c r="AD569" s="128">
        <f t="shared" si="761"/>
        <v>46203</v>
      </c>
      <c r="AE569" s="128">
        <f t="shared" si="761"/>
        <v>46387</v>
      </c>
      <c r="AF569" s="128">
        <f t="shared" si="761"/>
        <v>46568</v>
      </c>
      <c r="AG569" s="128">
        <f t="shared" si="761"/>
        <v>46752</v>
      </c>
      <c r="AH569" s="128">
        <f t="shared" si="761"/>
        <v>46934</v>
      </c>
      <c r="AI569" s="128">
        <f t="shared" si="761"/>
        <v>47118</v>
      </c>
      <c r="AJ569" s="128">
        <f t="shared" si="761"/>
        <v>47299</v>
      </c>
      <c r="AK569" s="128">
        <f t="shared" si="761"/>
        <v>47483</v>
      </c>
      <c r="AL569" s="128">
        <f t="shared" si="761"/>
        <v>47664</v>
      </c>
      <c r="AM569" s="128">
        <f t="shared" si="761"/>
        <v>47848</v>
      </c>
      <c r="AN569" s="128">
        <f t="shared" si="761"/>
        <v>48029</v>
      </c>
      <c r="AO569" s="128">
        <f t="shared" si="761"/>
        <v>48213</v>
      </c>
      <c r="AP569" s="128">
        <f t="shared" si="761"/>
        <v>48395</v>
      </c>
      <c r="AQ569" s="128">
        <f t="shared" si="761"/>
        <v>48579</v>
      </c>
      <c r="AR569" s="128">
        <f t="shared" si="761"/>
        <v>48760</v>
      </c>
      <c r="AS569" s="128">
        <f t="shared" si="761"/>
        <v>48944</v>
      </c>
      <c r="AT569" s="128">
        <f t="shared" si="761"/>
        <v>49125</v>
      </c>
      <c r="AU569" s="128">
        <f t="shared" si="761"/>
        <v>49309</v>
      </c>
      <c r="AV569" s="128">
        <f t="shared" si="761"/>
        <v>49490</v>
      </c>
      <c r="AW569" s="128">
        <f t="shared" si="761"/>
        <v>49674</v>
      </c>
      <c r="AX569" s="128" t="str">
        <f t="shared" si="761"/>
        <v/>
      </c>
      <c r="AY569" s="128" t="str">
        <f t="shared" si="761"/>
        <v/>
      </c>
      <c r="AZ569" s="128" t="str">
        <f t="shared" si="761"/>
        <v/>
      </c>
      <c r="BA569" s="128" t="str">
        <f t="shared" si="761"/>
        <v/>
      </c>
      <c r="BB569" s="128" t="str">
        <f t="shared" si="761"/>
        <v/>
      </c>
      <c r="BC569" s="128" t="str">
        <f t="shared" si="761"/>
        <v/>
      </c>
      <c r="BD569" s="128" t="str">
        <f t="shared" si="761"/>
        <v/>
      </c>
      <c r="BE569" s="128" t="str">
        <f t="shared" si="761"/>
        <v/>
      </c>
      <c r="BF569" s="128" t="str">
        <f t="shared" si="761"/>
        <v/>
      </c>
      <c r="BG569" s="128" t="str">
        <f t="shared" si="761"/>
        <v/>
      </c>
      <c r="BH569" s="128" t="str">
        <f t="shared" si="761"/>
        <v/>
      </c>
      <c r="BI569" s="128" t="str">
        <f t="shared" si="761"/>
        <v/>
      </c>
      <c r="BJ569" s="128" t="str">
        <f t="shared" si="761"/>
        <v/>
      </c>
      <c r="BK569" s="128" t="str">
        <f t="shared" si="761"/>
        <v/>
      </c>
      <c r="BL569" s="128" t="str">
        <f t="shared" si="761"/>
        <v/>
      </c>
      <c r="BM569" s="128" t="str">
        <f t="shared" si="761"/>
        <v/>
      </c>
      <c r="BN569" s="128" t="str">
        <f t="shared" si="761"/>
        <v/>
      </c>
      <c r="BO569" s="128" t="str">
        <f t="shared" si="761"/>
        <v/>
      </c>
      <c r="BP569" s="128" t="str">
        <f t="shared" si="761"/>
        <v/>
      </c>
      <c r="BQ569" s="128" t="str">
        <f t="shared" si="761"/>
        <v/>
      </c>
      <c r="BR569" s="128" t="str">
        <f t="shared" si="761"/>
        <v/>
      </c>
      <c r="BS569" s="128" t="str">
        <f t="shared" ref="BS569:CG569" si="762">BS515</f>
        <v/>
      </c>
      <c r="BT569" s="128" t="str">
        <f t="shared" si="762"/>
        <v/>
      </c>
      <c r="BU569" s="128" t="str">
        <f t="shared" si="762"/>
        <v/>
      </c>
      <c r="BV569" s="128" t="str">
        <f t="shared" si="762"/>
        <v/>
      </c>
      <c r="BW569" s="128" t="str">
        <f t="shared" si="762"/>
        <v/>
      </c>
      <c r="BX569" s="128" t="str">
        <f t="shared" si="762"/>
        <v/>
      </c>
      <c r="BY569" s="128" t="str">
        <f t="shared" si="762"/>
        <v/>
      </c>
      <c r="BZ569" s="128" t="str">
        <f t="shared" si="762"/>
        <v/>
      </c>
      <c r="CA569" s="128" t="str">
        <f t="shared" si="762"/>
        <v/>
      </c>
      <c r="CB569" s="128" t="str">
        <f t="shared" si="762"/>
        <v/>
      </c>
      <c r="CC569" s="128" t="str">
        <f t="shared" si="762"/>
        <v/>
      </c>
      <c r="CD569" s="128" t="str">
        <f t="shared" si="762"/>
        <v/>
      </c>
      <c r="CE569" s="128" t="str">
        <f t="shared" si="762"/>
        <v/>
      </c>
      <c r="CF569" s="128" t="str">
        <f t="shared" si="762"/>
        <v/>
      </c>
      <c r="CG569" s="128" t="str">
        <f t="shared" si="762"/>
        <v/>
      </c>
    </row>
    <row r="570" spans="1:86" x14ac:dyDescent="0.25">
      <c r="A570" s="74" t="s">
        <v>672</v>
      </c>
      <c r="E570" s="66" t="s">
        <v>609</v>
      </c>
      <c r="F570" s="90">
        <f ca="1">F509</f>
        <v>-92895.927488803398</v>
      </c>
      <c r="G570" s="90">
        <f t="shared" ref="G570:BR570" ca="1" si="763">G509</f>
        <v>-229388.33592630341</v>
      </c>
      <c r="H570" s="90">
        <f t="shared" ca="1" si="763"/>
        <v>-228030.71353937089</v>
      </c>
      <c r="I570" s="90">
        <f t="shared" ca="1" si="763"/>
        <v>-225569.41570013299</v>
      </c>
      <c r="J570" s="90">
        <f t="shared" ca="1" si="763"/>
        <v>-222489.54154636746</v>
      </c>
      <c r="K570" s="90">
        <f t="shared" ca="1" si="763"/>
        <v>-218366.00341200185</v>
      </c>
      <c r="L570" s="90">
        <f t="shared" ca="1" si="763"/>
        <v>-213710.51061006554</v>
      </c>
      <c r="M570" s="90">
        <f t="shared" ca="1" si="763"/>
        <v>-207857.28840807008</v>
      </c>
      <c r="N570" s="90">
        <f t="shared" ca="1" si="763"/>
        <v>-174749.23823116344</v>
      </c>
      <c r="O570" s="90">
        <f t="shared" ca="1" si="763"/>
        <v>-139616.36784185917</v>
      </c>
      <c r="P570" s="90">
        <f t="shared" ca="1" si="763"/>
        <v>-104019.61520314672</v>
      </c>
      <c r="Q570" s="90">
        <f t="shared" ca="1" si="763"/>
        <v>-66325.298915914376</v>
      </c>
      <c r="R570" s="90">
        <f t="shared" ca="1" si="763"/>
        <v>-27866.741824586767</v>
      </c>
      <c r="S570" s="90">
        <f t="shared" ca="1" si="763"/>
        <v>12483.88925048877</v>
      </c>
      <c r="T570" s="90">
        <f t="shared" ca="1" si="763"/>
        <v>53338.642686637082</v>
      </c>
      <c r="U570" s="90">
        <f t="shared" ca="1" si="763"/>
        <v>96444.679126266798</v>
      </c>
      <c r="V570" s="90">
        <f t="shared" ca="1" si="763"/>
        <v>140077.14317016813</v>
      </c>
      <c r="W570" s="90">
        <f t="shared" ca="1" si="763"/>
        <v>186042.11377790172</v>
      </c>
      <c r="X570" s="90">
        <f t="shared" ca="1" si="763"/>
        <v>232557.39903547365</v>
      </c>
      <c r="Y570" s="90">
        <f t="shared" ca="1" si="763"/>
        <v>281489.4994551157</v>
      </c>
      <c r="Z570" s="90">
        <f t="shared" ca="1" si="763"/>
        <v>331317.78393573151</v>
      </c>
      <c r="AA570" s="90">
        <f t="shared" ca="1" si="763"/>
        <v>383330.11803955777</v>
      </c>
      <c r="AB570" s="90">
        <f t="shared" ca="1" si="763"/>
        <v>435945.69648470567</v>
      </c>
      <c r="AC570" s="90">
        <f t="shared" ca="1" si="763"/>
        <v>491156.53127941757</v>
      </c>
      <c r="AD570" s="90">
        <f t="shared" ca="1" si="763"/>
        <v>546999.87406425923</v>
      </c>
      <c r="AE570" s="90">
        <f t="shared" ca="1" si="763"/>
        <v>605532.90890160145</v>
      </c>
      <c r="AF570" s="90">
        <f t="shared" ca="1" si="763"/>
        <v>664729.73996175593</v>
      </c>
      <c r="AG570" s="90">
        <f t="shared" ca="1" si="763"/>
        <v>726714.39088733529</v>
      </c>
      <c r="AH570" s="90">
        <f t="shared" ca="1" si="763"/>
        <v>789760.02749938588</v>
      </c>
      <c r="AI570" s="90">
        <f t="shared" ca="1" si="763"/>
        <v>848498.27492075483</v>
      </c>
      <c r="AJ570" s="90">
        <f t="shared" ca="1" si="763"/>
        <v>903188.98149258248</v>
      </c>
      <c r="AK570" s="90">
        <f t="shared" ca="1" si="763"/>
        <v>990936.91164238891</v>
      </c>
      <c r="AL570" s="90">
        <f t="shared" ca="1" si="763"/>
        <v>1083947.3921950799</v>
      </c>
      <c r="AM570" s="90">
        <f t="shared" ca="1" si="763"/>
        <v>1179215.6778053369</v>
      </c>
      <c r="AN570" s="90">
        <f t="shared" ca="1" si="763"/>
        <v>1274422.4455487693</v>
      </c>
      <c r="AO570" s="90">
        <f t="shared" ca="1" si="763"/>
        <v>1371950.8308135008</v>
      </c>
      <c r="AP570" s="90">
        <f t="shared" ca="1" si="763"/>
        <v>1469820.500819826</v>
      </c>
      <c r="AQ570" s="90">
        <f t="shared" ca="1" si="763"/>
        <v>1569665.4882303937</v>
      </c>
      <c r="AR570" s="90">
        <f t="shared" ca="1" si="763"/>
        <v>1669430.9245741088</v>
      </c>
      <c r="AS570" s="90">
        <f t="shared" ca="1" si="763"/>
        <v>1771650.4291841588</v>
      </c>
      <c r="AT570" s="90">
        <f t="shared" ca="1" si="763"/>
        <v>1873781.0266133908</v>
      </c>
      <c r="AU570" s="90">
        <f t="shared" ca="1" si="763"/>
        <v>1978456.4305723135</v>
      </c>
      <c r="AV570" s="90">
        <f t="shared" ca="1" si="763"/>
        <v>0</v>
      </c>
      <c r="AW570" s="90">
        <f t="shared" ca="1" si="763"/>
        <v>0</v>
      </c>
      <c r="AX570" s="90">
        <f t="shared" ca="1" si="763"/>
        <v>0</v>
      </c>
      <c r="AY570" s="90">
        <f t="shared" ca="1" si="763"/>
        <v>0</v>
      </c>
      <c r="AZ570" s="90">
        <f t="shared" ca="1" si="763"/>
        <v>0</v>
      </c>
      <c r="BA570" s="90">
        <f t="shared" ca="1" si="763"/>
        <v>0</v>
      </c>
      <c r="BB570" s="90">
        <f t="shared" ca="1" si="763"/>
        <v>0</v>
      </c>
      <c r="BC570" s="90">
        <f t="shared" ca="1" si="763"/>
        <v>0</v>
      </c>
      <c r="BD570" s="90">
        <f t="shared" ca="1" si="763"/>
        <v>0</v>
      </c>
      <c r="BE570" s="90">
        <f t="shared" ca="1" si="763"/>
        <v>0</v>
      </c>
      <c r="BF570" s="90">
        <f t="shared" ca="1" si="763"/>
        <v>0</v>
      </c>
      <c r="BG570" s="90">
        <f t="shared" ca="1" si="763"/>
        <v>0</v>
      </c>
      <c r="BH570" s="90">
        <f t="shared" ca="1" si="763"/>
        <v>0</v>
      </c>
      <c r="BI570" s="90">
        <f t="shared" ca="1" si="763"/>
        <v>0</v>
      </c>
      <c r="BJ570" s="90">
        <f t="shared" ca="1" si="763"/>
        <v>0</v>
      </c>
      <c r="BK570" s="90">
        <f t="shared" ca="1" si="763"/>
        <v>0</v>
      </c>
      <c r="BL570" s="90">
        <f t="shared" ca="1" si="763"/>
        <v>0</v>
      </c>
      <c r="BM570" s="90">
        <f t="shared" ca="1" si="763"/>
        <v>0</v>
      </c>
      <c r="BN570" s="90">
        <f t="shared" ca="1" si="763"/>
        <v>0</v>
      </c>
      <c r="BO570" s="90">
        <f t="shared" ca="1" si="763"/>
        <v>0</v>
      </c>
      <c r="BP570" s="90">
        <f t="shared" ca="1" si="763"/>
        <v>0</v>
      </c>
      <c r="BQ570" s="90">
        <f t="shared" ca="1" si="763"/>
        <v>0</v>
      </c>
      <c r="BR570" s="90">
        <f t="shared" ca="1" si="763"/>
        <v>0</v>
      </c>
      <c r="BS570" s="90">
        <f t="shared" ref="BS570:CG570" ca="1" si="764">BS509</f>
        <v>0</v>
      </c>
      <c r="BT570" s="90">
        <f t="shared" ca="1" si="764"/>
        <v>0</v>
      </c>
      <c r="BU570" s="90">
        <f t="shared" ca="1" si="764"/>
        <v>0</v>
      </c>
      <c r="BV570" s="90">
        <f t="shared" ca="1" si="764"/>
        <v>0</v>
      </c>
      <c r="BW570" s="90">
        <f t="shared" ca="1" si="764"/>
        <v>0</v>
      </c>
      <c r="BX570" s="90">
        <f t="shared" ca="1" si="764"/>
        <v>0</v>
      </c>
      <c r="BY570" s="90">
        <f t="shared" ca="1" si="764"/>
        <v>0</v>
      </c>
      <c r="BZ570" s="90">
        <f t="shared" ca="1" si="764"/>
        <v>0</v>
      </c>
      <c r="CA570" s="90">
        <f t="shared" ca="1" si="764"/>
        <v>0</v>
      </c>
      <c r="CB570" s="90">
        <f t="shared" ca="1" si="764"/>
        <v>0</v>
      </c>
      <c r="CC570" s="90">
        <f t="shared" ca="1" si="764"/>
        <v>0</v>
      </c>
      <c r="CD570" s="90">
        <f t="shared" ca="1" si="764"/>
        <v>0</v>
      </c>
      <c r="CE570" s="90">
        <f t="shared" ca="1" si="764"/>
        <v>0</v>
      </c>
      <c r="CF570" s="90">
        <f t="shared" ca="1" si="764"/>
        <v>0</v>
      </c>
      <c r="CG570" s="90">
        <f t="shared" ca="1" si="764"/>
        <v>0</v>
      </c>
    </row>
    <row r="571" spans="1:86" x14ac:dyDescent="0.25">
      <c r="A571" s="74" t="s">
        <v>920</v>
      </c>
      <c r="E571" s="84" t="s">
        <v>671</v>
      </c>
      <c r="F571" s="90">
        <f ca="1">IF(F505&gt;=0,F505,0)</f>
        <v>0</v>
      </c>
      <c r="G571" s="90">
        <f t="shared" ref="G571:BR571" ca="1" si="765">IF(G505&gt;=0,G505,0)</f>
        <v>0</v>
      </c>
      <c r="H571" s="90">
        <f t="shared" ca="1" si="765"/>
        <v>1357.6223869325156</v>
      </c>
      <c r="I571" s="90">
        <f t="shared" ca="1" si="765"/>
        <v>2461.2978392379009</v>
      </c>
      <c r="J571" s="90">
        <f t="shared" ca="1" si="765"/>
        <v>3079.8741537655269</v>
      </c>
      <c r="K571" s="90">
        <f t="shared" ca="1" si="765"/>
        <v>4123.538134365599</v>
      </c>
      <c r="L571" s="90">
        <f t="shared" ca="1" si="765"/>
        <v>4655.4928019363088</v>
      </c>
      <c r="M571" s="90">
        <f t="shared" ca="1" si="765"/>
        <v>5853.2222019954615</v>
      </c>
      <c r="N571" s="90">
        <f t="shared" ca="1" si="765"/>
        <v>33108.05017690664</v>
      </c>
      <c r="O571" s="90">
        <f t="shared" ca="1" si="765"/>
        <v>35132.870389304262</v>
      </c>
      <c r="P571" s="90">
        <f t="shared" ca="1" si="765"/>
        <v>35596.752638712453</v>
      </c>
      <c r="Q571" s="90">
        <f t="shared" ca="1" si="765"/>
        <v>37694.316287232337</v>
      </c>
      <c r="R571" s="90">
        <f t="shared" ca="1" si="765"/>
        <v>38458.55709132761</v>
      </c>
      <c r="S571" s="90">
        <f t="shared" ca="1" si="765"/>
        <v>40350.631075075537</v>
      </c>
      <c r="T571" s="90">
        <f t="shared" ca="1" si="765"/>
        <v>40854.753436148312</v>
      </c>
      <c r="U571" s="90">
        <f t="shared" ca="1" si="765"/>
        <v>43106.036439629723</v>
      </c>
      <c r="V571" s="90">
        <f t="shared" ca="1" si="765"/>
        <v>43632.464043901324</v>
      </c>
      <c r="W571" s="90">
        <f t="shared" ca="1" si="765"/>
        <v>45964.970607733587</v>
      </c>
      <c r="X571" s="90">
        <f t="shared" ca="1" si="765"/>
        <v>46515.285257571944</v>
      </c>
      <c r="Y571" s="90">
        <f t="shared" ca="1" si="765"/>
        <v>48932.10041964204</v>
      </c>
      <c r="Z571" s="90">
        <f t="shared" ca="1" si="765"/>
        <v>49828.284480615817</v>
      </c>
      <c r="AA571" s="90">
        <f t="shared" ca="1" si="765"/>
        <v>52012.334103826281</v>
      </c>
      <c r="AB571" s="90">
        <f t="shared" ca="1" si="765"/>
        <v>52615.578445147919</v>
      </c>
      <c r="AC571" s="90">
        <f t="shared" ca="1" si="765"/>
        <v>55210.834794711918</v>
      </c>
      <c r="AD571" s="90">
        <f t="shared" ca="1" si="765"/>
        <v>55843.342784841647</v>
      </c>
      <c r="AE571" s="90">
        <f t="shared" ca="1" si="765"/>
        <v>58533.03483734226</v>
      </c>
      <c r="AF571" s="90">
        <f t="shared" ca="1" si="765"/>
        <v>59196.831060154458</v>
      </c>
      <c r="AG571" s="90">
        <f t="shared" ca="1" si="765"/>
        <v>61984.650925579328</v>
      </c>
      <c r="AH571" s="90">
        <f t="shared" ca="1" si="765"/>
        <v>63045.636612050621</v>
      </c>
      <c r="AI571" s="90">
        <f t="shared" ca="1" si="765"/>
        <v>58738.247421368949</v>
      </c>
      <c r="AJ571" s="90">
        <f t="shared" ca="1" si="765"/>
        <v>54690.706571827679</v>
      </c>
      <c r="AK571" s="90">
        <f t="shared" ca="1" si="765"/>
        <v>87747.93014980646</v>
      </c>
      <c r="AL571" s="90">
        <f t="shared" ca="1" si="765"/>
        <v>93010.480552691108</v>
      </c>
      <c r="AM571" s="90">
        <f t="shared" ca="1" si="765"/>
        <v>95268.285610256877</v>
      </c>
      <c r="AN571" s="90">
        <f t="shared" ca="1" si="765"/>
        <v>95206.767743432472</v>
      </c>
      <c r="AO571" s="90">
        <f t="shared" ca="1" si="765"/>
        <v>97528.385264731391</v>
      </c>
      <c r="AP571" s="90">
        <f t="shared" ca="1" si="765"/>
        <v>97869.670006325265</v>
      </c>
      <c r="AQ571" s="90">
        <f t="shared" ca="1" si="765"/>
        <v>99844.987410567774</v>
      </c>
      <c r="AR571" s="90">
        <f t="shared" ca="1" si="765"/>
        <v>99765.436343714959</v>
      </c>
      <c r="AS571" s="90">
        <f t="shared" ca="1" si="765"/>
        <v>102219.50461005005</v>
      </c>
      <c r="AT571" s="90">
        <f t="shared" ca="1" si="765"/>
        <v>102130.5974292319</v>
      </c>
      <c r="AU571" s="90">
        <f t="shared" ca="1" si="765"/>
        <v>104675.40395892279</v>
      </c>
      <c r="AV571" s="90">
        <f t="shared" ca="1" si="765"/>
        <v>0</v>
      </c>
      <c r="AW571" s="90">
        <f t="shared" ca="1" si="765"/>
        <v>0</v>
      </c>
      <c r="AX571" s="90">
        <f t="shared" ca="1" si="765"/>
        <v>0</v>
      </c>
      <c r="AY571" s="90">
        <f t="shared" ca="1" si="765"/>
        <v>0</v>
      </c>
      <c r="AZ571" s="90">
        <f t="shared" ca="1" si="765"/>
        <v>0</v>
      </c>
      <c r="BA571" s="90">
        <f t="shared" ca="1" si="765"/>
        <v>0</v>
      </c>
      <c r="BB571" s="90">
        <f t="shared" ca="1" si="765"/>
        <v>0</v>
      </c>
      <c r="BC571" s="90">
        <f t="shared" ca="1" si="765"/>
        <v>0</v>
      </c>
      <c r="BD571" s="90">
        <f t="shared" ca="1" si="765"/>
        <v>0</v>
      </c>
      <c r="BE571" s="90">
        <f t="shared" ca="1" si="765"/>
        <v>0</v>
      </c>
      <c r="BF571" s="90">
        <f t="shared" ca="1" si="765"/>
        <v>0</v>
      </c>
      <c r="BG571" s="90">
        <f t="shared" ca="1" si="765"/>
        <v>0</v>
      </c>
      <c r="BH571" s="90">
        <f t="shared" ca="1" si="765"/>
        <v>0</v>
      </c>
      <c r="BI571" s="90">
        <f t="shared" ca="1" si="765"/>
        <v>0</v>
      </c>
      <c r="BJ571" s="90">
        <f t="shared" ca="1" si="765"/>
        <v>0</v>
      </c>
      <c r="BK571" s="90">
        <f t="shared" ca="1" si="765"/>
        <v>0</v>
      </c>
      <c r="BL571" s="90">
        <f t="shared" ca="1" si="765"/>
        <v>0</v>
      </c>
      <c r="BM571" s="90">
        <f t="shared" ca="1" si="765"/>
        <v>0</v>
      </c>
      <c r="BN571" s="90">
        <f t="shared" ca="1" si="765"/>
        <v>0</v>
      </c>
      <c r="BO571" s="90">
        <f t="shared" ca="1" si="765"/>
        <v>0</v>
      </c>
      <c r="BP571" s="90">
        <f t="shared" ca="1" si="765"/>
        <v>0</v>
      </c>
      <c r="BQ571" s="90">
        <f t="shared" ca="1" si="765"/>
        <v>0</v>
      </c>
      <c r="BR571" s="90">
        <f t="shared" ca="1" si="765"/>
        <v>0</v>
      </c>
      <c r="BS571" s="90">
        <f t="shared" ref="BS571:CG571" ca="1" si="766">IF(BS505&gt;=0,BS505,0)</f>
        <v>0</v>
      </c>
      <c r="BT571" s="90">
        <f t="shared" ca="1" si="766"/>
        <v>0</v>
      </c>
      <c r="BU571" s="90">
        <f t="shared" ca="1" si="766"/>
        <v>0</v>
      </c>
      <c r="BV571" s="90">
        <f t="shared" ca="1" si="766"/>
        <v>0</v>
      </c>
      <c r="BW571" s="90">
        <f t="shared" ca="1" si="766"/>
        <v>0</v>
      </c>
      <c r="BX571" s="90">
        <f t="shared" ca="1" si="766"/>
        <v>0</v>
      </c>
      <c r="BY571" s="90">
        <f t="shared" ca="1" si="766"/>
        <v>0</v>
      </c>
      <c r="BZ571" s="90">
        <f t="shared" ca="1" si="766"/>
        <v>0</v>
      </c>
      <c r="CA571" s="90">
        <f t="shared" ca="1" si="766"/>
        <v>0</v>
      </c>
      <c r="CB571" s="90">
        <f t="shared" ca="1" si="766"/>
        <v>0</v>
      </c>
      <c r="CC571" s="90">
        <f t="shared" ca="1" si="766"/>
        <v>0</v>
      </c>
      <c r="CD571" s="90">
        <f t="shared" ca="1" si="766"/>
        <v>0</v>
      </c>
      <c r="CE571" s="90">
        <f t="shared" ca="1" si="766"/>
        <v>0</v>
      </c>
      <c r="CF571" s="90">
        <f t="shared" ca="1" si="766"/>
        <v>0</v>
      </c>
      <c r="CG571" s="90">
        <f t="shared" ca="1" si="766"/>
        <v>0</v>
      </c>
    </row>
    <row r="572" spans="1:86" s="147" customFormat="1" ht="21" x14ac:dyDescent="0.35">
      <c r="A572" s="69" t="s">
        <v>323</v>
      </c>
      <c r="B572" s="70"/>
      <c r="C572" s="70"/>
      <c r="D572" s="70"/>
      <c r="E572" s="70"/>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66"/>
    </row>
    <row r="573" spans="1:86" x14ac:dyDescent="0.25">
      <c r="A573" s="585">
        <v>1</v>
      </c>
      <c r="B573" s="585">
        <v>1</v>
      </c>
      <c r="C573" s="585">
        <v>1</v>
      </c>
      <c r="D573" s="585">
        <v>1</v>
      </c>
      <c r="E573" s="585">
        <v>1</v>
      </c>
      <c r="F573" s="585">
        <v>1</v>
      </c>
      <c r="G573" s="585">
        <v>1</v>
      </c>
      <c r="H573" s="66">
        <f t="shared" ref="H573:AK573" si="767">IF(H155=1,1,IF(F155=1,1,0))</f>
        <v>1</v>
      </c>
      <c r="I573" s="66">
        <f t="shared" si="767"/>
        <v>1</v>
      </c>
      <c r="J573" s="66">
        <f t="shared" si="767"/>
        <v>1</v>
      </c>
      <c r="K573" s="66">
        <f t="shared" si="767"/>
        <v>1</v>
      </c>
      <c r="L573" s="66">
        <f t="shared" si="767"/>
        <v>1</v>
      </c>
      <c r="M573" s="66">
        <f t="shared" si="767"/>
        <v>1</v>
      </c>
      <c r="N573" s="66">
        <f t="shared" si="767"/>
        <v>1</v>
      </c>
      <c r="O573" s="66">
        <f t="shared" si="767"/>
        <v>1</v>
      </c>
      <c r="P573" s="66">
        <f t="shared" si="767"/>
        <v>1</v>
      </c>
      <c r="Q573" s="66">
        <f t="shared" si="767"/>
        <v>1</v>
      </c>
      <c r="R573" s="66">
        <f t="shared" si="767"/>
        <v>1</v>
      </c>
      <c r="S573" s="66">
        <f t="shared" si="767"/>
        <v>1</v>
      </c>
      <c r="T573" s="66">
        <f t="shared" si="767"/>
        <v>1</v>
      </c>
      <c r="U573" s="66">
        <f t="shared" si="767"/>
        <v>1</v>
      </c>
      <c r="V573" s="66">
        <f t="shared" si="767"/>
        <v>1</v>
      </c>
      <c r="W573" s="66">
        <f t="shared" si="767"/>
        <v>1</v>
      </c>
      <c r="X573" s="66">
        <f t="shared" si="767"/>
        <v>1</v>
      </c>
      <c r="Y573" s="66">
        <f t="shared" si="767"/>
        <v>1</v>
      </c>
      <c r="Z573" s="66">
        <f t="shared" si="767"/>
        <v>1</v>
      </c>
      <c r="AA573" s="66">
        <f t="shared" si="767"/>
        <v>1</v>
      </c>
      <c r="AB573" s="66">
        <f t="shared" si="767"/>
        <v>1</v>
      </c>
      <c r="AC573" s="66">
        <f t="shared" si="767"/>
        <v>1</v>
      </c>
      <c r="AD573" s="66">
        <f t="shared" si="767"/>
        <v>1</v>
      </c>
      <c r="AE573" s="66">
        <f t="shared" si="767"/>
        <v>1</v>
      </c>
      <c r="AF573" s="66">
        <f t="shared" si="767"/>
        <v>1</v>
      </c>
      <c r="AG573" s="66">
        <f t="shared" si="767"/>
        <v>1</v>
      </c>
      <c r="AH573" s="66">
        <f t="shared" si="767"/>
        <v>1</v>
      </c>
      <c r="AI573" s="66">
        <f t="shared" si="767"/>
        <v>1</v>
      </c>
      <c r="AJ573" s="66">
        <f t="shared" si="767"/>
        <v>1</v>
      </c>
      <c r="AK573" s="66">
        <f t="shared" si="767"/>
        <v>1</v>
      </c>
      <c r="AL573" s="66">
        <f t="shared" ref="AL573:BQ573" si="768">IF(AL155=1,1,IF(AJ155=1,1,0))</f>
        <v>1</v>
      </c>
      <c r="AM573" s="66">
        <f t="shared" si="768"/>
        <v>1</v>
      </c>
      <c r="AN573" s="66">
        <f t="shared" si="768"/>
        <v>1</v>
      </c>
      <c r="AO573" s="66">
        <f t="shared" si="768"/>
        <v>1</v>
      </c>
      <c r="AP573" s="66">
        <f t="shared" si="768"/>
        <v>1</v>
      </c>
      <c r="AQ573" s="66">
        <f t="shared" si="768"/>
        <v>1</v>
      </c>
      <c r="AR573" s="66">
        <f t="shared" si="768"/>
        <v>1</v>
      </c>
      <c r="AS573" s="66">
        <f t="shared" si="768"/>
        <v>1</v>
      </c>
      <c r="AT573" s="66">
        <f t="shared" si="768"/>
        <v>1</v>
      </c>
      <c r="AU573" s="66">
        <f t="shared" si="768"/>
        <v>1</v>
      </c>
      <c r="AV573" s="66">
        <f t="shared" si="768"/>
        <v>1</v>
      </c>
      <c r="AW573" s="66">
        <f t="shared" si="768"/>
        <v>1</v>
      </c>
      <c r="AX573" s="66">
        <f t="shared" si="768"/>
        <v>0</v>
      </c>
      <c r="AY573" s="66">
        <f t="shared" si="768"/>
        <v>0</v>
      </c>
      <c r="AZ573" s="66">
        <f t="shared" si="768"/>
        <v>0</v>
      </c>
      <c r="BA573" s="66">
        <f t="shared" si="768"/>
        <v>0</v>
      </c>
      <c r="BB573" s="66">
        <f t="shared" si="768"/>
        <v>0</v>
      </c>
      <c r="BC573" s="66">
        <f t="shared" si="768"/>
        <v>0</v>
      </c>
      <c r="BD573" s="66">
        <f t="shared" si="768"/>
        <v>0</v>
      </c>
      <c r="BE573" s="66">
        <f t="shared" si="768"/>
        <v>0</v>
      </c>
      <c r="BF573" s="66">
        <f t="shared" si="768"/>
        <v>0</v>
      </c>
      <c r="BG573" s="66">
        <f t="shared" si="768"/>
        <v>0</v>
      </c>
      <c r="BH573" s="66">
        <f t="shared" si="768"/>
        <v>0</v>
      </c>
      <c r="BI573" s="66">
        <f t="shared" si="768"/>
        <v>0</v>
      </c>
      <c r="BJ573" s="66">
        <f t="shared" si="768"/>
        <v>0</v>
      </c>
      <c r="BK573" s="66">
        <f t="shared" si="768"/>
        <v>0</v>
      </c>
      <c r="BL573" s="66">
        <f t="shared" si="768"/>
        <v>0</v>
      </c>
      <c r="BM573" s="66">
        <f t="shared" si="768"/>
        <v>0</v>
      </c>
      <c r="BN573" s="66">
        <f t="shared" si="768"/>
        <v>0</v>
      </c>
      <c r="BO573" s="66">
        <f t="shared" si="768"/>
        <v>0</v>
      </c>
      <c r="BP573" s="66">
        <f t="shared" si="768"/>
        <v>0</v>
      </c>
      <c r="BQ573" s="66">
        <f t="shared" si="768"/>
        <v>0</v>
      </c>
      <c r="BR573" s="66">
        <f t="shared" ref="BR573:CG573" si="769">IF(BR155=1,1,IF(BP155=1,1,0))</f>
        <v>0</v>
      </c>
      <c r="BS573" s="66">
        <f t="shared" si="769"/>
        <v>0</v>
      </c>
      <c r="BT573" s="66">
        <f t="shared" si="769"/>
        <v>0</v>
      </c>
      <c r="BU573" s="66">
        <f t="shared" si="769"/>
        <v>0</v>
      </c>
      <c r="BV573" s="66">
        <f t="shared" si="769"/>
        <v>0</v>
      </c>
      <c r="BW573" s="66">
        <f t="shared" si="769"/>
        <v>0</v>
      </c>
      <c r="BX573" s="66">
        <f t="shared" si="769"/>
        <v>0</v>
      </c>
      <c r="BY573" s="66">
        <f t="shared" si="769"/>
        <v>0</v>
      </c>
      <c r="BZ573" s="66">
        <f t="shared" si="769"/>
        <v>0</v>
      </c>
      <c r="CA573" s="66">
        <f t="shared" si="769"/>
        <v>0</v>
      </c>
      <c r="CB573" s="66">
        <f t="shared" si="769"/>
        <v>0</v>
      </c>
      <c r="CC573" s="66">
        <f t="shared" si="769"/>
        <v>0</v>
      </c>
      <c r="CD573" s="66">
        <f t="shared" si="769"/>
        <v>0</v>
      </c>
      <c r="CE573" s="66">
        <f t="shared" si="769"/>
        <v>0</v>
      </c>
      <c r="CF573" s="66">
        <f t="shared" si="769"/>
        <v>0</v>
      </c>
      <c r="CG573" s="66">
        <f t="shared" si="769"/>
        <v>0</v>
      </c>
    </row>
    <row r="582" spans="4:4" x14ac:dyDescent="0.25">
      <c r="D582" s="114"/>
    </row>
  </sheetData>
  <sheetProtection algorithmName="SHA-512" hashValue="fSVBdPGcImUHxGbqv6yFQmDVE0ncxwqGubqqIMhuMXiz5XRb7zWn2dc6sXL3R1kNSqfnvh6OkEU9mNHcI5uRjQ==" saltValue="gxi/2F/9rAzxHvlOcganQg==" spinCount="100000" sheet="1" objects="1" scenarios="1"/>
  <customSheetViews>
    <customSheetView guid="{1405E1D2-975B-4B03-A0E7-6F59D2DB7D00}" scale="80" fitToPage="1" topLeftCell="A82">
      <selection activeCell="F91" sqref="F91"/>
      <pageMargins left="0.23622047244094491" right="0.23622047244094491" top="0.35433070866141736" bottom="0.35433070866141736" header="0.31496062992125984" footer="0.31496062992125984"/>
      <pageSetup paperSize="8" scale="21" fitToWidth="0" orientation="landscape" r:id="rId1"/>
    </customSheetView>
    <customSheetView guid="{750EDFD4-2501-4AC0-96DB-9119656394A9}" scale="60" fitToPage="1" printArea="1" topLeftCell="A238">
      <selection activeCell="D279" sqref="D279"/>
      <pageMargins left="0.23622047244094491" right="0.23622047244094491" top="0.35433070866141736" bottom="0.35433070866141736" header="0.31496062992125984" footer="0.31496062992125984"/>
      <pageSetup paperSize="8" scale="40" fitToWidth="0" orientation="landscape" r:id="rId2"/>
    </customSheetView>
  </customSheetViews>
  <mergeCells count="2">
    <mergeCell ref="A14:B15"/>
    <mergeCell ref="A112:B112"/>
  </mergeCells>
  <pageMargins left="0.23622047244094491" right="0.23622047244094491" top="0.35433070866141736" bottom="0.35433070866141736" header="0.31496062992125984" footer="0.31496062992125984"/>
  <pageSetup paperSize="9" scale="37" fitToWidth="0" fitToHeight="3" orientation="landscape" r:id="rId3"/>
  <rowBreaks count="2" manualBreakCount="2">
    <brk id="247" max="48" man="1"/>
    <brk id="335" max="4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DV247"/>
  <sheetViews>
    <sheetView topLeftCell="A18" zoomScale="70" zoomScaleNormal="70" workbookViewId="0">
      <pane xSplit="6" ySplit="3" topLeftCell="G21" activePane="bottomRight" state="frozen"/>
      <selection activeCell="B30" sqref="B30"/>
      <selection pane="topRight" activeCell="B30" sqref="B30"/>
      <selection pane="bottomLeft" activeCell="B30" sqref="B30"/>
      <selection pane="bottomRight" activeCell="A18" sqref="A18:C19"/>
    </sheetView>
  </sheetViews>
  <sheetFormatPr defaultColWidth="0" defaultRowHeight="15" outlineLevelRow="2" x14ac:dyDescent="0.25"/>
  <cols>
    <col min="1" max="1" width="5.140625" style="66" customWidth="1"/>
    <col min="2" max="2" width="4" style="66" customWidth="1"/>
    <col min="3" max="3" width="82.28515625" style="66" customWidth="1"/>
    <col min="4" max="4" width="6.140625" style="66" customWidth="1"/>
    <col min="5" max="5" width="19" style="66" customWidth="1"/>
    <col min="6" max="6" width="3.28515625" style="66" customWidth="1"/>
    <col min="7" max="49" width="14" style="66" customWidth="1"/>
    <col min="50" max="50" width="15.28515625" style="66" customWidth="1"/>
    <col min="51" max="125" width="14" style="66" customWidth="1"/>
    <col min="126" max="126" width="12" style="66" customWidth="1"/>
    <col min="127" max="16384" width="8.85546875" style="66" hidden="1"/>
  </cols>
  <sheetData>
    <row r="1" spans="2:126" ht="14.45" hidden="1" customHeight="1" outlineLevel="1" x14ac:dyDescent="0.3">
      <c r="DV1" s="81"/>
    </row>
    <row r="2" spans="2:126" ht="15.6" hidden="1" customHeight="1" outlineLevel="1" x14ac:dyDescent="0.3">
      <c r="B2" s="74" t="s">
        <v>73</v>
      </c>
      <c r="DV2" s="81"/>
    </row>
    <row r="3" spans="2:126" ht="14.45" hidden="1" customHeight="1" outlineLevel="1" x14ac:dyDescent="0.3">
      <c r="C3" s="66" t="s">
        <v>41</v>
      </c>
      <c r="E3" s="79">
        <f>Inputs!$E$203</f>
        <v>42004</v>
      </c>
      <c r="DV3" s="81"/>
    </row>
    <row r="4" spans="2:126" ht="21.6" hidden="1" customHeight="1" outlineLevel="1" x14ac:dyDescent="0.3">
      <c r="C4" s="66" t="s">
        <v>43</v>
      </c>
      <c r="E4" s="79">
        <f>EOMONTH($E$3,-12)+1</f>
        <v>41640</v>
      </c>
      <c r="DV4" s="81"/>
    </row>
    <row r="5" spans="2:126" ht="19.149999999999999" hidden="1" customHeight="1" outlineLevel="1" x14ac:dyDescent="0.3">
      <c r="C5" s="66" t="s">
        <v>2</v>
      </c>
      <c r="E5" s="79">
        <f>Inputs!$E$12</f>
        <v>42005</v>
      </c>
      <c r="DV5" s="81"/>
    </row>
    <row r="6" spans="2:126" ht="19.149999999999999" hidden="1" customHeight="1" outlineLevel="1" x14ac:dyDescent="0.3">
      <c r="C6" s="980">
        <v>18</v>
      </c>
      <c r="E6" s="79">
        <f>EOMONTH(E5,C6-1)</f>
        <v>42551</v>
      </c>
      <c r="DV6" s="81"/>
    </row>
    <row r="7" spans="2:126" ht="19.149999999999999" hidden="1" customHeight="1" outlineLevel="1" x14ac:dyDescent="0.3">
      <c r="C7" s="66" t="s">
        <v>40</v>
      </c>
      <c r="E7" s="79">
        <f>EOMONTH(E$5,((12*Inputs!$E$13)-1))</f>
        <v>49309</v>
      </c>
      <c r="DV7" s="81"/>
    </row>
    <row r="8" spans="2:126" ht="15.6" hidden="1" customHeight="1" outlineLevel="1" x14ac:dyDescent="0.3">
      <c r="C8" s="66" t="s">
        <v>771</v>
      </c>
      <c r="E8" s="79">
        <f>E5</f>
        <v>42005</v>
      </c>
      <c r="G8" s="79"/>
      <c r="DV8" s="81"/>
    </row>
    <row r="9" spans="2:126" ht="18" hidden="1" customHeight="1" outlineLevel="1" x14ac:dyDescent="0.3">
      <c r="C9" s="66" t="s">
        <v>772</v>
      </c>
      <c r="E9" s="79">
        <f>EOMONTH($E$8,(12*Inputs!$E$44)-1)</f>
        <v>49309</v>
      </c>
      <c r="DV9" s="81"/>
    </row>
    <row r="10" spans="2:126" ht="14.45" hidden="1" customHeight="1" outlineLevel="1" x14ac:dyDescent="0.3">
      <c r="C10" s="66" t="s">
        <v>1020</v>
      </c>
      <c r="E10" s="79">
        <f>Inputs!$E$36</f>
        <v>43100</v>
      </c>
      <c r="DV10" s="81"/>
    </row>
    <row r="11" spans="2:126" ht="15.6" hidden="1" customHeight="1" outlineLevel="1" x14ac:dyDescent="0.3">
      <c r="C11" s="66" t="s">
        <v>48</v>
      </c>
      <c r="E11" s="79">
        <f>Inputs!$E$45</f>
        <v>41730</v>
      </c>
      <c r="F11" s="79"/>
      <c r="DV11" s="81"/>
    </row>
    <row r="12" spans="2:126" ht="15.6" hidden="1" customHeight="1" outlineLevel="1" x14ac:dyDescent="0.3">
      <c r="C12" s="66" t="s">
        <v>51</v>
      </c>
      <c r="E12" s="79">
        <f>EOMONTH($E$11,11)</f>
        <v>42094</v>
      </c>
      <c r="F12" s="79"/>
      <c r="DV12" s="81"/>
    </row>
    <row r="13" spans="2:126" ht="15.6" hidden="1" customHeight="1" outlineLevel="1" x14ac:dyDescent="0.3">
      <c r="C13" s="66" t="s">
        <v>797</v>
      </c>
      <c r="E13" s="79">
        <f>Inputs!$E$53</f>
        <v>42005</v>
      </c>
      <c r="DV13" s="81"/>
    </row>
    <row r="14" spans="2:126" ht="15.6" hidden="1" customHeight="1" outlineLevel="1" x14ac:dyDescent="0.3">
      <c r="C14" s="66" t="s">
        <v>1027</v>
      </c>
      <c r="E14" s="79">
        <f>EOMONTH($E$5,(12*Inputs!$E$162)-1)</f>
        <v>47483</v>
      </c>
      <c r="DV14" s="81"/>
    </row>
    <row r="15" spans="2:126" ht="15.6" hidden="1" customHeight="1" outlineLevel="1" x14ac:dyDescent="0.3">
      <c r="C15" s="66" t="s">
        <v>1034</v>
      </c>
      <c r="E15" s="79">
        <f>EOMONTH($E$5,(12*Inputs!$E$166)-1)</f>
        <v>45657</v>
      </c>
      <c r="DV15" s="81"/>
    </row>
    <row r="16" spans="2:126" ht="15.6" hidden="1" customHeight="1" outlineLevel="1" x14ac:dyDescent="0.3">
      <c r="E16" s="79"/>
      <c r="DV16" s="81"/>
    </row>
    <row r="17" spans="1:126" ht="15" hidden="1" customHeight="1" outlineLevel="1" x14ac:dyDescent="0.3">
      <c r="F17" s="79"/>
      <c r="K17" s="396"/>
      <c r="L17" s="396"/>
      <c r="M17" s="396"/>
      <c r="DV17" s="81"/>
    </row>
    <row r="18" spans="1:126" ht="21.6" customHeight="1" collapsed="1" x14ac:dyDescent="0.25">
      <c r="A18" s="1173" t="s">
        <v>1024</v>
      </c>
      <c r="B18" s="1179"/>
      <c r="C18" s="1179"/>
      <c r="G18" s="92">
        <f>EOMONTH(Inputs!$E$9,-1)+1</f>
        <v>41640</v>
      </c>
      <c r="H18" s="93">
        <f>G$20+1</f>
        <v>41671</v>
      </c>
      <c r="I18" s="93">
        <f t="shared" ref="I18:BT18" si="0">H$20+1</f>
        <v>41699</v>
      </c>
      <c r="J18" s="93">
        <f t="shared" si="0"/>
        <v>41730</v>
      </c>
      <c r="K18" s="93">
        <f t="shared" si="0"/>
        <v>41760</v>
      </c>
      <c r="L18" s="93">
        <f t="shared" si="0"/>
        <v>41791</v>
      </c>
      <c r="M18" s="93">
        <f t="shared" si="0"/>
        <v>41821</v>
      </c>
      <c r="N18" s="93">
        <f t="shared" si="0"/>
        <v>41852</v>
      </c>
      <c r="O18" s="93">
        <f t="shared" si="0"/>
        <v>41883</v>
      </c>
      <c r="P18" s="93">
        <f t="shared" si="0"/>
        <v>41913</v>
      </c>
      <c r="Q18" s="93">
        <f t="shared" si="0"/>
        <v>41944</v>
      </c>
      <c r="R18" s="93">
        <f t="shared" si="0"/>
        <v>41974</v>
      </c>
      <c r="S18" s="93">
        <f t="shared" si="0"/>
        <v>42005</v>
      </c>
      <c r="T18" s="93">
        <f t="shared" si="0"/>
        <v>42036</v>
      </c>
      <c r="U18" s="93">
        <f t="shared" si="0"/>
        <v>42064</v>
      </c>
      <c r="V18" s="93">
        <f t="shared" si="0"/>
        <v>42095</v>
      </c>
      <c r="W18" s="93">
        <f t="shared" si="0"/>
        <v>42125</v>
      </c>
      <c r="X18" s="93">
        <f t="shared" si="0"/>
        <v>42156</v>
      </c>
      <c r="Y18" s="93">
        <f t="shared" si="0"/>
        <v>42186</v>
      </c>
      <c r="Z18" s="93">
        <f t="shared" si="0"/>
        <v>42217</v>
      </c>
      <c r="AA18" s="93">
        <f t="shared" si="0"/>
        <v>42248</v>
      </c>
      <c r="AB18" s="93">
        <f t="shared" si="0"/>
        <v>42278</v>
      </c>
      <c r="AC18" s="93">
        <f t="shared" si="0"/>
        <v>42309</v>
      </c>
      <c r="AD18" s="93">
        <f t="shared" si="0"/>
        <v>42339</v>
      </c>
      <c r="AE18" s="93">
        <f t="shared" si="0"/>
        <v>42370</v>
      </c>
      <c r="AF18" s="93">
        <f t="shared" si="0"/>
        <v>42401</v>
      </c>
      <c r="AG18" s="93">
        <f t="shared" si="0"/>
        <v>42430</v>
      </c>
      <c r="AH18" s="93">
        <f t="shared" si="0"/>
        <v>42461</v>
      </c>
      <c r="AI18" s="93">
        <f t="shared" si="0"/>
        <v>42491</v>
      </c>
      <c r="AJ18" s="93">
        <f t="shared" si="0"/>
        <v>42522</v>
      </c>
      <c r="AK18" s="93">
        <f t="shared" si="0"/>
        <v>42552</v>
      </c>
      <c r="AL18" s="93">
        <f t="shared" si="0"/>
        <v>42583</v>
      </c>
      <c r="AM18" s="93">
        <f t="shared" si="0"/>
        <v>42614</v>
      </c>
      <c r="AN18" s="93">
        <f t="shared" si="0"/>
        <v>42644</v>
      </c>
      <c r="AO18" s="93">
        <f t="shared" si="0"/>
        <v>42675</v>
      </c>
      <c r="AP18" s="93">
        <f t="shared" si="0"/>
        <v>42705</v>
      </c>
      <c r="AQ18" s="93">
        <f t="shared" si="0"/>
        <v>42736</v>
      </c>
      <c r="AR18" s="93">
        <f t="shared" si="0"/>
        <v>42767</v>
      </c>
      <c r="AS18" s="93">
        <f t="shared" si="0"/>
        <v>42795</v>
      </c>
      <c r="AT18" s="93">
        <f t="shared" si="0"/>
        <v>42826</v>
      </c>
      <c r="AU18" s="93">
        <f t="shared" si="0"/>
        <v>42856</v>
      </c>
      <c r="AV18" s="93">
        <f t="shared" si="0"/>
        <v>42887</v>
      </c>
      <c r="AW18" s="93">
        <f t="shared" si="0"/>
        <v>42917</v>
      </c>
      <c r="AX18" s="93">
        <f t="shared" si="0"/>
        <v>42948</v>
      </c>
      <c r="AY18" s="93">
        <f t="shared" si="0"/>
        <v>42979</v>
      </c>
      <c r="AZ18" s="93">
        <f t="shared" si="0"/>
        <v>43009</v>
      </c>
      <c r="BA18" s="93">
        <f t="shared" si="0"/>
        <v>43040</v>
      </c>
      <c r="BB18" s="93">
        <f t="shared" si="0"/>
        <v>43070</v>
      </c>
      <c r="BC18" s="93">
        <f t="shared" si="0"/>
        <v>43101</v>
      </c>
      <c r="BD18" s="93">
        <f t="shared" si="0"/>
        <v>43132</v>
      </c>
      <c r="BE18" s="93">
        <f t="shared" si="0"/>
        <v>43160</v>
      </c>
      <c r="BF18" s="93">
        <f t="shared" si="0"/>
        <v>43191</v>
      </c>
      <c r="BG18" s="93">
        <f t="shared" si="0"/>
        <v>43221</v>
      </c>
      <c r="BH18" s="93">
        <f t="shared" si="0"/>
        <v>43252</v>
      </c>
      <c r="BI18" s="93">
        <f t="shared" si="0"/>
        <v>43282</v>
      </c>
      <c r="BJ18" s="93">
        <f t="shared" si="0"/>
        <v>43313</v>
      </c>
      <c r="BK18" s="93">
        <f t="shared" si="0"/>
        <v>43344</v>
      </c>
      <c r="BL18" s="93">
        <f t="shared" si="0"/>
        <v>43374</v>
      </c>
      <c r="BM18" s="93">
        <f t="shared" si="0"/>
        <v>43405</v>
      </c>
      <c r="BN18" s="93">
        <f t="shared" si="0"/>
        <v>43435</v>
      </c>
      <c r="BO18" s="93">
        <f t="shared" si="0"/>
        <v>43466</v>
      </c>
      <c r="BP18" s="93">
        <f t="shared" si="0"/>
        <v>43497</v>
      </c>
      <c r="BQ18" s="93">
        <f t="shared" si="0"/>
        <v>43525</v>
      </c>
      <c r="BR18" s="93">
        <f t="shared" si="0"/>
        <v>43556</v>
      </c>
      <c r="BS18" s="93">
        <f t="shared" si="0"/>
        <v>43586</v>
      </c>
      <c r="BT18" s="93">
        <f t="shared" si="0"/>
        <v>43617</v>
      </c>
      <c r="BU18" s="93">
        <f t="shared" ref="BU18:DP18" si="1">BT$20+1</f>
        <v>43647</v>
      </c>
      <c r="BV18" s="93">
        <f t="shared" si="1"/>
        <v>43678</v>
      </c>
      <c r="BW18" s="93">
        <f t="shared" si="1"/>
        <v>43709</v>
      </c>
      <c r="BX18" s="93">
        <f t="shared" si="1"/>
        <v>43739</v>
      </c>
      <c r="BY18" s="93">
        <f t="shared" si="1"/>
        <v>43770</v>
      </c>
      <c r="BZ18" s="93">
        <f t="shared" si="1"/>
        <v>43800</v>
      </c>
      <c r="CA18" s="93">
        <f t="shared" si="1"/>
        <v>43831</v>
      </c>
      <c r="CB18" s="93">
        <f t="shared" si="1"/>
        <v>43862</v>
      </c>
      <c r="CC18" s="93">
        <f t="shared" si="1"/>
        <v>43891</v>
      </c>
      <c r="CD18" s="93">
        <f t="shared" si="1"/>
        <v>43922</v>
      </c>
      <c r="CE18" s="93">
        <f t="shared" si="1"/>
        <v>43952</v>
      </c>
      <c r="CF18" s="93">
        <f t="shared" si="1"/>
        <v>43983</v>
      </c>
      <c r="CG18" s="93">
        <f t="shared" si="1"/>
        <v>44013</v>
      </c>
      <c r="CH18" s="93">
        <f t="shared" si="1"/>
        <v>44044</v>
      </c>
      <c r="CI18" s="93">
        <f t="shared" si="1"/>
        <v>44075</v>
      </c>
      <c r="CJ18" s="93">
        <f t="shared" si="1"/>
        <v>44105</v>
      </c>
      <c r="CK18" s="93">
        <f t="shared" si="1"/>
        <v>44136</v>
      </c>
      <c r="CL18" s="93">
        <f t="shared" si="1"/>
        <v>44166</v>
      </c>
      <c r="CM18" s="93">
        <f t="shared" si="1"/>
        <v>44197</v>
      </c>
      <c r="CN18" s="93">
        <f t="shared" si="1"/>
        <v>44228</v>
      </c>
      <c r="CO18" s="93">
        <f t="shared" si="1"/>
        <v>44256</v>
      </c>
      <c r="CP18" s="93">
        <f t="shared" si="1"/>
        <v>44287</v>
      </c>
      <c r="CQ18" s="93">
        <f t="shared" si="1"/>
        <v>44317</v>
      </c>
      <c r="CR18" s="93">
        <f t="shared" si="1"/>
        <v>44348</v>
      </c>
      <c r="CS18" s="93">
        <f t="shared" si="1"/>
        <v>44378</v>
      </c>
      <c r="CT18" s="93">
        <f t="shared" si="1"/>
        <v>44409</v>
      </c>
      <c r="CU18" s="93">
        <f t="shared" si="1"/>
        <v>44440</v>
      </c>
      <c r="CV18" s="93">
        <f t="shared" si="1"/>
        <v>44470</v>
      </c>
      <c r="CW18" s="93">
        <f t="shared" si="1"/>
        <v>44501</v>
      </c>
      <c r="CX18" s="93">
        <f t="shared" si="1"/>
        <v>44531</v>
      </c>
      <c r="CY18" s="93">
        <f t="shared" si="1"/>
        <v>44562</v>
      </c>
      <c r="CZ18" s="93">
        <f t="shared" si="1"/>
        <v>44593</v>
      </c>
      <c r="DA18" s="93">
        <f t="shared" si="1"/>
        <v>44621</v>
      </c>
      <c r="DB18" s="93">
        <f t="shared" si="1"/>
        <v>44652</v>
      </c>
      <c r="DC18" s="93">
        <f t="shared" si="1"/>
        <v>44682</v>
      </c>
      <c r="DD18" s="93">
        <f t="shared" si="1"/>
        <v>44713</v>
      </c>
      <c r="DE18" s="93">
        <f t="shared" si="1"/>
        <v>44743</v>
      </c>
      <c r="DF18" s="93">
        <f t="shared" si="1"/>
        <v>44774</v>
      </c>
      <c r="DG18" s="93">
        <f t="shared" si="1"/>
        <v>44805</v>
      </c>
      <c r="DH18" s="93">
        <f t="shared" si="1"/>
        <v>44835</v>
      </c>
      <c r="DI18" s="93">
        <f t="shared" si="1"/>
        <v>44866</v>
      </c>
      <c r="DJ18" s="93">
        <f t="shared" si="1"/>
        <v>44896</v>
      </c>
      <c r="DK18" s="93">
        <f t="shared" si="1"/>
        <v>44927</v>
      </c>
      <c r="DL18" s="93">
        <f t="shared" si="1"/>
        <v>44958</v>
      </c>
      <c r="DM18" s="93">
        <f t="shared" si="1"/>
        <v>44986</v>
      </c>
      <c r="DN18" s="93">
        <f t="shared" si="1"/>
        <v>45017</v>
      </c>
      <c r="DO18" s="93">
        <f t="shared" si="1"/>
        <v>45047</v>
      </c>
      <c r="DP18" s="93">
        <f t="shared" si="1"/>
        <v>45078</v>
      </c>
      <c r="DQ18" s="93">
        <f t="shared" ref="DQ18:DU18" si="2">DP$20+1</f>
        <v>45108</v>
      </c>
      <c r="DR18" s="93">
        <f t="shared" si="2"/>
        <v>45139</v>
      </c>
      <c r="DS18" s="93">
        <f t="shared" si="2"/>
        <v>45170</v>
      </c>
      <c r="DT18" s="93">
        <f t="shared" si="2"/>
        <v>45200</v>
      </c>
      <c r="DU18" s="93">
        <f t="shared" si="2"/>
        <v>45231</v>
      </c>
      <c r="DV18" s="81"/>
    </row>
    <row r="19" spans="1:126" ht="14.45" customHeight="1" x14ac:dyDescent="0.25">
      <c r="A19" s="1179"/>
      <c r="B19" s="1179"/>
      <c r="C19" s="1179"/>
      <c r="G19" s="95" t="s">
        <v>44</v>
      </c>
      <c r="H19" s="96" t="s">
        <v>44</v>
      </c>
      <c r="I19" s="96" t="s">
        <v>44</v>
      </c>
      <c r="J19" s="96" t="s">
        <v>44</v>
      </c>
      <c r="K19" s="96" t="s">
        <v>44</v>
      </c>
      <c r="L19" s="96" t="s">
        <v>44</v>
      </c>
      <c r="M19" s="96" t="s">
        <v>44</v>
      </c>
      <c r="N19" s="96" t="s">
        <v>44</v>
      </c>
      <c r="O19" s="96" t="s">
        <v>44</v>
      </c>
      <c r="P19" s="96" t="s">
        <v>44</v>
      </c>
      <c r="Q19" s="96" t="s">
        <v>44</v>
      </c>
      <c r="R19" s="96" t="s">
        <v>44</v>
      </c>
      <c r="S19" s="96" t="s">
        <v>44</v>
      </c>
      <c r="T19" s="96" t="s">
        <v>44</v>
      </c>
      <c r="U19" s="96" t="s">
        <v>44</v>
      </c>
      <c r="V19" s="96" t="s">
        <v>44</v>
      </c>
      <c r="W19" s="96" t="s">
        <v>44</v>
      </c>
      <c r="X19" s="96" t="s">
        <v>44</v>
      </c>
      <c r="Y19" s="96" t="s">
        <v>44</v>
      </c>
      <c r="Z19" s="96" t="s">
        <v>44</v>
      </c>
      <c r="AA19" s="96" t="s">
        <v>44</v>
      </c>
      <c r="AB19" s="96" t="s">
        <v>44</v>
      </c>
      <c r="AC19" s="96" t="s">
        <v>44</v>
      </c>
      <c r="AD19" s="96" t="s">
        <v>44</v>
      </c>
      <c r="AE19" s="96" t="s">
        <v>44</v>
      </c>
      <c r="AF19" s="96" t="s">
        <v>44</v>
      </c>
      <c r="AG19" s="96" t="s">
        <v>44</v>
      </c>
      <c r="AH19" s="96" t="s">
        <v>44</v>
      </c>
      <c r="AI19" s="96" t="s">
        <v>44</v>
      </c>
      <c r="AJ19" s="96" t="s">
        <v>44</v>
      </c>
      <c r="AK19" s="96" t="s">
        <v>44</v>
      </c>
      <c r="AL19" s="96" t="s">
        <v>44</v>
      </c>
      <c r="AM19" s="96" t="s">
        <v>44</v>
      </c>
      <c r="AN19" s="96" t="s">
        <v>44</v>
      </c>
      <c r="AO19" s="96" t="s">
        <v>44</v>
      </c>
      <c r="AP19" s="96" t="s">
        <v>44</v>
      </c>
      <c r="AQ19" s="96" t="s">
        <v>44</v>
      </c>
      <c r="AR19" s="96" t="s">
        <v>44</v>
      </c>
      <c r="AS19" s="96" t="s">
        <v>44</v>
      </c>
      <c r="AT19" s="96" t="s">
        <v>44</v>
      </c>
      <c r="AU19" s="96" t="s">
        <v>44</v>
      </c>
      <c r="AV19" s="96" t="s">
        <v>44</v>
      </c>
      <c r="AW19" s="96" t="s">
        <v>44</v>
      </c>
      <c r="AX19" s="96" t="s">
        <v>44</v>
      </c>
      <c r="AY19" s="96" t="s">
        <v>44</v>
      </c>
      <c r="AZ19" s="96" t="s">
        <v>44</v>
      </c>
      <c r="BA19" s="96" t="s">
        <v>44</v>
      </c>
      <c r="BB19" s="96" t="s">
        <v>44</v>
      </c>
      <c r="BC19" s="96" t="s">
        <v>44</v>
      </c>
      <c r="BD19" s="96" t="s">
        <v>44</v>
      </c>
      <c r="BE19" s="96" t="s">
        <v>44</v>
      </c>
      <c r="BF19" s="96" t="s">
        <v>44</v>
      </c>
      <c r="BG19" s="96" t="s">
        <v>44</v>
      </c>
      <c r="BH19" s="96" t="s">
        <v>44</v>
      </c>
      <c r="BI19" s="96" t="s">
        <v>44</v>
      </c>
      <c r="BJ19" s="96" t="s">
        <v>44</v>
      </c>
      <c r="BK19" s="96" t="s">
        <v>44</v>
      </c>
      <c r="BL19" s="96" t="s">
        <v>44</v>
      </c>
      <c r="BM19" s="96" t="s">
        <v>44</v>
      </c>
      <c r="BN19" s="96" t="s">
        <v>44</v>
      </c>
      <c r="BO19" s="96" t="s">
        <v>44</v>
      </c>
      <c r="BP19" s="96" t="s">
        <v>44</v>
      </c>
      <c r="BQ19" s="96" t="s">
        <v>44</v>
      </c>
      <c r="BR19" s="96" t="s">
        <v>44</v>
      </c>
      <c r="BS19" s="96" t="s">
        <v>44</v>
      </c>
      <c r="BT19" s="96" t="s">
        <v>44</v>
      </c>
      <c r="BU19" s="96" t="s">
        <v>44</v>
      </c>
      <c r="BV19" s="96" t="s">
        <v>44</v>
      </c>
      <c r="BW19" s="96" t="s">
        <v>44</v>
      </c>
      <c r="BX19" s="96" t="s">
        <v>44</v>
      </c>
      <c r="BY19" s="96" t="s">
        <v>44</v>
      </c>
      <c r="BZ19" s="96" t="s">
        <v>44</v>
      </c>
      <c r="CA19" s="96" t="s">
        <v>44</v>
      </c>
      <c r="CB19" s="96" t="s">
        <v>44</v>
      </c>
      <c r="CC19" s="96" t="s">
        <v>44</v>
      </c>
      <c r="CD19" s="96" t="s">
        <v>44</v>
      </c>
      <c r="CE19" s="96" t="s">
        <v>44</v>
      </c>
      <c r="CF19" s="96" t="s">
        <v>44</v>
      </c>
      <c r="CG19" s="96" t="s">
        <v>44</v>
      </c>
      <c r="CH19" s="96" t="s">
        <v>44</v>
      </c>
      <c r="CI19" s="96" t="s">
        <v>44</v>
      </c>
      <c r="CJ19" s="96" t="s">
        <v>44</v>
      </c>
      <c r="CK19" s="96" t="s">
        <v>44</v>
      </c>
      <c r="CL19" s="96" t="s">
        <v>44</v>
      </c>
      <c r="CM19" s="96" t="s">
        <v>44</v>
      </c>
      <c r="CN19" s="96" t="s">
        <v>44</v>
      </c>
      <c r="CO19" s="96" t="s">
        <v>44</v>
      </c>
      <c r="CP19" s="96" t="s">
        <v>44</v>
      </c>
      <c r="CQ19" s="96" t="s">
        <v>44</v>
      </c>
      <c r="CR19" s="96" t="s">
        <v>44</v>
      </c>
      <c r="CS19" s="96" t="s">
        <v>44</v>
      </c>
      <c r="CT19" s="96" t="s">
        <v>44</v>
      </c>
      <c r="CU19" s="96" t="s">
        <v>44</v>
      </c>
      <c r="CV19" s="96" t="s">
        <v>44</v>
      </c>
      <c r="CW19" s="96" t="s">
        <v>44</v>
      </c>
      <c r="CX19" s="96" t="s">
        <v>44</v>
      </c>
      <c r="CY19" s="96" t="s">
        <v>44</v>
      </c>
      <c r="CZ19" s="96" t="s">
        <v>44</v>
      </c>
      <c r="DA19" s="96" t="s">
        <v>44</v>
      </c>
      <c r="DB19" s="96" t="s">
        <v>44</v>
      </c>
      <c r="DC19" s="96" t="s">
        <v>44</v>
      </c>
      <c r="DD19" s="96" t="s">
        <v>44</v>
      </c>
      <c r="DE19" s="96" t="s">
        <v>44</v>
      </c>
      <c r="DF19" s="96" t="s">
        <v>44</v>
      </c>
      <c r="DG19" s="96" t="s">
        <v>44</v>
      </c>
      <c r="DH19" s="96" t="s">
        <v>44</v>
      </c>
      <c r="DI19" s="96" t="s">
        <v>44</v>
      </c>
      <c r="DJ19" s="96" t="s">
        <v>44</v>
      </c>
      <c r="DK19" s="96" t="s">
        <v>44</v>
      </c>
      <c r="DL19" s="96" t="s">
        <v>44</v>
      </c>
      <c r="DM19" s="96" t="s">
        <v>44</v>
      </c>
      <c r="DN19" s="96" t="s">
        <v>44</v>
      </c>
      <c r="DO19" s="96" t="s">
        <v>44</v>
      </c>
      <c r="DP19" s="96" t="s">
        <v>44</v>
      </c>
      <c r="DQ19" s="96" t="s">
        <v>44</v>
      </c>
      <c r="DR19" s="96" t="s">
        <v>44</v>
      </c>
      <c r="DS19" s="96" t="s">
        <v>44</v>
      </c>
      <c r="DT19" s="96" t="s">
        <v>44</v>
      </c>
      <c r="DU19" s="96" t="s">
        <v>44</v>
      </c>
      <c r="DV19" s="81"/>
    </row>
    <row r="20" spans="1:126" ht="18.600000000000001" customHeight="1" x14ac:dyDescent="0.3">
      <c r="A20" s="995" t="s">
        <v>1032</v>
      </c>
      <c r="B20" s="84" t="s">
        <v>1037</v>
      </c>
      <c r="C20" s="66" t="s">
        <v>1035</v>
      </c>
      <c r="E20" s="39" t="s">
        <v>87</v>
      </c>
      <c r="G20" s="98">
        <f>Inputs!$E$9</f>
        <v>41670</v>
      </c>
      <c r="H20" s="99">
        <f>EOMONTH(H$18,0)</f>
        <v>41698</v>
      </c>
      <c r="I20" s="99">
        <f t="shared" ref="I20:BT20" si="3">EOMONTH(I$18,0)</f>
        <v>41729</v>
      </c>
      <c r="J20" s="99">
        <f t="shared" si="3"/>
        <v>41759</v>
      </c>
      <c r="K20" s="99">
        <f t="shared" si="3"/>
        <v>41790</v>
      </c>
      <c r="L20" s="99">
        <f t="shared" si="3"/>
        <v>41820</v>
      </c>
      <c r="M20" s="99">
        <f t="shared" si="3"/>
        <v>41851</v>
      </c>
      <c r="N20" s="99">
        <f t="shared" si="3"/>
        <v>41882</v>
      </c>
      <c r="O20" s="99">
        <f t="shared" si="3"/>
        <v>41912</v>
      </c>
      <c r="P20" s="99">
        <f t="shared" si="3"/>
        <v>41943</v>
      </c>
      <c r="Q20" s="99">
        <f t="shared" si="3"/>
        <v>41973</v>
      </c>
      <c r="R20" s="99">
        <f t="shared" si="3"/>
        <v>42004</v>
      </c>
      <c r="S20" s="99">
        <f t="shared" si="3"/>
        <v>42035</v>
      </c>
      <c r="T20" s="99">
        <f t="shared" si="3"/>
        <v>42063</v>
      </c>
      <c r="U20" s="99">
        <f t="shared" si="3"/>
        <v>42094</v>
      </c>
      <c r="V20" s="99">
        <f t="shared" si="3"/>
        <v>42124</v>
      </c>
      <c r="W20" s="99">
        <f t="shared" si="3"/>
        <v>42155</v>
      </c>
      <c r="X20" s="99">
        <f t="shared" si="3"/>
        <v>42185</v>
      </c>
      <c r="Y20" s="99">
        <f t="shared" si="3"/>
        <v>42216</v>
      </c>
      <c r="Z20" s="99">
        <f t="shared" si="3"/>
        <v>42247</v>
      </c>
      <c r="AA20" s="99">
        <f t="shared" si="3"/>
        <v>42277</v>
      </c>
      <c r="AB20" s="99">
        <f t="shared" si="3"/>
        <v>42308</v>
      </c>
      <c r="AC20" s="99">
        <f t="shared" si="3"/>
        <v>42338</v>
      </c>
      <c r="AD20" s="99">
        <f t="shared" si="3"/>
        <v>42369</v>
      </c>
      <c r="AE20" s="99">
        <f t="shared" si="3"/>
        <v>42400</v>
      </c>
      <c r="AF20" s="99">
        <f t="shared" si="3"/>
        <v>42429</v>
      </c>
      <c r="AG20" s="99">
        <f t="shared" si="3"/>
        <v>42460</v>
      </c>
      <c r="AH20" s="99">
        <f t="shared" si="3"/>
        <v>42490</v>
      </c>
      <c r="AI20" s="99">
        <f t="shared" si="3"/>
        <v>42521</v>
      </c>
      <c r="AJ20" s="99">
        <f t="shared" si="3"/>
        <v>42551</v>
      </c>
      <c r="AK20" s="99">
        <f t="shared" si="3"/>
        <v>42582</v>
      </c>
      <c r="AL20" s="99">
        <f t="shared" si="3"/>
        <v>42613</v>
      </c>
      <c r="AM20" s="99">
        <f t="shared" si="3"/>
        <v>42643</v>
      </c>
      <c r="AN20" s="99">
        <f t="shared" si="3"/>
        <v>42674</v>
      </c>
      <c r="AO20" s="99">
        <f t="shared" si="3"/>
        <v>42704</v>
      </c>
      <c r="AP20" s="99">
        <f t="shared" si="3"/>
        <v>42735</v>
      </c>
      <c r="AQ20" s="99">
        <f t="shared" si="3"/>
        <v>42766</v>
      </c>
      <c r="AR20" s="99">
        <f t="shared" si="3"/>
        <v>42794</v>
      </c>
      <c r="AS20" s="99">
        <f t="shared" si="3"/>
        <v>42825</v>
      </c>
      <c r="AT20" s="99">
        <f t="shared" si="3"/>
        <v>42855</v>
      </c>
      <c r="AU20" s="99">
        <f t="shared" si="3"/>
        <v>42886</v>
      </c>
      <c r="AV20" s="99">
        <f t="shared" si="3"/>
        <v>42916</v>
      </c>
      <c r="AW20" s="99">
        <f t="shared" si="3"/>
        <v>42947</v>
      </c>
      <c r="AX20" s="99">
        <f t="shared" si="3"/>
        <v>42978</v>
      </c>
      <c r="AY20" s="99">
        <f t="shared" si="3"/>
        <v>43008</v>
      </c>
      <c r="AZ20" s="99">
        <f t="shared" si="3"/>
        <v>43039</v>
      </c>
      <c r="BA20" s="99">
        <f t="shared" si="3"/>
        <v>43069</v>
      </c>
      <c r="BB20" s="99">
        <f t="shared" si="3"/>
        <v>43100</v>
      </c>
      <c r="BC20" s="99">
        <f t="shared" si="3"/>
        <v>43131</v>
      </c>
      <c r="BD20" s="99">
        <f t="shared" si="3"/>
        <v>43159</v>
      </c>
      <c r="BE20" s="99">
        <f t="shared" si="3"/>
        <v>43190</v>
      </c>
      <c r="BF20" s="99">
        <f t="shared" si="3"/>
        <v>43220</v>
      </c>
      <c r="BG20" s="99">
        <f t="shared" si="3"/>
        <v>43251</v>
      </c>
      <c r="BH20" s="99">
        <f t="shared" si="3"/>
        <v>43281</v>
      </c>
      <c r="BI20" s="99">
        <f t="shared" si="3"/>
        <v>43312</v>
      </c>
      <c r="BJ20" s="99">
        <f t="shared" si="3"/>
        <v>43343</v>
      </c>
      <c r="BK20" s="99">
        <f t="shared" si="3"/>
        <v>43373</v>
      </c>
      <c r="BL20" s="99">
        <f t="shared" si="3"/>
        <v>43404</v>
      </c>
      <c r="BM20" s="99">
        <f t="shared" si="3"/>
        <v>43434</v>
      </c>
      <c r="BN20" s="99">
        <f t="shared" si="3"/>
        <v>43465</v>
      </c>
      <c r="BO20" s="99">
        <f t="shared" si="3"/>
        <v>43496</v>
      </c>
      <c r="BP20" s="99">
        <f t="shared" si="3"/>
        <v>43524</v>
      </c>
      <c r="BQ20" s="99">
        <f t="shared" si="3"/>
        <v>43555</v>
      </c>
      <c r="BR20" s="99">
        <f t="shared" si="3"/>
        <v>43585</v>
      </c>
      <c r="BS20" s="99">
        <f t="shared" si="3"/>
        <v>43616</v>
      </c>
      <c r="BT20" s="99">
        <f t="shared" si="3"/>
        <v>43646</v>
      </c>
      <c r="BU20" s="99">
        <f t="shared" ref="BU20:DU20" si="4">EOMONTH(BU$18,0)</f>
        <v>43677</v>
      </c>
      <c r="BV20" s="99">
        <f t="shared" si="4"/>
        <v>43708</v>
      </c>
      <c r="BW20" s="99">
        <f t="shared" si="4"/>
        <v>43738</v>
      </c>
      <c r="BX20" s="99">
        <f t="shared" si="4"/>
        <v>43769</v>
      </c>
      <c r="BY20" s="99">
        <f t="shared" si="4"/>
        <v>43799</v>
      </c>
      <c r="BZ20" s="99">
        <f t="shared" si="4"/>
        <v>43830</v>
      </c>
      <c r="CA20" s="99">
        <f t="shared" si="4"/>
        <v>43861</v>
      </c>
      <c r="CB20" s="99">
        <f t="shared" si="4"/>
        <v>43890</v>
      </c>
      <c r="CC20" s="99">
        <f t="shared" si="4"/>
        <v>43921</v>
      </c>
      <c r="CD20" s="99">
        <f t="shared" si="4"/>
        <v>43951</v>
      </c>
      <c r="CE20" s="99">
        <f t="shared" si="4"/>
        <v>43982</v>
      </c>
      <c r="CF20" s="99">
        <f t="shared" si="4"/>
        <v>44012</v>
      </c>
      <c r="CG20" s="99">
        <f t="shared" si="4"/>
        <v>44043</v>
      </c>
      <c r="CH20" s="99">
        <f t="shared" si="4"/>
        <v>44074</v>
      </c>
      <c r="CI20" s="99">
        <f t="shared" si="4"/>
        <v>44104</v>
      </c>
      <c r="CJ20" s="99">
        <f t="shared" si="4"/>
        <v>44135</v>
      </c>
      <c r="CK20" s="99">
        <f t="shared" si="4"/>
        <v>44165</v>
      </c>
      <c r="CL20" s="99">
        <f t="shared" si="4"/>
        <v>44196</v>
      </c>
      <c r="CM20" s="99">
        <f t="shared" si="4"/>
        <v>44227</v>
      </c>
      <c r="CN20" s="99">
        <f t="shared" si="4"/>
        <v>44255</v>
      </c>
      <c r="CO20" s="99">
        <f t="shared" si="4"/>
        <v>44286</v>
      </c>
      <c r="CP20" s="99">
        <f t="shared" si="4"/>
        <v>44316</v>
      </c>
      <c r="CQ20" s="99">
        <f t="shared" si="4"/>
        <v>44347</v>
      </c>
      <c r="CR20" s="99">
        <f t="shared" si="4"/>
        <v>44377</v>
      </c>
      <c r="CS20" s="99">
        <f t="shared" si="4"/>
        <v>44408</v>
      </c>
      <c r="CT20" s="99">
        <f t="shared" si="4"/>
        <v>44439</v>
      </c>
      <c r="CU20" s="99">
        <f t="shared" si="4"/>
        <v>44469</v>
      </c>
      <c r="CV20" s="99">
        <f t="shared" si="4"/>
        <v>44500</v>
      </c>
      <c r="CW20" s="99">
        <f t="shared" si="4"/>
        <v>44530</v>
      </c>
      <c r="CX20" s="99">
        <f t="shared" si="4"/>
        <v>44561</v>
      </c>
      <c r="CY20" s="99">
        <f t="shared" si="4"/>
        <v>44592</v>
      </c>
      <c r="CZ20" s="99">
        <f t="shared" si="4"/>
        <v>44620</v>
      </c>
      <c r="DA20" s="99">
        <f t="shared" si="4"/>
        <v>44651</v>
      </c>
      <c r="DB20" s="99">
        <f t="shared" si="4"/>
        <v>44681</v>
      </c>
      <c r="DC20" s="99">
        <f t="shared" si="4"/>
        <v>44712</v>
      </c>
      <c r="DD20" s="99">
        <f t="shared" si="4"/>
        <v>44742</v>
      </c>
      <c r="DE20" s="99">
        <f t="shared" si="4"/>
        <v>44773</v>
      </c>
      <c r="DF20" s="99">
        <f t="shared" si="4"/>
        <v>44804</v>
      </c>
      <c r="DG20" s="99">
        <f t="shared" si="4"/>
        <v>44834</v>
      </c>
      <c r="DH20" s="99">
        <f t="shared" si="4"/>
        <v>44865</v>
      </c>
      <c r="DI20" s="99">
        <f t="shared" si="4"/>
        <v>44895</v>
      </c>
      <c r="DJ20" s="99">
        <f t="shared" si="4"/>
        <v>44926</v>
      </c>
      <c r="DK20" s="99">
        <f t="shared" si="4"/>
        <v>44957</v>
      </c>
      <c r="DL20" s="99">
        <f t="shared" si="4"/>
        <v>44985</v>
      </c>
      <c r="DM20" s="99">
        <f t="shared" si="4"/>
        <v>45016</v>
      </c>
      <c r="DN20" s="99">
        <f t="shared" si="4"/>
        <v>45046</v>
      </c>
      <c r="DO20" s="99">
        <f t="shared" si="4"/>
        <v>45077</v>
      </c>
      <c r="DP20" s="99">
        <f t="shared" si="4"/>
        <v>45107</v>
      </c>
      <c r="DQ20" s="99">
        <f t="shared" si="4"/>
        <v>45138</v>
      </c>
      <c r="DR20" s="99">
        <f t="shared" si="4"/>
        <v>45169</v>
      </c>
      <c r="DS20" s="99">
        <f t="shared" si="4"/>
        <v>45199</v>
      </c>
      <c r="DT20" s="99">
        <f t="shared" si="4"/>
        <v>45230</v>
      </c>
      <c r="DU20" s="99">
        <f t="shared" si="4"/>
        <v>45260</v>
      </c>
      <c r="DV20" s="81"/>
    </row>
    <row r="21" spans="1:126" s="190" customFormat="1" ht="16.899999999999999" customHeight="1" x14ac:dyDescent="0.3">
      <c r="A21" s="996" t="s">
        <v>1036</v>
      </c>
      <c r="B21" s="84" t="s">
        <v>1037</v>
      </c>
      <c r="C21" s="66" t="s">
        <v>1038</v>
      </c>
      <c r="E21" s="970"/>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c r="CA21" s="971"/>
      <c r="CB21" s="971"/>
      <c r="CC21" s="971"/>
      <c r="CD21" s="971"/>
      <c r="CE21" s="971"/>
      <c r="CF21" s="971"/>
      <c r="CG21" s="971"/>
      <c r="CH21" s="971"/>
      <c r="CI21" s="971"/>
      <c r="CJ21" s="971"/>
      <c r="CK21" s="971"/>
      <c r="CL21" s="971"/>
      <c r="CM21" s="971"/>
      <c r="CN21" s="971"/>
      <c r="CO21" s="971"/>
      <c r="CP21" s="971"/>
      <c r="CQ21" s="971"/>
      <c r="CR21" s="971"/>
      <c r="CS21" s="971"/>
      <c r="CT21" s="971"/>
      <c r="CU21" s="971"/>
      <c r="CV21" s="971"/>
      <c r="CW21" s="971"/>
      <c r="CX21" s="971"/>
      <c r="CY21" s="971"/>
      <c r="CZ21" s="971"/>
      <c r="DA21" s="971"/>
      <c r="DB21" s="971"/>
      <c r="DC21" s="971"/>
      <c r="DD21" s="971"/>
      <c r="DE21" s="971"/>
      <c r="DF21" s="971"/>
      <c r="DG21" s="971"/>
      <c r="DH21" s="971"/>
      <c r="DI21" s="971"/>
      <c r="DJ21" s="971"/>
      <c r="DK21" s="971"/>
      <c r="DL21" s="971"/>
      <c r="DM21" s="971"/>
      <c r="DN21" s="971"/>
      <c r="DO21" s="971"/>
      <c r="DP21" s="971"/>
      <c r="DQ21" s="971"/>
      <c r="DR21" s="971"/>
      <c r="DS21" s="971"/>
      <c r="DT21" s="971"/>
      <c r="DU21" s="971"/>
    </row>
    <row r="22" spans="1:126" s="982" customFormat="1" ht="33.6" customHeight="1" x14ac:dyDescent="0.3">
      <c r="B22" s="981"/>
      <c r="C22" s="981"/>
      <c r="G22" s="983" t="str">
        <f>IF(G$20=Inputs!$E$9,"Financial close",IF(G$18=$E$5,"Operations start",IF(G$20=$E$6,"End of"&amp;$C$6&amp;" months of operations","")))</f>
        <v>Financial close</v>
      </c>
      <c r="H22" s="983" t="str">
        <f>IF(H$20=Inputs!$E$9,"Financial close",IF(H$18=$E$5,"Operations start",IF(H$20=$E$6,"End of"&amp;$C$6&amp;" months of operations","")))</f>
        <v/>
      </c>
      <c r="I22" s="983" t="str">
        <f>IF(I$20=Inputs!$E$9,"Financial close",IF(I$18=$E$5,"Operations start",IF(I$20=$E$6,"End of"&amp;$C$6&amp;" months of operations","")))</f>
        <v/>
      </c>
      <c r="J22" s="983" t="str">
        <f>IF(J$20=Inputs!$E$9,"Financial close",IF(J$18=$E$5,"Operations start",IF(J$20=$E$6,"End of"&amp;$C$6&amp;" months of operations","")))</f>
        <v/>
      </c>
      <c r="K22" s="983" t="str">
        <f>IF(K$20=Inputs!$E$9,"Financial close",IF(K$18=$E$5,"Operations start",IF(K$20=$E$6,"End of"&amp;$C$6&amp;" months of operations","")))</f>
        <v/>
      </c>
      <c r="L22" s="983" t="str">
        <f>IF(L$20=Inputs!$E$9,"Financial close",IF(L$18=$E$5,"Operations start",IF(L$20=$E$6,"End of"&amp;$C$6&amp;" months of operations","")))</f>
        <v/>
      </c>
      <c r="M22" s="983" t="str">
        <f>IF(M$20=Inputs!$E$9,"Financial close",IF(M$18=$E$5,"Operations start",IF(M$20=$E$6,"End of"&amp;$C$6&amp;" months of operations","")))</f>
        <v/>
      </c>
      <c r="N22" s="983" t="str">
        <f>IF(N$20=Inputs!$E$9,"Financial close",IF(N$18=$E$5,"Operations start",IF(N$20=$E$6,"End of"&amp;$C$6&amp;" months of operations","")))</f>
        <v/>
      </c>
      <c r="O22" s="983" t="str">
        <f>IF(O$20=Inputs!$E$9,"Financial close",IF(O$18=$E$5,"Operations start",IF(O$20=$E$6,"End of"&amp;$C$6&amp;" months of operations","")))</f>
        <v/>
      </c>
      <c r="P22" s="983" t="str">
        <f>IF(P$20=Inputs!$E$9,"Financial close",IF(P$18=$E$5,"Operations start",IF(P$20=$E$6,"End of"&amp;$C$6&amp;" months of operations","")))</f>
        <v/>
      </c>
      <c r="Q22" s="983" t="str">
        <f>IF(Q$20=Inputs!$E$9,"Financial close",IF(Q$18=$E$5,"Operations start",IF(Q$20=$E$6,"End of"&amp;$C$6&amp;" months of operations","")))</f>
        <v/>
      </c>
      <c r="R22" s="983" t="str">
        <f>IF(R$20=Inputs!$E$9,"Financial close",IF(R$18=$E$5,"Operations start",IF(R$20=$E$6,"End of"&amp;$C$6&amp;" months of operations","")))</f>
        <v/>
      </c>
      <c r="S22" s="983" t="str">
        <f>IF(S$20=Inputs!$E$9,"Financial close",IF(S$18=$E$5,"Operations start",IF(S$20=$E$6,"End of"&amp;$C$6&amp;" months of operations","")))</f>
        <v>Operations start</v>
      </c>
      <c r="T22" s="983" t="str">
        <f>IF(T$20=Inputs!$E$9,"Financial close",IF(T$18=$E$5,"Operations start",IF(T$20=$E$6,"End of"&amp;$C$6&amp;" months of operations","")))</f>
        <v/>
      </c>
      <c r="U22" s="983" t="str">
        <f>IF(U$20=Inputs!$E$9,"Financial close",IF(U$18=$E$5,"Operations start",IF(U$20=$E$6,"End of"&amp;$C$6&amp;" months of operations","")))</f>
        <v/>
      </c>
      <c r="V22" s="983" t="str">
        <f>IF(V$20=Inputs!$E$9,"Financial close",IF(V$18=$E$5,"Operations start",IF(V$20=$E$6,"End of"&amp;$C$6&amp;" months of operations","")))</f>
        <v/>
      </c>
      <c r="W22" s="983" t="str">
        <f>IF(W$20=Inputs!$E$9,"Financial close",IF(W$18=$E$5,"Operations start",IF(W$20=$E$6,"End of"&amp;$C$6&amp;" months of operations","")))</f>
        <v/>
      </c>
      <c r="X22" s="983" t="str">
        <f>IF(X$20=Inputs!$E$9,"Financial close",IF(X$18=$E$5,"Operations start",IF(X$20=$E$6,"End of"&amp;$C$6&amp;" months of operations","")))</f>
        <v/>
      </c>
      <c r="Y22" s="983" t="str">
        <f>IF(Y$20=Inputs!$E$9,"Financial close",IF(Y$18=$E$5,"Operations start",IF(Y$20=$E$6,"End of"&amp;$C$6&amp;" months of operations","")))</f>
        <v/>
      </c>
      <c r="Z22" s="983" t="str">
        <f>IF(Z$20=Inputs!$E$9,"Financial close",IF(Z$18=$E$5,"Operations start",IF(Z$20=$E$6,"End of"&amp;$C$6&amp;" months of operations","")))</f>
        <v/>
      </c>
      <c r="AA22" s="983" t="str">
        <f>IF(AA$20=Inputs!$E$9,"Financial close",IF(AA$18=$E$5,"Operations start",IF(AA$20=$E$6,"End of"&amp;$C$6&amp;" months of operations","")))</f>
        <v/>
      </c>
      <c r="AB22" s="983" t="str">
        <f>IF(AB$20=Inputs!$E$9,"Financial close",IF(AB$18=$E$5,"Operations start",IF(AB$20=$E$6,"End of"&amp;$C$6&amp;" months of operations","")))</f>
        <v/>
      </c>
      <c r="AC22" s="983" t="str">
        <f>IF(AC$20=Inputs!$E$9,"Financial close",IF(AC$18=$E$5,"Operations start",IF(AC$20=$E$6,"End of"&amp;$C$6&amp;" months of operations","")))</f>
        <v/>
      </c>
      <c r="AD22" s="983" t="str">
        <f>IF(AD$20=Inputs!$E$9,"Financial close",IF(AD$18=$E$5,"Operations start",IF(AD$20=$E$6,"End of"&amp;$C$6&amp;" months of operations","")))</f>
        <v/>
      </c>
      <c r="AE22" s="983" t="str">
        <f>IF(AE$20=Inputs!$E$9,"Financial close",IF(AE$18=$E$5,"Operations start",IF(AE$20=$E$6,"End of"&amp;$C$6&amp;" months of operations","")))</f>
        <v/>
      </c>
      <c r="AF22" s="983" t="str">
        <f>IF(AF$20=Inputs!$E$9,"Financial close",IF(AF$18=$E$5,"Operations start",IF(AF$20=$E$6,"End of"&amp;$C$6&amp;" months of operations","")))</f>
        <v/>
      </c>
      <c r="AG22" s="983" t="str">
        <f>IF(AG$20=Inputs!$E$9,"Financial close",IF(AG$18=$E$5,"Operations start",IF(AG$20=$E$6,"End of"&amp;$C$6&amp;" months of operations","")))</f>
        <v/>
      </c>
      <c r="AH22" s="983" t="str">
        <f>IF(AH$20=Inputs!$E$9,"Financial close",IF(AH$18=$E$5,"Operations start",IF(AH$20=$E$6,"End of"&amp;$C$6&amp;" months of operations","")))</f>
        <v/>
      </c>
      <c r="AI22" s="983" t="str">
        <f>IF(AI$20=Inputs!$E$9,"Financial close",IF(AI$18=$E$5,"Operations start",IF(AI$20=$E$6,"End of"&amp;$C$6&amp;" months of operations","")))</f>
        <v/>
      </c>
      <c r="AJ22" s="983" t="str">
        <f>IF(AJ$20=Inputs!$E$9,"Financial close",IF(AJ$18=$E$5,"Operations start",IF(AJ$20=$E$6,"End of"&amp;$C$6&amp;" months of operations","")))</f>
        <v>End of18 months of operations</v>
      </c>
      <c r="AK22" s="983" t="str">
        <f>IF(AK$20=Inputs!$E$9,"Financial close",IF(AK$18=$E$5,"Operations start",IF(AK$20=$E$6,"End of"&amp;$C$6&amp;" months of operations","")))</f>
        <v/>
      </c>
      <c r="AL22" s="983" t="str">
        <f>IF(AL$20=Inputs!$E$9,"Financial close",IF(AL$18=$E$5,"Operations start",IF(AL$20=$E$6,"End of"&amp;$C$6&amp;" months of operations","")))</f>
        <v/>
      </c>
      <c r="AM22" s="983" t="str">
        <f>IF(AM$20=Inputs!$E$9,"Financial close",IF(AM$18=$E$5,"Operations start",IF(AM$20=$E$6,"End of"&amp;$C$6&amp;" months of operations","")))</f>
        <v/>
      </c>
      <c r="AN22" s="983" t="str">
        <f>IF(AN$20=Inputs!$E$9,"Financial close",IF(AN$18=$E$5,"Operations start",IF(AN$20=$E$6,"End of"&amp;$C$6&amp;" months of operations","")))</f>
        <v/>
      </c>
      <c r="AO22" s="983" t="str">
        <f>IF(AO$20=Inputs!$E$9,"Financial close",IF(AO$18=$E$5,"Operations start",IF(AO$20=$E$6,"End of"&amp;$C$6&amp;" months of operations","")))</f>
        <v/>
      </c>
      <c r="AP22" s="983" t="str">
        <f>IF(AP$20=Inputs!$E$9,"Financial close",IF(AP$18=$E$5,"Operations start",IF(AP$20=$E$6,"End of"&amp;$C$6&amp;" months of operations","")))</f>
        <v/>
      </c>
      <c r="AQ22" s="983" t="str">
        <f>IF(AQ$20=Inputs!$E$9,"Financial close",IF(AQ$18=$E$5,"Operations start",IF(AQ$20=$E$6,"End of"&amp;$C$6&amp;" months of operations","")))</f>
        <v/>
      </c>
      <c r="AR22" s="983" t="str">
        <f>IF(AR$20=Inputs!$E$9,"Financial close",IF(AR$18=$E$5,"Operations start",IF(AR$20=$E$6,"End of"&amp;$C$6&amp;" months of operations","")))</f>
        <v/>
      </c>
      <c r="AS22" s="983" t="str">
        <f>IF(AS$20=Inputs!$E$9,"Financial close",IF(AS$18=$E$5,"Operations start",IF(AS$20=$E$6,"End of"&amp;$C$6&amp;" months of operations","")))</f>
        <v/>
      </c>
      <c r="AT22" s="983" t="str">
        <f>IF(AT$20=Inputs!$E$9,"Financial close",IF(AT$18=$E$5,"Operations start",IF(AT$20=$E$6,"End of"&amp;$C$6&amp;" months of operations","")))</f>
        <v/>
      </c>
      <c r="AU22" s="983" t="str">
        <f>IF(AU$20=Inputs!$E$9,"Financial close",IF(AU$18=$E$5,"Operations start",IF(AU$20=$E$6,"End of"&amp;$C$6&amp;" months of operations","")))</f>
        <v/>
      </c>
      <c r="AV22" s="983" t="str">
        <f>IF(AV$20=Inputs!$E$9,"Financial close",IF(AV$18=$E$5,"Operations start",IF(AV$20=$E$6,"End of"&amp;$C$6&amp;" months of operations","")))</f>
        <v/>
      </c>
      <c r="AW22" s="983" t="str">
        <f>IF(AW$20=Inputs!$E$9,"Financial close",IF(AW$18=$E$5,"Operations start",IF(AW$20=$E$6,"End of"&amp;$C$6&amp;" months of operations","")))</f>
        <v/>
      </c>
      <c r="AX22" s="983" t="str">
        <f>IF(AX$20=Inputs!$E$9,"Financial close",IF(AX$18=$E$5,"Operations start",IF(AX$20=$E$6,"End of"&amp;$C$6&amp;" months of operations","")))</f>
        <v/>
      </c>
      <c r="AY22" s="983" t="str">
        <f>IF(AY$20=Inputs!$E$9,"Financial close",IF(AY$18=$E$5,"Operations start",IF(AY$20=$E$6,"End of"&amp;$C$6&amp;" months of operations","")))</f>
        <v/>
      </c>
      <c r="AZ22" s="983" t="str">
        <f>IF(AZ$20=Inputs!$E$9,"Financial close",IF(AZ$18=$E$5,"Operations start",IF(AZ$20=$E$6,"End of"&amp;$C$6&amp;" months of operations","")))</f>
        <v/>
      </c>
      <c r="BA22" s="983" t="str">
        <f>IF(BA$20=Inputs!$E$9,"Financial close",IF(BA$18=$E$5,"Operations start",IF(BA$20=$E$6,"End of"&amp;$C$6&amp;" months of operations","")))</f>
        <v/>
      </c>
      <c r="BB22" s="983" t="str">
        <f>IF(BB$20=Inputs!$E$9,"Financial close",IF(BB$18=$E$5,"Operations start",IF(BB$20=$E$6,"End of"&amp;$C$6&amp;" months of operations","")))</f>
        <v/>
      </c>
      <c r="BC22" s="983" t="str">
        <f>IF(BC$20=Inputs!$E$9,"Financial close",IF(BC$18=$E$5,"Operations start",IF(BC$20=$E$6,"End of"&amp;$C$6&amp;" months of operations","")))</f>
        <v/>
      </c>
      <c r="BD22" s="983" t="str">
        <f>IF(BD$20=Inputs!$E$9,"Financial close",IF(BD$18=$E$5,"Operations start",IF(BD$20=$E$6,"End of"&amp;$C$6&amp;" months of operations","")))</f>
        <v/>
      </c>
      <c r="BE22" s="983" t="str">
        <f>IF(BE$20=Inputs!$E$9,"Financial close",IF(BE$18=$E$5,"Operations start",IF(BE$20=$E$6,"End of"&amp;$C$6&amp;" months of operations","")))</f>
        <v/>
      </c>
      <c r="BF22" s="983" t="str">
        <f>IF(BF$20=Inputs!$E$9,"Financial close",IF(BF$18=$E$5,"Operations start",IF(BF$20=$E$6,"End of"&amp;$C$6&amp;" months of operations","")))</f>
        <v/>
      </c>
      <c r="BG22" s="983" t="str">
        <f>IF(BG$20=Inputs!$E$9,"Financial close",IF(BG$18=$E$5,"Operations start",IF(BG$20=$E$6,"End of"&amp;$C$6&amp;" months of operations","")))</f>
        <v/>
      </c>
      <c r="BH22" s="983" t="str">
        <f>IF(BH$20=Inputs!$E$9,"Financial close",IF(BH$18=$E$5,"Operations start",IF(BH$20=$E$6,"End of"&amp;$C$6&amp;" months of operations","")))</f>
        <v/>
      </c>
      <c r="BI22" s="983" t="str">
        <f>IF(BI$20=Inputs!$E$9,"Financial close",IF(BI$18=$E$5,"Operations start",IF(BI$20=$E$6,"End of"&amp;$C$6&amp;" months of operations","")))</f>
        <v/>
      </c>
      <c r="BJ22" s="983" t="str">
        <f>IF(BJ$20=Inputs!$E$9,"Financial close",IF(BJ$18=$E$5,"Operations start",IF(BJ$20=$E$6,"End of"&amp;$C$6&amp;" months of operations","")))</f>
        <v/>
      </c>
      <c r="BK22" s="983" t="str">
        <f>IF(BK$20=Inputs!$E$9,"Financial close",IF(BK$18=$E$5,"Operations start",IF(BK$20=$E$6,"End of"&amp;$C$6&amp;" months of operations","")))</f>
        <v/>
      </c>
      <c r="BL22" s="983" t="str">
        <f>IF(BL$20=Inputs!$E$9,"Financial close",IF(BL$18=$E$5,"Operations start",IF(BL$20=$E$6,"End of"&amp;$C$6&amp;" months of operations","")))</f>
        <v/>
      </c>
      <c r="BM22" s="983" t="str">
        <f>IF(BM$20=Inputs!$E$9,"Financial close",IF(BM$18=$E$5,"Operations start",IF(BM$20=$E$6,"End of"&amp;$C$6&amp;" months of operations","")))</f>
        <v/>
      </c>
      <c r="BN22" s="983" t="str">
        <f>IF(BN$20=Inputs!$E$9,"Financial close",IF(BN$18=$E$5,"Operations start",IF(BN$20=$E$6,"End of"&amp;$C$6&amp;" months of operations","")))</f>
        <v/>
      </c>
      <c r="BO22" s="983" t="str">
        <f>IF(BO$20=Inputs!$E$9,"Financial close",IF(BO$18=$E$5,"Operations start",IF(BO$20=$E$6,"End of"&amp;$C$6&amp;" months of operations","")))</f>
        <v/>
      </c>
      <c r="BP22" s="983" t="str">
        <f>IF(BP$20=Inputs!$E$9,"Financial close",IF(BP$18=$E$5,"Operations start",IF(BP$20=$E$6,"End of"&amp;$C$6&amp;" months of operations","")))</f>
        <v/>
      </c>
      <c r="BQ22" s="983" t="str">
        <f>IF(BQ$20=Inputs!$E$9,"Financial close",IF(BQ$18=$E$5,"Operations start",IF(BQ$20=$E$6,"End of"&amp;$C$6&amp;" months of operations","")))</f>
        <v/>
      </c>
      <c r="BR22" s="983" t="str">
        <f>IF(BR$20=Inputs!$E$9,"Financial close",IF(BR$18=$E$5,"Operations start",IF(BR$20=$E$6,"End of"&amp;$C$6&amp;" months of operations","")))</f>
        <v/>
      </c>
      <c r="BS22" s="983" t="str">
        <f>IF(BS$20=Inputs!$E$9,"Financial close",IF(BS$18=$E$5,"Operations start",IF(BS$20=$E$6,"End of"&amp;$C$6&amp;" months of operations","")))</f>
        <v/>
      </c>
      <c r="BT22" s="983" t="str">
        <f>IF(BT$20=Inputs!$E$9,"Financial close",IF(BT$18=$E$5,"Operations start",IF(BT$20=$E$6,"End of"&amp;$C$6&amp;" months of operations","")))</f>
        <v/>
      </c>
      <c r="BU22" s="983" t="str">
        <f>IF(BU$20=Inputs!$E$9,"Financial close",IF(BU$18=$E$5,"Operations start",IF(BU$20=$E$6,"End of"&amp;$C$6&amp;" months of operations","")))</f>
        <v/>
      </c>
      <c r="BV22" s="983" t="str">
        <f>IF(BV$20=Inputs!$E$9,"Financial close",IF(BV$18=$E$5,"Operations start",IF(BV$20=$E$6,"End of"&amp;$C$6&amp;" months of operations","")))</f>
        <v/>
      </c>
      <c r="BW22" s="983" t="str">
        <f>IF(BW$20=Inputs!$E$9,"Financial close",IF(BW$18=$E$5,"Operations start",IF(BW$20=$E$6,"End of"&amp;$C$6&amp;" months of operations","")))</f>
        <v/>
      </c>
      <c r="BX22" s="983" t="str">
        <f>IF(BX$20=Inputs!$E$9,"Financial close",IF(BX$18=$E$5,"Operations start",IF(BX$20=$E$6,"End of"&amp;$C$6&amp;" months of operations","")))</f>
        <v/>
      </c>
      <c r="BY22" s="983" t="str">
        <f>IF(BY$20=Inputs!$E$9,"Financial close",IF(BY$18=$E$5,"Operations start",IF(BY$20=$E$6,"End of"&amp;$C$6&amp;" months of operations","")))</f>
        <v/>
      </c>
      <c r="BZ22" s="983" t="str">
        <f>IF(BZ$20=Inputs!$E$9,"Financial close",IF(BZ$18=$E$5,"Operations start",IF(BZ$20=$E$6,"End of"&amp;$C$6&amp;" months of operations","")))</f>
        <v/>
      </c>
      <c r="CA22" s="983" t="str">
        <f>IF(CA$20=Inputs!$E$9,"Financial close",IF(CA$18=$E$5,"Operations start",IF(CA$20=$E$6,"End of"&amp;$C$6&amp;" months of operations","")))</f>
        <v/>
      </c>
      <c r="CB22" s="983" t="str">
        <f>IF(CB$20=Inputs!$E$9,"Financial close",IF(CB$18=$E$5,"Operations start",IF(CB$20=$E$6,"End of"&amp;$C$6&amp;" months of operations","")))</f>
        <v/>
      </c>
      <c r="CC22" s="983" t="str">
        <f>IF(CC$20=Inputs!$E$9,"Financial close",IF(CC$18=$E$5,"Operations start",IF(CC$20=$E$6,"End of"&amp;$C$6&amp;" months of operations","")))</f>
        <v/>
      </c>
      <c r="CD22" s="983" t="str">
        <f>IF(CD$20=Inputs!$E$9,"Financial close",IF(CD$18=$E$5,"Operations start",IF(CD$20=$E$6,"End of"&amp;$C$6&amp;" months of operations","")))</f>
        <v/>
      </c>
      <c r="CE22" s="983" t="str">
        <f>IF(CE$20=Inputs!$E$9,"Financial close",IF(CE$18=$E$5,"Operations start",IF(CE$20=$E$6,"End of"&amp;$C$6&amp;" months of operations","")))</f>
        <v/>
      </c>
      <c r="CF22" s="983" t="str">
        <f>IF(CF$20=Inputs!$E$9,"Financial close",IF(CF$18=$E$5,"Operations start",IF(CF$20=$E$6,"End of"&amp;$C$6&amp;" months of operations","")))</f>
        <v/>
      </c>
      <c r="CG22" s="983" t="str">
        <f>IF(CG$20=Inputs!$E$9,"Financial close",IF(CG$18=$E$5,"Operations start",IF(CG$20=$E$6,"End of"&amp;$C$6&amp;" months of operations","")))</f>
        <v/>
      </c>
      <c r="CH22" s="983" t="str">
        <f>IF(CH$20=Inputs!$E$9,"Financial close",IF(CH$18=$E$5,"Operations start",IF(CH$20=$E$6,"End of"&amp;$C$6&amp;" months of operations","")))</f>
        <v/>
      </c>
      <c r="CI22" s="983" t="str">
        <f>IF(CI$20=Inputs!$E$9,"Financial close",IF(CI$18=$E$5,"Operations start",IF(CI$20=$E$6,"End of"&amp;$C$6&amp;" months of operations","")))</f>
        <v/>
      </c>
      <c r="CJ22" s="983" t="str">
        <f>IF(CJ$20=Inputs!$E$9,"Financial close",IF(CJ$18=$E$5,"Operations start",IF(CJ$20=$E$6,"End of"&amp;$C$6&amp;" months of operations","")))</f>
        <v/>
      </c>
      <c r="CK22" s="983" t="str">
        <f>IF(CK$20=Inputs!$E$9,"Financial close",IF(CK$18=$E$5,"Operations start",IF(CK$20=$E$6,"End of"&amp;$C$6&amp;" months of operations","")))</f>
        <v/>
      </c>
      <c r="CL22" s="983" t="str">
        <f>IF(CL$20=Inputs!$E$9,"Financial close",IF(CL$18=$E$5,"Operations start",IF(CL$20=$E$6,"End of"&amp;$C$6&amp;" months of operations","")))</f>
        <v/>
      </c>
      <c r="CM22" s="983" t="str">
        <f>IF(CM$20=Inputs!$E$9,"Financial close",IF(CM$18=$E$5,"Operations start",IF(CM$20=$E$6,"End of"&amp;$C$6&amp;" months of operations","")))</f>
        <v/>
      </c>
      <c r="CN22" s="983" t="str">
        <f>IF(CN$20=Inputs!$E$9,"Financial close",IF(CN$18=$E$5,"Operations start",IF(CN$20=$E$6,"End of"&amp;$C$6&amp;" months of operations","")))</f>
        <v/>
      </c>
      <c r="CO22" s="983" t="str">
        <f>IF(CO$20=Inputs!$E$9,"Financial close",IF(CO$18=$E$5,"Operations start",IF(CO$20=$E$6,"End of"&amp;$C$6&amp;" months of operations","")))</f>
        <v/>
      </c>
      <c r="CP22" s="983" t="str">
        <f>IF(CP$20=Inputs!$E$9,"Financial close",IF(CP$18=$E$5,"Operations start",IF(CP$20=$E$6,"End of"&amp;$C$6&amp;" months of operations","")))</f>
        <v/>
      </c>
      <c r="CQ22" s="983" t="str">
        <f>IF(CQ$20=Inputs!$E$9,"Financial close",IF(CQ$18=$E$5,"Operations start",IF(CQ$20=$E$6,"End of"&amp;$C$6&amp;" months of operations","")))</f>
        <v/>
      </c>
      <c r="CR22" s="983" t="str">
        <f>IF(CR$20=Inputs!$E$9,"Financial close",IF(CR$18=$E$5,"Operations start",IF(CR$20=$E$6,"End of"&amp;$C$6&amp;" months of operations","")))</f>
        <v/>
      </c>
      <c r="CS22" s="983" t="str">
        <f>IF(CS$20=Inputs!$E$9,"Financial close",IF(CS$18=$E$5,"Operations start",IF(CS$20=$E$6,"End of"&amp;$C$6&amp;" months of operations","")))</f>
        <v/>
      </c>
      <c r="CT22" s="983" t="str">
        <f>IF(CT$20=Inputs!$E$9,"Financial close",IF(CT$18=$E$5,"Operations start",IF(CT$20=$E$6,"End of"&amp;$C$6&amp;" months of operations","")))</f>
        <v/>
      </c>
      <c r="CU22" s="983" t="str">
        <f>IF(CU$20=Inputs!$E$9,"Financial close",IF(CU$18=$E$5,"Operations start",IF(CU$20=$E$6,"End of"&amp;$C$6&amp;" months of operations","")))</f>
        <v/>
      </c>
      <c r="CV22" s="983" t="str">
        <f>IF(CV$20=Inputs!$E$9,"Financial close",IF(CV$18=$E$5,"Operations start",IF(CV$20=$E$6,"End of"&amp;$C$6&amp;" months of operations","")))</f>
        <v/>
      </c>
      <c r="CW22" s="983" t="str">
        <f>IF(CW$20=Inputs!$E$9,"Financial close",IF(CW$18=$E$5,"Operations start",IF(CW$20=$E$6,"End of"&amp;$C$6&amp;" months of operations","")))</f>
        <v/>
      </c>
      <c r="CX22" s="983" t="str">
        <f>IF(CX$20=Inputs!$E$9,"Financial close",IF(CX$18=$E$5,"Operations start",IF(CX$20=$E$6,"End of"&amp;$C$6&amp;" months of operations","")))</f>
        <v/>
      </c>
      <c r="CY22" s="983" t="str">
        <f>IF(CY$20=Inputs!$E$9,"Financial close",IF(CY$18=$E$5,"Operations start",IF(CY$20=$E$6,"End of"&amp;$C$6&amp;" months of operations","")))</f>
        <v/>
      </c>
      <c r="CZ22" s="983" t="str">
        <f>IF(CZ$20=Inputs!$E$9,"Financial close",IF(CZ$18=$E$5,"Operations start",IF(CZ$20=$E$6,"End of"&amp;$C$6&amp;" months of operations","")))</f>
        <v/>
      </c>
      <c r="DA22" s="983" t="str">
        <f>IF(DA$20=Inputs!$E$9,"Financial close",IF(DA$18=$E$5,"Operations start",IF(DA$20=$E$6,"End of"&amp;$C$6&amp;" months of operations","")))</f>
        <v/>
      </c>
      <c r="DB22" s="983" t="str">
        <f>IF(DB$20=Inputs!$E$9,"Financial close",IF(DB$18=$E$5,"Operations start",IF(DB$20=$E$6,"End of"&amp;$C$6&amp;" months of operations","")))</f>
        <v/>
      </c>
      <c r="DC22" s="983" t="str">
        <f>IF(DC$20=Inputs!$E$9,"Financial close",IF(DC$18=$E$5,"Operations start",IF(DC$20=$E$6,"End of"&amp;$C$6&amp;" months of operations","")))</f>
        <v/>
      </c>
      <c r="DD22" s="983" t="str">
        <f>IF(DD$20=Inputs!$E$9,"Financial close",IF(DD$18=$E$5,"Operations start",IF(DD$20=$E$6,"End of"&amp;$C$6&amp;" months of operations","")))</f>
        <v/>
      </c>
      <c r="DE22" s="983" t="str">
        <f>IF(DE$20=Inputs!$E$9,"Financial close",IF(DE$18=$E$5,"Operations start",IF(DE$20=$E$6,"End of"&amp;$C$6&amp;" months of operations","")))</f>
        <v/>
      </c>
      <c r="DF22" s="983" t="str">
        <f>IF(DF$20=Inputs!$E$9,"Financial close",IF(DF$18=$E$5,"Operations start",IF(DF$20=$E$6,"End of"&amp;$C$6&amp;" months of operations","")))</f>
        <v/>
      </c>
      <c r="DG22" s="983" t="str">
        <f>IF(DG$20=Inputs!$E$9,"Financial close",IF(DG$18=$E$5,"Operations start",IF(DG$20=$E$6,"End of"&amp;$C$6&amp;" months of operations","")))</f>
        <v/>
      </c>
      <c r="DH22" s="983" t="str">
        <f>IF(DH$20=Inputs!$E$9,"Financial close",IF(DH$18=$E$5,"Operations start",IF(DH$20=$E$6,"End of"&amp;$C$6&amp;" months of operations","")))</f>
        <v/>
      </c>
      <c r="DI22" s="983" t="str">
        <f>IF(DI$20=Inputs!$E$9,"Financial close",IF(DI$18=$E$5,"Operations start",IF(DI$20=$E$6,"End of"&amp;$C$6&amp;" months of operations","")))</f>
        <v/>
      </c>
      <c r="DJ22" s="983" t="str">
        <f>IF(DJ$20=Inputs!$E$9,"Financial close",IF(DJ$18=$E$5,"Operations start",IF(DJ$20=$E$6,"End of"&amp;$C$6&amp;" months of operations","")))</f>
        <v/>
      </c>
      <c r="DK22" s="983" t="str">
        <f>IF(DK$20=Inputs!$E$9,"Financial close",IF(DK$18=$E$5,"Operations start",IF(DK$20=$E$6,"End of"&amp;$C$6&amp;" months of operations","")))</f>
        <v/>
      </c>
      <c r="DL22" s="983" t="str">
        <f>IF(DL$20=Inputs!$E$9,"Financial close",IF(DL$18=$E$5,"Operations start",IF(DL$20=$E$6,"End of"&amp;$C$6&amp;" months of operations","")))</f>
        <v/>
      </c>
      <c r="DM22" s="983" t="str">
        <f>IF(DM$20=Inputs!$E$9,"Financial close",IF(DM$18=$E$5,"Operations start",IF(DM$20=$E$6,"End of"&amp;$C$6&amp;" months of operations","")))</f>
        <v/>
      </c>
      <c r="DN22" s="983" t="str">
        <f>IF(DN$20=Inputs!$E$9,"Financial close",IF(DN$18=$E$5,"Operations start",IF(DN$20=$E$6,"End of"&amp;$C$6&amp;" months of operations","")))</f>
        <v/>
      </c>
      <c r="DO22" s="983" t="str">
        <f>IF(DO$20=Inputs!$E$9,"Financial close",IF(DO$18=$E$5,"Operations start",IF(DO$20=$E$6,"End of"&amp;$C$6&amp;" months of operations","")))</f>
        <v/>
      </c>
      <c r="DP22" s="983" t="str">
        <f>IF(DP$20=Inputs!$E$9,"Financial close",IF(DP$18=$E$5,"Operations start",IF(DP$20=$E$6,"End of"&amp;$C$6&amp;" months of operations","")))</f>
        <v/>
      </c>
      <c r="DQ22" s="983" t="str">
        <f>IF(DQ$20=Inputs!$E$9,"Financial close",IF(DQ$18=$E$5,"Operations start",IF(DQ$20=$E$6,"End of"&amp;$C$6&amp;" months of operations","")))</f>
        <v/>
      </c>
      <c r="DR22" s="983" t="str">
        <f>IF(DR$20=Inputs!$E$9,"Financial close",IF(DR$18=$E$5,"Operations start",IF(DR$20=$E$6,"End of"&amp;$C$6&amp;" months of operations","")))</f>
        <v/>
      </c>
      <c r="DS22" s="983" t="str">
        <f>IF(DS$20=Inputs!$E$9,"Financial close",IF(DS$18=$E$5,"Operations start",IF(DS$20=$E$6,"End of"&amp;$C$6&amp;" months of operations","")))</f>
        <v/>
      </c>
      <c r="DT22" s="983" t="str">
        <f>IF(DT$20=Inputs!$E$9,"Financial close",IF(DT$18=$E$5,"Operations start",IF(DT$20=$E$6,"End of"&amp;$C$6&amp;" months of operations","")))</f>
        <v/>
      </c>
      <c r="DU22" s="983" t="str">
        <f>IF(DU$20=Inputs!$E$9,"Financial close",IF(DU$18=$E$5,"Operations start",IF(DU$20=$E$6,"End of"&amp;$C$6&amp;" months of operations","")))</f>
        <v/>
      </c>
    </row>
    <row r="23" spans="1:126" s="961" customFormat="1" ht="18" customHeight="1" x14ac:dyDescent="0.3">
      <c r="B23" s="115" t="s">
        <v>1082</v>
      </c>
      <c r="C23" s="977"/>
      <c r="G23" s="105">
        <f t="shared" ref="G23:AL23" si="5">G32+F23</f>
        <v>0</v>
      </c>
      <c r="H23" s="105">
        <f t="shared" si="5"/>
        <v>0</v>
      </c>
      <c r="I23" s="105">
        <f t="shared" si="5"/>
        <v>0</v>
      </c>
      <c r="J23" s="105">
        <f t="shared" si="5"/>
        <v>0</v>
      </c>
      <c r="K23" s="105">
        <f t="shared" si="5"/>
        <v>0</v>
      </c>
      <c r="L23" s="105">
        <f t="shared" si="5"/>
        <v>0</v>
      </c>
      <c r="M23" s="105">
        <f t="shared" si="5"/>
        <v>0</v>
      </c>
      <c r="N23" s="105">
        <f t="shared" si="5"/>
        <v>0</v>
      </c>
      <c r="O23" s="105">
        <f t="shared" si="5"/>
        <v>0</v>
      </c>
      <c r="P23" s="105">
        <f t="shared" si="5"/>
        <v>0</v>
      </c>
      <c r="Q23" s="105">
        <f t="shared" si="5"/>
        <v>0</v>
      </c>
      <c r="R23" s="105">
        <f t="shared" si="5"/>
        <v>0</v>
      </c>
      <c r="S23" s="105">
        <f t="shared" si="5"/>
        <v>1</v>
      </c>
      <c r="T23" s="105">
        <f t="shared" si="5"/>
        <v>2</v>
      </c>
      <c r="U23" s="105">
        <f t="shared" si="5"/>
        <v>3</v>
      </c>
      <c r="V23" s="105">
        <f t="shared" si="5"/>
        <v>4</v>
      </c>
      <c r="W23" s="105">
        <f t="shared" si="5"/>
        <v>5</v>
      </c>
      <c r="X23" s="105">
        <f t="shared" si="5"/>
        <v>6</v>
      </c>
      <c r="Y23" s="105">
        <f t="shared" si="5"/>
        <v>7</v>
      </c>
      <c r="Z23" s="105">
        <f t="shared" si="5"/>
        <v>8</v>
      </c>
      <c r="AA23" s="105">
        <f t="shared" si="5"/>
        <v>9</v>
      </c>
      <c r="AB23" s="105">
        <f t="shared" si="5"/>
        <v>10</v>
      </c>
      <c r="AC23" s="105">
        <f t="shared" si="5"/>
        <v>11</v>
      </c>
      <c r="AD23" s="105">
        <f t="shared" si="5"/>
        <v>12</v>
      </c>
      <c r="AE23" s="105">
        <f t="shared" si="5"/>
        <v>13</v>
      </c>
      <c r="AF23" s="105">
        <f t="shared" si="5"/>
        <v>14</v>
      </c>
      <c r="AG23" s="105">
        <f t="shared" si="5"/>
        <v>15</v>
      </c>
      <c r="AH23" s="105">
        <f t="shared" si="5"/>
        <v>16</v>
      </c>
      <c r="AI23" s="105">
        <f t="shared" si="5"/>
        <v>17</v>
      </c>
      <c r="AJ23" s="105">
        <f t="shared" si="5"/>
        <v>18</v>
      </c>
      <c r="AK23" s="105">
        <f t="shared" si="5"/>
        <v>19</v>
      </c>
      <c r="AL23" s="105">
        <f t="shared" si="5"/>
        <v>20</v>
      </c>
      <c r="AM23" s="105">
        <f t="shared" ref="AM23:BR23" si="6">AM32+AL23</f>
        <v>21</v>
      </c>
      <c r="AN23" s="105">
        <f t="shared" si="6"/>
        <v>22</v>
      </c>
      <c r="AO23" s="105">
        <f t="shared" si="6"/>
        <v>23</v>
      </c>
      <c r="AP23" s="105">
        <f t="shared" si="6"/>
        <v>24</v>
      </c>
      <c r="AQ23" s="105">
        <f t="shared" si="6"/>
        <v>25</v>
      </c>
      <c r="AR23" s="105">
        <f t="shared" si="6"/>
        <v>26</v>
      </c>
      <c r="AS23" s="105">
        <f t="shared" si="6"/>
        <v>27</v>
      </c>
      <c r="AT23" s="105">
        <f t="shared" si="6"/>
        <v>28</v>
      </c>
      <c r="AU23" s="105">
        <f t="shared" si="6"/>
        <v>29</v>
      </c>
      <c r="AV23" s="105">
        <f t="shared" si="6"/>
        <v>30</v>
      </c>
      <c r="AW23" s="105">
        <f t="shared" si="6"/>
        <v>31</v>
      </c>
      <c r="AX23" s="105">
        <f t="shared" si="6"/>
        <v>32</v>
      </c>
      <c r="AY23" s="105">
        <f t="shared" si="6"/>
        <v>33</v>
      </c>
      <c r="AZ23" s="105">
        <f t="shared" si="6"/>
        <v>34</v>
      </c>
      <c r="BA23" s="105">
        <f t="shared" si="6"/>
        <v>35</v>
      </c>
      <c r="BB23" s="105">
        <f t="shared" si="6"/>
        <v>36</v>
      </c>
      <c r="BC23" s="105">
        <f t="shared" si="6"/>
        <v>37</v>
      </c>
      <c r="BD23" s="105">
        <f t="shared" si="6"/>
        <v>38</v>
      </c>
      <c r="BE23" s="105">
        <f t="shared" si="6"/>
        <v>39</v>
      </c>
      <c r="BF23" s="105">
        <f t="shared" si="6"/>
        <v>40</v>
      </c>
      <c r="BG23" s="105">
        <f t="shared" si="6"/>
        <v>41</v>
      </c>
      <c r="BH23" s="105">
        <f t="shared" si="6"/>
        <v>42</v>
      </c>
      <c r="BI23" s="105">
        <f t="shared" si="6"/>
        <v>43</v>
      </c>
      <c r="BJ23" s="105">
        <f t="shared" si="6"/>
        <v>44</v>
      </c>
      <c r="BK23" s="105">
        <f t="shared" si="6"/>
        <v>45</v>
      </c>
      <c r="BL23" s="105">
        <f t="shared" si="6"/>
        <v>46</v>
      </c>
      <c r="BM23" s="105">
        <f t="shared" si="6"/>
        <v>47</v>
      </c>
      <c r="BN23" s="105">
        <f t="shared" si="6"/>
        <v>48</v>
      </c>
      <c r="BO23" s="105">
        <f t="shared" si="6"/>
        <v>49</v>
      </c>
      <c r="BP23" s="105">
        <f t="shared" si="6"/>
        <v>50</v>
      </c>
      <c r="BQ23" s="105">
        <f t="shared" si="6"/>
        <v>51</v>
      </c>
      <c r="BR23" s="105">
        <f t="shared" si="6"/>
        <v>52</v>
      </c>
      <c r="BS23" s="105">
        <f t="shared" ref="BS23:CX23" si="7">BS32+BR23</f>
        <v>53</v>
      </c>
      <c r="BT23" s="105">
        <f t="shared" si="7"/>
        <v>54</v>
      </c>
      <c r="BU23" s="105">
        <f t="shared" si="7"/>
        <v>55</v>
      </c>
      <c r="BV23" s="105">
        <f t="shared" si="7"/>
        <v>56</v>
      </c>
      <c r="BW23" s="105">
        <f t="shared" si="7"/>
        <v>57</v>
      </c>
      <c r="BX23" s="105">
        <f t="shared" si="7"/>
        <v>58</v>
      </c>
      <c r="BY23" s="105">
        <f t="shared" si="7"/>
        <v>59</v>
      </c>
      <c r="BZ23" s="105">
        <f t="shared" si="7"/>
        <v>60</v>
      </c>
      <c r="CA23" s="105">
        <f t="shared" si="7"/>
        <v>61</v>
      </c>
      <c r="CB23" s="105">
        <f t="shared" si="7"/>
        <v>62</v>
      </c>
      <c r="CC23" s="105">
        <f t="shared" si="7"/>
        <v>63</v>
      </c>
      <c r="CD23" s="105">
        <f t="shared" si="7"/>
        <v>64</v>
      </c>
      <c r="CE23" s="105">
        <f t="shared" si="7"/>
        <v>65</v>
      </c>
      <c r="CF23" s="105">
        <f t="shared" si="7"/>
        <v>66</v>
      </c>
      <c r="CG23" s="105">
        <f t="shared" si="7"/>
        <v>67</v>
      </c>
      <c r="CH23" s="105">
        <f t="shared" si="7"/>
        <v>68</v>
      </c>
      <c r="CI23" s="105">
        <f t="shared" si="7"/>
        <v>69</v>
      </c>
      <c r="CJ23" s="105">
        <f t="shared" si="7"/>
        <v>70</v>
      </c>
      <c r="CK23" s="105">
        <f t="shared" si="7"/>
        <v>71</v>
      </c>
      <c r="CL23" s="105">
        <f t="shared" si="7"/>
        <v>72</v>
      </c>
      <c r="CM23" s="105">
        <f t="shared" si="7"/>
        <v>73</v>
      </c>
      <c r="CN23" s="105">
        <f t="shared" si="7"/>
        <v>74</v>
      </c>
      <c r="CO23" s="105">
        <f t="shared" si="7"/>
        <v>75</v>
      </c>
      <c r="CP23" s="105">
        <f t="shared" si="7"/>
        <v>76</v>
      </c>
      <c r="CQ23" s="105">
        <f t="shared" si="7"/>
        <v>77</v>
      </c>
      <c r="CR23" s="105">
        <f t="shared" si="7"/>
        <v>78</v>
      </c>
      <c r="CS23" s="105">
        <f t="shared" si="7"/>
        <v>79</v>
      </c>
      <c r="CT23" s="105">
        <f t="shared" si="7"/>
        <v>80</v>
      </c>
      <c r="CU23" s="105">
        <f t="shared" si="7"/>
        <v>81</v>
      </c>
      <c r="CV23" s="105">
        <f t="shared" si="7"/>
        <v>82</v>
      </c>
      <c r="CW23" s="105">
        <f t="shared" si="7"/>
        <v>83</v>
      </c>
      <c r="CX23" s="105">
        <f t="shared" si="7"/>
        <v>84</v>
      </c>
      <c r="CY23" s="105">
        <f t="shared" ref="CY23:DU23" si="8">CY32+CX23</f>
        <v>85</v>
      </c>
      <c r="CZ23" s="105">
        <f t="shared" si="8"/>
        <v>86</v>
      </c>
      <c r="DA23" s="105">
        <f t="shared" si="8"/>
        <v>87</v>
      </c>
      <c r="DB23" s="105">
        <f t="shared" si="8"/>
        <v>88</v>
      </c>
      <c r="DC23" s="105">
        <f t="shared" si="8"/>
        <v>89</v>
      </c>
      <c r="DD23" s="105">
        <f t="shared" si="8"/>
        <v>90</v>
      </c>
      <c r="DE23" s="105">
        <f t="shared" si="8"/>
        <v>91</v>
      </c>
      <c r="DF23" s="105">
        <f t="shared" si="8"/>
        <v>92</v>
      </c>
      <c r="DG23" s="105">
        <f t="shared" si="8"/>
        <v>93</v>
      </c>
      <c r="DH23" s="105">
        <f t="shared" si="8"/>
        <v>94</v>
      </c>
      <c r="DI23" s="105">
        <f t="shared" si="8"/>
        <v>95</v>
      </c>
      <c r="DJ23" s="105">
        <f t="shared" si="8"/>
        <v>96</v>
      </c>
      <c r="DK23" s="105">
        <f t="shared" si="8"/>
        <v>97</v>
      </c>
      <c r="DL23" s="105">
        <f t="shared" si="8"/>
        <v>98</v>
      </c>
      <c r="DM23" s="105">
        <f t="shared" si="8"/>
        <v>99</v>
      </c>
      <c r="DN23" s="105">
        <f t="shared" si="8"/>
        <v>100</v>
      </c>
      <c r="DO23" s="105">
        <f t="shared" si="8"/>
        <v>101</v>
      </c>
      <c r="DP23" s="105">
        <f t="shared" si="8"/>
        <v>102</v>
      </c>
      <c r="DQ23" s="105">
        <f t="shared" si="8"/>
        <v>103</v>
      </c>
      <c r="DR23" s="105">
        <f t="shared" si="8"/>
        <v>104</v>
      </c>
      <c r="DS23" s="105">
        <f t="shared" si="8"/>
        <v>105</v>
      </c>
      <c r="DT23" s="105">
        <f t="shared" si="8"/>
        <v>106</v>
      </c>
      <c r="DU23" s="105">
        <f t="shared" si="8"/>
        <v>107</v>
      </c>
    </row>
    <row r="24" spans="1:126" s="190" customFormat="1" ht="6" customHeight="1" x14ac:dyDescent="0.15">
      <c r="B24" s="191"/>
      <c r="C24" s="410"/>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7"/>
      <c r="BZ24" s="997"/>
      <c r="CA24" s="997"/>
      <c r="CB24" s="997"/>
      <c r="CC24" s="997"/>
      <c r="CD24" s="997"/>
      <c r="CE24" s="997"/>
      <c r="CF24" s="997"/>
      <c r="CG24" s="997"/>
      <c r="CH24" s="997"/>
      <c r="CI24" s="997"/>
      <c r="CJ24" s="997"/>
      <c r="CK24" s="997"/>
      <c r="CL24" s="997"/>
      <c r="CM24" s="997"/>
      <c r="CN24" s="997"/>
      <c r="CO24" s="997"/>
      <c r="CP24" s="997"/>
      <c r="CQ24" s="997"/>
      <c r="CR24" s="997"/>
      <c r="CS24" s="997"/>
      <c r="CT24" s="997"/>
      <c r="CU24" s="997"/>
      <c r="CV24" s="997"/>
      <c r="CW24" s="997"/>
      <c r="CX24" s="997"/>
      <c r="CY24" s="997"/>
      <c r="CZ24" s="997"/>
      <c r="DA24" s="997"/>
      <c r="DB24" s="997"/>
      <c r="DC24" s="997"/>
      <c r="DD24" s="997"/>
      <c r="DE24" s="997"/>
      <c r="DF24" s="997"/>
      <c r="DG24" s="997"/>
      <c r="DH24" s="997"/>
      <c r="DI24" s="997"/>
      <c r="DJ24" s="997"/>
      <c r="DK24" s="997"/>
      <c r="DL24" s="997"/>
      <c r="DM24" s="997"/>
      <c r="DN24" s="997"/>
      <c r="DO24" s="997"/>
      <c r="DP24" s="997"/>
      <c r="DQ24" s="997"/>
      <c r="DR24" s="997"/>
      <c r="DS24" s="997"/>
      <c r="DT24" s="997"/>
      <c r="DU24" s="997"/>
    </row>
    <row r="25" spans="1:126" s="961" customFormat="1" ht="18" customHeight="1" x14ac:dyDescent="0.3">
      <c r="B25" s="115" t="str">
        <f>"Accounting months shown (construction plus "&amp;$C$6&amp;" months of operation)"</f>
        <v>Accounting months shown (construction plus 18 months of operation)</v>
      </c>
      <c r="C25" s="977"/>
      <c r="G25" s="105">
        <f>IF(G$23&lt;=$C$6,1,0)</f>
        <v>1</v>
      </c>
      <c r="H25" s="105">
        <f t="shared" ref="H25:BS25" si="9">IF(H$23&lt;=$C$6,1,0)</f>
        <v>1</v>
      </c>
      <c r="I25" s="105">
        <f t="shared" si="9"/>
        <v>1</v>
      </c>
      <c r="J25" s="105">
        <f t="shared" si="9"/>
        <v>1</v>
      </c>
      <c r="K25" s="105">
        <f t="shared" si="9"/>
        <v>1</v>
      </c>
      <c r="L25" s="105">
        <f t="shared" si="9"/>
        <v>1</v>
      </c>
      <c r="M25" s="105">
        <f t="shared" si="9"/>
        <v>1</v>
      </c>
      <c r="N25" s="105">
        <f t="shared" si="9"/>
        <v>1</v>
      </c>
      <c r="O25" s="105">
        <f t="shared" si="9"/>
        <v>1</v>
      </c>
      <c r="P25" s="105">
        <f t="shared" si="9"/>
        <v>1</v>
      </c>
      <c r="Q25" s="105">
        <f t="shared" si="9"/>
        <v>1</v>
      </c>
      <c r="R25" s="105">
        <f t="shared" si="9"/>
        <v>1</v>
      </c>
      <c r="S25" s="105">
        <f t="shared" si="9"/>
        <v>1</v>
      </c>
      <c r="T25" s="105">
        <f t="shared" si="9"/>
        <v>1</v>
      </c>
      <c r="U25" s="105">
        <f t="shared" si="9"/>
        <v>1</v>
      </c>
      <c r="V25" s="105">
        <f t="shared" si="9"/>
        <v>1</v>
      </c>
      <c r="W25" s="105">
        <f t="shared" si="9"/>
        <v>1</v>
      </c>
      <c r="X25" s="105">
        <f t="shared" si="9"/>
        <v>1</v>
      </c>
      <c r="Y25" s="105">
        <f t="shared" si="9"/>
        <v>1</v>
      </c>
      <c r="Z25" s="105">
        <f t="shared" si="9"/>
        <v>1</v>
      </c>
      <c r="AA25" s="105">
        <f t="shared" si="9"/>
        <v>1</v>
      </c>
      <c r="AB25" s="105">
        <f t="shared" si="9"/>
        <v>1</v>
      </c>
      <c r="AC25" s="105">
        <f t="shared" si="9"/>
        <v>1</v>
      </c>
      <c r="AD25" s="105">
        <f t="shared" si="9"/>
        <v>1</v>
      </c>
      <c r="AE25" s="105">
        <f t="shared" si="9"/>
        <v>1</v>
      </c>
      <c r="AF25" s="105">
        <f t="shared" si="9"/>
        <v>1</v>
      </c>
      <c r="AG25" s="105">
        <f t="shared" si="9"/>
        <v>1</v>
      </c>
      <c r="AH25" s="105">
        <f t="shared" si="9"/>
        <v>1</v>
      </c>
      <c r="AI25" s="105">
        <f t="shared" si="9"/>
        <v>1</v>
      </c>
      <c r="AJ25" s="105">
        <f t="shared" si="9"/>
        <v>1</v>
      </c>
      <c r="AK25" s="105">
        <f t="shared" si="9"/>
        <v>0</v>
      </c>
      <c r="AL25" s="105">
        <f t="shared" si="9"/>
        <v>0</v>
      </c>
      <c r="AM25" s="105">
        <f t="shared" si="9"/>
        <v>0</v>
      </c>
      <c r="AN25" s="105">
        <f t="shared" si="9"/>
        <v>0</v>
      </c>
      <c r="AO25" s="105">
        <f t="shared" si="9"/>
        <v>0</v>
      </c>
      <c r="AP25" s="105">
        <f t="shared" si="9"/>
        <v>0</v>
      </c>
      <c r="AQ25" s="105">
        <f t="shared" si="9"/>
        <v>0</v>
      </c>
      <c r="AR25" s="105">
        <f t="shared" si="9"/>
        <v>0</v>
      </c>
      <c r="AS25" s="105">
        <f t="shared" si="9"/>
        <v>0</v>
      </c>
      <c r="AT25" s="105">
        <f t="shared" si="9"/>
        <v>0</v>
      </c>
      <c r="AU25" s="105">
        <f t="shared" si="9"/>
        <v>0</v>
      </c>
      <c r="AV25" s="105">
        <f t="shared" si="9"/>
        <v>0</v>
      </c>
      <c r="AW25" s="105">
        <f t="shared" si="9"/>
        <v>0</v>
      </c>
      <c r="AX25" s="105">
        <f t="shared" si="9"/>
        <v>0</v>
      </c>
      <c r="AY25" s="105">
        <f t="shared" si="9"/>
        <v>0</v>
      </c>
      <c r="AZ25" s="105">
        <f t="shared" si="9"/>
        <v>0</v>
      </c>
      <c r="BA25" s="105">
        <f t="shared" si="9"/>
        <v>0</v>
      </c>
      <c r="BB25" s="105">
        <f t="shared" si="9"/>
        <v>0</v>
      </c>
      <c r="BC25" s="105">
        <f t="shared" si="9"/>
        <v>0</v>
      </c>
      <c r="BD25" s="105">
        <f t="shared" si="9"/>
        <v>0</v>
      </c>
      <c r="BE25" s="105">
        <f t="shared" si="9"/>
        <v>0</v>
      </c>
      <c r="BF25" s="105">
        <f t="shared" si="9"/>
        <v>0</v>
      </c>
      <c r="BG25" s="105">
        <f t="shared" si="9"/>
        <v>0</v>
      </c>
      <c r="BH25" s="105">
        <f t="shared" si="9"/>
        <v>0</v>
      </c>
      <c r="BI25" s="105">
        <f t="shared" si="9"/>
        <v>0</v>
      </c>
      <c r="BJ25" s="105">
        <f t="shared" si="9"/>
        <v>0</v>
      </c>
      <c r="BK25" s="105">
        <f t="shared" si="9"/>
        <v>0</v>
      </c>
      <c r="BL25" s="105">
        <f t="shared" si="9"/>
        <v>0</v>
      </c>
      <c r="BM25" s="105">
        <f t="shared" si="9"/>
        <v>0</v>
      </c>
      <c r="BN25" s="105">
        <f t="shared" si="9"/>
        <v>0</v>
      </c>
      <c r="BO25" s="105">
        <f t="shared" si="9"/>
        <v>0</v>
      </c>
      <c r="BP25" s="105">
        <f t="shared" si="9"/>
        <v>0</v>
      </c>
      <c r="BQ25" s="105">
        <f t="shared" si="9"/>
        <v>0</v>
      </c>
      <c r="BR25" s="105">
        <f t="shared" si="9"/>
        <v>0</v>
      </c>
      <c r="BS25" s="105">
        <f t="shared" si="9"/>
        <v>0</v>
      </c>
      <c r="BT25" s="105">
        <f t="shared" ref="BT25:DU25" si="10">IF(BT$23&lt;=$C$6,1,0)</f>
        <v>0</v>
      </c>
      <c r="BU25" s="105">
        <f t="shared" si="10"/>
        <v>0</v>
      </c>
      <c r="BV25" s="105">
        <f t="shared" si="10"/>
        <v>0</v>
      </c>
      <c r="BW25" s="105">
        <f t="shared" si="10"/>
        <v>0</v>
      </c>
      <c r="BX25" s="105">
        <f t="shared" si="10"/>
        <v>0</v>
      </c>
      <c r="BY25" s="105">
        <f t="shared" si="10"/>
        <v>0</v>
      </c>
      <c r="BZ25" s="105">
        <f t="shared" si="10"/>
        <v>0</v>
      </c>
      <c r="CA25" s="105">
        <f t="shared" si="10"/>
        <v>0</v>
      </c>
      <c r="CB25" s="105">
        <f t="shared" si="10"/>
        <v>0</v>
      </c>
      <c r="CC25" s="105">
        <f t="shared" si="10"/>
        <v>0</v>
      </c>
      <c r="CD25" s="105">
        <f t="shared" si="10"/>
        <v>0</v>
      </c>
      <c r="CE25" s="105">
        <f t="shared" si="10"/>
        <v>0</v>
      </c>
      <c r="CF25" s="105">
        <f t="shared" si="10"/>
        <v>0</v>
      </c>
      <c r="CG25" s="105">
        <f t="shared" si="10"/>
        <v>0</v>
      </c>
      <c r="CH25" s="105">
        <f t="shared" si="10"/>
        <v>0</v>
      </c>
      <c r="CI25" s="105">
        <f t="shared" si="10"/>
        <v>0</v>
      </c>
      <c r="CJ25" s="105">
        <f t="shared" si="10"/>
        <v>0</v>
      </c>
      <c r="CK25" s="105">
        <f t="shared" si="10"/>
        <v>0</v>
      </c>
      <c r="CL25" s="105">
        <f t="shared" si="10"/>
        <v>0</v>
      </c>
      <c r="CM25" s="105">
        <f t="shared" si="10"/>
        <v>0</v>
      </c>
      <c r="CN25" s="105">
        <f t="shared" si="10"/>
        <v>0</v>
      </c>
      <c r="CO25" s="105">
        <f t="shared" si="10"/>
        <v>0</v>
      </c>
      <c r="CP25" s="105">
        <f t="shared" si="10"/>
        <v>0</v>
      </c>
      <c r="CQ25" s="105">
        <f t="shared" si="10"/>
        <v>0</v>
      </c>
      <c r="CR25" s="105">
        <f t="shared" si="10"/>
        <v>0</v>
      </c>
      <c r="CS25" s="105">
        <f t="shared" si="10"/>
        <v>0</v>
      </c>
      <c r="CT25" s="105">
        <f t="shared" si="10"/>
        <v>0</v>
      </c>
      <c r="CU25" s="105">
        <f t="shared" si="10"/>
        <v>0</v>
      </c>
      <c r="CV25" s="105">
        <f t="shared" si="10"/>
        <v>0</v>
      </c>
      <c r="CW25" s="105">
        <f t="shared" si="10"/>
        <v>0</v>
      </c>
      <c r="CX25" s="105">
        <f t="shared" si="10"/>
        <v>0</v>
      </c>
      <c r="CY25" s="105">
        <f t="shared" si="10"/>
        <v>0</v>
      </c>
      <c r="CZ25" s="105">
        <f t="shared" si="10"/>
        <v>0</v>
      </c>
      <c r="DA25" s="105">
        <f t="shared" si="10"/>
        <v>0</v>
      </c>
      <c r="DB25" s="105">
        <f t="shared" si="10"/>
        <v>0</v>
      </c>
      <c r="DC25" s="105">
        <f t="shared" si="10"/>
        <v>0</v>
      </c>
      <c r="DD25" s="105">
        <f t="shared" si="10"/>
        <v>0</v>
      </c>
      <c r="DE25" s="105">
        <f t="shared" si="10"/>
        <v>0</v>
      </c>
      <c r="DF25" s="105">
        <f t="shared" si="10"/>
        <v>0</v>
      </c>
      <c r="DG25" s="105">
        <f t="shared" si="10"/>
        <v>0</v>
      </c>
      <c r="DH25" s="105">
        <f t="shared" si="10"/>
        <v>0</v>
      </c>
      <c r="DI25" s="105">
        <f t="shared" si="10"/>
        <v>0</v>
      </c>
      <c r="DJ25" s="105">
        <f t="shared" si="10"/>
        <v>0</v>
      </c>
      <c r="DK25" s="105">
        <f t="shared" si="10"/>
        <v>0</v>
      </c>
      <c r="DL25" s="105">
        <f t="shared" si="10"/>
        <v>0</v>
      </c>
      <c r="DM25" s="105">
        <f t="shared" si="10"/>
        <v>0</v>
      </c>
      <c r="DN25" s="105">
        <f t="shared" si="10"/>
        <v>0</v>
      </c>
      <c r="DO25" s="105">
        <f t="shared" si="10"/>
        <v>0</v>
      </c>
      <c r="DP25" s="105">
        <f t="shared" si="10"/>
        <v>0</v>
      </c>
      <c r="DQ25" s="105">
        <f t="shared" si="10"/>
        <v>0</v>
      </c>
      <c r="DR25" s="105">
        <f t="shared" si="10"/>
        <v>0</v>
      </c>
      <c r="DS25" s="105">
        <f t="shared" si="10"/>
        <v>0</v>
      </c>
      <c r="DT25" s="105">
        <f t="shared" si="10"/>
        <v>0</v>
      </c>
      <c r="DU25" s="105">
        <f t="shared" si="10"/>
        <v>0</v>
      </c>
    </row>
    <row r="26" spans="1:126" s="190" customFormat="1" ht="7.9" customHeight="1" x14ac:dyDescent="0.15">
      <c r="B26" s="209"/>
      <c r="C26" s="209"/>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2"/>
      <c r="BU26" s="972"/>
      <c r="BV26" s="972"/>
      <c r="BW26" s="972"/>
      <c r="BX26" s="972"/>
      <c r="BY26" s="972"/>
      <c r="BZ26" s="972"/>
      <c r="CA26" s="972"/>
      <c r="CB26" s="972"/>
      <c r="CC26" s="972"/>
      <c r="CD26" s="972"/>
      <c r="CE26" s="972"/>
      <c r="CF26" s="972"/>
      <c r="CG26" s="972"/>
      <c r="CH26" s="972"/>
      <c r="CI26" s="972"/>
      <c r="CJ26" s="972"/>
      <c r="CK26" s="972"/>
      <c r="CL26" s="972"/>
      <c r="CM26" s="972"/>
      <c r="CN26" s="972"/>
      <c r="CO26" s="972"/>
      <c r="CP26" s="972"/>
      <c r="CQ26" s="972"/>
      <c r="CR26" s="972"/>
      <c r="CS26" s="972"/>
      <c r="CT26" s="972"/>
      <c r="CU26" s="972"/>
      <c r="CV26" s="972"/>
      <c r="CW26" s="972"/>
      <c r="CX26" s="972"/>
      <c r="CY26" s="972"/>
      <c r="CZ26" s="972"/>
      <c r="DA26" s="972"/>
      <c r="DB26" s="972"/>
      <c r="DC26" s="972"/>
      <c r="DD26" s="972"/>
      <c r="DE26" s="972"/>
      <c r="DF26" s="972"/>
      <c r="DG26" s="972"/>
      <c r="DH26" s="972"/>
      <c r="DI26" s="972"/>
      <c r="DJ26" s="972"/>
      <c r="DK26" s="972"/>
      <c r="DL26" s="972"/>
      <c r="DM26" s="972"/>
      <c r="DN26" s="972"/>
      <c r="DO26" s="972"/>
      <c r="DP26" s="972"/>
      <c r="DQ26" s="972"/>
      <c r="DR26" s="972"/>
      <c r="DS26" s="972"/>
      <c r="DT26" s="972"/>
      <c r="DU26" s="972"/>
    </row>
    <row r="27" spans="1:126" s="81" customFormat="1" ht="18.600000000000001" customHeight="1" x14ac:dyDescent="0.3">
      <c r="C27" s="81" t="s">
        <v>1013</v>
      </c>
      <c r="G27" s="739">
        <f t="shared" ref="G27:BS27" si="11">G$20+1-G$18</f>
        <v>31</v>
      </c>
      <c r="H27" s="739">
        <f t="shared" si="11"/>
        <v>28</v>
      </c>
      <c r="I27" s="739">
        <f t="shared" si="11"/>
        <v>31</v>
      </c>
      <c r="J27" s="739">
        <f t="shared" si="11"/>
        <v>30</v>
      </c>
      <c r="K27" s="739">
        <f t="shared" si="11"/>
        <v>31</v>
      </c>
      <c r="L27" s="739">
        <f t="shared" si="11"/>
        <v>30</v>
      </c>
      <c r="M27" s="739">
        <f t="shared" si="11"/>
        <v>31</v>
      </c>
      <c r="N27" s="739">
        <f t="shared" si="11"/>
        <v>31</v>
      </c>
      <c r="O27" s="739">
        <f t="shared" si="11"/>
        <v>30</v>
      </c>
      <c r="P27" s="739">
        <f t="shared" si="11"/>
        <v>31</v>
      </c>
      <c r="Q27" s="739">
        <f t="shared" si="11"/>
        <v>30</v>
      </c>
      <c r="R27" s="739">
        <f t="shared" si="11"/>
        <v>31</v>
      </c>
      <c r="S27" s="739">
        <f t="shared" si="11"/>
        <v>31</v>
      </c>
      <c r="T27" s="739">
        <f t="shared" si="11"/>
        <v>28</v>
      </c>
      <c r="U27" s="739">
        <f t="shared" si="11"/>
        <v>31</v>
      </c>
      <c r="V27" s="739">
        <f t="shared" si="11"/>
        <v>30</v>
      </c>
      <c r="W27" s="739">
        <f t="shared" si="11"/>
        <v>31</v>
      </c>
      <c r="X27" s="739">
        <f t="shared" si="11"/>
        <v>30</v>
      </c>
      <c r="Y27" s="739">
        <f t="shared" si="11"/>
        <v>31</v>
      </c>
      <c r="Z27" s="739">
        <f t="shared" si="11"/>
        <v>31</v>
      </c>
      <c r="AA27" s="739">
        <f t="shared" si="11"/>
        <v>30</v>
      </c>
      <c r="AB27" s="739">
        <f t="shared" si="11"/>
        <v>31</v>
      </c>
      <c r="AC27" s="739">
        <f t="shared" si="11"/>
        <v>30</v>
      </c>
      <c r="AD27" s="739">
        <f t="shared" si="11"/>
        <v>31</v>
      </c>
      <c r="AE27" s="739">
        <f t="shared" si="11"/>
        <v>31</v>
      </c>
      <c r="AF27" s="739">
        <f t="shared" si="11"/>
        <v>29</v>
      </c>
      <c r="AG27" s="739">
        <f t="shared" si="11"/>
        <v>31</v>
      </c>
      <c r="AH27" s="739">
        <f t="shared" si="11"/>
        <v>30</v>
      </c>
      <c r="AI27" s="739">
        <f t="shared" si="11"/>
        <v>31</v>
      </c>
      <c r="AJ27" s="739">
        <f t="shared" si="11"/>
        <v>30</v>
      </c>
      <c r="AK27" s="739">
        <f t="shared" si="11"/>
        <v>31</v>
      </c>
      <c r="AL27" s="739">
        <f t="shared" si="11"/>
        <v>31</v>
      </c>
      <c r="AM27" s="739">
        <f t="shared" si="11"/>
        <v>30</v>
      </c>
      <c r="AN27" s="739">
        <f t="shared" si="11"/>
        <v>31</v>
      </c>
      <c r="AO27" s="739">
        <f t="shared" si="11"/>
        <v>30</v>
      </c>
      <c r="AP27" s="739">
        <f t="shared" si="11"/>
        <v>31</v>
      </c>
      <c r="AQ27" s="739">
        <f t="shared" si="11"/>
        <v>31</v>
      </c>
      <c r="AR27" s="739">
        <f t="shared" si="11"/>
        <v>28</v>
      </c>
      <c r="AS27" s="739">
        <f t="shared" si="11"/>
        <v>31</v>
      </c>
      <c r="AT27" s="739">
        <f t="shared" si="11"/>
        <v>30</v>
      </c>
      <c r="AU27" s="739">
        <f t="shared" si="11"/>
        <v>31</v>
      </c>
      <c r="AV27" s="739">
        <f t="shared" si="11"/>
        <v>30</v>
      </c>
      <c r="AW27" s="739">
        <f t="shared" si="11"/>
        <v>31</v>
      </c>
      <c r="AX27" s="739">
        <f t="shared" si="11"/>
        <v>31</v>
      </c>
      <c r="AY27" s="739">
        <f t="shared" si="11"/>
        <v>30</v>
      </c>
      <c r="AZ27" s="739">
        <f t="shared" si="11"/>
        <v>31</v>
      </c>
      <c r="BA27" s="739">
        <f t="shared" si="11"/>
        <v>30</v>
      </c>
      <c r="BB27" s="739">
        <f t="shared" si="11"/>
        <v>31</v>
      </c>
      <c r="BC27" s="739">
        <f t="shared" si="11"/>
        <v>31</v>
      </c>
      <c r="BD27" s="739">
        <f t="shared" si="11"/>
        <v>28</v>
      </c>
      <c r="BE27" s="739">
        <f t="shared" si="11"/>
        <v>31</v>
      </c>
      <c r="BF27" s="739">
        <f t="shared" si="11"/>
        <v>30</v>
      </c>
      <c r="BG27" s="739">
        <f t="shared" si="11"/>
        <v>31</v>
      </c>
      <c r="BH27" s="739">
        <f t="shared" si="11"/>
        <v>30</v>
      </c>
      <c r="BI27" s="739">
        <f t="shared" si="11"/>
        <v>31</v>
      </c>
      <c r="BJ27" s="739">
        <f t="shared" si="11"/>
        <v>31</v>
      </c>
      <c r="BK27" s="739">
        <f t="shared" si="11"/>
        <v>30</v>
      </c>
      <c r="BL27" s="739">
        <f t="shared" si="11"/>
        <v>31</v>
      </c>
      <c r="BM27" s="739">
        <f t="shared" si="11"/>
        <v>30</v>
      </c>
      <c r="BN27" s="739">
        <f t="shared" si="11"/>
        <v>31</v>
      </c>
      <c r="BO27" s="739">
        <f t="shared" si="11"/>
        <v>31</v>
      </c>
      <c r="BP27" s="739">
        <f t="shared" si="11"/>
        <v>28</v>
      </c>
      <c r="BQ27" s="739">
        <f t="shared" si="11"/>
        <v>31</v>
      </c>
      <c r="BR27" s="739">
        <f t="shared" si="11"/>
        <v>30</v>
      </c>
      <c r="BS27" s="739">
        <f t="shared" si="11"/>
        <v>31</v>
      </c>
      <c r="BT27" s="739">
        <f t="shared" ref="BT27:DU27" si="12">BT$20+1-BT$18</f>
        <v>30</v>
      </c>
      <c r="BU27" s="739">
        <f t="shared" si="12"/>
        <v>31</v>
      </c>
      <c r="BV27" s="739">
        <f t="shared" si="12"/>
        <v>31</v>
      </c>
      <c r="BW27" s="739">
        <f t="shared" si="12"/>
        <v>30</v>
      </c>
      <c r="BX27" s="739">
        <f t="shared" si="12"/>
        <v>31</v>
      </c>
      <c r="BY27" s="739">
        <f t="shared" si="12"/>
        <v>30</v>
      </c>
      <c r="BZ27" s="739">
        <f t="shared" si="12"/>
        <v>31</v>
      </c>
      <c r="CA27" s="739">
        <f t="shared" si="12"/>
        <v>31</v>
      </c>
      <c r="CB27" s="739">
        <f t="shared" si="12"/>
        <v>29</v>
      </c>
      <c r="CC27" s="739">
        <f t="shared" si="12"/>
        <v>31</v>
      </c>
      <c r="CD27" s="739">
        <f t="shared" si="12"/>
        <v>30</v>
      </c>
      <c r="CE27" s="739">
        <f t="shared" si="12"/>
        <v>31</v>
      </c>
      <c r="CF27" s="739">
        <f t="shared" si="12"/>
        <v>30</v>
      </c>
      <c r="CG27" s="739">
        <f t="shared" si="12"/>
        <v>31</v>
      </c>
      <c r="CH27" s="739">
        <f t="shared" si="12"/>
        <v>31</v>
      </c>
      <c r="CI27" s="739">
        <f t="shared" si="12"/>
        <v>30</v>
      </c>
      <c r="CJ27" s="739">
        <f t="shared" si="12"/>
        <v>31</v>
      </c>
      <c r="CK27" s="739">
        <f t="shared" si="12"/>
        <v>30</v>
      </c>
      <c r="CL27" s="739">
        <f t="shared" si="12"/>
        <v>31</v>
      </c>
      <c r="CM27" s="739">
        <f t="shared" si="12"/>
        <v>31</v>
      </c>
      <c r="CN27" s="739">
        <f t="shared" si="12"/>
        <v>28</v>
      </c>
      <c r="CO27" s="739">
        <f t="shared" si="12"/>
        <v>31</v>
      </c>
      <c r="CP27" s="739">
        <f t="shared" si="12"/>
        <v>30</v>
      </c>
      <c r="CQ27" s="739">
        <f t="shared" si="12"/>
        <v>31</v>
      </c>
      <c r="CR27" s="739">
        <f t="shared" si="12"/>
        <v>30</v>
      </c>
      <c r="CS27" s="739">
        <f t="shared" si="12"/>
        <v>31</v>
      </c>
      <c r="CT27" s="739">
        <f t="shared" si="12"/>
        <v>31</v>
      </c>
      <c r="CU27" s="739">
        <f t="shared" si="12"/>
        <v>30</v>
      </c>
      <c r="CV27" s="739">
        <f t="shared" si="12"/>
        <v>31</v>
      </c>
      <c r="CW27" s="739">
        <f t="shared" si="12"/>
        <v>30</v>
      </c>
      <c r="CX27" s="739">
        <f t="shared" si="12"/>
        <v>31</v>
      </c>
      <c r="CY27" s="739">
        <f t="shared" si="12"/>
        <v>31</v>
      </c>
      <c r="CZ27" s="739">
        <f t="shared" si="12"/>
        <v>28</v>
      </c>
      <c r="DA27" s="739">
        <f t="shared" si="12"/>
        <v>31</v>
      </c>
      <c r="DB27" s="739">
        <f t="shared" si="12"/>
        <v>30</v>
      </c>
      <c r="DC27" s="739">
        <f t="shared" si="12"/>
        <v>31</v>
      </c>
      <c r="DD27" s="739">
        <f t="shared" si="12"/>
        <v>30</v>
      </c>
      <c r="DE27" s="739">
        <f t="shared" si="12"/>
        <v>31</v>
      </c>
      <c r="DF27" s="739">
        <f t="shared" si="12"/>
        <v>31</v>
      </c>
      <c r="DG27" s="739">
        <f t="shared" si="12"/>
        <v>30</v>
      </c>
      <c r="DH27" s="739">
        <f t="shared" si="12"/>
        <v>31</v>
      </c>
      <c r="DI27" s="739">
        <f t="shared" si="12"/>
        <v>30</v>
      </c>
      <c r="DJ27" s="739">
        <f t="shared" si="12"/>
        <v>31</v>
      </c>
      <c r="DK27" s="739">
        <f t="shared" si="12"/>
        <v>31</v>
      </c>
      <c r="DL27" s="739">
        <f t="shared" si="12"/>
        <v>28</v>
      </c>
      <c r="DM27" s="739">
        <f t="shared" si="12"/>
        <v>31</v>
      </c>
      <c r="DN27" s="739">
        <f t="shared" si="12"/>
        <v>30</v>
      </c>
      <c r="DO27" s="739">
        <f t="shared" si="12"/>
        <v>31</v>
      </c>
      <c r="DP27" s="739">
        <f t="shared" si="12"/>
        <v>30</v>
      </c>
      <c r="DQ27" s="739">
        <f t="shared" si="12"/>
        <v>31</v>
      </c>
      <c r="DR27" s="739">
        <f t="shared" si="12"/>
        <v>31</v>
      </c>
      <c r="DS27" s="739">
        <f t="shared" si="12"/>
        <v>30</v>
      </c>
      <c r="DT27" s="739">
        <f t="shared" si="12"/>
        <v>31</v>
      </c>
      <c r="DU27" s="739">
        <f t="shared" si="12"/>
        <v>30</v>
      </c>
    </row>
    <row r="28" spans="1:126" s="190" customFormat="1" ht="4.1500000000000004" hidden="1" customHeight="1" outlineLevel="1" x14ac:dyDescent="0.3">
      <c r="G28" s="1092"/>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2"/>
      <c r="AJ28" s="1092"/>
      <c r="AK28" s="1092"/>
      <c r="AL28" s="1092"/>
      <c r="AM28" s="1092"/>
      <c r="AN28" s="1092"/>
      <c r="AO28" s="1092"/>
      <c r="AP28" s="1092"/>
      <c r="AQ28" s="1092"/>
      <c r="AR28" s="1092"/>
      <c r="AS28" s="1092"/>
      <c r="AT28" s="1092"/>
      <c r="AU28" s="1092"/>
      <c r="AV28" s="1092"/>
      <c r="AW28" s="1092"/>
      <c r="AX28" s="1092"/>
      <c r="AY28" s="1092"/>
      <c r="AZ28" s="1092"/>
      <c r="BA28" s="1092"/>
      <c r="BB28" s="1092"/>
      <c r="BC28" s="1092"/>
      <c r="BD28" s="1092"/>
      <c r="BE28" s="1092"/>
      <c r="BF28" s="1092"/>
      <c r="BG28" s="1092"/>
      <c r="BH28" s="1092"/>
      <c r="BI28" s="1092"/>
      <c r="BJ28" s="1092"/>
      <c r="BK28" s="1092"/>
      <c r="BL28" s="1092"/>
      <c r="BM28" s="1092"/>
      <c r="BN28" s="1092"/>
      <c r="BO28" s="1092"/>
      <c r="BP28" s="1092"/>
      <c r="BQ28" s="1092"/>
      <c r="BR28" s="1092"/>
      <c r="BS28" s="1092"/>
      <c r="BT28" s="1092"/>
      <c r="BU28" s="1092"/>
      <c r="BV28" s="1092"/>
      <c r="BW28" s="1092"/>
      <c r="BX28" s="1092"/>
      <c r="BY28" s="1092"/>
      <c r="BZ28" s="1092"/>
      <c r="CA28" s="1092"/>
      <c r="CB28" s="1092"/>
      <c r="CC28" s="1092"/>
      <c r="CD28" s="1092"/>
      <c r="CE28" s="1092"/>
      <c r="CF28" s="1092"/>
      <c r="CG28" s="1092"/>
      <c r="CH28" s="1092"/>
      <c r="CI28" s="1092"/>
      <c r="CJ28" s="1092"/>
      <c r="CK28" s="1092"/>
      <c r="CL28" s="1092"/>
      <c r="CM28" s="1092"/>
      <c r="CN28" s="1092"/>
      <c r="CO28" s="1092"/>
      <c r="CP28" s="1092"/>
      <c r="CQ28" s="1092"/>
      <c r="CR28" s="1092"/>
      <c r="CS28" s="1092"/>
      <c r="CT28" s="1092"/>
      <c r="CU28" s="1092"/>
      <c r="CV28" s="1092"/>
      <c r="CW28" s="1092"/>
      <c r="CX28" s="1092"/>
      <c r="CY28" s="1092"/>
      <c r="CZ28" s="1092"/>
      <c r="DA28" s="1092"/>
      <c r="DB28" s="1092"/>
      <c r="DC28" s="1092"/>
      <c r="DD28" s="1092"/>
      <c r="DE28" s="1092"/>
      <c r="DF28" s="1092"/>
      <c r="DG28" s="1092"/>
      <c r="DH28" s="1092"/>
      <c r="DI28" s="1092"/>
      <c r="DJ28" s="1092"/>
      <c r="DK28" s="1092"/>
      <c r="DL28" s="1092"/>
      <c r="DM28" s="1092"/>
      <c r="DN28" s="1092"/>
      <c r="DO28" s="1092"/>
      <c r="DP28" s="1092"/>
      <c r="DQ28" s="1092"/>
      <c r="DR28" s="1092"/>
      <c r="DS28" s="1092"/>
      <c r="DT28" s="1092"/>
      <c r="DU28" s="1092"/>
      <c r="DV28" s="81"/>
    </row>
    <row r="29" spans="1:126" s="81" customFormat="1" ht="14.45" hidden="1" outlineLevel="1" x14ac:dyDescent="0.3">
      <c r="C29" s="574" t="s">
        <v>53</v>
      </c>
      <c r="G29" s="105">
        <f t="shared" ref="G29:AL29" si="13">IF((G$20-$E$5)&lt;0,0,IF((G$20-$E$5)&gt;G$27,G$27,(G$20-$E$5)+1))</f>
        <v>0</v>
      </c>
      <c r="H29" s="105">
        <f t="shared" si="13"/>
        <v>0</v>
      </c>
      <c r="I29" s="105">
        <f t="shared" si="13"/>
        <v>0</v>
      </c>
      <c r="J29" s="105">
        <f t="shared" si="13"/>
        <v>0</v>
      </c>
      <c r="K29" s="105">
        <f t="shared" si="13"/>
        <v>0</v>
      </c>
      <c r="L29" s="105">
        <f t="shared" si="13"/>
        <v>0</v>
      </c>
      <c r="M29" s="105">
        <f t="shared" si="13"/>
        <v>0</v>
      </c>
      <c r="N29" s="105">
        <f t="shared" si="13"/>
        <v>0</v>
      </c>
      <c r="O29" s="105">
        <f t="shared" si="13"/>
        <v>0</v>
      </c>
      <c r="P29" s="105">
        <f t="shared" si="13"/>
        <v>0</v>
      </c>
      <c r="Q29" s="105">
        <f t="shared" si="13"/>
        <v>0</v>
      </c>
      <c r="R29" s="105">
        <f t="shared" si="13"/>
        <v>0</v>
      </c>
      <c r="S29" s="105">
        <f t="shared" si="13"/>
        <v>31</v>
      </c>
      <c r="T29" s="105">
        <f t="shared" si="13"/>
        <v>28</v>
      </c>
      <c r="U29" s="105">
        <f t="shared" si="13"/>
        <v>31</v>
      </c>
      <c r="V29" s="105">
        <f t="shared" si="13"/>
        <v>30</v>
      </c>
      <c r="W29" s="105">
        <f t="shared" si="13"/>
        <v>31</v>
      </c>
      <c r="X29" s="105">
        <f t="shared" si="13"/>
        <v>30</v>
      </c>
      <c r="Y29" s="105">
        <f t="shared" si="13"/>
        <v>31</v>
      </c>
      <c r="Z29" s="105">
        <f t="shared" si="13"/>
        <v>31</v>
      </c>
      <c r="AA29" s="105">
        <f t="shared" si="13"/>
        <v>30</v>
      </c>
      <c r="AB29" s="105">
        <f t="shared" si="13"/>
        <v>31</v>
      </c>
      <c r="AC29" s="105">
        <f t="shared" si="13"/>
        <v>30</v>
      </c>
      <c r="AD29" s="105">
        <f t="shared" si="13"/>
        <v>31</v>
      </c>
      <c r="AE29" s="105">
        <f t="shared" si="13"/>
        <v>31</v>
      </c>
      <c r="AF29" s="105">
        <f t="shared" si="13"/>
        <v>29</v>
      </c>
      <c r="AG29" s="105">
        <f t="shared" si="13"/>
        <v>31</v>
      </c>
      <c r="AH29" s="105">
        <f t="shared" si="13"/>
        <v>30</v>
      </c>
      <c r="AI29" s="105">
        <f t="shared" si="13"/>
        <v>31</v>
      </c>
      <c r="AJ29" s="105">
        <f t="shared" si="13"/>
        <v>30</v>
      </c>
      <c r="AK29" s="105">
        <f t="shared" si="13"/>
        <v>31</v>
      </c>
      <c r="AL29" s="105">
        <f t="shared" si="13"/>
        <v>31</v>
      </c>
      <c r="AM29" s="105">
        <f t="shared" ref="AM29:BR29" si="14">IF((AM$20-$E$5)&lt;0,0,IF((AM$20-$E$5)&gt;AM$27,AM$27,(AM$20-$E$5)+1))</f>
        <v>30</v>
      </c>
      <c r="AN29" s="105">
        <f t="shared" si="14"/>
        <v>31</v>
      </c>
      <c r="AO29" s="105">
        <f t="shared" si="14"/>
        <v>30</v>
      </c>
      <c r="AP29" s="105">
        <f t="shared" si="14"/>
        <v>31</v>
      </c>
      <c r="AQ29" s="105">
        <f t="shared" si="14"/>
        <v>31</v>
      </c>
      <c r="AR29" s="105">
        <f t="shared" si="14"/>
        <v>28</v>
      </c>
      <c r="AS29" s="105">
        <f t="shared" si="14"/>
        <v>31</v>
      </c>
      <c r="AT29" s="105">
        <f t="shared" si="14"/>
        <v>30</v>
      </c>
      <c r="AU29" s="105">
        <f t="shared" si="14"/>
        <v>31</v>
      </c>
      <c r="AV29" s="105">
        <f t="shared" si="14"/>
        <v>30</v>
      </c>
      <c r="AW29" s="105">
        <f t="shared" si="14"/>
        <v>31</v>
      </c>
      <c r="AX29" s="105">
        <f t="shared" si="14"/>
        <v>31</v>
      </c>
      <c r="AY29" s="105">
        <f t="shared" si="14"/>
        <v>30</v>
      </c>
      <c r="AZ29" s="105">
        <f t="shared" si="14"/>
        <v>31</v>
      </c>
      <c r="BA29" s="105">
        <f t="shared" si="14"/>
        <v>30</v>
      </c>
      <c r="BB29" s="105">
        <f t="shared" si="14"/>
        <v>31</v>
      </c>
      <c r="BC29" s="105">
        <f t="shared" si="14"/>
        <v>31</v>
      </c>
      <c r="BD29" s="105">
        <f t="shared" si="14"/>
        <v>28</v>
      </c>
      <c r="BE29" s="105">
        <f t="shared" si="14"/>
        <v>31</v>
      </c>
      <c r="BF29" s="105">
        <f t="shared" si="14"/>
        <v>30</v>
      </c>
      <c r="BG29" s="105">
        <f t="shared" si="14"/>
        <v>31</v>
      </c>
      <c r="BH29" s="105">
        <f t="shared" si="14"/>
        <v>30</v>
      </c>
      <c r="BI29" s="105">
        <f t="shared" si="14"/>
        <v>31</v>
      </c>
      <c r="BJ29" s="105">
        <f t="shared" si="14"/>
        <v>31</v>
      </c>
      <c r="BK29" s="105">
        <f t="shared" si="14"/>
        <v>30</v>
      </c>
      <c r="BL29" s="105">
        <f t="shared" si="14"/>
        <v>31</v>
      </c>
      <c r="BM29" s="105">
        <f t="shared" si="14"/>
        <v>30</v>
      </c>
      <c r="BN29" s="105">
        <f t="shared" si="14"/>
        <v>31</v>
      </c>
      <c r="BO29" s="105">
        <f t="shared" si="14"/>
        <v>31</v>
      </c>
      <c r="BP29" s="105">
        <f t="shared" si="14"/>
        <v>28</v>
      </c>
      <c r="BQ29" s="105">
        <f t="shared" si="14"/>
        <v>31</v>
      </c>
      <c r="BR29" s="105">
        <f t="shared" si="14"/>
        <v>30</v>
      </c>
      <c r="BS29" s="105">
        <f t="shared" ref="BS29:CX29" si="15">IF((BS$20-$E$5)&lt;0,0,IF((BS$20-$E$5)&gt;BS$27,BS$27,(BS$20-$E$5)+1))</f>
        <v>31</v>
      </c>
      <c r="BT29" s="105">
        <f t="shared" si="15"/>
        <v>30</v>
      </c>
      <c r="BU29" s="105">
        <f t="shared" si="15"/>
        <v>31</v>
      </c>
      <c r="BV29" s="105">
        <f t="shared" si="15"/>
        <v>31</v>
      </c>
      <c r="BW29" s="105">
        <f t="shared" si="15"/>
        <v>30</v>
      </c>
      <c r="BX29" s="105">
        <f t="shared" si="15"/>
        <v>31</v>
      </c>
      <c r="BY29" s="105">
        <f t="shared" si="15"/>
        <v>30</v>
      </c>
      <c r="BZ29" s="105">
        <f t="shared" si="15"/>
        <v>31</v>
      </c>
      <c r="CA29" s="105">
        <f t="shared" si="15"/>
        <v>31</v>
      </c>
      <c r="CB29" s="105">
        <f t="shared" si="15"/>
        <v>29</v>
      </c>
      <c r="CC29" s="105">
        <f t="shared" si="15"/>
        <v>31</v>
      </c>
      <c r="CD29" s="105">
        <f t="shared" si="15"/>
        <v>30</v>
      </c>
      <c r="CE29" s="105">
        <f t="shared" si="15"/>
        <v>31</v>
      </c>
      <c r="CF29" s="105">
        <f t="shared" si="15"/>
        <v>30</v>
      </c>
      <c r="CG29" s="105">
        <f t="shared" si="15"/>
        <v>31</v>
      </c>
      <c r="CH29" s="105">
        <f t="shared" si="15"/>
        <v>31</v>
      </c>
      <c r="CI29" s="105">
        <f t="shared" si="15"/>
        <v>30</v>
      </c>
      <c r="CJ29" s="105">
        <f t="shared" si="15"/>
        <v>31</v>
      </c>
      <c r="CK29" s="105">
        <f t="shared" si="15"/>
        <v>30</v>
      </c>
      <c r="CL29" s="105">
        <f t="shared" si="15"/>
        <v>31</v>
      </c>
      <c r="CM29" s="105">
        <f t="shared" si="15"/>
        <v>31</v>
      </c>
      <c r="CN29" s="105">
        <f t="shared" si="15"/>
        <v>28</v>
      </c>
      <c r="CO29" s="105">
        <f t="shared" si="15"/>
        <v>31</v>
      </c>
      <c r="CP29" s="105">
        <f t="shared" si="15"/>
        <v>30</v>
      </c>
      <c r="CQ29" s="105">
        <f t="shared" si="15"/>
        <v>31</v>
      </c>
      <c r="CR29" s="105">
        <f t="shared" si="15"/>
        <v>30</v>
      </c>
      <c r="CS29" s="105">
        <f t="shared" si="15"/>
        <v>31</v>
      </c>
      <c r="CT29" s="105">
        <f t="shared" si="15"/>
        <v>31</v>
      </c>
      <c r="CU29" s="105">
        <f t="shared" si="15"/>
        <v>30</v>
      </c>
      <c r="CV29" s="105">
        <f t="shared" si="15"/>
        <v>31</v>
      </c>
      <c r="CW29" s="105">
        <f t="shared" si="15"/>
        <v>30</v>
      </c>
      <c r="CX29" s="105">
        <f t="shared" si="15"/>
        <v>31</v>
      </c>
      <c r="CY29" s="105">
        <f t="shared" ref="CY29:DU29" si="16">IF((CY$20-$E$5)&lt;0,0,IF((CY$20-$E$5)&gt;CY$27,CY$27,(CY$20-$E$5)+1))</f>
        <v>31</v>
      </c>
      <c r="CZ29" s="105">
        <f t="shared" si="16"/>
        <v>28</v>
      </c>
      <c r="DA29" s="105">
        <f t="shared" si="16"/>
        <v>31</v>
      </c>
      <c r="DB29" s="105">
        <f t="shared" si="16"/>
        <v>30</v>
      </c>
      <c r="DC29" s="105">
        <f t="shared" si="16"/>
        <v>31</v>
      </c>
      <c r="DD29" s="105">
        <f t="shared" si="16"/>
        <v>30</v>
      </c>
      <c r="DE29" s="105">
        <f t="shared" si="16"/>
        <v>31</v>
      </c>
      <c r="DF29" s="105">
        <f t="shared" si="16"/>
        <v>31</v>
      </c>
      <c r="DG29" s="105">
        <f t="shared" si="16"/>
        <v>30</v>
      </c>
      <c r="DH29" s="105">
        <f t="shared" si="16"/>
        <v>31</v>
      </c>
      <c r="DI29" s="105">
        <f t="shared" si="16"/>
        <v>30</v>
      </c>
      <c r="DJ29" s="105">
        <f t="shared" si="16"/>
        <v>31</v>
      </c>
      <c r="DK29" s="105">
        <f t="shared" si="16"/>
        <v>31</v>
      </c>
      <c r="DL29" s="105">
        <f t="shared" si="16"/>
        <v>28</v>
      </c>
      <c r="DM29" s="105">
        <f t="shared" si="16"/>
        <v>31</v>
      </c>
      <c r="DN29" s="105">
        <f t="shared" si="16"/>
        <v>30</v>
      </c>
      <c r="DO29" s="105">
        <f t="shared" si="16"/>
        <v>31</v>
      </c>
      <c r="DP29" s="105">
        <f t="shared" si="16"/>
        <v>30</v>
      </c>
      <c r="DQ29" s="105">
        <f t="shared" si="16"/>
        <v>31</v>
      </c>
      <c r="DR29" s="105">
        <f t="shared" si="16"/>
        <v>31</v>
      </c>
      <c r="DS29" s="105">
        <f t="shared" si="16"/>
        <v>30</v>
      </c>
      <c r="DT29" s="105">
        <f t="shared" si="16"/>
        <v>31</v>
      </c>
      <c r="DU29" s="105">
        <f t="shared" si="16"/>
        <v>30</v>
      </c>
    </row>
    <row r="30" spans="1:126" s="81" customFormat="1" ht="14.45" hidden="1" outlineLevel="1" x14ac:dyDescent="0.3">
      <c r="C30" s="574" t="s">
        <v>54</v>
      </c>
      <c r="G30" s="105">
        <f t="shared" ref="G30:AL30" si="17">IF(($E$7-G$18)&lt;0,0,IF(($E$7-G$18)&gt;G$27,G$27,($E$7-G$18)+1))</f>
        <v>31</v>
      </c>
      <c r="H30" s="105">
        <f t="shared" si="17"/>
        <v>28</v>
      </c>
      <c r="I30" s="105">
        <f t="shared" si="17"/>
        <v>31</v>
      </c>
      <c r="J30" s="105">
        <f t="shared" si="17"/>
        <v>30</v>
      </c>
      <c r="K30" s="105">
        <f t="shared" si="17"/>
        <v>31</v>
      </c>
      <c r="L30" s="105">
        <f t="shared" si="17"/>
        <v>30</v>
      </c>
      <c r="M30" s="105">
        <f t="shared" si="17"/>
        <v>31</v>
      </c>
      <c r="N30" s="105">
        <f t="shared" si="17"/>
        <v>31</v>
      </c>
      <c r="O30" s="105">
        <f t="shared" si="17"/>
        <v>30</v>
      </c>
      <c r="P30" s="105">
        <f t="shared" si="17"/>
        <v>31</v>
      </c>
      <c r="Q30" s="105">
        <f t="shared" si="17"/>
        <v>30</v>
      </c>
      <c r="R30" s="105">
        <f t="shared" si="17"/>
        <v>31</v>
      </c>
      <c r="S30" s="105">
        <f t="shared" si="17"/>
        <v>31</v>
      </c>
      <c r="T30" s="105">
        <f t="shared" si="17"/>
        <v>28</v>
      </c>
      <c r="U30" s="105">
        <f t="shared" si="17"/>
        <v>31</v>
      </c>
      <c r="V30" s="105">
        <f t="shared" si="17"/>
        <v>30</v>
      </c>
      <c r="W30" s="105">
        <f t="shared" si="17"/>
        <v>31</v>
      </c>
      <c r="X30" s="105">
        <f t="shared" si="17"/>
        <v>30</v>
      </c>
      <c r="Y30" s="105">
        <f t="shared" si="17"/>
        <v>31</v>
      </c>
      <c r="Z30" s="105">
        <f t="shared" si="17"/>
        <v>31</v>
      </c>
      <c r="AA30" s="105">
        <f t="shared" si="17"/>
        <v>30</v>
      </c>
      <c r="AB30" s="105">
        <f t="shared" si="17"/>
        <v>31</v>
      </c>
      <c r="AC30" s="105">
        <f t="shared" si="17"/>
        <v>30</v>
      </c>
      <c r="AD30" s="105">
        <f t="shared" si="17"/>
        <v>31</v>
      </c>
      <c r="AE30" s="105">
        <f t="shared" si="17"/>
        <v>31</v>
      </c>
      <c r="AF30" s="105">
        <f t="shared" si="17"/>
        <v>29</v>
      </c>
      <c r="AG30" s="105">
        <f t="shared" si="17"/>
        <v>31</v>
      </c>
      <c r="AH30" s="105">
        <f t="shared" si="17"/>
        <v>30</v>
      </c>
      <c r="AI30" s="105">
        <f t="shared" si="17"/>
        <v>31</v>
      </c>
      <c r="AJ30" s="105">
        <f t="shared" si="17"/>
        <v>30</v>
      </c>
      <c r="AK30" s="105">
        <f t="shared" si="17"/>
        <v>31</v>
      </c>
      <c r="AL30" s="105">
        <f t="shared" si="17"/>
        <v>31</v>
      </c>
      <c r="AM30" s="105">
        <f t="shared" ref="AM30:BR30" si="18">IF(($E$7-AM$18)&lt;0,0,IF(($E$7-AM$18)&gt;AM$27,AM$27,($E$7-AM$18)+1))</f>
        <v>30</v>
      </c>
      <c r="AN30" s="105">
        <f t="shared" si="18"/>
        <v>31</v>
      </c>
      <c r="AO30" s="105">
        <f t="shared" si="18"/>
        <v>30</v>
      </c>
      <c r="AP30" s="105">
        <f t="shared" si="18"/>
        <v>31</v>
      </c>
      <c r="AQ30" s="105">
        <f t="shared" si="18"/>
        <v>31</v>
      </c>
      <c r="AR30" s="105">
        <f t="shared" si="18"/>
        <v>28</v>
      </c>
      <c r="AS30" s="105">
        <f t="shared" si="18"/>
        <v>31</v>
      </c>
      <c r="AT30" s="105">
        <f t="shared" si="18"/>
        <v>30</v>
      </c>
      <c r="AU30" s="105">
        <f t="shared" si="18"/>
        <v>31</v>
      </c>
      <c r="AV30" s="105">
        <f t="shared" si="18"/>
        <v>30</v>
      </c>
      <c r="AW30" s="105">
        <f t="shared" si="18"/>
        <v>31</v>
      </c>
      <c r="AX30" s="105">
        <f t="shared" si="18"/>
        <v>31</v>
      </c>
      <c r="AY30" s="105">
        <f t="shared" si="18"/>
        <v>30</v>
      </c>
      <c r="AZ30" s="105">
        <f t="shared" si="18"/>
        <v>31</v>
      </c>
      <c r="BA30" s="105">
        <f t="shared" si="18"/>
        <v>30</v>
      </c>
      <c r="BB30" s="105">
        <f t="shared" si="18"/>
        <v>31</v>
      </c>
      <c r="BC30" s="105">
        <f t="shared" si="18"/>
        <v>31</v>
      </c>
      <c r="BD30" s="105">
        <f t="shared" si="18"/>
        <v>28</v>
      </c>
      <c r="BE30" s="105">
        <f t="shared" si="18"/>
        <v>31</v>
      </c>
      <c r="BF30" s="105">
        <f t="shared" si="18"/>
        <v>30</v>
      </c>
      <c r="BG30" s="105">
        <f t="shared" si="18"/>
        <v>31</v>
      </c>
      <c r="BH30" s="105">
        <f t="shared" si="18"/>
        <v>30</v>
      </c>
      <c r="BI30" s="105">
        <f t="shared" si="18"/>
        <v>31</v>
      </c>
      <c r="BJ30" s="105">
        <f t="shared" si="18"/>
        <v>31</v>
      </c>
      <c r="BK30" s="105">
        <f t="shared" si="18"/>
        <v>30</v>
      </c>
      <c r="BL30" s="105">
        <f t="shared" si="18"/>
        <v>31</v>
      </c>
      <c r="BM30" s="105">
        <f t="shared" si="18"/>
        <v>30</v>
      </c>
      <c r="BN30" s="105">
        <f t="shared" si="18"/>
        <v>31</v>
      </c>
      <c r="BO30" s="105">
        <f t="shared" si="18"/>
        <v>31</v>
      </c>
      <c r="BP30" s="105">
        <f t="shared" si="18"/>
        <v>28</v>
      </c>
      <c r="BQ30" s="105">
        <f t="shared" si="18"/>
        <v>31</v>
      </c>
      <c r="BR30" s="105">
        <f t="shared" si="18"/>
        <v>30</v>
      </c>
      <c r="BS30" s="105">
        <f t="shared" ref="BS30:CX30" si="19">IF(($E$7-BS$18)&lt;0,0,IF(($E$7-BS$18)&gt;BS$27,BS$27,($E$7-BS$18)+1))</f>
        <v>31</v>
      </c>
      <c r="BT30" s="105">
        <f t="shared" si="19"/>
        <v>30</v>
      </c>
      <c r="BU30" s="105">
        <f t="shared" si="19"/>
        <v>31</v>
      </c>
      <c r="BV30" s="105">
        <f t="shared" si="19"/>
        <v>31</v>
      </c>
      <c r="BW30" s="105">
        <f t="shared" si="19"/>
        <v>30</v>
      </c>
      <c r="BX30" s="105">
        <f t="shared" si="19"/>
        <v>31</v>
      </c>
      <c r="BY30" s="105">
        <f t="shared" si="19"/>
        <v>30</v>
      </c>
      <c r="BZ30" s="105">
        <f t="shared" si="19"/>
        <v>31</v>
      </c>
      <c r="CA30" s="105">
        <f t="shared" si="19"/>
        <v>31</v>
      </c>
      <c r="CB30" s="105">
        <f t="shared" si="19"/>
        <v>29</v>
      </c>
      <c r="CC30" s="105">
        <f t="shared" si="19"/>
        <v>31</v>
      </c>
      <c r="CD30" s="105">
        <f t="shared" si="19"/>
        <v>30</v>
      </c>
      <c r="CE30" s="105">
        <f t="shared" si="19"/>
        <v>31</v>
      </c>
      <c r="CF30" s="105">
        <f t="shared" si="19"/>
        <v>30</v>
      </c>
      <c r="CG30" s="105">
        <f t="shared" si="19"/>
        <v>31</v>
      </c>
      <c r="CH30" s="105">
        <f t="shared" si="19"/>
        <v>31</v>
      </c>
      <c r="CI30" s="105">
        <f t="shared" si="19"/>
        <v>30</v>
      </c>
      <c r="CJ30" s="105">
        <f t="shared" si="19"/>
        <v>31</v>
      </c>
      <c r="CK30" s="105">
        <f t="shared" si="19"/>
        <v>30</v>
      </c>
      <c r="CL30" s="105">
        <f t="shared" si="19"/>
        <v>31</v>
      </c>
      <c r="CM30" s="105">
        <f t="shared" si="19"/>
        <v>31</v>
      </c>
      <c r="CN30" s="105">
        <f t="shared" si="19"/>
        <v>28</v>
      </c>
      <c r="CO30" s="105">
        <f t="shared" si="19"/>
        <v>31</v>
      </c>
      <c r="CP30" s="105">
        <f t="shared" si="19"/>
        <v>30</v>
      </c>
      <c r="CQ30" s="105">
        <f t="shared" si="19"/>
        <v>31</v>
      </c>
      <c r="CR30" s="105">
        <f t="shared" si="19"/>
        <v>30</v>
      </c>
      <c r="CS30" s="105">
        <f t="shared" si="19"/>
        <v>31</v>
      </c>
      <c r="CT30" s="105">
        <f t="shared" si="19"/>
        <v>31</v>
      </c>
      <c r="CU30" s="105">
        <f t="shared" si="19"/>
        <v>30</v>
      </c>
      <c r="CV30" s="105">
        <f t="shared" si="19"/>
        <v>31</v>
      </c>
      <c r="CW30" s="105">
        <f t="shared" si="19"/>
        <v>30</v>
      </c>
      <c r="CX30" s="105">
        <f t="shared" si="19"/>
        <v>31</v>
      </c>
      <c r="CY30" s="105">
        <f t="shared" ref="CY30:DU30" si="20">IF(($E$7-CY$18)&lt;0,0,IF(($E$7-CY$18)&gt;CY$27,CY$27,($E$7-CY$18)+1))</f>
        <v>31</v>
      </c>
      <c r="CZ30" s="105">
        <f t="shared" si="20"/>
        <v>28</v>
      </c>
      <c r="DA30" s="105">
        <f t="shared" si="20"/>
        <v>31</v>
      </c>
      <c r="DB30" s="105">
        <f t="shared" si="20"/>
        <v>30</v>
      </c>
      <c r="DC30" s="105">
        <f t="shared" si="20"/>
        <v>31</v>
      </c>
      <c r="DD30" s="105">
        <f t="shared" si="20"/>
        <v>30</v>
      </c>
      <c r="DE30" s="105">
        <f t="shared" si="20"/>
        <v>31</v>
      </c>
      <c r="DF30" s="105">
        <f t="shared" si="20"/>
        <v>31</v>
      </c>
      <c r="DG30" s="105">
        <f t="shared" si="20"/>
        <v>30</v>
      </c>
      <c r="DH30" s="105">
        <f t="shared" si="20"/>
        <v>31</v>
      </c>
      <c r="DI30" s="105">
        <f t="shared" si="20"/>
        <v>30</v>
      </c>
      <c r="DJ30" s="105">
        <f t="shared" si="20"/>
        <v>31</v>
      </c>
      <c r="DK30" s="105">
        <f t="shared" si="20"/>
        <v>31</v>
      </c>
      <c r="DL30" s="105">
        <f t="shared" si="20"/>
        <v>28</v>
      </c>
      <c r="DM30" s="105">
        <f t="shared" si="20"/>
        <v>31</v>
      </c>
      <c r="DN30" s="105">
        <f t="shared" si="20"/>
        <v>30</v>
      </c>
      <c r="DO30" s="105">
        <f t="shared" si="20"/>
        <v>31</v>
      </c>
      <c r="DP30" s="105">
        <f t="shared" si="20"/>
        <v>30</v>
      </c>
      <c r="DQ30" s="105">
        <f t="shared" si="20"/>
        <v>31</v>
      </c>
      <c r="DR30" s="105">
        <f t="shared" si="20"/>
        <v>31</v>
      </c>
      <c r="DS30" s="105">
        <f t="shared" si="20"/>
        <v>30</v>
      </c>
      <c r="DT30" s="105">
        <f t="shared" si="20"/>
        <v>31</v>
      </c>
      <c r="DU30" s="105">
        <f t="shared" si="20"/>
        <v>30</v>
      </c>
    </row>
    <row r="31" spans="1:126" s="81" customFormat="1" ht="13.9" hidden="1" customHeight="1" outlineLevel="1" x14ac:dyDescent="0.3">
      <c r="C31" s="973" t="s">
        <v>55</v>
      </c>
      <c r="E31" s="1093">
        <f>SUM(G31:DU31)</f>
        <v>3256</v>
      </c>
      <c r="G31" s="107">
        <f t="shared" ref="G31:BS31" si="21">MIN(G$29:G$30)</f>
        <v>0</v>
      </c>
      <c r="H31" s="107">
        <f t="shared" si="21"/>
        <v>0</v>
      </c>
      <c r="I31" s="107">
        <f t="shared" si="21"/>
        <v>0</v>
      </c>
      <c r="J31" s="107">
        <f t="shared" si="21"/>
        <v>0</v>
      </c>
      <c r="K31" s="107">
        <f t="shared" si="21"/>
        <v>0</v>
      </c>
      <c r="L31" s="107">
        <f t="shared" si="21"/>
        <v>0</v>
      </c>
      <c r="M31" s="107">
        <f t="shared" si="21"/>
        <v>0</v>
      </c>
      <c r="N31" s="107">
        <f t="shared" si="21"/>
        <v>0</v>
      </c>
      <c r="O31" s="107">
        <f t="shared" si="21"/>
        <v>0</v>
      </c>
      <c r="P31" s="107">
        <f t="shared" si="21"/>
        <v>0</v>
      </c>
      <c r="Q31" s="107">
        <f t="shared" si="21"/>
        <v>0</v>
      </c>
      <c r="R31" s="107">
        <f t="shared" si="21"/>
        <v>0</v>
      </c>
      <c r="S31" s="107">
        <f t="shared" si="21"/>
        <v>31</v>
      </c>
      <c r="T31" s="107">
        <f t="shared" si="21"/>
        <v>28</v>
      </c>
      <c r="U31" s="107">
        <f t="shared" si="21"/>
        <v>31</v>
      </c>
      <c r="V31" s="107">
        <f t="shared" si="21"/>
        <v>30</v>
      </c>
      <c r="W31" s="107">
        <f t="shared" si="21"/>
        <v>31</v>
      </c>
      <c r="X31" s="107">
        <f t="shared" si="21"/>
        <v>30</v>
      </c>
      <c r="Y31" s="107">
        <f t="shared" si="21"/>
        <v>31</v>
      </c>
      <c r="Z31" s="107">
        <f t="shared" si="21"/>
        <v>31</v>
      </c>
      <c r="AA31" s="107">
        <f t="shared" si="21"/>
        <v>30</v>
      </c>
      <c r="AB31" s="107">
        <f t="shared" si="21"/>
        <v>31</v>
      </c>
      <c r="AC31" s="107">
        <f t="shared" si="21"/>
        <v>30</v>
      </c>
      <c r="AD31" s="107">
        <f t="shared" si="21"/>
        <v>31</v>
      </c>
      <c r="AE31" s="107">
        <f t="shared" si="21"/>
        <v>31</v>
      </c>
      <c r="AF31" s="107">
        <f t="shared" si="21"/>
        <v>29</v>
      </c>
      <c r="AG31" s="107">
        <f t="shared" si="21"/>
        <v>31</v>
      </c>
      <c r="AH31" s="107">
        <f t="shared" si="21"/>
        <v>30</v>
      </c>
      <c r="AI31" s="107">
        <f t="shared" si="21"/>
        <v>31</v>
      </c>
      <c r="AJ31" s="107">
        <f t="shared" si="21"/>
        <v>30</v>
      </c>
      <c r="AK31" s="107">
        <f t="shared" si="21"/>
        <v>31</v>
      </c>
      <c r="AL31" s="107">
        <f t="shared" si="21"/>
        <v>31</v>
      </c>
      <c r="AM31" s="107">
        <f t="shared" si="21"/>
        <v>30</v>
      </c>
      <c r="AN31" s="107">
        <f t="shared" si="21"/>
        <v>31</v>
      </c>
      <c r="AO31" s="107">
        <f t="shared" si="21"/>
        <v>30</v>
      </c>
      <c r="AP31" s="107">
        <f t="shared" si="21"/>
        <v>31</v>
      </c>
      <c r="AQ31" s="107">
        <f t="shared" si="21"/>
        <v>31</v>
      </c>
      <c r="AR31" s="107">
        <f t="shared" si="21"/>
        <v>28</v>
      </c>
      <c r="AS31" s="107">
        <f t="shared" si="21"/>
        <v>31</v>
      </c>
      <c r="AT31" s="107">
        <f t="shared" si="21"/>
        <v>30</v>
      </c>
      <c r="AU31" s="107">
        <f t="shared" si="21"/>
        <v>31</v>
      </c>
      <c r="AV31" s="107">
        <f t="shared" si="21"/>
        <v>30</v>
      </c>
      <c r="AW31" s="107">
        <f t="shared" si="21"/>
        <v>31</v>
      </c>
      <c r="AX31" s="107">
        <f t="shared" si="21"/>
        <v>31</v>
      </c>
      <c r="AY31" s="107">
        <f t="shared" si="21"/>
        <v>30</v>
      </c>
      <c r="AZ31" s="107">
        <f t="shared" si="21"/>
        <v>31</v>
      </c>
      <c r="BA31" s="107">
        <f t="shared" si="21"/>
        <v>30</v>
      </c>
      <c r="BB31" s="107">
        <f t="shared" si="21"/>
        <v>31</v>
      </c>
      <c r="BC31" s="107">
        <f t="shared" si="21"/>
        <v>31</v>
      </c>
      <c r="BD31" s="107">
        <f t="shared" si="21"/>
        <v>28</v>
      </c>
      <c r="BE31" s="107">
        <f t="shared" si="21"/>
        <v>31</v>
      </c>
      <c r="BF31" s="107">
        <f t="shared" si="21"/>
        <v>30</v>
      </c>
      <c r="BG31" s="107">
        <f t="shared" si="21"/>
        <v>31</v>
      </c>
      <c r="BH31" s="107">
        <f t="shared" si="21"/>
        <v>30</v>
      </c>
      <c r="BI31" s="107">
        <f t="shared" si="21"/>
        <v>31</v>
      </c>
      <c r="BJ31" s="107">
        <f t="shared" si="21"/>
        <v>31</v>
      </c>
      <c r="BK31" s="107">
        <f t="shared" si="21"/>
        <v>30</v>
      </c>
      <c r="BL31" s="107">
        <f t="shared" si="21"/>
        <v>31</v>
      </c>
      <c r="BM31" s="107">
        <f t="shared" si="21"/>
        <v>30</v>
      </c>
      <c r="BN31" s="107">
        <f t="shared" si="21"/>
        <v>31</v>
      </c>
      <c r="BO31" s="107">
        <f t="shared" si="21"/>
        <v>31</v>
      </c>
      <c r="BP31" s="107">
        <f t="shared" si="21"/>
        <v>28</v>
      </c>
      <c r="BQ31" s="107">
        <f t="shared" si="21"/>
        <v>31</v>
      </c>
      <c r="BR31" s="107">
        <f t="shared" si="21"/>
        <v>30</v>
      </c>
      <c r="BS31" s="107">
        <f t="shared" si="21"/>
        <v>31</v>
      </c>
      <c r="BT31" s="107">
        <f t="shared" ref="BT31:DU31" si="22">MIN(BT$29:BT$30)</f>
        <v>30</v>
      </c>
      <c r="BU31" s="107">
        <f t="shared" si="22"/>
        <v>31</v>
      </c>
      <c r="BV31" s="107">
        <f t="shared" si="22"/>
        <v>31</v>
      </c>
      <c r="BW31" s="107">
        <f t="shared" si="22"/>
        <v>30</v>
      </c>
      <c r="BX31" s="107">
        <f t="shared" si="22"/>
        <v>31</v>
      </c>
      <c r="BY31" s="107">
        <f t="shared" si="22"/>
        <v>30</v>
      </c>
      <c r="BZ31" s="107">
        <f t="shared" si="22"/>
        <v>31</v>
      </c>
      <c r="CA31" s="107">
        <f t="shared" si="22"/>
        <v>31</v>
      </c>
      <c r="CB31" s="107">
        <f t="shared" si="22"/>
        <v>29</v>
      </c>
      <c r="CC31" s="107">
        <f t="shared" si="22"/>
        <v>31</v>
      </c>
      <c r="CD31" s="107">
        <f t="shared" si="22"/>
        <v>30</v>
      </c>
      <c r="CE31" s="107">
        <f t="shared" si="22"/>
        <v>31</v>
      </c>
      <c r="CF31" s="107">
        <f t="shared" si="22"/>
        <v>30</v>
      </c>
      <c r="CG31" s="107">
        <f t="shared" si="22"/>
        <v>31</v>
      </c>
      <c r="CH31" s="107">
        <f t="shared" si="22"/>
        <v>31</v>
      </c>
      <c r="CI31" s="107">
        <f t="shared" si="22"/>
        <v>30</v>
      </c>
      <c r="CJ31" s="107">
        <f t="shared" si="22"/>
        <v>31</v>
      </c>
      <c r="CK31" s="107">
        <f t="shared" si="22"/>
        <v>30</v>
      </c>
      <c r="CL31" s="107">
        <f t="shared" si="22"/>
        <v>31</v>
      </c>
      <c r="CM31" s="107">
        <f t="shared" si="22"/>
        <v>31</v>
      </c>
      <c r="CN31" s="107">
        <f t="shared" si="22"/>
        <v>28</v>
      </c>
      <c r="CO31" s="107">
        <f t="shared" si="22"/>
        <v>31</v>
      </c>
      <c r="CP31" s="107">
        <f t="shared" si="22"/>
        <v>30</v>
      </c>
      <c r="CQ31" s="107">
        <f t="shared" si="22"/>
        <v>31</v>
      </c>
      <c r="CR31" s="107">
        <f t="shared" si="22"/>
        <v>30</v>
      </c>
      <c r="CS31" s="107">
        <f t="shared" si="22"/>
        <v>31</v>
      </c>
      <c r="CT31" s="107">
        <f t="shared" si="22"/>
        <v>31</v>
      </c>
      <c r="CU31" s="107">
        <f t="shared" si="22"/>
        <v>30</v>
      </c>
      <c r="CV31" s="107">
        <f t="shared" si="22"/>
        <v>31</v>
      </c>
      <c r="CW31" s="107">
        <f t="shared" si="22"/>
        <v>30</v>
      </c>
      <c r="CX31" s="107">
        <f t="shared" si="22"/>
        <v>31</v>
      </c>
      <c r="CY31" s="107">
        <f t="shared" si="22"/>
        <v>31</v>
      </c>
      <c r="CZ31" s="107">
        <f t="shared" si="22"/>
        <v>28</v>
      </c>
      <c r="DA31" s="107">
        <f t="shared" si="22"/>
        <v>31</v>
      </c>
      <c r="DB31" s="107">
        <f t="shared" si="22"/>
        <v>30</v>
      </c>
      <c r="DC31" s="107">
        <f t="shared" si="22"/>
        <v>31</v>
      </c>
      <c r="DD31" s="107">
        <f t="shared" si="22"/>
        <v>30</v>
      </c>
      <c r="DE31" s="107">
        <f t="shared" si="22"/>
        <v>31</v>
      </c>
      <c r="DF31" s="107">
        <f t="shared" si="22"/>
        <v>31</v>
      </c>
      <c r="DG31" s="107">
        <f t="shared" si="22"/>
        <v>30</v>
      </c>
      <c r="DH31" s="107">
        <f t="shared" si="22"/>
        <v>31</v>
      </c>
      <c r="DI31" s="107">
        <f t="shared" si="22"/>
        <v>30</v>
      </c>
      <c r="DJ31" s="107">
        <f t="shared" si="22"/>
        <v>31</v>
      </c>
      <c r="DK31" s="107">
        <f t="shared" si="22"/>
        <v>31</v>
      </c>
      <c r="DL31" s="107">
        <f t="shared" si="22"/>
        <v>28</v>
      </c>
      <c r="DM31" s="107">
        <f t="shared" si="22"/>
        <v>31</v>
      </c>
      <c r="DN31" s="107">
        <f t="shared" si="22"/>
        <v>30</v>
      </c>
      <c r="DO31" s="107">
        <f t="shared" si="22"/>
        <v>31</v>
      </c>
      <c r="DP31" s="107">
        <f t="shared" si="22"/>
        <v>30</v>
      </c>
      <c r="DQ31" s="107">
        <f t="shared" si="22"/>
        <v>31</v>
      </c>
      <c r="DR31" s="107">
        <f t="shared" si="22"/>
        <v>31</v>
      </c>
      <c r="DS31" s="107">
        <f t="shared" si="22"/>
        <v>30</v>
      </c>
      <c r="DT31" s="107">
        <f t="shared" si="22"/>
        <v>31</v>
      </c>
      <c r="DU31" s="107">
        <f t="shared" si="22"/>
        <v>30</v>
      </c>
    </row>
    <row r="32" spans="1:126" s="116" customFormat="1" ht="14.45" hidden="1" outlineLevel="1" x14ac:dyDescent="0.3">
      <c r="C32" s="116" t="s">
        <v>47</v>
      </c>
      <c r="E32" s="1094">
        <f>SUM(G32:DU32)</f>
        <v>107</v>
      </c>
      <c r="G32" s="486">
        <f t="shared" ref="G32:AL32" si="23">G$31/G$27</f>
        <v>0</v>
      </c>
      <c r="H32" s="486">
        <f t="shared" si="23"/>
        <v>0</v>
      </c>
      <c r="I32" s="486">
        <f t="shared" si="23"/>
        <v>0</v>
      </c>
      <c r="J32" s="486">
        <f t="shared" si="23"/>
        <v>0</v>
      </c>
      <c r="K32" s="486">
        <f t="shared" si="23"/>
        <v>0</v>
      </c>
      <c r="L32" s="486">
        <f t="shared" si="23"/>
        <v>0</v>
      </c>
      <c r="M32" s="486">
        <f t="shared" si="23"/>
        <v>0</v>
      </c>
      <c r="N32" s="486">
        <f t="shared" si="23"/>
        <v>0</v>
      </c>
      <c r="O32" s="486">
        <f t="shared" si="23"/>
        <v>0</v>
      </c>
      <c r="P32" s="486">
        <f t="shared" si="23"/>
        <v>0</v>
      </c>
      <c r="Q32" s="486">
        <f t="shared" si="23"/>
        <v>0</v>
      </c>
      <c r="R32" s="486">
        <f t="shared" si="23"/>
        <v>0</v>
      </c>
      <c r="S32" s="486">
        <f t="shared" si="23"/>
        <v>1</v>
      </c>
      <c r="T32" s="486">
        <f t="shared" si="23"/>
        <v>1</v>
      </c>
      <c r="U32" s="486">
        <f t="shared" si="23"/>
        <v>1</v>
      </c>
      <c r="V32" s="486">
        <f t="shared" si="23"/>
        <v>1</v>
      </c>
      <c r="W32" s="486">
        <f t="shared" si="23"/>
        <v>1</v>
      </c>
      <c r="X32" s="486">
        <f t="shared" si="23"/>
        <v>1</v>
      </c>
      <c r="Y32" s="486">
        <f t="shared" si="23"/>
        <v>1</v>
      </c>
      <c r="Z32" s="486">
        <f t="shared" si="23"/>
        <v>1</v>
      </c>
      <c r="AA32" s="486">
        <f t="shared" si="23"/>
        <v>1</v>
      </c>
      <c r="AB32" s="486">
        <f t="shared" si="23"/>
        <v>1</v>
      </c>
      <c r="AC32" s="486">
        <f t="shared" si="23"/>
        <v>1</v>
      </c>
      <c r="AD32" s="486">
        <f t="shared" si="23"/>
        <v>1</v>
      </c>
      <c r="AE32" s="486">
        <f t="shared" si="23"/>
        <v>1</v>
      </c>
      <c r="AF32" s="486">
        <f t="shared" si="23"/>
        <v>1</v>
      </c>
      <c r="AG32" s="486">
        <f t="shared" si="23"/>
        <v>1</v>
      </c>
      <c r="AH32" s="486">
        <f t="shared" si="23"/>
        <v>1</v>
      </c>
      <c r="AI32" s="486">
        <f t="shared" si="23"/>
        <v>1</v>
      </c>
      <c r="AJ32" s="486">
        <f t="shared" si="23"/>
        <v>1</v>
      </c>
      <c r="AK32" s="486">
        <f t="shared" si="23"/>
        <v>1</v>
      </c>
      <c r="AL32" s="486">
        <f t="shared" si="23"/>
        <v>1</v>
      </c>
      <c r="AM32" s="486">
        <f t="shared" ref="AM32:BR32" si="24">AM$31/AM$27</f>
        <v>1</v>
      </c>
      <c r="AN32" s="486">
        <f t="shared" si="24"/>
        <v>1</v>
      </c>
      <c r="AO32" s="486">
        <f t="shared" si="24"/>
        <v>1</v>
      </c>
      <c r="AP32" s="486">
        <f t="shared" si="24"/>
        <v>1</v>
      </c>
      <c r="AQ32" s="486">
        <f t="shared" si="24"/>
        <v>1</v>
      </c>
      <c r="AR32" s="486">
        <f t="shared" si="24"/>
        <v>1</v>
      </c>
      <c r="AS32" s="486">
        <f t="shared" si="24"/>
        <v>1</v>
      </c>
      <c r="AT32" s="486">
        <f t="shared" si="24"/>
        <v>1</v>
      </c>
      <c r="AU32" s="486">
        <f t="shared" si="24"/>
        <v>1</v>
      </c>
      <c r="AV32" s="486">
        <f t="shared" si="24"/>
        <v>1</v>
      </c>
      <c r="AW32" s="486">
        <f t="shared" si="24"/>
        <v>1</v>
      </c>
      <c r="AX32" s="486">
        <f t="shared" si="24"/>
        <v>1</v>
      </c>
      <c r="AY32" s="486">
        <f t="shared" si="24"/>
        <v>1</v>
      </c>
      <c r="AZ32" s="486">
        <f t="shared" si="24"/>
        <v>1</v>
      </c>
      <c r="BA32" s="486">
        <f t="shared" si="24"/>
        <v>1</v>
      </c>
      <c r="BB32" s="486">
        <f t="shared" si="24"/>
        <v>1</v>
      </c>
      <c r="BC32" s="486">
        <f t="shared" si="24"/>
        <v>1</v>
      </c>
      <c r="BD32" s="486">
        <f t="shared" si="24"/>
        <v>1</v>
      </c>
      <c r="BE32" s="486">
        <f t="shared" si="24"/>
        <v>1</v>
      </c>
      <c r="BF32" s="486">
        <f t="shared" si="24"/>
        <v>1</v>
      </c>
      <c r="BG32" s="486">
        <f t="shared" si="24"/>
        <v>1</v>
      </c>
      <c r="BH32" s="486">
        <f t="shared" si="24"/>
        <v>1</v>
      </c>
      <c r="BI32" s="486">
        <f t="shared" si="24"/>
        <v>1</v>
      </c>
      <c r="BJ32" s="486">
        <f t="shared" si="24"/>
        <v>1</v>
      </c>
      <c r="BK32" s="486">
        <f t="shared" si="24"/>
        <v>1</v>
      </c>
      <c r="BL32" s="486">
        <f t="shared" si="24"/>
        <v>1</v>
      </c>
      <c r="BM32" s="486">
        <f t="shared" si="24"/>
        <v>1</v>
      </c>
      <c r="BN32" s="486">
        <f t="shared" si="24"/>
        <v>1</v>
      </c>
      <c r="BO32" s="486">
        <f t="shared" si="24"/>
        <v>1</v>
      </c>
      <c r="BP32" s="486">
        <f t="shared" si="24"/>
        <v>1</v>
      </c>
      <c r="BQ32" s="486">
        <f t="shared" si="24"/>
        <v>1</v>
      </c>
      <c r="BR32" s="486">
        <f t="shared" si="24"/>
        <v>1</v>
      </c>
      <c r="BS32" s="486">
        <f t="shared" ref="BS32:CX32" si="25">BS$31/BS$27</f>
        <v>1</v>
      </c>
      <c r="BT32" s="486">
        <f t="shared" si="25"/>
        <v>1</v>
      </c>
      <c r="BU32" s="486">
        <f t="shared" si="25"/>
        <v>1</v>
      </c>
      <c r="BV32" s="486">
        <f t="shared" si="25"/>
        <v>1</v>
      </c>
      <c r="BW32" s="486">
        <f t="shared" si="25"/>
        <v>1</v>
      </c>
      <c r="BX32" s="486">
        <f t="shared" si="25"/>
        <v>1</v>
      </c>
      <c r="BY32" s="486">
        <f t="shared" si="25"/>
        <v>1</v>
      </c>
      <c r="BZ32" s="486">
        <f t="shared" si="25"/>
        <v>1</v>
      </c>
      <c r="CA32" s="486">
        <f t="shared" si="25"/>
        <v>1</v>
      </c>
      <c r="CB32" s="486">
        <f t="shared" si="25"/>
        <v>1</v>
      </c>
      <c r="CC32" s="486">
        <f t="shared" si="25"/>
        <v>1</v>
      </c>
      <c r="CD32" s="486">
        <f t="shared" si="25"/>
        <v>1</v>
      </c>
      <c r="CE32" s="486">
        <f t="shared" si="25"/>
        <v>1</v>
      </c>
      <c r="CF32" s="486">
        <f t="shared" si="25"/>
        <v>1</v>
      </c>
      <c r="CG32" s="486">
        <f t="shared" si="25"/>
        <v>1</v>
      </c>
      <c r="CH32" s="486">
        <f t="shared" si="25"/>
        <v>1</v>
      </c>
      <c r="CI32" s="486">
        <f t="shared" si="25"/>
        <v>1</v>
      </c>
      <c r="CJ32" s="486">
        <f t="shared" si="25"/>
        <v>1</v>
      </c>
      <c r="CK32" s="486">
        <f t="shared" si="25"/>
        <v>1</v>
      </c>
      <c r="CL32" s="486">
        <f t="shared" si="25"/>
        <v>1</v>
      </c>
      <c r="CM32" s="486">
        <f t="shared" si="25"/>
        <v>1</v>
      </c>
      <c r="CN32" s="486">
        <f t="shared" si="25"/>
        <v>1</v>
      </c>
      <c r="CO32" s="486">
        <f t="shared" si="25"/>
        <v>1</v>
      </c>
      <c r="CP32" s="486">
        <f t="shared" si="25"/>
        <v>1</v>
      </c>
      <c r="CQ32" s="486">
        <f t="shared" si="25"/>
        <v>1</v>
      </c>
      <c r="CR32" s="486">
        <f t="shared" si="25"/>
        <v>1</v>
      </c>
      <c r="CS32" s="486">
        <f t="shared" si="25"/>
        <v>1</v>
      </c>
      <c r="CT32" s="486">
        <f t="shared" si="25"/>
        <v>1</v>
      </c>
      <c r="CU32" s="486">
        <f t="shared" si="25"/>
        <v>1</v>
      </c>
      <c r="CV32" s="486">
        <f t="shared" si="25"/>
        <v>1</v>
      </c>
      <c r="CW32" s="486">
        <f t="shared" si="25"/>
        <v>1</v>
      </c>
      <c r="CX32" s="486">
        <f t="shared" si="25"/>
        <v>1</v>
      </c>
      <c r="CY32" s="486">
        <f t="shared" ref="CY32:DU32" si="26">CY$31/CY$27</f>
        <v>1</v>
      </c>
      <c r="CZ32" s="486">
        <f t="shared" si="26"/>
        <v>1</v>
      </c>
      <c r="DA32" s="486">
        <f t="shared" si="26"/>
        <v>1</v>
      </c>
      <c r="DB32" s="486">
        <f t="shared" si="26"/>
        <v>1</v>
      </c>
      <c r="DC32" s="486">
        <f t="shared" si="26"/>
        <v>1</v>
      </c>
      <c r="DD32" s="486">
        <f t="shared" si="26"/>
        <v>1</v>
      </c>
      <c r="DE32" s="486">
        <f t="shared" si="26"/>
        <v>1</v>
      </c>
      <c r="DF32" s="486">
        <f t="shared" si="26"/>
        <v>1</v>
      </c>
      <c r="DG32" s="486">
        <f t="shared" si="26"/>
        <v>1</v>
      </c>
      <c r="DH32" s="486">
        <f t="shared" si="26"/>
        <v>1</v>
      </c>
      <c r="DI32" s="486">
        <f t="shared" si="26"/>
        <v>1</v>
      </c>
      <c r="DJ32" s="486">
        <f t="shared" si="26"/>
        <v>1</v>
      </c>
      <c r="DK32" s="486">
        <f t="shared" si="26"/>
        <v>1</v>
      </c>
      <c r="DL32" s="486">
        <f t="shared" si="26"/>
        <v>1</v>
      </c>
      <c r="DM32" s="486">
        <f t="shared" si="26"/>
        <v>1</v>
      </c>
      <c r="DN32" s="486">
        <f t="shared" si="26"/>
        <v>1</v>
      </c>
      <c r="DO32" s="486">
        <f t="shared" si="26"/>
        <v>1</v>
      </c>
      <c r="DP32" s="486">
        <f t="shared" si="26"/>
        <v>1</v>
      </c>
      <c r="DQ32" s="486">
        <f t="shared" si="26"/>
        <v>1</v>
      </c>
      <c r="DR32" s="486">
        <f t="shared" si="26"/>
        <v>1</v>
      </c>
      <c r="DS32" s="486">
        <f t="shared" si="26"/>
        <v>1</v>
      </c>
      <c r="DT32" s="486">
        <f t="shared" si="26"/>
        <v>1</v>
      </c>
      <c r="DU32" s="486">
        <f t="shared" si="26"/>
        <v>1</v>
      </c>
      <c r="DV32" s="81"/>
    </row>
    <row r="33" spans="1:126" s="116" customFormat="1" ht="6.6" hidden="1" customHeight="1" outlineLevel="1" x14ac:dyDescent="0.3">
      <c r="E33" s="1094"/>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739"/>
      <c r="BI33" s="739"/>
      <c r="BJ33" s="739"/>
      <c r="BK33" s="739"/>
      <c r="BL33" s="739"/>
      <c r="BM33" s="739"/>
      <c r="BN33" s="739"/>
      <c r="BO33" s="739"/>
      <c r="BP33" s="739"/>
      <c r="BQ33" s="739"/>
      <c r="BR33" s="739"/>
      <c r="BS33" s="739"/>
      <c r="BT33" s="739"/>
      <c r="BU33" s="739"/>
      <c r="BV33" s="739"/>
      <c r="BW33" s="739"/>
      <c r="BX33" s="739"/>
      <c r="BY33" s="739"/>
      <c r="BZ33" s="739"/>
      <c r="CA33" s="739"/>
      <c r="CB33" s="739"/>
      <c r="CC33" s="739"/>
      <c r="CD33" s="739"/>
      <c r="CE33" s="739"/>
      <c r="CF33" s="739"/>
      <c r="CG33" s="739"/>
      <c r="CH33" s="739"/>
      <c r="CI33" s="739"/>
      <c r="CJ33" s="739"/>
      <c r="CK33" s="739"/>
      <c r="CL33" s="739"/>
      <c r="CM33" s="739"/>
      <c r="CN33" s="739"/>
      <c r="CO33" s="739"/>
      <c r="CP33" s="739"/>
      <c r="CQ33" s="739"/>
      <c r="CR33" s="739"/>
      <c r="CS33" s="739"/>
      <c r="CT33" s="739"/>
      <c r="CU33" s="739"/>
      <c r="CV33" s="739"/>
      <c r="CW33" s="739"/>
      <c r="CX33" s="739"/>
      <c r="CY33" s="739"/>
      <c r="CZ33" s="739"/>
      <c r="DA33" s="739"/>
      <c r="DB33" s="739"/>
      <c r="DC33" s="739"/>
      <c r="DD33" s="739"/>
      <c r="DE33" s="739"/>
      <c r="DF33" s="739"/>
      <c r="DG33" s="739"/>
      <c r="DH33" s="739"/>
      <c r="DI33" s="739"/>
      <c r="DJ33" s="739"/>
      <c r="DK33" s="739"/>
      <c r="DL33" s="739"/>
      <c r="DM33" s="739"/>
      <c r="DN33" s="739"/>
      <c r="DO33" s="739"/>
      <c r="DP33" s="739"/>
      <c r="DQ33" s="739"/>
      <c r="DR33" s="739"/>
      <c r="DS33" s="739"/>
      <c r="DT33" s="739"/>
      <c r="DU33" s="739"/>
      <c r="DV33" s="81"/>
    </row>
    <row r="34" spans="1:126" s="81" customFormat="1" ht="14.45" hidden="1" outlineLevel="1" x14ac:dyDescent="0.3">
      <c r="C34" s="574" t="s">
        <v>1014</v>
      </c>
      <c r="G34" s="105">
        <f t="shared" ref="G34:AL34" si="27">IF(($E$13-G$18)&lt;0,0,IF(($E$13-G$18)&gt;G$27,G$27,($E$13-G$18)))</f>
        <v>31</v>
      </c>
      <c r="H34" s="105">
        <f t="shared" si="27"/>
        <v>28</v>
      </c>
      <c r="I34" s="105">
        <f t="shared" si="27"/>
        <v>31</v>
      </c>
      <c r="J34" s="105">
        <f t="shared" si="27"/>
        <v>30</v>
      </c>
      <c r="K34" s="105">
        <f t="shared" si="27"/>
        <v>31</v>
      </c>
      <c r="L34" s="105">
        <f t="shared" si="27"/>
        <v>30</v>
      </c>
      <c r="M34" s="105">
        <f t="shared" si="27"/>
        <v>31</v>
      </c>
      <c r="N34" s="105">
        <f t="shared" si="27"/>
        <v>31</v>
      </c>
      <c r="O34" s="105">
        <f t="shared" si="27"/>
        <v>30</v>
      </c>
      <c r="P34" s="105">
        <f t="shared" si="27"/>
        <v>31</v>
      </c>
      <c r="Q34" s="105">
        <f t="shared" si="27"/>
        <v>30</v>
      </c>
      <c r="R34" s="105">
        <f t="shared" si="27"/>
        <v>31</v>
      </c>
      <c r="S34" s="105">
        <f t="shared" si="27"/>
        <v>0</v>
      </c>
      <c r="T34" s="105">
        <f t="shared" si="27"/>
        <v>0</v>
      </c>
      <c r="U34" s="105">
        <f t="shared" si="27"/>
        <v>0</v>
      </c>
      <c r="V34" s="105">
        <f t="shared" si="27"/>
        <v>0</v>
      </c>
      <c r="W34" s="105">
        <f t="shared" si="27"/>
        <v>0</v>
      </c>
      <c r="X34" s="105">
        <f t="shared" si="27"/>
        <v>0</v>
      </c>
      <c r="Y34" s="105">
        <f t="shared" si="27"/>
        <v>0</v>
      </c>
      <c r="Z34" s="105">
        <f t="shared" si="27"/>
        <v>0</v>
      </c>
      <c r="AA34" s="105">
        <f t="shared" si="27"/>
        <v>0</v>
      </c>
      <c r="AB34" s="105">
        <f t="shared" si="27"/>
        <v>0</v>
      </c>
      <c r="AC34" s="105">
        <f t="shared" si="27"/>
        <v>0</v>
      </c>
      <c r="AD34" s="105">
        <f t="shared" si="27"/>
        <v>0</v>
      </c>
      <c r="AE34" s="105">
        <f t="shared" si="27"/>
        <v>0</v>
      </c>
      <c r="AF34" s="105">
        <f t="shared" si="27"/>
        <v>0</v>
      </c>
      <c r="AG34" s="105">
        <f t="shared" si="27"/>
        <v>0</v>
      </c>
      <c r="AH34" s="105">
        <f t="shared" si="27"/>
        <v>0</v>
      </c>
      <c r="AI34" s="105">
        <f t="shared" si="27"/>
        <v>0</v>
      </c>
      <c r="AJ34" s="105">
        <f t="shared" si="27"/>
        <v>0</v>
      </c>
      <c r="AK34" s="105">
        <f t="shared" si="27"/>
        <v>0</v>
      </c>
      <c r="AL34" s="105">
        <f t="shared" si="27"/>
        <v>0</v>
      </c>
      <c r="AM34" s="105">
        <f t="shared" ref="AM34:BR34" si="28">IF(($E$13-AM$18)&lt;0,0,IF(($E$13-AM$18)&gt;AM$27,AM$27,($E$13-AM$18)))</f>
        <v>0</v>
      </c>
      <c r="AN34" s="105">
        <f t="shared" si="28"/>
        <v>0</v>
      </c>
      <c r="AO34" s="105">
        <f t="shared" si="28"/>
        <v>0</v>
      </c>
      <c r="AP34" s="105">
        <f t="shared" si="28"/>
        <v>0</v>
      </c>
      <c r="AQ34" s="105">
        <f t="shared" si="28"/>
        <v>0</v>
      </c>
      <c r="AR34" s="105">
        <f t="shared" si="28"/>
        <v>0</v>
      </c>
      <c r="AS34" s="105">
        <f t="shared" si="28"/>
        <v>0</v>
      </c>
      <c r="AT34" s="105">
        <f t="shared" si="28"/>
        <v>0</v>
      </c>
      <c r="AU34" s="105">
        <f t="shared" si="28"/>
        <v>0</v>
      </c>
      <c r="AV34" s="105">
        <f t="shared" si="28"/>
        <v>0</v>
      </c>
      <c r="AW34" s="105">
        <f t="shared" si="28"/>
        <v>0</v>
      </c>
      <c r="AX34" s="105">
        <f t="shared" si="28"/>
        <v>0</v>
      </c>
      <c r="AY34" s="105">
        <f t="shared" si="28"/>
        <v>0</v>
      </c>
      <c r="AZ34" s="105">
        <f t="shared" si="28"/>
        <v>0</v>
      </c>
      <c r="BA34" s="105">
        <f t="shared" si="28"/>
        <v>0</v>
      </c>
      <c r="BB34" s="105">
        <f t="shared" si="28"/>
        <v>0</v>
      </c>
      <c r="BC34" s="105">
        <f t="shared" si="28"/>
        <v>0</v>
      </c>
      <c r="BD34" s="105">
        <f t="shared" si="28"/>
        <v>0</v>
      </c>
      <c r="BE34" s="105">
        <f t="shared" si="28"/>
        <v>0</v>
      </c>
      <c r="BF34" s="105">
        <f t="shared" si="28"/>
        <v>0</v>
      </c>
      <c r="BG34" s="105">
        <f t="shared" si="28"/>
        <v>0</v>
      </c>
      <c r="BH34" s="105">
        <f t="shared" si="28"/>
        <v>0</v>
      </c>
      <c r="BI34" s="105">
        <f t="shared" si="28"/>
        <v>0</v>
      </c>
      <c r="BJ34" s="105">
        <f t="shared" si="28"/>
        <v>0</v>
      </c>
      <c r="BK34" s="105">
        <f t="shared" si="28"/>
        <v>0</v>
      </c>
      <c r="BL34" s="105">
        <f t="shared" si="28"/>
        <v>0</v>
      </c>
      <c r="BM34" s="105">
        <f t="shared" si="28"/>
        <v>0</v>
      </c>
      <c r="BN34" s="105">
        <f t="shared" si="28"/>
        <v>0</v>
      </c>
      <c r="BO34" s="105">
        <f t="shared" si="28"/>
        <v>0</v>
      </c>
      <c r="BP34" s="105">
        <f t="shared" si="28"/>
        <v>0</v>
      </c>
      <c r="BQ34" s="105">
        <f t="shared" si="28"/>
        <v>0</v>
      </c>
      <c r="BR34" s="105">
        <f t="shared" si="28"/>
        <v>0</v>
      </c>
      <c r="BS34" s="105">
        <f t="shared" ref="BS34:CX34" si="29">IF(($E$13-BS$18)&lt;0,0,IF(($E$13-BS$18)&gt;BS$27,BS$27,($E$13-BS$18)))</f>
        <v>0</v>
      </c>
      <c r="BT34" s="105">
        <f t="shared" si="29"/>
        <v>0</v>
      </c>
      <c r="BU34" s="105">
        <f t="shared" si="29"/>
        <v>0</v>
      </c>
      <c r="BV34" s="105">
        <f t="shared" si="29"/>
        <v>0</v>
      </c>
      <c r="BW34" s="105">
        <f t="shared" si="29"/>
        <v>0</v>
      </c>
      <c r="BX34" s="105">
        <f t="shared" si="29"/>
        <v>0</v>
      </c>
      <c r="BY34" s="105">
        <f t="shared" si="29"/>
        <v>0</v>
      </c>
      <c r="BZ34" s="105">
        <f t="shared" si="29"/>
        <v>0</v>
      </c>
      <c r="CA34" s="105">
        <f t="shared" si="29"/>
        <v>0</v>
      </c>
      <c r="CB34" s="105">
        <f t="shared" si="29"/>
        <v>0</v>
      </c>
      <c r="CC34" s="105">
        <f t="shared" si="29"/>
        <v>0</v>
      </c>
      <c r="CD34" s="105">
        <f t="shared" si="29"/>
        <v>0</v>
      </c>
      <c r="CE34" s="105">
        <f t="shared" si="29"/>
        <v>0</v>
      </c>
      <c r="CF34" s="105">
        <f t="shared" si="29"/>
        <v>0</v>
      </c>
      <c r="CG34" s="105">
        <f t="shared" si="29"/>
        <v>0</v>
      </c>
      <c r="CH34" s="105">
        <f t="shared" si="29"/>
        <v>0</v>
      </c>
      <c r="CI34" s="105">
        <f t="shared" si="29"/>
        <v>0</v>
      </c>
      <c r="CJ34" s="105">
        <f t="shared" si="29"/>
        <v>0</v>
      </c>
      <c r="CK34" s="105">
        <f t="shared" si="29"/>
        <v>0</v>
      </c>
      <c r="CL34" s="105">
        <f t="shared" si="29"/>
        <v>0</v>
      </c>
      <c r="CM34" s="105">
        <f t="shared" si="29"/>
        <v>0</v>
      </c>
      <c r="CN34" s="105">
        <f t="shared" si="29"/>
        <v>0</v>
      </c>
      <c r="CO34" s="105">
        <f t="shared" si="29"/>
        <v>0</v>
      </c>
      <c r="CP34" s="105">
        <f t="shared" si="29"/>
        <v>0</v>
      </c>
      <c r="CQ34" s="105">
        <f t="shared" si="29"/>
        <v>0</v>
      </c>
      <c r="CR34" s="105">
        <f t="shared" si="29"/>
        <v>0</v>
      </c>
      <c r="CS34" s="105">
        <f t="shared" si="29"/>
        <v>0</v>
      </c>
      <c r="CT34" s="105">
        <f t="shared" si="29"/>
        <v>0</v>
      </c>
      <c r="CU34" s="105">
        <f t="shared" si="29"/>
        <v>0</v>
      </c>
      <c r="CV34" s="105">
        <f t="shared" si="29"/>
        <v>0</v>
      </c>
      <c r="CW34" s="105">
        <f t="shared" si="29"/>
        <v>0</v>
      </c>
      <c r="CX34" s="105">
        <f t="shared" si="29"/>
        <v>0</v>
      </c>
      <c r="CY34" s="105">
        <f t="shared" ref="CY34:DU34" si="30">IF(($E$13-CY$18)&lt;0,0,IF(($E$13-CY$18)&gt;CY$27,CY$27,($E$13-CY$18)))</f>
        <v>0</v>
      </c>
      <c r="CZ34" s="105">
        <f t="shared" si="30"/>
        <v>0</v>
      </c>
      <c r="DA34" s="105">
        <f t="shared" si="30"/>
        <v>0</v>
      </c>
      <c r="DB34" s="105">
        <f t="shared" si="30"/>
        <v>0</v>
      </c>
      <c r="DC34" s="105">
        <f t="shared" si="30"/>
        <v>0</v>
      </c>
      <c r="DD34" s="105">
        <f t="shared" si="30"/>
        <v>0</v>
      </c>
      <c r="DE34" s="105">
        <f t="shared" si="30"/>
        <v>0</v>
      </c>
      <c r="DF34" s="105">
        <f t="shared" si="30"/>
        <v>0</v>
      </c>
      <c r="DG34" s="105">
        <f t="shared" si="30"/>
        <v>0</v>
      </c>
      <c r="DH34" s="105">
        <f t="shared" si="30"/>
        <v>0</v>
      </c>
      <c r="DI34" s="105">
        <f t="shared" si="30"/>
        <v>0</v>
      </c>
      <c r="DJ34" s="105">
        <f t="shared" si="30"/>
        <v>0</v>
      </c>
      <c r="DK34" s="105">
        <f t="shared" si="30"/>
        <v>0</v>
      </c>
      <c r="DL34" s="105">
        <f t="shared" si="30"/>
        <v>0</v>
      </c>
      <c r="DM34" s="105">
        <f t="shared" si="30"/>
        <v>0</v>
      </c>
      <c r="DN34" s="105">
        <f t="shared" si="30"/>
        <v>0</v>
      </c>
      <c r="DO34" s="105">
        <f t="shared" si="30"/>
        <v>0</v>
      </c>
      <c r="DP34" s="105">
        <f t="shared" si="30"/>
        <v>0</v>
      </c>
      <c r="DQ34" s="105">
        <f t="shared" si="30"/>
        <v>0</v>
      </c>
      <c r="DR34" s="105">
        <f t="shared" si="30"/>
        <v>0</v>
      </c>
      <c r="DS34" s="105">
        <f t="shared" si="30"/>
        <v>0</v>
      </c>
      <c r="DT34" s="105">
        <f t="shared" si="30"/>
        <v>0</v>
      </c>
      <c r="DU34" s="105">
        <f t="shared" si="30"/>
        <v>0</v>
      </c>
    </row>
    <row r="35" spans="1:126" s="81" customFormat="1" ht="13.9" hidden="1" customHeight="1" outlineLevel="1" x14ac:dyDescent="0.3">
      <c r="C35" s="973" t="s">
        <v>1015</v>
      </c>
      <c r="E35" s="1093">
        <f>SUM(G35:DU35)</f>
        <v>0</v>
      </c>
      <c r="G35" s="107">
        <f t="shared" ref="G35:AL35" si="31">MIN(G$29,G$34)</f>
        <v>0</v>
      </c>
      <c r="H35" s="107">
        <f t="shared" si="31"/>
        <v>0</v>
      </c>
      <c r="I35" s="107">
        <f t="shared" si="31"/>
        <v>0</v>
      </c>
      <c r="J35" s="107">
        <f t="shared" si="31"/>
        <v>0</v>
      </c>
      <c r="K35" s="107">
        <f t="shared" si="31"/>
        <v>0</v>
      </c>
      <c r="L35" s="107">
        <f t="shared" si="31"/>
        <v>0</v>
      </c>
      <c r="M35" s="107">
        <f t="shared" si="31"/>
        <v>0</v>
      </c>
      <c r="N35" s="107">
        <f t="shared" si="31"/>
        <v>0</v>
      </c>
      <c r="O35" s="107">
        <f t="shared" si="31"/>
        <v>0</v>
      </c>
      <c r="P35" s="107">
        <f t="shared" si="31"/>
        <v>0</v>
      </c>
      <c r="Q35" s="107">
        <f t="shared" si="31"/>
        <v>0</v>
      </c>
      <c r="R35" s="107">
        <f t="shared" si="31"/>
        <v>0</v>
      </c>
      <c r="S35" s="107">
        <f t="shared" si="31"/>
        <v>0</v>
      </c>
      <c r="T35" s="107">
        <f t="shared" si="31"/>
        <v>0</v>
      </c>
      <c r="U35" s="107">
        <f t="shared" si="31"/>
        <v>0</v>
      </c>
      <c r="V35" s="107">
        <f t="shared" si="31"/>
        <v>0</v>
      </c>
      <c r="W35" s="107">
        <f t="shared" si="31"/>
        <v>0</v>
      </c>
      <c r="X35" s="107">
        <f t="shared" si="31"/>
        <v>0</v>
      </c>
      <c r="Y35" s="107">
        <f t="shared" si="31"/>
        <v>0</v>
      </c>
      <c r="Z35" s="107">
        <f t="shared" si="31"/>
        <v>0</v>
      </c>
      <c r="AA35" s="107">
        <f t="shared" si="31"/>
        <v>0</v>
      </c>
      <c r="AB35" s="107">
        <f t="shared" si="31"/>
        <v>0</v>
      </c>
      <c r="AC35" s="107">
        <f t="shared" si="31"/>
        <v>0</v>
      </c>
      <c r="AD35" s="107">
        <f t="shared" si="31"/>
        <v>0</v>
      </c>
      <c r="AE35" s="107">
        <f t="shared" si="31"/>
        <v>0</v>
      </c>
      <c r="AF35" s="107">
        <f t="shared" si="31"/>
        <v>0</v>
      </c>
      <c r="AG35" s="107">
        <f t="shared" si="31"/>
        <v>0</v>
      </c>
      <c r="AH35" s="107">
        <f t="shared" si="31"/>
        <v>0</v>
      </c>
      <c r="AI35" s="107">
        <f t="shared" si="31"/>
        <v>0</v>
      </c>
      <c r="AJ35" s="107">
        <f t="shared" si="31"/>
        <v>0</v>
      </c>
      <c r="AK35" s="107">
        <f t="shared" si="31"/>
        <v>0</v>
      </c>
      <c r="AL35" s="107">
        <f t="shared" si="31"/>
        <v>0</v>
      </c>
      <c r="AM35" s="107">
        <f t="shared" ref="AM35:BR35" si="32">MIN(AM$29,AM$34)</f>
        <v>0</v>
      </c>
      <c r="AN35" s="107">
        <f t="shared" si="32"/>
        <v>0</v>
      </c>
      <c r="AO35" s="107">
        <f t="shared" si="32"/>
        <v>0</v>
      </c>
      <c r="AP35" s="107">
        <f t="shared" si="32"/>
        <v>0</v>
      </c>
      <c r="AQ35" s="107">
        <f t="shared" si="32"/>
        <v>0</v>
      </c>
      <c r="AR35" s="107">
        <f t="shared" si="32"/>
        <v>0</v>
      </c>
      <c r="AS35" s="107">
        <f t="shared" si="32"/>
        <v>0</v>
      </c>
      <c r="AT35" s="107">
        <f t="shared" si="32"/>
        <v>0</v>
      </c>
      <c r="AU35" s="107">
        <f t="shared" si="32"/>
        <v>0</v>
      </c>
      <c r="AV35" s="107">
        <f t="shared" si="32"/>
        <v>0</v>
      </c>
      <c r="AW35" s="107">
        <f t="shared" si="32"/>
        <v>0</v>
      </c>
      <c r="AX35" s="107">
        <f t="shared" si="32"/>
        <v>0</v>
      </c>
      <c r="AY35" s="107">
        <f t="shared" si="32"/>
        <v>0</v>
      </c>
      <c r="AZ35" s="107">
        <f t="shared" si="32"/>
        <v>0</v>
      </c>
      <c r="BA35" s="107">
        <f t="shared" si="32"/>
        <v>0</v>
      </c>
      <c r="BB35" s="107">
        <f t="shared" si="32"/>
        <v>0</v>
      </c>
      <c r="BC35" s="107">
        <f t="shared" si="32"/>
        <v>0</v>
      </c>
      <c r="BD35" s="107">
        <f t="shared" si="32"/>
        <v>0</v>
      </c>
      <c r="BE35" s="107">
        <f t="shared" si="32"/>
        <v>0</v>
      </c>
      <c r="BF35" s="107">
        <f t="shared" si="32"/>
        <v>0</v>
      </c>
      <c r="BG35" s="107">
        <f t="shared" si="32"/>
        <v>0</v>
      </c>
      <c r="BH35" s="107">
        <f t="shared" si="32"/>
        <v>0</v>
      </c>
      <c r="BI35" s="107">
        <f t="shared" si="32"/>
        <v>0</v>
      </c>
      <c r="BJ35" s="107">
        <f t="shared" si="32"/>
        <v>0</v>
      </c>
      <c r="BK35" s="107">
        <f t="shared" si="32"/>
        <v>0</v>
      </c>
      <c r="BL35" s="107">
        <f t="shared" si="32"/>
        <v>0</v>
      </c>
      <c r="BM35" s="107">
        <f t="shared" si="32"/>
        <v>0</v>
      </c>
      <c r="BN35" s="107">
        <f t="shared" si="32"/>
        <v>0</v>
      </c>
      <c r="BO35" s="107">
        <f t="shared" si="32"/>
        <v>0</v>
      </c>
      <c r="BP35" s="107">
        <f t="shared" si="32"/>
        <v>0</v>
      </c>
      <c r="BQ35" s="107">
        <f t="shared" si="32"/>
        <v>0</v>
      </c>
      <c r="BR35" s="107">
        <f t="shared" si="32"/>
        <v>0</v>
      </c>
      <c r="BS35" s="107">
        <f t="shared" ref="BS35:CX35" si="33">MIN(BS$29,BS$34)</f>
        <v>0</v>
      </c>
      <c r="BT35" s="107">
        <f t="shared" si="33"/>
        <v>0</v>
      </c>
      <c r="BU35" s="107">
        <f t="shared" si="33"/>
        <v>0</v>
      </c>
      <c r="BV35" s="107">
        <f t="shared" si="33"/>
        <v>0</v>
      </c>
      <c r="BW35" s="107">
        <f t="shared" si="33"/>
        <v>0</v>
      </c>
      <c r="BX35" s="107">
        <f t="shared" si="33"/>
        <v>0</v>
      </c>
      <c r="BY35" s="107">
        <f t="shared" si="33"/>
        <v>0</v>
      </c>
      <c r="BZ35" s="107">
        <f t="shared" si="33"/>
        <v>0</v>
      </c>
      <c r="CA35" s="107">
        <f t="shared" si="33"/>
        <v>0</v>
      </c>
      <c r="CB35" s="107">
        <f t="shared" si="33"/>
        <v>0</v>
      </c>
      <c r="CC35" s="107">
        <f t="shared" si="33"/>
        <v>0</v>
      </c>
      <c r="CD35" s="107">
        <f t="shared" si="33"/>
        <v>0</v>
      </c>
      <c r="CE35" s="107">
        <f t="shared" si="33"/>
        <v>0</v>
      </c>
      <c r="CF35" s="107">
        <f t="shared" si="33"/>
        <v>0</v>
      </c>
      <c r="CG35" s="107">
        <f t="shared" si="33"/>
        <v>0</v>
      </c>
      <c r="CH35" s="107">
        <f t="shared" si="33"/>
        <v>0</v>
      </c>
      <c r="CI35" s="107">
        <f t="shared" si="33"/>
        <v>0</v>
      </c>
      <c r="CJ35" s="107">
        <f t="shared" si="33"/>
        <v>0</v>
      </c>
      <c r="CK35" s="107">
        <f t="shared" si="33"/>
        <v>0</v>
      </c>
      <c r="CL35" s="107">
        <f t="shared" si="33"/>
        <v>0</v>
      </c>
      <c r="CM35" s="107">
        <f t="shared" si="33"/>
        <v>0</v>
      </c>
      <c r="CN35" s="107">
        <f t="shared" si="33"/>
        <v>0</v>
      </c>
      <c r="CO35" s="107">
        <f t="shared" si="33"/>
        <v>0</v>
      </c>
      <c r="CP35" s="107">
        <f t="shared" si="33"/>
        <v>0</v>
      </c>
      <c r="CQ35" s="107">
        <f t="shared" si="33"/>
        <v>0</v>
      </c>
      <c r="CR35" s="107">
        <f t="shared" si="33"/>
        <v>0</v>
      </c>
      <c r="CS35" s="107">
        <f t="shared" si="33"/>
        <v>0</v>
      </c>
      <c r="CT35" s="107">
        <f t="shared" si="33"/>
        <v>0</v>
      </c>
      <c r="CU35" s="107">
        <f t="shared" si="33"/>
        <v>0</v>
      </c>
      <c r="CV35" s="107">
        <f t="shared" si="33"/>
        <v>0</v>
      </c>
      <c r="CW35" s="107">
        <f t="shared" si="33"/>
        <v>0</v>
      </c>
      <c r="CX35" s="107">
        <f t="shared" si="33"/>
        <v>0</v>
      </c>
      <c r="CY35" s="107">
        <f t="shared" ref="CY35:DU35" si="34">MIN(CY$29,CY$34)</f>
        <v>0</v>
      </c>
      <c r="CZ35" s="107">
        <f t="shared" si="34"/>
        <v>0</v>
      </c>
      <c r="DA35" s="107">
        <f t="shared" si="34"/>
        <v>0</v>
      </c>
      <c r="DB35" s="107">
        <f t="shared" si="34"/>
        <v>0</v>
      </c>
      <c r="DC35" s="107">
        <f t="shared" si="34"/>
        <v>0</v>
      </c>
      <c r="DD35" s="107">
        <f t="shared" si="34"/>
        <v>0</v>
      </c>
      <c r="DE35" s="107">
        <f t="shared" si="34"/>
        <v>0</v>
      </c>
      <c r="DF35" s="107">
        <f t="shared" si="34"/>
        <v>0</v>
      </c>
      <c r="DG35" s="107">
        <f t="shared" si="34"/>
        <v>0</v>
      </c>
      <c r="DH35" s="107">
        <f t="shared" si="34"/>
        <v>0</v>
      </c>
      <c r="DI35" s="107">
        <f t="shared" si="34"/>
        <v>0</v>
      </c>
      <c r="DJ35" s="107">
        <f t="shared" si="34"/>
        <v>0</v>
      </c>
      <c r="DK35" s="107">
        <f t="shared" si="34"/>
        <v>0</v>
      </c>
      <c r="DL35" s="107">
        <f t="shared" si="34"/>
        <v>0</v>
      </c>
      <c r="DM35" s="107">
        <f t="shared" si="34"/>
        <v>0</v>
      </c>
      <c r="DN35" s="107">
        <f t="shared" si="34"/>
        <v>0</v>
      </c>
      <c r="DO35" s="107">
        <f t="shared" si="34"/>
        <v>0</v>
      </c>
      <c r="DP35" s="107">
        <f t="shared" si="34"/>
        <v>0</v>
      </c>
      <c r="DQ35" s="107">
        <f t="shared" si="34"/>
        <v>0</v>
      </c>
      <c r="DR35" s="107">
        <f t="shared" si="34"/>
        <v>0</v>
      </c>
      <c r="DS35" s="107">
        <f t="shared" si="34"/>
        <v>0</v>
      </c>
      <c r="DT35" s="107">
        <f t="shared" si="34"/>
        <v>0</v>
      </c>
      <c r="DU35" s="107">
        <f t="shared" si="34"/>
        <v>0</v>
      </c>
    </row>
    <row r="36" spans="1:126" s="116" customFormat="1" ht="14.45" hidden="1" outlineLevel="1" x14ac:dyDescent="0.3">
      <c r="C36" s="116" t="s">
        <v>1016</v>
      </c>
      <c r="E36" s="1094">
        <f>SUM(G36:DU36)</f>
        <v>0</v>
      </c>
      <c r="G36" s="486">
        <f t="shared" ref="G36:AL36" si="35">G$35/G$27</f>
        <v>0</v>
      </c>
      <c r="H36" s="486">
        <f t="shared" si="35"/>
        <v>0</v>
      </c>
      <c r="I36" s="486">
        <f t="shared" si="35"/>
        <v>0</v>
      </c>
      <c r="J36" s="486">
        <f t="shared" si="35"/>
        <v>0</v>
      </c>
      <c r="K36" s="486">
        <f t="shared" si="35"/>
        <v>0</v>
      </c>
      <c r="L36" s="486">
        <f t="shared" si="35"/>
        <v>0</v>
      </c>
      <c r="M36" s="486">
        <f t="shared" si="35"/>
        <v>0</v>
      </c>
      <c r="N36" s="486">
        <f t="shared" si="35"/>
        <v>0</v>
      </c>
      <c r="O36" s="486">
        <f t="shared" si="35"/>
        <v>0</v>
      </c>
      <c r="P36" s="486">
        <f t="shared" si="35"/>
        <v>0</v>
      </c>
      <c r="Q36" s="486">
        <f t="shared" si="35"/>
        <v>0</v>
      </c>
      <c r="R36" s="486">
        <f t="shared" si="35"/>
        <v>0</v>
      </c>
      <c r="S36" s="486">
        <f t="shared" si="35"/>
        <v>0</v>
      </c>
      <c r="T36" s="486">
        <f t="shared" si="35"/>
        <v>0</v>
      </c>
      <c r="U36" s="486">
        <f t="shared" si="35"/>
        <v>0</v>
      </c>
      <c r="V36" s="486">
        <f t="shared" si="35"/>
        <v>0</v>
      </c>
      <c r="W36" s="486">
        <f t="shared" si="35"/>
        <v>0</v>
      </c>
      <c r="X36" s="486">
        <f t="shared" si="35"/>
        <v>0</v>
      </c>
      <c r="Y36" s="486">
        <f t="shared" si="35"/>
        <v>0</v>
      </c>
      <c r="Z36" s="486">
        <f t="shared" si="35"/>
        <v>0</v>
      </c>
      <c r="AA36" s="486">
        <f t="shared" si="35"/>
        <v>0</v>
      </c>
      <c r="AB36" s="486">
        <f t="shared" si="35"/>
        <v>0</v>
      </c>
      <c r="AC36" s="486">
        <f t="shared" si="35"/>
        <v>0</v>
      </c>
      <c r="AD36" s="486">
        <f t="shared" si="35"/>
        <v>0</v>
      </c>
      <c r="AE36" s="486">
        <f t="shared" si="35"/>
        <v>0</v>
      </c>
      <c r="AF36" s="486">
        <f t="shared" si="35"/>
        <v>0</v>
      </c>
      <c r="AG36" s="486">
        <f t="shared" si="35"/>
        <v>0</v>
      </c>
      <c r="AH36" s="486">
        <f t="shared" si="35"/>
        <v>0</v>
      </c>
      <c r="AI36" s="486">
        <f t="shared" si="35"/>
        <v>0</v>
      </c>
      <c r="AJ36" s="486">
        <f t="shared" si="35"/>
        <v>0</v>
      </c>
      <c r="AK36" s="486">
        <f t="shared" si="35"/>
        <v>0</v>
      </c>
      <c r="AL36" s="486">
        <f t="shared" si="35"/>
        <v>0</v>
      </c>
      <c r="AM36" s="486">
        <f t="shared" ref="AM36:BR36" si="36">AM$35/AM$27</f>
        <v>0</v>
      </c>
      <c r="AN36" s="486">
        <f t="shared" si="36"/>
        <v>0</v>
      </c>
      <c r="AO36" s="486">
        <f t="shared" si="36"/>
        <v>0</v>
      </c>
      <c r="AP36" s="486">
        <f t="shared" si="36"/>
        <v>0</v>
      </c>
      <c r="AQ36" s="486">
        <f t="shared" si="36"/>
        <v>0</v>
      </c>
      <c r="AR36" s="486">
        <f t="shared" si="36"/>
        <v>0</v>
      </c>
      <c r="AS36" s="486">
        <f t="shared" si="36"/>
        <v>0</v>
      </c>
      <c r="AT36" s="486">
        <f t="shared" si="36"/>
        <v>0</v>
      </c>
      <c r="AU36" s="486">
        <f t="shared" si="36"/>
        <v>0</v>
      </c>
      <c r="AV36" s="486">
        <f t="shared" si="36"/>
        <v>0</v>
      </c>
      <c r="AW36" s="486">
        <f t="shared" si="36"/>
        <v>0</v>
      </c>
      <c r="AX36" s="486">
        <f t="shared" si="36"/>
        <v>0</v>
      </c>
      <c r="AY36" s="486">
        <f t="shared" si="36"/>
        <v>0</v>
      </c>
      <c r="AZ36" s="486">
        <f t="shared" si="36"/>
        <v>0</v>
      </c>
      <c r="BA36" s="486">
        <f t="shared" si="36"/>
        <v>0</v>
      </c>
      <c r="BB36" s="486">
        <f t="shared" si="36"/>
        <v>0</v>
      </c>
      <c r="BC36" s="486">
        <f t="shared" si="36"/>
        <v>0</v>
      </c>
      <c r="BD36" s="486">
        <f t="shared" si="36"/>
        <v>0</v>
      </c>
      <c r="BE36" s="486">
        <f t="shared" si="36"/>
        <v>0</v>
      </c>
      <c r="BF36" s="486">
        <f t="shared" si="36"/>
        <v>0</v>
      </c>
      <c r="BG36" s="486">
        <f t="shared" si="36"/>
        <v>0</v>
      </c>
      <c r="BH36" s="486">
        <f t="shared" si="36"/>
        <v>0</v>
      </c>
      <c r="BI36" s="486">
        <f t="shared" si="36"/>
        <v>0</v>
      </c>
      <c r="BJ36" s="486">
        <f t="shared" si="36"/>
        <v>0</v>
      </c>
      <c r="BK36" s="486">
        <f t="shared" si="36"/>
        <v>0</v>
      </c>
      <c r="BL36" s="486">
        <f t="shared" si="36"/>
        <v>0</v>
      </c>
      <c r="BM36" s="486">
        <f t="shared" si="36"/>
        <v>0</v>
      </c>
      <c r="BN36" s="486">
        <f t="shared" si="36"/>
        <v>0</v>
      </c>
      <c r="BO36" s="486">
        <f t="shared" si="36"/>
        <v>0</v>
      </c>
      <c r="BP36" s="486">
        <f t="shared" si="36"/>
        <v>0</v>
      </c>
      <c r="BQ36" s="486">
        <f t="shared" si="36"/>
        <v>0</v>
      </c>
      <c r="BR36" s="486">
        <f t="shared" si="36"/>
        <v>0</v>
      </c>
      <c r="BS36" s="486">
        <f t="shared" ref="BS36:CX36" si="37">BS$35/BS$27</f>
        <v>0</v>
      </c>
      <c r="BT36" s="486">
        <f t="shared" si="37"/>
        <v>0</v>
      </c>
      <c r="BU36" s="486">
        <f t="shared" si="37"/>
        <v>0</v>
      </c>
      <c r="BV36" s="486">
        <f t="shared" si="37"/>
        <v>0</v>
      </c>
      <c r="BW36" s="486">
        <f t="shared" si="37"/>
        <v>0</v>
      </c>
      <c r="BX36" s="486">
        <f t="shared" si="37"/>
        <v>0</v>
      </c>
      <c r="BY36" s="486">
        <f t="shared" si="37"/>
        <v>0</v>
      </c>
      <c r="BZ36" s="486">
        <f t="shared" si="37"/>
        <v>0</v>
      </c>
      <c r="CA36" s="486">
        <f t="shared" si="37"/>
        <v>0</v>
      </c>
      <c r="CB36" s="486">
        <f t="shared" si="37"/>
        <v>0</v>
      </c>
      <c r="CC36" s="486">
        <f t="shared" si="37"/>
        <v>0</v>
      </c>
      <c r="CD36" s="486">
        <f t="shared" si="37"/>
        <v>0</v>
      </c>
      <c r="CE36" s="486">
        <f t="shared" si="37"/>
        <v>0</v>
      </c>
      <c r="CF36" s="486">
        <f t="shared" si="37"/>
        <v>0</v>
      </c>
      <c r="CG36" s="486">
        <f t="shared" si="37"/>
        <v>0</v>
      </c>
      <c r="CH36" s="486">
        <f t="shared" si="37"/>
        <v>0</v>
      </c>
      <c r="CI36" s="486">
        <f t="shared" si="37"/>
        <v>0</v>
      </c>
      <c r="CJ36" s="486">
        <f t="shared" si="37"/>
        <v>0</v>
      </c>
      <c r="CK36" s="486">
        <f t="shared" si="37"/>
        <v>0</v>
      </c>
      <c r="CL36" s="486">
        <f t="shared" si="37"/>
        <v>0</v>
      </c>
      <c r="CM36" s="486">
        <f t="shared" si="37"/>
        <v>0</v>
      </c>
      <c r="CN36" s="486">
        <f t="shared" si="37"/>
        <v>0</v>
      </c>
      <c r="CO36" s="486">
        <f t="shared" si="37"/>
        <v>0</v>
      </c>
      <c r="CP36" s="486">
        <f t="shared" si="37"/>
        <v>0</v>
      </c>
      <c r="CQ36" s="486">
        <f t="shared" si="37"/>
        <v>0</v>
      </c>
      <c r="CR36" s="486">
        <f t="shared" si="37"/>
        <v>0</v>
      </c>
      <c r="CS36" s="486">
        <f t="shared" si="37"/>
        <v>0</v>
      </c>
      <c r="CT36" s="486">
        <f t="shared" si="37"/>
        <v>0</v>
      </c>
      <c r="CU36" s="486">
        <f t="shared" si="37"/>
        <v>0</v>
      </c>
      <c r="CV36" s="486">
        <f t="shared" si="37"/>
        <v>0</v>
      </c>
      <c r="CW36" s="486">
        <f t="shared" si="37"/>
        <v>0</v>
      </c>
      <c r="CX36" s="486">
        <f t="shared" si="37"/>
        <v>0</v>
      </c>
      <c r="CY36" s="486">
        <f t="shared" ref="CY36:DU36" si="38">CY$35/CY$27</f>
        <v>0</v>
      </c>
      <c r="CZ36" s="486">
        <f t="shared" si="38"/>
        <v>0</v>
      </c>
      <c r="DA36" s="486">
        <f t="shared" si="38"/>
        <v>0</v>
      </c>
      <c r="DB36" s="486">
        <f t="shared" si="38"/>
        <v>0</v>
      </c>
      <c r="DC36" s="486">
        <f t="shared" si="38"/>
        <v>0</v>
      </c>
      <c r="DD36" s="486">
        <f t="shared" si="38"/>
        <v>0</v>
      </c>
      <c r="DE36" s="486">
        <f t="shared" si="38"/>
        <v>0</v>
      </c>
      <c r="DF36" s="486">
        <f t="shared" si="38"/>
        <v>0</v>
      </c>
      <c r="DG36" s="486">
        <f t="shared" si="38"/>
        <v>0</v>
      </c>
      <c r="DH36" s="486">
        <f t="shared" si="38"/>
        <v>0</v>
      </c>
      <c r="DI36" s="486">
        <f t="shared" si="38"/>
        <v>0</v>
      </c>
      <c r="DJ36" s="486">
        <f t="shared" si="38"/>
        <v>0</v>
      </c>
      <c r="DK36" s="486">
        <f t="shared" si="38"/>
        <v>0</v>
      </c>
      <c r="DL36" s="486">
        <f t="shared" si="38"/>
        <v>0</v>
      </c>
      <c r="DM36" s="486">
        <f t="shared" si="38"/>
        <v>0</v>
      </c>
      <c r="DN36" s="486">
        <f t="shared" si="38"/>
        <v>0</v>
      </c>
      <c r="DO36" s="486">
        <f t="shared" si="38"/>
        <v>0</v>
      </c>
      <c r="DP36" s="486">
        <f t="shared" si="38"/>
        <v>0</v>
      </c>
      <c r="DQ36" s="486">
        <f t="shared" si="38"/>
        <v>0</v>
      </c>
      <c r="DR36" s="486">
        <f t="shared" si="38"/>
        <v>0</v>
      </c>
      <c r="DS36" s="486">
        <f t="shared" si="38"/>
        <v>0</v>
      </c>
      <c r="DT36" s="486">
        <f t="shared" si="38"/>
        <v>0</v>
      </c>
      <c r="DU36" s="486">
        <f t="shared" si="38"/>
        <v>0</v>
      </c>
      <c r="DV36" s="81"/>
    </row>
    <row r="37" spans="1:126" s="102" customFormat="1" ht="5.45" collapsed="1" x14ac:dyDescent="0.15">
      <c r="A37" s="190"/>
      <c r="B37" s="190"/>
      <c r="C37" s="190"/>
      <c r="D37" s="190"/>
      <c r="E37" s="1095"/>
      <c r="F37" s="190"/>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190"/>
    </row>
    <row r="38" spans="1:126" s="116" customFormat="1" ht="14.45" x14ac:dyDescent="0.3">
      <c r="B38" s="115" t="s">
        <v>1021</v>
      </c>
      <c r="G38" s="484">
        <f>IF(G$31=0,0,IF(SUM($G$31:G$31)&lt;=Days_in_year,1,(1+Inputs!$E$31)^((SUM($G$31:G$31)-Days_in_year)/Days_in_year)))</f>
        <v>0</v>
      </c>
      <c r="H38" s="484">
        <f>IF(H$31=0,0,IF(SUM($G$31:H$31)&lt;=Days_in_year,1,(1+Inputs!$E$31)^((SUM($G$31:H$31)-Days_in_year)/Days_in_year)))</f>
        <v>0</v>
      </c>
      <c r="I38" s="484">
        <f>IF(I$31=0,0,IF(SUM($G$31:I$31)&lt;=Days_in_year,1,(1+Inputs!$E$31)^((SUM($G$31:I$31)-Days_in_year)/Days_in_year)))</f>
        <v>0</v>
      </c>
      <c r="J38" s="484">
        <f>IF(J$31=0,0,IF(SUM($G$31:J$31)&lt;=Days_in_year,1,(1+Inputs!$E$31)^((SUM($G$31:J$31)-Days_in_year)/Days_in_year)))</f>
        <v>0</v>
      </c>
      <c r="K38" s="484">
        <f>IF(K$31=0,0,IF(SUM($G$31:K$31)&lt;=Days_in_year,1,(1+Inputs!$E$31)^((SUM($G$31:K$31)-Days_in_year)/Days_in_year)))</f>
        <v>0</v>
      </c>
      <c r="L38" s="484">
        <f>IF(L$31=0,0,IF(SUM($G$31:L$31)&lt;=Days_in_year,1,(1+Inputs!$E$31)^((SUM($G$31:L$31)-Days_in_year)/Days_in_year)))</f>
        <v>0</v>
      </c>
      <c r="M38" s="484">
        <f>IF(M$31=0,0,IF(SUM($G$31:M$31)&lt;=Days_in_year,1,(1+Inputs!$E$31)^((SUM($G$31:M$31)-Days_in_year)/Days_in_year)))</f>
        <v>0</v>
      </c>
      <c r="N38" s="484">
        <f>IF(N$31=0,0,IF(SUM($G$31:N$31)&lt;=Days_in_year,1,(1+Inputs!$E$31)^((SUM($G$31:N$31)-Days_in_year)/Days_in_year)))</f>
        <v>0</v>
      </c>
      <c r="O38" s="484">
        <f>IF(O$31=0,0,IF(SUM($G$31:O$31)&lt;=Days_in_year,1,(1+Inputs!$E$31)^((SUM($G$31:O$31)-Days_in_year)/Days_in_year)))</f>
        <v>0</v>
      </c>
      <c r="P38" s="484">
        <f>IF(P$31=0,0,IF(SUM($G$31:P$31)&lt;=Days_in_year,1,(1+Inputs!$E$31)^((SUM($G$31:P$31)-Days_in_year)/Days_in_year)))</f>
        <v>0</v>
      </c>
      <c r="Q38" s="484">
        <f>IF(Q$31=0,0,IF(SUM($G$31:Q$31)&lt;=Days_in_year,1,(1+Inputs!$E$31)^((SUM($G$31:Q$31)-Days_in_year)/Days_in_year)))</f>
        <v>0</v>
      </c>
      <c r="R38" s="484">
        <f>IF(R$31=0,0,IF(SUM($G$31:R$31)&lt;=Days_in_year,1,(1+Inputs!$E$31)^((SUM($G$31:R$31)-Days_in_year)/Days_in_year)))</f>
        <v>0</v>
      </c>
      <c r="S38" s="484">
        <f>IF(S$31=0,0,IF(SUM($G$31:S$31)&lt;=Days_in_year,1,(1+Inputs!$E$31)^((SUM($G$31:S$31)-Days_in_year)/Days_in_year)))</f>
        <v>1</v>
      </c>
      <c r="T38" s="484">
        <f>IF(T$31=0,0,IF(SUM($G$31:T$31)&lt;=Days_in_year,1,(1+Inputs!$E$31)^((SUM($G$31:T$31)-Days_in_year)/Days_in_year)))</f>
        <v>1</v>
      </c>
      <c r="U38" s="484">
        <f>IF(U$31=0,0,IF(SUM($G$31:U$31)&lt;=Days_in_year,1,(1+Inputs!$E$31)^((SUM($G$31:U$31)-Days_in_year)/Days_in_year)))</f>
        <v>1</v>
      </c>
      <c r="V38" s="484">
        <f>IF(V$31=0,0,IF(SUM($G$31:V$31)&lt;=Days_in_year,1,(1+Inputs!$E$31)^((SUM($G$31:V$31)-Days_in_year)/Days_in_year)))</f>
        <v>1</v>
      </c>
      <c r="W38" s="484">
        <f>IF(W$31=0,0,IF(SUM($G$31:W$31)&lt;=Days_in_year,1,(1+Inputs!$E$31)^((SUM($G$31:W$31)-Days_in_year)/Days_in_year)))</f>
        <v>1</v>
      </c>
      <c r="X38" s="484">
        <f>IF(X$31=0,0,IF(SUM($G$31:X$31)&lt;=Days_in_year,1,(1+Inputs!$E$31)^((SUM($G$31:X$31)-Days_in_year)/Days_in_year)))</f>
        <v>1</v>
      </c>
      <c r="Y38" s="484">
        <f>IF(Y$31=0,0,IF(SUM($G$31:Y$31)&lt;=Days_in_year,1,(1+Inputs!$E$31)^((SUM($G$31:Y$31)-Days_in_year)/Days_in_year)))</f>
        <v>1</v>
      </c>
      <c r="Z38" s="484">
        <f>IF(Z$31=0,0,IF(SUM($G$31:Z$31)&lt;=Days_in_year,1,(1+Inputs!$E$31)^((SUM($G$31:Z$31)-Days_in_year)/Days_in_year)))</f>
        <v>1</v>
      </c>
      <c r="AA38" s="484">
        <f>IF(AA$31=0,0,IF(SUM($G$31:AA$31)&lt;=Days_in_year,1,(1+Inputs!$E$31)^((SUM($G$31:AA$31)-Days_in_year)/Days_in_year)))</f>
        <v>1</v>
      </c>
      <c r="AB38" s="484">
        <f>IF(AB$31=0,0,IF(SUM($G$31:AB$31)&lt;=Days_in_year,1,(1+Inputs!$E$31)^((SUM($G$31:AB$31)-Days_in_year)/Days_in_year)))</f>
        <v>1</v>
      </c>
      <c r="AC38" s="484">
        <f>IF(AC$31=0,0,IF(SUM($G$31:AC$31)&lt;=Days_in_year,1,(1+Inputs!$E$31)^((SUM($G$31:AC$31)-Days_in_year)/Days_in_year)))</f>
        <v>1</v>
      </c>
      <c r="AD38" s="484">
        <f>IF(AD$31=0,0,IF(SUM($G$31:AD$31)&lt;=Days_in_year,1,(1+Inputs!$E$31)^((SUM($G$31:AD$31)-Days_in_year)/Days_in_year)))</f>
        <v>1</v>
      </c>
      <c r="AE38" s="484">
        <f>IF(AE$31=0,0,IF(SUM($G$31:AE$31)&lt;=Days_in_year,1,(1+Inputs!$E$31)^((SUM($G$31:AE$31)-Days_in_year)/Days_in_year)))</f>
        <v>1</v>
      </c>
      <c r="AF38" s="484">
        <f>IF(AF$31=0,0,IF(SUM($G$31:AF$31)&lt;=Days_in_year,1,(1+Inputs!$E$31)^((SUM($G$31:AF$31)-Days_in_year)/Days_in_year)))</f>
        <v>1</v>
      </c>
      <c r="AG38" s="484">
        <f>IF(AG$31=0,0,IF(SUM($G$31:AG$31)&lt;=Days_in_year,1,(1+Inputs!$E$31)^((SUM($G$31:AG$31)-Days_in_year)/Days_in_year)))</f>
        <v>1</v>
      </c>
      <c r="AH38" s="484">
        <f>IF(AH$31=0,0,IF(SUM($G$31:AH$31)&lt;=Days_in_year,1,(1+Inputs!$E$31)^((SUM($G$31:AH$31)-Days_in_year)/Days_in_year)))</f>
        <v>1</v>
      </c>
      <c r="AI38" s="484">
        <f>IF(AI$31=0,0,IF(SUM($G$31:AI$31)&lt;=Days_in_year,1,(1+Inputs!$E$31)^((SUM($G$31:AI$31)-Days_in_year)/Days_in_year)))</f>
        <v>1</v>
      </c>
      <c r="AJ38" s="484">
        <f>IF(AJ$31=0,0,IF(SUM($G$31:AJ$31)&lt;=Days_in_year,1,(1+Inputs!$E$31)^((SUM($G$31:AJ$31)-Days_in_year)/Days_in_year)))</f>
        <v>1</v>
      </c>
      <c r="AK38" s="484">
        <f>IF(AK$31=0,0,IF(SUM($G$31:AK$31)&lt;=Days_in_year,1,(1+Inputs!$E$31)^((SUM($G$31:AK$31)-Days_in_year)/Days_in_year)))</f>
        <v>1</v>
      </c>
      <c r="AL38" s="484">
        <f>IF(AL$31=0,0,IF(SUM($G$31:AL$31)&lt;=Days_in_year,1,(1+Inputs!$E$31)^((SUM($G$31:AL$31)-Days_in_year)/Days_in_year)))</f>
        <v>1</v>
      </c>
      <c r="AM38" s="484">
        <f>IF(AM$31=0,0,IF(SUM($G$31:AM$31)&lt;=Days_in_year,1,(1+Inputs!$E$31)^((SUM($G$31:AM$31)-Days_in_year)/Days_in_year)))</f>
        <v>1</v>
      </c>
      <c r="AN38" s="484">
        <f>IF(AN$31=0,0,IF(SUM($G$31:AN$31)&lt;=Days_in_year,1,(1+Inputs!$E$31)^((SUM($G$31:AN$31)-Days_in_year)/Days_in_year)))</f>
        <v>1</v>
      </c>
      <c r="AO38" s="484">
        <f>IF(AO$31=0,0,IF(SUM($G$31:AO$31)&lt;=Days_in_year,1,(1+Inputs!$E$31)^((SUM($G$31:AO$31)-Days_in_year)/Days_in_year)))</f>
        <v>1</v>
      </c>
      <c r="AP38" s="484">
        <f>IF(AP$31=0,0,IF(SUM($G$31:AP$31)&lt;=Days_in_year,1,(1+Inputs!$E$31)^((SUM($G$31:AP$31)-Days_in_year)/Days_in_year)))</f>
        <v>1</v>
      </c>
      <c r="AQ38" s="484">
        <f>IF(AQ$31=0,0,IF(SUM($G$31:AQ$31)&lt;=Days_in_year,1,(1+Inputs!$E$31)^((SUM($G$31:AQ$31)-Days_in_year)/Days_in_year)))</f>
        <v>1</v>
      </c>
      <c r="AR38" s="484">
        <f>IF(AR$31=0,0,IF(SUM($G$31:AR$31)&lt;=Days_in_year,1,(1+Inputs!$E$31)^((SUM($G$31:AR$31)-Days_in_year)/Days_in_year)))</f>
        <v>1</v>
      </c>
      <c r="AS38" s="484">
        <f>IF(AS$31=0,0,IF(SUM($G$31:AS$31)&lt;=Days_in_year,1,(1+Inputs!$E$31)^((SUM($G$31:AS$31)-Days_in_year)/Days_in_year)))</f>
        <v>1</v>
      </c>
      <c r="AT38" s="484">
        <f>IF(AT$31=0,0,IF(SUM($G$31:AT$31)&lt;=Days_in_year,1,(1+Inputs!$E$31)^((SUM($G$31:AT$31)-Days_in_year)/Days_in_year)))</f>
        <v>1</v>
      </c>
      <c r="AU38" s="484">
        <f>IF(AU$31=0,0,IF(SUM($G$31:AU$31)&lt;=Days_in_year,1,(1+Inputs!$E$31)^((SUM($G$31:AU$31)-Days_in_year)/Days_in_year)))</f>
        <v>1</v>
      </c>
      <c r="AV38" s="484">
        <f>IF(AV$31=0,0,IF(SUM($G$31:AV$31)&lt;=Days_in_year,1,(1+Inputs!$E$31)^((SUM($G$31:AV$31)-Days_in_year)/Days_in_year)))</f>
        <v>1</v>
      </c>
      <c r="AW38" s="484">
        <f>IF(AW$31=0,0,IF(SUM($G$31:AW$31)&lt;=Days_in_year,1,(1+Inputs!$E$31)^((SUM($G$31:AW$31)-Days_in_year)/Days_in_year)))</f>
        <v>1</v>
      </c>
      <c r="AX38" s="484">
        <f>IF(AX$31=0,0,IF(SUM($G$31:AX$31)&lt;=Days_in_year,1,(1+Inputs!$E$31)^((SUM($G$31:AX$31)-Days_in_year)/Days_in_year)))</f>
        <v>1</v>
      </c>
      <c r="AY38" s="484">
        <f>IF(AY$31=0,0,IF(SUM($G$31:AY$31)&lt;=Days_in_year,1,(1+Inputs!$E$31)^((SUM($G$31:AY$31)-Days_in_year)/Days_in_year)))</f>
        <v>1</v>
      </c>
      <c r="AZ38" s="484">
        <f>IF(AZ$31=0,0,IF(SUM($G$31:AZ$31)&lt;=Days_in_year,1,(1+Inputs!$E$31)^((SUM($G$31:AZ$31)-Days_in_year)/Days_in_year)))</f>
        <v>1</v>
      </c>
      <c r="BA38" s="484">
        <f>IF(BA$31=0,0,IF(SUM($G$31:BA$31)&lt;=Days_in_year,1,(1+Inputs!$E$31)^((SUM($G$31:BA$31)-Days_in_year)/Days_in_year)))</f>
        <v>1</v>
      </c>
      <c r="BB38" s="484">
        <f>IF(BB$31=0,0,IF(SUM($G$31:BB$31)&lt;=Days_in_year,1,(1+Inputs!$E$31)^((SUM($G$31:BB$31)-Days_in_year)/Days_in_year)))</f>
        <v>1</v>
      </c>
      <c r="BC38" s="484">
        <f>IF(BC$31=0,0,IF(SUM($G$31:BC$31)&lt;=Days_in_year,1,(1+Inputs!$E$31)^((SUM($G$31:BC$31)-Days_in_year)/Days_in_year)))</f>
        <v>1</v>
      </c>
      <c r="BD38" s="484">
        <f>IF(BD$31=0,0,IF(SUM($G$31:BD$31)&lt;=Days_in_year,1,(1+Inputs!$E$31)^((SUM($G$31:BD$31)-Days_in_year)/Days_in_year)))</f>
        <v>1</v>
      </c>
      <c r="BE38" s="484">
        <f>IF(BE$31=0,0,IF(SUM($G$31:BE$31)&lt;=Days_in_year,1,(1+Inputs!$E$31)^((SUM($G$31:BE$31)-Days_in_year)/Days_in_year)))</f>
        <v>1</v>
      </c>
      <c r="BF38" s="484">
        <f>IF(BF$31=0,0,IF(SUM($G$31:BF$31)&lt;=Days_in_year,1,(1+Inputs!$E$31)^((SUM($G$31:BF$31)-Days_in_year)/Days_in_year)))</f>
        <v>1</v>
      </c>
      <c r="BG38" s="484">
        <f>IF(BG$31=0,0,IF(SUM($G$31:BG$31)&lt;=Days_in_year,1,(1+Inputs!$E$31)^((SUM($G$31:BG$31)-Days_in_year)/Days_in_year)))</f>
        <v>1</v>
      </c>
      <c r="BH38" s="484">
        <f>IF(BH$31=0,0,IF(SUM($G$31:BH$31)&lt;=Days_in_year,1,(1+Inputs!$E$31)^((SUM($G$31:BH$31)-Days_in_year)/Days_in_year)))</f>
        <v>1</v>
      </c>
      <c r="BI38" s="484">
        <f>IF(BI$31=0,0,IF(SUM($G$31:BI$31)&lt;=Days_in_year,1,(1+Inputs!$E$31)^((SUM($G$31:BI$31)-Days_in_year)/Days_in_year)))</f>
        <v>1</v>
      </c>
      <c r="BJ38" s="484">
        <f>IF(BJ$31=0,0,IF(SUM($G$31:BJ$31)&lt;=Days_in_year,1,(1+Inputs!$E$31)^((SUM($G$31:BJ$31)-Days_in_year)/Days_in_year)))</f>
        <v>1</v>
      </c>
      <c r="BK38" s="484">
        <f>IF(BK$31=0,0,IF(SUM($G$31:BK$31)&lt;=Days_in_year,1,(1+Inputs!$E$31)^((SUM($G$31:BK$31)-Days_in_year)/Days_in_year)))</f>
        <v>1</v>
      </c>
      <c r="BL38" s="484">
        <f>IF(BL$31=0,0,IF(SUM($G$31:BL$31)&lt;=Days_in_year,1,(1+Inputs!$E$31)^((SUM($G$31:BL$31)-Days_in_year)/Days_in_year)))</f>
        <v>1</v>
      </c>
      <c r="BM38" s="484">
        <f>IF(BM$31=0,0,IF(SUM($G$31:BM$31)&lt;=Days_in_year,1,(1+Inputs!$E$31)^((SUM($G$31:BM$31)-Days_in_year)/Days_in_year)))</f>
        <v>1</v>
      </c>
      <c r="BN38" s="484">
        <f>IF(BN$31=0,0,IF(SUM($G$31:BN$31)&lt;=Days_in_year,1,(1+Inputs!$E$31)^((SUM($G$31:BN$31)-Days_in_year)/Days_in_year)))</f>
        <v>1</v>
      </c>
      <c r="BO38" s="484">
        <f>IF(BO$31=0,0,IF(SUM($G$31:BO$31)&lt;=Days_in_year,1,(1+Inputs!$E$31)^((SUM($G$31:BO$31)-Days_in_year)/Days_in_year)))</f>
        <v>1</v>
      </c>
      <c r="BP38" s="484">
        <f>IF(BP$31=0,0,IF(SUM($G$31:BP$31)&lt;=Days_in_year,1,(1+Inputs!$E$31)^((SUM($G$31:BP$31)-Days_in_year)/Days_in_year)))</f>
        <v>1</v>
      </c>
      <c r="BQ38" s="484">
        <f>IF(BQ$31=0,0,IF(SUM($G$31:BQ$31)&lt;=Days_in_year,1,(1+Inputs!$E$31)^((SUM($G$31:BQ$31)-Days_in_year)/Days_in_year)))</f>
        <v>1</v>
      </c>
      <c r="BR38" s="484">
        <f>IF(BR$31=0,0,IF(SUM($G$31:BR$31)&lt;=Days_in_year,1,(1+Inputs!$E$31)^((SUM($G$31:BR$31)-Days_in_year)/Days_in_year)))</f>
        <v>1</v>
      </c>
      <c r="BS38" s="484">
        <f>IF(BS$31=0,0,IF(SUM($G$31:BS$31)&lt;=Days_in_year,1,(1+Inputs!$E$31)^((SUM($G$31:BS$31)-Days_in_year)/Days_in_year)))</f>
        <v>1</v>
      </c>
      <c r="BT38" s="484">
        <f>IF(BT$31=0,0,IF(SUM($G$31:BT$31)&lt;=Days_in_year,1,(1+Inputs!$E$31)^((SUM($G$31:BT$31)-Days_in_year)/Days_in_year)))</f>
        <v>1</v>
      </c>
      <c r="BU38" s="484">
        <f>IF(BU$31=0,0,IF(SUM($G$31:BU$31)&lt;=Days_in_year,1,(1+Inputs!$E$31)^((SUM($G$31:BU$31)-Days_in_year)/Days_in_year)))</f>
        <v>1</v>
      </c>
      <c r="BV38" s="484">
        <f>IF(BV$31=0,0,IF(SUM($G$31:BV$31)&lt;=Days_in_year,1,(1+Inputs!$E$31)^((SUM($G$31:BV$31)-Days_in_year)/Days_in_year)))</f>
        <v>1</v>
      </c>
      <c r="BW38" s="484">
        <f>IF(BW$31=0,0,IF(SUM($G$31:BW$31)&lt;=Days_in_year,1,(1+Inputs!$E$31)^((SUM($G$31:BW$31)-Days_in_year)/Days_in_year)))</f>
        <v>1</v>
      </c>
      <c r="BX38" s="484">
        <f>IF(BX$31=0,0,IF(SUM($G$31:BX$31)&lt;=Days_in_year,1,(1+Inputs!$E$31)^((SUM($G$31:BX$31)-Days_in_year)/Days_in_year)))</f>
        <v>1</v>
      </c>
      <c r="BY38" s="484">
        <f>IF(BY$31=0,0,IF(SUM($G$31:BY$31)&lt;=Days_in_year,1,(1+Inputs!$E$31)^((SUM($G$31:BY$31)-Days_in_year)/Days_in_year)))</f>
        <v>1</v>
      </c>
      <c r="BZ38" s="484">
        <f>IF(BZ$31=0,0,IF(SUM($G$31:BZ$31)&lt;=Days_in_year,1,(1+Inputs!$E$31)^((SUM($G$31:BZ$31)-Days_in_year)/Days_in_year)))</f>
        <v>1</v>
      </c>
      <c r="CA38" s="484">
        <f>IF(CA$31=0,0,IF(SUM($G$31:CA$31)&lt;=Days_in_year,1,(1+Inputs!$E$31)^((SUM($G$31:CA$31)-Days_in_year)/Days_in_year)))</f>
        <v>1</v>
      </c>
      <c r="CB38" s="484">
        <f>IF(CB$31=0,0,IF(SUM($G$31:CB$31)&lt;=Days_in_year,1,(1+Inputs!$E$31)^((SUM($G$31:CB$31)-Days_in_year)/Days_in_year)))</f>
        <v>1</v>
      </c>
      <c r="CC38" s="484">
        <f>IF(CC$31=0,0,IF(SUM($G$31:CC$31)&lt;=Days_in_year,1,(1+Inputs!$E$31)^((SUM($G$31:CC$31)-Days_in_year)/Days_in_year)))</f>
        <v>1</v>
      </c>
      <c r="CD38" s="484">
        <f>IF(CD$31=0,0,IF(SUM($G$31:CD$31)&lt;=Days_in_year,1,(1+Inputs!$E$31)^((SUM($G$31:CD$31)-Days_in_year)/Days_in_year)))</f>
        <v>1</v>
      </c>
      <c r="CE38" s="484">
        <f>IF(CE$31=0,0,IF(SUM($G$31:CE$31)&lt;=Days_in_year,1,(1+Inputs!$E$31)^((SUM($G$31:CE$31)-Days_in_year)/Days_in_year)))</f>
        <v>1</v>
      </c>
      <c r="CF38" s="484">
        <f>IF(CF$31=0,0,IF(SUM($G$31:CF$31)&lt;=Days_in_year,1,(1+Inputs!$E$31)^((SUM($G$31:CF$31)-Days_in_year)/Days_in_year)))</f>
        <v>1</v>
      </c>
      <c r="CG38" s="484">
        <f>IF(CG$31=0,0,IF(SUM($G$31:CG$31)&lt;=Days_in_year,1,(1+Inputs!$E$31)^((SUM($G$31:CG$31)-Days_in_year)/Days_in_year)))</f>
        <v>1</v>
      </c>
      <c r="CH38" s="484">
        <f>IF(CH$31=0,0,IF(SUM($G$31:CH$31)&lt;=Days_in_year,1,(1+Inputs!$E$31)^((SUM($G$31:CH$31)-Days_in_year)/Days_in_year)))</f>
        <v>1</v>
      </c>
      <c r="CI38" s="484">
        <f>IF(CI$31=0,0,IF(SUM($G$31:CI$31)&lt;=Days_in_year,1,(1+Inputs!$E$31)^((SUM($G$31:CI$31)-Days_in_year)/Days_in_year)))</f>
        <v>1</v>
      </c>
      <c r="CJ38" s="484">
        <f>IF(CJ$31=0,0,IF(SUM($G$31:CJ$31)&lt;=Days_in_year,1,(1+Inputs!$E$31)^((SUM($G$31:CJ$31)-Days_in_year)/Days_in_year)))</f>
        <v>1</v>
      </c>
      <c r="CK38" s="484">
        <f>IF(CK$31=0,0,IF(SUM($G$31:CK$31)&lt;=Days_in_year,1,(1+Inputs!$E$31)^((SUM($G$31:CK$31)-Days_in_year)/Days_in_year)))</f>
        <v>1</v>
      </c>
      <c r="CL38" s="484">
        <f>IF(CL$31=0,0,IF(SUM($G$31:CL$31)&lt;=Days_in_year,1,(1+Inputs!$E$31)^((SUM($G$31:CL$31)-Days_in_year)/Days_in_year)))</f>
        <v>1</v>
      </c>
      <c r="CM38" s="484">
        <f>IF(CM$31=0,0,IF(SUM($G$31:CM$31)&lt;=Days_in_year,1,(1+Inputs!$E$31)^((SUM($G$31:CM$31)-Days_in_year)/Days_in_year)))</f>
        <v>1</v>
      </c>
      <c r="CN38" s="484">
        <f>IF(CN$31=0,0,IF(SUM($G$31:CN$31)&lt;=Days_in_year,1,(1+Inputs!$E$31)^((SUM($G$31:CN$31)-Days_in_year)/Days_in_year)))</f>
        <v>1</v>
      </c>
      <c r="CO38" s="484">
        <f>IF(CO$31=0,0,IF(SUM($G$31:CO$31)&lt;=Days_in_year,1,(1+Inputs!$E$31)^((SUM($G$31:CO$31)-Days_in_year)/Days_in_year)))</f>
        <v>1</v>
      </c>
      <c r="CP38" s="484">
        <f>IF(CP$31=0,0,IF(SUM($G$31:CP$31)&lt;=Days_in_year,1,(1+Inputs!$E$31)^((SUM($G$31:CP$31)-Days_in_year)/Days_in_year)))</f>
        <v>1</v>
      </c>
      <c r="CQ38" s="484">
        <f>IF(CQ$31=0,0,IF(SUM($G$31:CQ$31)&lt;=Days_in_year,1,(1+Inputs!$E$31)^((SUM($G$31:CQ$31)-Days_in_year)/Days_in_year)))</f>
        <v>1</v>
      </c>
      <c r="CR38" s="484">
        <f>IF(CR$31=0,0,IF(SUM($G$31:CR$31)&lt;=Days_in_year,1,(1+Inputs!$E$31)^((SUM($G$31:CR$31)-Days_in_year)/Days_in_year)))</f>
        <v>1</v>
      </c>
      <c r="CS38" s="484">
        <f>IF(CS$31=0,0,IF(SUM($G$31:CS$31)&lt;=Days_in_year,1,(1+Inputs!$E$31)^((SUM($G$31:CS$31)-Days_in_year)/Days_in_year)))</f>
        <v>1</v>
      </c>
      <c r="CT38" s="484">
        <f>IF(CT$31=0,0,IF(SUM($G$31:CT$31)&lt;=Days_in_year,1,(1+Inputs!$E$31)^((SUM($G$31:CT$31)-Days_in_year)/Days_in_year)))</f>
        <v>1</v>
      </c>
      <c r="CU38" s="484">
        <f>IF(CU$31=0,0,IF(SUM($G$31:CU$31)&lt;=Days_in_year,1,(1+Inputs!$E$31)^((SUM($G$31:CU$31)-Days_in_year)/Days_in_year)))</f>
        <v>1</v>
      </c>
      <c r="CV38" s="484">
        <f>IF(CV$31=0,0,IF(SUM($G$31:CV$31)&lt;=Days_in_year,1,(1+Inputs!$E$31)^((SUM($G$31:CV$31)-Days_in_year)/Days_in_year)))</f>
        <v>1</v>
      </c>
      <c r="CW38" s="484">
        <f>IF(CW$31=0,0,IF(SUM($G$31:CW$31)&lt;=Days_in_year,1,(1+Inputs!$E$31)^((SUM($G$31:CW$31)-Days_in_year)/Days_in_year)))</f>
        <v>1</v>
      </c>
      <c r="CX38" s="484">
        <f>IF(CX$31=0,0,IF(SUM($G$31:CX$31)&lt;=Days_in_year,1,(1+Inputs!$E$31)^((SUM($G$31:CX$31)-Days_in_year)/Days_in_year)))</f>
        <v>1</v>
      </c>
      <c r="CY38" s="484">
        <f>IF(CY$31=0,0,IF(SUM($G$31:CY$31)&lt;=Days_in_year,1,(1+Inputs!$E$31)^((SUM($G$31:CY$31)-Days_in_year)/Days_in_year)))</f>
        <v>1</v>
      </c>
      <c r="CZ38" s="484">
        <f>IF(CZ$31=0,0,IF(SUM($G$31:CZ$31)&lt;=Days_in_year,1,(1+Inputs!$E$31)^((SUM($G$31:CZ$31)-Days_in_year)/Days_in_year)))</f>
        <v>1</v>
      </c>
      <c r="DA38" s="484">
        <f>IF(DA$31=0,0,IF(SUM($G$31:DA$31)&lt;=Days_in_year,1,(1+Inputs!$E$31)^((SUM($G$31:DA$31)-Days_in_year)/Days_in_year)))</f>
        <v>1</v>
      </c>
      <c r="DB38" s="484">
        <f>IF(DB$31=0,0,IF(SUM($G$31:DB$31)&lt;=Days_in_year,1,(1+Inputs!$E$31)^((SUM($G$31:DB$31)-Days_in_year)/Days_in_year)))</f>
        <v>1</v>
      </c>
      <c r="DC38" s="484">
        <f>IF(DC$31=0,0,IF(SUM($G$31:DC$31)&lt;=Days_in_year,1,(1+Inputs!$E$31)^((SUM($G$31:DC$31)-Days_in_year)/Days_in_year)))</f>
        <v>1</v>
      </c>
      <c r="DD38" s="484">
        <f>IF(DD$31=0,0,IF(SUM($G$31:DD$31)&lt;=Days_in_year,1,(1+Inputs!$E$31)^((SUM($G$31:DD$31)-Days_in_year)/Days_in_year)))</f>
        <v>1</v>
      </c>
      <c r="DE38" s="484">
        <f>IF(DE$31=0,0,IF(SUM($G$31:DE$31)&lt;=Days_in_year,1,(1+Inputs!$E$31)^((SUM($G$31:DE$31)-Days_in_year)/Days_in_year)))</f>
        <v>1</v>
      </c>
      <c r="DF38" s="484">
        <f>IF(DF$31=0,0,IF(SUM($G$31:DF$31)&lt;=Days_in_year,1,(1+Inputs!$E$31)^((SUM($G$31:DF$31)-Days_in_year)/Days_in_year)))</f>
        <v>1</v>
      </c>
      <c r="DG38" s="484">
        <f>IF(DG$31=0,0,IF(SUM($G$31:DG$31)&lt;=Days_in_year,1,(1+Inputs!$E$31)^((SUM($G$31:DG$31)-Days_in_year)/Days_in_year)))</f>
        <v>1</v>
      </c>
      <c r="DH38" s="484">
        <f>IF(DH$31=0,0,IF(SUM($G$31:DH$31)&lt;=Days_in_year,1,(1+Inputs!$E$31)^((SUM($G$31:DH$31)-Days_in_year)/Days_in_year)))</f>
        <v>1</v>
      </c>
      <c r="DI38" s="484">
        <f>IF(DI$31=0,0,IF(SUM($G$31:DI$31)&lt;=Days_in_year,1,(1+Inputs!$E$31)^((SUM($G$31:DI$31)-Days_in_year)/Days_in_year)))</f>
        <v>1</v>
      </c>
      <c r="DJ38" s="484">
        <f>IF(DJ$31=0,0,IF(SUM($G$31:DJ$31)&lt;=Days_in_year,1,(1+Inputs!$E$31)^((SUM($G$31:DJ$31)-Days_in_year)/Days_in_year)))</f>
        <v>1</v>
      </c>
      <c r="DK38" s="484">
        <f>IF(DK$31=0,0,IF(SUM($G$31:DK$31)&lt;=Days_in_year,1,(1+Inputs!$E$31)^((SUM($G$31:DK$31)-Days_in_year)/Days_in_year)))</f>
        <v>1</v>
      </c>
      <c r="DL38" s="484">
        <f>IF(DL$31=0,0,IF(SUM($G$31:DL$31)&lt;=Days_in_year,1,(1+Inputs!$E$31)^((SUM($G$31:DL$31)-Days_in_year)/Days_in_year)))</f>
        <v>1</v>
      </c>
      <c r="DM38" s="484">
        <f>IF(DM$31=0,0,IF(SUM($G$31:DM$31)&lt;=Days_in_year,1,(1+Inputs!$E$31)^((SUM($G$31:DM$31)-Days_in_year)/Days_in_year)))</f>
        <v>1</v>
      </c>
      <c r="DN38" s="484">
        <f>IF(DN$31=0,0,IF(SUM($G$31:DN$31)&lt;=Days_in_year,1,(1+Inputs!$E$31)^((SUM($G$31:DN$31)-Days_in_year)/Days_in_year)))</f>
        <v>1</v>
      </c>
      <c r="DO38" s="484">
        <f>IF(DO$31=0,0,IF(SUM($G$31:DO$31)&lt;=Days_in_year,1,(1+Inputs!$E$31)^((SUM($G$31:DO$31)-Days_in_year)/Days_in_year)))</f>
        <v>1</v>
      </c>
      <c r="DP38" s="484">
        <f>IF(DP$31=0,0,IF(SUM($G$31:DP$31)&lt;=Days_in_year,1,(1+Inputs!$E$31)^((SUM($G$31:DP$31)-Days_in_year)/Days_in_year)))</f>
        <v>1</v>
      </c>
      <c r="DQ38" s="484">
        <f>IF(DQ$31=0,0,IF(SUM($G$31:DQ$31)&lt;=Days_in_year,1,(1+Inputs!$E$31)^((SUM($G$31:DQ$31)-Days_in_year)/Days_in_year)))</f>
        <v>1</v>
      </c>
      <c r="DR38" s="484">
        <f>IF(DR$31=0,0,IF(SUM($G$31:DR$31)&lt;=Days_in_year,1,(1+Inputs!$E$31)^((SUM($G$31:DR$31)-Days_in_year)/Days_in_year)))</f>
        <v>1</v>
      </c>
      <c r="DS38" s="484">
        <f>IF(DS$31=0,0,IF(SUM($G$31:DS$31)&lt;=Days_in_year,1,(1+Inputs!$E$31)^((SUM($G$31:DS$31)-Days_in_year)/Days_in_year)))</f>
        <v>1</v>
      </c>
      <c r="DT38" s="484">
        <f>IF(DT$31=0,0,IF(SUM($G$31:DT$31)&lt;=Days_in_year,1,(1+Inputs!$E$31)^((SUM($G$31:DT$31)-Days_in_year)/Days_in_year)))</f>
        <v>1</v>
      </c>
      <c r="DU38" s="484">
        <f>IF(DU$31=0,0,IF(SUM($G$31:DU$31)&lt;=Days_in_year,1,(1+Inputs!$E$31)^((SUM($G$31:DU$31)-Days_in_year)/Days_in_year)))</f>
        <v>1</v>
      </c>
      <c r="DV38" s="81"/>
    </row>
    <row r="39" spans="1:126" s="965" customFormat="1" ht="5.45" x14ac:dyDescent="0.15">
      <c r="A39" s="190"/>
      <c r="B39" s="190"/>
      <c r="C39" s="190"/>
      <c r="D39" s="190"/>
      <c r="E39" s="190"/>
      <c r="F39" s="190"/>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c r="CD39" s="967"/>
      <c r="CE39" s="967"/>
      <c r="CF39" s="967"/>
      <c r="CG39" s="967"/>
      <c r="CH39" s="967"/>
      <c r="CI39" s="967"/>
      <c r="CJ39" s="967"/>
      <c r="CK39" s="967"/>
      <c r="CL39" s="967"/>
      <c r="CM39" s="967"/>
      <c r="CN39" s="967"/>
      <c r="CO39" s="967"/>
      <c r="CP39" s="967"/>
      <c r="CQ39" s="967"/>
      <c r="CR39" s="967"/>
      <c r="CS39" s="967"/>
      <c r="CT39" s="967"/>
      <c r="CU39" s="967"/>
      <c r="CV39" s="967"/>
      <c r="CW39" s="967"/>
      <c r="CX39" s="967"/>
      <c r="CY39" s="967"/>
      <c r="CZ39" s="967"/>
      <c r="DA39" s="967"/>
      <c r="DB39" s="967"/>
      <c r="DC39" s="967"/>
      <c r="DD39" s="967"/>
      <c r="DE39" s="967"/>
      <c r="DF39" s="967"/>
      <c r="DG39" s="967"/>
      <c r="DH39" s="967"/>
      <c r="DI39" s="967"/>
      <c r="DJ39" s="967"/>
      <c r="DK39" s="967"/>
      <c r="DL39" s="967"/>
      <c r="DM39" s="967"/>
      <c r="DN39" s="967"/>
      <c r="DO39" s="967"/>
      <c r="DP39" s="967"/>
      <c r="DQ39" s="967"/>
      <c r="DR39" s="967"/>
      <c r="DS39" s="967"/>
      <c r="DT39" s="967"/>
      <c r="DU39" s="967"/>
      <c r="DV39" s="190"/>
    </row>
    <row r="40" spans="1:126" s="966" customFormat="1" ht="14.45" hidden="1" outlineLevel="1" x14ac:dyDescent="0.3">
      <c r="A40" s="116"/>
      <c r="B40" s="115" t="s">
        <v>770</v>
      </c>
      <c r="C40" s="116"/>
      <c r="D40" s="116"/>
      <c r="E40" s="116"/>
      <c r="F40" s="116"/>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c r="CE40" s="484"/>
      <c r="CF40" s="484"/>
      <c r="CG40" s="484"/>
      <c r="CH40" s="484"/>
      <c r="CI40" s="484"/>
      <c r="CJ40" s="484"/>
      <c r="CK40" s="484"/>
      <c r="CL40" s="484"/>
      <c r="CM40" s="484"/>
      <c r="CN40" s="484"/>
      <c r="CO40" s="484"/>
      <c r="CP40" s="484"/>
      <c r="CQ40" s="484"/>
      <c r="CR40" s="484"/>
      <c r="CS40" s="484"/>
      <c r="CT40" s="484"/>
      <c r="CU40" s="484"/>
      <c r="CV40" s="484"/>
      <c r="CW40" s="484"/>
      <c r="CX40" s="484"/>
      <c r="CY40" s="484"/>
      <c r="CZ40" s="484"/>
      <c r="DA40" s="484"/>
      <c r="DB40" s="484"/>
      <c r="DC40" s="484"/>
      <c r="DD40" s="484"/>
      <c r="DE40" s="484"/>
      <c r="DF40" s="484"/>
      <c r="DG40" s="484"/>
      <c r="DH40" s="484"/>
      <c r="DI40" s="484"/>
      <c r="DJ40" s="484"/>
      <c r="DK40" s="484"/>
      <c r="DL40" s="484"/>
      <c r="DM40" s="484"/>
      <c r="DN40" s="484"/>
      <c r="DO40" s="484"/>
      <c r="DP40" s="484"/>
      <c r="DQ40" s="484"/>
      <c r="DR40" s="484"/>
      <c r="DS40" s="484"/>
      <c r="DT40" s="484"/>
      <c r="DU40" s="484"/>
      <c r="DV40" s="81"/>
    </row>
    <row r="41" spans="1:126" s="964" customFormat="1" ht="14.45" hidden="1" outlineLevel="1" x14ac:dyDescent="0.3">
      <c r="A41" s="81"/>
      <c r="B41" s="81"/>
      <c r="C41" s="574" t="s">
        <v>773</v>
      </c>
      <c r="D41" s="81"/>
      <c r="E41" s="81"/>
      <c r="F41" s="81"/>
      <c r="G41" s="105">
        <f t="shared" ref="G41:AL41" si="39">IF((G$20-$E$8)&lt;0,0,IF((G$20-$E$8)&gt;G$27,G$27,(G$20-$E$8)+1))</f>
        <v>0</v>
      </c>
      <c r="H41" s="105">
        <f t="shared" si="39"/>
        <v>0</v>
      </c>
      <c r="I41" s="105">
        <f t="shared" si="39"/>
        <v>0</v>
      </c>
      <c r="J41" s="105">
        <f t="shared" si="39"/>
        <v>0</v>
      </c>
      <c r="K41" s="105">
        <f t="shared" si="39"/>
        <v>0</v>
      </c>
      <c r="L41" s="105">
        <f t="shared" si="39"/>
        <v>0</v>
      </c>
      <c r="M41" s="105">
        <f t="shared" si="39"/>
        <v>0</v>
      </c>
      <c r="N41" s="105">
        <f t="shared" si="39"/>
        <v>0</v>
      </c>
      <c r="O41" s="105">
        <f t="shared" si="39"/>
        <v>0</v>
      </c>
      <c r="P41" s="105">
        <f t="shared" si="39"/>
        <v>0</v>
      </c>
      <c r="Q41" s="105">
        <f t="shared" si="39"/>
        <v>0</v>
      </c>
      <c r="R41" s="105">
        <f t="shared" si="39"/>
        <v>0</v>
      </c>
      <c r="S41" s="105">
        <f t="shared" si="39"/>
        <v>31</v>
      </c>
      <c r="T41" s="105">
        <f t="shared" si="39"/>
        <v>28</v>
      </c>
      <c r="U41" s="105">
        <f t="shared" si="39"/>
        <v>31</v>
      </c>
      <c r="V41" s="105">
        <f t="shared" si="39"/>
        <v>30</v>
      </c>
      <c r="W41" s="105">
        <f t="shared" si="39"/>
        <v>31</v>
      </c>
      <c r="X41" s="105">
        <f t="shared" si="39"/>
        <v>30</v>
      </c>
      <c r="Y41" s="105">
        <f t="shared" si="39"/>
        <v>31</v>
      </c>
      <c r="Z41" s="105">
        <f t="shared" si="39"/>
        <v>31</v>
      </c>
      <c r="AA41" s="105">
        <f t="shared" si="39"/>
        <v>30</v>
      </c>
      <c r="AB41" s="105">
        <f t="shared" si="39"/>
        <v>31</v>
      </c>
      <c r="AC41" s="105">
        <f t="shared" si="39"/>
        <v>30</v>
      </c>
      <c r="AD41" s="105">
        <f t="shared" si="39"/>
        <v>31</v>
      </c>
      <c r="AE41" s="105">
        <f t="shared" si="39"/>
        <v>31</v>
      </c>
      <c r="AF41" s="105">
        <f t="shared" si="39"/>
        <v>29</v>
      </c>
      <c r="AG41" s="105">
        <f t="shared" si="39"/>
        <v>31</v>
      </c>
      <c r="AH41" s="105">
        <f t="shared" si="39"/>
        <v>30</v>
      </c>
      <c r="AI41" s="105">
        <f t="shared" si="39"/>
        <v>31</v>
      </c>
      <c r="AJ41" s="105">
        <f t="shared" si="39"/>
        <v>30</v>
      </c>
      <c r="AK41" s="105">
        <f t="shared" si="39"/>
        <v>31</v>
      </c>
      <c r="AL41" s="105">
        <f t="shared" si="39"/>
        <v>31</v>
      </c>
      <c r="AM41" s="105">
        <f t="shared" ref="AM41:BR41" si="40">IF((AM$20-$E$8)&lt;0,0,IF((AM$20-$E$8)&gt;AM$27,AM$27,(AM$20-$E$8)+1))</f>
        <v>30</v>
      </c>
      <c r="AN41" s="105">
        <f t="shared" si="40"/>
        <v>31</v>
      </c>
      <c r="AO41" s="105">
        <f t="shared" si="40"/>
        <v>30</v>
      </c>
      <c r="AP41" s="105">
        <f t="shared" si="40"/>
        <v>31</v>
      </c>
      <c r="AQ41" s="105">
        <f t="shared" si="40"/>
        <v>31</v>
      </c>
      <c r="AR41" s="105">
        <f t="shared" si="40"/>
        <v>28</v>
      </c>
      <c r="AS41" s="105">
        <f t="shared" si="40"/>
        <v>31</v>
      </c>
      <c r="AT41" s="105">
        <f t="shared" si="40"/>
        <v>30</v>
      </c>
      <c r="AU41" s="105">
        <f t="shared" si="40"/>
        <v>31</v>
      </c>
      <c r="AV41" s="105">
        <f t="shared" si="40"/>
        <v>30</v>
      </c>
      <c r="AW41" s="105">
        <f t="shared" si="40"/>
        <v>31</v>
      </c>
      <c r="AX41" s="105">
        <f t="shared" si="40"/>
        <v>31</v>
      </c>
      <c r="AY41" s="105">
        <f t="shared" si="40"/>
        <v>30</v>
      </c>
      <c r="AZ41" s="105">
        <f t="shared" si="40"/>
        <v>31</v>
      </c>
      <c r="BA41" s="105">
        <f t="shared" si="40"/>
        <v>30</v>
      </c>
      <c r="BB41" s="105">
        <f t="shared" si="40"/>
        <v>31</v>
      </c>
      <c r="BC41" s="105">
        <f t="shared" si="40"/>
        <v>31</v>
      </c>
      <c r="BD41" s="105">
        <f t="shared" si="40"/>
        <v>28</v>
      </c>
      <c r="BE41" s="105">
        <f t="shared" si="40"/>
        <v>31</v>
      </c>
      <c r="BF41" s="105">
        <f t="shared" si="40"/>
        <v>30</v>
      </c>
      <c r="BG41" s="105">
        <f t="shared" si="40"/>
        <v>31</v>
      </c>
      <c r="BH41" s="105">
        <f t="shared" si="40"/>
        <v>30</v>
      </c>
      <c r="BI41" s="105">
        <f t="shared" si="40"/>
        <v>31</v>
      </c>
      <c r="BJ41" s="105">
        <f t="shared" si="40"/>
        <v>31</v>
      </c>
      <c r="BK41" s="105">
        <f t="shared" si="40"/>
        <v>30</v>
      </c>
      <c r="BL41" s="105">
        <f t="shared" si="40"/>
        <v>31</v>
      </c>
      <c r="BM41" s="105">
        <f t="shared" si="40"/>
        <v>30</v>
      </c>
      <c r="BN41" s="105">
        <f t="shared" si="40"/>
        <v>31</v>
      </c>
      <c r="BO41" s="105">
        <f t="shared" si="40"/>
        <v>31</v>
      </c>
      <c r="BP41" s="105">
        <f t="shared" si="40"/>
        <v>28</v>
      </c>
      <c r="BQ41" s="105">
        <f t="shared" si="40"/>
        <v>31</v>
      </c>
      <c r="BR41" s="105">
        <f t="shared" si="40"/>
        <v>30</v>
      </c>
      <c r="BS41" s="105">
        <f t="shared" ref="BS41:CX41" si="41">IF((BS$20-$E$8)&lt;0,0,IF((BS$20-$E$8)&gt;BS$27,BS$27,(BS$20-$E$8)+1))</f>
        <v>31</v>
      </c>
      <c r="BT41" s="105">
        <f t="shared" si="41"/>
        <v>30</v>
      </c>
      <c r="BU41" s="105">
        <f t="shared" si="41"/>
        <v>31</v>
      </c>
      <c r="BV41" s="105">
        <f t="shared" si="41"/>
        <v>31</v>
      </c>
      <c r="BW41" s="105">
        <f t="shared" si="41"/>
        <v>30</v>
      </c>
      <c r="BX41" s="105">
        <f t="shared" si="41"/>
        <v>31</v>
      </c>
      <c r="BY41" s="105">
        <f t="shared" si="41"/>
        <v>30</v>
      </c>
      <c r="BZ41" s="105">
        <f t="shared" si="41"/>
        <v>31</v>
      </c>
      <c r="CA41" s="105">
        <f t="shared" si="41"/>
        <v>31</v>
      </c>
      <c r="CB41" s="105">
        <f t="shared" si="41"/>
        <v>29</v>
      </c>
      <c r="CC41" s="105">
        <f t="shared" si="41"/>
        <v>31</v>
      </c>
      <c r="CD41" s="105">
        <f t="shared" si="41"/>
        <v>30</v>
      </c>
      <c r="CE41" s="105">
        <f t="shared" si="41"/>
        <v>31</v>
      </c>
      <c r="CF41" s="105">
        <f t="shared" si="41"/>
        <v>30</v>
      </c>
      <c r="CG41" s="105">
        <f t="shared" si="41"/>
        <v>31</v>
      </c>
      <c r="CH41" s="105">
        <f t="shared" si="41"/>
        <v>31</v>
      </c>
      <c r="CI41" s="105">
        <f t="shared" si="41"/>
        <v>30</v>
      </c>
      <c r="CJ41" s="105">
        <f t="shared" si="41"/>
        <v>31</v>
      </c>
      <c r="CK41" s="105">
        <f t="shared" si="41"/>
        <v>30</v>
      </c>
      <c r="CL41" s="105">
        <f t="shared" si="41"/>
        <v>31</v>
      </c>
      <c r="CM41" s="105">
        <f t="shared" si="41"/>
        <v>31</v>
      </c>
      <c r="CN41" s="105">
        <f t="shared" si="41"/>
        <v>28</v>
      </c>
      <c r="CO41" s="105">
        <f t="shared" si="41"/>
        <v>31</v>
      </c>
      <c r="CP41" s="105">
        <f t="shared" si="41"/>
        <v>30</v>
      </c>
      <c r="CQ41" s="105">
        <f t="shared" si="41"/>
        <v>31</v>
      </c>
      <c r="CR41" s="105">
        <f t="shared" si="41"/>
        <v>30</v>
      </c>
      <c r="CS41" s="105">
        <f t="shared" si="41"/>
        <v>31</v>
      </c>
      <c r="CT41" s="105">
        <f t="shared" si="41"/>
        <v>31</v>
      </c>
      <c r="CU41" s="105">
        <f t="shared" si="41"/>
        <v>30</v>
      </c>
      <c r="CV41" s="105">
        <f t="shared" si="41"/>
        <v>31</v>
      </c>
      <c r="CW41" s="105">
        <f t="shared" si="41"/>
        <v>30</v>
      </c>
      <c r="CX41" s="105">
        <f t="shared" si="41"/>
        <v>31</v>
      </c>
      <c r="CY41" s="105">
        <f t="shared" ref="CY41:DU41" si="42">IF((CY$20-$E$8)&lt;0,0,IF((CY$20-$E$8)&gt;CY$27,CY$27,(CY$20-$E$8)+1))</f>
        <v>31</v>
      </c>
      <c r="CZ41" s="105">
        <f t="shared" si="42"/>
        <v>28</v>
      </c>
      <c r="DA41" s="105">
        <f t="shared" si="42"/>
        <v>31</v>
      </c>
      <c r="DB41" s="105">
        <f t="shared" si="42"/>
        <v>30</v>
      </c>
      <c r="DC41" s="105">
        <f t="shared" si="42"/>
        <v>31</v>
      </c>
      <c r="DD41" s="105">
        <f t="shared" si="42"/>
        <v>30</v>
      </c>
      <c r="DE41" s="105">
        <f t="shared" si="42"/>
        <v>31</v>
      </c>
      <c r="DF41" s="105">
        <f t="shared" si="42"/>
        <v>31</v>
      </c>
      <c r="DG41" s="105">
        <f t="shared" si="42"/>
        <v>30</v>
      </c>
      <c r="DH41" s="105">
        <f t="shared" si="42"/>
        <v>31</v>
      </c>
      <c r="DI41" s="105">
        <f t="shared" si="42"/>
        <v>30</v>
      </c>
      <c r="DJ41" s="105">
        <f t="shared" si="42"/>
        <v>31</v>
      </c>
      <c r="DK41" s="105">
        <f t="shared" si="42"/>
        <v>31</v>
      </c>
      <c r="DL41" s="105">
        <f t="shared" si="42"/>
        <v>28</v>
      </c>
      <c r="DM41" s="105">
        <f t="shared" si="42"/>
        <v>31</v>
      </c>
      <c r="DN41" s="105">
        <f t="shared" si="42"/>
        <v>30</v>
      </c>
      <c r="DO41" s="105">
        <f t="shared" si="42"/>
        <v>31</v>
      </c>
      <c r="DP41" s="105">
        <f t="shared" si="42"/>
        <v>30</v>
      </c>
      <c r="DQ41" s="105">
        <f t="shared" si="42"/>
        <v>31</v>
      </c>
      <c r="DR41" s="105">
        <f t="shared" si="42"/>
        <v>31</v>
      </c>
      <c r="DS41" s="105">
        <f t="shared" si="42"/>
        <v>30</v>
      </c>
      <c r="DT41" s="105">
        <f t="shared" si="42"/>
        <v>31</v>
      </c>
      <c r="DU41" s="105">
        <f t="shared" si="42"/>
        <v>30</v>
      </c>
      <c r="DV41" s="81"/>
    </row>
    <row r="42" spans="1:126" s="964" customFormat="1" ht="14.45" hidden="1" outlineLevel="1" x14ac:dyDescent="0.3">
      <c r="A42" s="81"/>
      <c r="B42" s="81"/>
      <c r="C42" s="574" t="s">
        <v>420</v>
      </c>
      <c r="D42" s="81"/>
      <c r="E42" s="81"/>
      <c r="F42" s="81"/>
      <c r="G42" s="105">
        <f t="shared" ref="G42:AL42" si="43">IF(($E$10-G$18)&lt;0,0,IF(($E$10-G$18)&gt;G$27,G$27,($E$10-G$18)+1))</f>
        <v>31</v>
      </c>
      <c r="H42" s="105">
        <f t="shared" si="43"/>
        <v>28</v>
      </c>
      <c r="I42" s="105">
        <f t="shared" si="43"/>
        <v>31</v>
      </c>
      <c r="J42" s="105">
        <f t="shared" si="43"/>
        <v>30</v>
      </c>
      <c r="K42" s="105">
        <f t="shared" si="43"/>
        <v>31</v>
      </c>
      <c r="L42" s="105">
        <f t="shared" si="43"/>
        <v>30</v>
      </c>
      <c r="M42" s="105">
        <f t="shared" si="43"/>
        <v>31</v>
      </c>
      <c r="N42" s="105">
        <f t="shared" si="43"/>
        <v>31</v>
      </c>
      <c r="O42" s="105">
        <f t="shared" si="43"/>
        <v>30</v>
      </c>
      <c r="P42" s="105">
        <f t="shared" si="43"/>
        <v>31</v>
      </c>
      <c r="Q42" s="105">
        <f t="shared" si="43"/>
        <v>30</v>
      </c>
      <c r="R42" s="105">
        <f t="shared" si="43"/>
        <v>31</v>
      </c>
      <c r="S42" s="105">
        <f t="shared" si="43"/>
        <v>31</v>
      </c>
      <c r="T42" s="105">
        <f t="shared" si="43"/>
        <v>28</v>
      </c>
      <c r="U42" s="105">
        <f t="shared" si="43"/>
        <v>31</v>
      </c>
      <c r="V42" s="105">
        <f t="shared" si="43"/>
        <v>30</v>
      </c>
      <c r="W42" s="105">
        <f t="shared" si="43"/>
        <v>31</v>
      </c>
      <c r="X42" s="105">
        <f t="shared" si="43"/>
        <v>30</v>
      </c>
      <c r="Y42" s="105">
        <f t="shared" si="43"/>
        <v>31</v>
      </c>
      <c r="Z42" s="105">
        <f t="shared" si="43"/>
        <v>31</v>
      </c>
      <c r="AA42" s="105">
        <f t="shared" si="43"/>
        <v>30</v>
      </c>
      <c r="AB42" s="105">
        <f t="shared" si="43"/>
        <v>31</v>
      </c>
      <c r="AC42" s="105">
        <f t="shared" si="43"/>
        <v>30</v>
      </c>
      <c r="AD42" s="105">
        <f t="shared" si="43"/>
        <v>31</v>
      </c>
      <c r="AE42" s="105">
        <f t="shared" si="43"/>
        <v>31</v>
      </c>
      <c r="AF42" s="105">
        <f t="shared" si="43"/>
        <v>29</v>
      </c>
      <c r="AG42" s="105">
        <f t="shared" si="43"/>
        <v>31</v>
      </c>
      <c r="AH42" s="105">
        <f t="shared" si="43"/>
        <v>30</v>
      </c>
      <c r="AI42" s="105">
        <f t="shared" si="43"/>
        <v>31</v>
      </c>
      <c r="AJ42" s="105">
        <f t="shared" si="43"/>
        <v>30</v>
      </c>
      <c r="AK42" s="105">
        <f t="shared" si="43"/>
        <v>31</v>
      </c>
      <c r="AL42" s="105">
        <f t="shared" si="43"/>
        <v>31</v>
      </c>
      <c r="AM42" s="105">
        <f t="shared" ref="AM42:BR42" si="44">IF(($E$10-AM$18)&lt;0,0,IF(($E$10-AM$18)&gt;AM$27,AM$27,($E$10-AM$18)+1))</f>
        <v>30</v>
      </c>
      <c r="AN42" s="105">
        <f t="shared" si="44"/>
        <v>31</v>
      </c>
      <c r="AO42" s="105">
        <f t="shared" si="44"/>
        <v>30</v>
      </c>
      <c r="AP42" s="105">
        <f t="shared" si="44"/>
        <v>31</v>
      </c>
      <c r="AQ42" s="105">
        <f t="shared" si="44"/>
        <v>31</v>
      </c>
      <c r="AR42" s="105">
        <f t="shared" si="44"/>
        <v>28</v>
      </c>
      <c r="AS42" s="105">
        <f t="shared" si="44"/>
        <v>31</v>
      </c>
      <c r="AT42" s="105">
        <f t="shared" si="44"/>
        <v>30</v>
      </c>
      <c r="AU42" s="105">
        <f t="shared" si="44"/>
        <v>31</v>
      </c>
      <c r="AV42" s="105">
        <f t="shared" si="44"/>
        <v>30</v>
      </c>
      <c r="AW42" s="105">
        <f t="shared" si="44"/>
        <v>31</v>
      </c>
      <c r="AX42" s="105">
        <f t="shared" si="44"/>
        <v>31</v>
      </c>
      <c r="AY42" s="105">
        <f t="shared" si="44"/>
        <v>30</v>
      </c>
      <c r="AZ42" s="105">
        <f t="shared" si="44"/>
        <v>31</v>
      </c>
      <c r="BA42" s="105">
        <f t="shared" si="44"/>
        <v>30</v>
      </c>
      <c r="BB42" s="105">
        <f t="shared" si="44"/>
        <v>31</v>
      </c>
      <c r="BC42" s="105">
        <f t="shared" si="44"/>
        <v>0</v>
      </c>
      <c r="BD42" s="105">
        <f t="shared" si="44"/>
        <v>0</v>
      </c>
      <c r="BE42" s="105">
        <f t="shared" si="44"/>
        <v>0</v>
      </c>
      <c r="BF42" s="105">
        <f t="shared" si="44"/>
        <v>0</v>
      </c>
      <c r="BG42" s="105">
        <f t="shared" si="44"/>
        <v>0</v>
      </c>
      <c r="BH42" s="105">
        <f t="shared" si="44"/>
        <v>0</v>
      </c>
      <c r="BI42" s="105">
        <f t="shared" si="44"/>
        <v>0</v>
      </c>
      <c r="BJ42" s="105">
        <f t="shared" si="44"/>
        <v>0</v>
      </c>
      <c r="BK42" s="105">
        <f t="shared" si="44"/>
        <v>0</v>
      </c>
      <c r="BL42" s="105">
        <f t="shared" si="44"/>
        <v>0</v>
      </c>
      <c r="BM42" s="105">
        <f t="shared" si="44"/>
        <v>0</v>
      </c>
      <c r="BN42" s="105">
        <f t="shared" si="44"/>
        <v>0</v>
      </c>
      <c r="BO42" s="105">
        <f t="shared" si="44"/>
        <v>0</v>
      </c>
      <c r="BP42" s="105">
        <f t="shared" si="44"/>
        <v>0</v>
      </c>
      <c r="BQ42" s="105">
        <f t="shared" si="44"/>
        <v>0</v>
      </c>
      <c r="BR42" s="105">
        <f t="shared" si="44"/>
        <v>0</v>
      </c>
      <c r="BS42" s="105">
        <f t="shared" ref="BS42:CX42" si="45">IF(($E$10-BS$18)&lt;0,0,IF(($E$10-BS$18)&gt;BS$27,BS$27,($E$10-BS$18)+1))</f>
        <v>0</v>
      </c>
      <c r="BT42" s="105">
        <f t="shared" si="45"/>
        <v>0</v>
      </c>
      <c r="BU42" s="105">
        <f t="shared" si="45"/>
        <v>0</v>
      </c>
      <c r="BV42" s="105">
        <f t="shared" si="45"/>
        <v>0</v>
      </c>
      <c r="BW42" s="105">
        <f t="shared" si="45"/>
        <v>0</v>
      </c>
      <c r="BX42" s="105">
        <f t="shared" si="45"/>
        <v>0</v>
      </c>
      <c r="BY42" s="105">
        <f t="shared" si="45"/>
        <v>0</v>
      </c>
      <c r="BZ42" s="105">
        <f t="shared" si="45"/>
        <v>0</v>
      </c>
      <c r="CA42" s="105">
        <f t="shared" si="45"/>
        <v>0</v>
      </c>
      <c r="CB42" s="105">
        <f t="shared" si="45"/>
        <v>0</v>
      </c>
      <c r="CC42" s="105">
        <f t="shared" si="45"/>
        <v>0</v>
      </c>
      <c r="CD42" s="105">
        <f t="shared" si="45"/>
        <v>0</v>
      </c>
      <c r="CE42" s="105">
        <f t="shared" si="45"/>
        <v>0</v>
      </c>
      <c r="CF42" s="105">
        <f t="shared" si="45"/>
        <v>0</v>
      </c>
      <c r="CG42" s="105">
        <f t="shared" si="45"/>
        <v>0</v>
      </c>
      <c r="CH42" s="105">
        <f t="shared" si="45"/>
        <v>0</v>
      </c>
      <c r="CI42" s="105">
        <f t="shared" si="45"/>
        <v>0</v>
      </c>
      <c r="CJ42" s="105">
        <f t="shared" si="45"/>
        <v>0</v>
      </c>
      <c r="CK42" s="105">
        <f t="shared" si="45"/>
        <v>0</v>
      </c>
      <c r="CL42" s="105">
        <f t="shared" si="45"/>
        <v>0</v>
      </c>
      <c r="CM42" s="105">
        <f t="shared" si="45"/>
        <v>0</v>
      </c>
      <c r="CN42" s="105">
        <f t="shared" si="45"/>
        <v>0</v>
      </c>
      <c r="CO42" s="105">
        <f t="shared" si="45"/>
        <v>0</v>
      </c>
      <c r="CP42" s="105">
        <f t="shared" si="45"/>
        <v>0</v>
      </c>
      <c r="CQ42" s="105">
        <f t="shared" si="45"/>
        <v>0</v>
      </c>
      <c r="CR42" s="105">
        <f t="shared" si="45"/>
        <v>0</v>
      </c>
      <c r="CS42" s="105">
        <f t="shared" si="45"/>
        <v>0</v>
      </c>
      <c r="CT42" s="105">
        <f t="shared" si="45"/>
        <v>0</v>
      </c>
      <c r="CU42" s="105">
        <f t="shared" si="45"/>
        <v>0</v>
      </c>
      <c r="CV42" s="105">
        <f t="shared" si="45"/>
        <v>0</v>
      </c>
      <c r="CW42" s="105">
        <f t="shared" si="45"/>
        <v>0</v>
      </c>
      <c r="CX42" s="105">
        <f t="shared" si="45"/>
        <v>0</v>
      </c>
      <c r="CY42" s="105">
        <f t="shared" ref="CY42:DU42" si="46">IF(($E$10-CY$18)&lt;0,0,IF(($E$10-CY$18)&gt;CY$27,CY$27,($E$10-CY$18)+1))</f>
        <v>0</v>
      </c>
      <c r="CZ42" s="105">
        <f t="shared" si="46"/>
        <v>0</v>
      </c>
      <c r="DA42" s="105">
        <f t="shared" si="46"/>
        <v>0</v>
      </c>
      <c r="DB42" s="105">
        <f t="shared" si="46"/>
        <v>0</v>
      </c>
      <c r="DC42" s="105">
        <f t="shared" si="46"/>
        <v>0</v>
      </c>
      <c r="DD42" s="105">
        <f t="shared" si="46"/>
        <v>0</v>
      </c>
      <c r="DE42" s="105">
        <f t="shared" si="46"/>
        <v>0</v>
      </c>
      <c r="DF42" s="105">
        <f t="shared" si="46"/>
        <v>0</v>
      </c>
      <c r="DG42" s="105">
        <f t="shared" si="46"/>
        <v>0</v>
      </c>
      <c r="DH42" s="105">
        <f t="shared" si="46"/>
        <v>0</v>
      </c>
      <c r="DI42" s="105">
        <f t="shared" si="46"/>
        <v>0</v>
      </c>
      <c r="DJ42" s="105">
        <f t="shared" si="46"/>
        <v>0</v>
      </c>
      <c r="DK42" s="105">
        <f t="shared" si="46"/>
        <v>0</v>
      </c>
      <c r="DL42" s="105">
        <f t="shared" si="46"/>
        <v>0</v>
      </c>
      <c r="DM42" s="105">
        <f t="shared" si="46"/>
        <v>0</v>
      </c>
      <c r="DN42" s="105">
        <f t="shared" si="46"/>
        <v>0</v>
      </c>
      <c r="DO42" s="105">
        <f t="shared" si="46"/>
        <v>0</v>
      </c>
      <c r="DP42" s="105">
        <f t="shared" si="46"/>
        <v>0</v>
      </c>
      <c r="DQ42" s="105">
        <f t="shared" si="46"/>
        <v>0</v>
      </c>
      <c r="DR42" s="105">
        <f t="shared" si="46"/>
        <v>0</v>
      </c>
      <c r="DS42" s="105">
        <f t="shared" si="46"/>
        <v>0</v>
      </c>
      <c r="DT42" s="105">
        <f t="shared" si="46"/>
        <v>0</v>
      </c>
      <c r="DU42" s="105">
        <f t="shared" si="46"/>
        <v>0</v>
      </c>
      <c r="DV42" s="81"/>
    </row>
    <row r="43" spans="1:126" s="964" customFormat="1" ht="14.45" hidden="1" outlineLevel="1" x14ac:dyDescent="0.3">
      <c r="A43" s="81"/>
      <c r="B43" s="81"/>
      <c r="C43" s="574" t="s">
        <v>774</v>
      </c>
      <c r="D43" s="81"/>
      <c r="E43" s="81"/>
      <c r="F43" s="81"/>
      <c r="G43" s="105">
        <f t="shared" ref="G43:BS43" si="47">$E$10-$E$8+1</f>
        <v>1096</v>
      </c>
      <c r="H43" s="105">
        <f t="shared" si="47"/>
        <v>1096</v>
      </c>
      <c r="I43" s="105">
        <f t="shared" si="47"/>
        <v>1096</v>
      </c>
      <c r="J43" s="105">
        <f t="shared" si="47"/>
        <v>1096</v>
      </c>
      <c r="K43" s="105">
        <f t="shared" si="47"/>
        <v>1096</v>
      </c>
      <c r="L43" s="105">
        <f t="shared" si="47"/>
        <v>1096</v>
      </c>
      <c r="M43" s="105">
        <f t="shared" si="47"/>
        <v>1096</v>
      </c>
      <c r="N43" s="105">
        <f t="shared" si="47"/>
        <v>1096</v>
      </c>
      <c r="O43" s="105">
        <f t="shared" si="47"/>
        <v>1096</v>
      </c>
      <c r="P43" s="105">
        <f t="shared" si="47"/>
        <v>1096</v>
      </c>
      <c r="Q43" s="105">
        <f t="shared" si="47"/>
        <v>1096</v>
      </c>
      <c r="R43" s="105">
        <f t="shared" si="47"/>
        <v>1096</v>
      </c>
      <c r="S43" s="105">
        <f t="shared" si="47"/>
        <v>1096</v>
      </c>
      <c r="T43" s="105">
        <f t="shared" si="47"/>
        <v>1096</v>
      </c>
      <c r="U43" s="105">
        <f t="shared" si="47"/>
        <v>1096</v>
      </c>
      <c r="V43" s="105">
        <f t="shared" si="47"/>
        <v>1096</v>
      </c>
      <c r="W43" s="105">
        <f t="shared" si="47"/>
        <v>1096</v>
      </c>
      <c r="X43" s="105">
        <f t="shared" si="47"/>
        <v>1096</v>
      </c>
      <c r="Y43" s="105">
        <f t="shared" si="47"/>
        <v>1096</v>
      </c>
      <c r="Z43" s="105">
        <f t="shared" si="47"/>
        <v>1096</v>
      </c>
      <c r="AA43" s="105">
        <f t="shared" si="47"/>
        <v>1096</v>
      </c>
      <c r="AB43" s="105">
        <f t="shared" si="47"/>
        <v>1096</v>
      </c>
      <c r="AC43" s="105">
        <f t="shared" si="47"/>
        <v>1096</v>
      </c>
      <c r="AD43" s="105">
        <f t="shared" si="47"/>
        <v>1096</v>
      </c>
      <c r="AE43" s="105">
        <f t="shared" si="47"/>
        <v>1096</v>
      </c>
      <c r="AF43" s="105">
        <f t="shared" si="47"/>
        <v>1096</v>
      </c>
      <c r="AG43" s="105">
        <f t="shared" si="47"/>
        <v>1096</v>
      </c>
      <c r="AH43" s="105">
        <f t="shared" si="47"/>
        <v>1096</v>
      </c>
      <c r="AI43" s="105">
        <f t="shared" si="47"/>
        <v>1096</v>
      </c>
      <c r="AJ43" s="105">
        <f t="shared" si="47"/>
        <v>1096</v>
      </c>
      <c r="AK43" s="105">
        <f t="shared" si="47"/>
        <v>1096</v>
      </c>
      <c r="AL43" s="105">
        <f t="shared" si="47"/>
        <v>1096</v>
      </c>
      <c r="AM43" s="105">
        <f t="shared" si="47"/>
        <v>1096</v>
      </c>
      <c r="AN43" s="105">
        <f t="shared" si="47"/>
        <v>1096</v>
      </c>
      <c r="AO43" s="105">
        <f t="shared" si="47"/>
        <v>1096</v>
      </c>
      <c r="AP43" s="105">
        <f t="shared" si="47"/>
        <v>1096</v>
      </c>
      <c r="AQ43" s="105">
        <f t="shared" si="47"/>
        <v>1096</v>
      </c>
      <c r="AR43" s="105">
        <f t="shared" si="47"/>
        <v>1096</v>
      </c>
      <c r="AS43" s="105">
        <f t="shared" si="47"/>
        <v>1096</v>
      </c>
      <c r="AT43" s="105">
        <f t="shared" si="47"/>
        <v>1096</v>
      </c>
      <c r="AU43" s="105">
        <f t="shared" si="47"/>
        <v>1096</v>
      </c>
      <c r="AV43" s="105">
        <f t="shared" si="47"/>
        <v>1096</v>
      </c>
      <c r="AW43" s="105">
        <f t="shared" si="47"/>
        <v>1096</v>
      </c>
      <c r="AX43" s="105">
        <f t="shared" si="47"/>
        <v>1096</v>
      </c>
      <c r="AY43" s="105">
        <f t="shared" si="47"/>
        <v>1096</v>
      </c>
      <c r="AZ43" s="105">
        <f t="shared" si="47"/>
        <v>1096</v>
      </c>
      <c r="BA43" s="105">
        <f t="shared" si="47"/>
        <v>1096</v>
      </c>
      <c r="BB43" s="105">
        <f t="shared" si="47"/>
        <v>1096</v>
      </c>
      <c r="BC43" s="105">
        <f t="shared" si="47"/>
        <v>1096</v>
      </c>
      <c r="BD43" s="105">
        <f t="shared" si="47"/>
        <v>1096</v>
      </c>
      <c r="BE43" s="105">
        <f t="shared" si="47"/>
        <v>1096</v>
      </c>
      <c r="BF43" s="105">
        <f t="shared" si="47"/>
        <v>1096</v>
      </c>
      <c r="BG43" s="105">
        <f t="shared" si="47"/>
        <v>1096</v>
      </c>
      <c r="BH43" s="105">
        <f t="shared" si="47"/>
        <v>1096</v>
      </c>
      <c r="BI43" s="105">
        <f t="shared" si="47"/>
        <v>1096</v>
      </c>
      <c r="BJ43" s="105">
        <f t="shared" si="47"/>
        <v>1096</v>
      </c>
      <c r="BK43" s="105">
        <f t="shared" si="47"/>
        <v>1096</v>
      </c>
      <c r="BL43" s="105">
        <f t="shared" si="47"/>
        <v>1096</v>
      </c>
      <c r="BM43" s="105">
        <f t="shared" si="47"/>
        <v>1096</v>
      </c>
      <c r="BN43" s="105">
        <f t="shared" si="47"/>
        <v>1096</v>
      </c>
      <c r="BO43" s="105">
        <f t="shared" si="47"/>
        <v>1096</v>
      </c>
      <c r="BP43" s="105">
        <f t="shared" si="47"/>
        <v>1096</v>
      </c>
      <c r="BQ43" s="105">
        <f t="shared" si="47"/>
        <v>1096</v>
      </c>
      <c r="BR43" s="105">
        <f t="shared" si="47"/>
        <v>1096</v>
      </c>
      <c r="BS43" s="105">
        <f t="shared" si="47"/>
        <v>1096</v>
      </c>
      <c r="BT43" s="105">
        <f t="shared" ref="BT43:DU43" si="48">$E$10-$E$8+1</f>
        <v>1096</v>
      </c>
      <c r="BU43" s="105">
        <f t="shared" si="48"/>
        <v>1096</v>
      </c>
      <c r="BV43" s="105">
        <f t="shared" si="48"/>
        <v>1096</v>
      </c>
      <c r="BW43" s="105">
        <f t="shared" si="48"/>
        <v>1096</v>
      </c>
      <c r="BX43" s="105">
        <f t="shared" si="48"/>
        <v>1096</v>
      </c>
      <c r="BY43" s="105">
        <f t="shared" si="48"/>
        <v>1096</v>
      </c>
      <c r="BZ43" s="105">
        <f t="shared" si="48"/>
        <v>1096</v>
      </c>
      <c r="CA43" s="105">
        <f t="shared" si="48"/>
        <v>1096</v>
      </c>
      <c r="CB43" s="105">
        <f t="shared" si="48"/>
        <v>1096</v>
      </c>
      <c r="CC43" s="105">
        <f t="shared" si="48"/>
        <v>1096</v>
      </c>
      <c r="CD43" s="105">
        <f t="shared" si="48"/>
        <v>1096</v>
      </c>
      <c r="CE43" s="105">
        <f t="shared" si="48"/>
        <v>1096</v>
      </c>
      <c r="CF43" s="105">
        <f t="shared" si="48"/>
        <v>1096</v>
      </c>
      <c r="CG43" s="105">
        <f t="shared" si="48"/>
        <v>1096</v>
      </c>
      <c r="CH43" s="105">
        <f t="shared" si="48"/>
        <v>1096</v>
      </c>
      <c r="CI43" s="105">
        <f t="shared" si="48"/>
        <v>1096</v>
      </c>
      <c r="CJ43" s="105">
        <f t="shared" si="48"/>
        <v>1096</v>
      </c>
      <c r="CK43" s="105">
        <f t="shared" si="48"/>
        <v>1096</v>
      </c>
      <c r="CL43" s="105">
        <f t="shared" si="48"/>
        <v>1096</v>
      </c>
      <c r="CM43" s="105">
        <f t="shared" si="48"/>
        <v>1096</v>
      </c>
      <c r="CN43" s="105">
        <f t="shared" si="48"/>
        <v>1096</v>
      </c>
      <c r="CO43" s="105">
        <f t="shared" si="48"/>
        <v>1096</v>
      </c>
      <c r="CP43" s="105">
        <f t="shared" si="48"/>
        <v>1096</v>
      </c>
      <c r="CQ43" s="105">
        <f t="shared" si="48"/>
        <v>1096</v>
      </c>
      <c r="CR43" s="105">
        <f t="shared" si="48"/>
        <v>1096</v>
      </c>
      <c r="CS43" s="105">
        <f t="shared" si="48"/>
        <v>1096</v>
      </c>
      <c r="CT43" s="105">
        <f t="shared" si="48"/>
        <v>1096</v>
      </c>
      <c r="CU43" s="105">
        <f t="shared" si="48"/>
        <v>1096</v>
      </c>
      <c r="CV43" s="105">
        <f t="shared" si="48"/>
        <v>1096</v>
      </c>
      <c r="CW43" s="105">
        <f t="shared" si="48"/>
        <v>1096</v>
      </c>
      <c r="CX43" s="105">
        <f t="shared" si="48"/>
        <v>1096</v>
      </c>
      <c r="CY43" s="105">
        <f t="shared" si="48"/>
        <v>1096</v>
      </c>
      <c r="CZ43" s="105">
        <f t="shared" si="48"/>
        <v>1096</v>
      </c>
      <c r="DA43" s="105">
        <f t="shared" si="48"/>
        <v>1096</v>
      </c>
      <c r="DB43" s="105">
        <f t="shared" si="48"/>
        <v>1096</v>
      </c>
      <c r="DC43" s="105">
        <f t="shared" si="48"/>
        <v>1096</v>
      </c>
      <c r="DD43" s="105">
        <f t="shared" si="48"/>
        <v>1096</v>
      </c>
      <c r="DE43" s="105">
        <f t="shared" si="48"/>
        <v>1096</v>
      </c>
      <c r="DF43" s="105">
        <f t="shared" si="48"/>
        <v>1096</v>
      </c>
      <c r="DG43" s="105">
        <f t="shared" si="48"/>
        <v>1096</v>
      </c>
      <c r="DH43" s="105">
        <f t="shared" si="48"/>
        <v>1096</v>
      </c>
      <c r="DI43" s="105">
        <f t="shared" si="48"/>
        <v>1096</v>
      </c>
      <c r="DJ43" s="105">
        <f t="shared" si="48"/>
        <v>1096</v>
      </c>
      <c r="DK43" s="105">
        <f t="shared" si="48"/>
        <v>1096</v>
      </c>
      <c r="DL43" s="105">
        <f t="shared" si="48"/>
        <v>1096</v>
      </c>
      <c r="DM43" s="105">
        <f t="shared" si="48"/>
        <v>1096</v>
      </c>
      <c r="DN43" s="105">
        <f t="shared" si="48"/>
        <v>1096</v>
      </c>
      <c r="DO43" s="105">
        <f t="shared" si="48"/>
        <v>1096</v>
      </c>
      <c r="DP43" s="105">
        <f t="shared" si="48"/>
        <v>1096</v>
      </c>
      <c r="DQ43" s="105">
        <f t="shared" si="48"/>
        <v>1096</v>
      </c>
      <c r="DR43" s="105">
        <f t="shared" si="48"/>
        <v>1096</v>
      </c>
      <c r="DS43" s="105">
        <f t="shared" si="48"/>
        <v>1096</v>
      </c>
      <c r="DT43" s="105">
        <f t="shared" si="48"/>
        <v>1096</v>
      </c>
      <c r="DU43" s="105">
        <f t="shared" si="48"/>
        <v>1096</v>
      </c>
      <c r="DV43" s="81"/>
    </row>
    <row r="44" spans="1:126" s="964" customFormat="1" ht="14.45" hidden="1" outlineLevel="1" x14ac:dyDescent="0.3">
      <c r="A44" s="81"/>
      <c r="B44" s="81"/>
      <c r="C44" s="973" t="s">
        <v>422</v>
      </c>
      <c r="D44" s="81"/>
      <c r="E44" s="1093">
        <f>SUM(G44:DU44)</f>
        <v>1096</v>
      </c>
      <c r="F44" s="81"/>
      <c r="G44" s="739">
        <f t="shared" ref="G44:BS44" si="49">MIN(G$41:G$43)</f>
        <v>0</v>
      </c>
      <c r="H44" s="739">
        <f t="shared" si="49"/>
        <v>0</v>
      </c>
      <c r="I44" s="739">
        <f t="shared" si="49"/>
        <v>0</v>
      </c>
      <c r="J44" s="739">
        <f t="shared" si="49"/>
        <v>0</v>
      </c>
      <c r="K44" s="739">
        <f t="shared" si="49"/>
        <v>0</v>
      </c>
      <c r="L44" s="739">
        <f t="shared" si="49"/>
        <v>0</v>
      </c>
      <c r="M44" s="739">
        <f t="shared" si="49"/>
        <v>0</v>
      </c>
      <c r="N44" s="739">
        <f t="shared" si="49"/>
        <v>0</v>
      </c>
      <c r="O44" s="739">
        <f t="shared" si="49"/>
        <v>0</v>
      </c>
      <c r="P44" s="739">
        <f t="shared" si="49"/>
        <v>0</v>
      </c>
      <c r="Q44" s="739">
        <f t="shared" si="49"/>
        <v>0</v>
      </c>
      <c r="R44" s="739">
        <f t="shared" si="49"/>
        <v>0</v>
      </c>
      <c r="S44" s="739">
        <f t="shared" si="49"/>
        <v>31</v>
      </c>
      <c r="T44" s="739">
        <f t="shared" si="49"/>
        <v>28</v>
      </c>
      <c r="U44" s="739">
        <f t="shared" si="49"/>
        <v>31</v>
      </c>
      <c r="V44" s="739">
        <f t="shared" si="49"/>
        <v>30</v>
      </c>
      <c r="W44" s="739">
        <f t="shared" si="49"/>
        <v>31</v>
      </c>
      <c r="X44" s="739">
        <f t="shared" si="49"/>
        <v>30</v>
      </c>
      <c r="Y44" s="739">
        <f t="shared" si="49"/>
        <v>31</v>
      </c>
      <c r="Z44" s="739">
        <f t="shared" si="49"/>
        <v>31</v>
      </c>
      <c r="AA44" s="739">
        <f t="shared" si="49"/>
        <v>30</v>
      </c>
      <c r="AB44" s="739">
        <f t="shared" si="49"/>
        <v>31</v>
      </c>
      <c r="AC44" s="739">
        <f t="shared" si="49"/>
        <v>30</v>
      </c>
      <c r="AD44" s="739">
        <f t="shared" si="49"/>
        <v>31</v>
      </c>
      <c r="AE44" s="739">
        <f t="shared" si="49"/>
        <v>31</v>
      </c>
      <c r="AF44" s="739">
        <f t="shared" si="49"/>
        <v>29</v>
      </c>
      <c r="AG44" s="739">
        <f t="shared" si="49"/>
        <v>31</v>
      </c>
      <c r="AH44" s="739">
        <f t="shared" si="49"/>
        <v>30</v>
      </c>
      <c r="AI44" s="739">
        <f t="shared" si="49"/>
        <v>31</v>
      </c>
      <c r="AJ44" s="739">
        <f t="shared" si="49"/>
        <v>30</v>
      </c>
      <c r="AK44" s="739">
        <f t="shared" si="49"/>
        <v>31</v>
      </c>
      <c r="AL44" s="739">
        <f t="shared" si="49"/>
        <v>31</v>
      </c>
      <c r="AM44" s="739">
        <f t="shared" si="49"/>
        <v>30</v>
      </c>
      <c r="AN44" s="739">
        <f t="shared" si="49"/>
        <v>31</v>
      </c>
      <c r="AO44" s="739">
        <f t="shared" si="49"/>
        <v>30</v>
      </c>
      <c r="AP44" s="739">
        <f t="shared" si="49"/>
        <v>31</v>
      </c>
      <c r="AQ44" s="739">
        <f>MIN(AQ$41:AQ$43)</f>
        <v>31</v>
      </c>
      <c r="AR44" s="739">
        <f t="shared" si="49"/>
        <v>28</v>
      </c>
      <c r="AS44" s="739">
        <f t="shared" si="49"/>
        <v>31</v>
      </c>
      <c r="AT44" s="739">
        <f t="shared" si="49"/>
        <v>30</v>
      </c>
      <c r="AU44" s="739">
        <f t="shared" si="49"/>
        <v>31</v>
      </c>
      <c r="AV44" s="739">
        <f t="shared" si="49"/>
        <v>30</v>
      </c>
      <c r="AW44" s="739">
        <f t="shared" si="49"/>
        <v>31</v>
      </c>
      <c r="AX44" s="739">
        <f t="shared" si="49"/>
        <v>31</v>
      </c>
      <c r="AY44" s="739">
        <f t="shared" si="49"/>
        <v>30</v>
      </c>
      <c r="AZ44" s="739">
        <f t="shared" si="49"/>
        <v>31</v>
      </c>
      <c r="BA44" s="739">
        <f t="shared" si="49"/>
        <v>30</v>
      </c>
      <c r="BB44" s="739">
        <f t="shared" si="49"/>
        <v>31</v>
      </c>
      <c r="BC44" s="739">
        <f t="shared" si="49"/>
        <v>0</v>
      </c>
      <c r="BD44" s="739">
        <f t="shared" si="49"/>
        <v>0</v>
      </c>
      <c r="BE44" s="739">
        <f t="shared" si="49"/>
        <v>0</v>
      </c>
      <c r="BF44" s="739">
        <f t="shared" si="49"/>
        <v>0</v>
      </c>
      <c r="BG44" s="739">
        <f t="shared" si="49"/>
        <v>0</v>
      </c>
      <c r="BH44" s="739">
        <f t="shared" si="49"/>
        <v>0</v>
      </c>
      <c r="BI44" s="739">
        <f t="shared" si="49"/>
        <v>0</v>
      </c>
      <c r="BJ44" s="739">
        <f t="shared" si="49"/>
        <v>0</v>
      </c>
      <c r="BK44" s="739">
        <f t="shared" si="49"/>
        <v>0</v>
      </c>
      <c r="BL44" s="739">
        <f t="shared" si="49"/>
        <v>0</v>
      </c>
      <c r="BM44" s="739">
        <f t="shared" si="49"/>
        <v>0</v>
      </c>
      <c r="BN44" s="739">
        <f t="shared" si="49"/>
        <v>0</v>
      </c>
      <c r="BO44" s="739">
        <f t="shared" si="49"/>
        <v>0</v>
      </c>
      <c r="BP44" s="739">
        <f t="shared" si="49"/>
        <v>0</v>
      </c>
      <c r="BQ44" s="739">
        <f t="shared" si="49"/>
        <v>0</v>
      </c>
      <c r="BR44" s="739">
        <f t="shared" si="49"/>
        <v>0</v>
      </c>
      <c r="BS44" s="739">
        <f t="shared" si="49"/>
        <v>0</v>
      </c>
      <c r="BT44" s="739">
        <f t="shared" ref="BT44:DU44" si="50">MIN(BT$41:BT$43)</f>
        <v>0</v>
      </c>
      <c r="BU44" s="739">
        <f t="shared" si="50"/>
        <v>0</v>
      </c>
      <c r="BV44" s="739">
        <f t="shared" si="50"/>
        <v>0</v>
      </c>
      <c r="BW44" s="739">
        <f t="shared" si="50"/>
        <v>0</v>
      </c>
      <c r="BX44" s="739">
        <f t="shared" si="50"/>
        <v>0</v>
      </c>
      <c r="BY44" s="739">
        <f t="shared" si="50"/>
        <v>0</v>
      </c>
      <c r="BZ44" s="739">
        <f t="shared" si="50"/>
        <v>0</v>
      </c>
      <c r="CA44" s="739">
        <f t="shared" si="50"/>
        <v>0</v>
      </c>
      <c r="CB44" s="739">
        <f t="shared" si="50"/>
        <v>0</v>
      </c>
      <c r="CC44" s="739">
        <f t="shared" si="50"/>
        <v>0</v>
      </c>
      <c r="CD44" s="739">
        <f t="shared" si="50"/>
        <v>0</v>
      </c>
      <c r="CE44" s="739">
        <f t="shared" si="50"/>
        <v>0</v>
      </c>
      <c r="CF44" s="739">
        <f t="shared" si="50"/>
        <v>0</v>
      </c>
      <c r="CG44" s="739">
        <f t="shared" si="50"/>
        <v>0</v>
      </c>
      <c r="CH44" s="739">
        <f t="shared" si="50"/>
        <v>0</v>
      </c>
      <c r="CI44" s="739">
        <f t="shared" si="50"/>
        <v>0</v>
      </c>
      <c r="CJ44" s="739">
        <f t="shared" si="50"/>
        <v>0</v>
      </c>
      <c r="CK44" s="739">
        <f t="shared" si="50"/>
        <v>0</v>
      </c>
      <c r="CL44" s="739">
        <f t="shared" si="50"/>
        <v>0</v>
      </c>
      <c r="CM44" s="739">
        <f t="shared" si="50"/>
        <v>0</v>
      </c>
      <c r="CN44" s="739">
        <f t="shared" si="50"/>
        <v>0</v>
      </c>
      <c r="CO44" s="739">
        <f t="shared" si="50"/>
        <v>0</v>
      </c>
      <c r="CP44" s="739">
        <f t="shared" si="50"/>
        <v>0</v>
      </c>
      <c r="CQ44" s="739">
        <f t="shared" si="50"/>
        <v>0</v>
      </c>
      <c r="CR44" s="739">
        <f t="shared" si="50"/>
        <v>0</v>
      </c>
      <c r="CS44" s="739">
        <f t="shared" si="50"/>
        <v>0</v>
      </c>
      <c r="CT44" s="739">
        <f t="shared" si="50"/>
        <v>0</v>
      </c>
      <c r="CU44" s="739">
        <f t="shared" si="50"/>
        <v>0</v>
      </c>
      <c r="CV44" s="739">
        <f t="shared" si="50"/>
        <v>0</v>
      </c>
      <c r="CW44" s="739">
        <f t="shared" si="50"/>
        <v>0</v>
      </c>
      <c r="CX44" s="739">
        <f t="shared" si="50"/>
        <v>0</v>
      </c>
      <c r="CY44" s="739">
        <f t="shared" si="50"/>
        <v>0</v>
      </c>
      <c r="CZ44" s="739">
        <f t="shared" si="50"/>
        <v>0</v>
      </c>
      <c r="DA44" s="739">
        <f t="shared" si="50"/>
        <v>0</v>
      </c>
      <c r="DB44" s="739">
        <f t="shared" si="50"/>
        <v>0</v>
      </c>
      <c r="DC44" s="739">
        <f t="shared" si="50"/>
        <v>0</v>
      </c>
      <c r="DD44" s="739">
        <f t="shared" si="50"/>
        <v>0</v>
      </c>
      <c r="DE44" s="739">
        <f t="shared" si="50"/>
        <v>0</v>
      </c>
      <c r="DF44" s="739">
        <f t="shared" si="50"/>
        <v>0</v>
      </c>
      <c r="DG44" s="739">
        <f t="shared" si="50"/>
        <v>0</v>
      </c>
      <c r="DH44" s="739">
        <f t="shared" si="50"/>
        <v>0</v>
      </c>
      <c r="DI44" s="739">
        <f t="shared" si="50"/>
        <v>0</v>
      </c>
      <c r="DJ44" s="739">
        <f t="shared" si="50"/>
        <v>0</v>
      </c>
      <c r="DK44" s="739">
        <f t="shared" si="50"/>
        <v>0</v>
      </c>
      <c r="DL44" s="739">
        <f t="shared" si="50"/>
        <v>0</v>
      </c>
      <c r="DM44" s="739">
        <f t="shared" si="50"/>
        <v>0</v>
      </c>
      <c r="DN44" s="739">
        <f t="shared" si="50"/>
        <v>0</v>
      </c>
      <c r="DO44" s="739">
        <f t="shared" si="50"/>
        <v>0</v>
      </c>
      <c r="DP44" s="739">
        <f t="shared" si="50"/>
        <v>0</v>
      </c>
      <c r="DQ44" s="739">
        <f t="shared" si="50"/>
        <v>0</v>
      </c>
      <c r="DR44" s="739">
        <f t="shared" si="50"/>
        <v>0</v>
      </c>
      <c r="DS44" s="739">
        <f t="shared" si="50"/>
        <v>0</v>
      </c>
      <c r="DT44" s="739">
        <f t="shared" si="50"/>
        <v>0</v>
      </c>
      <c r="DU44" s="739">
        <f t="shared" si="50"/>
        <v>0</v>
      </c>
      <c r="DV44" s="81"/>
    </row>
    <row r="45" spans="1:126" s="965" customFormat="1" ht="5.45" hidden="1" outlineLevel="1" x14ac:dyDescent="0.15">
      <c r="A45" s="190"/>
      <c r="B45" s="190"/>
      <c r="C45" s="190"/>
      <c r="D45" s="190"/>
      <c r="E45" s="190"/>
      <c r="F45" s="190"/>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190"/>
    </row>
    <row r="46" spans="1:126" s="964" customFormat="1" ht="14.45" hidden="1" outlineLevel="1" x14ac:dyDescent="0.3">
      <c r="A46" s="81"/>
      <c r="B46" s="81"/>
      <c r="C46" s="574" t="s">
        <v>1018</v>
      </c>
      <c r="D46" s="81"/>
      <c r="E46" s="81"/>
      <c r="F46" s="81"/>
      <c r="G46" s="105">
        <f t="shared" ref="G46:AL46" si="51">IF((G$20-$E$10-1)&lt;0,0,IF((G$20-$E$10-1)&gt;G$27,G$27,(G$20-$E$10)))</f>
        <v>0</v>
      </c>
      <c r="H46" s="105">
        <f t="shared" si="51"/>
        <v>0</v>
      </c>
      <c r="I46" s="105">
        <f t="shared" si="51"/>
        <v>0</v>
      </c>
      <c r="J46" s="105">
        <f t="shared" si="51"/>
        <v>0</v>
      </c>
      <c r="K46" s="105">
        <f t="shared" si="51"/>
        <v>0</v>
      </c>
      <c r="L46" s="105">
        <f t="shared" si="51"/>
        <v>0</v>
      </c>
      <c r="M46" s="105">
        <f t="shared" si="51"/>
        <v>0</v>
      </c>
      <c r="N46" s="105">
        <f t="shared" si="51"/>
        <v>0</v>
      </c>
      <c r="O46" s="105">
        <f t="shared" si="51"/>
        <v>0</v>
      </c>
      <c r="P46" s="105">
        <f t="shared" si="51"/>
        <v>0</v>
      </c>
      <c r="Q46" s="105">
        <f t="shared" si="51"/>
        <v>0</v>
      </c>
      <c r="R46" s="105">
        <f t="shared" si="51"/>
        <v>0</v>
      </c>
      <c r="S46" s="105">
        <f t="shared" si="51"/>
        <v>0</v>
      </c>
      <c r="T46" s="105">
        <f t="shared" si="51"/>
        <v>0</v>
      </c>
      <c r="U46" s="105">
        <f t="shared" si="51"/>
        <v>0</v>
      </c>
      <c r="V46" s="105">
        <f t="shared" si="51"/>
        <v>0</v>
      </c>
      <c r="W46" s="105">
        <f t="shared" si="51"/>
        <v>0</v>
      </c>
      <c r="X46" s="105">
        <f t="shared" si="51"/>
        <v>0</v>
      </c>
      <c r="Y46" s="105">
        <f t="shared" si="51"/>
        <v>0</v>
      </c>
      <c r="Z46" s="105">
        <f t="shared" si="51"/>
        <v>0</v>
      </c>
      <c r="AA46" s="105">
        <f t="shared" si="51"/>
        <v>0</v>
      </c>
      <c r="AB46" s="105">
        <f t="shared" si="51"/>
        <v>0</v>
      </c>
      <c r="AC46" s="105">
        <f t="shared" si="51"/>
        <v>0</v>
      </c>
      <c r="AD46" s="105">
        <f t="shared" si="51"/>
        <v>0</v>
      </c>
      <c r="AE46" s="105">
        <f t="shared" si="51"/>
        <v>0</v>
      </c>
      <c r="AF46" s="105">
        <f t="shared" si="51"/>
        <v>0</v>
      </c>
      <c r="AG46" s="105">
        <f t="shared" si="51"/>
        <v>0</v>
      </c>
      <c r="AH46" s="105">
        <f t="shared" si="51"/>
        <v>0</v>
      </c>
      <c r="AI46" s="105">
        <f t="shared" si="51"/>
        <v>0</v>
      </c>
      <c r="AJ46" s="105">
        <f t="shared" si="51"/>
        <v>0</v>
      </c>
      <c r="AK46" s="105">
        <f t="shared" si="51"/>
        <v>0</v>
      </c>
      <c r="AL46" s="105">
        <f t="shared" si="51"/>
        <v>0</v>
      </c>
      <c r="AM46" s="105">
        <f t="shared" ref="AM46:BR46" si="52">IF((AM$20-$E$10-1)&lt;0,0,IF((AM$20-$E$10-1)&gt;AM$27,AM$27,(AM$20-$E$10)))</f>
        <v>0</v>
      </c>
      <c r="AN46" s="105">
        <f t="shared" si="52"/>
        <v>0</v>
      </c>
      <c r="AO46" s="105">
        <f t="shared" si="52"/>
        <v>0</v>
      </c>
      <c r="AP46" s="105">
        <f t="shared" si="52"/>
        <v>0</v>
      </c>
      <c r="AQ46" s="105">
        <f t="shared" si="52"/>
        <v>0</v>
      </c>
      <c r="AR46" s="105">
        <f t="shared" si="52"/>
        <v>0</v>
      </c>
      <c r="AS46" s="105">
        <f t="shared" si="52"/>
        <v>0</v>
      </c>
      <c r="AT46" s="105">
        <f t="shared" si="52"/>
        <v>0</v>
      </c>
      <c r="AU46" s="105">
        <f t="shared" si="52"/>
        <v>0</v>
      </c>
      <c r="AV46" s="105">
        <f t="shared" si="52"/>
        <v>0</v>
      </c>
      <c r="AW46" s="105">
        <f t="shared" si="52"/>
        <v>0</v>
      </c>
      <c r="AX46" s="105">
        <f t="shared" si="52"/>
        <v>0</v>
      </c>
      <c r="AY46" s="105">
        <f t="shared" si="52"/>
        <v>0</v>
      </c>
      <c r="AZ46" s="105">
        <f t="shared" si="52"/>
        <v>0</v>
      </c>
      <c r="BA46" s="105">
        <f t="shared" si="52"/>
        <v>0</v>
      </c>
      <c r="BB46" s="105">
        <f t="shared" si="52"/>
        <v>0</v>
      </c>
      <c r="BC46" s="105">
        <f t="shared" si="52"/>
        <v>31</v>
      </c>
      <c r="BD46" s="105">
        <f t="shared" si="52"/>
        <v>28</v>
      </c>
      <c r="BE46" s="105">
        <f t="shared" si="52"/>
        <v>31</v>
      </c>
      <c r="BF46" s="105">
        <f t="shared" si="52"/>
        <v>30</v>
      </c>
      <c r="BG46" s="105">
        <f t="shared" si="52"/>
        <v>31</v>
      </c>
      <c r="BH46" s="105">
        <f t="shared" si="52"/>
        <v>30</v>
      </c>
      <c r="BI46" s="105">
        <f t="shared" si="52"/>
        <v>31</v>
      </c>
      <c r="BJ46" s="105">
        <f t="shared" si="52"/>
        <v>31</v>
      </c>
      <c r="BK46" s="105">
        <f t="shared" si="52"/>
        <v>30</v>
      </c>
      <c r="BL46" s="105">
        <f t="shared" si="52"/>
        <v>31</v>
      </c>
      <c r="BM46" s="105">
        <f t="shared" si="52"/>
        <v>30</v>
      </c>
      <c r="BN46" s="105">
        <f t="shared" si="52"/>
        <v>31</v>
      </c>
      <c r="BO46" s="105">
        <f t="shared" si="52"/>
        <v>31</v>
      </c>
      <c r="BP46" s="105">
        <f t="shared" si="52"/>
        <v>28</v>
      </c>
      <c r="BQ46" s="105">
        <f t="shared" si="52"/>
        <v>31</v>
      </c>
      <c r="BR46" s="105">
        <f t="shared" si="52"/>
        <v>30</v>
      </c>
      <c r="BS46" s="105">
        <f t="shared" ref="BS46:CX46" si="53">IF((BS$20-$E$10-1)&lt;0,0,IF((BS$20-$E$10-1)&gt;BS$27,BS$27,(BS$20-$E$10)))</f>
        <v>31</v>
      </c>
      <c r="BT46" s="105">
        <f t="shared" si="53"/>
        <v>30</v>
      </c>
      <c r="BU46" s="105">
        <f t="shared" si="53"/>
        <v>31</v>
      </c>
      <c r="BV46" s="105">
        <f t="shared" si="53"/>
        <v>31</v>
      </c>
      <c r="BW46" s="105">
        <f t="shared" si="53"/>
        <v>30</v>
      </c>
      <c r="BX46" s="105">
        <f t="shared" si="53"/>
        <v>31</v>
      </c>
      <c r="BY46" s="105">
        <f t="shared" si="53"/>
        <v>30</v>
      </c>
      <c r="BZ46" s="105">
        <f t="shared" si="53"/>
        <v>31</v>
      </c>
      <c r="CA46" s="105">
        <f t="shared" si="53"/>
        <v>31</v>
      </c>
      <c r="CB46" s="105">
        <f t="shared" si="53"/>
        <v>29</v>
      </c>
      <c r="CC46" s="105">
        <f t="shared" si="53"/>
        <v>31</v>
      </c>
      <c r="CD46" s="105">
        <f t="shared" si="53"/>
        <v>30</v>
      </c>
      <c r="CE46" s="105">
        <f t="shared" si="53"/>
        <v>31</v>
      </c>
      <c r="CF46" s="105">
        <f t="shared" si="53"/>
        <v>30</v>
      </c>
      <c r="CG46" s="105">
        <f t="shared" si="53"/>
        <v>31</v>
      </c>
      <c r="CH46" s="105">
        <f t="shared" si="53"/>
        <v>31</v>
      </c>
      <c r="CI46" s="105">
        <f t="shared" si="53"/>
        <v>30</v>
      </c>
      <c r="CJ46" s="105">
        <f t="shared" si="53"/>
        <v>31</v>
      </c>
      <c r="CK46" s="105">
        <f t="shared" si="53"/>
        <v>30</v>
      </c>
      <c r="CL46" s="105">
        <f t="shared" si="53"/>
        <v>31</v>
      </c>
      <c r="CM46" s="105">
        <f t="shared" si="53"/>
        <v>31</v>
      </c>
      <c r="CN46" s="105">
        <f t="shared" si="53"/>
        <v>28</v>
      </c>
      <c r="CO46" s="105">
        <f t="shared" si="53"/>
        <v>31</v>
      </c>
      <c r="CP46" s="105">
        <f t="shared" si="53"/>
        <v>30</v>
      </c>
      <c r="CQ46" s="105">
        <f t="shared" si="53"/>
        <v>31</v>
      </c>
      <c r="CR46" s="105">
        <f t="shared" si="53"/>
        <v>30</v>
      </c>
      <c r="CS46" s="105">
        <f t="shared" si="53"/>
        <v>31</v>
      </c>
      <c r="CT46" s="105">
        <f t="shared" si="53"/>
        <v>31</v>
      </c>
      <c r="CU46" s="105">
        <f t="shared" si="53"/>
        <v>30</v>
      </c>
      <c r="CV46" s="105">
        <f t="shared" si="53"/>
        <v>31</v>
      </c>
      <c r="CW46" s="105">
        <f t="shared" si="53"/>
        <v>30</v>
      </c>
      <c r="CX46" s="105">
        <f t="shared" si="53"/>
        <v>31</v>
      </c>
      <c r="CY46" s="105">
        <f t="shared" ref="CY46:DU46" si="54">IF((CY$20-$E$10-1)&lt;0,0,IF((CY$20-$E$10-1)&gt;CY$27,CY$27,(CY$20-$E$10)))</f>
        <v>31</v>
      </c>
      <c r="CZ46" s="105">
        <f t="shared" si="54"/>
        <v>28</v>
      </c>
      <c r="DA46" s="105">
        <f t="shared" si="54"/>
        <v>31</v>
      </c>
      <c r="DB46" s="105">
        <f t="shared" si="54"/>
        <v>30</v>
      </c>
      <c r="DC46" s="105">
        <f t="shared" si="54"/>
        <v>31</v>
      </c>
      <c r="DD46" s="105">
        <f t="shared" si="54"/>
        <v>30</v>
      </c>
      <c r="DE46" s="105">
        <f t="shared" si="54"/>
        <v>31</v>
      </c>
      <c r="DF46" s="105">
        <f t="shared" si="54"/>
        <v>31</v>
      </c>
      <c r="DG46" s="105">
        <f t="shared" si="54"/>
        <v>30</v>
      </c>
      <c r="DH46" s="105">
        <f t="shared" si="54"/>
        <v>31</v>
      </c>
      <c r="DI46" s="105">
        <f t="shared" si="54"/>
        <v>30</v>
      </c>
      <c r="DJ46" s="105">
        <f t="shared" si="54"/>
        <v>31</v>
      </c>
      <c r="DK46" s="105">
        <f t="shared" si="54"/>
        <v>31</v>
      </c>
      <c r="DL46" s="105">
        <f t="shared" si="54"/>
        <v>28</v>
      </c>
      <c r="DM46" s="105">
        <f t="shared" si="54"/>
        <v>31</v>
      </c>
      <c r="DN46" s="105">
        <f t="shared" si="54"/>
        <v>30</v>
      </c>
      <c r="DO46" s="105">
        <f t="shared" si="54"/>
        <v>31</v>
      </c>
      <c r="DP46" s="105">
        <f t="shared" si="54"/>
        <v>30</v>
      </c>
      <c r="DQ46" s="105">
        <f t="shared" si="54"/>
        <v>31</v>
      </c>
      <c r="DR46" s="105">
        <f t="shared" si="54"/>
        <v>31</v>
      </c>
      <c r="DS46" s="105">
        <f t="shared" si="54"/>
        <v>30</v>
      </c>
      <c r="DT46" s="105">
        <f t="shared" si="54"/>
        <v>31</v>
      </c>
      <c r="DU46" s="105">
        <f t="shared" si="54"/>
        <v>30</v>
      </c>
      <c r="DV46" s="81"/>
    </row>
    <row r="47" spans="1:126" s="964" customFormat="1" ht="14.45" hidden="1" outlineLevel="1" x14ac:dyDescent="0.3">
      <c r="A47" s="81"/>
      <c r="B47" s="81"/>
      <c r="C47" s="574" t="s">
        <v>1019</v>
      </c>
      <c r="D47" s="81"/>
      <c r="E47" s="81"/>
      <c r="F47" s="81"/>
      <c r="G47" s="105">
        <f t="shared" ref="G47:AL47" si="55">IF(($E$9-G$18)&lt;0,0,IF(($E$9-G$18)&gt;G$27,G$27,($E$9-G$18)+1))</f>
        <v>31</v>
      </c>
      <c r="H47" s="105">
        <f t="shared" si="55"/>
        <v>28</v>
      </c>
      <c r="I47" s="105">
        <f t="shared" si="55"/>
        <v>31</v>
      </c>
      <c r="J47" s="105">
        <f t="shared" si="55"/>
        <v>30</v>
      </c>
      <c r="K47" s="105">
        <f t="shared" si="55"/>
        <v>31</v>
      </c>
      <c r="L47" s="105">
        <f t="shared" si="55"/>
        <v>30</v>
      </c>
      <c r="M47" s="105">
        <f t="shared" si="55"/>
        <v>31</v>
      </c>
      <c r="N47" s="105">
        <f t="shared" si="55"/>
        <v>31</v>
      </c>
      <c r="O47" s="105">
        <f t="shared" si="55"/>
        <v>30</v>
      </c>
      <c r="P47" s="105">
        <f t="shared" si="55"/>
        <v>31</v>
      </c>
      <c r="Q47" s="105">
        <f t="shared" si="55"/>
        <v>30</v>
      </c>
      <c r="R47" s="105">
        <f t="shared" si="55"/>
        <v>31</v>
      </c>
      <c r="S47" s="105">
        <f t="shared" si="55"/>
        <v>31</v>
      </c>
      <c r="T47" s="105">
        <f t="shared" si="55"/>
        <v>28</v>
      </c>
      <c r="U47" s="105">
        <f t="shared" si="55"/>
        <v>31</v>
      </c>
      <c r="V47" s="105">
        <f t="shared" si="55"/>
        <v>30</v>
      </c>
      <c r="W47" s="105">
        <f t="shared" si="55"/>
        <v>31</v>
      </c>
      <c r="X47" s="105">
        <f t="shared" si="55"/>
        <v>30</v>
      </c>
      <c r="Y47" s="105">
        <f t="shared" si="55"/>
        <v>31</v>
      </c>
      <c r="Z47" s="105">
        <f t="shared" si="55"/>
        <v>31</v>
      </c>
      <c r="AA47" s="105">
        <f t="shared" si="55"/>
        <v>30</v>
      </c>
      <c r="AB47" s="105">
        <f t="shared" si="55"/>
        <v>31</v>
      </c>
      <c r="AC47" s="105">
        <f t="shared" si="55"/>
        <v>30</v>
      </c>
      <c r="AD47" s="105">
        <f t="shared" si="55"/>
        <v>31</v>
      </c>
      <c r="AE47" s="105">
        <f t="shared" si="55"/>
        <v>31</v>
      </c>
      <c r="AF47" s="105">
        <f t="shared" si="55"/>
        <v>29</v>
      </c>
      <c r="AG47" s="105">
        <f t="shared" si="55"/>
        <v>31</v>
      </c>
      <c r="AH47" s="105">
        <f t="shared" si="55"/>
        <v>30</v>
      </c>
      <c r="AI47" s="105">
        <f t="shared" si="55"/>
        <v>31</v>
      </c>
      <c r="AJ47" s="105">
        <f t="shared" si="55"/>
        <v>30</v>
      </c>
      <c r="AK47" s="105">
        <f t="shared" si="55"/>
        <v>31</v>
      </c>
      <c r="AL47" s="105">
        <f t="shared" si="55"/>
        <v>31</v>
      </c>
      <c r="AM47" s="105">
        <f t="shared" ref="AM47:BR47" si="56">IF(($E$9-AM$18)&lt;0,0,IF(($E$9-AM$18)&gt;AM$27,AM$27,($E$9-AM$18)+1))</f>
        <v>30</v>
      </c>
      <c r="AN47" s="105">
        <f t="shared" si="56"/>
        <v>31</v>
      </c>
      <c r="AO47" s="105">
        <f t="shared" si="56"/>
        <v>30</v>
      </c>
      <c r="AP47" s="105">
        <f t="shared" si="56"/>
        <v>31</v>
      </c>
      <c r="AQ47" s="105">
        <f t="shared" si="56"/>
        <v>31</v>
      </c>
      <c r="AR47" s="105">
        <f t="shared" si="56"/>
        <v>28</v>
      </c>
      <c r="AS47" s="105">
        <f t="shared" si="56"/>
        <v>31</v>
      </c>
      <c r="AT47" s="105">
        <f t="shared" si="56"/>
        <v>30</v>
      </c>
      <c r="AU47" s="105">
        <f t="shared" si="56"/>
        <v>31</v>
      </c>
      <c r="AV47" s="105">
        <f t="shared" si="56"/>
        <v>30</v>
      </c>
      <c r="AW47" s="105">
        <f t="shared" si="56"/>
        <v>31</v>
      </c>
      <c r="AX47" s="105">
        <f t="shared" si="56"/>
        <v>31</v>
      </c>
      <c r="AY47" s="105">
        <f t="shared" si="56"/>
        <v>30</v>
      </c>
      <c r="AZ47" s="105">
        <f t="shared" si="56"/>
        <v>31</v>
      </c>
      <c r="BA47" s="105">
        <f t="shared" si="56"/>
        <v>30</v>
      </c>
      <c r="BB47" s="105">
        <f t="shared" si="56"/>
        <v>31</v>
      </c>
      <c r="BC47" s="105">
        <f t="shared" si="56"/>
        <v>31</v>
      </c>
      <c r="BD47" s="105">
        <f t="shared" si="56"/>
        <v>28</v>
      </c>
      <c r="BE47" s="105">
        <f t="shared" si="56"/>
        <v>31</v>
      </c>
      <c r="BF47" s="105">
        <f t="shared" si="56"/>
        <v>30</v>
      </c>
      <c r="BG47" s="105">
        <f t="shared" si="56"/>
        <v>31</v>
      </c>
      <c r="BH47" s="105">
        <f t="shared" si="56"/>
        <v>30</v>
      </c>
      <c r="BI47" s="105">
        <f t="shared" si="56"/>
        <v>31</v>
      </c>
      <c r="BJ47" s="105">
        <f t="shared" si="56"/>
        <v>31</v>
      </c>
      <c r="BK47" s="105">
        <f t="shared" si="56"/>
        <v>30</v>
      </c>
      <c r="BL47" s="105">
        <f t="shared" si="56"/>
        <v>31</v>
      </c>
      <c r="BM47" s="105">
        <f t="shared" si="56"/>
        <v>30</v>
      </c>
      <c r="BN47" s="105">
        <f t="shared" si="56"/>
        <v>31</v>
      </c>
      <c r="BO47" s="105">
        <f t="shared" si="56"/>
        <v>31</v>
      </c>
      <c r="BP47" s="105">
        <f t="shared" si="56"/>
        <v>28</v>
      </c>
      <c r="BQ47" s="105">
        <f t="shared" si="56"/>
        <v>31</v>
      </c>
      <c r="BR47" s="105">
        <f t="shared" si="56"/>
        <v>30</v>
      </c>
      <c r="BS47" s="105">
        <f t="shared" ref="BS47:CX47" si="57">IF(($E$9-BS$18)&lt;0,0,IF(($E$9-BS$18)&gt;BS$27,BS$27,($E$9-BS$18)+1))</f>
        <v>31</v>
      </c>
      <c r="BT47" s="105">
        <f t="shared" si="57"/>
        <v>30</v>
      </c>
      <c r="BU47" s="105">
        <f t="shared" si="57"/>
        <v>31</v>
      </c>
      <c r="BV47" s="105">
        <f t="shared" si="57"/>
        <v>31</v>
      </c>
      <c r="BW47" s="105">
        <f t="shared" si="57"/>
        <v>30</v>
      </c>
      <c r="BX47" s="105">
        <f t="shared" si="57"/>
        <v>31</v>
      </c>
      <c r="BY47" s="105">
        <f t="shared" si="57"/>
        <v>30</v>
      </c>
      <c r="BZ47" s="105">
        <f t="shared" si="57"/>
        <v>31</v>
      </c>
      <c r="CA47" s="105">
        <f t="shared" si="57"/>
        <v>31</v>
      </c>
      <c r="CB47" s="105">
        <f t="shared" si="57"/>
        <v>29</v>
      </c>
      <c r="CC47" s="105">
        <f t="shared" si="57"/>
        <v>31</v>
      </c>
      <c r="CD47" s="105">
        <f t="shared" si="57"/>
        <v>30</v>
      </c>
      <c r="CE47" s="105">
        <f t="shared" si="57"/>
        <v>31</v>
      </c>
      <c r="CF47" s="105">
        <f t="shared" si="57"/>
        <v>30</v>
      </c>
      <c r="CG47" s="105">
        <f t="shared" si="57"/>
        <v>31</v>
      </c>
      <c r="CH47" s="105">
        <f t="shared" si="57"/>
        <v>31</v>
      </c>
      <c r="CI47" s="105">
        <f t="shared" si="57"/>
        <v>30</v>
      </c>
      <c r="CJ47" s="105">
        <f t="shared" si="57"/>
        <v>31</v>
      </c>
      <c r="CK47" s="105">
        <f t="shared" si="57"/>
        <v>30</v>
      </c>
      <c r="CL47" s="105">
        <f t="shared" si="57"/>
        <v>31</v>
      </c>
      <c r="CM47" s="105">
        <f t="shared" si="57"/>
        <v>31</v>
      </c>
      <c r="CN47" s="105">
        <f t="shared" si="57"/>
        <v>28</v>
      </c>
      <c r="CO47" s="105">
        <f t="shared" si="57"/>
        <v>31</v>
      </c>
      <c r="CP47" s="105">
        <f t="shared" si="57"/>
        <v>30</v>
      </c>
      <c r="CQ47" s="105">
        <f t="shared" si="57"/>
        <v>31</v>
      </c>
      <c r="CR47" s="105">
        <f t="shared" si="57"/>
        <v>30</v>
      </c>
      <c r="CS47" s="105">
        <f t="shared" si="57"/>
        <v>31</v>
      </c>
      <c r="CT47" s="105">
        <f t="shared" si="57"/>
        <v>31</v>
      </c>
      <c r="CU47" s="105">
        <f t="shared" si="57"/>
        <v>30</v>
      </c>
      <c r="CV47" s="105">
        <f t="shared" si="57"/>
        <v>31</v>
      </c>
      <c r="CW47" s="105">
        <f t="shared" si="57"/>
        <v>30</v>
      </c>
      <c r="CX47" s="105">
        <f t="shared" si="57"/>
        <v>31</v>
      </c>
      <c r="CY47" s="105">
        <f t="shared" ref="CY47:DU47" si="58">IF(($E$9-CY$18)&lt;0,0,IF(($E$9-CY$18)&gt;CY$27,CY$27,($E$9-CY$18)+1))</f>
        <v>31</v>
      </c>
      <c r="CZ47" s="105">
        <f t="shared" si="58"/>
        <v>28</v>
      </c>
      <c r="DA47" s="105">
        <f t="shared" si="58"/>
        <v>31</v>
      </c>
      <c r="DB47" s="105">
        <f t="shared" si="58"/>
        <v>30</v>
      </c>
      <c r="DC47" s="105">
        <f t="shared" si="58"/>
        <v>31</v>
      </c>
      <c r="DD47" s="105">
        <f t="shared" si="58"/>
        <v>30</v>
      </c>
      <c r="DE47" s="105">
        <f t="shared" si="58"/>
        <v>31</v>
      </c>
      <c r="DF47" s="105">
        <f t="shared" si="58"/>
        <v>31</v>
      </c>
      <c r="DG47" s="105">
        <f t="shared" si="58"/>
        <v>30</v>
      </c>
      <c r="DH47" s="105">
        <f t="shared" si="58"/>
        <v>31</v>
      </c>
      <c r="DI47" s="105">
        <f t="shared" si="58"/>
        <v>30</v>
      </c>
      <c r="DJ47" s="105">
        <f t="shared" si="58"/>
        <v>31</v>
      </c>
      <c r="DK47" s="105">
        <f t="shared" si="58"/>
        <v>31</v>
      </c>
      <c r="DL47" s="105">
        <f t="shared" si="58"/>
        <v>28</v>
      </c>
      <c r="DM47" s="105">
        <f t="shared" si="58"/>
        <v>31</v>
      </c>
      <c r="DN47" s="105">
        <f t="shared" si="58"/>
        <v>30</v>
      </c>
      <c r="DO47" s="105">
        <f t="shared" si="58"/>
        <v>31</v>
      </c>
      <c r="DP47" s="105">
        <f t="shared" si="58"/>
        <v>30</v>
      </c>
      <c r="DQ47" s="105">
        <f t="shared" si="58"/>
        <v>31</v>
      </c>
      <c r="DR47" s="105">
        <f t="shared" si="58"/>
        <v>31</v>
      </c>
      <c r="DS47" s="105">
        <f t="shared" si="58"/>
        <v>30</v>
      </c>
      <c r="DT47" s="105">
        <f t="shared" si="58"/>
        <v>31</v>
      </c>
      <c r="DU47" s="105">
        <f t="shared" si="58"/>
        <v>30</v>
      </c>
      <c r="DV47" s="81"/>
    </row>
    <row r="48" spans="1:126" s="964" customFormat="1" ht="14.45" hidden="1" outlineLevel="1" x14ac:dyDescent="0.3">
      <c r="A48" s="81"/>
      <c r="B48" s="81"/>
      <c r="C48" s="973" t="s">
        <v>678</v>
      </c>
      <c r="D48" s="81"/>
      <c r="E48" s="1093">
        <f>SUM(G48:DU48)</f>
        <v>2160</v>
      </c>
      <c r="F48" s="81"/>
      <c r="G48" s="739">
        <f t="shared" ref="G48:BS48" si="59">MIN(G$46:G$47)</f>
        <v>0</v>
      </c>
      <c r="H48" s="739">
        <f t="shared" si="59"/>
        <v>0</v>
      </c>
      <c r="I48" s="739">
        <f t="shared" si="59"/>
        <v>0</v>
      </c>
      <c r="J48" s="739">
        <f t="shared" si="59"/>
        <v>0</v>
      </c>
      <c r="K48" s="739">
        <f t="shared" si="59"/>
        <v>0</v>
      </c>
      <c r="L48" s="739">
        <f t="shared" si="59"/>
        <v>0</v>
      </c>
      <c r="M48" s="739">
        <f t="shared" si="59"/>
        <v>0</v>
      </c>
      <c r="N48" s="739">
        <f t="shared" si="59"/>
        <v>0</v>
      </c>
      <c r="O48" s="739">
        <f t="shared" si="59"/>
        <v>0</v>
      </c>
      <c r="P48" s="739">
        <f t="shared" si="59"/>
        <v>0</v>
      </c>
      <c r="Q48" s="739">
        <f t="shared" si="59"/>
        <v>0</v>
      </c>
      <c r="R48" s="739">
        <f t="shared" si="59"/>
        <v>0</v>
      </c>
      <c r="S48" s="739">
        <f t="shared" si="59"/>
        <v>0</v>
      </c>
      <c r="T48" s="739">
        <f t="shared" si="59"/>
        <v>0</v>
      </c>
      <c r="U48" s="739">
        <f t="shared" si="59"/>
        <v>0</v>
      </c>
      <c r="V48" s="739">
        <f t="shared" si="59"/>
        <v>0</v>
      </c>
      <c r="W48" s="739">
        <f t="shared" si="59"/>
        <v>0</v>
      </c>
      <c r="X48" s="739">
        <f t="shared" si="59"/>
        <v>0</v>
      </c>
      <c r="Y48" s="739">
        <f t="shared" si="59"/>
        <v>0</v>
      </c>
      <c r="Z48" s="739">
        <f t="shared" si="59"/>
        <v>0</v>
      </c>
      <c r="AA48" s="739">
        <f t="shared" si="59"/>
        <v>0</v>
      </c>
      <c r="AB48" s="739">
        <f t="shared" si="59"/>
        <v>0</v>
      </c>
      <c r="AC48" s="739">
        <f t="shared" si="59"/>
        <v>0</v>
      </c>
      <c r="AD48" s="739">
        <f t="shared" si="59"/>
        <v>0</v>
      </c>
      <c r="AE48" s="739">
        <f t="shared" si="59"/>
        <v>0</v>
      </c>
      <c r="AF48" s="739">
        <f t="shared" si="59"/>
        <v>0</v>
      </c>
      <c r="AG48" s="739">
        <f t="shared" si="59"/>
        <v>0</v>
      </c>
      <c r="AH48" s="739">
        <f t="shared" si="59"/>
        <v>0</v>
      </c>
      <c r="AI48" s="739">
        <f t="shared" si="59"/>
        <v>0</v>
      </c>
      <c r="AJ48" s="739">
        <f t="shared" si="59"/>
        <v>0</v>
      </c>
      <c r="AK48" s="739">
        <f t="shared" si="59"/>
        <v>0</v>
      </c>
      <c r="AL48" s="739">
        <f t="shared" si="59"/>
        <v>0</v>
      </c>
      <c r="AM48" s="739">
        <f t="shared" si="59"/>
        <v>0</v>
      </c>
      <c r="AN48" s="739">
        <f t="shared" si="59"/>
        <v>0</v>
      </c>
      <c r="AO48" s="739">
        <f t="shared" si="59"/>
        <v>0</v>
      </c>
      <c r="AP48" s="739">
        <f t="shared" si="59"/>
        <v>0</v>
      </c>
      <c r="AQ48" s="739">
        <f t="shared" si="59"/>
        <v>0</v>
      </c>
      <c r="AR48" s="739">
        <f t="shared" si="59"/>
        <v>0</v>
      </c>
      <c r="AS48" s="739">
        <f t="shared" si="59"/>
        <v>0</v>
      </c>
      <c r="AT48" s="739">
        <f t="shared" si="59"/>
        <v>0</v>
      </c>
      <c r="AU48" s="739">
        <f t="shared" si="59"/>
        <v>0</v>
      </c>
      <c r="AV48" s="739">
        <f t="shared" si="59"/>
        <v>0</v>
      </c>
      <c r="AW48" s="739">
        <f t="shared" si="59"/>
        <v>0</v>
      </c>
      <c r="AX48" s="739">
        <f t="shared" si="59"/>
        <v>0</v>
      </c>
      <c r="AY48" s="739">
        <f t="shared" si="59"/>
        <v>0</v>
      </c>
      <c r="AZ48" s="739">
        <f t="shared" si="59"/>
        <v>0</v>
      </c>
      <c r="BA48" s="739">
        <f t="shared" si="59"/>
        <v>0</v>
      </c>
      <c r="BB48" s="739">
        <f t="shared" si="59"/>
        <v>0</v>
      </c>
      <c r="BC48" s="739">
        <f t="shared" si="59"/>
        <v>31</v>
      </c>
      <c r="BD48" s="739">
        <f t="shared" si="59"/>
        <v>28</v>
      </c>
      <c r="BE48" s="739">
        <f t="shared" si="59"/>
        <v>31</v>
      </c>
      <c r="BF48" s="739">
        <f t="shared" si="59"/>
        <v>30</v>
      </c>
      <c r="BG48" s="739">
        <f t="shared" si="59"/>
        <v>31</v>
      </c>
      <c r="BH48" s="739">
        <f t="shared" si="59"/>
        <v>30</v>
      </c>
      <c r="BI48" s="739">
        <f t="shared" si="59"/>
        <v>31</v>
      </c>
      <c r="BJ48" s="739">
        <f t="shared" si="59"/>
        <v>31</v>
      </c>
      <c r="BK48" s="739">
        <f t="shared" si="59"/>
        <v>30</v>
      </c>
      <c r="BL48" s="739">
        <f t="shared" si="59"/>
        <v>31</v>
      </c>
      <c r="BM48" s="739">
        <f t="shared" si="59"/>
        <v>30</v>
      </c>
      <c r="BN48" s="739">
        <f t="shared" si="59"/>
        <v>31</v>
      </c>
      <c r="BO48" s="739">
        <f t="shared" si="59"/>
        <v>31</v>
      </c>
      <c r="BP48" s="739">
        <f t="shared" si="59"/>
        <v>28</v>
      </c>
      <c r="BQ48" s="739">
        <f t="shared" si="59"/>
        <v>31</v>
      </c>
      <c r="BR48" s="739">
        <f t="shared" si="59"/>
        <v>30</v>
      </c>
      <c r="BS48" s="739">
        <f t="shared" si="59"/>
        <v>31</v>
      </c>
      <c r="BT48" s="739">
        <f t="shared" ref="BT48:DU48" si="60">MIN(BT$46:BT$47)</f>
        <v>30</v>
      </c>
      <c r="BU48" s="739">
        <f t="shared" si="60"/>
        <v>31</v>
      </c>
      <c r="BV48" s="739">
        <f t="shared" si="60"/>
        <v>31</v>
      </c>
      <c r="BW48" s="739">
        <f t="shared" si="60"/>
        <v>30</v>
      </c>
      <c r="BX48" s="739">
        <f t="shared" si="60"/>
        <v>31</v>
      </c>
      <c r="BY48" s="739">
        <f t="shared" si="60"/>
        <v>30</v>
      </c>
      <c r="BZ48" s="739">
        <f t="shared" si="60"/>
        <v>31</v>
      </c>
      <c r="CA48" s="739">
        <f t="shared" si="60"/>
        <v>31</v>
      </c>
      <c r="CB48" s="739">
        <f t="shared" si="60"/>
        <v>29</v>
      </c>
      <c r="CC48" s="739">
        <f t="shared" si="60"/>
        <v>31</v>
      </c>
      <c r="CD48" s="739">
        <f t="shared" si="60"/>
        <v>30</v>
      </c>
      <c r="CE48" s="739">
        <f t="shared" si="60"/>
        <v>31</v>
      </c>
      <c r="CF48" s="739">
        <f t="shared" si="60"/>
        <v>30</v>
      </c>
      <c r="CG48" s="739">
        <f t="shared" si="60"/>
        <v>31</v>
      </c>
      <c r="CH48" s="739">
        <f t="shared" si="60"/>
        <v>31</v>
      </c>
      <c r="CI48" s="739">
        <f t="shared" si="60"/>
        <v>30</v>
      </c>
      <c r="CJ48" s="739">
        <f t="shared" si="60"/>
        <v>31</v>
      </c>
      <c r="CK48" s="739">
        <f t="shared" si="60"/>
        <v>30</v>
      </c>
      <c r="CL48" s="739">
        <f t="shared" si="60"/>
        <v>31</v>
      </c>
      <c r="CM48" s="739">
        <f t="shared" si="60"/>
        <v>31</v>
      </c>
      <c r="CN48" s="739">
        <f t="shared" si="60"/>
        <v>28</v>
      </c>
      <c r="CO48" s="739">
        <f t="shared" si="60"/>
        <v>31</v>
      </c>
      <c r="CP48" s="739">
        <f t="shared" si="60"/>
        <v>30</v>
      </c>
      <c r="CQ48" s="739">
        <f t="shared" si="60"/>
        <v>31</v>
      </c>
      <c r="CR48" s="739">
        <f t="shared" si="60"/>
        <v>30</v>
      </c>
      <c r="CS48" s="739">
        <f t="shared" si="60"/>
        <v>31</v>
      </c>
      <c r="CT48" s="739">
        <f t="shared" si="60"/>
        <v>31</v>
      </c>
      <c r="CU48" s="739">
        <f t="shared" si="60"/>
        <v>30</v>
      </c>
      <c r="CV48" s="739">
        <f t="shared" si="60"/>
        <v>31</v>
      </c>
      <c r="CW48" s="739">
        <f t="shared" si="60"/>
        <v>30</v>
      </c>
      <c r="CX48" s="739">
        <f t="shared" si="60"/>
        <v>31</v>
      </c>
      <c r="CY48" s="739">
        <f t="shared" si="60"/>
        <v>31</v>
      </c>
      <c r="CZ48" s="739">
        <f t="shared" si="60"/>
        <v>28</v>
      </c>
      <c r="DA48" s="739">
        <f t="shared" si="60"/>
        <v>31</v>
      </c>
      <c r="DB48" s="739">
        <f t="shared" si="60"/>
        <v>30</v>
      </c>
      <c r="DC48" s="739">
        <f t="shared" si="60"/>
        <v>31</v>
      </c>
      <c r="DD48" s="739">
        <f t="shared" si="60"/>
        <v>30</v>
      </c>
      <c r="DE48" s="739">
        <f t="shared" si="60"/>
        <v>31</v>
      </c>
      <c r="DF48" s="739">
        <f t="shared" si="60"/>
        <v>31</v>
      </c>
      <c r="DG48" s="739">
        <f t="shared" si="60"/>
        <v>30</v>
      </c>
      <c r="DH48" s="739">
        <f t="shared" si="60"/>
        <v>31</v>
      </c>
      <c r="DI48" s="739">
        <f t="shared" si="60"/>
        <v>30</v>
      </c>
      <c r="DJ48" s="739">
        <f t="shared" si="60"/>
        <v>31</v>
      </c>
      <c r="DK48" s="739">
        <f t="shared" si="60"/>
        <v>31</v>
      </c>
      <c r="DL48" s="739">
        <f t="shared" si="60"/>
        <v>28</v>
      </c>
      <c r="DM48" s="739">
        <f t="shared" si="60"/>
        <v>31</v>
      </c>
      <c r="DN48" s="739">
        <f t="shared" si="60"/>
        <v>30</v>
      </c>
      <c r="DO48" s="739">
        <f t="shared" si="60"/>
        <v>31</v>
      </c>
      <c r="DP48" s="739">
        <f t="shared" si="60"/>
        <v>30</v>
      </c>
      <c r="DQ48" s="739">
        <f t="shared" si="60"/>
        <v>31</v>
      </c>
      <c r="DR48" s="739">
        <f t="shared" si="60"/>
        <v>31</v>
      </c>
      <c r="DS48" s="739">
        <f t="shared" si="60"/>
        <v>30</v>
      </c>
      <c r="DT48" s="739">
        <f t="shared" si="60"/>
        <v>31</v>
      </c>
      <c r="DU48" s="739">
        <f t="shared" si="60"/>
        <v>30</v>
      </c>
      <c r="DV48" s="81"/>
    </row>
    <row r="49" spans="1:126" s="965" customFormat="1" ht="5.45" hidden="1" outlineLevel="1" x14ac:dyDescent="0.15">
      <c r="A49" s="190"/>
      <c r="B49" s="190"/>
      <c r="C49" s="190"/>
      <c r="D49" s="190"/>
      <c r="E49" s="190"/>
      <c r="F49" s="190"/>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2"/>
      <c r="DF49" s="282"/>
      <c r="DG49" s="282"/>
      <c r="DH49" s="282"/>
      <c r="DI49" s="282"/>
      <c r="DJ49" s="282"/>
      <c r="DK49" s="282"/>
      <c r="DL49" s="282"/>
      <c r="DM49" s="282"/>
      <c r="DN49" s="282"/>
      <c r="DO49" s="282"/>
      <c r="DP49" s="282"/>
      <c r="DQ49" s="282"/>
      <c r="DR49" s="282"/>
      <c r="DS49" s="282"/>
      <c r="DT49" s="282"/>
      <c r="DU49" s="282"/>
      <c r="DV49" s="190"/>
    </row>
    <row r="50" spans="1:126" s="966" customFormat="1" ht="14.45" collapsed="1" x14ac:dyDescent="0.3">
      <c r="A50" s="995" t="s">
        <v>1032</v>
      </c>
      <c r="B50" s="116"/>
      <c r="C50" s="207" t="s">
        <v>769</v>
      </c>
      <c r="D50" s="116"/>
      <c r="E50" s="1093">
        <f>SUM(G50:DU50)</f>
        <v>6139452.054794522</v>
      </c>
      <c r="F50" s="116"/>
      <c r="G50" s="483">
        <f>((Inputs!$E$24*G$48)+(Inputs!$E$34*G$44))/Days_in_year</f>
        <v>0</v>
      </c>
      <c r="H50" s="483">
        <f>((Inputs!$E$24*H$48)+(Inputs!$E$34*H$44))/Days_in_year</f>
        <v>0</v>
      </c>
      <c r="I50" s="483">
        <f>((Inputs!$E$24*I$48)+(Inputs!$E$34*I$44))/Days_in_year</f>
        <v>0</v>
      </c>
      <c r="J50" s="483">
        <f>((Inputs!$E$24*J$48)+(Inputs!$E$34*J$44))/Days_in_year</f>
        <v>0</v>
      </c>
      <c r="K50" s="483">
        <f>((Inputs!$E$24*K$48)+(Inputs!$E$34*K$44))/Days_in_year</f>
        <v>0</v>
      </c>
      <c r="L50" s="483">
        <f>((Inputs!$E$24*L$48)+(Inputs!$E$34*L$44))/Days_in_year</f>
        <v>0</v>
      </c>
      <c r="M50" s="483">
        <f>((Inputs!$E$24*M$48)+(Inputs!$E$34*M$44))/Days_in_year</f>
        <v>0</v>
      </c>
      <c r="N50" s="483">
        <f>((Inputs!$E$24*N$48)+(Inputs!$E$34*N$44))/Days_in_year</f>
        <v>0</v>
      </c>
      <c r="O50" s="483">
        <f>((Inputs!$E$24*O$48)+(Inputs!$E$34*O$44))/Days_in_year</f>
        <v>0</v>
      </c>
      <c r="P50" s="483">
        <f>((Inputs!$E$24*P$48)+(Inputs!$E$34*P$44))/Days_in_year</f>
        <v>0</v>
      </c>
      <c r="Q50" s="483">
        <f>((Inputs!$E$24*Q$48)+(Inputs!$E$34*Q$44))/Days_in_year</f>
        <v>0</v>
      </c>
      <c r="R50" s="483">
        <f>((Inputs!$E$24*R$48)+(Inputs!$E$34*R$44))/Days_in_year</f>
        <v>0</v>
      </c>
      <c r="S50" s="483">
        <f>((Inputs!$E$24*S$48)+(Inputs!$E$34*S$44))/Days_in_year</f>
        <v>42465.753424657538</v>
      </c>
      <c r="T50" s="483">
        <f>((Inputs!$E$24*T$48)+(Inputs!$E$34*T$44))/Days_in_year</f>
        <v>38356.164383561641</v>
      </c>
      <c r="U50" s="483">
        <f>((Inputs!$E$24*U$48)+(Inputs!$E$34*U$44))/Days_in_year</f>
        <v>42465.753424657538</v>
      </c>
      <c r="V50" s="483">
        <f>((Inputs!$E$24*V$48)+(Inputs!$E$34*V$44))/Days_in_year</f>
        <v>41095.890410958906</v>
      </c>
      <c r="W50" s="483">
        <f>((Inputs!$E$24*W$48)+(Inputs!$E$34*W$44))/Days_in_year</f>
        <v>42465.753424657538</v>
      </c>
      <c r="X50" s="483">
        <f>((Inputs!$E$24*X$48)+(Inputs!$E$34*X$44))/Days_in_year</f>
        <v>41095.890410958906</v>
      </c>
      <c r="Y50" s="483">
        <f>((Inputs!$E$24*Y$48)+(Inputs!$E$34*Y$44))/Days_in_year</f>
        <v>42465.753424657538</v>
      </c>
      <c r="Z50" s="483">
        <f>((Inputs!$E$24*Z$48)+(Inputs!$E$34*Z$44))/Days_in_year</f>
        <v>42465.753424657538</v>
      </c>
      <c r="AA50" s="483">
        <f>((Inputs!$E$24*AA$48)+(Inputs!$E$34*AA$44))/Days_in_year</f>
        <v>41095.890410958906</v>
      </c>
      <c r="AB50" s="483">
        <f>((Inputs!$E$24*AB$48)+(Inputs!$E$34*AB$44))/Days_in_year</f>
        <v>42465.753424657538</v>
      </c>
      <c r="AC50" s="483">
        <f>((Inputs!$E$24*AC$48)+(Inputs!$E$34*AC$44))/Days_in_year</f>
        <v>41095.890410958906</v>
      </c>
      <c r="AD50" s="483">
        <f>((Inputs!$E$24*AD$48)+(Inputs!$E$34*AD$44))/Days_in_year</f>
        <v>42465.753424657538</v>
      </c>
      <c r="AE50" s="483">
        <f>((Inputs!$E$24*AE$48)+(Inputs!$E$34*AE$44))/Days_in_year</f>
        <v>42465.753424657538</v>
      </c>
      <c r="AF50" s="483">
        <f>((Inputs!$E$24*AF$48)+(Inputs!$E$34*AF$44))/Days_in_year</f>
        <v>39726.027397260274</v>
      </c>
      <c r="AG50" s="483">
        <f>((Inputs!$E$24*AG$48)+(Inputs!$E$34*AG$44))/Days_in_year</f>
        <v>42465.753424657538</v>
      </c>
      <c r="AH50" s="483">
        <f>((Inputs!$E$24*AH$48)+(Inputs!$E$34*AH$44))/Days_in_year</f>
        <v>41095.890410958906</v>
      </c>
      <c r="AI50" s="483">
        <f>((Inputs!$E$24*AI$48)+(Inputs!$E$34*AI$44))/Days_in_year</f>
        <v>42465.753424657538</v>
      </c>
      <c r="AJ50" s="483">
        <f>((Inputs!$E$24*AJ$48)+(Inputs!$E$34*AJ$44))/Days_in_year</f>
        <v>41095.890410958906</v>
      </c>
      <c r="AK50" s="483">
        <f>((Inputs!$E$24*AK$48)+(Inputs!$E$34*AK$44))/Days_in_year</f>
        <v>42465.753424657538</v>
      </c>
      <c r="AL50" s="483">
        <f>((Inputs!$E$24*AL$48)+(Inputs!$E$34*AL$44))/Days_in_year</f>
        <v>42465.753424657538</v>
      </c>
      <c r="AM50" s="483">
        <f>((Inputs!$E$24*AM$48)+(Inputs!$E$34*AM$44))/Days_in_year</f>
        <v>41095.890410958906</v>
      </c>
      <c r="AN50" s="483">
        <f>((Inputs!$E$24*AN$48)+(Inputs!$E$34*AN$44))/Days_in_year</f>
        <v>42465.753424657538</v>
      </c>
      <c r="AO50" s="483">
        <f>((Inputs!$E$24*AO$48)+(Inputs!$E$34*AO$44))/Days_in_year</f>
        <v>41095.890410958906</v>
      </c>
      <c r="AP50" s="483">
        <f>((Inputs!$E$24*AP$48)+(Inputs!$E$34*AP$44))/Days_in_year</f>
        <v>42465.753424657538</v>
      </c>
      <c r="AQ50" s="483">
        <f>((Inputs!$E$24*AQ$48)+(Inputs!$E$34*AQ$44))/Days_in_year</f>
        <v>42465.753424657538</v>
      </c>
      <c r="AR50" s="483">
        <f>((Inputs!$E$24*AR$48)+(Inputs!$E$34*AR$44))/Days_in_year</f>
        <v>38356.164383561641</v>
      </c>
      <c r="AS50" s="483">
        <f>((Inputs!$E$24*AS$48)+(Inputs!$E$34*AS$44))/Days_in_year</f>
        <v>42465.753424657538</v>
      </c>
      <c r="AT50" s="483">
        <f>((Inputs!$E$24*AT$48)+(Inputs!$E$34*AT$44))/Days_in_year</f>
        <v>41095.890410958906</v>
      </c>
      <c r="AU50" s="483">
        <f>((Inputs!$E$24*AU$48)+(Inputs!$E$34*AU$44))/Days_in_year</f>
        <v>42465.753424657538</v>
      </c>
      <c r="AV50" s="483">
        <f>((Inputs!$E$24*AV$48)+(Inputs!$E$34*AV$44))/Days_in_year</f>
        <v>41095.890410958906</v>
      </c>
      <c r="AW50" s="483">
        <f>((Inputs!$E$24*AW$48)+(Inputs!$E$34*AW$44))/Days_in_year</f>
        <v>42465.753424657538</v>
      </c>
      <c r="AX50" s="483">
        <f>((Inputs!$E$24*AX$48)+(Inputs!$E$34*AX$44))/Days_in_year</f>
        <v>42465.753424657538</v>
      </c>
      <c r="AY50" s="483">
        <f>((Inputs!$E$24*AY$48)+(Inputs!$E$34*AY$44))/Days_in_year</f>
        <v>41095.890410958906</v>
      </c>
      <c r="AZ50" s="483">
        <f>((Inputs!$E$24*AZ$48)+(Inputs!$E$34*AZ$44))/Days_in_year</f>
        <v>42465.753424657538</v>
      </c>
      <c r="BA50" s="483">
        <f>((Inputs!$E$24*BA$48)+(Inputs!$E$34*BA$44))/Days_in_year</f>
        <v>41095.890410958906</v>
      </c>
      <c r="BB50" s="483">
        <f>((Inputs!$E$24*BB$48)+(Inputs!$E$34*BB$44))/Days_in_year</f>
        <v>42465.753424657538</v>
      </c>
      <c r="BC50" s="483">
        <f>((Inputs!$E$24*BC$48)+(Inputs!$E$34*BC$44))/Days_in_year</f>
        <v>66565.068493150684</v>
      </c>
      <c r="BD50" s="483">
        <f>((Inputs!$E$24*BD$48)+(Inputs!$E$34*BD$44))/Days_in_year</f>
        <v>60123.28767123288</v>
      </c>
      <c r="BE50" s="483">
        <f>((Inputs!$E$24*BE$48)+(Inputs!$E$34*BE$44))/Days_in_year</f>
        <v>66565.068493150684</v>
      </c>
      <c r="BF50" s="483">
        <f>((Inputs!$E$24*BF$48)+(Inputs!$E$34*BF$44))/Days_in_year</f>
        <v>64417.808219178085</v>
      </c>
      <c r="BG50" s="483">
        <f>((Inputs!$E$24*BG$48)+(Inputs!$E$34*BG$44))/Days_in_year</f>
        <v>66565.068493150684</v>
      </c>
      <c r="BH50" s="483">
        <f>((Inputs!$E$24*BH$48)+(Inputs!$E$34*BH$44))/Days_in_year</f>
        <v>64417.808219178085</v>
      </c>
      <c r="BI50" s="483">
        <f>((Inputs!$E$24*BI$48)+(Inputs!$E$34*BI$44))/Days_in_year</f>
        <v>66565.068493150684</v>
      </c>
      <c r="BJ50" s="483">
        <f>((Inputs!$E$24*BJ$48)+(Inputs!$E$34*BJ$44))/Days_in_year</f>
        <v>66565.068493150684</v>
      </c>
      <c r="BK50" s="483">
        <f>((Inputs!$E$24*BK$48)+(Inputs!$E$34*BK$44))/Days_in_year</f>
        <v>64417.808219178085</v>
      </c>
      <c r="BL50" s="483">
        <f>((Inputs!$E$24*BL$48)+(Inputs!$E$34*BL$44))/Days_in_year</f>
        <v>66565.068493150684</v>
      </c>
      <c r="BM50" s="483">
        <f>((Inputs!$E$24*BM$48)+(Inputs!$E$34*BM$44))/Days_in_year</f>
        <v>64417.808219178085</v>
      </c>
      <c r="BN50" s="483">
        <f>((Inputs!$E$24*BN$48)+(Inputs!$E$34*BN$44))/Days_in_year</f>
        <v>66565.068493150684</v>
      </c>
      <c r="BO50" s="483">
        <f>((Inputs!$E$24*BO$48)+(Inputs!$E$34*BO$44))/Days_in_year</f>
        <v>66565.068493150684</v>
      </c>
      <c r="BP50" s="483">
        <f>((Inputs!$E$24*BP$48)+(Inputs!$E$34*BP$44))/Days_in_year</f>
        <v>60123.28767123288</v>
      </c>
      <c r="BQ50" s="483">
        <f>((Inputs!$E$24*BQ$48)+(Inputs!$E$34*BQ$44))/Days_in_year</f>
        <v>66565.068493150684</v>
      </c>
      <c r="BR50" s="483">
        <f>((Inputs!$E$24*BR$48)+(Inputs!$E$34*BR$44))/Days_in_year</f>
        <v>64417.808219178085</v>
      </c>
      <c r="BS50" s="483">
        <f>((Inputs!$E$24*BS$48)+(Inputs!$E$34*BS$44))/Days_in_year</f>
        <v>66565.068493150684</v>
      </c>
      <c r="BT50" s="483">
        <f>((Inputs!$E$24*BT$48)+(Inputs!$E$34*BT$44))/Days_in_year</f>
        <v>64417.808219178085</v>
      </c>
      <c r="BU50" s="483">
        <f>((Inputs!$E$24*BU$48)+(Inputs!$E$34*BU$44))/Days_in_year</f>
        <v>66565.068493150684</v>
      </c>
      <c r="BV50" s="483">
        <f>((Inputs!$E$24*BV$48)+(Inputs!$E$34*BV$44))/Days_in_year</f>
        <v>66565.068493150684</v>
      </c>
      <c r="BW50" s="483">
        <f>((Inputs!$E$24*BW$48)+(Inputs!$E$34*BW$44))/Days_in_year</f>
        <v>64417.808219178085</v>
      </c>
      <c r="BX50" s="483">
        <f>((Inputs!$E$24*BX$48)+(Inputs!$E$34*BX$44))/Days_in_year</f>
        <v>66565.068493150684</v>
      </c>
      <c r="BY50" s="483">
        <f>((Inputs!$E$24*BY$48)+(Inputs!$E$34*BY$44))/Days_in_year</f>
        <v>64417.808219178085</v>
      </c>
      <c r="BZ50" s="483">
        <f>((Inputs!$E$24*BZ$48)+(Inputs!$E$34*BZ$44))/Days_in_year</f>
        <v>66565.068493150684</v>
      </c>
      <c r="CA50" s="483">
        <f>((Inputs!$E$24*CA$48)+(Inputs!$E$34*CA$44))/Days_in_year</f>
        <v>66565.068493150684</v>
      </c>
      <c r="CB50" s="483">
        <f>((Inputs!$E$24*CB$48)+(Inputs!$E$34*CB$44))/Days_in_year</f>
        <v>62270.547945205479</v>
      </c>
      <c r="CC50" s="483">
        <f>((Inputs!$E$24*CC$48)+(Inputs!$E$34*CC$44))/Days_in_year</f>
        <v>66565.068493150684</v>
      </c>
      <c r="CD50" s="483">
        <f>((Inputs!$E$24*CD$48)+(Inputs!$E$34*CD$44))/Days_in_year</f>
        <v>64417.808219178085</v>
      </c>
      <c r="CE50" s="483">
        <f>((Inputs!$E$24*CE$48)+(Inputs!$E$34*CE$44))/Days_in_year</f>
        <v>66565.068493150684</v>
      </c>
      <c r="CF50" s="483">
        <f>((Inputs!$E$24*CF$48)+(Inputs!$E$34*CF$44))/Days_in_year</f>
        <v>64417.808219178085</v>
      </c>
      <c r="CG50" s="483">
        <f>((Inputs!$E$24*CG$48)+(Inputs!$E$34*CG$44))/Days_in_year</f>
        <v>66565.068493150684</v>
      </c>
      <c r="CH50" s="483">
        <f>((Inputs!$E$24*CH$48)+(Inputs!$E$34*CH$44))/Days_in_year</f>
        <v>66565.068493150684</v>
      </c>
      <c r="CI50" s="483">
        <f>((Inputs!$E$24*CI$48)+(Inputs!$E$34*CI$44))/Days_in_year</f>
        <v>64417.808219178085</v>
      </c>
      <c r="CJ50" s="483">
        <f>((Inputs!$E$24*CJ$48)+(Inputs!$E$34*CJ$44))/Days_in_year</f>
        <v>66565.068493150684</v>
      </c>
      <c r="CK50" s="483">
        <f>((Inputs!$E$24*CK$48)+(Inputs!$E$34*CK$44))/Days_in_year</f>
        <v>64417.808219178085</v>
      </c>
      <c r="CL50" s="483">
        <f>((Inputs!$E$24*CL$48)+(Inputs!$E$34*CL$44))/Days_in_year</f>
        <v>66565.068493150684</v>
      </c>
      <c r="CM50" s="483">
        <f>((Inputs!$E$24*CM$48)+(Inputs!$E$34*CM$44))/Days_in_year</f>
        <v>66565.068493150684</v>
      </c>
      <c r="CN50" s="483">
        <f>((Inputs!$E$24*CN$48)+(Inputs!$E$34*CN$44))/Days_in_year</f>
        <v>60123.28767123288</v>
      </c>
      <c r="CO50" s="483">
        <f>((Inputs!$E$24*CO$48)+(Inputs!$E$34*CO$44))/Days_in_year</f>
        <v>66565.068493150684</v>
      </c>
      <c r="CP50" s="483">
        <f>((Inputs!$E$24*CP$48)+(Inputs!$E$34*CP$44))/Days_in_year</f>
        <v>64417.808219178085</v>
      </c>
      <c r="CQ50" s="483">
        <f>((Inputs!$E$24*CQ$48)+(Inputs!$E$34*CQ$44))/Days_in_year</f>
        <v>66565.068493150684</v>
      </c>
      <c r="CR50" s="483">
        <f>((Inputs!$E$24*CR$48)+(Inputs!$E$34*CR$44))/Days_in_year</f>
        <v>64417.808219178085</v>
      </c>
      <c r="CS50" s="483">
        <f>((Inputs!$E$24*CS$48)+(Inputs!$E$34*CS$44))/Days_in_year</f>
        <v>66565.068493150684</v>
      </c>
      <c r="CT50" s="483">
        <f>((Inputs!$E$24*CT$48)+(Inputs!$E$34*CT$44))/Days_in_year</f>
        <v>66565.068493150684</v>
      </c>
      <c r="CU50" s="483">
        <f>((Inputs!$E$24*CU$48)+(Inputs!$E$34*CU$44))/Days_in_year</f>
        <v>64417.808219178085</v>
      </c>
      <c r="CV50" s="483">
        <f>((Inputs!$E$24*CV$48)+(Inputs!$E$34*CV$44))/Days_in_year</f>
        <v>66565.068493150684</v>
      </c>
      <c r="CW50" s="483">
        <f>((Inputs!$E$24*CW$48)+(Inputs!$E$34*CW$44))/Days_in_year</f>
        <v>64417.808219178085</v>
      </c>
      <c r="CX50" s="483">
        <f>((Inputs!$E$24*CX$48)+(Inputs!$E$34*CX$44))/Days_in_year</f>
        <v>66565.068493150684</v>
      </c>
      <c r="CY50" s="483">
        <f>((Inputs!$E$24*CY$48)+(Inputs!$E$34*CY$44))/Days_in_year</f>
        <v>66565.068493150684</v>
      </c>
      <c r="CZ50" s="483">
        <f>((Inputs!$E$24*CZ$48)+(Inputs!$E$34*CZ$44))/Days_in_year</f>
        <v>60123.28767123288</v>
      </c>
      <c r="DA50" s="483">
        <f>((Inputs!$E$24*DA$48)+(Inputs!$E$34*DA$44))/Days_in_year</f>
        <v>66565.068493150684</v>
      </c>
      <c r="DB50" s="483">
        <f>((Inputs!$E$24*DB$48)+(Inputs!$E$34*DB$44))/Days_in_year</f>
        <v>64417.808219178085</v>
      </c>
      <c r="DC50" s="483">
        <f>((Inputs!$E$24*DC$48)+(Inputs!$E$34*DC$44))/Days_in_year</f>
        <v>66565.068493150684</v>
      </c>
      <c r="DD50" s="483">
        <f>((Inputs!$E$24*DD$48)+(Inputs!$E$34*DD$44))/Days_in_year</f>
        <v>64417.808219178085</v>
      </c>
      <c r="DE50" s="483">
        <f>((Inputs!$E$24*DE$48)+(Inputs!$E$34*DE$44))/Days_in_year</f>
        <v>66565.068493150684</v>
      </c>
      <c r="DF50" s="483">
        <f>((Inputs!$E$24*DF$48)+(Inputs!$E$34*DF$44))/Days_in_year</f>
        <v>66565.068493150684</v>
      </c>
      <c r="DG50" s="483">
        <f>((Inputs!$E$24*DG$48)+(Inputs!$E$34*DG$44))/Days_in_year</f>
        <v>64417.808219178085</v>
      </c>
      <c r="DH50" s="483">
        <f>((Inputs!$E$24*DH$48)+(Inputs!$E$34*DH$44))/Days_in_year</f>
        <v>66565.068493150684</v>
      </c>
      <c r="DI50" s="483">
        <f>((Inputs!$E$24*DI$48)+(Inputs!$E$34*DI$44))/Days_in_year</f>
        <v>64417.808219178085</v>
      </c>
      <c r="DJ50" s="483">
        <f>((Inputs!$E$24*DJ$48)+(Inputs!$E$34*DJ$44))/Days_in_year</f>
        <v>66565.068493150684</v>
      </c>
      <c r="DK50" s="483">
        <f>((Inputs!$E$24*DK$48)+(Inputs!$E$34*DK$44))/Days_in_year</f>
        <v>66565.068493150684</v>
      </c>
      <c r="DL50" s="483">
        <f>((Inputs!$E$24*DL$48)+(Inputs!$E$34*DL$44))/Days_in_year</f>
        <v>60123.28767123288</v>
      </c>
      <c r="DM50" s="483">
        <f>((Inputs!$E$24*DM$48)+(Inputs!$E$34*DM$44))/Days_in_year</f>
        <v>66565.068493150684</v>
      </c>
      <c r="DN50" s="483">
        <f>((Inputs!$E$24*DN$48)+(Inputs!$E$34*DN$44))/Days_in_year</f>
        <v>64417.808219178085</v>
      </c>
      <c r="DO50" s="483">
        <f>((Inputs!$E$24*DO$48)+(Inputs!$E$34*DO$44))/Days_in_year</f>
        <v>66565.068493150684</v>
      </c>
      <c r="DP50" s="483">
        <f>((Inputs!$E$24*DP$48)+(Inputs!$E$34*DP$44))/Days_in_year</f>
        <v>64417.808219178085</v>
      </c>
      <c r="DQ50" s="483">
        <f>((Inputs!$E$24*DQ$48)+(Inputs!$E$34*DQ$44))/Days_in_year</f>
        <v>66565.068493150684</v>
      </c>
      <c r="DR50" s="483">
        <f>((Inputs!$E$24*DR$48)+(Inputs!$E$34*DR$44))/Days_in_year</f>
        <v>66565.068493150684</v>
      </c>
      <c r="DS50" s="483">
        <f>((Inputs!$E$24*DS$48)+(Inputs!$E$34*DS$44))/Days_in_year</f>
        <v>64417.808219178085</v>
      </c>
      <c r="DT50" s="483">
        <f>((Inputs!$E$24*DT$48)+(Inputs!$E$34*DT$44))/Days_in_year</f>
        <v>66565.068493150684</v>
      </c>
      <c r="DU50" s="483">
        <f>((Inputs!$E$24*DU$48)+(Inputs!$E$34*DU$44))/Days_in_year</f>
        <v>64417.808219178085</v>
      </c>
      <c r="DV50" s="81"/>
    </row>
    <row r="51" spans="1:126" s="963" customFormat="1" ht="14.45" x14ac:dyDescent="0.3">
      <c r="A51" s="995" t="s">
        <v>1032</v>
      </c>
      <c r="B51" s="115"/>
      <c r="C51" s="208" t="s">
        <v>768</v>
      </c>
      <c r="D51" s="115"/>
      <c r="E51" s="1093">
        <f>SUM(G51:DU51)</f>
        <v>6139452.054794522</v>
      </c>
      <c r="F51" s="115"/>
      <c r="G51" s="397">
        <f t="shared" ref="G51:Y51" si="61">G$50*G$38</f>
        <v>0</v>
      </c>
      <c r="H51" s="397">
        <f t="shared" si="61"/>
        <v>0</v>
      </c>
      <c r="I51" s="397">
        <f t="shared" si="61"/>
        <v>0</v>
      </c>
      <c r="J51" s="397">
        <f t="shared" si="61"/>
        <v>0</v>
      </c>
      <c r="K51" s="397">
        <f t="shared" si="61"/>
        <v>0</v>
      </c>
      <c r="L51" s="397">
        <f t="shared" si="61"/>
        <v>0</v>
      </c>
      <c r="M51" s="397">
        <f t="shared" si="61"/>
        <v>0</v>
      </c>
      <c r="N51" s="397">
        <f t="shared" si="61"/>
        <v>0</v>
      </c>
      <c r="O51" s="397">
        <f t="shared" si="61"/>
        <v>0</v>
      </c>
      <c r="P51" s="397">
        <f t="shared" si="61"/>
        <v>0</v>
      </c>
      <c r="Q51" s="397">
        <f t="shared" si="61"/>
        <v>0</v>
      </c>
      <c r="R51" s="397">
        <f t="shared" si="61"/>
        <v>0</v>
      </c>
      <c r="S51" s="397">
        <f t="shared" si="61"/>
        <v>42465.753424657538</v>
      </c>
      <c r="T51" s="397">
        <f t="shared" si="61"/>
        <v>38356.164383561641</v>
      </c>
      <c r="U51" s="397">
        <f t="shared" si="61"/>
        <v>42465.753424657538</v>
      </c>
      <c r="V51" s="397">
        <f t="shared" si="61"/>
        <v>41095.890410958906</v>
      </c>
      <c r="W51" s="397">
        <f t="shared" si="61"/>
        <v>42465.753424657538</v>
      </c>
      <c r="X51" s="397">
        <f t="shared" si="61"/>
        <v>41095.890410958906</v>
      </c>
      <c r="Y51" s="397">
        <f t="shared" si="61"/>
        <v>42465.753424657538</v>
      </c>
      <c r="Z51" s="397">
        <f t="shared" ref="Z51:BE51" si="62">Z$50*Z$38</f>
        <v>42465.753424657538</v>
      </c>
      <c r="AA51" s="397">
        <f t="shared" si="62"/>
        <v>41095.890410958906</v>
      </c>
      <c r="AB51" s="397">
        <f t="shared" si="62"/>
        <v>42465.753424657538</v>
      </c>
      <c r="AC51" s="397">
        <f t="shared" si="62"/>
        <v>41095.890410958906</v>
      </c>
      <c r="AD51" s="397">
        <f t="shared" si="62"/>
        <v>42465.753424657538</v>
      </c>
      <c r="AE51" s="397">
        <f t="shared" si="62"/>
        <v>42465.753424657538</v>
      </c>
      <c r="AF51" s="397">
        <f t="shared" si="62"/>
        <v>39726.027397260274</v>
      </c>
      <c r="AG51" s="397">
        <f t="shared" si="62"/>
        <v>42465.753424657538</v>
      </c>
      <c r="AH51" s="397">
        <f t="shared" si="62"/>
        <v>41095.890410958906</v>
      </c>
      <c r="AI51" s="397">
        <f t="shared" si="62"/>
        <v>42465.753424657538</v>
      </c>
      <c r="AJ51" s="397">
        <f t="shared" si="62"/>
        <v>41095.890410958906</v>
      </c>
      <c r="AK51" s="397">
        <f t="shared" si="62"/>
        <v>42465.753424657538</v>
      </c>
      <c r="AL51" s="397">
        <f t="shared" si="62"/>
        <v>42465.753424657538</v>
      </c>
      <c r="AM51" s="397">
        <f t="shared" si="62"/>
        <v>41095.890410958906</v>
      </c>
      <c r="AN51" s="397">
        <f t="shared" si="62"/>
        <v>42465.753424657538</v>
      </c>
      <c r="AO51" s="397">
        <f t="shared" si="62"/>
        <v>41095.890410958906</v>
      </c>
      <c r="AP51" s="397">
        <f t="shared" si="62"/>
        <v>42465.753424657538</v>
      </c>
      <c r="AQ51" s="397">
        <f t="shared" si="62"/>
        <v>42465.753424657538</v>
      </c>
      <c r="AR51" s="397">
        <f t="shared" si="62"/>
        <v>38356.164383561641</v>
      </c>
      <c r="AS51" s="397">
        <f t="shared" si="62"/>
        <v>42465.753424657538</v>
      </c>
      <c r="AT51" s="397">
        <f t="shared" si="62"/>
        <v>41095.890410958906</v>
      </c>
      <c r="AU51" s="397">
        <f t="shared" si="62"/>
        <v>42465.753424657538</v>
      </c>
      <c r="AV51" s="397">
        <f t="shared" si="62"/>
        <v>41095.890410958906</v>
      </c>
      <c r="AW51" s="397">
        <f t="shared" si="62"/>
        <v>42465.753424657538</v>
      </c>
      <c r="AX51" s="397">
        <f t="shared" si="62"/>
        <v>42465.753424657538</v>
      </c>
      <c r="AY51" s="397">
        <f t="shared" si="62"/>
        <v>41095.890410958906</v>
      </c>
      <c r="AZ51" s="397">
        <f t="shared" si="62"/>
        <v>42465.753424657538</v>
      </c>
      <c r="BA51" s="397">
        <f t="shared" si="62"/>
        <v>41095.890410958906</v>
      </c>
      <c r="BB51" s="397">
        <f t="shared" si="62"/>
        <v>42465.753424657538</v>
      </c>
      <c r="BC51" s="397">
        <f t="shared" si="62"/>
        <v>66565.068493150684</v>
      </c>
      <c r="BD51" s="397">
        <f t="shared" si="62"/>
        <v>60123.28767123288</v>
      </c>
      <c r="BE51" s="397">
        <f t="shared" si="62"/>
        <v>66565.068493150684</v>
      </c>
      <c r="BF51" s="397">
        <f t="shared" ref="BF51:CK51" si="63">BF$50*BF$38</f>
        <v>64417.808219178085</v>
      </c>
      <c r="BG51" s="397">
        <f t="shared" si="63"/>
        <v>66565.068493150684</v>
      </c>
      <c r="BH51" s="397">
        <f t="shared" si="63"/>
        <v>64417.808219178085</v>
      </c>
      <c r="BI51" s="397">
        <f t="shared" si="63"/>
        <v>66565.068493150684</v>
      </c>
      <c r="BJ51" s="397">
        <f t="shared" si="63"/>
        <v>66565.068493150684</v>
      </c>
      <c r="BK51" s="397">
        <f t="shared" si="63"/>
        <v>64417.808219178085</v>
      </c>
      <c r="BL51" s="397">
        <f t="shared" si="63"/>
        <v>66565.068493150684</v>
      </c>
      <c r="BM51" s="397">
        <f t="shared" si="63"/>
        <v>64417.808219178085</v>
      </c>
      <c r="BN51" s="397">
        <f t="shared" si="63"/>
        <v>66565.068493150684</v>
      </c>
      <c r="BO51" s="397">
        <f t="shared" si="63"/>
        <v>66565.068493150684</v>
      </c>
      <c r="BP51" s="397">
        <f t="shared" si="63"/>
        <v>60123.28767123288</v>
      </c>
      <c r="BQ51" s="397">
        <f t="shared" si="63"/>
        <v>66565.068493150684</v>
      </c>
      <c r="BR51" s="397">
        <f t="shared" si="63"/>
        <v>64417.808219178085</v>
      </c>
      <c r="BS51" s="397">
        <f t="shared" si="63"/>
        <v>66565.068493150684</v>
      </c>
      <c r="BT51" s="397">
        <f t="shared" si="63"/>
        <v>64417.808219178085</v>
      </c>
      <c r="BU51" s="397">
        <f t="shared" si="63"/>
        <v>66565.068493150684</v>
      </c>
      <c r="BV51" s="397">
        <f t="shared" si="63"/>
        <v>66565.068493150684</v>
      </c>
      <c r="BW51" s="397">
        <f t="shared" si="63"/>
        <v>64417.808219178085</v>
      </c>
      <c r="BX51" s="397">
        <f t="shared" si="63"/>
        <v>66565.068493150684</v>
      </c>
      <c r="BY51" s="397">
        <f t="shared" si="63"/>
        <v>64417.808219178085</v>
      </c>
      <c r="BZ51" s="397">
        <f t="shared" si="63"/>
        <v>66565.068493150684</v>
      </c>
      <c r="CA51" s="397">
        <f t="shared" si="63"/>
        <v>66565.068493150684</v>
      </c>
      <c r="CB51" s="397">
        <f t="shared" si="63"/>
        <v>62270.547945205479</v>
      </c>
      <c r="CC51" s="397">
        <f t="shared" si="63"/>
        <v>66565.068493150684</v>
      </c>
      <c r="CD51" s="397">
        <f t="shared" si="63"/>
        <v>64417.808219178085</v>
      </c>
      <c r="CE51" s="397">
        <f t="shared" si="63"/>
        <v>66565.068493150684</v>
      </c>
      <c r="CF51" s="397">
        <f t="shared" si="63"/>
        <v>64417.808219178085</v>
      </c>
      <c r="CG51" s="397">
        <f t="shared" si="63"/>
        <v>66565.068493150684</v>
      </c>
      <c r="CH51" s="397">
        <f t="shared" si="63"/>
        <v>66565.068493150684</v>
      </c>
      <c r="CI51" s="397">
        <f t="shared" si="63"/>
        <v>64417.808219178085</v>
      </c>
      <c r="CJ51" s="397">
        <f t="shared" si="63"/>
        <v>66565.068493150684</v>
      </c>
      <c r="CK51" s="397">
        <f t="shared" si="63"/>
        <v>64417.808219178085</v>
      </c>
      <c r="CL51" s="397">
        <f t="shared" ref="CL51:DP51" si="64">CL$50*CL$38</f>
        <v>66565.068493150684</v>
      </c>
      <c r="CM51" s="397">
        <f t="shared" si="64"/>
        <v>66565.068493150684</v>
      </c>
      <c r="CN51" s="397">
        <f t="shared" si="64"/>
        <v>60123.28767123288</v>
      </c>
      <c r="CO51" s="397">
        <f t="shared" si="64"/>
        <v>66565.068493150684</v>
      </c>
      <c r="CP51" s="397">
        <f t="shared" si="64"/>
        <v>64417.808219178085</v>
      </c>
      <c r="CQ51" s="397">
        <f t="shared" si="64"/>
        <v>66565.068493150684</v>
      </c>
      <c r="CR51" s="397">
        <f t="shared" si="64"/>
        <v>64417.808219178085</v>
      </c>
      <c r="CS51" s="397">
        <f t="shared" si="64"/>
        <v>66565.068493150684</v>
      </c>
      <c r="CT51" s="397">
        <f t="shared" si="64"/>
        <v>66565.068493150684</v>
      </c>
      <c r="CU51" s="397">
        <f t="shared" si="64"/>
        <v>64417.808219178085</v>
      </c>
      <c r="CV51" s="397">
        <f t="shared" si="64"/>
        <v>66565.068493150684</v>
      </c>
      <c r="CW51" s="397">
        <f t="shared" si="64"/>
        <v>64417.808219178085</v>
      </c>
      <c r="CX51" s="397">
        <f t="shared" si="64"/>
        <v>66565.068493150684</v>
      </c>
      <c r="CY51" s="397">
        <f t="shared" si="64"/>
        <v>66565.068493150684</v>
      </c>
      <c r="CZ51" s="397">
        <f t="shared" si="64"/>
        <v>60123.28767123288</v>
      </c>
      <c r="DA51" s="397">
        <f t="shared" si="64"/>
        <v>66565.068493150684</v>
      </c>
      <c r="DB51" s="397">
        <f t="shared" si="64"/>
        <v>64417.808219178085</v>
      </c>
      <c r="DC51" s="397">
        <f t="shared" si="64"/>
        <v>66565.068493150684</v>
      </c>
      <c r="DD51" s="397">
        <f t="shared" si="64"/>
        <v>64417.808219178085</v>
      </c>
      <c r="DE51" s="397">
        <f t="shared" si="64"/>
        <v>66565.068493150684</v>
      </c>
      <c r="DF51" s="397">
        <f t="shared" si="64"/>
        <v>66565.068493150684</v>
      </c>
      <c r="DG51" s="397">
        <f t="shared" si="64"/>
        <v>64417.808219178085</v>
      </c>
      <c r="DH51" s="397">
        <f t="shared" si="64"/>
        <v>66565.068493150684</v>
      </c>
      <c r="DI51" s="397">
        <f t="shared" si="64"/>
        <v>64417.808219178085</v>
      </c>
      <c r="DJ51" s="397">
        <f t="shared" si="64"/>
        <v>66565.068493150684</v>
      </c>
      <c r="DK51" s="397">
        <f t="shared" si="64"/>
        <v>66565.068493150684</v>
      </c>
      <c r="DL51" s="397">
        <f t="shared" si="64"/>
        <v>60123.28767123288</v>
      </c>
      <c r="DM51" s="397">
        <f t="shared" si="64"/>
        <v>66565.068493150684</v>
      </c>
      <c r="DN51" s="397">
        <f t="shared" si="64"/>
        <v>64417.808219178085</v>
      </c>
      <c r="DO51" s="397">
        <f t="shared" si="64"/>
        <v>66565.068493150684</v>
      </c>
      <c r="DP51" s="397">
        <f t="shared" si="64"/>
        <v>64417.808219178085</v>
      </c>
      <c r="DQ51" s="397">
        <f t="shared" ref="DQ51:DU51" si="65">DQ$50*DQ$38</f>
        <v>66565.068493150684</v>
      </c>
      <c r="DR51" s="397">
        <f t="shared" si="65"/>
        <v>66565.068493150684</v>
      </c>
      <c r="DS51" s="397">
        <f t="shared" si="65"/>
        <v>64417.808219178085</v>
      </c>
      <c r="DT51" s="397">
        <f t="shared" si="65"/>
        <v>66565.068493150684</v>
      </c>
      <c r="DU51" s="397">
        <f t="shared" si="65"/>
        <v>64417.808219178085</v>
      </c>
      <c r="DV51" s="81"/>
    </row>
    <row r="52" spans="1:126" s="102" customFormat="1" ht="5.45" x14ac:dyDescent="0.15">
      <c r="A52" s="190"/>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190"/>
    </row>
    <row r="53" spans="1:126" s="77" customFormat="1" ht="14.45" x14ac:dyDescent="0.3">
      <c r="A53" s="116"/>
      <c r="B53" s="74" t="s">
        <v>767</v>
      </c>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c r="AN53" s="737"/>
      <c r="AO53" s="737"/>
      <c r="AP53" s="737"/>
      <c r="AQ53" s="737"/>
      <c r="AR53" s="737"/>
      <c r="AS53" s="737"/>
      <c r="AT53" s="737"/>
      <c r="AU53" s="737"/>
      <c r="AV53" s="737"/>
      <c r="AW53" s="737"/>
      <c r="AX53" s="737"/>
      <c r="AY53" s="737"/>
      <c r="AZ53" s="737"/>
      <c r="BA53" s="737"/>
      <c r="BB53" s="737"/>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16"/>
    </row>
    <row r="54" spans="1:126" ht="14.45" hidden="1" outlineLevel="1" x14ac:dyDescent="0.3">
      <c r="A54" s="81"/>
      <c r="B54" s="81"/>
      <c r="C54" s="574" t="s">
        <v>419</v>
      </c>
      <c r="D54" s="81"/>
      <c r="E54" s="81"/>
      <c r="F54" s="81"/>
      <c r="G54" s="105">
        <f t="shared" ref="G54:AL54" si="66">IF((G$20-$E$5)&lt;0,0,IF((G$20-$E$5)&gt;G$27,G$27,(G$20-$E$5)+1))</f>
        <v>0</v>
      </c>
      <c r="H54" s="105">
        <f t="shared" si="66"/>
        <v>0</v>
      </c>
      <c r="I54" s="105">
        <f t="shared" si="66"/>
        <v>0</v>
      </c>
      <c r="J54" s="105">
        <f t="shared" si="66"/>
        <v>0</v>
      </c>
      <c r="K54" s="105">
        <f t="shared" si="66"/>
        <v>0</v>
      </c>
      <c r="L54" s="105">
        <f t="shared" si="66"/>
        <v>0</v>
      </c>
      <c r="M54" s="105">
        <f t="shared" si="66"/>
        <v>0</v>
      </c>
      <c r="N54" s="105">
        <f t="shared" si="66"/>
        <v>0</v>
      </c>
      <c r="O54" s="105">
        <f t="shared" si="66"/>
        <v>0</v>
      </c>
      <c r="P54" s="105">
        <f t="shared" si="66"/>
        <v>0</v>
      </c>
      <c r="Q54" s="105">
        <f t="shared" si="66"/>
        <v>0</v>
      </c>
      <c r="R54" s="105">
        <f t="shared" si="66"/>
        <v>0</v>
      </c>
      <c r="S54" s="105">
        <f t="shared" si="66"/>
        <v>31</v>
      </c>
      <c r="T54" s="105">
        <f t="shared" si="66"/>
        <v>28</v>
      </c>
      <c r="U54" s="105">
        <f t="shared" si="66"/>
        <v>31</v>
      </c>
      <c r="V54" s="105">
        <f t="shared" si="66"/>
        <v>30</v>
      </c>
      <c r="W54" s="105">
        <f t="shared" si="66"/>
        <v>31</v>
      </c>
      <c r="X54" s="105">
        <f t="shared" si="66"/>
        <v>30</v>
      </c>
      <c r="Y54" s="105">
        <f t="shared" si="66"/>
        <v>31</v>
      </c>
      <c r="Z54" s="105">
        <f t="shared" si="66"/>
        <v>31</v>
      </c>
      <c r="AA54" s="105">
        <f t="shared" si="66"/>
        <v>30</v>
      </c>
      <c r="AB54" s="105">
        <f t="shared" si="66"/>
        <v>31</v>
      </c>
      <c r="AC54" s="105">
        <f t="shared" si="66"/>
        <v>30</v>
      </c>
      <c r="AD54" s="105">
        <f t="shared" si="66"/>
        <v>31</v>
      </c>
      <c r="AE54" s="105">
        <f t="shared" si="66"/>
        <v>31</v>
      </c>
      <c r="AF54" s="105">
        <f t="shared" si="66"/>
        <v>29</v>
      </c>
      <c r="AG54" s="105">
        <f t="shared" si="66"/>
        <v>31</v>
      </c>
      <c r="AH54" s="105">
        <f t="shared" si="66"/>
        <v>30</v>
      </c>
      <c r="AI54" s="105">
        <f t="shared" si="66"/>
        <v>31</v>
      </c>
      <c r="AJ54" s="105">
        <f t="shared" si="66"/>
        <v>30</v>
      </c>
      <c r="AK54" s="105">
        <f t="shared" si="66"/>
        <v>31</v>
      </c>
      <c r="AL54" s="105">
        <f t="shared" si="66"/>
        <v>31</v>
      </c>
      <c r="AM54" s="105">
        <f t="shared" ref="AM54:BR54" si="67">IF((AM$20-$E$5)&lt;0,0,IF((AM$20-$E$5)&gt;AM$27,AM$27,(AM$20-$E$5)+1))</f>
        <v>30</v>
      </c>
      <c r="AN54" s="105">
        <f t="shared" si="67"/>
        <v>31</v>
      </c>
      <c r="AO54" s="105">
        <f t="shared" si="67"/>
        <v>30</v>
      </c>
      <c r="AP54" s="105">
        <f t="shared" si="67"/>
        <v>31</v>
      </c>
      <c r="AQ54" s="105">
        <f t="shared" si="67"/>
        <v>31</v>
      </c>
      <c r="AR54" s="105">
        <f t="shared" si="67"/>
        <v>28</v>
      </c>
      <c r="AS54" s="105">
        <f t="shared" si="67"/>
        <v>31</v>
      </c>
      <c r="AT54" s="105">
        <f t="shared" si="67"/>
        <v>30</v>
      </c>
      <c r="AU54" s="105">
        <f t="shared" si="67"/>
        <v>31</v>
      </c>
      <c r="AV54" s="105">
        <f t="shared" si="67"/>
        <v>30</v>
      </c>
      <c r="AW54" s="105">
        <f t="shared" si="67"/>
        <v>31</v>
      </c>
      <c r="AX54" s="105">
        <f t="shared" si="67"/>
        <v>31</v>
      </c>
      <c r="AY54" s="105">
        <f t="shared" si="67"/>
        <v>30</v>
      </c>
      <c r="AZ54" s="105">
        <f t="shared" si="67"/>
        <v>31</v>
      </c>
      <c r="BA54" s="105">
        <f t="shared" si="67"/>
        <v>30</v>
      </c>
      <c r="BB54" s="105">
        <f t="shared" si="67"/>
        <v>31</v>
      </c>
      <c r="BC54" s="105">
        <f t="shared" si="67"/>
        <v>31</v>
      </c>
      <c r="BD54" s="105">
        <f t="shared" si="67"/>
        <v>28</v>
      </c>
      <c r="BE54" s="105">
        <f t="shared" si="67"/>
        <v>31</v>
      </c>
      <c r="BF54" s="105">
        <f t="shared" si="67"/>
        <v>30</v>
      </c>
      <c r="BG54" s="105">
        <f t="shared" si="67"/>
        <v>31</v>
      </c>
      <c r="BH54" s="105">
        <f t="shared" si="67"/>
        <v>30</v>
      </c>
      <c r="BI54" s="105">
        <f t="shared" si="67"/>
        <v>31</v>
      </c>
      <c r="BJ54" s="105">
        <f t="shared" si="67"/>
        <v>31</v>
      </c>
      <c r="BK54" s="105">
        <f t="shared" si="67"/>
        <v>30</v>
      </c>
      <c r="BL54" s="105">
        <f t="shared" si="67"/>
        <v>31</v>
      </c>
      <c r="BM54" s="105">
        <f t="shared" si="67"/>
        <v>30</v>
      </c>
      <c r="BN54" s="105">
        <f t="shared" si="67"/>
        <v>31</v>
      </c>
      <c r="BO54" s="105">
        <f t="shared" si="67"/>
        <v>31</v>
      </c>
      <c r="BP54" s="105">
        <f t="shared" si="67"/>
        <v>28</v>
      </c>
      <c r="BQ54" s="105">
        <f t="shared" si="67"/>
        <v>31</v>
      </c>
      <c r="BR54" s="105">
        <f t="shared" si="67"/>
        <v>30</v>
      </c>
      <c r="BS54" s="105">
        <f t="shared" ref="BS54:CX54" si="68">IF((BS$20-$E$5)&lt;0,0,IF((BS$20-$E$5)&gt;BS$27,BS$27,(BS$20-$E$5)+1))</f>
        <v>31</v>
      </c>
      <c r="BT54" s="105">
        <f t="shared" si="68"/>
        <v>30</v>
      </c>
      <c r="BU54" s="105">
        <f t="shared" si="68"/>
        <v>31</v>
      </c>
      <c r="BV54" s="105">
        <f t="shared" si="68"/>
        <v>31</v>
      </c>
      <c r="BW54" s="105">
        <f t="shared" si="68"/>
        <v>30</v>
      </c>
      <c r="BX54" s="105">
        <f t="shared" si="68"/>
        <v>31</v>
      </c>
      <c r="BY54" s="105">
        <f t="shared" si="68"/>
        <v>30</v>
      </c>
      <c r="BZ54" s="105">
        <f t="shared" si="68"/>
        <v>31</v>
      </c>
      <c r="CA54" s="105">
        <f t="shared" si="68"/>
        <v>31</v>
      </c>
      <c r="CB54" s="105">
        <f t="shared" si="68"/>
        <v>29</v>
      </c>
      <c r="CC54" s="105">
        <f t="shared" si="68"/>
        <v>31</v>
      </c>
      <c r="CD54" s="105">
        <f t="shared" si="68"/>
        <v>30</v>
      </c>
      <c r="CE54" s="105">
        <f t="shared" si="68"/>
        <v>31</v>
      </c>
      <c r="CF54" s="105">
        <f t="shared" si="68"/>
        <v>30</v>
      </c>
      <c r="CG54" s="105">
        <f t="shared" si="68"/>
        <v>31</v>
      </c>
      <c r="CH54" s="105">
        <f t="shared" si="68"/>
        <v>31</v>
      </c>
      <c r="CI54" s="105">
        <f t="shared" si="68"/>
        <v>30</v>
      </c>
      <c r="CJ54" s="105">
        <f t="shared" si="68"/>
        <v>31</v>
      </c>
      <c r="CK54" s="105">
        <f t="shared" si="68"/>
        <v>30</v>
      </c>
      <c r="CL54" s="105">
        <f t="shared" si="68"/>
        <v>31</v>
      </c>
      <c r="CM54" s="105">
        <f t="shared" si="68"/>
        <v>31</v>
      </c>
      <c r="CN54" s="105">
        <f t="shared" si="68"/>
        <v>28</v>
      </c>
      <c r="CO54" s="105">
        <f t="shared" si="68"/>
        <v>31</v>
      </c>
      <c r="CP54" s="105">
        <f t="shared" si="68"/>
        <v>30</v>
      </c>
      <c r="CQ54" s="105">
        <f t="shared" si="68"/>
        <v>31</v>
      </c>
      <c r="CR54" s="105">
        <f t="shared" si="68"/>
        <v>30</v>
      </c>
      <c r="CS54" s="105">
        <f t="shared" si="68"/>
        <v>31</v>
      </c>
      <c r="CT54" s="105">
        <f t="shared" si="68"/>
        <v>31</v>
      </c>
      <c r="CU54" s="105">
        <f t="shared" si="68"/>
        <v>30</v>
      </c>
      <c r="CV54" s="105">
        <f t="shared" si="68"/>
        <v>31</v>
      </c>
      <c r="CW54" s="105">
        <f t="shared" si="68"/>
        <v>30</v>
      </c>
      <c r="CX54" s="105">
        <f t="shared" si="68"/>
        <v>31</v>
      </c>
      <c r="CY54" s="105">
        <f t="shared" ref="CY54:DU54" si="69">IF((CY$20-$E$5)&lt;0,0,IF((CY$20-$E$5)&gt;CY$27,CY$27,(CY$20-$E$5)+1))</f>
        <v>31</v>
      </c>
      <c r="CZ54" s="105">
        <f t="shared" si="69"/>
        <v>28</v>
      </c>
      <c r="DA54" s="105">
        <f t="shared" si="69"/>
        <v>31</v>
      </c>
      <c r="DB54" s="105">
        <f t="shared" si="69"/>
        <v>30</v>
      </c>
      <c r="DC54" s="105">
        <f t="shared" si="69"/>
        <v>31</v>
      </c>
      <c r="DD54" s="105">
        <f t="shared" si="69"/>
        <v>30</v>
      </c>
      <c r="DE54" s="105">
        <f t="shared" si="69"/>
        <v>31</v>
      </c>
      <c r="DF54" s="105">
        <f t="shared" si="69"/>
        <v>31</v>
      </c>
      <c r="DG54" s="105">
        <f t="shared" si="69"/>
        <v>30</v>
      </c>
      <c r="DH54" s="105">
        <f t="shared" si="69"/>
        <v>31</v>
      </c>
      <c r="DI54" s="105">
        <f t="shared" si="69"/>
        <v>30</v>
      </c>
      <c r="DJ54" s="105">
        <f t="shared" si="69"/>
        <v>31</v>
      </c>
      <c r="DK54" s="105">
        <f t="shared" si="69"/>
        <v>31</v>
      </c>
      <c r="DL54" s="105">
        <f t="shared" si="69"/>
        <v>28</v>
      </c>
      <c r="DM54" s="105">
        <f t="shared" si="69"/>
        <v>31</v>
      </c>
      <c r="DN54" s="105">
        <f t="shared" si="69"/>
        <v>30</v>
      </c>
      <c r="DO54" s="105">
        <f t="shared" si="69"/>
        <v>31</v>
      </c>
      <c r="DP54" s="105">
        <f t="shared" si="69"/>
        <v>30</v>
      </c>
      <c r="DQ54" s="105">
        <f t="shared" si="69"/>
        <v>31</v>
      </c>
      <c r="DR54" s="105">
        <f t="shared" si="69"/>
        <v>31</v>
      </c>
      <c r="DS54" s="105">
        <f t="shared" si="69"/>
        <v>30</v>
      </c>
      <c r="DT54" s="105">
        <f t="shared" si="69"/>
        <v>31</v>
      </c>
      <c r="DU54" s="105">
        <f t="shared" si="69"/>
        <v>30</v>
      </c>
      <c r="DV54" s="81"/>
    </row>
    <row r="55" spans="1:126" ht="14.45" hidden="1" outlineLevel="1" x14ac:dyDescent="0.3">
      <c r="A55" s="81"/>
      <c r="B55" s="81"/>
      <c r="C55" s="574" t="s">
        <v>420</v>
      </c>
      <c r="D55" s="81"/>
      <c r="E55" s="81"/>
      <c r="F55" s="81"/>
      <c r="G55" s="105">
        <f t="shared" ref="G55:AL55" si="70">IF(($E$10-G$18)&lt;0,0,IF(($E$10-G$18)&gt;G$27,G$27,($E$10-G$18)+1))</f>
        <v>31</v>
      </c>
      <c r="H55" s="105">
        <f t="shared" si="70"/>
        <v>28</v>
      </c>
      <c r="I55" s="105">
        <f t="shared" si="70"/>
        <v>31</v>
      </c>
      <c r="J55" s="105">
        <f t="shared" si="70"/>
        <v>30</v>
      </c>
      <c r="K55" s="105">
        <f t="shared" si="70"/>
        <v>31</v>
      </c>
      <c r="L55" s="105">
        <f t="shared" si="70"/>
        <v>30</v>
      </c>
      <c r="M55" s="105">
        <f t="shared" si="70"/>
        <v>31</v>
      </c>
      <c r="N55" s="105">
        <f t="shared" si="70"/>
        <v>31</v>
      </c>
      <c r="O55" s="105">
        <f t="shared" si="70"/>
        <v>30</v>
      </c>
      <c r="P55" s="105">
        <f t="shared" si="70"/>
        <v>31</v>
      </c>
      <c r="Q55" s="105">
        <f t="shared" si="70"/>
        <v>30</v>
      </c>
      <c r="R55" s="105">
        <f t="shared" si="70"/>
        <v>31</v>
      </c>
      <c r="S55" s="105">
        <f t="shared" si="70"/>
        <v>31</v>
      </c>
      <c r="T55" s="105">
        <f t="shared" si="70"/>
        <v>28</v>
      </c>
      <c r="U55" s="105">
        <f t="shared" si="70"/>
        <v>31</v>
      </c>
      <c r="V55" s="105">
        <f t="shared" si="70"/>
        <v>30</v>
      </c>
      <c r="W55" s="105">
        <f t="shared" si="70"/>
        <v>31</v>
      </c>
      <c r="X55" s="105">
        <f t="shared" si="70"/>
        <v>30</v>
      </c>
      <c r="Y55" s="105">
        <f t="shared" si="70"/>
        <v>31</v>
      </c>
      <c r="Z55" s="105">
        <f t="shared" si="70"/>
        <v>31</v>
      </c>
      <c r="AA55" s="105">
        <f t="shared" si="70"/>
        <v>30</v>
      </c>
      <c r="AB55" s="105">
        <f t="shared" si="70"/>
        <v>31</v>
      </c>
      <c r="AC55" s="105">
        <f t="shared" si="70"/>
        <v>30</v>
      </c>
      <c r="AD55" s="105">
        <f t="shared" si="70"/>
        <v>31</v>
      </c>
      <c r="AE55" s="105">
        <f t="shared" si="70"/>
        <v>31</v>
      </c>
      <c r="AF55" s="105">
        <f t="shared" si="70"/>
        <v>29</v>
      </c>
      <c r="AG55" s="105">
        <f t="shared" si="70"/>
        <v>31</v>
      </c>
      <c r="AH55" s="105">
        <f t="shared" si="70"/>
        <v>30</v>
      </c>
      <c r="AI55" s="105">
        <f t="shared" si="70"/>
        <v>31</v>
      </c>
      <c r="AJ55" s="105">
        <f t="shared" si="70"/>
        <v>30</v>
      </c>
      <c r="AK55" s="105">
        <f t="shared" si="70"/>
        <v>31</v>
      </c>
      <c r="AL55" s="105">
        <f t="shared" si="70"/>
        <v>31</v>
      </c>
      <c r="AM55" s="105">
        <f t="shared" ref="AM55:BR55" si="71">IF(($E$10-AM$18)&lt;0,0,IF(($E$10-AM$18)&gt;AM$27,AM$27,($E$10-AM$18)+1))</f>
        <v>30</v>
      </c>
      <c r="AN55" s="105">
        <f t="shared" si="71"/>
        <v>31</v>
      </c>
      <c r="AO55" s="105">
        <f t="shared" si="71"/>
        <v>30</v>
      </c>
      <c r="AP55" s="105">
        <f t="shared" si="71"/>
        <v>31</v>
      </c>
      <c r="AQ55" s="105">
        <f t="shared" si="71"/>
        <v>31</v>
      </c>
      <c r="AR55" s="105">
        <f t="shared" si="71"/>
        <v>28</v>
      </c>
      <c r="AS55" s="105">
        <f t="shared" si="71"/>
        <v>31</v>
      </c>
      <c r="AT55" s="105">
        <f t="shared" si="71"/>
        <v>30</v>
      </c>
      <c r="AU55" s="105">
        <f t="shared" si="71"/>
        <v>31</v>
      </c>
      <c r="AV55" s="105">
        <f t="shared" si="71"/>
        <v>30</v>
      </c>
      <c r="AW55" s="105">
        <f t="shared" si="71"/>
        <v>31</v>
      </c>
      <c r="AX55" s="105">
        <f t="shared" si="71"/>
        <v>31</v>
      </c>
      <c r="AY55" s="105">
        <f t="shared" si="71"/>
        <v>30</v>
      </c>
      <c r="AZ55" s="105">
        <f t="shared" si="71"/>
        <v>31</v>
      </c>
      <c r="BA55" s="105">
        <f t="shared" si="71"/>
        <v>30</v>
      </c>
      <c r="BB55" s="105">
        <f t="shared" si="71"/>
        <v>31</v>
      </c>
      <c r="BC55" s="105">
        <f t="shared" si="71"/>
        <v>0</v>
      </c>
      <c r="BD55" s="105">
        <f t="shared" si="71"/>
        <v>0</v>
      </c>
      <c r="BE55" s="105">
        <f t="shared" si="71"/>
        <v>0</v>
      </c>
      <c r="BF55" s="105">
        <f t="shared" si="71"/>
        <v>0</v>
      </c>
      <c r="BG55" s="105">
        <f t="shared" si="71"/>
        <v>0</v>
      </c>
      <c r="BH55" s="105">
        <f t="shared" si="71"/>
        <v>0</v>
      </c>
      <c r="BI55" s="105">
        <f t="shared" si="71"/>
        <v>0</v>
      </c>
      <c r="BJ55" s="105">
        <f t="shared" si="71"/>
        <v>0</v>
      </c>
      <c r="BK55" s="105">
        <f t="shared" si="71"/>
        <v>0</v>
      </c>
      <c r="BL55" s="105">
        <f t="shared" si="71"/>
        <v>0</v>
      </c>
      <c r="BM55" s="105">
        <f t="shared" si="71"/>
        <v>0</v>
      </c>
      <c r="BN55" s="105">
        <f t="shared" si="71"/>
        <v>0</v>
      </c>
      <c r="BO55" s="105">
        <f t="shared" si="71"/>
        <v>0</v>
      </c>
      <c r="BP55" s="105">
        <f t="shared" si="71"/>
        <v>0</v>
      </c>
      <c r="BQ55" s="105">
        <f t="shared" si="71"/>
        <v>0</v>
      </c>
      <c r="BR55" s="105">
        <f t="shared" si="71"/>
        <v>0</v>
      </c>
      <c r="BS55" s="105">
        <f t="shared" ref="BS55:CX55" si="72">IF(($E$10-BS$18)&lt;0,0,IF(($E$10-BS$18)&gt;BS$27,BS$27,($E$10-BS$18)+1))</f>
        <v>0</v>
      </c>
      <c r="BT55" s="105">
        <f t="shared" si="72"/>
        <v>0</v>
      </c>
      <c r="BU55" s="105">
        <f t="shared" si="72"/>
        <v>0</v>
      </c>
      <c r="BV55" s="105">
        <f t="shared" si="72"/>
        <v>0</v>
      </c>
      <c r="BW55" s="105">
        <f t="shared" si="72"/>
        <v>0</v>
      </c>
      <c r="BX55" s="105">
        <f t="shared" si="72"/>
        <v>0</v>
      </c>
      <c r="BY55" s="105">
        <f t="shared" si="72"/>
        <v>0</v>
      </c>
      <c r="BZ55" s="105">
        <f t="shared" si="72"/>
        <v>0</v>
      </c>
      <c r="CA55" s="105">
        <f t="shared" si="72"/>
        <v>0</v>
      </c>
      <c r="CB55" s="105">
        <f t="shared" si="72"/>
        <v>0</v>
      </c>
      <c r="CC55" s="105">
        <f t="shared" si="72"/>
        <v>0</v>
      </c>
      <c r="CD55" s="105">
        <f t="shared" si="72"/>
        <v>0</v>
      </c>
      <c r="CE55" s="105">
        <f t="shared" si="72"/>
        <v>0</v>
      </c>
      <c r="CF55" s="105">
        <f t="shared" si="72"/>
        <v>0</v>
      </c>
      <c r="CG55" s="105">
        <f t="shared" si="72"/>
        <v>0</v>
      </c>
      <c r="CH55" s="105">
        <f t="shared" si="72"/>
        <v>0</v>
      </c>
      <c r="CI55" s="105">
        <f t="shared" si="72"/>
        <v>0</v>
      </c>
      <c r="CJ55" s="105">
        <f t="shared" si="72"/>
        <v>0</v>
      </c>
      <c r="CK55" s="105">
        <f t="shared" si="72"/>
        <v>0</v>
      </c>
      <c r="CL55" s="105">
        <f t="shared" si="72"/>
        <v>0</v>
      </c>
      <c r="CM55" s="105">
        <f t="shared" si="72"/>
        <v>0</v>
      </c>
      <c r="CN55" s="105">
        <f t="shared" si="72"/>
        <v>0</v>
      </c>
      <c r="CO55" s="105">
        <f t="shared" si="72"/>
        <v>0</v>
      </c>
      <c r="CP55" s="105">
        <f t="shared" si="72"/>
        <v>0</v>
      </c>
      <c r="CQ55" s="105">
        <f t="shared" si="72"/>
        <v>0</v>
      </c>
      <c r="CR55" s="105">
        <f t="shared" si="72"/>
        <v>0</v>
      </c>
      <c r="CS55" s="105">
        <f t="shared" si="72"/>
        <v>0</v>
      </c>
      <c r="CT55" s="105">
        <f t="shared" si="72"/>
        <v>0</v>
      </c>
      <c r="CU55" s="105">
        <f t="shared" si="72"/>
        <v>0</v>
      </c>
      <c r="CV55" s="105">
        <f t="shared" si="72"/>
        <v>0</v>
      </c>
      <c r="CW55" s="105">
        <f t="shared" si="72"/>
        <v>0</v>
      </c>
      <c r="CX55" s="105">
        <f t="shared" si="72"/>
        <v>0</v>
      </c>
      <c r="CY55" s="105">
        <f t="shared" ref="CY55:DU55" si="73">IF(($E$10-CY$18)&lt;0,0,IF(($E$10-CY$18)&gt;CY$27,CY$27,($E$10-CY$18)+1))</f>
        <v>0</v>
      </c>
      <c r="CZ55" s="105">
        <f t="shared" si="73"/>
        <v>0</v>
      </c>
      <c r="DA55" s="105">
        <f t="shared" si="73"/>
        <v>0</v>
      </c>
      <c r="DB55" s="105">
        <f t="shared" si="73"/>
        <v>0</v>
      </c>
      <c r="DC55" s="105">
        <f t="shared" si="73"/>
        <v>0</v>
      </c>
      <c r="DD55" s="105">
        <f t="shared" si="73"/>
        <v>0</v>
      </c>
      <c r="DE55" s="105">
        <f t="shared" si="73"/>
        <v>0</v>
      </c>
      <c r="DF55" s="105">
        <f t="shared" si="73"/>
        <v>0</v>
      </c>
      <c r="DG55" s="105">
        <f t="shared" si="73"/>
        <v>0</v>
      </c>
      <c r="DH55" s="105">
        <f t="shared" si="73"/>
        <v>0</v>
      </c>
      <c r="DI55" s="105">
        <f t="shared" si="73"/>
        <v>0</v>
      </c>
      <c r="DJ55" s="105">
        <f t="shared" si="73"/>
        <v>0</v>
      </c>
      <c r="DK55" s="105">
        <f t="shared" si="73"/>
        <v>0</v>
      </c>
      <c r="DL55" s="105">
        <f t="shared" si="73"/>
        <v>0</v>
      </c>
      <c r="DM55" s="105">
        <f t="shared" si="73"/>
        <v>0</v>
      </c>
      <c r="DN55" s="105">
        <f t="shared" si="73"/>
        <v>0</v>
      </c>
      <c r="DO55" s="105">
        <f t="shared" si="73"/>
        <v>0</v>
      </c>
      <c r="DP55" s="105">
        <f t="shared" si="73"/>
        <v>0</v>
      </c>
      <c r="DQ55" s="105">
        <f t="shared" si="73"/>
        <v>0</v>
      </c>
      <c r="DR55" s="105">
        <f t="shared" si="73"/>
        <v>0</v>
      </c>
      <c r="DS55" s="105">
        <f t="shared" si="73"/>
        <v>0</v>
      </c>
      <c r="DT55" s="105">
        <f t="shared" si="73"/>
        <v>0</v>
      </c>
      <c r="DU55" s="105">
        <f t="shared" si="73"/>
        <v>0</v>
      </c>
      <c r="DV55" s="81"/>
    </row>
    <row r="56" spans="1:126" ht="14.45" hidden="1" outlineLevel="1" x14ac:dyDescent="0.3">
      <c r="A56" s="81"/>
      <c r="B56" s="81"/>
      <c r="C56" s="574" t="s">
        <v>421</v>
      </c>
      <c r="D56" s="81"/>
      <c r="E56" s="81"/>
      <c r="F56" s="81"/>
      <c r="G56" s="105">
        <f t="shared" ref="G56:BS56" si="74">$E$10-$E$5+1</f>
        <v>1096</v>
      </c>
      <c r="H56" s="105">
        <f t="shared" si="74"/>
        <v>1096</v>
      </c>
      <c r="I56" s="105">
        <f t="shared" si="74"/>
        <v>1096</v>
      </c>
      <c r="J56" s="105">
        <f t="shared" si="74"/>
        <v>1096</v>
      </c>
      <c r="K56" s="105">
        <f t="shared" si="74"/>
        <v>1096</v>
      </c>
      <c r="L56" s="105">
        <f t="shared" si="74"/>
        <v>1096</v>
      </c>
      <c r="M56" s="105">
        <f t="shared" si="74"/>
        <v>1096</v>
      </c>
      <c r="N56" s="105">
        <f t="shared" si="74"/>
        <v>1096</v>
      </c>
      <c r="O56" s="105">
        <f t="shared" si="74"/>
        <v>1096</v>
      </c>
      <c r="P56" s="105">
        <f t="shared" si="74"/>
        <v>1096</v>
      </c>
      <c r="Q56" s="105">
        <f t="shared" si="74"/>
        <v>1096</v>
      </c>
      <c r="R56" s="105">
        <f t="shared" si="74"/>
        <v>1096</v>
      </c>
      <c r="S56" s="105">
        <f t="shared" si="74"/>
        <v>1096</v>
      </c>
      <c r="T56" s="105">
        <f t="shared" si="74"/>
        <v>1096</v>
      </c>
      <c r="U56" s="105">
        <f t="shared" si="74"/>
        <v>1096</v>
      </c>
      <c r="V56" s="105">
        <f t="shared" si="74"/>
        <v>1096</v>
      </c>
      <c r="W56" s="105">
        <f t="shared" si="74"/>
        <v>1096</v>
      </c>
      <c r="X56" s="105">
        <f t="shared" si="74"/>
        <v>1096</v>
      </c>
      <c r="Y56" s="105">
        <f t="shared" si="74"/>
        <v>1096</v>
      </c>
      <c r="Z56" s="105">
        <f t="shared" si="74"/>
        <v>1096</v>
      </c>
      <c r="AA56" s="105">
        <f t="shared" si="74"/>
        <v>1096</v>
      </c>
      <c r="AB56" s="105">
        <f t="shared" si="74"/>
        <v>1096</v>
      </c>
      <c r="AC56" s="105">
        <f t="shared" si="74"/>
        <v>1096</v>
      </c>
      <c r="AD56" s="105">
        <f t="shared" si="74"/>
        <v>1096</v>
      </c>
      <c r="AE56" s="105">
        <f t="shared" si="74"/>
        <v>1096</v>
      </c>
      <c r="AF56" s="105">
        <f t="shared" si="74"/>
        <v>1096</v>
      </c>
      <c r="AG56" s="105">
        <f t="shared" si="74"/>
        <v>1096</v>
      </c>
      <c r="AH56" s="105">
        <f t="shared" si="74"/>
        <v>1096</v>
      </c>
      <c r="AI56" s="105">
        <f t="shared" si="74"/>
        <v>1096</v>
      </c>
      <c r="AJ56" s="105">
        <f t="shared" si="74"/>
        <v>1096</v>
      </c>
      <c r="AK56" s="105">
        <f t="shared" si="74"/>
        <v>1096</v>
      </c>
      <c r="AL56" s="105">
        <f t="shared" si="74"/>
        <v>1096</v>
      </c>
      <c r="AM56" s="105">
        <f t="shared" si="74"/>
        <v>1096</v>
      </c>
      <c r="AN56" s="105">
        <f t="shared" si="74"/>
        <v>1096</v>
      </c>
      <c r="AO56" s="105">
        <f t="shared" si="74"/>
        <v>1096</v>
      </c>
      <c r="AP56" s="105">
        <f t="shared" si="74"/>
        <v>1096</v>
      </c>
      <c r="AQ56" s="105">
        <f t="shared" si="74"/>
        <v>1096</v>
      </c>
      <c r="AR56" s="105">
        <f t="shared" si="74"/>
        <v>1096</v>
      </c>
      <c r="AS56" s="105">
        <f t="shared" si="74"/>
        <v>1096</v>
      </c>
      <c r="AT56" s="105">
        <f t="shared" si="74"/>
        <v>1096</v>
      </c>
      <c r="AU56" s="105">
        <f t="shared" si="74"/>
        <v>1096</v>
      </c>
      <c r="AV56" s="105">
        <f t="shared" si="74"/>
        <v>1096</v>
      </c>
      <c r="AW56" s="105">
        <f t="shared" si="74"/>
        <v>1096</v>
      </c>
      <c r="AX56" s="105">
        <f t="shared" si="74"/>
        <v>1096</v>
      </c>
      <c r="AY56" s="105">
        <f t="shared" si="74"/>
        <v>1096</v>
      </c>
      <c r="AZ56" s="105">
        <f t="shared" si="74"/>
        <v>1096</v>
      </c>
      <c r="BA56" s="105">
        <f t="shared" si="74"/>
        <v>1096</v>
      </c>
      <c r="BB56" s="105">
        <f t="shared" si="74"/>
        <v>1096</v>
      </c>
      <c r="BC56" s="105">
        <f t="shared" si="74"/>
        <v>1096</v>
      </c>
      <c r="BD56" s="105">
        <f t="shared" si="74"/>
        <v>1096</v>
      </c>
      <c r="BE56" s="105">
        <f t="shared" si="74"/>
        <v>1096</v>
      </c>
      <c r="BF56" s="105">
        <f t="shared" si="74"/>
        <v>1096</v>
      </c>
      <c r="BG56" s="105">
        <f t="shared" si="74"/>
        <v>1096</v>
      </c>
      <c r="BH56" s="105">
        <f t="shared" si="74"/>
        <v>1096</v>
      </c>
      <c r="BI56" s="105">
        <f t="shared" si="74"/>
        <v>1096</v>
      </c>
      <c r="BJ56" s="105">
        <f t="shared" si="74"/>
        <v>1096</v>
      </c>
      <c r="BK56" s="105">
        <f t="shared" si="74"/>
        <v>1096</v>
      </c>
      <c r="BL56" s="105">
        <f t="shared" si="74"/>
        <v>1096</v>
      </c>
      <c r="BM56" s="105">
        <f t="shared" si="74"/>
        <v>1096</v>
      </c>
      <c r="BN56" s="105">
        <f t="shared" si="74"/>
        <v>1096</v>
      </c>
      <c r="BO56" s="105">
        <f t="shared" si="74"/>
        <v>1096</v>
      </c>
      <c r="BP56" s="105">
        <f t="shared" si="74"/>
        <v>1096</v>
      </c>
      <c r="BQ56" s="105">
        <f t="shared" si="74"/>
        <v>1096</v>
      </c>
      <c r="BR56" s="105">
        <f t="shared" si="74"/>
        <v>1096</v>
      </c>
      <c r="BS56" s="105">
        <f t="shared" si="74"/>
        <v>1096</v>
      </c>
      <c r="BT56" s="105">
        <f t="shared" ref="BT56:DU56" si="75">$E$10-$E$5+1</f>
        <v>1096</v>
      </c>
      <c r="BU56" s="105">
        <f t="shared" si="75"/>
        <v>1096</v>
      </c>
      <c r="BV56" s="105">
        <f t="shared" si="75"/>
        <v>1096</v>
      </c>
      <c r="BW56" s="105">
        <f t="shared" si="75"/>
        <v>1096</v>
      </c>
      <c r="BX56" s="105">
        <f t="shared" si="75"/>
        <v>1096</v>
      </c>
      <c r="BY56" s="105">
        <f t="shared" si="75"/>
        <v>1096</v>
      </c>
      <c r="BZ56" s="105">
        <f t="shared" si="75"/>
        <v>1096</v>
      </c>
      <c r="CA56" s="105">
        <f t="shared" si="75"/>
        <v>1096</v>
      </c>
      <c r="CB56" s="105">
        <f t="shared" si="75"/>
        <v>1096</v>
      </c>
      <c r="CC56" s="105">
        <f t="shared" si="75"/>
        <v>1096</v>
      </c>
      <c r="CD56" s="105">
        <f t="shared" si="75"/>
        <v>1096</v>
      </c>
      <c r="CE56" s="105">
        <f t="shared" si="75"/>
        <v>1096</v>
      </c>
      <c r="CF56" s="105">
        <f t="shared" si="75"/>
        <v>1096</v>
      </c>
      <c r="CG56" s="105">
        <f t="shared" si="75"/>
        <v>1096</v>
      </c>
      <c r="CH56" s="105">
        <f t="shared" si="75"/>
        <v>1096</v>
      </c>
      <c r="CI56" s="105">
        <f t="shared" si="75"/>
        <v>1096</v>
      </c>
      <c r="CJ56" s="105">
        <f t="shared" si="75"/>
        <v>1096</v>
      </c>
      <c r="CK56" s="105">
        <f t="shared" si="75"/>
        <v>1096</v>
      </c>
      <c r="CL56" s="105">
        <f t="shared" si="75"/>
        <v>1096</v>
      </c>
      <c r="CM56" s="105">
        <f t="shared" si="75"/>
        <v>1096</v>
      </c>
      <c r="CN56" s="105">
        <f t="shared" si="75"/>
        <v>1096</v>
      </c>
      <c r="CO56" s="105">
        <f t="shared" si="75"/>
        <v>1096</v>
      </c>
      <c r="CP56" s="105">
        <f t="shared" si="75"/>
        <v>1096</v>
      </c>
      <c r="CQ56" s="105">
        <f t="shared" si="75"/>
        <v>1096</v>
      </c>
      <c r="CR56" s="105">
        <f t="shared" si="75"/>
        <v>1096</v>
      </c>
      <c r="CS56" s="105">
        <f t="shared" si="75"/>
        <v>1096</v>
      </c>
      <c r="CT56" s="105">
        <f t="shared" si="75"/>
        <v>1096</v>
      </c>
      <c r="CU56" s="105">
        <f t="shared" si="75"/>
        <v>1096</v>
      </c>
      <c r="CV56" s="105">
        <f t="shared" si="75"/>
        <v>1096</v>
      </c>
      <c r="CW56" s="105">
        <f t="shared" si="75"/>
        <v>1096</v>
      </c>
      <c r="CX56" s="105">
        <f t="shared" si="75"/>
        <v>1096</v>
      </c>
      <c r="CY56" s="105">
        <f t="shared" si="75"/>
        <v>1096</v>
      </c>
      <c r="CZ56" s="105">
        <f t="shared" si="75"/>
        <v>1096</v>
      </c>
      <c r="DA56" s="105">
        <f t="shared" si="75"/>
        <v>1096</v>
      </c>
      <c r="DB56" s="105">
        <f t="shared" si="75"/>
        <v>1096</v>
      </c>
      <c r="DC56" s="105">
        <f t="shared" si="75"/>
        <v>1096</v>
      </c>
      <c r="DD56" s="105">
        <f t="shared" si="75"/>
        <v>1096</v>
      </c>
      <c r="DE56" s="105">
        <f t="shared" si="75"/>
        <v>1096</v>
      </c>
      <c r="DF56" s="105">
        <f t="shared" si="75"/>
        <v>1096</v>
      </c>
      <c r="DG56" s="105">
        <f t="shared" si="75"/>
        <v>1096</v>
      </c>
      <c r="DH56" s="105">
        <f t="shared" si="75"/>
        <v>1096</v>
      </c>
      <c r="DI56" s="105">
        <f t="shared" si="75"/>
        <v>1096</v>
      </c>
      <c r="DJ56" s="105">
        <f t="shared" si="75"/>
        <v>1096</v>
      </c>
      <c r="DK56" s="105">
        <f t="shared" si="75"/>
        <v>1096</v>
      </c>
      <c r="DL56" s="105">
        <f t="shared" si="75"/>
        <v>1096</v>
      </c>
      <c r="DM56" s="105">
        <f t="shared" si="75"/>
        <v>1096</v>
      </c>
      <c r="DN56" s="105">
        <f t="shared" si="75"/>
        <v>1096</v>
      </c>
      <c r="DO56" s="105">
        <f t="shared" si="75"/>
        <v>1096</v>
      </c>
      <c r="DP56" s="105">
        <f t="shared" si="75"/>
        <v>1096</v>
      </c>
      <c r="DQ56" s="105">
        <f t="shared" si="75"/>
        <v>1096</v>
      </c>
      <c r="DR56" s="105">
        <f t="shared" si="75"/>
        <v>1096</v>
      </c>
      <c r="DS56" s="105">
        <f t="shared" si="75"/>
        <v>1096</v>
      </c>
      <c r="DT56" s="105">
        <f t="shared" si="75"/>
        <v>1096</v>
      </c>
      <c r="DU56" s="105">
        <f t="shared" si="75"/>
        <v>1096</v>
      </c>
      <c r="DV56" s="81"/>
    </row>
    <row r="57" spans="1:126" ht="14.45" hidden="1" outlineLevel="1" x14ac:dyDescent="0.3">
      <c r="A57" s="81"/>
      <c r="B57" s="81"/>
      <c r="C57" s="973" t="s">
        <v>422</v>
      </c>
      <c r="D57" s="81"/>
      <c r="E57" s="1093">
        <f>SUM(G57:DU57)</f>
        <v>1096</v>
      </c>
      <c r="F57" s="81"/>
      <c r="G57" s="739">
        <f t="shared" ref="G57:BS57" si="76">MIN(G$54:G$56)</f>
        <v>0</v>
      </c>
      <c r="H57" s="739">
        <f t="shared" si="76"/>
        <v>0</v>
      </c>
      <c r="I57" s="739">
        <f t="shared" si="76"/>
        <v>0</v>
      </c>
      <c r="J57" s="739">
        <f t="shared" si="76"/>
        <v>0</v>
      </c>
      <c r="K57" s="739">
        <f t="shared" si="76"/>
        <v>0</v>
      </c>
      <c r="L57" s="739">
        <f t="shared" si="76"/>
        <v>0</v>
      </c>
      <c r="M57" s="739">
        <f t="shared" si="76"/>
        <v>0</v>
      </c>
      <c r="N57" s="739">
        <f t="shared" si="76"/>
        <v>0</v>
      </c>
      <c r="O57" s="739">
        <f t="shared" si="76"/>
        <v>0</v>
      </c>
      <c r="P57" s="739">
        <f t="shared" si="76"/>
        <v>0</v>
      </c>
      <c r="Q57" s="739">
        <f t="shared" si="76"/>
        <v>0</v>
      </c>
      <c r="R57" s="739">
        <f t="shared" si="76"/>
        <v>0</v>
      </c>
      <c r="S57" s="739">
        <f t="shared" si="76"/>
        <v>31</v>
      </c>
      <c r="T57" s="739">
        <f t="shared" si="76"/>
        <v>28</v>
      </c>
      <c r="U57" s="739">
        <f t="shared" si="76"/>
        <v>31</v>
      </c>
      <c r="V57" s="739">
        <f t="shared" si="76"/>
        <v>30</v>
      </c>
      <c r="W57" s="739">
        <f t="shared" si="76"/>
        <v>31</v>
      </c>
      <c r="X57" s="739">
        <f t="shared" si="76"/>
        <v>30</v>
      </c>
      <c r="Y57" s="739">
        <f t="shared" si="76"/>
        <v>31</v>
      </c>
      <c r="Z57" s="739">
        <f t="shared" si="76"/>
        <v>31</v>
      </c>
      <c r="AA57" s="739">
        <f t="shared" si="76"/>
        <v>30</v>
      </c>
      <c r="AB57" s="739">
        <f t="shared" si="76"/>
        <v>31</v>
      </c>
      <c r="AC57" s="739">
        <f t="shared" si="76"/>
        <v>30</v>
      </c>
      <c r="AD57" s="739">
        <f t="shared" si="76"/>
        <v>31</v>
      </c>
      <c r="AE57" s="739">
        <f t="shared" si="76"/>
        <v>31</v>
      </c>
      <c r="AF57" s="739">
        <f t="shared" si="76"/>
        <v>29</v>
      </c>
      <c r="AG57" s="739">
        <f t="shared" si="76"/>
        <v>31</v>
      </c>
      <c r="AH57" s="739">
        <f t="shared" si="76"/>
        <v>30</v>
      </c>
      <c r="AI57" s="739">
        <f t="shared" si="76"/>
        <v>31</v>
      </c>
      <c r="AJ57" s="739">
        <f t="shared" si="76"/>
        <v>30</v>
      </c>
      <c r="AK57" s="739">
        <f t="shared" si="76"/>
        <v>31</v>
      </c>
      <c r="AL57" s="739">
        <f t="shared" si="76"/>
        <v>31</v>
      </c>
      <c r="AM57" s="739">
        <f t="shared" si="76"/>
        <v>30</v>
      </c>
      <c r="AN57" s="739">
        <f t="shared" si="76"/>
        <v>31</v>
      </c>
      <c r="AO57" s="739">
        <f t="shared" si="76"/>
        <v>30</v>
      </c>
      <c r="AP57" s="739">
        <f t="shared" si="76"/>
        <v>31</v>
      </c>
      <c r="AQ57" s="739">
        <f t="shared" si="76"/>
        <v>31</v>
      </c>
      <c r="AR57" s="739">
        <f t="shared" si="76"/>
        <v>28</v>
      </c>
      <c r="AS57" s="739">
        <f t="shared" si="76"/>
        <v>31</v>
      </c>
      <c r="AT57" s="739">
        <f t="shared" si="76"/>
        <v>30</v>
      </c>
      <c r="AU57" s="739">
        <f t="shared" si="76"/>
        <v>31</v>
      </c>
      <c r="AV57" s="739">
        <f t="shared" si="76"/>
        <v>30</v>
      </c>
      <c r="AW57" s="739">
        <f t="shared" si="76"/>
        <v>31</v>
      </c>
      <c r="AX57" s="739">
        <f t="shared" si="76"/>
        <v>31</v>
      </c>
      <c r="AY57" s="739">
        <f t="shared" si="76"/>
        <v>30</v>
      </c>
      <c r="AZ57" s="739">
        <f t="shared" si="76"/>
        <v>31</v>
      </c>
      <c r="BA57" s="739">
        <f t="shared" si="76"/>
        <v>30</v>
      </c>
      <c r="BB57" s="739">
        <f t="shared" si="76"/>
        <v>31</v>
      </c>
      <c r="BC57" s="739">
        <f t="shared" si="76"/>
        <v>0</v>
      </c>
      <c r="BD57" s="739">
        <f t="shared" si="76"/>
        <v>0</v>
      </c>
      <c r="BE57" s="739">
        <f t="shared" si="76"/>
        <v>0</v>
      </c>
      <c r="BF57" s="739">
        <f t="shared" si="76"/>
        <v>0</v>
      </c>
      <c r="BG57" s="739">
        <f t="shared" si="76"/>
        <v>0</v>
      </c>
      <c r="BH57" s="739">
        <f t="shared" si="76"/>
        <v>0</v>
      </c>
      <c r="BI57" s="739">
        <f t="shared" si="76"/>
        <v>0</v>
      </c>
      <c r="BJ57" s="739">
        <f t="shared" si="76"/>
        <v>0</v>
      </c>
      <c r="BK57" s="739">
        <f t="shared" si="76"/>
        <v>0</v>
      </c>
      <c r="BL57" s="739">
        <f t="shared" si="76"/>
        <v>0</v>
      </c>
      <c r="BM57" s="739">
        <f t="shared" si="76"/>
        <v>0</v>
      </c>
      <c r="BN57" s="739">
        <f t="shared" si="76"/>
        <v>0</v>
      </c>
      <c r="BO57" s="739">
        <f t="shared" si="76"/>
        <v>0</v>
      </c>
      <c r="BP57" s="739">
        <f t="shared" si="76"/>
        <v>0</v>
      </c>
      <c r="BQ57" s="739">
        <f t="shared" si="76"/>
        <v>0</v>
      </c>
      <c r="BR57" s="739">
        <f t="shared" si="76"/>
        <v>0</v>
      </c>
      <c r="BS57" s="739">
        <f t="shared" si="76"/>
        <v>0</v>
      </c>
      <c r="BT57" s="739">
        <f t="shared" ref="BT57:DU57" si="77">MIN(BT$54:BT$56)</f>
        <v>0</v>
      </c>
      <c r="BU57" s="739">
        <f t="shared" si="77"/>
        <v>0</v>
      </c>
      <c r="BV57" s="739">
        <f t="shared" si="77"/>
        <v>0</v>
      </c>
      <c r="BW57" s="739">
        <f t="shared" si="77"/>
        <v>0</v>
      </c>
      <c r="BX57" s="739">
        <f t="shared" si="77"/>
        <v>0</v>
      </c>
      <c r="BY57" s="739">
        <f t="shared" si="77"/>
        <v>0</v>
      </c>
      <c r="BZ57" s="739">
        <f t="shared" si="77"/>
        <v>0</v>
      </c>
      <c r="CA57" s="739">
        <f t="shared" si="77"/>
        <v>0</v>
      </c>
      <c r="CB57" s="739">
        <f t="shared" si="77"/>
        <v>0</v>
      </c>
      <c r="CC57" s="739">
        <f t="shared" si="77"/>
        <v>0</v>
      </c>
      <c r="CD57" s="739">
        <f t="shared" si="77"/>
        <v>0</v>
      </c>
      <c r="CE57" s="739">
        <f t="shared" si="77"/>
        <v>0</v>
      </c>
      <c r="CF57" s="739">
        <f t="shared" si="77"/>
        <v>0</v>
      </c>
      <c r="CG57" s="739">
        <f t="shared" si="77"/>
        <v>0</v>
      </c>
      <c r="CH57" s="739">
        <f t="shared" si="77"/>
        <v>0</v>
      </c>
      <c r="CI57" s="739">
        <f t="shared" si="77"/>
        <v>0</v>
      </c>
      <c r="CJ57" s="739">
        <f t="shared" si="77"/>
        <v>0</v>
      </c>
      <c r="CK57" s="739">
        <f t="shared" si="77"/>
        <v>0</v>
      </c>
      <c r="CL57" s="739">
        <f t="shared" si="77"/>
        <v>0</v>
      </c>
      <c r="CM57" s="739">
        <f t="shared" si="77"/>
        <v>0</v>
      </c>
      <c r="CN57" s="739">
        <f t="shared" si="77"/>
        <v>0</v>
      </c>
      <c r="CO57" s="739">
        <f t="shared" si="77"/>
        <v>0</v>
      </c>
      <c r="CP57" s="739">
        <f t="shared" si="77"/>
        <v>0</v>
      </c>
      <c r="CQ57" s="739">
        <f t="shared" si="77"/>
        <v>0</v>
      </c>
      <c r="CR57" s="739">
        <f t="shared" si="77"/>
        <v>0</v>
      </c>
      <c r="CS57" s="739">
        <f t="shared" si="77"/>
        <v>0</v>
      </c>
      <c r="CT57" s="739">
        <f t="shared" si="77"/>
        <v>0</v>
      </c>
      <c r="CU57" s="739">
        <f t="shared" si="77"/>
        <v>0</v>
      </c>
      <c r="CV57" s="739">
        <f t="shared" si="77"/>
        <v>0</v>
      </c>
      <c r="CW57" s="739">
        <f t="shared" si="77"/>
        <v>0</v>
      </c>
      <c r="CX57" s="739">
        <f t="shared" si="77"/>
        <v>0</v>
      </c>
      <c r="CY57" s="739">
        <f t="shared" si="77"/>
        <v>0</v>
      </c>
      <c r="CZ57" s="739">
        <f t="shared" si="77"/>
        <v>0</v>
      </c>
      <c r="DA57" s="739">
        <f t="shared" si="77"/>
        <v>0</v>
      </c>
      <c r="DB57" s="739">
        <f t="shared" si="77"/>
        <v>0</v>
      </c>
      <c r="DC57" s="739">
        <f t="shared" si="77"/>
        <v>0</v>
      </c>
      <c r="DD57" s="739">
        <f t="shared" si="77"/>
        <v>0</v>
      </c>
      <c r="DE57" s="739">
        <f t="shared" si="77"/>
        <v>0</v>
      </c>
      <c r="DF57" s="739">
        <f t="shared" si="77"/>
        <v>0</v>
      </c>
      <c r="DG57" s="739">
        <f t="shared" si="77"/>
        <v>0</v>
      </c>
      <c r="DH57" s="739">
        <f t="shared" si="77"/>
        <v>0</v>
      </c>
      <c r="DI57" s="739">
        <f t="shared" si="77"/>
        <v>0</v>
      </c>
      <c r="DJ57" s="739">
        <f t="shared" si="77"/>
        <v>0</v>
      </c>
      <c r="DK57" s="739">
        <f t="shared" si="77"/>
        <v>0</v>
      </c>
      <c r="DL57" s="739">
        <f t="shared" si="77"/>
        <v>0</v>
      </c>
      <c r="DM57" s="739">
        <f t="shared" si="77"/>
        <v>0</v>
      </c>
      <c r="DN57" s="739">
        <f t="shared" si="77"/>
        <v>0</v>
      </c>
      <c r="DO57" s="739">
        <f t="shared" si="77"/>
        <v>0</v>
      </c>
      <c r="DP57" s="739">
        <f t="shared" si="77"/>
        <v>0</v>
      </c>
      <c r="DQ57" s="739">
        <f t="shared" si="77"/>
        <v>0</v>
      </c>
      <c r="DR57" s="739">
        <f t="shared" si="77"/>
        <v>0</v>
      </c>
      <c r="DS57" s="739">
        <f t="shared" si="77"/>
        <v>0</v>
      </c>
      <c r="DT57" s="739">
        <f t="shared" si="77"/>
        <v>0</v>
      </c>
      <c r="DU57" s="739">
        <f t="shared" si="77"/>
        <v>0</v>
      </c>
      <c r="DV57" s="81"/>
    </row>
    <row r="58" spans="1:126" s="102" customFormat="1" ht="5.45" hidden="1" outlineLevel="1" x14ac:dyDescent="0.15">
      <c r="A58" s="190"/>
      <c r="B58" s="190"/>
      <c r="C58" s="190"/>
      <c r="D58" s="190"/>
      <c r="E58" s="190"/>
      <c r="F58" s="190"/>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2"/>
      <c r="CU58" s="282"/>
      <c r="CV58" s="282"/>
      <c r="CW58" s="282"/>
      <c r="CX58" s="282"/>
      <c r="CY58" s="282"/>
      <c r="CZ58" s="282"/>
      <c r="DA58" s="282"/>
      <c r="DB58" s="282"/>
      <c r="DC58" s="282"/>
      <c r="DD58" s="282"/>
      <c r="DE58" s="282"/>
      <c r="DF58" s="282"/>
      <c r="DG58" s="282"/>
      <c r="DH58" s="282"/>
      <c r="DI58" s="282"/>
      <c r="DJ58" s="282"/>
      <c r="DK58" s="282"/>
      <c r="DL58" s="282"/>
      <c r="DM58" s="282"/>
      <c r="DN58" s="282"/>
      <c r="DO58" s="282"/>
      <c r="DP58" s="282"/>
      <c r="DQ58" s="282"/>
      <c r="DR58" s="282"/>
      <c r="DS58" s="282"/>
      <c r="DT58" s="282"/>
      <c r="DU58" s="282"/>
      <c r="DV58" s="190"/>
    </row>
    <row r="59" spans="1:126" ht="14.45" hidden="1" outlineLevel="1" x14ac:dyDescent="0.3">
      <c r="A59" s="81"/>
      <c r="B59" s="81"/>
      <c r="C59" s="574" t="s">
        <v>676</v>
      </c>
      <c r="D59" s="81"/>
      <c r="E59" s="81"/>
      <c r="F59" s="81"/>
      <c r="G59" s="105">
        <f t="shared" ref="G59:AL59" si="78">IF((G$20-$E$10-1)&lt;0,0,IF((G$20-$E$10-1)&gt;G$27,G$27,(G$20-$E$10)))</f>
        <v>0</v>
      </c>
      <c r="H59" s="105">
        <f t="shared" si="78"/>
        <v>0</v>
      </c>
      <c r="I59" s="105">
        <f t="shared" si="78"/>
        <v>0</v>
      </c>
      <c r="J59" s="105">
        <f t="shared" si="78"/>
        <v>0</v>
      </c>
      <c r="K59" s="105">
        <f t="shared" si="78"/>
        <v>0</v>
      </c>
      <c r="L59" s="105">
        <f t="shared" si="78"/>
        <v>0</v>
      </c>
      <c r="M59" s="105">
        <f t="shared" si="78"/>
        <v>0</v>
      </c>
      <c r="N59" s="105">
        <f t="shared" si="78"/>
        <v>0</v>
      </c>
      <c r="O59" s="105">
        <f t="shared" si="78"/>
        <v>0</v>
      </c>
      <c r="P59" s="105">
        <f t="shared" si="78"/>
        <v>0</v>
      </c>
      <c r="Q59" s="105">
        <f t="shared" si="78"/>
        <v>0</v>
      </c>
      <c r="R59" s="105">
        <f t="shared" si="78"/>
        <v>0</v>
      </c>
      <c r="S59" s="105">
        <f t="shared" si="78"/>
        <v>0</v>
      </c>
      <c r="T59" s="105">
        <f t="shared" si="78"/>
        <v>0</v>
      </c>
      <c r="U59" s="105">
        <f t="shared" si="78"/>
        <v>0</v>
      </c>
      <c r="V59" s="105">
        <f t="shared" si="78"/>
        <v>0</v>
      </c>
      <c r="W59" s="105">
        <f t="shared" si="78"/>
        <v>0</v>
      </c>
      <c r="X59" s="105">
        <f t="shared" si="78"/>
        <v>0</v>
      </c>
      <c r="Y59" s="105">
        <f t="shared" si="78"/>
        <v>0</v>
      </c>
      <c r="Z59" s="105">
        <f t="shared" si="78"/>
        <v>0</v>
      </c>
      <c r="AA59" s="105">
        <f t="shared" si="78"/>
        <v>0</v>
      </c>
      <c r="AB59" s="105">
        <f t="shared" si="78"/>
        <v>0</v>
      </c>
      <c r="AC59" s="105">
        <f t="shared" si="78"/>
        <v>0</v>
      </c>
      <c r="AD59" s="105">
        <f t="shared" si="78"/>
        <v>0</v>
      </c>
      <c r="AE59" s="105">
        <f t="shared" si="78"/>
        <v>0</v>
      </c>
      <c r="AF59" s="105">
        <f t="shared" si="78"/>
        <v>0</v>
      </c>
      <c r="AG59" s="105">
        <f t="shared" si="78"/>
        <v>0</v>
      </c>
      <c r="AH59" s="105">
        <f t="shared" si="78"/>
        <v>0</v>
      </c>
      <c r="AI59" s="105">
        <f t="shared" si="78"/>
        <v>0</v>
      </c>
      <c r="AJ59" s="105">
        <f t="shared" si="78"/>
        <v>0</v>
      </c>
      <c r="AK59" s="105">
        <f t="shared" si="78"/>
        <v>0</v>
      </c>
      <c r="AL59" s="105">
        <f t="shared" si="78"/>
        <v>0</v>
      </c>
      <c r="AM59" s="105">
        <f t="shared" ref="AM59:BR59" si="79">IF((AM$20-$E$10-1)&lt;0,0,IF((AM$20-$E$10-1)&gt;AM$27,AM$27,(AM$20-$E$10)))</f>
        <v>0</v>
      </c>
      <c r="AN59" s="105">
        <f t="shared" si="79"/>
        <v>0</v>
      </c>
      <c r="AO59" s="105">
        <f t="shared" si="79"/>
        <v>0</v>
      </c>
      <c r="AP59" s="105">
        <f t="shared" si="79"/>
        <v>0</v>
      </c>
      <c r="AQ59" s="105">
        <f t="shared" si="79"/>
        <v>0</v>
      </c>
      <c r="AR59" s="105">
        <f t="shared" si="79"/>
        <v>0</v>
      </c>
      <c r="AS59" s="105">
        <f t="shared" si="79"/>
        <v>0</v>
      </c>
      <c r="AT59" s="105">
        <f t="shared" si="79"/>
        <v>0</v>
      </c>
      <c r="AU59" s="105">
        <f t="shared" si="79"/>
        <v>0</v>
      </c>
      <c r="AV59" s="105">
        <f t="shared" si="79"/>
        <v>0</v>
      </c>
      <c r="AW59" s="105">
        <f t="shared" si="79"/>
        <v>0</v>
      </c>
      <c r="AX59" s="105">
        <f t="shared" si="79"/>
        <v>0</v>
      </c>
      <c r="AY59" s="105">
        <f t="shared" si="79"/>
        <v>0</v>
      </c>
      <c r="AZ59" s="105">
        <f t="shared" si="79"/>
        <v>0</v>
      </c>
      <c r="BA59" s="105">
        <f t="shared" si="79"/>
        <v>0</v>
      </c>
      <c r="BB59" s="105">
        <f t="shared" si="79"/>
        <v>0</v>
      </c>
      <c r="BC59" s="105">
        <f t="shared" si="79"/>
        <v>31</v>
      </c>
      <c r="BD59" s="105">
        <f t="shared" si="79"/>
        <v>28</v>
      </c>
      <c r="BE59" s="105">
        <f t="shared" si="79"/>
        <v>31</v>
      </c>
      <c r="BF59" s="105">
        <f t="shared" si="79"/>
        <v>30</v>
      </c>
      <c r="BG59" s="105">
        <f t="shared" si="79"/>
        <v>31</v>
      </c>
      <c r="BH59" s="105">
        <f t="shared" si="79"/>
        <v>30</v>
      </c>
      <c r="BI59" s="105">
        <f t="shared" si="79"/>
        <v>31</v>
      </c>
      <c r="BJ59" s="105">
        <f t="shared" si="79"/>
        <v>31</v>
      </c>
      <c r="BK59" s="105">
        <f t="shared" si="79"/>
        <v>30</v>
      </c>
      <c r="BL59" s="105">
        <f t="shared" si="79"/>
        <v>31</v>
      </c>
      <c r="BM59" s="105">
        <f t="shared" si="79"/>
        <v>30</v>
      </c>
      <c r="BN59" s="105">
        <f t="shared" si="79"/>
        <v>31</v>
      </c>
      <c r="BO59" s="105">
        <f t="shared" si="79"/>
        <v>31</v>
      </c>
      <c r="BP59" s="105">
        <f t="shared" si="79"/>
        <v>28</v>
      </c>
      <c r="BQ59" s="105">
        <f t="shared" si="79"/>
        <v>31</v>
      </c>
      <c r="BR59" s="105">
        <f t="shared" si="79"/>
        <v>30</v>
      </c>
      <c r="BS59" s="105">
        <f t="shared" ref="BS59:CX59" si="80">IF((BS$20-$E$10-1)&lt;0,0,IF((BS$20-$E$10-1)&gt;BS$27,BS$27,(BS$20-$E$10)))</f>
        <v>31</v>
      </c>
      <c r="BT59" s="105">
        <f t="shared" si="80"/>
        <v>30</v>
      </c>
      <c r="BU59" s="105">
        <f t="shared" si="80"/>
        <v>31</v>
      </c>
      <c r="BV59" s="105">
        <f t="shared" si="80"/>
        <v>31</v>
      </c>
      <c r="BW59" s="105">
        <f t="shared" si="80"/>
        <v>30</v>
      </c>
      <c r="BX59" s="105">
        <f t="shared" si="80"/>
        <v>31</v>
      </c>
      <c r="BY59" s="105">
        <f t="shared" si="80"/>
        <v>30</v>
      </c>
      <c r="BZ59" s="105">
        <f t="shared" si="80"/>
        <v>31</v>
      </c>
      <c r="CA59" s="105">
        <f t="shared" si="80"/>
        <v>31</v>
      </c>
      <c r="CB59" s="105">
        <f t="shared" si="80"/>
        <v>29</v>
      </c>
      <c r="CC59" s="105">
        <f t="shared" si="80"/>
        <v>31</v>
      </c>
      <c r="CD59" s="105">
        <f t="shared" si="80"/>
        <v>30</v>
      </c>
      <c r="CE59" s="105">
        <f t="shared" si="80"/>
        <v>31</v>
      </c>
      <c r="CF59" s="105">
        <f t="shared" si="80"/>
        <v>30</v>
      </c>
      <c r="CG59" s="105">
        <f t="shared" si="80"/>
        <v>31</v>
      </c>
      <c r="CH59" s="105">
        <f t="shared" si="80"/>
        <v>31</v>
      </c>
      <c r="CI59" s="105">
        <f t="shared" si="80"/>
        <v>30</v>
      </c>
      <c r="CJ59" s="105">
        <f t="shared" si="80"/>
        <v>31</v>
      </c>
      <c r="CK59" s="105">
        <f t="shared" si="80"/>
        <v>30</v>
      </c>
      <c r="CL59" s="105">
        <f t="shared" si="80"/>
        <v>31</v>
      </c>
      <c r="CM59" s="105">
        <f t="shared" si="80"/>
        <v>31</v>
      </c>
      <c r="CN59" s="105">
        <f t="shared" si="80"/>
        <v>28</v>
      </c>
      <c r="CO59" s="105">
        <f t="shared" si="80"/>
        <v>31</v>
      </c>
      <c r="CP59" s="105">
        <f t="shared" si="80"/>
        <v>30</v>
      </c>
      <c r="CQ59" s="105">
        <f t="shared" si="80"/>
        <v>31</v>
      </c>
      <c r="CR59" s="105">
        <f t="shared" si="80"/>
        <v>30</v>
      </c>
      <c r="CS59" s="105">
        <f t="shared" si="80"/>
        <v>31</v>
      </c>
      <c r="CT59" s="105">
        <f t="shared" si="80"/>
        <v>31</v>
      </c>
      <c r="CU59" s="105">
        <f t="shared" si="80"/>
        <v>30</v>
      </c>
      <c r="CV59" s="105">
        <f t="shared" si="80"/>
        <v>31</v>
      </c>
      <c r="CW59" s="105">
        <f t="shared" si="80"/>
        <v>30</v>
      </c>
      <c r="CX59" s="105">
        <f t="shared" si="80"/>
        <v>31</v>
      </c>
      <c r="CY59" s="105">
        <f t="shared" ref="CY59:DU59" si="81">IF((CY$20-$E$10-1)&lt;0,0,IF((CY$20-$E$10-1)&gt;CY$27,CY$27,(CY$20-$E$10)))</f>
        <v>31</v>
      </c>
      <c r="CZ59" s="105">
        <f t="shared" si="81"/>
        <v>28</v>
      </c>
      <c r="DA59" s="105">
        <f t="shared" si="81"/>
        <v>31</v>
      </c>
      <c r="DB59" s="105">
        <f t="shared" si="81"/>
        <v>30</v>
      </c>
      <c r="DC59" s="105">
        <f t="shared" si="81"/>
        <v>31</v>
      </c>
      <c r="DD59" s="105">
        <f t="shared" si="81"/>
        <v>30</v>
      </c>
      <c r="DE59" s="105">
        <f t="shared" si="81"/>
        <v>31</v>
      </c>
      <c r="DF59" s="105">
        <f t="shared" si="81"/>
        <v>31</v>
      </c>
      <c r="DG59" s="105">
        <f t="shared" si="81"/>
        <v>30</v>
      </c>
      <c r="DH59" s="105">
        <f t="shared" si="81"/>
        <v>31</v>
      </c>
      <c r="DI59" s="105">
        <f t="shared" si="81"/>
        <v>30</v>
      </c>
      <c r="DJ59" s="105">
        <f t="shared" si="81"/>
        <v>31</v>
      </c>
      <c r="DK59" s="105">
        <f t="shared" si="81"/>
        <v>31</v>
      </c>
      <c r="DL59" s="105">
        <f t="shared" si="81"/>
        <v>28</v>
      </c>
      <c r="DM59" s="105">
        <f t="shared" si="81"/>
        <v>31</v>
      </c>
      <c r="DN59" s="105">
        <f t="shared" si="81"/>
        <v>30</v>
      </c>
      <c r="DO59" s="105">
        <f t="shared" si="81"/>
        <v>31</v>
      </c>
      <c r="DP59" s="105">
        <f t="shared" si="81"/>
        <v>30</v>
      </c>
      <c r="DQ59" s="105">
        <f t="shared" si="81"/>
        <v>31</v>
      </c>
      <c r="DR59" s="105">
        <f t="shared" si="81"/>
        <v>31</v>
      </c>
      <c r="DS59" s="105">
        <f t="shared" si="81"/>
        <v>30</v>
      </c>
      <c r="DT59" s="105">
        <f t="shared" si="81"/>
        <v>31</v>
      </c>
      <c r="DU59" s="105">
        <f t="shared" si="81"/>
        <v>30</v>
      </c>
      <c r="DV59" s="81"/>
    </row>
    <row r="60" spans="1:126" ht="14.45" hidden="1" outlineLevel="1" x14ac:dyDescent="0.3">
      <c r="A60" s="81"/>
      <c r="B60" s="81"/>
      <c r="C60" s="574" t="s">
        <v>677</v>
      </c>
      <c r="D60" s="81"/>
      <c r="E60" s="81"/>
      <c r="F60" s="81"/>
      <c r="G60" s="105">
        <f t="shared" ref="G60:AL60" si="82">IF(($E$7-G$18)&lt;0,0,IF(($E$7-G$18)&gt;G$27,G$27,($E$7-G$18)+1))</f>
        <v>31</v>
      </c>
      <c r="H60" s="105">
        <f t="shared" si="82"/>
        <v>28</v>
      </c>
      <c r="I60" s="105">
        <f t="shared" si="82"/>
        <v>31</v>
      </c>
      <c r="J60" s="105">
        <f t="shared" si="82"/>
        <v>30</v>
      </c>
      <c r="K60" s="105">
        <f t="shared" si="82"/>
        <v>31</v>
      </c>
      <c r="L60" s="105">
        <f t="shared" si="82"/>
        <v>30</v>
      </c>
      <c r="M60" s="105">
        <f t="shared" si="82"/>
        <v>31</v>
      </c>
      <c r="N60" s="105">
        <f t="shared" si="82"/>
        <v>31</v>
      </c>
      <c r="O60" s="105">
        <f t="shared" si="82"/>
        <v>30</v>
      </c>
      <c r="P60" s="105">
        <f t="shared" si="82"/>
        <v>31</v>
      </c>
      <c r="Q60" s="105">
        <f t="shared" si="82"/>
        <v>30</v>
      </c>
      <c r="R60" s="105">
        <f t="shared" si="82"/>
        <v>31</v>
      </c>
      <c r="S60" s="105">
        <f t="shared" si="82"/>
        <v>31</v>
      </c>
      <c r="T60" s="105">
        <f t="shared" si="82"/>
        <v>28</v>
      </c>
      <c r="U60" s="105">
        <f t="shared" si="82"/>
        <v>31</v>
      </c>
      <c r="V60" s="105">
        <f t="shared" si="82"/>
        <v>30</v>
      </c>
      <c r="W60" s="105">
        <f t="shared" si="82"/>
        <v>31</v>
      </c>
      <c r="X60" s="105">
        <f t="shared" si="82"/>
        <v>30</v>
      </c>
      <c r="Y60" s="105">
        <f t="shared" si="82"/>
        <v>31</v>
      </c>
      <c r="Z60" s="105">
        <f t="shared" si="82"/>
        <v>31</v>
      </c>
      <c r="AA60" s="105">
        <f t="shared" si="82"/>
        <v>30</v>
      </c>
      <c r="AB60" s="105">
        <f t="shared" si="82"/>
        <v>31</v>
      </c>
      <c r="AC60" s="105">
        <f t="shared" si="82"/>
        <v>30</v>
      </c>
      <c r="AD60" s="105">
        <f t="shared" si="82"/>
        <v>31</v>
      </c>
      <c r="AE60" s="105">
        <f t="shared" si="82"/>
        <v>31</v>
      </c>
      <c r="AF60" s="105">
        <f t="shared" si="82"/>
        <v>29</v>
      </c>
      <c r="AG60" s="105">
        <f t="shared" si="82"/>
        <v>31</v>
      </c>
      <c r="AH60" s="105">
        <f t="shared" si="82"/>
        <v>30</v>
      </c>
      <c r="AI60" s="105">
        <f t="shared" si="82"/>
        <v>31</v>
      </c>
      <c r="AJ60" s="105">
        <f t="shared" si="82"/>
        <v>30</v>
      </c>
      <c r="AK60" s="105">
        <f t="shared" si="82"/>
        <v>31</v>
      </c>
      <c r="AL60" s="105">
        <f t="shared" si="82"/>
        <v>31</v>
      </c>
      <c r="AM60" s="105">
        <f t="shared" ref="AM60:BR60" si="83">IF(($E$7-AM$18)&lt;0,0,IF(($E$7-AM$18)&gt;AM$27,AM$27,($E$7-AM$18)+1))</f>
        <v>30</v>
      </c>
      <c r="AN60" s="105">
        <f t="shared" si="83"/>
        <v>31</v>
      </c>
      <c r="AO60" s="105">
        <f t="shared" si="83"/>
        <v>30</v>
      </c>
      <c r="AP60" s="105">
        <f t="shared" si="83"/>
        <v>31</v>
      </c>
      <c r="AQ60" s="105">
        <f t="shared" si="83"/>
        <v>31</v>
      </c>
      <c r="AR60" s="105">
        <f t="shared" si="83"/>
        <v>28</v>
      </c>
      <c r="AS60" s="105">
        <f t="shared" si="83"/>
        <v>31</v>
      </c>
      <c r="AT60" s="105">
        <f t="shared" si="83"/>
        <v>30</v>
      </c>
      <c r="AU60" s="105">
        <f t="shared" si="83"/>
        <v>31</v>
      </c>
      <c r="AV60" s="105">
        <f t="shared" si="83"/>
        <v>30</v>
      </c>
      <c r="AW60" s="105">
        <f t="shared" si="83"/>
        <v>31</v>
      </c>
      <c r="AX60" s="105">
        <f t="shared" si="83"/>
        <v>31</v>
      </c>
      <c r="AY60" s="105">
        <f t="shared" si="83"/>
        <v>30</v>
      </c>
      <c r="AZ60" s="105">
        <f t="shared" si="83"/>
        <v>31</v>
      </c>
      <c r="BA60" s="105">
        <f t="shared" si="83"/>
        <v>30</v>
      </c>
      <c r="BB60" s="105">
        <f t="shared" si="83"/>
        <v>31</v>
      </c>
      <c r="BC60" s="105">
        <f t="shared" si="83"/>
        <v>31</v>
      </c>
      <c r="BD60" s="105">
        <f t="shared" si="83"/>
        <v>28</v>
      </c>
      <c r="BE60" s="105">
        <f t="shared" si="83"/>
        <v>31</v>
      </c>
      <c r="BF60" s="105">
        <f t="shared" si="83"/>
        <v>30</v>
      </c>
      <c r="BG60" s="105">
        <f t="shared" si="83"/>
        <v>31</v>
      </c>
      <c r="BH60" s="105">
        <f t="shared" si="83"/>
        <v>30</v>
      </c>
      <c r="BI60" s="105">
        <f t="shared" si="83"/>
        <v>31</v>
      </c>
      <c r="BJ60" s="105">
        <f t="shared" si="83"/>
        <v>31</v>
      </c>
      <c r="BK60" s="105">
        <f t="shared" si="83"/>
        <v>30</v>
      </c>
      <c r="BL60" s="105">
        <f t="shared" si="83"/>
        <v>31</v>
      </c>
      <c r="BM60" s="105">
        <f t="shared" si="83"/>
        <v>30</v>
      </c>
      <c r="BN60" s="105">
        <f t="shared" si="83"/>
        <v>31</v>
      </c>
      <c r="BO60" s="105">
        <f t="shared" si="83"/>
        <v>31</v>
      </c>
      <c r="BP60" s="105">
        <f t="shared" si="83"/>
        <v>28</v>
      </c>
      <c r="BQ60" s="105">
        <f t="shared" si="83"/>
        <v>31</v>
      </c>
      <c r="BR60" s="105">
        <f t="shared" si="83"/>
        <v>30</v>
      </c>
      <c r="BS60" s="105">
        <f t="shared" ref="BS60:CX60" si="84">IF(($E$7-BS$18)&lt;0,0,IF(($E$7-BS$18)&gt;BS$27,BS$27,($E$7-BS$18)+1))</f>
        <v>31</v>
      </c>
      <c r="BT60" s="105">
        <f t="shared" si="84"/>
        <v>30</v>
      </c>
      <c r="BU60" s="105">
        <f t="shared" si="84"/>
        <v>31</v>
      </c>
      <c r="BV60" s="105">
        <f t="shared" si="84"/>
        <v>31</v>
      </c>
      <c r="BW60" s="105">
        <f t="shared" si="84"/>
        <v>30</v>
      </c>
      <c r="BX60" s="105">
        <f t="shared" si="84"/>
        <v>31</v>
      </c>
      <c r="BY60" s="105">
        <f t="shared" si="84"/>
        <v>30</v>
      </c>
      <c r="BZ60" s="105">
        <f t="shared" si="84"/>
        <v>31</v>
      </c>
      <c r="CA60" s="105">
        <f t="shared" si="84"/>
        <v>31</v>
      </c>
      <c r="CB60" s="105">
        <f t="shared" si="84"/>
        <v>29</v>
      </c>
      <c r="CC60" s="105">
        <f t="shared" si="84"/>
        <v>31</v>
      </c>
      <c r="CD60" s="105">
        <f t="shared" si="84"/>
        <v>30</v>
      </c>
      <c r="CE60" s="105">
        <f t="shared" si="84"/>
        <v>31</v>
      </c>
      <c r="CF60" s="105">
        <f t="shared" si="84"/>
        <v>30</v>
      </c>
      <c r="CG60" s="105">
        <f t="shared" si="84"/>
        <v>31</v>
      </c>
      <c r="CH60" s="105">
        <f t="shared" si="84"/>
        <v>31</v>
      </c>
      <c r="CI60" s="105">
        <f t="shared" si="84"/>
        <v>30</v>
      </c>
      <c r="CJ60" s="105">
        <f t="shared" si="84"/>
        <v>31</v>
      </c>
      <c r="CK60" s="105">
        <f t="shared" si="84"/>
        <v>30</v>
      </c>
      <c r="CL60" s="105">
        <f t="shared" si="84"/>
        <v>31</v>
      </c>
      <c r="CM60" s="105">
        <f t="shared" si="84"/>
        <v>31</v>
      </c>
      <c r="CN60" s="105">
        <f t="shared" si="84"/>
        <v>28</v>
      </c>
      <c r="CO60" s="105">
        <f t="shared" si="84"/>
        <v>31</v>
      </c>
      <c r="CP60" s="105">
        <f t="shared" si="84"/>
        <v>30</v>
      </c>
      <c r="CQ60" s="105">
        <f t="shared" si="84"/>
        <v>31</v>
      </c>
      <c r="CR60" s="105">
        <f t="shared" si="84"/>
        <v>30</v>
      </c>
      <c r="CS60" s="105">
        <f t="shared" si="84"/>
        <v>31</v>
      </c>
      <c r="CT60" s="105">
        <f t="shared" si="84"/>
        <v>31</v>
      </c>
      <c r="CU60" s="105">
        <f t="shared" si="84"/>
        <v>30</v>
      </c>
      <c r="CV60" s="105">
        <f t="shared" si="84"/>
        <v>31</v>
      </c>
      <c r="CW60" s="105">
        <f t="shared" si="84"/>
        <v>30</v>
      </c>
      <c r="CX60" s="105">
        <f t="shared" si="84"/>
        <v>31</v>
      </c>
      <c r="CY60" s="105">
        <f t="shared" ref="CY60:DU60" si="85">IF(($E$7-CY$18)&lt;0,0,IF(($E$7-CY$18)&gt;CY$27,CY$27,($E$7-CY$18)+1))</f>
        <v>31</v>
      </c>
      <c r="CZ60" s="105">
        <f t="shared" si="85"/>
        <v>28</v>
      </c>
      <c r="DA60" s="105">
        <f t="shared" si="85"/>
        <v>31</v>
      </c>
      <c r="DB60" s="105">
        <f t="shared" si="85"/>
        <v>30</v>
      </c>
      <c r="DC60" s="105">
        <f t="shared" si="85"/>
        <v>31</v>
      </c>
      <c r="DD60" s="105">
        <f t="shared" si="85"/>
        <v>30</v>
      </c>
      <c r="DE60" s="105">
        <f t="shared" si="85"/>
        <v>31</v>
      </c>
      <c r="DF60" s="105">
        <f t="shared" si="85"/>
        <v>31</v>
      </c>
      <c r="DG60" s="105">
        <f t="shared" si="85"/>
        <v>30</v>
      </c>
      <c r="DH60" s="105">
        <f t="shared" si="85"/>
        <v>31</v>
      </c>
      <c r="DI60" s="105">
        <f t="shared" si="85"/>
        <v>30</v>
      </c>
      <c r="DJ60" s="105">
        <f t="shared" si="85"/>
        <v>31</v>
      </c>
      <c r="DK60" s="105">
        <f t="shared" si="85"/>
        <v>31</v>
      </c>
      <c r="DL60" s="105">
        <f t="shared" si="85"/>
        <v>28</v>
      </c>
      <c r="DM60" s="105">
        <f t="shared" si="85"/>
        <v>31</v>
      </c>
      <c r="DN60" s="105">
        <f t="shared" si="85"/>
        <v>30</v>
      </c>
      <c r="DO60" s="105">
        <f t="shared" si="85"/>
        <v>31</v>
      </c>
      <c r="DP60" s="105">
        <f t="shared" si="85"/>
        <v>30</v>
      </c>
      <c r="DQ60" s="105">
        <f t="shared" si="85"/>
        <v>31</v>
      </c>
      <c r="DR60" s="105">
        <f t="shared" si="85"/>
        <v>31</v>
      </c>
      <c r="DS60" s="105">
        <f t="shared" si="85"/>
        <v>30</v>
      </c>
      <c r="DT60" s="105">
        <f t="shared" si="85"/>
        <v>31</v>
      </c>
      <c r="DU60" s="105">
        <f t="shared" si="85"/>
        <v>30</v>
      </c>
      <c r="DV60" s="81"/>
    </row>
    <row r="61" spans="1:126" ht="14.45" hidden="1" outlineLevel="1" x14ac:dyDescent="0.3">
      <c r="A61" s="81"/>
      <c r="B61" s="81"/>
      <c r="C61" s="973" t="s">
        <v>678</v>
      </c>
      <c r="D61" s="81"/>
      <c r="E61" s="1093">
        <f>SUM(G61:DU61)</f>
        <v>2160</v>
      </c>
      <c r="F61" s="81"/>
      <c r="G61" s="739">
        <f t="shared" ref="G61:BS61" si="86">MIN(G$59:G$60)</f>
        <v>0</v>
      </c>
      <c r="H61" s="739">
        <f t="shared" si="86"/>
        <v>0</v>
      </c>
      <c r="I61" s="739">
        <f t="shared" si="86"/>
        <v>0</v>
      </c>
      <c r="J61" s="739">
        <f t="shared" si="86"/>
        <v>0</v>
      </c>
      <c r="K61" s="739">
        <f t="shared" si="86"/>
        <v>0</v>
      </c>
      <c r="L61" s="739">
        <f t="shared" si="86"/>
        <v>0</v>
      </c>
      <c r="M61" s="739">
        <f t="shared" si="86"/>
        <v>0</v>
      </c>
      <c r="N61" s="739">
        <f t="shared" si="86"/>
        <v>0</v>
      </c>
      <c r="O61" s="739">
        <f t="shared" si="86"/>
        <v>0</v>
      </c>
      <c r="P61" s="739">
        <f t="shared" si="86"/>
        <v>0</v>
      </c>
      <c r="Q61" s="739">
        <f t="shared" si="86"/>
        <v>0</v>
      </c>
      <c r="R61" s="739">
        <f t="shared" si="86"/>
        <v>0</v>
      </c>
      <c r="S61" s="739">
        <f t="shared" si="86"/>
        <v>0</v>
      </c>
      <c r="T61" s="739">
        <f t="shared" si="86"/>
        <v>0</v>
      </c>
      <c r="U61" s="739">
        <f t="shared" si="86"/>
        <v>0</v>
      </c>
      <c r="V61" s="739">
        <f t="shared" si="86"/>
        <v>0</v>
      </c>
      <c r="W61" s="739">
        <f t="shared" si="86"/>
        <v>0</v>
      </c>
      <c r="X61" s="739">
        <f t="shared" si="86"/>
        <v>0</v>
      </c>
      <c r="Y61" s="739">
        <f t="shared" si="86"/>
        <v>0</v>
      </c>
      <c r="Z61" s="739">
        <f t="shared" si="86"/>
        <v>0</v>
      </c>
      <c r="AA61" s="739">
        <f t="shared" si="86"/>
        <v>0</v>
      </c>
      <c r="AB61" s="739">
        <f t="shared" si="86"/>
        <v>0</v>
      </c>
      <c r="AC61" s="739">
        <f t="shared" si="86"/>
        <v>0</v>
      </c>
      <c r="AD61" s="739">
        <f t="shared" si="86"/>
        <v>0</v>
      </c>
      <c r="AE61" s="739">
        <f t="shared" si="86"/>
        <v>0</v>
      </c>
      <c r="AF61" s="739">
        <f t="shared" si="86"/>
        <v>0</v>
      </c>
      <c r="AG61" s="739">
        <f t="shared" si="86"/>
        <v>0</v>
      </c>
      <c r="AH61" s="739">
        <f t="shared" si="86"/>
        <v>0</v>
      </c>
      <c r="AI61" s="739">
        <f t="shared" si="86"/>
        <v>0</v>
      </c>
      <c r="AJ61" s="739">
        <f t="shared" si="86"/>
        <v>0</v>
      </c>
      <c r="AK61" s="739">
        <f t="shared" si="86"/>
        <v>0</v>
      </c>
      <c r="AL61" s="739">
        <f t="shared" si="86"/>
        <v>0</v>
      </c>
      <c r="AM61" s="739">
        <f t="shared" si="86"/>
        <v>0</v>
      </c>
      <c r="AN61" s="739">
        <f t="shared" si="86"/>
        <v>0</v>
      </c>
      <c r="AO61" s="739">
        <f t="shared" si="86"/>
        <v>0</v>
      </c>
      <c r="AP61" s="739">
        <f t="shared" si="86"/>
        <v>0</v>
      </c>
      <c r="AQ61" s="739">
        <f t="shared" si="86"/>
        <v>0</v>
      </c>
      <c r="AR61" s="739">
        <f t="shared" si="86"/>
        <v>0</v>
      </c>
      <c r="AS61" s="739">
        <f t="shared" si="86"/>
        <v>0</v>
      </c>
      <c r="AT61" s="739">
        <f t="shared" si="86"/>
        <v>0</v>
      </c>
      <c r="AU61" s="739">
        <f t="shared" si="86"/>
        <v>0</v>
      </c>
      <c r="AV61" s="739">
        <f t="shared" si="86"/>
        <v>0</v>
      </c>
      <c r="AW61" s="739">
        <f t="shared" si="86"/>
        <v>0</v>
      </c>
      <c r="AX61" s="739">
        <f t="shared" si="86"/>
        <v>0</v>
      </c>
      <c r="AY61" s="739">
        <f t="shared" si="86"/>
        <v>0</v>
      </c>
      <c r="AZ61" s="739">
        <f t="shared" si="86"/>
        <v>0</v>
      </c>
      <c r="BA61" s="739">
        <f t="shared" si="86"/>
        <v>0</v>
      </c>
      <c r="BB61" s="739">
        <f t="shared" si="86"/>
        <v>0</v>
      </c>
      <c r="BC61" s="739">
        <f t="shared" si="86"/>
        <v>31</v>
      </c>
      <c r="BD61" s="739">
        <f t="shared" si="86"/>
        <v>28</v>
      </c>
      <c r="BE61" s="739">
        <f t="shared" si="86"/>
        <v>31</v>
      </c>
      <c r="BF61" s="739">
        <f t="shared" si="86"/>
        <v>30</v>
      </c>
      <c r="BG61" s="739">
        <f t="shared" si="86"/>
        <v>31</v>
      </c>
      <c r="BH61" s="739">
        <f t="shared" si="86"/>
        <v>30</v>
      </c>
      <c r="BI61" s="739">
        <f t="shared" si="86"/>
        <v>31</v>
      </c>
      <c r="BJ61" s="739">
        <f t="shared" si="86"/>
        <v>31</v>
      </c>
      <c r="BK61" s="739">
        <f t="shared" si="86"/>
        <v>30</v>
      </c>
      <c r="BL61" s="739">
        <f t="shared" si="86"/>
        <v>31</v>
      </c>
      <c r="BM61" s="739">
        <f t="shared" si="86"/>
        <v>30</v>
      </c>
      <c r="BN61" s="739">
        <f t="shared" si="86"/>
        <v>31</v>
      </c>
      <c r="BO61" s="739">
        <f t="shared" si="86"/>
        <v>31</v>
      </c>
      <c r="BP61" s="739">
        <f t="shared" si="86"/>
        <v>28</v>
      </c>
      <c r="BQ61" s="739">
        <f t="shared" si="86"/>
        <v>31</v>
      </c>
      <c r="BR61" s="739">
        <f t="shared" si="86"/>
        <v>30</v>
      </c>
      <c r="BS61" s="739">
        <f t="shared" si="86"/>
        <v>31</v>
      </c>
      <c r="BT61" s="739">
        <f t="shared" ref="BT61:DU61" si="87">MIN(BT$59:BT$60)</f>
        <v>30</v>
      </c>
      <c r="BU61" s="739">
        <f t="shared" si="87"/>
        <v>31</v>
      </c>
      <c r="BV61" s="739">
        <f t="shared" si="87"/>
        <v>31</v>
      </c>
      <c r="BW61" s="739">
        <f t="shared" si="87"/>
        <v>30</v>
      </c>
      <c r="BX61" s="739">
        <f t="shared" si="87"/>
        <v>31</v>
      </c>
      <c r="BY61" s="739">
        <f t="shared" si="87"/>
        <v>30</v>
      </c>
      <c r="BZ61" s="739">
        <f t="shared" si="87"/>
        <v>31</v>
      </c>
      <c r="CA61" s="739">
        <f t="shared" si="87"/>
        <v>31</v>
      </c>
      <c r="CB61" s="739">
        <f t="shared" si="87"/>
        <v>29</v>
      </c>
      <c r="CC61" s="739">
        <f t="shared" si="87"/>
        <v>31</v>
      </c>
      <c r="CD61" s="739">
        <f t="shared" si="87"/>
        <v>30</v>
      </c>
      <c r="CE61" s="739">
        <f t="shared" si="87"/>
        <v>31</v>
      </c>
      <c r="CF61" s="739">
        <f t="shared" si="87"/>
        <v>30</v>
      </c>
      <c r="CG61" s="739">
        <f t="shared" si="87"/>
        <v>31</v>
      </c>
      <c r="CH61" s="739">
        <f t="shared" si="87"/>
        <v>31</v>
      </c>
      <c r="CI61" s="739">
        <f t="shared" si="87"/>
        <v>30</v>
      </c>
      <c r="CJ61" s="739">
        <f t="shared" si="87"/>
        <v>31</v>
      </c>
      <c r="CK61" s="739">
        <f t="shared" si="87"/>
        <v>30</v>
      </c>
      <c r="CL61" s="739">
        <f t="shared" si="87"/>
        <v>31</v>
      </c>
      <c r="CM61" s="739">
        <f t="shared" si="87"/>
        <v>31</v>
      </c>
      <c r="CN61" s="739">
        <f t="shared" si="87"/>
        <v>28</v>
      </c>
      <c r="CO61" s="739">
        <f t="shared" si="87"/>
        <v>31</v>
      </c>
      <c r="CP61" s="739">
        <f t="shared" si="87"/>
        <v>30</v>
      </c>
      <c r="CQ61" s="739">
        <f t="shared" si="87"/>
        <v>31</v>
      </c>
      <c r="CR61" s="739">
        <f t="shared" si="87"/>
        <v>30</v>
      </c>
      <c r="CS61" s="739">
        <f t="shared" si="87"/>
        <v>31</v>
      </c>
      <c r="CT61" s="739">
        <f t="shared" si="87"/>
        <v>31</v>
      </c>
      <c r="CU61" s="739">
        <f t="shared" si="87"/>
        <v>30</v>
      </c>
      <c r="CV61" s="739">
        <f t="shared" si="87"/>
        <v>31</v>
      </c>
      <c r="CW61" s="739">
        <f t="shared" si="87"/>
        <v>30</v>
      </c>
      <c r="CX61" s="739">
        <f t="shared" si="87"/>
        <v>31</v>
      </c>
      <c r="CY61" s="739">
        <f t="shared" si="87"/>
        <v>31</v>
      </c>
      <c r="CZ61" s="739">
        <f t="shared" si="87"/>
        <v>28</v>
      </c>
      <c r="DA61" s="739">
        <f t="shared" si="87"/>
        <v>31</v>
      </c>
      <c r="DB61" s="739">
        <f t="shared" si="87"/>
        <v>30</v>
      </c>
      <c r="DC61" s="739">
        <f t="shared" si="87"/>
        <v>31</v>
      </c>
      <c r="DD61" s="739">
        <f t="shared" si="87"/>
        <v>30</v>
      </c>
      <c r="DE61" s="739">
        <f t="shared" si="87"/>
        <v>31</v>
      </c>
      <c r="DF61" s="739">
        <f t="shared" si="87"/>
        <v>31</v>
      </c>
      <c r="DG61" s="739">
        <f t="shared" si="87"/>
        <v>30</v>
      </c>
      <c r="DH61" s="739">
        <f t="shared" si="87"/>
        <v>31</v>
      </c>
      <c r="DI61" s="739">
        <f t="shared" si="87"/>
        <v>30</v>
      </c>
      <c r="DJ61" s="739">
        <f t="shared" si="87"/>
        <v>31</v>
      </c>
      <c r="DK61" s="739">
        <f t="shared" si="87"/>
        <v>31</v>
      </c>
      <c r="DL61" s="739">
        <f t="shared" si="87"/>
        <v>28</v>
      </c>
      <c r="DM61" s="739">
        <f t="shared" si="87"/>
        <v>31</v>
      </c>
      <c r="DN61" s="739">
        <f t="shared" si="87"/>
        <v>30</v>
      </c>
      <c r="DO61" s="739">
        <f t="shared" si="87"/>
        <v>31</v>
      </c>
      <c r="DP61" s="739">
        <f t="shared" si="87"/>
        <v>30</v>
      </c>
      <c r="DQ61" s="739">
        <f t="shared" si="87"/>
        <v>31</v>
      </c>
      <c r="DR61" s="739">
        <f t="shared" si="87"/>
        <v>31</v>
      </c>
      <c r="DS61" s="739">
        <f t="shared" si="87"/>
        <v>30</v>
      </c>
      <c r="DT61" s="739">
        <f t="shared" si="87"/>
        <v>31</v>
      </c>
      <c r="DU61" s="739">
        <f t="shared" si="87"/>
        <v>30</v>
      </c>
      <c r="DV61" s="81"/>
    </row>
    <row r="62" spans="1:126" s="102" customFormat="1" ht="5.45" hidden="1" outlineLevel="1" x14ac:dyDescent="0.15">
      <c r="A62" s="190"/>
      <c r="B62" s="190"/>
      <c r="C62" s="190"/>
      <c r="D62" s="190"/>
      <c r="E62" s="190"/>
      <c r="F62" s="190"/>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190"/>
    </row>
    <row r="63" spans="1:126" s="77" customFormat="1" ht="14.45" collapsed="1" x14ac:dyDescent="0.3">
      <c r="A63" s="995" t="s">
        <v>1032</v>
      </c>
      <c r="B63" s="116"/>
      <c r="C63" s="207" t="s">
        <v>766</v>
      </c>
      <c r="D63" s="116"/>
      <c r="E63" s="1093">
        <f>SUM(G63:DU63)</f>
        <v>6139452.054794522</v>
      </c>
      <c r="F63" s="116"/>
      <c r="G63" s="483">
        <f>((Inputs!$E$24*G$61)+(Inputs!$E$34*G$57))/Days_in_year</f>
        <v>0</v>
      </c>
      <c r="H63" s="483">
        <f>((Inputs!$E$24*H$61)+(Inputs!$E$34*H$57))/Days_in_year</f>
        <v>0</v>
      </c>
      <c r="I63" s="483">
        <f>((Inputs!$E$24*I$61)+(Inputs!$E$34*I$57))/Days_in_year</f>
        <v>0</v>
      </c>
      <c r="J63" s="483">
        <f>((Inputs!$E$24*J$61)+(Inputs!$E$34*J$57))/Days_in_year</f>
        <v>0</v>
      </c>
      <c r="K63" s="483">
        <f>((Inputs!$E$24*K$61)+(Inputs!$E$34*K$57))/Days_in_year</f>
        <v>0</v>
      </c>
      <c r="L63" s="483">
        <f>((Inputs!$E$24*L$61)+(Inputs!$E$34*L$57))/Days_in_year</f>
        <v>0</v>
      </c>
      <c r="M63" s="483">
        <f>((Inputs!$E$24*M$61)+(Inputs!$E$34*M$57))/Days_in_year</f>
        <v>0</v>
      </c>
      <c r="N63" s="483">
        <f>((Inputs!$E$24*N$61)+(Inputs!$E$34*N$57))/Days_in_year</f>
        <v>0</v>
      </c>
      <c r="O63" s="483">
        <f>((Inputs!$E$24*O$61)+(Inputs!$E$34*O$57))/Days_in_year</f>
        <v>0</v>
      </c>
      <c r="P63" s="483">
        <f>((Inputs!$E$24*P$61)+(Inputs!$E$34*P$57))/Days_in_year</f>
        <v>0</v>
      </c>
      <c r="Q63" s="483">
        <f>((Inputs!$E$24*Q$61)+(Inputs!$E$34*Q$57))/Days_in_year</f>
        <v>0</v>
      </c>
      <c r="R63" s="483">
        <f>((Inputs!$E$24*R$61)+(Inputs!$E$34*R$57))/Days_in_year</f>
        <v>0</v>
      </c>
      <c r="S63" s="483">
        <f>((Inputs!$E$24*S$61)+(Inputs!$E$34*S$57))/Days_in_year</f>
        <v>42465.753424657538</v>
      </c>
      <c r="T63" s="483">
        <f>((Inputs!$E$24*T$61)+(Inputs!$E$34*T$57))/Days_in_year</f>
        <v>38356.164383561641</v>
      </c>
      <c r="U63" s="483">
        <f>((Inputs!$E$24*U$61)+(Inputs!$E$34*U$57))/Days_in_year</f>
        <v>42465.753424657538</v>
      </c>
      <c r="V63" s="483">
        <f>((Inputs!$E$24*V$61)+(Inputs!$E$34*V$57))/Days_in_year</f>
        <v>41095.890410958906</v>
      </c>
      <c r="W63" s="483">
        <f>((Inputs!$E$24*W$61)+(Inputs!$E$34*W$57))/Days_in_year</f>
        <v>42465.753424657538</v>
      </c>
      <c r="X63" s="483">
        <f>((Inputs!$E$24*X$61)+(Inputs!$E$34*X$57))/Days_in_year</f>
        <v>41095.890410958906</v>
      </c>
      <c r="Y63" s="483">
        <f>((Inputs!$E$24*Y$61)+(Inputs!$E$34*Y$57))/Days_in_year</f>
        <v>42465.753424657538</v>
      </c>
      <c r="Z63" s="483">
        <f>((Inputs!$E$24*Z$61)+(Inputs!$E$34*Z$57))/Days_in_year</f>
        <v>42465.753424657538</v>
      </c>
      <c r="AA63" s="483">
        <f>((Inputs!$E$24*AA$61)+(Inputs!$E$34*AA$57))/Days_in_year</f>
        <v>41095.890410958906</v>
      </c>
      <c r="AB63" s="483">
        <f>((Inputs!$E$24*AB$61)+(Inputs!$E$34*AB$57))/Days_in_year</f>
        <v>42465.753424657538</v>
      </c>
      <c r="AC63" s="483">
        <f>((Inputs!$E$24*AC$61)+(Inputs!$E$34*AC$57))/Days_in_year</f>
        <v>41095.890410958906</v>
      </c>
      <c r="AD63" s="483">
        <f>((Inputs!$E$24*AD$61)+(Inputs!$E$34*AD$57))/Days_in_year</f>
        <v>42465.753424657538</v>
      </c>
      <c r="AE63" s="483">
        <f>((Inputs!$E$24*AE$61)+(Inputs!$E$34*AE$57))/Days_in_year</f>
        <v>42465.753424657538</v>
      </c>
      <c r="AF63" s="483">
        <f>((Inputs!$E$24*AF$61)+(Inputs!$E$34*AF$57))/Days_in_year</f>
        <v>39726.027397260274</v>
      </c>
      <c r="AG63" s="483">
        <f>((Inputs!$E$24*AG$61)+(Inputs!$E$34*AG$57))/Days_in_year</f>
        <v>42465.753424657538</v>
      </c>
      <c r="AH63" s="483">
        <f>((Inputs!$E$24*AH$61)+(Inputs!$E$34*AH$57))/Days_in_year</f>
        <v>41095.890410958906</v>
      </c>
      <c r="AI63" s="483">
        <f>((Inputs!$E$24*AI$61)+(Inputs!$E$34*AI$57))/Days_in_year</f>
        <v>42465.753424657538</v>
      </c>
      <c r="AJ63" s="483">
        <f>((Inputs!$E$24*AJ$61)+(Inputs!$E$34*AJ$57))/Days_in_year</f>
        <v>41095.890410958906</v>
      </c>
      <c r="AK63" s="483">
        <f>((Inputs!$E$24*AK$61)+(Inputs!$E$34*AK$57))/Days_in_year</f>
        <v>42465.753424657538</v>
      </c>
      <c r="AL63" s="483">
        <f>((Inputs!$E$24*AL$61)+(Inputs!$E$34*AL$57))/Days_in_year</f>
        <v>42465.753424657538</v>
      </c>
      <c r="AM63" s="483">
        <f>((Inputs!$E$24*AM$61)+(Inputs!$E$34*AM$57))/Days_in_year</f>
        <v>41095.890410958906</v>
      </c>
      <c r="AN63" s="483">
        <f>((Inputs!$E$24*AN$61)+(Inputs!$E$34*AN$57))/Days_in_year</f>
        <v>42465.753424657538</v>
      </c>
      <c r="AO63" s="483">
        <f>((Inputs!$E$24*AO$61)+(Inputs!$E$34*AO$57))/Days_in_year</f>
        <v>41095.890410958906</v>
      </c>
      <c r="AP63" s="483">
        <f>((Inputs!$E$24*AP$61)+(Inputs!$E$34*AP$57))/Days_in_year</f>
        <v>42465.753424657538</v>
      </c>
      <c r="AQ63" s="483">
        <f>((Inputs!$E$24*AQ$61)+(Inputs!$E$34*AQ$57))/Days_in_year</f>
        <v>42465.753424657538</v>
      </c>
      <c r="AR63" s="483">
        <f>((Inputs!$E$24*AR$61)+(Inputs!$E$34*AR$57))/Days_in_year</f>
        <v>38356.164383561641</v>
      </c>
      <c r="AS63" s="483">
        <f>((Inputs!$E$24*AS$61)+(Inputs!$E$34*AS$57))/Days_in_year</f>
        <v>42465.753424657538</v>
      </c>
      <c r="AT63" s="483">
        <f>((Inputs!$E$24*AT$61)+(Inputs!$E$34*AT$57))/Days_in_year</f>
        <v>41095.890410958906</v>
      </c>
      <c r="AU63" s="483">
        <f>((Inputs!$E$24*AU$61)+(Inputs!$E$34*AU$57))/Days_in_year</f>
        <v>42465.753424657538</v>
      </c>
      <c r="AV63" s="483">
        <f>((Inputs!$E$24*AV$61)+(Inputs!$E$34*AV$57))/Days_in_year</f>
        <v>41095.890410958906</v>
      </c>
      <c r="AW63" s="483">
        <f>((Inputs!$E$24*AW$61)+(Inputs!$E$34*AW$57))/Days_in_year</f>
        <v>42465.753424657538</v>
      </c>
      <c r="AX63" s="483">
        <f>((Inputs!$E$24*AX$61)+(Inputs!$E$34*AX$57))/Days_in_year</f>
        <v>42465.753424657538</v>
      </c>
      <c r="AY63" s="483">
        <f>((Inputs!$E$24*AY$61)+(Inputs!$E$34*AY$57))/Days_in_year</f>
        <v>41095.890410958906</v>
      </c>
      <c r="AZ63" s="483">
        <f>((Inputs!$E$24*AZ$61)+(Inputs!$E$34*AZ$57))/Days_in_year</f>
        <v>42465.753424657538</v>
      </c>
      <c r="BA63" s="483">
        <f>((Inputs!$E$24*BA$61)+(Inputs!$E$34*BA$57))/Days_in_year</f>
        <v>41095.890410958906</v>
      </c>
      <c r="BB63" s="483">
        <f>((Inputs!$E$24*BB$61)+(Inputs!$E$34*BB$57))/Days_in_year</f>
        <v>42465.753424657538</v>
      </c>
      <c r="BC63" s="483">
        <f>((Inputs!$E$24*BC$61)+(Inputs!$E$34*BC$57))/Days_in_year</f>
        <v>66565.068493150684</v>
      </c>
      <c r="BD63" s="483">
        <f>((Inputs!$E$24*BD$61)+(Inputs!$E$34*BD$57))/Days_in_year</f>
        <v>60123.28767123288</v>
      </c>
      <c r="BE63" s="483">
        <f>((Inputs!$E$24*BE$61)+(Inputs!$E$34*BE$57))/Days_in_year</f>
        <v>66565.068493150684</v>
      </c>
      <c r="BF63" s="483">
        <f>((Inputs!$E$24*BF$61)+(Inputs!$E$34*BF$57))/Days_in_year</f>
        <v>64417.808219178085</v>
      </c>
      <c r="BG63" s="483">
        <f>((Inputs!$E$24*BG$61)+(Inputs!$E$34*BG$57))/Days_in_year</f>
        <v>66565.068493150684</v>
      </c>
      <c r="BH63" s="483">
        <f>((Inputs!$E$24*BH$61)+(Inputs!$E$34*BH$57))/Days_in_year</f>
        <v>64417.808219178085</v>
      </c>
      <c r="BI63" s="483">
        <f>((Inputs!$E$24*BI$61)+(Inputs!$E$34*BI$57))/Days_in_year</f>
        <v>66565.068493150684</v>
      </c>
      <c r="BJ63" s="483">
        <f>((Inputs!$E$24*BJ$61)+(Inputs!$E$34*BJ$57))/Days_in_year</f>
        <v>66565.068493150684</v>
      </c>
      <c r="BK63" s="483">
        <f>((Inputs!$E$24*BK$61)+(Inputs!$E$34*BK$57))/Days_in_year</f>
        <v>64417.808219178085</v>
      </c>
      <c r="BL63" s="483">
        <f>((Inputs!$E$24*BL$61)+(Inputs!$E$34*BL$57))/Days_in_year</f>
        <v>66565.068493150684</v>
      </c>
      <c r="BM63" s="483">
        <f>((Inputs!$E$24*BM$61)+(Inputs!$E$34*BM$57))/Days_in_year</f>
        <v>64417.808219178085</v>
      </c>
      <c r="BN63" s="483">
        <f>((Inputs!$E$24*BN$61)+(Inputs!$E$34*BN$57))/Days_in_year</f>
        <v>66565.068493150684</v>
      </c>
      <c r="BO63" s="483">
        <f>((Inputs!$E$24*BO$61)+(Inputs!$E$34*BO$57))/Days_in_year</f>
        <v>66565.068493150684</v>
      </c>
      <c r="BP63" s="483">
        <f>((Inputs!$E$24*BP$61)+(Inputs!$E$34*BP$57))/Days_in_year</f>
        <v>60123.28767123288</v>
      </c>
      <c r="BQ63" s="483">
        <f>((Inputs!$E$24*BQ$61)+(Inputs!$E$34*BQ$57))/Days_in_year</f>
        <v>66565.068493150684</v>
      </c>
      <c r="BR63" s="483">
        <f>((Inputs!$E$24*BR$61)+(Inputs!$E$34*BR$57))/Days_in_year</f>
        <v>64417.808219178085</v>
      </c>
      <c r="BS63" s="483">
        <f>((Inputs!$E$24*BS$61)+(Inputs!$E$34*BS$57))/Days_in_year</f>
        <v>66565.068493150684</v>
      </c>
      <c r="BT63" s="483">
        <f>((Inputs!$E$24*BT$61)+(Inputs!$E$34*BT$57))/Days_in_year</f>
        <v>64417.808219178085</v>
      </c>
      <c r="BU63" s="483">
        <f>((Inputs!$E$24*BU$61)+(Inputs!$E$34*BU$57))/Days_in_year</f>
        <v>66565.068493150684</v>
      </c>
      <c r="BV63" s="483">
        <f>((Inputs!$E$24*BV$61)+(Inputs!$E$34*BV$57))/Days_in_year</f>
        <v>66565.068493150684</v>
      </c>
      <c r="BW63" s="483">
        <f>((Inputs!$E$24*BW$61)+(Inputs!$E$34*BW$57))/Days_in_year</f>
        <v>64417.808219178085</v>
      </c>
      <c r="BX63" s="483">
        <f>((Inputs!$E$24*BX$61)+(Inputs!$E$34*BX$57))/Days_in_year</f>
        <v>66565.068493150684</v>
      </c>
      <c r="BY63" s="483">
        <f>((Inputs!$E$24*BY$61)+(Inputs!$E$34*BY$57))/Days_in_year</f>
        <v>64417.808219178085</v>
      </c>
      <c r="BZ63" s="483">
        <f>((Inputs!$E$24*BZ$61)+(Inputs!$E$34*BZ$57))/Days_in_year</f>
        <v>66565.068493150684</v>
      </c>
      <c r="CA63" s="483">
        <f>((Inputs!$E$24*CA$61)+(Inputs!$E$34*CA$57))/Days_in_year</f>
        <v>66565.068493150684</v>
      </c>
      <c r="CB63" s="483">
        <f>((Inputs!$E$24*CB$61)+(Inputs!$E$34*CB$57))/Days_in_year</f>
        <v>62270.547945205479</v>
      </c>
      <c r="CC63" s="483">
        <f>((Inputs!$E$24*CC$61)+(Inputs!$E$34*CC$57))/Days_in_year</f>
        <v>66565.068493150684</v>
      </c>
      <c r="CD63" s="483">
        <f>((Inputs!$E$24*CD$61)+(Inputs!$E$34*CD$57))/Days_in_year</f>
        <v>64417.808219178085</v>
      </c>
      <c r="CE63" s="483">
        <f>((Inputs!$E$24*CE$61)+(Inputs!$E$34*CE$57))/Days_in_year</f>
        <v>66565.068493150684</v>
      </c>
      <c r="CF63" s="483">
        <f>((Inputs!$E$24*CF$61)+(Inputs!$E$34*CF$57))/Days_in_year</f>
        <v>64417.808219178085</v>
      </c>
      <c r="CG63" s="483">
        <f>((Inputs!$E$24*CG$61)+(Inputs!$E$34*CG$57))/Days_in_year</f>
        <v>66565.068493150684</v>
      </c>
      <c r="CH63" s="483">
        <f>((Inputs!$E$24*CH$61)+(Inputs!$E$34*CH$57))/Days_in_year</f>
        <v>66565.068493150684</v>
      </c>
      <c r="CI63" s="483">
        <f>((Inputs!$E$24*CI$61)+(Inputs!$E$34*CI$57))/Days_in_year</f>
        <v>64417.808219178085</v>
      </c>
      <c r="CJ63" s="483">
        <f>((Inputs!$E$24*CJ$61)+(Inputs!$E$34*CJ$57))/Days_in_year</f>
        <v>66565.068493150684</v>
      </c>
      <c r="CK63" s="483">
        <f>((Inputs!$E$24*CK$61)+(Inputs!$E$34*CK$57))/Days_in_year</f>
        <v>64417.808219178085</v>
      </c>
      <c r="CL63" s="483">
        <f>((Inputs!$E$24*CL$61)+(Inputs!$E$34*CL$57))/Days_in_year</f>
        <v>66565.068493150684</v>
      </c>
      <c r="CM63" s="483">
        <f>((Inputs!$E$24*CM$61)+(Inputs!$E$34*CM$57))/Days_in_year</f>
        <v>66565.068493150684</v>
      </c>
      <c r="CN63" s="483">
        <f>((Inputs!$E$24*CN$61)+(Inputs!$E$34*CN$57))/Days_in_year</f>
        <v>60123.28767123288</v>
      </c>
      <c r="CO63" s="483">
        <f>((Inputs!$E$24*CO$61)+(Inputs!$E$34*CO$57))/Days_in_year</f>
        <v>66565.068493150684</v>
      </c>
      <c r="CP63" s="483">
        <f>((Inputs!$E$24*CP$61)+(Inputs!$E$34*CP$57))/Days_in_year</f>
        <v>64417.808219178085</v>
      </c>
      <c r="CQ63" s="483">
        <f>((Inputs!$E$24*CQ$61)+(Inputs!$E$34*CQ$57))/Days_in_year</f>
        <v>66565.068493150684</v>
      </c>
      <c r="CR63" s="483">
        <f>((Inputs!$E$24*CR$61)+(Inputs!$E$34*CR$57))/Days_in_year</f>
        <v>64417.808219178085</v>
      </c>
      <c r="CS63" s="483">
        <f>((Inputs!$E$24*CS$61)+(Inputs!$E$34*CS$57))/Days_in_year</f>
        <v>66565.068493150684</v>
      </c>
      <c r="CT63" s="483">
        <f>((Inputs!$E$24*CT$61)+(Inputs!$E$34*CT$57))/Days_in_year</f>
        <v>66565.068493150684</v>
      </c>
      <c r="CU63" s="483">
        <f>((Inputs!$E$24*CU$61)+(Inputs!$E$34*CU$57))/Days_in_year</f>
        <v>64417.808219178085</v>
      </c>
      <c r="CV63" s="483">
        <f>((Inputs!$E$24*CV$61)+(Inputs!$E$34*CV$57))/Days_in_year</f>
        <v>66565.068493150684</v>
      </c>
      <c r="CW63" s="483">
        <f>((Inputs!$E$24*CW$61)+(Inputs!$E$34*CW$57))/Days_in_year</f>
        <v>64417.808219178085</v>
      </c>
      <c r="CX63" s="483">
        <f>((Inputs!$E$24*CX$61)+(Inputs!$E$34*CX$57))/Days_in_year</f>
        <v>66565.068493150684</v>
      </c>
      <c r="CY63" s="483">
        <f>((Inputs!$E$24*CY$61)+(Inputs!$E$34*CY$57))/Days_in_year</f>
        <v>66565.068493150684</v>
      </c>
      <c r="CZ63" s="483">
        <f>((Inputs!$E$24*CZ$61)+(Inputs!$E$34*CZ$57))/Days_in_year</f>
        <v>60123.28767123288</v>
      </c>
      <c r="DA63" s="483">
        <f>((Inputs!$E$24*DA$61)+(Inputs!$E$34*DA$57))/Days_in_year</f>
        <v>66565.068493150684</v>
      </c>
      <c r="DB63" s="483">
        <f>((Inputs!$E$24*DB$61)+(Inputs!$E$34*DB$57))/Days_in_year</f>
        <v>64417.808219178085</v>
      </c>
      <c r="DC63" s="483">
        <f>((Inputs!$E$24*DC$61)+(Inputs!$E$34*DC$57))/Days_in_year</f>
        <v>66565.068493150684</v>
      </c>
      <c r="DD63" s="483">
        <f>((Inputs!$E$24*DD$61)+(Inputs!$E$34*DD$57))/Days_in_year</f>
        <v>64417.808219178085</v>
      </c>
      <c r="DE63" s="483">
        <f>((Inputs!$E$24*DE$61)+(Inputs!$E$34*DE$57))/Days_in_year</f>
        <v>66565.068493150684</v>
      </c>
      <c r="DF63" s="483">
        <f>((Inputs!$E$24*DF$61)+(Inputs!$E$34*DF$57))/Days_in_year</f>
        <v>66565.068493150684</v>
      </c>
      <c r="DG63" s="483">
        <f>((Inputs!$E$24*DG$61)+(Inputs!$E$34*DG$57))/Days_in_year</f>
        <v>64417.808219178085</v>
      </c>
      <c r="DH63" s="483">
        <f>((Inputs!$E$24*DH$61)+(Inputs!$E$34*DH$57))/Days_in_year</f>
        <v>66565.068493150684</v>
      </c>
      <c r="DI63" s="483">
        <f>((Inputs!$E$24*DI$61)+(Inputs!$E$34*DI$57))/Days_in_year</f>
        <v>64417.808219178085</v>
      </c>
      <c r="DJ63" s="483">
        <f>((Inputs!$E$24*DJ$61)+(Inputs!$E$34*DJ$57))/Days_in_year</f>
        <v>66565.068493150684</v>
      </c>
      <c r="DK63" s="483">
        <f>((Inputs!$E$24*DK$61)+(Inputs!$E$34*DK$57))/Days_in_year</f>
        <v>66565.068493150684</v>
      </c>
      <c r="DL63" s="483">
        <f>((Inputs!$E$24*DL$61)+(Inputs!$E$34*DL$57))/Days_in_year</f>
        <v>60123.28767123288</v>
      </c>
      <c r="DM63" s="483">
        <f>((Inputs!$E$24*DM$61)+(Inputs!$E$34*DM$57))/Days_in_year</f>
        <v>66565.068493150684</v>
      </c>
      <c r="DN63" s="483">
        <f>((Inputs!$E$24*DN$61)+(Inputs!$E$34*DN$57))/Days_in_year</f>
        <v>64417.808219178085</v>
      </c>
      <c r="DO63" s="483">
        <f>((Inputs!$E$24*DO$61)+(Inputs!$E$34*DO$57))/Days_in_year</f>
        <v>66565.068493150684</v>
      </c>
      <c r="DP63" s="483">
        <f>((Inputs!$E$24*DP$61)+(Inputs!$E$34*DP$57))/Days_in_year</f>
        <v>64417.808219178085</v>
      </c>
      <c r="DQ63" s="483">
        <f>((Inputs!$E$24*DQ$61)+(Inputs!$E$34*DQ$57))/Days_in_year</f>
        <v>66565.068493150684</v>
      </c>
      <c r="DR63" s="483">
        <f>((Inputs!$E$24*DR$61)+(Inputs!$E$34*DR$57))/Days_in_year</f>
        <v>66565.068493150684</v>
      </c>
      <c r="DS63" s="483">
        <f>((Inputs!$E$24*DS$61)+(Inputs!$E$34*DS$57))/Days_in_year</f>
        <v>64417.808219178085</v>
      </c>
      <c r="DT63" s="483">
        <f>((Inputs!$E$24*DT$61)+(Inputs!$E$34*DT$57))/Days_in_year</f>
        <v>66565.068493150684</v>
      </c>
      <c r="DU63" s="483">
        <f>((Inputs!$E$24*DU$61)+(Inputs!$E$34*DU$57))/Days_in_year</f>
        <v>64417.808219178085</v>
      </c>
      <c r="DV63" s="81"/>
    </row>
    <row r="64" spans="1:126" s="74" customFormat="1" ht="14.45" x14ac:dyDescent="0.3">
      <c r="A64" s="995" t="s">
        <v>1032</v>
      </c>
      <c r="B64" s="115"/>
      <c r="C64" s="208" t="s">
        <v>765</v>
      </c>
      <c r="D64" s="115"/>
      <c r="E64" s="1093">
        <f>SUM(G64:DU64)</f>
        <v>6139452.054794522</v>
      </c>
      <c r="F64" s="115"/>
      <c r="G64" s="397">
        <f t="shared" ref="G64:Y64" si="88">G$63*G$38</f>
        <v>0</v>
      </c>
      <c r="H64" s="397">
        <f t="shared" si="88"/>
        <v>0</v>
      </c>
      <c r="I64" s="397">
        <f t="shared" si="88"/>
        <v>0</v>
      </c>
      <c r="J64" s="397">
        <f t="shared" si="88"/>
        <v>0</v>
      </c>
      <c r="K64" s="397">
        <f t="shared" si="88"/>
        <v>0</v>
      </c>
      <c r="L64" s="397">
        <f t="shared" si="88"/>
        <v>0</v>
      </c>
      <c r="M64" s="397">
        <f t="shared" si="88"/>
        <v>0</v>
      </c>
      <c r="N64" s="397">
        <f t="shared" si="88"/>
        <v>0</v>
      </c>
      <c r="O64" s="397">
        <f t="shared" si="88"/>
        <v>0</v>
      </c>
      <c r="P64" s="397">
        <f t="shared" si="88"/>
        <v>0</v>
      </c>
      <c r="Q64" s="397">
        <f t="shared" si="88"/>
        <v>0</v>
      </c>
      <c r="R64" s="397">
        <f t="shared" si="88"/>
        <v>0</v>
      </c>
      <c r="S64" s="397">
        <f t="shared" si="88"/>
        <v>42465.753424657538</v>
      </c>
      <c r="T64" s="397">
        <f t="shared" si="88"/>
        <v>38356.164383561641</v>
      </c>
      <c r="U64" s="397">
        <f t="shared" si="88"/>
        <v>42465.753424657538</v>
      </c>
      <c r="V64" s="397">
        <f t="shared" si="88"/>
        <v>41095.890410958906</v>
      </c>
      <c r="W64" s="397">
        <f t="shared" si="88"/>
        <v>42465.753424657538</v>
      </c>
      <c r="X64" s="397">
        <f t="shared" si="88"/>
        <v>41095.890410958906</v>
      </c>
      <c r="Y64" s="397">
        <f t="shared" si="88"/>
        <v>42465.753424657538</v>
      </c>
      <c r="Z64" s="397">
        <f t="shared" ref="Z64:BE64" si="89">Z$63*Z$38</f>
        <v>42465.753424657538</v>
      </c>
      <c r="AA64" s="397">
        <f t="shared" si="89"/>
        <v>41095.890410958906</v>
      </c>
      <c r="AB64" s="397">
        <f t="shared" si="89"/>
        <v>42465.753424657538</v>
      </c>
      <c r="AC64" s="397">
        <f t="shared" si="89"/>
        <v>41095.890410958906</v>
      </c>
      <c r="AD64" s="397">
        <f t="shared" si="89"/>
        <v>42465.753424657538</v>
      </c>
      <c r="AE64" s="397">
        <f t="shared" si="89"/>
        <v>42465.753424657538</v>
      </c>
      <c r="AF64" s="397">
        <f t="shared" si="89"/>
        <v>39726.027397260274</v>
      </c>
      <c r="AG64" s="397">
        <f t="shared" si="89"/>
        <v>42465.753424657538</v>
      </c>
      <c r="AH64" s="397">
        <f t="shared" si="89"/>
        <v>41095.890410958906</v>
      </c>
      <c r="AI64" s="397">
        <f t="shared" si="89"/>
        <v>42465.753424657538</v>
      </c>
      <c r="AJ64" s="397">
        <f t="shared" si="89"/>
        <v>41095.890410958906</v>
      </c>
      <c r="AK64" s="397">
        <f t="shared" si="89"/>
        <v>42465.753424657538</v>
      </c>
      <c r="AL64" s="397">
        <f t="shared" si="89"/>
        <v>42465.753424657538</v>
      </c>
      <c r="AM64" s="397">
        <f t="shared" si="89"/>
        <v>41095.890410958906</v>
      </c>
      <c r="AN64" s="397">
        <f t="shared" si="89"/>
        <v>42465.753424657538</v>
      </c>
      <c r="AO64" s="397">
        <f t="shared" si="89"/>
        <v>41095.890410958906</v>
      </c>
      <c r="AP64" s="397">
        <f t="shared" si="89"/>
        <v>42465.753424657538</v>
      </c>
      <c r="AQ64" s="397">
        <f t="shared" si="89"/>
        <v>42465.753424657538</v>
      </c>
      <c r="AR64" s="397">
        <f t="shared" si="89"/>
        <v>38356.164383561641</v>
      </c>
      <c r="AS64" s="397">
        <f t="shared" si="89"/>
        <v>42465.753424657538</v>
      </c>
      <c r="AT64" s="397">
        <f t="shared" si="89"/>
        <v>41095.890410958906</v>
      </c>
      <c r="AU64" s="397">
        <f t="shared" si="89"/>
        <v>42465.753424657538</v>
      </c>
      <c r="AV64" s="397">
        <f t="shared" si="89"/>
        <v>41095.890410958906</v>
      </c>
      <c r="AW64" s="397">
        <f t="shared" si="89"/>
        <v>42465.753424657538</v>
      </c>
      <c r="AX64" s="397">
        <f t="shared" si="89"/>
        <v>42465.753424657538</v>
      </c>
      <c r="AY64" s="397">
        <f t="shared" si="89"/>
        <v>41095.890410958906</v>
      </c>
      <c r="AZ64" s="397">
        <f t="shared" si="89"/>
        <v>42465.753424657538</v>
      </c>
      <c r="BA64" s="397">
        <f t="shared" si="89"/>
        <v>41095.890410958906</v>
      </c>
      <c r="BB64" s="397">
        <f t="shared" si="89"/>
        <v>42465.753424657538</v>
      </c>
      <c r="BC64" s="397">
        <f t="shared" si="89"/>
        <v>66565.068493150684</v>
      </c>
      <c r="BD64" s="397">
        <f t="shared" si="89"/>
        <v>60123.28767123288</v>
      </c>
      <c r="BE64" s="397">
        <f t="shared" si="89"/>
        <v>66565.068493150684</v>
      </c>
      <c r="BF64" s="397">
        <f t="shared" ref="BF64:CK64" si="90">BF$63*BF$38</f>
        <v>64417.808219178085</v>
      </c>
      <c r="BG64" s="397">
        <f t="shared" si="90"/>
        <v>66565.068493150684</v>
      </c>
      <c r="BH64" s="397">
        <f t="shared" si="90"/>
        <v>64417.808219178085</v>
      </c>
      <c r="BI64" s="397">
        <f t="shared" si="90"/>
        <v>66565.068493150684</v>
      </c>
      <c r="BJ64" s="397">
        <f t="shared" si="90"/>
        <v>66565.068493150684</v>
      </c>
      <c r="BK64" s="397">
        <f t="shared" si="90"/>
        <v>64417.808219178085</v>
      </c>
      <c r="BL64" s="397">
        <f t="shared" si="90"/>
        <v>66565.068493150684</v>
      </c>
      <c r="BM64" s="397">
        <f t="shared" si="90"/>
        <v>64417.808219178085</v>
      </c>
      <c r="BN64" s="397">
        <f t="shared" si="90"/>
        <v>66565.068493150684</v>
      </c>
      <c r="BO64" s="397">
        <f t="shared" si="90"/>
        <v>66565.068493150684</v>
      </c>
      <c r="BP64" s="397">
        <f t="shared" si="90"/>
        <v>60123.28767123288</v>
      </c>
      <c r="BQ64" s="397">
        <f t="shared" si="90"/>
        <v>66565.068493150684</v>
      </c>
      <c r="BR64" s="397">
        <f t="shared" si="90"/>
        <v>64417.808219178085</v>
      </c>
      <c r="BS64" s="397">
        <f t="shared" si="90"/>
        <v>66565.068493150684</v>
      </c>
      <c r="BT64" s="397">
        <f t="shared" si="90"/>
        <v>64417.808219178085</v>
      </c>
      <c r="BU64" s="397">
        <f t="shared" si="90"/>
        <v>66565.068493150684</v>
      </c>
      <c r="BV64" s="397">
        <f t="shared" si="90"/>
        <v>66565.068493150684</v>
      </c>
      <c r="BW64" s="397">
        <f t="shared" si="90"/>
        <v>64417.808219178085</v>
      </c>
      <c r="BX64" s="397">
        <f t="shared" si="90"/>
        <v>66565.068493150684</v>
      </c>
      <c r="BY64" s="397">
        <f t="shared" si="90"/>
        <v>64417.808219178085</v>
      </c>
      <c r="BZ64" s="397">
        <f t="shared" si="90"/>
        <v>66565.068493150684</v>
      </c>
      <c r="CA64" s="397">
        <f t="shared" si="90"/>
        <v>66565.068493150684</v>
      </c>
      <c r="CB64" s="397">
        <f t="shared" si="90"/>
        <v>62270.547945205479</v>
      </c>
      <c r="CC64" s="397">
        <f t="shared" si="90"/>
        <v>66565.068493150684</v>
      </c>
      <c r="CD64" s="397">
        <f t="shared" si="90"/>
        <v>64417.808219178085</v>
      </c>
      <c r="CE64" s="397">
        <f t="shared" si="90"/>
        <v>66565.068493150684</v>
      </c>
      <c r="CF64" s="397">
        <f t="shared" si="90"/>
        <v>64417.808219178085</v>
      </c>
      <c r="CG64" s="397">
        <f t="shared" si="90"/>
        <v>66565.068493150684</v>
      </c>
      <c r="CH64" s="397">
        <f t="shared" si="90"/>
        <v>66565.068493150684</v>
      </c>
      <c r="CI64" s="397">
        <f t="shared" si="90"/>
        <v>64417.808219178085</v>
      </c>
      <c r="CJ64" s="397">
        <f t="shared" si="90"/>
        <v>66565.068493150684</v>
      </c>
      <c r="CK64" s="397">
        <f t="shared" si="90"/>
        <v>64417.808219178085</v>
      </c>
      <c r="CL64" s="397">
        <f t="shared" ref="CL64:DP64" si="91">CL$63*CL$38</f>
        <v>66565.068493150684</v>
      </c>
      <c r="CM64" s="397">
        <f t="shared" si="91"/>
        <v>66565.068493150684</v>
      </c>
      <c r="CN64" s="397">
        <f t="shared" si="91"/>
        <v>60123.28767123288</v>
      </c>
      <c r="CO64" s="397">
        <f t="shared" si="91"/>
        <v>66565.068493150684</v>
      </c>
      <c r="CP64" s="397">
        <f t="shared" si="91"/>
        <v>64417.808219178085</v>
      </c>
      <c r="CQ64" s="397">
        <f t="shared" si="91"/>
        <v>66565.068493150684</v>
      </c>
      <c r="CR64" s="397">
        <f t="shared" si="91"/>
        <v>64417.808219178085</v>
      </c>
      <c r="CS64" s="397">
        <f t="shared" si="91"/>
        <v>66565.068493150684</v>
      </c>
      <c r="CT64" s="397">
        <f t="shared" si="91"/>
        <v>66565.068493150684</v>
      </c>
      <c r="CU64" s="397">
        <f t="shared" si="91"/>
        <v>64417.808219178085</v>
      </c>
      <c r="CV64" s="397">
        <f t="shared" si="91"/>
        <v>66565.068493150684</v>
      </c>
      <c r="CW64" s="397">
        <f t="shared" si="91"/>
        <v>64417.808219178085</v>
      </c>
      <c r="CX64" s="397">
        <f t="shared" si="91"/>
        <v>66565.068493150684</v>
      </c>
      <c r="CY64" s="397">
        <f t="shared" si="91"/>
        <v>66565.068493150684</v>
      </c>
      <c r="CZ64" s="397">
        <f t="shared" si="91"/>
        <v>60123.28767123288</v>
      </c>
      <c r="DA64" s="397">
        <f t="shared" si="91"/>
        <v>66565.068493150684</v>
      </c>
      <c r="DB64" s="397">
        <f t="shared" si="91"/>
        <v>64417.808219178085</v>
      </c>
      <c r="DC64" s="397">
        <f t="shared" si="91"/>
        <v>66565.068493150684</v>
      </c>
      <c r="DD64" s="397">
        <f t="shared" si="91"/>
        <v>64417.808219178085</v>
      </c>
      <c r="DE64" s="397">
        <f t="shared" si="91"/>
        <v>66565.068493150684</v>
      </c>
      <c r="DF64" s="397">
        <f t="shared" si="91"/>
        <v>66565.068493150684</v>
      </c>
      <c r="DG64" s="397">
        <f t="shared" si="91"/>
        <v>64417.808219178085</v>
      </c>
      <c r="DH64" s="397">
        <f t="shared" si="91"/>
        <v>66565.068493150684</v>
      </c>
      <c r="DI64" s="397">
        <f t="shared" si="91"/>
        <v>64417.808219178085</v>
      </c>
      <c r="DJ64" s="397">
        <f t="shared" si="91"/>
        <v>66565.068493150684</v>
      </c>
      <c r="DK64" s="397">
        <f t="shared" si="91"/>
        <v>66565.068493150684</v>
      </c>
      <c r="DL64" s="397">
        <f t="shared" si="91"/>
        <v>60123.28767123288</v>
      </c>
      <c r="DM64" s="397">
        <f t="shared" si="91"/>
        <v>66565.068493150684</v>
      </c>
      <c r="DN64" s="397">
        <f t="shared" si="91"/>
        <v>64417.808219178085</v>
      </c>
      <c r="DO64" s="397">
        <f t="shared" si="91"/>
        <v>66565.068493150684</v>
      </c>
      <c r="DP64" s="397">
        <f t="shared" si="91"/>
        <v>64417.808219178085</v>
      </c>
      <c r="DQ64" s="397">
        <f t="shared" ref="DQ64:DU64" si="92">DQ$63*DQ$38</f>
        <v>66565.068493150684</v>
      </c>
      <c r="DR64" s="397">
        <f t="shared" si="92"/>
        <v>66565.068493150684</v>
      </c>
      <c r="DS64" s="397">
        <f t="shared" si="92"/>
        <v>64417.808219178085</v>
      </c>
      <c r="DT64" s="397">
        <f t="shared" si="92"/>
        <v>66565.068493150684</v>
      </c>
      <c r="DU64" s="397">
        <f t="shared" si="92"/>
        <v>64417.808219178085</v>
      </c>
      <c r="DV64" s="81"/>
    </row>
    <row r="65" spans="2:126" s="77" customFormat="1" ht="4.1500000000000004" customHeight="1" x14ac:dyDescent="0.3">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2"/>
      <c r="BD65" s="402"/>
      <c r="BE65" s="402"/>
      <c r="BF65" s="402"/>
      <c r="BG65" s="402"/>
      <c r="BH65" s="402"/>
      <c r="BI65" s="402"/>
      <c r="BJ65" s="402"/>
      <c r="BK65" s="402"/>
      <c r="BL65" s="402"/>
      <c r="BM65" s="402"/>
      <c r="BN65" s="402"/>
      <c r="BO65" s="402"/>
      <c r="BP65" s="402"/>
      <c r="BQ65" s="402"/>
      <c r="BR65" s="402"/>
      <c r="BS65" s="402"/>
      <c r="BT65" s="402"/>
      <c r="BU65" s="402"/>
      <c r="BV65" s="402"/>
      <c r="BW65" s="402"/>
      <c r="BX65" s="402"/>
      <c r="BY65" s="402"/>
      <c r="BZ65" s="402"/>
      <c r="CA65" s="402"/>
      <c r="CB65" s="402"/>
      <c r="CC65" s="402"/>
      <c r="CD65" s="402"/>
      <c r="CE65" s="402"/>
      <c r="CF65" s="402"/>
      <c r="CG65" s="402"/>
      <c r="CH65" s="402"/>
      <c r="CI65" s="402"/>
      <c r="CJ65" s="402"/>
      <c r="CK65" s="402"/>
      <c r="CL65" s="402"/>
      <c r="CM65" s="402"/>
      <c r="CN65" s="402"/>
      <c r="CO65" s="402"/>
      <c r="CP65" s="402"/>
      <c r="CQ65" s="402"/>
      <c r="CR65" s="402"/>
      <c r="CS65" s="402"/>
      <c r="CT65" s="402"/>
      <c r="CU65" s="402"/>
      <c r="CV65" s="402"/>
      <c r="CW65" s="402"/>
      <c r="CX65" s="402"/>
      <c r="CY65" s="402"/>
      <c r="CZ65" s="402"/>
      <c r="DA65" s="402"/>
      <c r="DB65" s="402"/>
      <c r="DC65" s="402"/>
      <c r="DD65" s="402"/>
      <c r="DE65" s="402"/>
      <c r="DF65" s="402"/>
      <c r="DG65" s="402"/>
      <c r="DH65" s="402"/>
      <c r="DI65" s="402"/>
      <c r="DJ65" s="402"/>
      <c r="DK65" s="402"/>
      <c r="DL65" s="402"/>
      <c r="DM65" s="402"/>
      <c r="DN65" s="402"/>
      <c r="DO65" s="402"/>
      <c r="DP65" s="402"/>
      <c r="DQ65" s="402"/>
      <c r="DR65" s="402"/>
      <c r="DS65" s="402"/>
      <c r="DT65" s="402"/>
      <c r="DU65" s="402"/>
      <c r="DV65" s="116"/>
    </row>
    <row r="66" spans="2:126" s="81" customFormat="1" ht="14.45" hidden="1" customHeight="1" outlineLevel="1" x14ac:dyDescent="0.3">
      <c r="B66" s="115" t="s">
        <v>451</v>
      </c>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row>
    <row r="67" spans="2:126" s="81" customFormat="1" ht="14.45" hidden="1" outlineLevel="2" x14ac:dyDescent="0.3">
      <c r="C67" s="574" t="s">
        <v>442</v>
      </c>
      <c r="G67" s="105">
        <f t="shared" ref="G67:AL67" si="93">IF((G$20-$E$5)&lt;0,0,IF((G$20-$E$5)&gt;G$27,G$27,(G$20-$E$5)+1))</f>
        <v>0</v>
      </c>
      <c r="H67" s="105">
        <f t="shared" si="93"/>
        <v>0</v>
      </c>
      <c r="I67" s="105">
        <f t="shared" si="93"/>
        <v>0</v>
      </c>
      <c r="J67" s="105">
        <f t="shared" si="93"/>
        <v>0</v>
      </c>
      <c r="K67" s="105">
        <f t="shared" si="93"/>
        <v>0</v>
      </c>
      <c r="L67" s="105">
        <f t="shared" si="93"/>
        <v>0</v>
      </c>
      <c r="M67" s="105">
        <f t="shared" si="93"/>
        <v>0</v>
      </c>
      <c r="N67" s="105">
        <f t="shared" si="93"/>
        <v>0</v>
      </c>
      <c r="O67" s="105">
        <f t="shared" si="93"/>
        <v>0</v>
      </c>
      <c r="P67" s="105">
        <f t="shared" si="93"/>
        <v>0</v>
      </c>
      <c r="Q67" s="105">
        <f t="shared" si="93"/>
        <v>0</v>
      </c>
      <c r="R67" s="105">
        <f t="shared" si="93"/>
        <v>0</v>
      </c>
      <c r="S67" s="105">
        <f t="shared" si="93"/>
        <v>31</v>
      </c>
      <c r="T67" s="105">
        <f t="shared" si="93"/>
        <v>28</v>
      </c>
      <c r="U67" s="105">
        <f t="shared" si="93"/>
        <v>31</v>
      </c>
      <c r="V67" s="105">
        <f t="shared" si="93"/>
        <v>30</v>
      </c>
      <c r="W67" s="105">
        <f t="shared" si="93"/>
        <v>31</v>
      </c>
      <c r="X67" s="105">
        <f t="shared" si="93"/>
        <v>30</v>
      </c>
      <c r="Y67" s="105">
        <f t="shared" si="93"/>
        <v>31</v>
      </c>
      <c r="Z67" s="105">
        <f t="shared" si="93"/>
        <v>31</v>
      </c>
      <c r="AA67" s="105">
        <f t="shared" si="93"/>
        <v>30</v>
      </c>
      <c r="AB67" s="105">
        <f t="shared" si="93"/>
        <v>31</v>
      </c>
      <c r="AC67" s="105">
        <f t="shared" si="93"/>
        <v>30</v>
      </c>
      <c r="AD67" s="105">
        <f t="shared" si="93"/>
        <v>31</v>
      </c>
      <c r="AE67" s="105">
        <f t="shared" si="93"/>
        <v>31</v>
      </c>
      <c r="AF67" s="105">
        <f t="shared" si="93"/>
        <v>29</v>
      </c>
      <c r="AG67" s="105">
        <f t="shared" si="93"/>
        <v>31</v>
      </c>
      <c r="AH67" s="105">
        <f t="shared" si="93"/>
        <v>30</v>
      </c>
      <c r="AI67" s="105">
        <f t="shared" si="93"/>
        <v>31</v>
      </c>
      <c r="AJ67" s="105">
        <f t="shared" si="93"/>
        <v>30</v>
      </c>
      <c r="AK67" s="105">
        <f t="shared" si="93"/>
        <v>31</v>
      </c>
      <c r="AL67" s="105">
        <f t="shared" si="93"/>
        <v>31</v>
      </c>
      <c r="AM67" s="105">
        <f t="shared" ref="AM67:BR67" si="94">IF((AM$20-$E$5)&lt;0,0,IF((AM$20-$E$5)&gt;AM$27,AM$27,(AM$20-$E$5)+1))</f>
        <v>30</v>
      </c>
      <c r="AN67" s="105">
        <f t="shared" si="94"/>
        <v>31</v>
      </c>
      <c r="AO67" s="105">
        <f t="shared" si="94"/>
        <v>30</v>
      </c>
      <c r="AP67" s="105">
        <f t="shared" si="94"/>
        <v>31</v>
      </c>
      <c r="AQ67" s="105">
        <f t="shared" si="94"/>
        <v>31</v>
      </c>
      <c r="AR67" s="105">
        <f t="shared" si="94"/>
        <v>28</v>
      </c>
      <c r="AS67" s="105">
        <f t="shared" si="94"/>
        <v>31</v>
      </c>
      <c r="AT67" s="105">
        <f t="shared" si="94"/>
        <v>30</v>
      </c>
      <c r="AU67" s="105">
        <f t="shared" si="94"/>
        <v>31</v>
      </c>
      <c r="AV67" s="105">
        <f t="shared" si="94"/>
        <v>30</v>
      </c>
      <c r="AW67" s="105">
        <f t="shared" si="94"/>
        <v>31</v>
      </c>
      <c r="AX67" s="105">
        <f t="shared" si="94"/>
        <v>31</v>
      </c>
      <c r="AY67" s="105">
        <f t="shared" si="94"/>
        <v>30</v>
      </c>
      <c r="AZ67" s="105">
        <f t="shared" si="94"/>
        <v>31</v>
      </c>
      <c r="BA67" s="105">
        <f t="shared" si="94"/>
        <v>30</v>
      </c>
      <c r="BB67" s="105">
        <f t="shared" si="94"/>
        <v>31</v>
      </c>
      <c r="BC67" s="105">
        <f t="shared" si="94"/>
        <v>31</v>
      </c>
      <c r="BD67" s="105">
        <f t="shared" si="94"/>
        <v>28</v>
      </c>
      <c r="BE67" s="105">
        <f t="shared" si="94"/>
        <v>31</v>
      </c>
      <c r="BF67" s="105">
        <f t="shared" si="94"/>
        <v>30</v>
      </c>
      <c r="BG67" s="105">
        <f t="shared" si="94"/>
        <v>31</v>
      </c>
      <c r="BH67" s="105">
        <f t="shared" si="94"/>
        <v>30</v>
      </c>
      <c r="BI67" s="105">
        <f t="shared" si="94"/>
        <v>31</v>
      </c>
      <c r="BJ67" s="105">
        <f t="shared" si="94"/>
        <v>31</v>
      </c>
      <c r="BK67" s="105">
        <f t="shared" si="94"/>
        <v>30</v>
      </c>
      <c r="BL67" s="105">
        <f t="shared" si="94"/>
        <v>31</v>
      </c>
      <c r="BM67" s="105">
        <f t="shared" si="94"/>
        <v>30</v>
      </c>
      <c r="BN67" s="105">
        <f t="shared" si="94"/>
        <v>31</v>
      </c>
      <c r="BO67" s="105">
        <f t="shared" si="94"/>
        <v>31</v>
      </c>
      <c r="BP67" s="105">
        <f t="shared" si="94"/>
        <v>28</v>
      </c>
      <c r="BQ67" s="105">
        <f t="shared" si="94"/>
        <v>31</v>
      </c>
      <c r="BR67" s="105">
        <f t="shared" si="94"/>
        <v>30</v>
      </c>
      <c r="BS67" s="105">
        <f t="shared" ref="BS67:CX67" si="95">IF((BS$20-$E$5)&lt;0,0,IF((BS$20-$E$5)&gt;BS$27,BS$27,(BS$20-$E$5)+1))</f>
        <v>31</v>
      </c>
      <c r="BT67" s="105">
        <f t="shared" si="95"/>
        <v>30</v>
      </c>
      <c r="BU67" s="105">
        <f t="shared" si="95"/>
        <v>31</v>
      </c>
      <c r="BV67" s="105">
        <f t="shared" si="95"/>
        <v>31</v>
      </c>
      <c r="BW67" s="105">
        <f t="shared" si="95"/>
        <v>30</v>
      </c>
      <c r="BX67" s="105">
        <f t="shared" si="95"/>
        <v>31</v>
      </c>
      <c r="BY67" s="105">
        <f t="shared" si="95"/>
        <v>30</v>
      </c>
      <c r="BZ67" s="105">
        <f t="shared" si="95"/>
        <v>31</v>
      </c>
      <c r="CA67" s="105">
        <f t="shared" si="95"/>
        <v>31</v>
      </c>
      <c r="CB67" s="105">
        <f t="shared" si="95"/>
        <v>29</v>
      </c>
      <c r="CC67" s="105">
        <f t="shared" si="95"/>
        <v>31</v>
      </c>
      <c r="CD67" s="105">
        <f t="shared" si="95"/>
        <v>30</v>
      </c>
      <c r="CE67" s="105">
        <f t="shared" si="95"/>
        <v>31</v>
      </c>
      <c r="CF67" s="105">
        <f t="shared" si="95"/>
        <v>30</v>
      </c>
      <c r="CG67" s="105">
        <f t="shared" si="95"/>
        <v>31</v>
      </c>
      <c r="CH67" s="105">
        <f t="shared" si="95"/>
        <v>31</v>
      </c>
      <c r="CI67" s="105">
        <f t="shared" si="95"/>
        <v>30</v>
      </c>
      <c r="CJ67" s="105">
        <f t="shared" si="95"/>
        <v>31</v>
      </c>
      <c r="CK67" s="105">
        <f t="shared" si="95"/>
        <v>30</v>
      </c>
      <c r="CL67" s="105">
        <f t="shared" si="95"/>
        <v>31</v>
      </c>
      <c r="CM67" s="105">
        <f t="shared" si="95"/>
        <v>31</v>
      </c>
      <c r="CN67" s="105">
        <f t="shared" si="95"/>
        <v>28</v>
      </c>
      <c r="CO67" s="105">
        <f t="shared" si="95"/>
        <v>31</v>
      </c>
      <c r="CP67" s="105">
        <f t="shared" si="95"/>
        <v>30</v>
      </c>
      <c r="CQ67" s="105">
        <f t="shared" si="95"/>
        <v>31</v>
      </c>
      <c r="CR67" s="105">
        <f t="shared" si="95"/>
        <v>30</v>
      </c>
      <c r="CS67" s="105">
        <f t="shared" si="95"/>
        <v>31</v>
      </c>
      <c r="CT67" s="105">
        <f t="shared" si="95"/>
        <v>31</v>
      </c>
      <c r="CU67" s="105">
        <f t="shared" si="95"/>
        <v>30</v>
      </c>
      <c r="CV67" s="105">
        <f t="shared" si="95"/>
        <v>31</v>
      </c>
      <c r="CW67" s="105">
        <f t="shared" si="95"/>
        <v>30</v>
      </c>
      <c r="CX67" s="105">
        <f t="shared" si="95"/>
        <v>31</v>
      </c>
      <c r="CY67" s="105">
        <f t="shared" ref="CY67:DU67" si="96">IF((CY$20-$E$5)&lt;0,0,IF((CY$20-$E$5)&gt;CY$27,CY$27,(CY$20-$E$5)+1))</f>
        <v>31</v>
      </c>
      <c r="CZ67" s="105">
        <f t="shared" si="96"/>
        <v>28</v>
      </c>
      <c r="DA67" s="105">
        <f t="shared" si="96"/>
        <v>31</v>
      </c>
      <c r="DB67" s="105">
        <f t="shared" si="96"/>
        <v>30</v>
      </c>
      <c r="DC67" s="105">
        <f t="shared" si="96"/>
        <v>31</v>
      </c>
      <c r="DD67" s="105">
        <f t="shared" si="96"/>
        <v>30</v>
      </c>
      <c r="DE67" s="105">
        <f t="shared" si="96"/>
        <v>31</v>
      </c>
      <c r="DF67" s="105">
        <f t="shared" si="96"/>
        <v>31</v>
      </c>
      <c r="DG67" s="105">
        <f t="shared" si="96"/>
        <v>30</v>
      </c>
      <c r="DH67" s="105">
        <f t="shared" si="96"/>
        <v>31</v>
      </c>
      <c r="DI67" s="105">
        <f t="shared" si="96"/>
        <v>30</v>
      </c>
      <c r="DJ67" s="105">
        <f t="shared" si="96"/>
        <v>31</v>
      </c>
      <c r="DK67" s="105">
        <f t="shared" si="96"/>
        <v>31</v>
      </c>
      <c r="DL67" s="105">
        <f t="shared" si="96"/>
        <v>28</v>
      </c>
      <c r="DM67" s="105">
        <f t="shared" si="96"/>
        <v>31</v>
      </c>
      <c r="DN67" s="105">
        <f t="shared" si="96"/>
        <v>30</v>
      </c>
      <c r="DO67" s="105">
        <f t="shared" si="96"/>
        <v>31</v>
      </c>
      <c r="DP67" s="105">
        <f t="shared" si="96"/>
        <v>30</v>
      </c>
      <c r="DQ67" s="105">
        <f t="shared" si="96"/>
        <v>31</v>
      </c>
      <c r="DR67" s="105">
        <f t="shared" si="96"/>
        <v>31</v>
      </c>
      <c r="DS67" s="105">
        <f t="shared" si="96"/>
        <v>30</v>
      </c>
      <c r="DT67" s="105">
        <f t="shared" si="96"/>
        <v>31</v>
      </c>
      <c r="DU67" s="105">
        <f t="shared" si="96"/>
        <v>30</v>
      </c>
    </row>
    <row r="68" spans="2:126" s="81" customFormat="1" ht="14.45" hidden="1" outlineLevel="2" x14ac:dyDescent="0.3">
      <c r="C68" s="574" t="s">
        <v>440</v>
      </c>
      <c r="G68" s="105">
        <f>IF((Inputs!$E$91-G$18)&lt;0,0,IF((Inputs!$E$91-G$18)&gt;G$27,G$27,(Inputs!$E$91-G$18)+1))</f>
        <v>31</v>
      </c>
      <c r="H68" s="105">
        <f>IF((Inputs!$E$91-H$18)&lt;0,0,IF((Inputs!$E$91-H$18)&gt;H$27,H$27,(Inputs!$E$91-H$18)+1))</f>
        <v>28</v>
      </c>
      <c r="I68" s="105">
        <f>IF((Inputs!$E$91-I$18)&lt;0,0,IF((Inputs!$E$91-I$18)&gt;I$27,I$27,(Inputs!$E$91-I$18)+1))</f>
        <v>31</v>
      </c>
      <c r="J68" s="105">
        <f>IF((Inputs!$E$91-J$18)&lt;0,0,IF((Inputs!$E$91-J$18)&gt;J$27,J$27,(Inputs!$E$91-J$18)+1))</f>
        <v>30</v>
      </c>
      <c r="K68" s="105">
        <f>IF((Inputs!$E$91-K$18)&lt;0,0,IF((Inputs!$E$91-K$18)&gt;K$27,K$27,(Inputs!$E$91-K$18)+1))</f>
        <v>31</v>
      </c>
      <c r="L68" s="105">
        <f>IF((Inputs!$E$91-L$18)&lt;0,0,IF((Inputs!$E$91-L$18)&gt;L$27,L$27,(Inputs!$E$91-L$18)+1))</f>
        <v>30</v>
      </c>
      <c r="M68" s="105">
        <f>IF((Inputs!$E$91-M$18)&lt;0,0,IF((Inputs!$E$91-M$18)&gt;M$27,M$27,(Inputs!$E$91-M$18)+1))</f>
        <v>31</v>
      </c>
      <c r="N68" s="105">
        <f>IF((Inputs!$E$91-N$18)&lt;0,0,IF((Inputs!$E$91-N$18)&gt;N$27,N$27,(Inputs!$E$91-N$18)+1))</f>
        <v>31</v>
      </c>
      <c r="O68" s="105">
        <f>IF((Inputs!$E$91-O$18)&lt;0,0,IF((Inputs!$E$91-O$18)&gt;O$27,O$27,(Inputs!$E$91-O$18)+1))</f>
        <v>30</v>
      </c>
      <c r="P68" s="105">
        <f>IF((Inputs!$E$91-P$18)&lt;0,0,IF((Inputs!$E$91-P$18)&gt;P$27,P$27,(Inputs!$E$91-P$18)+1))</f>
        <v>31</v>
      </c>
      <c r="Q68" s="105">
        <f>IF((Inputs!$E$91-Q$18)&lt;0,0,IF((Inputs!$E$91-Q$18)&gt;Q$27,Q$27,(Inputs!$E$91-Q$18)+1))</f>
        <v>30</v>
      </c>
      <c r="R68" s="105">
        <f>IF((Inputs!$E$91-R$18)&lt;0,0,IF((Inputs!$E$91-R$18)&gt;R$27,R$27,(Inputs!$E$91-R$18)+1))</f>
        <v>31</v>
      </c>
      <c r="S68" s="105">
        <f>IF((Inputs!$E$91-S$18)&lt;0,0,IF((Inputs!$E$91-S$18)&gt;S$27,S$27,(Inputs!$E$91-S$18)+1))</f>
        <v>31</v>
      </c>
      <c r="T68" s="105">
        <f>IF((Inputs!$E$91-T$18)&lt;0,0,IF((Inputs!$E$91-T$18)&gt;T$27,T$27,(Inputs!$E$91-T$18)+1))</f>
        <v>28</v>
      </c>
      <c r="U68" s="105">
        <f>IF((Inputs!$E$91-U$18)&lt;0,0,IF((Inputs!$E$91-U$18)&gt;U$27,U$27,(Inputs!$E$91-U$18)+1))</f>
        <v>31</v>
      </c>
      <c r="V68" s="105">
        <f>IF((Inputs!$E$91-V$18)&lt;0,0,IF((Inputs!$E$91-V$18)&gt;V$27,V$27,(Inputs!$E$91-V$18)+1))</f>
        <v>30</v>
      </c>
      <c r="W68" s="105">
        <f>IF((Inputs!$E$91-W$18)&lt;0,0,IF((Inputs!$E$91-W$18)&gt;W$27,W$27,(Inputs!$E$91-W$18)+1))</f>
        <v>31</v>
      </c>
      <c r="X68" s="105">
        <f>IF((Inputs!$E$91-X$18)&lt;0,0,IF((Inputs!$E$91-X$18)&gt;X$27,X$27,(Inputs!$E$91-X$18)+1))</f>
        <v>30</v>
      </c>
      <c r="Y68" s="105">
        <f>IF((Inputs!$E$91-Y$18)&lt;0,0,IF((Inputs!$E$91-Y$18)&gt;Y$27,Y$27,(Inputs!$E$91-Y$18)+1))</f>
        <v>31</v>
      </c>
      <c r="Z68" s="105">
        <f>IF((Inputs!$E$91-Z$18)&lt;0,0,IF((Inputs!$E$91-Z$18)&gt;Z$27,Z$27,(Inputs!$E$91-Z$18)+1))</f>
        <v>31</v>
      </c>
      <c r="AA68" s="105">
        <f>IF((Inputs!$E$91-AA$18)&lt;0,0,IF((Inputs!$E$91-AA$18)&gt;AA$27,AA$27,(Inputs!$E$91-AA$18)+1))</f>
        <v>30</v>
      </c>
      <c r="AB68" s="105">
        <f>IF((Inputs!$E$91-AB$18)&lt;0,0,IF((Inputs!$E$91-AB$18)&gt;AB$27,AB$27,(Inputs!$E$91-AB$18)+1))</f>
        <v>31</v>
      </c>
      <c r="AC68" s="105">
        <f>IF((Inputs!$E$91-AC$18)&lt;0,0,IF((Inputs!$E$91-AC$18)&gt;AC$27,AC$27,(Inputs!$E$91-AC$18)+1))</f>
        <v>30</v>
      </c>
      <c r="AD68" s="105">
        <f>IF((Inputs!$E$91-AD$18)&lt;0,0,IF((Inputs!$E$91-AD$18)&gt;AD$27,AD$27,(Inputs!$E$91-AD$18)+1))</f>
        <v>31</v>
      </c>
      <c r="AE68" s="105">
        <f>IF((Inputs!$E$91-AE$18)&lt;0,0,IF((Inputs!$E$91-AE$18)&gt;AE$27,AE$27,(Inputs!$E$91-AE$18)+1))</f>
        <v>31</v>
      </c>
      <c r="AF68" s="105">
        <f>IF((Inputs!$E$91-AF$18)&lt;0,0,IF((Inputs!$E$91-AF$18)&gt;AF$27,AF$27,(Inputs!$E$91-AF$18)+1))</f>
        <v>29</v>
      </c>
      <c r="AG68" s="105">
        <f>IF((Inputs!$E$91-AG$18)&lt;0,0,IF((Inputs!$E$91-AG$18)&gt;AG$27,AG$27,(Inputs!$E$91-AG$18)+1))</f>
        <v>31</v>
      </c>
      <c r="AH68" s="105">
        <f>IF((Inputs!$E$91-AH$18)&lt;0,0,IF((Inputs!$E$91-AH$18)&gt;AH$27,AH$27,(Inputs!$E$91-AH$18)+1))</f>
        <v>30</v>
      </c>
      <c r="AI68" s="105">
        <f>IF((Inputs!$E$91-AI$18)&lt;0,0,IF((Inputs!$E$91-AI$18)&gt;AI$27,AI$27,(Inputs!$E$91-AI$18)+1))</f>
        <v>31</v>
      </c>
      <c r="AJ68" s="105">
        <f>IF((Inputs!$E$91-AJ$18)&lt;0,0,IF((Inputs!$E$91-AJ$18)&gt;AJ$27,AJ$27,(Inputs!$E$91-AJ$18)+1))</f>
        <v>30</v>
      </c>
      <c r="AK68" s="105">
        <f>IF((Inputs!$E$91-AK$18)&lt;0,0,IF((Inputs!$E$91-AK$18)&gt;AK$27,AK$27,(Inputs!$E$91-AK$18)+1))</f>
        <v>31</v>
      </c>
      <c r="AL68" s="105">
        <f>IF((Inputs!$E$91-AL$18)&lt;0,0,IF((Inputs!$E$91-AL$18)&gt;AL$27,AL$27,(Inputs!$E$91-AL$18)+1))</f>
        <v>31</v>
      </c>
      <c r="AM68" s="105">
        <f>IF((Inputs!$E$91-AM$18)&lt;0,0,IF((Inputs!$E$91-AM$18)&gt;AM$27,AM$27,(Inputs!$E$91-AM$18)+1))</f>
        <v>30</v>
      </c>
      <c r="AN68" s="105">
        <f>IF((Inputs!$E$91-AN$18)&lt;0,0,IF((Inputs!$E$91-AN$18)&gt;AN$27,AN$27,(Inputs!$E$91-AN$18)+1))</f>
        <v>31</v>
      </c>
      <c r="AO68" s="105">
        <f>IF((Inputs!$E$91-AO$18)&lt;0,0,IF((Inputs!$E$91-AO$18)&gt;AO$27,AO$27,(Inputs!$E$91-AO$18)+1))</f>
        <v>30</v>
      </c>
      <c r="AP68" s="105">
        <f>IF((Inputs!$E$91-AP$18)&lt;0,0,IF((Inputs!$E$91-AP$18)&gt;AP$27,AP$27,(Inputs!$E$91-AP$18)+1))</f>
        <v>31</v>
      </c>
      <c r="AQ68" s="105">
        <f>IF((Inputs!$E$91-AQ$18)&lt;0,0,IF((Inputs!$E$91-AQ$18)&gt;AQ$27,AQ$27,(Inputs!$E$91-AQ$18)+1))</f>
        <v>31</v>
      </c>
      <c r="AR68" s="105">
        <f>IF((Inputs!$E$91-AR$18)&lt;0,0,IF((Inputs!$E$91-AR$18)&gt;AR$27,AR$27,(Inputs!$E$91-AR$18)+1))</f>
        <v>28</v>
      </c>
      <c r="AS68" s="105">
        <f>IF((Inputs!$E$91-AS$18)&lt;0,0,IF((Inputs!$E$91-AS$18)&gt;AS$27,AS$27,(Inputs!$E$91-AS$18)+1))</f>
        <v>31</v>
      </c>
      <c r="AT68" s="105">
        <f>IF((Inputs!$E$91-AT$18)&lt;0,0,IF((Inputs!$E$91-AT$18)&gt;AT$27,AT$27,(Inputs!$E$91-AT$18)+1))</f>
        <v>30</v>
      </c>
      <c r="AU68" s="105">
        <f>IF((Inputs!$E$91-AU$18)&lt;0,0,IF((Inputs!$E$91-AU$18)&gt;AU$27,AU$27,(Inputs!$E$91-AU$18)+1))</f>
        <v>31</v>
      </c>
      <c r="AV68" s="105">
        <f>IF((Inputs!$E$91-AV$18)&lt;0,0,IF((Inputs!$E$91-AV$18)&gt;AV$27,AV$27,(Inputs!$E$91-AV$18)+1))</f>
        <v>30</v>
      </c>
      <c r="AW68" s="105">
        <f>IF((Inputs!$E$91-AW$18)&lt;0,0,IF((Inputs!$E$91-AW$18)&gt;AW$27,AW$27,(Inputs!$E$91-AW$18)+1))</f>
        <v>31</v>
      </c>
      <c r="AX68" s="105">
        <f>IF((Inputs!$E$91-AX$18)&lt;0,0,IF((Inputs!$E$91-AX$18)&gt;AX$27,AX$27,(Inputs!$E$91-AX$18)+1))</f>
        <v>31</v>
      </c>
      <c r="AY68" s="105">
        <f>IF((Inputs!$E$91-AY$18)&lt;0,0,IF((Inputs!$E$91-AY$18)&gt;AY$27,AY$27,(Inputs!$E$91-AY$18)+1))</f>
        <v>30</v>
      </c>
      <c r="AZ68" s="105">
        <f>IF((Inputs!$E$91-AZ$18)&lt;0,0,IF((Inputs!$E$91-AZ$18)&gt;AZ$27,AZ$27,(Inputs!$E$91-AZ$18)+1))</f>
        <v>31</v>
      </c>
      <c r="BA68" s="105">
        <f>IF((Inputs!$E$91-BA$18)&lt;0,0,IF((Inputs!$E$91-BA$18)&gt;BA$27,BA$27,(Inputs!$E$91-BA$18)+1))</f>
        <v>30</v>
      </c>
      <c r="BB68" s="105">
        <f>IF((Inputs!$E$91-BB$18)&lt;0,0,IF((Inputs!$E$91-BB$18)&gt;BB$27,BB$27,(Inputs!$E$91-BB$18)+1))</f>
        <v>31</v>
      </c>
      <c r="BC68" s="105">
        <f>IF((Inputs!$E$91-BC$18)&lt;0,0,IF((Inputs!$E$91-BC$18)&gt;BC$27,BC$27,(Inputs!$E$91-BC$18)+1))</f>
        <v>31</v>
      </c>
      <c r="BD68" s="105">
        <f>IF((Inputs!$E$91-BD$18)&lt;0,0,IF((Inputs!$E$91-BD$18)&gt;BD$27,BD$27,(Inputs!$E$91-BD$18)+1))</f>
        <v>28</v>
      </c>
      <c r="BE68" s="105">
        <f>IF((Inputs!$E$91-BE$18)&lt;0,0,IF((Inputs!$E$91-BE$18)&gt;BE$27,BE$27,(Inputs!$E$91-BE$18)+1))</f>
        <v>31</v>
      </c>
      <c r="BF68" s="105">
        <f>IF((Inputs!$E$91-BF$18)&lt;0,0,IF((Inputs!$E$91-BF$18)&gt;BF$27,BF$27,(Inputs!$E$91-BF$18)+1))</f>
        <v>30</v>
      </c>
      <c r="BG68" s="105">
        <f>IF((Inputs!$E$91-BG$18)&lt;0,0,IF((Inputs!$E$91-BG$18)&gt;BG$27,BG$27,(Inputs!$E$91-BG$18)+1))</f>
        <v>31</v>
      </c>
      <c r="BH68" s="105">
        <f>IF((Inputs!$E$91-BH$18)&lt;0,0,IF((Inputs!$E$91-BH$18)&gt;BH$27,BH$27,(Inputs!$E$91-BH$18)+1))</f>
        <v>30</v>
      </c>
      <c r="BI68" s="105">
        <f>IF((Inputs!$E$91-BI$18)&lt;0,0,IF((Inputs!$E$91-BI$18)&gt;BI$27,BI$27,(Inputs!$E$91-BI$18)+1))</f>
        <v>31</v>
      </c>
      <c r="BJ68" s="105">
        <f>IF((Inputs!$E$91-BJ$18)&lt;0,0,IF((Inputs!$E$91-BJ$18)&gt;BJ$27,BJ$27,(Inputs!$E$91-BJ$18)+1))</f>
        <v>31</v>
      </c>
      <c r="BK68" s="105">
        <f>IF((Inputs!$E$91-BK$18)&lt;0,0,IF((Inputs!$E$91-BK$18)&gt;BK$27,BK$27,(Inputs!$E$91-BK$18)+1))</f>
        <v>30</v>
      </c>
      <c r="BL68" s="105">
        <f>IF((Inputs!$E$91-BL$18)&lt;0,0,IF((Inputs!$E$91-BL$18)&gt;BL$27,BL$27,(Inputs!$E$91-BL$18)+1))</f>
        <v>31</v>
      </c>
      <c r="BM68" s="105">
        <f>IF((Inputs!$E$91-BM$18)&lt;0,0,IF((Inputs!$E$91-BM$18)&gt;BM$27,BM$27,(Inputs!$E$91-BM$18)+1))</f>
        <v>30</v>
      </c>
      <c r="BN68" s="105">
        <f>IF((Inputs!$E$91-BN$18)&lt;0,0,IF((Inputs!$E$91-BN$18)&gt;BN$27,BN$27,(Inputs!$E$91-BN$18)+1))</f>
        <v>31</v>
      </c>
      <c r="BO68" s="105">
        <f>IF((Inputs!$E$91-BO$18)&lt;0,0,IF((Inputs!$E$91-BO$18)&gt;BO$27,BO$27,(Inputs!$E$91-BO$18)+1))</f>
        <v>31</v>
      </c>
      <c r="BP68" s="105">
        <f>IF((Inputs!$E$91-BP$18)&lt;0,0,IF((Inputs!$E$91-BP$18)&gt;BP$27,BP$27,(Inputs!$E$91-BP$18)+1))</f>
        <v>28</v>
      </c>
      <c r="BQ68" s="105">
        <f>IF((Inputs!$E$91-BQ$18)&lt;0,0,IF((Inputs!$E$91-BQ$18)&gt;BQ$27,BQ$27,(Inputs!$E$91-BQ$18)+1))</f>
        <v>31</v>
      </c>
      <c r="BR68" s="105">
        <f>IF((Inputs!$E$91-BR$18)&lt;0,0,IF((Inputs!$E$91-BR$18)&gt;BR$27,BR$27,(Inputs!$E$91-BR$18)+1))</f>
        <v>30</v>
      </c>
      <c r="BS68" s="105">
        <f>IF((Inputs!$E$91-BS$18)&lt;0,0,IF((Inputs!$E$91-BS$18)&gt;BS$27,BS$27,(Inputs!$E$91-BS$18)+1))</f>
        <v>31</v>
      </c>
      <c r="BT68" s="105">
        <f>IF((Inputs!$E$91-BT$18)&lt;0,0,IF((Inputs!$E$91-BT$18)&gt;BT$27,BT$27,(Inputs!$E$91-BT$18)+1))</f>
        <v>30</v>
      </c>
      <c r="BU68" s="105">
        <f>IF((Inputs!$E$91-BU$18)&lt;0,0,IF((Inputs!$E$91-BU$18)&gt;BU$27,BU$27,(Inputs!$E$91-BU$18)+1))</f>
        <v>31</v>
      </c>
      <c r="BV68" s="105">
        <f>IF((Inputs!$E$91-BV$18)&lt;0,0,IF((Inputs!$E$91-BV$18)&gt;BV$27,BV$27,(Inputs!$E$91-BV$18)+1))</f>
        <v>31</v>
      </c>
      <c r="BW68" s="105">
        <f>IF((Inputs!$E$91-BW$18)&lt;0,0,IF((Inputs!$E$91-BW$18)&gt;BW$27,BW$27,(Inputs!$E$91-BW$18)+1))</f>
        <v>30</v>
      </c>
      <c r="BX68" s="105">
        <f>IF((Inputs!$E$91-BX$18)&lt;0,0,IF((Inputs!$E$91-BX$18)&gt;BX$27,BX$27,(Inputs!$E$91-BX$18)+1))</f>
        <v>31</v>
      </c>
      <c r="BY68" s="105">
        <f>IF((Inputs!$E$91-BY$18)&lt;0,0,IF((Inputs!$E$91-BY$18)&gt;BY$27,BY$27,(Inputs!$E$91-BY$18)+1))</f>
        <v>30</v>
      </c>
      <c r="BZ68" s="105">
        <f>IF((Inputs!$E$91-BZ$18)&lt;0,0,IF((Inputs!$E$91-BZ$18)&gt;BZ$27,BZ$27,(Inputs!$E$91-BZ$18)+1))</f>
        <v>31</v>
      </c>
      <c r="CA68" s="105">
        <f>IF((Inputs!$E$91-CA$18)&lt;0,0,IF((Inputs!$E$91-CA$18)&gt;CA$27,CA$27,(Inputs!$E$91-CA$18)+1))</f>
        <v>31</v>
      </c>
      <c r="CB68" s="105">
        <f>IF((Inputs!$E$91-CB$18)&lt;0,0,IF((Inputs!$E$91-CB$18)&gt;CB$27,CB$27,(Inputs!$E$91-CB$18)+1))</f>
        <v>29</v>
      </c>
      <c r="CC68" s="105">
        <f>IF((Inputs!$E$91-CC$18)&lt;0,0,IF((Inputs!$E$91-CC$18)&gt;CC$27,CC$27,(Inputs!$E$91-CC$18)+1))</f>
        <v>31</v>
      </c>
      <c r="CD68" s="105">
        <f>IF((Inputs!$E$91-CD$18)&lt;0,0,IF((Inputs!$E$91-CD$18)&gt;CD$27,CD$27,(Inputs!$E$91-CD$18)+1))</f>
        <v>30</v>
      </c>
      <c r="CE68" s="105">
        <f>IF((Inputs!$E$91-CE$18)&lt;0,0,IF((Inputs!$E$91-CE$18)&gt;CE$27,CE$27,(Inputs!$E$91-CE$18)+1))</f>
        <v>31</v>
      </c>
      <c r="CF68" s="105">
        <f>IF((Inputs!$E$91-CF$18)&lt;0,0,IF((Inputs!$E$91-CF$18)&gt;CF$27,CF$27,(Inputs!$E$91-CF$18)+1))</f>
        <v>30</v>
      </c>
      <c r="CG68" s="105">
        <f>IF((Inputs!$E$91-CG$18)&lt;0,0,IF((Inputs!$E$91-CG$18)&gt;CG$27,CG$27,(Inputs!$E$91-CG$18)+1))</f>
        <v>31</v>
      </c>
      <c r="CH68" s="105">
        <f>IF((Inputs!$E$91-CH$18)&lt;0,0,IF((Inputs!$E$91-CH$18)&gt;CH$27,CH$27,(Inputs!$E$91-CH$18)+1))</f>
        <v>31</v>
      </c>
      <c r="CI68" s="105">
        <f>IF((Inputs!$E$91-CI$18)&lt;0,0,IF((Inputs!$E$91-CI$18)&gt;CI$27,CI$27,(Inputs!$E$91-CI$18)+1))</f>
        <v>30</v>
      </c>
      <c r="CJ68" s="105">
        <f>IF((Inputs!$E$91-CJ$18)&lt;0,0,IF((Inputs!$E$91-CJ$18)&gt;CJ$27,CJ$27,(Inputs!$E$91-CJ$18)+1))</f>
        <v>31</v>
      </c>
      <c r="CK68" s="105">
        <f>IF((Inputs!$E$91-CK$18)&lt;0,0,IF((Inputs!$E$91-CK$18)&gt;CK$27,CK$27,(Inputs!$E$91-CK$18)+1))</f>
        <v>30</v>
      </c>
      <c r="CL68" s="105">
        <f>IF((Inputs!$E$91-CL$18)&lt;0,0,IF((Inputs!$E$91-CL$18)&gt;CL$27,CL$27,(Inputs!$E$91-CL$18)+1))</f>
        <v>31</v>
      </c>
      <c r="CM68" s="105">
        <f>IF((Inputs!$E$91-CM$18)&lt;0,0,IF((Inputs!$E$91-CM$18)&gt;CM$27,CM$27,(Inputs!$E$91-CM$18)+1))</f>
        <v>31</v>
      </c>
      <c r="CN68" s="105">
        <f>IF((Inputs!$E$91-CN$18)&lt;0,0,IF((Inputs!$E$91-CN$18)&gt;CN$27,CN$27,(Inputs!$E$91-CN$18)+1))</f>
        <v>28</v>
      </c>
      <c r="CO68" s="105">
        <f>IF((Inputs!$E$91-CO$18)&lt;0,0,IF((Inputs!$E$91-CO$18)&gt;CO$27,CO$27,(Inputs!$E$91-CO$18)+1))</f>
        <v>31</v>
      </c>
      <c r="CP68" s="105">
        <f>IF((Inputs!$E$91-CP$18)&lt;0,0,IF((Inputs!$E$91-CP$18)&gt;CP$27,CP$27,(Inputs!$E$91-CP$18)+1))</f>
        <v>30</v>
      </c>
      <c r="CQ68" s="105">
        <f>IF((Inputs!$E$91-CQ$18)&lt;0,0,IF((Inputs!$E$91-CQ$18)&gt;CQ$27,CQ$27,(Inputs!$E$91-CQ$18)+1))</f>
        <v>31</v>
      </c>
      <c r="CR68" s="105">
        <f>IF((Inputs!$E$91-CR$18)&lt;0,0,IF((Inputs!$E$91-CR$18)&gt;CR$27,CR$27,(Inputs!$E$91-CR$18)+1))</f>
        <v>30</v>
      </c>
      <c r="CS68" s="105">
        <f>IF((Inputs!$E$91-CS$18)&lt;0,0,IF((Inputs!$E$91-CS$18)&gt;CS$27,CS$27,(Inputs!$E$91-CS$18)+1))</f>
        <v>31</v>
      </c>
      <c r="CT68" s="105">
        <f>IF((Inputs!$E$91-CT$18)&lt;0,0,IF((Inputs!$E$91-CT$18)&gt;CT$27,CT$27,(Inputs!$E$91-CT$18)+1))</f>
        <v>31</v>
      </c>
      <c r="CU68" s="105">
        <f>IF((Inputs!$E$91-CU$18)&lt;0,0,IF((Inputs!$E$91-CU$18)&gt;CU$27,CU$27,(Inputs!$E$91-CU$18)+1))</f>
        <v>30</v>
      </c>
      <c r="CV68" s="105">
        <f>IF((Inputs!$E$91-CV$18)&lt;0,0,IF((Inputs!$E$91-CV$18)&gt;CV$27,CV$27,(Inputs!$E$91-CV$18)+1))</f>
        <v>31</v>
      </c>
      <c r="CW68" s="105">
        <f>IF((Inputs!$E$91-CW$18)&lt;0,0,IF((Inputs!$E$91-CW$18)&gt;CW$27,CW$27,(Inputs!$E$91-CW$18)+1))</f>
        <v>30</v>
      </c>
      <c r="CX68" s="105">
        <f>IF((Inputs!$E$91-CX$18)&lt;0,0,IF((Inputs!$E$91-CX$18)&gt;CX$27,CX$27,(Inputs!$E$91-CX$18)+1))</f>
        <v>31</v>
      </c>
      <c r="CY68" s="105">
        <f>IF((Inputs!$E$91-CY$18)&lt;0,0,IF((Inputs!$E$91-CY$18)&gt;CY$27,CY$27,(Inputs!$E$91-CY$18)+1))</f>
        <v>31</v>
      </c>
      <c r="CZ68" s="105">
        <f>IF((Inputs!$E$91-CZ$18)&lt;0,0,IF((Inputs!$E$91-CZ$18)&gt;CZ$27,CZ$27,(Inputs!$E$91-CZ$18)+1))</f>
        <v>28</v>
      </c>
      <c r="DA68" s="105">
        <f>IF((Inputs!$E$91-DA$18)&lt;0,0,IF((Inputs!$E$91-DA$18)&gt;DA$27,DA$27,(Inputs!$E$91-DA$18)+1))</f>
        <v>31</v>
      </c>
      <c r="DB68" s="105">
        <f>IF((Inputs!$E$91-DB$18)&lt;0,0,IF((Inputs!$E$91-DB$18)&gt;DB$27,DB$27,(Inputs!$E$91-DB$18)+1))</f>
        <v>30</v>
      </c>
      <c r="DC68" s="105">
        <f>IF((Inputs!$E$91-DC$18)&lt;0,0,IF((Inputs!$E$91-DC$18)&gt;DC$27,DC$27,(Inputs!$E$91-DC$18)+1))</f>
        <v>31</v>
      </c>
      <c r="DD68" s="105">
        <f>IF((Inputs!$E$91-DD$18)&lt;0,0,IF((Inputs!$E$91-DD$18)&gt;DD$27,DD$27,(Inputs!$E$91-DD$18)+1))</f>
        <v>30</v>
      </c>
      <c r="DE68" s="105">
        <f>IF((Inputs!$E$91-DE$18)&lt;0,0,IF((Inputs!$E$91-DE$18)&gt;DE$27,DE$27,(Inputs!$E$91-DE$18)+1))</f>
        <v>31</v>
      </c>
      <c r="DF68" s="105">
        <f>IF((Inputs!$E$91-DF$18)&lt;0,0,IF((Inputs!$E$91-DF$18)&gt;DF$27,DF$27,(Inputs!$E$91-DF$18)+1))</f>
        <v>31</v>
      </c>
      <c r="DG68" s="105">
        <f>IF((Inputs!$E$91-DG$18)&lt;0,0,IF((Inputs!$E$91-DG$18)&gt;DG$27,DG$27,(Inputs!$E$91-DG$18)+1))</f>
        <v>30</v>
      </c>
      <c r="DH68" s="105">
        <f>IF((Inputs!$E$91-DH$18)&lt;0,0,IF((Inputs!$E$91-DH$18)&gt;DH$27,DH$27,(Inputs!$E$91-DH$18)+1))</f>
        <v>31</v>
      </c>
      <c r="DI68" s="105">
        <f>IF((Inputs!$E$91-DI$18)&lt;0,0,IF((Inputs!$E$91-DI$18)&gt;DI$27,DI$27,(Inputs!$E$91-DI$18)+1))</f>
        <v>30</v>
      </c>
      <c r="DJ68" s="105">
        <f>IF((Inputs!$E$91-DJ$18)&lt;0,0,IF((Inputs!$E$91-DJ$18)&gt;DJ$27,DJ$27,(Inputs!$E$91-DJ$18)+1))</f>
        <v>31</v>
      </c>
      <c r="DK68" s="105">
        <f>IF((Inputs!$E$91-DK$18)&lt;0,0,IF((Inputs!$E$91-DK$18)&gt;DK$27,DK$27,(Inputs!$E$91-DK$18)+1))</f>
        <v>31</v>
      </c>
      <c r="DL68" s="105">
        <f>IF((Inputs!$E$91-DL$18)&lt;0,0,IF((Inputs!$E$91-DL$18)&gt;DL$27,DL$27,(Inputs!$E$91-DL$18)+1))</f>
        <v>28</v>
      </c>
      <c r="DM68" s="105">
        <f>IF((Inputs!$E$91-DM$18)&lt;0,0,IF((Inputs!$E$91-DM$18)&gt;DM$27,DM$27,(Inputs!$E$91-DM$18)+1))</f>
        <v>31</v>
      </c>
      <c r="DN68" s="105">
        <f>IF((Inputs!$E$91-DN$18)&lt;0,0,IF((Inputs!$E$91-DN$18)&gt;DN$27,DN$27,(Inputs!$E$91-DN$18)+1))</f>
        <v>30</v>
      </c>
      <c r="DO68" s="105">
        <f>IF((Inputs!$E$91-DO$18)&lt;0,0,IF((Inputs!$E$91-DO$18)&gt;DO$27,DO$27,(Inputs!$E$91-DO$18)+1))</f>
        <v>31</v>
      </c>
      <c r="DP68" s="105">
        <f>IF((Inputs!$E$91-DP$18)&lt;0,0,IF((Inputs!$E$91-DP$18)&gt;DP$27,DP$27,(Inputs!$E$91-DP$18)+1))</f>
        <v>30</v>
      </c>
      <c r="DQ68" s="105">
        <f>IF((Inputs!$E$91-DQ$18)&lt;0,0,IF((Inputs!$E$91-DQ$18)&gt;DQ$27,DQ$27,(Inputs!$E$91-DQ$18)+1))</f>
        <v>31</v>
      </c>
      <c r="DR68" s="105">
        <f>IF((Inputs!$E$91-DR$18)&lt;0,0,IF((Inputs!$E$91-DR$18)&gt;DR$27,DR$27,(Inputs!$E$91-DR$18)+1))</f>
        <v>31</v>
      </c>
      <c r="DS68" s="105">
        <f>IF((Inputs!$E$91-DS$18)&lt;0,0,IF((Inputs!$E$91-DS$18)&gt;DS$27,DS$27,(Inputs!$E$91-DS$18)+1))</f>
        <v>30</v>
      </c>
      <c r="DT68" s="105">
        <f>IF((Inputs!$E$91-DT$18)&lt;0,0,IF((Inputs!$E$91-DT$18)&gt;DT$27,DT$27,(Inputs!$E$91-DT$18)+1))</f>
        <v>31</v>
      </c>
      <c r="DU68" s="105">
        <f>IF((Inputs!$E$91-DU$18)&lt;0,0,IF((Inputs!$E$91-DU$18)&gt;DU$27,DU$27,(Inputs!$E$91-DU$18)+1))</f>
        <v>30</v>
      </c>
    </row>
    <row r="69" spans="2:126" s="81" customFormat="1" ht="14.45" hidden="1" outlineLevel="2" x14ac:dyDescent="0.3">
      <c r="C69" s="973" t="s">
        <v>441</v>
      </c>
      <c r="E69" s="1093">
        <f>SUM(G69:DU69)</f>
        <v>3256</v>
      </c>
      <c r="G69" s="107">
        <f t="shared" ref="G69:BS69" si="97">MIN(G$67:G$68)</f>
        <v>0</v>
      </c>
      <c r="H69" s="107">
        <f t="shared" si="97"/>
        <v>0</v>
      </c>
      <c r="I69" s="107">
        <f t="shared" si="97"/>
        <v>0</v>
      </c>
      <c r="J69" s="107">
        <f t="shared" si="97"/>
        <v>0</v>
      </c>
      <c r="K69" s="107">
        <f t="shared" si="97"/>
        <v>0</v>
      </c>
      <c r="L69" s="107">
        <f t="shared" si="97"/>
        <v>0</v>
      </c>
      <c r="M69" s="107">
        <f t="shared" si="97"/>
        <v>0</v>
      </c>
      <c r="N69" s="107">
        <f t="shared" si="97"/>
        <v>0</v>
      </c>
      <c r="O69" s="107">
        <f t="shared" si="97"/>
        <v>0</v>
      </c>
      <c r="P69" s="107">
        <f t="shared" si="97"/>
        <v>0</v>
      </c>
      <c r="Q69" s="107">
        <f t="shared" si="97"/>
        <v>0</v>
      </c>
      <c r="R69" s="107">
        <f t="shared" si="97"/>
        <v>0</v>
      </c>
      <c r="S69" s="107">
        <f t="shared" si="97"/>
        <v>31</v>
      </c>
      <c r="T69" s="107">
        <f t="shared" si="97"/>
        <v>28</v>
      </c>
      <c r="U69" s="107">
        <f t="shared" si="97"/>
        <v>31</v>
      </c>
      <c r="V69" s="107">
        <f t="shared" si="97"/>
        <v>30</v>
      </c>
      <c r="W69" s="107">
        <f t="shared" si="97"/>
        <v>31</v>
      </c>
      <c r="X69" s="107">
        <f t="shared" si="97"/>
        <v>30</v>
      </c>
      <c r="Y69" s="107">
        <f t="shared" si="97"/>
        <v>31</v>
      </c>
      <c r="Z69" s="107">
        <f t="shared" si="97"/>
        <v>31</v>
      </c>
      <c r="AA69" s="107">
        <f t="shared" si="97"/>
        <v>30</v>
      </c>
      <c r="AB69" s="107">
        <f t="shared" si="97"/>
        <v>31</v>
      </c>
      <c r="AC69" s="107">
        <f t="shared" si="97"/>
        <v>30</v>
      </c>
      <c r="AD69" s="107">
        <f t="shared" si="97"/>
        <v>31</v>
      </c>
      <c r="AE69" s="107">
        <f t="shared" si="97"/>
        <v>31</v>
      </c>
      <c r="AF69" s="107">
        <f t="shared" si="97"/>
        <v>29</v>
      </c>
      <c r="AG69" s="107">
        <f t="shared" si="97"/>
        <v>31</v>
      </c>
      <c r="AH69" s="107">
        <f t="shared" si="97"/>
        <v>30</v>
      </c>
      <c r="AI69" s="107">
        <f t="shared" si="97"/>
        <v>31</v>
      </c>
      <c r="AJ69" s="107">
        <f t="shared" si="97"/>
        <v>30</v>
      </c>
      <c r="AK69" s="107">
        <f t="shared" si="97"/>
        <v>31</v>
      </c>
      <c r="AL69" s="107">
        <f t="shared" si="97"/>
        <v>31</v>
      </c>
      <c r="AM69" s="107">
        <f t="shared" si="97"/>
        <v>30</v>
      </c>
      <c r="AN69" s="107">
        <f t="shared" si="97"/>
        <v>31</v>
      </c>
      <c r="AO69" s="107">
        <f t="shared" si="97"/>
        <v>30</v>
      </c>
      <c r="AP69" s="107">
        <f t="shared" si="97"/>
        <v>31</v>
      </c>
      <c r="AQ69" s="107">
        <f t="shared" si="97"/>
        <v>31</v>
      </c>
      <c r="AR69" s="107">
        <f t="shared" si="97"/>
        <v>28</v>
      </c>
      <c r="AS69" s="107">
        <f t="shared" si="97"/>
        <v>31</v>
      </c>
      <c r="AT69" s="107">
        <f t="shared" si="97"/>
        <v>30</v>
      </c>
      <c r="AU69" s="107">
        <f t="shared" si="97"/>
        <v>31</v>
      </c>
      <c r="AV69" s="107">
        <f t="shared" si="97"/>
        <v>30</v>
      </c>
      <c r="AW69" s="107">
        <f t="shared" si="97"/>
        <v>31</v>
      </c>
      <c r="AX69" s="107">
        <f t="shared" si="97"/>
        <v>31</v>
      </c>
      <c r="AY69" s="107">
        <f t="shared" si="97"/>
        <v>30</v>
      </c>
      <c r="AZ69" s="107">
        <f t="shared" si="97"/>
        <v>31</v>
      </c>
      <c r="BA69" s="107">
        <f t="shared" si="97"/>
        <v>30</v>
      </c>
      <c r="BB69" s="107">
        <f t="shared" si="97"/>
        <v>31</v>
      </c>
      <c r="BC69" s="107">
        <f t="shared" si="97"/>
        <v>31</v>
      </c>
      <c r="BD69" s="107">
        <f t="shared" si="97"/>
        <v>28</v>
      </c>
      <c r="BE69" s="107">
        <f t="shared" si="97"/>
        <v>31</v>
      </c>
      <c r="BF69" s="107">
        <f t="shared" si="97"/>
        <v>30</v>
      </c>
      <c r="BG69" s="107">
        <f t="shared" si="97"/>
        <v>31</v>
      </c>
      <c r="BH69" s="107">
        <f t="shared" si="97"/>
        <v>30</v>
      </c>
      <c r="BI69" s="107">
        <f t="shared" si="97"/>
        <v>31</v>
      </c>
      <c r="BJ69" s="107">
        <f t="shared" si="97"/>
        <v>31</v>
      </c>
      <c r="BK69" s="107">
        <f t="shared" si="97"/>
        <v>30</v>
      </c>
      <c r="BL69" s="107">
        <f t="shared" si="97"/>
        <v>31</v>
      </c>
      <c r="BM69" s="107">
        <f t="shared" si="97"/>
        <v>30</v>
      </c>
      <c r="BN69" s="107">
        <f t="shared" si="97"/>
        <v>31</v>
      </c>
      <c r="BO69" s="107">
        <f t="shared" si="97"/>
        <v>31</v>
      </c>
      <c r="BP69" s="107">
        <f t="shared" si="97"/>
        <v>28</v>
      </c>
      <c r="BQ69" s="107">
        <f t="shared" si="97"/>
        <v>31</v>
      </c>
      <c r="BR69" s="107">
        <f t="shared" si="97"/>
        <v>30</v>
      </c>
      <c r="BS69" s="107">
        <f t="shared" si="97"/>
        <v>31</v>
      </c>
      <c r="BT69" s="107">
        <f t="shared" ref="BT69:DU69" si="98">MIN(BT$67:BT$68)</f>
        <v>30</v>
      </c>
      <c r="BU69" s="107">
        <f t="shared" si="98"/>
        <v>31</v>
      </c>
      <c r="BV69" s="107">
        <f t="shared" si="98"/>
        <v>31</v>
      </c>
      <c r="BW69" s="107">
        <f t="shared" si="98"/>
        <v>30</v>
      </c>
      <c r="BX69" s="107">
        <f t="shared" si="98"/>
        <v>31</v>
      </c>
      <c r="BY69" s="107">
        <f t="shared" si="98"/>
        <v>30</v>
      </c>
      <c r="BZ69" s="107">
        <f t="shared" si="98"/>
        <v>31</v>
      </c>
      <c r="CA69" s="107">
        <f t="shared" si="98"/>
        <v>31</v>
      </c>
      <c r="CB69" s="107">
        <f t="shared" si="98"/>
        <v>29</v>
      </c>
      <c r="CC69" s="107">
        <f t="shared" si="98"/>
        <v>31</v>
      </c>
      <c r="CD69" s="107">
        <f t="shared" si="98"/>
        <v>30</v>
      </c>
      <c r="CE69" s="107">
        <f t="shared" si="98"/>
        <v>31</v>
      </c>
      <c r="CF69" s="107">
        <f t="shared" si="98"/>
        <v>30</v>
      </c>
      <c r="CG69" s="107">
        <f t="shared" si="98"/>
        <v>31</v>
      </c>
      <c r="CH69" s="107">
        <f t="shared" si="98"/>
        <v>31</v>
      </c>
      <c r="CI69" s="107">
        <f t="shared" si="98"/>
        <v>30</v>
      </c>
      <c r="CJ69" s="107">
        <f t="shared" si="98"/>
        <v>31</v>
      </c>
      <c r="CK69" s="107">
        <f t="shared" si="98"/>
        <v>30</v>
      </c>
      <c r="CL69" s="107">
        <f t="shared" si="98"/>
        <v>31</v>
      </c>
      <c r="CM69" s="107">
        <f t="shared" si="98"/>
        <v>31</v>
      </c>
      <c r="CN69" s="107">
        <f t="shared" si="98"/>
        <v>28</v>
      </c>
      <c r="CO69" s="107">
        <f t="shared" si="98"/>
        <v>31</v>
      </c>
      <c r="CP69" s="107">
        <f t="shared" si="98"/>
        <v>30</v>
      </c>
      <c r="CQ69" s="107">
        <f t="shared" si="98"/>
        <v>31</v>
      </c>
      <c r="CR69" s="107">
        <f t="shared" si="98"/>
        <v>30</v>
      </c>
      <c r="CS69" s="107">
        <f t="shared" si="98"/>
        <v>31</v>
      </c>
      <c r="CT69" s="107">
        <f t="shared" si="98"/>
        <v>31</v>
      </c>
      <c r="CU69" s="107">
        <f t="shared" si="98"/>
        <v>30</v>
      </c>
      <c r="CV69" s="107">
        <f t="shared" si="98"/>
        <v>31</v>
      </c>
      <c r="CW69" s="107">
        <f t="shared" si="98"/>
        <v>30</v>
      </c>
      <c r="CX69" s="107">
        <f t="shared" si="98"/>
        <v>31</v>
      </c>
      <c r="CY69" s="107">
        <f t="shared" si="98"/>
        <v>31</v>
      </c>
      <c r="CZ69" s="107">
        <f t="shared" si="98"/>
        <v>28</v>
      </c>
      <c r="DA69" s="107">
        <f t="shared" si="98"/>
        <v>31</v>
      </c>
      <c r="DB69" s="107">
        <f t="shared" si="98"/>
        <v>30</v>
      </c>
      <c r="DC69" s="107">
        <f t="shared" si="98"/>
        <v>31</v>
      </c>
      <c r="DD69" s="107">
        <f t="shared" si="98"/>
        <v>30</v>
      </c>
      <c r="DE69" s="107">
        <f t="shared" si="98"/>
        <v>31</v>
      </c>
      <c r="DF69" s="107">
        <f t="shared" si="98"/>
        <v>31</v>
      </c>
      <c r="DG69" s="107">
        <f t="shared" si="98"/>
        <v>30</v>
      </c>
      <c r="DH69" s="107">
        <f t="shared" si="98"/>
        <v>31</v>
      </c>
      <c r="DI69" s="107">
        <f t="shared" si="98"/>
        <v>30</v>
      </c>
      <c r="DJ69" s="107">
        <f t="shared" si="98"/>
        <v>31</v>
      </c>
      <c r="DK69" s="107">
        <f t="shared" si="98"/>
        <v>31</v>
      </c>
      <c r="DL69" s="107">
        <f t="shared" si="98"/>
        <v>28</v>
      </c>
      <c r="DM69" s="107">
        <f t="shared" si="98"/>
        <v>31</v>
      </c>
      <c r="DN69" s="107">
        <f t="shared" si="98"/>
        <v>30</v>
      </c>
      <c r="DO69" s="107">
        <f t="shared" si="98"/>
        <v>31</v>
      </c>
      <c r="DP69" s="107">
        <f t="shared" si="98"/>
        <v>30</v>
      </c>
      <c r="DQ69" s="107">
        <f t="shared" si="98"/>
        <v>31</v>
      </c>
      <c r="DR69" s="107">
        <f t="shared" si="98"/>
        <v>31</v>
      </c>
      <c r="DS69" s="107">
        <f t="shared" si="98"/>
        <v>30</v>
      </c>
      <c r="DT69" s="107">
        <f t="shared" si="98"/>
        <v>31</v>
      </c>
      <c r="DU69" s="107">
        <f t="shared" si="98"/>
        <v>30</v>
      </c>
    </row>
    <row r="70" spans="2:126" s="190" customFormat="1" ht="6.6" hidden="1" customHeight="1" outlineLevel="1" x14ac:dyDescent="0.3">
      <c r="C70" s="191"/>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6"/>
      <c r="AZ70" s="976"/>
      <c r="BA70" s="976"/>
      <c r="BB70" s="976"/>
      <c r="BC70" s="976"/>
      <c r="BD70" s="976"/>
      <c r="BE70" s="976"/>
      <c r="BF70" s="976"/>
      <c r="BG70" s="976"/>
      <c r="BH70" s="976"/>
      <c r="BI70" s="976"/>
      <c r="BJ70" s="976"/>
      <c r="BK70" s="976"/>
      <c r="BL70" s="976"/>
      <c r="BM70" s="976"/>
      <c r="BN70" s="976"/>
      <c r="BO70" s="976"/>
      <c r="BP70" s="976"/>
      <c r="BQ70" s="976"/>
      <c r="BR70" s="976"/>
      <c r="BS70" s="976"/>
      <c r="BT70" s="976"/>
      <c r="BU70" s="976"/>
      <c r="BV70" s="976"/>
      <c r="BW70" s="976"/>
      <c r="BX70" s="976"/>
      <c r="BY70" s="976"/>
      <c r="BZ70" s="976"/>
      <c r="CA70" s="976"/>
      <c r="CB70" s="976"/>
      <c r="CC70" s="976"/>
      <c r="CD70" s="976"/>
      <c r="CE70" s="976"/>
      <c r="CF70" s="976"/>
      <c r="CG70" s="976"/>
      <c r="CH70" s="976"/>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6"/>
      <c r="DJ70" s="976"/>
      <c r="DK70" s="976"/>
      <c r="DL70" s="976"/>
      <c r="DM70" s="976"/>
      <c r="DN70" s="976"/>
      <c r="DO70" s="976"/>
      <c r="DP70" s="976"/>
      <c r="DQ70" s="976"/>
      <c r="DR70" s="976"/>
      <c r="DS70" s="976"/>
      <c r="DT70" s="976"/>
      <c r="DU70" s="976"/>
      <c r="DV70" s="81"/>
    </row>
    <row r="71" spans="2:126" s="81" customFormat="1" ht="14.45" hidden="1" outlineLevel="2" x14ac:dyDescent="0.3">
      <c r="C71" s="574" t="s">
        <v>444</v>
      </c>
      <c r="G71" s="105">
        <f>IF((G$20-Inputs!$E$93)&lt;0,0,IF((G$20-Inputs!$E$93)&gt;G$27,G$27,(G$20-Inputs!$E$93)+1))*IF(Inputs!$E$90="Yes",1,0)</f>
        <v>0</v>
      </c>
      <c r="H71" s="105">
        <f>IF((H$20-Inputs!$E$93)&lt;0,0,IF((H$20-Inputs!$E$93)&gt;H$27,H$27,(H$20-Inputs!$E$93)+1))*IF(Inputs!$E$90="Yes",1,0)</f>
        <v>0</v>
      </c>
      <c r="I71" s="105">
        <f>IF((I$20-Inputs!$E$93)&lt;0,0,IF((I$20-Inputs!$E$93)&gt;I$27,I$27,(I$20-Inputs!$E$93)+1))*IF(Inputs!$E$90="Yes",1,0)</f>
        <v>0</v>
      </c>
      <c r="J71" s="105">
        <f>IF((J$20-Inputs!$E$93)&lt;0,0,IF((J$20-Inputs!$E$93)&gt;J$27,J$27,(J$20-Inputs!$E$93)+1))*IF(Inputs!$E$90="Yes",1,0)</f>
        <v>0</v>
      </c>
      <c r="K71" s="105">
        <f>IF((K$20-Inputs!$E$93)&lt;0,0,IF((K$20-Inputs!$E$93)&gt;K$27,K$27,(K$20-Inputs!$E$93)+1))*IF(Inputs!$E$90="Yes",1,0)</f>
        <v>0</v>
      </c>
      <c r="L71" s="105">
        <f>IF((L$20-Inputs!$E$93)&lt;0,0,IF((L$20-Inputs!$E$93)&gt;L$27,L$27,(L$20-Inputs!$E$93)+1))*IF(Inputs!$E$90="Yes",1,0)</f>
        <v>0</v>
      </c>
      <c r="M71" s="105">
        <f>IF((M$20-Inputs!$E$93)&lt;0,0,IF((M$20-Inputs!$E$93)&gt;M$27,M$27,(M$20-Inputs!$E$93)+1))*IF(Inputs!$E$90="Yes",1,0)</f>
        <v>0</v>
      </c>
      <c r="N71" s="105">
        <f>IF((N$20-Inputs!$E$93)&lt;0,0,IF((N$20-Inputs!$E$93)&gt;N$27,N$27,(N$20-Inputs!$E$93)+1))*IF(Inputs!$E$90="Yes",1,0)</f>
        <v>0</v>
      </c>
      <c r="O71" s="105">
        <f>IF((O$20-Inputs!$E$93)&lt;0,0,IF((O$20-Inputs!$E$93)&gt;O$27,O$27,(O$20-Inputs!$E$93)+1))*IF(Inputs!$E$90="Yes",1,0)</f>
        <v>0</v>
      </c>
      <c r="P71" s="105">
        <f>IF((P$20-Inputs!$E$93)&lt;0,0,IF((P$20-Inputs!$E$93)&gt;P$27,P$27,(P$20-Inputs!$E$93)+1))*IF(Inputs!$E$90="Yes",1,0)</f>
        <v>0</v>
      </c>
      <c r="Q71" s="105">
        <f>IF((Q$20-Inputs!$E$93)&lt;0,0,IF((Q$20-Inputs!$E$93)&gt;Q$27,Q$27,(Q$20-Inputs!$E$93)+1))*IF(Inputs!$E$90="Yes",1,0)</f>
        <v>0</v>
      </c>
      <c r="R71" s="105">
        <f>IF((R$20-Inputs!$E$93)&lt;0,0,IF((R$20-Inputs!$E$93)&gt;R$27,R$27,(R$20-Inputs!$E$93)+1))*IF(Inputs!$E$90="Yes",1,0)</f>
        <v>0</v>
      </c>
      <c r="S71" s="105">
        <f>IF((S$20-Inputs!$E$93)&lt;0,0,IF((S$20-Inputs!$E$93)&gt;S$27,S$27,(S$20-Inputs!$E$93)+1))*IF(Inputs!$E$90="Yes",1,0)</f>
        <v>0</v>
      </c>
      <c r="T71" s="105">
        <f>IF((T$20-Inputs!$E$93)&lt;0,0,IF((T$20-Inputs!$E$93)&gt;T$27,T$27,(T$20-Inputs!$E$93)+1))*IF(Inputs!$E$90="Yes",1,0)</f>
        <v>0</v>
      </c>
      <c r="U71" s="105">
        <f>IF((U$20-Inputs!$E$93)&lt;0,0,IF((U$20-Inputs!$E$93)&gt;U$27,U$27,(U$20-Inputs!$E$93)+1))*IF(Inputs!$E$90="Yes",1,0)</f>
        <v>0</v>
      </c>
      <c r="V71" s="105">
        <f>IF((V$20-Inputs!$E$93)&lt;0,0,IF((V$20-Inputs!$E$93)&gt;V$27,V$27,(V$20-Inputs!$E$93)+1))*IF(Inputs!$E$90="Yes",1,0)</f>
        <v>0</v>
      </c>
      <c r="W71" s="105">
        <f>IF((W$20-Inputs!$E$93)&lt;0,0,IF((W$20-Inputs!$E$93)&gt;W$27,W$27,(W$20-Inputs!$E$93)+1))*IF(Inputs!$E$90="Yes",1,0)</f>
        <v>0</v>
      </c>
      <c r="X71" s="105">
        <f>IF((X$20-Inputs!$E$93)&lt;0,0,IF((X$20-Inputs!$E$93)&gt;X$27,X$27,(X$20-Inputs!$E$93)+1))*IF(Inputs!$E$90="Yes",1,0)</f>
        <v>0</v>
      </c>
      <c r="Y71" s="105">
        <f>IF((Y$20-Inputs!$E$93)&lt;0,0,IF((Y$20-Inputs!$E$93)&gt;Y$27,Y$27,(Y$20-Inputs!$E$93)+1))*IF(Inputs!$E$90="Yes",1,0)</f>
        <v>0</v>
      </c>
      <c r="Z71" s="105">
        <f>IF((Z$20-Inputs!$E$93)&lt;0,0,IF((Z$20-Inputs!$E$93)&gt;Z$27,Z$27,(Z$20-Inputs!$E$93)+1))*IF(Inputs!$E$90="Yes",1,0)</f>
        <v>0</v>
      </c>
      <c r="AA71" s="105">
        <f>IF((AA$20-Inputs!$E$93)&lt;0,0,IF((AA$20-Inputs!$E$93)&gt;AA$27,AA$27,(AA$20-Inputs!$E$93)+1))*IF(Inputs!$E$90="Yes",1,0)</f>
        <v>0</v>
      </c>
      <c r="AB71" s="105">
        <f>IF((AB$20-Inputs!$E$93)&lt;0,0,IF((AB$20-Inputs!$E$93)&gt;AB$27,AB$27,(AB$20-Inputs!$E$93)+1))*IF(Inputs!$E$90="Yes",1,0)</f>
        <v>0</v>
      </c>
      <c r="AC71" s="105">
        <f>IF((AC$20-Inputs!$E$93)&lt;0,0,IF((AC$20-Inputs!$E$93)&gt;AC$27,AC$27,(AC$20-Inputs!$E$93)+1))*IF(Inputs!$E$90="Yes",1,0)</f>
        <v>0</v>
      </c>
      <c r="AD71" s="105">
        <f>IF((AD$20-Inputs!$E$93)&lt;0,0,IF((AD$20-Inputs!$E$93)&gt;AD$27,AD$27,(AD$20-Inputs!$E$93)+1))*IF(Inputs!$E$90="Yes",1,0)</f>
        <v>0</v>
      </c>
      <c r="AE71" s="105">
        <f>IF((AE$20-Inputs!$E$93)&lt;0,0,IF((AE$20-Inputs!$E$93)&gt;AE$27,AE$27,(AE$20-Inputs!$E$93)+1))*IF(Inputs!$E$90="Yes",1,0)</f>
        <v>0</v>
      </c>
      <c r="AF71" s="105">
        <f>IF((AF$20-Inputs!$E$93)&lt;0,0,IF((AF$20-Inputs!$E$93)&gt;AF$27,AF$27,(AF$20-Inputs!$E$93)+1))*IF(Inputs!$E$90="Yes",1,0)</f>
        <v>0</v>
      </c>
      <c r="AG71" s="105">
        <f>IF((AG$20-Inputs!$E$93)&lt;0,0,IF((AG$20-Inputs!$E$93)&gt;AG$27,AG$27,(AG$20-Inputs!$E$93)+1))*IF(Inputs!$E$90="Yes",1,0)</f>
        <v>0</v>
      </c>
      <c r="AH71" s="105">
        <f>IF((AH$20-Inputs!$E$93)&lt;0,0,IF((AH$20-Inputs!$E$93)&gt;AH$27,AH$27,(AH$20-Inputs!$E$93)+1))*IF(Inputs!$E$90="Yes",1,0)</f>
        <v>0</v>
      </c>
      <c r="AI71" s="105">
        <f>IF((AI$20-Inputs!$E$93)&lt;0,0,IF((AI$20-Inputs!$E$93)&gt;AI$27,AI$27,(AI$20-Inputs!$E$93)+1))*IF(Inputs!$E$90="Yes",1,0)</f>
        <v>0</v>
      </c>
      <c r="AJ71" s="105">
        <f>IF((AJ$20-Inputs!$E$93)&lt;0,0,IF((AJ$20-Inputs!$E$93)&gt;AJ$27,AJ$27,(AJ$20-Inputs!$E$93)+1))*IF(Inputs!$E$90="Yes",1,0)</f>
        <v>0</v>
      </c>
      <c r="AK71" s="105">
        <f>IF((AK$20-Inputs!$E$93)&lt;0,0,IF((AK$20-Inputs!$E$93)&gt;AK$27,AK$27,(AK$20-Inputs!$E$93)+1))*IF(Inputs!$E$90="Yes",1,0)</f>
        <v>0</v>
      </c>
      <c r="AL71" s="105">
        <f>IF((AL$20-Inputs!$E$93)&lt;0,0,IF((AL$20-Inputs!$E$93)&gt;AL$27,AL$27,(AL$20-Inputs!$E$93)+1))*IF(Inputs!$E$90="Yes",1,0)</f>
        <v>0</v>
      </c>
      <c r="AM71" s="105">
        <f>IF((AM$20-Inputs!$E$93)&lt;0,0,IF((AM$20-Inputs!$E$93)&gt;AM$27,AM$27,(AM$20-Inputs!$E$93)+1))*IF(Inputs!$E$90="Yes",1,0)</f>
        <v>0</v>
      </c>
      <c r="AN71" s="105">
        <f>IF((AN$20-Inputs!$E$93)&lt;0,0,IF((AN$20-Inputs!$E$93)&gt;AN$27,AN$27,(AN$20-Inputs!$E$93)+1))*IF(Inputs!$E$90="Yes",1,0)</f>
        <v>0</v>
      </c>
      <c r="AO71" s="105">
        <f>IF((AO$20-Inputs!$E$93)&lt;0,0,IF((AO$20-Inputs!$E$93)&gt;AO$27,AO$27,(AO$20-Inputs!$E$93)+1))*IF(Inputs!$E$90="Yes",1,0)</f>
        <v>0</v>
      </c>
      <c r="AP71" s="105">
        <f>IF((AP$20-Inputs!$E$93)&lt;0,0,IF((AP$20-Inputs!$E$93)&gt;AP$27,AP$27,(AP$20-Inputs!$E$93)+1))*IF(Inputs!$E$90="Yes",1,0)</f>
        <v>0</v>
      </c>
      <c r="AQ71" s="105">
        <f>IF((AQ$20-Inputs!$E$93)&lt;0,0,IF((AQ$20-Inputs!$E$93)&gt;AQ$27,AQ$27,(AQ$20-Inputs!$E$93)+1))*IF(Inputs!$E$90="Yes",1,0)</f>
        <v>0</v>
      </c>
      <c r="AR71" s="105">
        <f>IF((AR$20-Inputs!$E$93)&lt;0,0,IF((AR$20-Inputs!$E$93)&gt;AR$27,AR$27,(AR$20-Inputs!$E$93)+1))*IF(Inputs!$E$90="Yes",1,0)</f>
        <v>0</v>
      </c>
      <c r="AS71" s="105">
        <f>IF((AS$20-Inputs!$E$93)&lt;0,0,IF((AS$20-Inputs!$E$93)&gt;AS$27,AS$27,(AS$20-Inputs!$E$93)+1))*IF(Inputs!$E$90="Yes",1,0)</f>
        <v>0</v>
      </c>
      <c r="AT71" s="105">
        <f>IF((AT$20-Inputs!$E$93)&lt;0,0,IF((AT$20-Inputs!$E$93)&gt;AT$27,AT$27,(AT$20-Inputs!$E$93)+1))*IF(Inputs!$E$90="Yes",1,0)</f>
        <v>0</v>
      </c>
      <c r="AU71" s="105">
        <f>IF((AU$20-Inputs!$E$93)&lt;0,0,IF((AU$20-Inputs!$E$93)&gt;AU$27,AU$27,(AU$20-Inputs!$E$93)+1))*IF(Inputs!$E$90="Yes",1,0)</f>
        <v>0</v>
      </c>
      <c r="AV71" s="105">
        <f>IF((AV$20-Inputs!$E$93)&lt;0,0,IF((AV$20-Inputs!$E$93)&gt;AV$27,AV$27,(AV$20-Inputs!$E$93)+1))*IF(Inputs!$E$90="Yes",1,0)</f>
        <v>0</v>
      </c>
      <c r="AW71" s="105">
        <f>IF((AW$20-Inputs!$E$93)&lt;0,0,IF((AW$20-Inputs!$E$93)&gt;AW$27,AW$27,(AW$20-Inputs!$E$93)+1))*IF(Inputs!$E$90="Yes",1,0)</f>
        <v>0</v>
      </c>
      <c r="AX71" s="105">
        <f>IF((AX$20-Inputs!$E$93)&lt;0,0,IF((AX$20-Inputs!$E$93)&gt;AX$27,AX$27,(AX$20-Inputs!$E$93)+1))*IF(Inputs!$E$90="Yes",1,0)</f>
        <v>0</v>
      </c>
      <c r="AY71" s="105">
        <f>IF((AY$20-Inputs!$E$93)&lt;0,0,IF((AY$20-Inputs!$E$93)&gt;AY$27,AY$27,(AY$20-Inputs!$E$93)+1))*IF(Inputs!$E$90="Yes",1,0)</f>
        <v>0</v>
      </c>
      <c r="AZ71" s="105">
        <f>IF((AZ$20-Inputs!$E$93)&lt;0,0,IF((AZ$20-Inputs!$E$93)&gt;AZ$27,AZ$27,(AZ$20-Inputs!$E$93)+1))*IF(Inputs!$E$90="Yes",1,0)</f>
        <v>0</v>
      </c>
      <c r="BA71" s="105">
        <f>IF((BA$20-Inputs!$E$93)&lt;0,0,IF((BA$20-Inputs!$E$93)&gt;BA$27,BA$27,(BA$20-Inputs!$E$93)+1))*IF(Inputs!$E$90="Yes",1,0)</f>
        <v>0</v>
      </c>
      <c r="BB71" s="105">
        <f>IF((BB$20-Inputs!$E$93)&lt;0,0,IF((BB$20-Inputs!$E$93)&gt;BB$27,BB$27,(BB$20-Inputs!$E$93)+1))*IF(Inputs!$E$90="Yes",1,0)</f>
        <v>0</v>
      </c>
      <c r="BC71" s="105">
        <f>IF((BC$20-Inputs!$E$93)&lt;0,0,IF((BC$20-Inputs!$E$93)&gt;BC$27,BC$27,(BC$20-Inputs!$E$93)+1))*IF(Inputs!$E$90="Yes",1,0)</f>
        <v>0</v>
      </c>
      <c r="BD71" s="105">
        <f>IF((BD$20-Inputs!$E$93)&lt;0,0,IF((BD$20-Inputs!$E$93)&gt;BD$27,BD$27,(BD$20-Inputs!$E$93)+1))*IF(Inputs!$E$90="Yes",1,0)</f>
        <v>0</v>
      </c>
      <c r="BE71" s="105">
        <f>IF((BE$20-Inputs!$E$93)&lt;0,0,IF((BE$20-Inputs!$E$93)&gt;BE$27,BE$27,(BE$20-Inputs!$E$93)+1))*IF(Inputs!$E$90="Yes",1,0)</f>
        <v>0</v>
      </c>
      <c r="BF71" s="105">
        <f>IF((BF$20-Inputs!$E$93)&lt;0,0,IF((BF$20-Inputs!$E$93)&gt;BF$27,BF$27,(BF$20-Inputs!$E$93)+1))*IF(Inputs!$E$90="Yes",1,0)</f>
        <v>0</v>
      </c>
      <c r="BG71" s="105">
        <f>IF((BG$20-Inputs!$E$93)&lt;0,0,IF((BG$20-Inputs!$E$93)&gt;BG$27,BG$27,(BG$20-Inputs!$E$93)+1))*IF(Inputs!$E$90="Yes",1,0)</f>
        <v>0</v>
      </c>
      <c r="BH71" s="105">
        <f>IF((BH$20-Inputs!$E$93)&lt;0,0,IF((BH$20-Inputs!$E$93)&gt;BH$27,BH$27,(BH$20-Inputs!$E$93)+1))*IF(Inputs!$E$90="Yes",1,0)</f>
        <v>0</v>
      </c>
      <c r="BI71" s="105">
        <f>IF((BI$20-Inputs!$E$93)&lt;0,0,IF((BI$20-Inputs!$E$93)&gt;BI$27,BI$27,(BI$20-Inputs!$E$93)+1))*IF(Inputs!$E$90="Yes",1,0)</f>
        <v>0</v>
      </c>
      <c r="BJ71" s="105">
        <f>IF((BJ$20-Inputs!$E$93)&lt;0,0,IF((BJ$20-Inputs!$E$93)&gt;BJ$27,BJ$27,(BJ$20-Inputs!$E$93)+1))*IF(Inputs!$E$90="Yes",1,0)</f>
        <v>0</v>
      </c>
      <c r="BK71" s="105">
        <f>IF((BK$20-Inputs!$E$93)&lt;0,0,IF((BK$20-Inputs!$E$93)&gt;BK$27,BK$27,(BK$20-Inputs!$E$93)+1))*IF(Inputs!$E$90="Yes",1,0)</f>
        <v>0</v>
      </c>
      <c r="BL71" s="105">
        <f>IF((BL$20-Inputs!$E$93)&lt;0,0,IF((BL$20-Inputs!$E$93)&gt;BL$27,BL$27,(BL$20-Inputs!$E$93)+1))*IF(Inputs!$E$90="Yes",1,0)</f>
        <v>0</v>
      </c>
      <c r="BM71" s="105">
        <f>IF((BM$20-Inputs!$E$93)&lt;0,0,IF((BM$20-Inputs!$E$93)&gt;BM$27,BM$27,(BM$20-Inputs!$E$93)+1))*IF(Inputs!$E$90="Yes",1,0)</f>
        <v>0</v>
      </c>
      <c r="BN71" s="105">
        <f>IF((BN$20-Inputs!$E$93)&lt;0,0,IF((BN$20-Inputs!$E$93)&gt;BN$27,BN$27,(BN$20-Inputs!$E$93)+1))*IF(Inputs!$E$90="Yes",1,0)</f>
        <v>0</v>
      </c>
      <c r="BO71" s="105">
        <f>IF((BO$20-Inputs!$E$93)&lt;0,0,IF((BO$20-Inputs!$E$93)&gt;BO$27,BO$27,(BO$20-Inputs!$E$93)+1))*IF(Inputs!$E$90="Yes",1,0)</f>
        <v>0</v>
      </c>
      <c r="BP71" s="105">
        <f>IF((BP$20-Inputs!$E$93)&lt;0,0,IF((BP$20-Inputs!$E$93)&gt;BP$27,BP$27,(BP$20-Inputs!$E$93)+1))*IF(Inputs!$E$90="Yes",1,0)</f>
        <v>0</v>
      </c>
      <c r="BQ71" s="105">
        <f>IF((BQ$20-Inputs!$E$93)&lt;0,0,IF((BQ$20-Inputs!$E$93)&gt;BQ$27,BQ$27,(BQ$20-Inputs!$E$93)+1))*IF(Inputs!$E$90="Yes",1,0)</f>
        <v>0</v>
      </c>
      <c r="BR71" s="105">
        <f>IF((BR$20-Inputs!$E$93)&lt;0,0,IF((BR$20-Inputs!$E$93)&gt;BR$27,BR$27,(BR$20-Inputs!$E$93)+1))*IF(Inputs!$E$90="Yes",1,0)</f>
        <v>0</v>
      </c>
      <c r="BS71" s="105">
        <f>IF((BS$20-Inputs!$E$93)&lt;0,0,IF((BS$20-Inputs!$E$93)&gt;BS$27,BS$27,(BS$20-Inputs!$E$93)+1))*IF(Inputs!$E$90="Yes",1,0)</f>
        <v>0</v>
      </c>
      <c r="BT71" s="105">
        <f>IF((BT$20-Inputs!$E$93)&lt;0,0,IF((BT$20-Inputs!$E$93)&gt;BT$27,BT$27,(BT$20-Inputs!$E$93)+1))*IF(Inputs!$E$90="Yes",1,0)</f>
        <v>0</v>
      </c>
      <c r="BU71" s="105">
        <f>IF((BU$20-Inputs!$E$93)&lt;0,0,IF((BU$20-Inputs!$E$93)&gt;BU$27,BU$27,(BU$20-Inputs!$E$93)+1))*IF(Inputs!$E$90="Yes",1,0)</f>
        <v>0</v>
      </c>
      <c r="BV71" s="105">
        <f>IF((BV$20-Inputs!$E$93)&lt;0,0,IF((BV$20-Inputs!$E$93)&gt;BV$27,BV$27,(BV$20-Inputs!$E$93)+1))*IF(Inputs!$E$90="Yes",1,0)</f>
        <v>0</v>
      </c>
      <c r="BW71" s="105">
        <f>IF((BW$20-Inputs!$E$93)&lt;0,0,IF((BW$20-Inputs!$E$93)&gt;BW$27,BW$27,(BW$20-Inputs!$E$93)+1))*IF(Inputs!$E$90="Yes",1,0)</f>
        <v>0</v>
      </c>
      <c r="BX71" s="105">
        <f>IF((BX$20-Inputs!$E$93)&lt;0,0,IF((BX$20-Inputs!$E$93)&gt;BX$27,BX$27,(BX$20-Inputs!$E$93)+1))*IF(Inputs!$E$90="Yes",1,0)</f>
        <v>0</v>
      </c>
      <c r="BY71" s="105">
        <f>IF((BY$20-Inputs!$E$93)&lt;0,0,IF((BY$20-Inputs!$E$93)&gt;BY$27,BY$27,(BY$20-Inputs!$E$93)+1))*IF(Inputs!$E$90="Yes",1,0)</f>
        <v>0</v>
      </c>
      <c r="BZ71" s="105">
        <f>IF((BZ$20-Inputs!$E$93)&lt;0,0,IF((BZ$20-Inputs!$E$93)&gt;BZ$27,BZ$27,(BZ$20-Inputs!$E$93)+1))*IF(Inputs!$E$90="Yes",1,0)</f>
        <v>0</v>
      </c>
      <c r="CA71" s="105">
        <f>IF((CA$20-Inputs!$E$93)&lt;0,0,IF((CA$20-Inputs!$E$93)&gt;CA$27,CA$27,(CA$20-Inputs!$E$93)+1))*IF(Inputs!$E$90="Yes",1,0)</f>
        <v>0</v>
      </c>
      <c r="CB71" s="105">
        <f>IF((CB$20-Inputs!$E$93)&lt;0,0,IF((CB$20-Inputs!$E$93)&gt;CB$27,CB$27,(CB$20-Inputs!$E$93)+1))*IF(Inputs!$E$90="Yes",1,0)</f>
        <v>0</v>
      </c>
      <c r="CC71" s="105">
        <f>IF((CC$20-Inputs!$E$93)&lt;0,0,IF((CC$20-Inputs!$E$93)&gt;CC$27,CC$27,(CC$20-Inputs!$E$93)+1))*IF(Inputs!$E$90="Yes",1,0)</f>
        <v>0</v>
      </c>
      <c r="CD71" s="105">
        <f>IF((CD$20-Inputs!$E$93)&lt;0,0,IF((CD$20-Inputs!$E$93)&gt;CD$27,CD$27,(CD$20-Inputs!$E$93)+1))*IF(Inputs!$E$90="Yes",1,0)</f>
        <v>0</v>
      </c>
      <c r="CE71" s="105">
        <f>IF((CE$20-Inputs!$E$93)&lt;0,0,IF((CE$20-Inputs!$E$93)&gt;CE$27,CE$27,(CE$20-Inputs!$E$93)+1))*IF(Inputs!$E$90="Yes",1,0)</f>
        <v>0</v>
      </c>
      <c r="CF71" s="105">
        <f>IF((CF$20-Inputs!$E$93)&lt;0,0,IF((CF$20-Inputs!$E$93)&gt;CF$27,CF$27,(CF$20-Inputs!$E$93)+1))*IF(Inputs!$E$90="Yes",1,0)</f>
        <v>0</v>
      </c>
      <c r="CG71" s="105">
        <f>IF((CG$20-Inputs!$E$93)&lt;0,0,IF((CG$20-Inputs!$E$93)&gt;CG$27,CG$27,(CG$20-Inputs!$E$93)+1))*IF(Inputs!$E$90="Yes",1,0)</f>
        <v>0</v>
      </c>
      <c r="CH71" s="105">
        <f>IF((CH$20-Inputs!$E$93)&lt;0,0,IF((CH$20-Inputs!$E$93)&gt;CH$27,CH$27,(CH$20-Inputs!$E$93)+1))*IF(Inputs!$E$90="Yes",1,0)</f>
        <v>0</v>
      </c>
      <c r="CI71" s="105">
        <f>IF((CI$20-Inputs!$E$93)&lt;0,0,IF((CI$20-Inputs!$E$93)&gt;CI$27,CI$27,(CI$20-Inputs!$E$93)+1))*IF(Inputs!$E$90="Yes",1,0)</f>
        <v>0</v>
      </c>
      <c r="CJ71" s="105">
        <f>IF((CJ$20-Inputs!$E$93)&lt;0,0,IF((CJ$20-Inputs!$E$93)&gt;CJ$27,CJ$27,(CJ$20-Inputs!$E$93)+1))*IF(Inputs!$E$90="Yes",1,0)</f>
        <v>0</v>
      </c>
      <c r="CK71" s="105">
        <f>IF((CK$20-Inputs!$E$93)&lt;0,0,IF((CK$20-Inputs!$E$93)&gt;CK$27,CK$27,(CK$20-Inputs!$E$93)+1))*IF(Inputs!$E$90="Yes",1,0)</f>
        <v>0</v>
      </c>
      <c r="CL71" s="105">
        <f>IF((CL$20-Inputs!$E$93)&lt;0,0,IF((CL$20-Inputs!$E$93)&gt;CL$27,CL$27,(CL$20-Inputs!$E$93)+1))*IF(Inputs!$E$90="Yes",1,0)</f>
        <v>0</v>
      </c>
      <c r="CM71" s="105">
        <f>IF((CM$20-Inputs!$E$93)&lt;0,0,IF((CM$20-Inputs!$E$93)&gt;CM$27,CM$27,(CM$20-Inputs!$E$93)+1))*IF(Inputs!$E$90="Yes",1,0)</f>
        <v>0</v>
      </c>
      <c r="CN71" s="105">
        <f>IF((CN$20-Inputs!$E$93)&lt;0,0,IF((CN$20-Inputs!$E$93)&gt;CN$27,CN$27,(CN$20-Inputs!$E$93)+1))*IF(Inputs!$E$90="Yes",1,0)</f>
        <v>0</v>
      </c>
      <c r="CO71" s="105">
        <f>IF((CO$20-Inputs!$E$93)&lt;0,0,IF((CO$20-Inputs!$E$93)&gt;CO$27,CO$27,(CO$20-Inputs!$E$93)+1))*IF(Inputs!$E$90="Yes",1,0)</f>
        <v>0</v>
      </c>
      <c r="CP71" s="105">
        <f>IF((CP$20-Inputs!$E$93)&lt;0,0,IF((CP$20-Inputs!$E$93)&gt;CP$27,CP$27,(CP$20-Inputs!$E$93)+1))*IF(Inputs!$E$90="Yes",1,0)</f>
        <v>0</v>
      </c>
      <c r="CQ71" s="105">
        <f>IF((CQ$20-Inputs!$E$93)&lt;0,0,IF((CQ$20-Inputs!$E$93)&gt;CQ$27,CQ$27,(CQ$20-Inputs!$E$93)+1))*IF(Inputs!$E$90="Yes",1,0)</f>
        <v>0</v>
      </c>
      <c r="CR71" s="105">
        <f>IF((CR$20-Inputs!$E$93)&lt;0,0,IF((CR$20-Inputs!$E$93)&gt;CR$27,CR$27,(CR$20-Inputs!$E$93)+1))*IF(Inputs!$E$90="Yes",1,0)</f>
        <v>0</v>
      </c>
      <c r="CS71" s="105">
        <f>IF((CS$20-Inputs!$E$93)&lt;0,0,IF((CS$20-Inputs!$E$93)&gt;CS$27,CS$27,(CS$20-Inputs!$E$93)+1))*IF(Inputs!$E$90="Yes",1,0)</f>
        <v>0</v>
      </c>
      <c r="CT71" s="105">
        <f>IF((CT$20-Inputs!$E$93)&lt;0,0,IF((CT$20-Inputs!$E$93)&gt;CT$27,CT$27,(CT$20-Inputs!$E$93)+1))*IF(Inputs!$E$90="Yes",1,0)</f>
        <v>0</v>
      </c>
      <c r="CU71" s="105">
        <f>IF((CU$20-Inputs!$E$93)&lt;0,0,IF((CU$20-Inputs!$E$93)&gt;CU$27,CU$27,(CU$20-Inputs!$E$93)+1))*IF(Inputs!$E$90="Yes",1,0)</f>
        <v>0</v>
      </c>
      <c r="CV71" s="105">
        <f>IF((CV$20-Inputs!$E$93)&lt;0,0,IF((CV$20-Inputs!$E$93)&gt;CV$27,CV$27,(CV$20-Inputs!$E$93)+1))*IF(Inputs!$E$90="Yes",1,0)</f>
        <v>0</v>
      </c>
      <c r="CW71" s="105">
        <f>IF((CW$20-Inputs!$E$93)&lt;0,0,IF((CW$20-Inputs!$E$93)&gt;CW$27,CW$27,(CW$20-Inputs!$E$93)+1))*IF(Inputs!$E$90="Yes",1,0)</f>
        <v>0</v>
      </c>
      <c r="CX71" s="105">
        <f>IF((CX$20-Inputs!$E$93)&lt;0,0,IF((CX$20-Inputs!$E$93)&gt;CX$27,CX$27,(CX$20-Inputs!$E$93)+1))*IF(Inputs!$E$90="Yes",1,0)</f>
        <v>0</v>
      </c>
      <c r="CY71" s="105">
        <f>IF((CY$20-Inputs!$E$93)&lt;0,0,IF((CY$20-Inputs!$E$93)&gt;CY$27,CY$27,(CY$20-Inputs!$E$93)+1))*IF(Inputs!$E$90="Yes",1,0)</f>
        <v>0</v>
      </c>
      <c r="CZ71" s="105">
        <f>IF((CZ$20-Inputs!$E$93)&lt;0,0,IF((CZ$20-Inputs!$E$93)&gt;CZ$27,CZ$27,(CZ$20-Inputs!$E$93)+1))*IF(Inputs!$E$90="Yes",1,0)</f>
        <v>0</v>
      </c>
      <c r="DA71" s="105">
        <f>IF((DA$20-Inputs!$E$93)&lt;0,0,IF((DA$20-Inputs!$E$93)&gt;DA$27,DA$27,(DA$20-Inputs!$E$93)+1))*IF(Inputs!$E$90="Yes",1,0)</f>
        <v>0</v>
      </c>
      <c r="DB71" s="105">
        <f>IF((DB$20-Inputs!$E$93)&lt;0,0,IF((DB$20-Inputs!$E$93)&gt;DB$27,DB$27,(DB$20-Inputs!$E$93)+1))*IF(Inputs!$E$90="Yes",1,0)</f>
        <v>0</v>
      </c>
      <c r="DC71" s="105">
        <f>IF((DC$20-Inputs!$E$93)&lt;0,0,IF((DC$20-Inputs!$E$93)&gt;DC$27,DC$27,(DC$20-Inputs!$E$93)+1))*IF(Inputs!$E$90="Yes",1,0)</f>
        <v>0</v>
      </c>
      <c r="DD71" s="105">
        <f>IF((DD$20-Inputs!$E$93)&lt;0,0,IF((DD$20-Inputs!$E$93)&gt;DD$27,DD$27,(DD$20-Inputs!$E$93)+1))*IF(Inputs!$E$90="Yes",1,0)</f>
        <v>0</v>
      </c>
      <c r="DE71" s="105">
        <f>IF((DE$20-Inputs!$E$93)&lt;0,0,IF((DE$20-Inputs!$E$93)&gt;DE$27,DE$27,(DE$20-Inputs!$E$93)+1))*IF(Inputs!$E$90="Yes",1,0)</f>
        <v>0</v>
      </c>
      <c r="DF71" s="105">
        <f>IF((DF$20-Inputs!$E$93)&lt;0,0,IF((DF$20-Inputs!$E$93)&gt;DF$27,DF$27,(DF$20-Inputs!$E$93)+1))*IF(Inputs!$E$90="Yes",1,0)</f>
        <v>0</v>
      </c>
      <c r="DG71" s="105">
        <f>IF((DG$20-Inputs!$E$93)&lt;0,0,IF((DG$20-Inputs!$E$93)&gt;DG$27,DG$27,(DG$20-Inputs!$E$93)+1))*IF(Inputs!$E$90="Yes",1,0)</f>
        <v>0</v>
      </c>
      <c r="DH71" s="105">
        <f>IF((DH$20-Inputs!$E$93)&lt;0,0,IF((DH$20-Inputs!$E$93)&gt;DH$27,DH$27,(DH$20-Inputs!$E$93)+1))*IF(Inputs!$E$90="Yes",1,0)</f>
        <v>0</v>
      </c>
      <c r="DI71" s="105">
        <f>IF((DI$20-Inputs!$E$93)&lt;0,0,IF((DI$20-Inputs!$E$93)&gt;DI$27,DI$27,(DI$20-Inputs!$E$93)+1))*IF(Inputs!$E$90="Yes",1,0)</f>
        <v>0</v>
      </c>
      <c r="DJ71" s="105">
        <f>IF((DJ$20-Inputs!$E$93)&lt;0,0,IF((DJ$20-Inputs!$E$93)&gt;DJ$27,DJ$27,(DJ$20-Inputs!$E$93)+1))*IF(Inputs!$E$90="Yes",1,0)</f>
        <v>0</v>
      </c>
      <c r="DK71" s="105">
        <f>IF((DK$20-Inputs!$E$93)&lt;0,0,IF((DK$20-Inputs!$E$93)&gt;DK$27,DK$27,(DK$20-Inputs!$E$93)+1))*IF(Inputs!$E$90="Yes",1,0)</f>
        <v>0</v>
      </c>
      <c r="DL71" s="105">
        <f>IF((DL$20-Inputs!$E$93)&lt;0,0,IF((DL$20-Inputs!$E$93)&gt;DL$27,DL$27,(DL$20-Inputs!$E$93)+1))*IF(Inputs!$E$90="Yes",1,0)</f>
        <v>0</v>
      </c>
      <c r="DM71" s="105">
        <f>IF((DM$20-Inputs!$E$93)&lt;0,0,IF((DM$20-Inputs!$E$93)&gt;DM$27,DM$27,(DM$20-Inputs!$E$93)+1))*IF(Inputs!$E$90="Yes",1,0)</f>
        <v>0</v>
      </c>
      <c r="DN71" s="105">
        <f>IF((DN$20-Inputs!$E$93)&lt;0,0,IF((DN$20-Inputs!$E$93)&gt;DN$27,DN$27,(DN$20-Inputs!$E$93)+1))*IF(Inputs!$E$90="Yes",1,0)</f>
        <v>0</v>
      </c>
      <c r="DO71" s="105">
        <f>IF((DO$20-Inputs!$E$93)&lt;0,0,IF((DO$20-Inputs!$E$93)&gt;DO$27,DO$27,(DO$20-Inputs!$E$93)+1))*IF(Inputs!$E$90="Yes",1,0)</f>
        <v>0</v>
      </c>
      <c r="DP71" s="105">
        <f>IF((DP$20-Inputs!$E$93)&lt;0,0,IF((DP$20-Inputs!$E$93)&gt;DP$27,DP$27,(DP$20-Inputs!$E$93)+1))*IF(Inputs!$E$90="Yes",1,0)</f>
        <v>0</v>
      </c>
      <c r="DQ71" s="105">
        <f>IF((DQ$20-Inputs!$E$93)&lt;0,0,IF((DQ$20-Inputs!$E$93)&gt;DQ$27,DQ$27,(DQ$20-Inputs!$E$93)+1))*IF(Inputs!$E$90="Yes",1,0)</f>
        <v>0</v>
      </c>
      <c r="DR71" s="105">
        <f>IF((DR$20-Inputs!$E$93)&lt;0,0,IF((DR$20-Inputs!$E$93)&gt;DR$27,DR$27,(DR$20-Inputs!$E$93)+1))*IF(Inputs!$E$90="Yes",1,0)</f>
        <v>0</v>
      </c>
      <c r="DS71" s="105">
        <f>IF((DS$20-Inputs!$E$93)&lt;0,0,IF((DS$20-Inputs!$E$93)&gt;DS$27,DS$27,(DS$20-Inputs!$E$93)+1))*IF(Inputs!$E$90="Yes",1,0)</f>
        <v>0</v>
      </c>
      <c r="DT71" s="105">
        <f>IF((DT$20-Inputs!$E$93)&lt;0,0,IF((DT$20-Inputs!$E$93)&gt;DT$27,DT$27,(DT$20-Inputs!$E$93)+1))*IF(Inputs!$E$90="Yes",1,0)</f>
        <v>0</v>
      </c>
      <c r="DU71" s="105">
        <f>IF((DU$20-Inputs!$E$93)&lt;0,0,IF((DU$20-Inputs!$E$93)&gt;DU$27,DU$27,(DU$20-Inputs!$E$93)+1))*IF(Inputs!$E$90="Yes",1,0)</f>
        <v>0</v>
      </c>
    </row>
    <row r="72" spans="2:126" s="81" customFormat="1" ht="14.45" hidden="1" outlineLevel="2" x14ac:dyDescent="0.3">
      <c r="C72" s="574" t="s">
        <v>445</v>
      </c>
      <c r="G72" s="105">
        <f>IF((Inputs!$E$95-G$18)&lt;0,0,IF((Inputs!$E$95-G$18)&gt;G$27,G$27,(Inputs!$E$95-G$18)+1))*IF(Inputs!$E$90="Yes",1,0)</f>
        <v>0</v>
      </c>
      <c r="H72" s="105">
        <f>IF((Inputs!$E$95-H$18)&lt;0,0,IF((Inputs!$E$95-H$18)&gt;H$27,H$27,(Inputs!$E$95-H$18)+1))*IF(Inputs!$E$90="Yes",1,0)</f>
        <v>0</v>
      </c>
      <c r="I72" s="105">
        <f>IF((Inputs!$E$95-I$18)&lt;0,0,IF((Inputs!$E$95-I$18)&gt;I$27,I$27,(Inputs!$E$95-I$18)+1))*IF(Inputs!$E$90="Yes",1,0)</f>
        <v>0</v>
      </c>
      <c r="J72" s="105">
        <f>IF((Inputs!$E$95-J$18)&lt;0,0,IF((Inputs!$E$95-J$18)&gt;J$27,J$27,(Inputs!$E$95-J$18)+1))*IF(Inputs!$E$90="Yes",1,0)</f>
        <v>0</v>
      </c>
      <c r="K72" s="105">
        <f>IF((Inputs!$E$95-K$18)&lt;0,0,IF((Inputs!$E$95-K$18)&gt;K$27,K$27,(Inputs!$E$95-K$18)+1))*IF(Inputs!$E$90="Yes",1,0)</f>
        <v>0</v>
      </c>
      <c r="L72" s="105">
        <f>IF((Inputs!$E$95-L$18)&lt;0,0,IF((Inputs!$E$95-L$18)&gt;L$27,L$27,(Inputs!$E$95-L$18)+1))*IF(Inputs!$E$90="Yes",1,0)</f>
        <v>0</v>
      </c>
      <c r="M72" s="105">
        <f>IF((Inputs!$E$95-M$18)&lt;0,0,IF((Inputs!$E$95-M$18)&gt;M$27,M$27,(Inputs!$E$95-M$18)+1))*IF(Inputs!$E$90="Yes",1,0)</f>
        <v>0</v>
      </c>
      <c r="N72" s="105">
        <f>IF((Inputs!$E$95-N$18)&lt;0,0,IF((Inputs!$E$95-N$18)&gt;N$27,N$27,(Inputs!$E$95-N$18)+1))*IF(Inputs!$E$90="Yes",1,0)</f>
        <v>0</v>
      </c>
      <c r="O72" s="105">
        <f>IF((Inputs!$E$95-O$18)&lt;0,0,IF((Inputs!$E$95-O$18)&gt;O$27,O$27,(Inputs!$E$95-O$18)+1))*IF(Inputs!$E$90="Yes",1,0)</f>
        <v>0</v>
      </c>
      <c r="P72" s="105">
        <f>IF((Inputs!$E$95-P$18)&lt;0,0,IF((Inputs!$E$95-P$18)&gt;P$27,P$27,(Inputs!$E$95-P$18)+1))*IF(Inputs!$E$90="Yes",1,0)</f>
        <v>0</v>
      </c>
      <c r="Q72" s="105">
        <f>IF((Inputs!$E$95-Q$18)&lt;0,0,IF((Inputs!$E$95-Q$18)&gt;Q$27,Q$27,(Inputs!$E$95-Q$18)+1))*IF(Inputs!$E$90="Yes",1,0)</f>
        <v>0</v>
      </c>
      <c r="R72" s="105">
        <f>IF((Inputs!$E$95-R$18)&lt;0,0,IF((Inputs!$E$95-R$18)&gt;R$27,R$27,(Inputs!$E$95-R$18)+1))*IF(Inputs!$E$90="Yes",1,0)</f>
        <v>0</v>
      </c>
      <c r="S72" s="105">
        <f>IF((Inputs!$E$95-S$18)&lt;0,0,IF((Inputs!$E$95-S$18)&gt;S$27,S$27,(Inputs!$E$95-S$18)+1))*IF(Inputs!$E$90="Yes",1,0)</f>
        <v>0</v>
      </c>
      <c r="T72" s="105">
        <f>IF((Inputs!$E$95-T$18)&lt;0,0,IF((Inputs!$E$95-T$18)&gt;T$27,T$27,(Inputs!$E$95-T$18)+1))*IF(Inputs!$E$90="Yes",1,0)</f>
        <v>0</v>
      </c>
      <c r="U72" s="105">
        <f>IF((Inputs!$E$95-U$18)&lt;0,0,IF((Inputs!$E$95-U$18)&gt;U$27,U$27,(Inputs!$E$95-U$18)+1))*IF(Inputs!$E$90="Yes",1,0)</f>
        <v>0</v>
      </c>
      <c r="V72" s="105">
        <f>IF((Inputs!$E$95-V$18)&lt;0,0,IF((Inputs!$E$95-V$18)&gt;V$27,V$27,(Inputs!$E$95-V$18)+1))*IF(Inputs!$E$90="Yes",1,0)</f>
        <v>0</v>
      </c>
      <c r="W72" s="105">
        <f>IF((Inputs!$E$95-W$18)&lt;0,0,IF((Inputs!$E$95-W$18)&gt;W$27,W$27,(Inputs!$E$95-W$18)+1))*IF(Inputs!$E$90="Yes",1,0)</f>
        <v>0</v>
      </c>
      <c r="X72" s="105">
        <f>IF((Inputs!$E$95-X$18)&lt;0,0,IF((Inputs!$E$95-X$18)&gt;X$27,X$27,(Inputs!$E$95-X$18)+1))*IF(Inputs!$E$90="Yes",1,0)</f>
        <v>0</v>
      </c>
      <c r="Y72" s="105">
        <f>IF((Inputs!$E$95-Y$18)&lt;0,0,IF((Inputs!$E$95-Y$18)&gt;Y$27,Y$27,(Inputs!$E$95-Y$18)+1))*IF(Inputs!$E$90="Yes",1,0)</f>
        <v>0</v>
      </c>
      <c r="Z72" s="105">
        <f>IF((Inputs!$E$95-Z$18)&lt;0,0,IF((Inputs!$E$95-Z$18)&gt;Z$27,Z$27,(Inputs!$E$95-Z$18)+1))*IF(Inputs!$E$90="Yes",1,0)</f>
        <v>0</v>
      </c>
      <c r="AA72" s="105">
        <f>IF((Inputs!$E$95-AA$18)&lt;0,0,IF((Inputs!$E$95-AA$18)&gt;AA$27,AA$27,(Inputs!$E$95-AA$18)+1))*IF(Inputs!$E$90="Yes",1,0)</f>
        <v>0</v>
      </c>
      <c r="AB72" s="105">
        <f>IF((Inputs!$E$95-AB$18)&lt;0,0,IF((Inputs!$E$95-AB$18)&gt;AB$27,AB$27,(Inputs!$E$95-AB$18)+1))*IF(Inputs!$E$90="Yes",1,0)</f>
        <v>0</v>
      </c>
      <c r="AC72" s="105">
        <f>IF((Inputs!$E$95-AC$18)&lt;0,0,IF((Inputs!$E$95-AC$18)&gt;AC$27,AC$27,(Inputs!$E$95-AC$18)+1))*IF(Inputs!$E$90="Yes",1,0)</f>
        <v>0</v>
      </c>
      <c r="AD72" s="105">
        <f>IF((Inputs!$E$95-AD$18)&lt;0,0,IF((Inputs!$E$95-AD$18)&gt;AD$27,AD$27,(Inputs!$E$95-AD$18)+1))*IF(Inputs!$E$90="Yes",1,0)</f>
        <v>0</v>
      </c>
      <c r="AE72" s="105">
        <f>IF((Inputs!$E$95-AE$18)&lt;0,0,IF((Inputs!$E$95-AE$18)&gt;AE$27,AE$27,(Inputs!$E$95-AE$18)+1))*IF(Inputs!$E$90="Yes",1,0)</f>
        <v>0</v>
      </c>
      <c r="AF72" s="105">
        <f>IF((Inputs!$E$95-AF$18)&lt;0,0,IF((Inputs!$E$95-AF$18)&gt;AF$27,AF$27,(Inputs!$E$95-AF$18)+1))*IF(Inputs!$E$90="Yes",1,0)</f>
        <v>0</v>
      </c>
      <c r="AG72" s="105">
        <f>IF((Inputs!$E$95-AG$18)&lt;0,0,IF((Inputs!$E$95-AG$18)&gt;AG$27,AG$27,(Inputs!$E$95-AG$18)+1))*IF(Inputs!$E$90="Yes",1,0)</f>
        <v>0</v>
      </c>
      <c r="AH72" s="105">
        <f>IF((Inputs!$E$95-AH$18)&lt;0,0,IF((Inputs!$E$95-AH$18)&gt;AH$27,AH$27,(Inputs!$E$95-AH$18)+1))*IF(Inputs!$E$90="Yes",1,0)</f>
        <v>0</v>
      </c>
      <c r="AI72" s="105">
        <f>IF((Inputs!$E$95-AI$18)&lt;0,0,IF((Inputs!$E$95-AI$18)&gt;AI$27,AI$27,(Inputs!$E$95-AI$18)+1))*IF(Inputs!$E$90="Yes",1,0)</f>
        <v>0</v>
      </c>
      <c r="AJ72" s="105">
        <f>IF((Inputs!$E$95-AJ$18)&lt;0,0,IF((Inputs!$E$95-AJ$18)&gt;AJ$27,AJ$27,(Inputs!$E$95-AJ$18)+1))*IF(Inputs!$E$90="Yes",1,0)</f>
        <v>0</v>
      </c>
      <c r="AK72" s="105">
        <f>IF((Inputs!$E$95-AK$18)&lt;0,0,IF((Inputs!$E$95-AK$18)&gt;AK$27,AK$27,(Inputs!$E$95-AK$18)+1))*IF(Inputs!$E$90="Yes",1,0)</f>
        <v>0</v>
      </c>
      <c r="AL72" s="105">
        <f>IF((Inputs!$E$95-AL$18)&lt;0,0,IF((Inputs!$E$95-AL$18)&gt;AL$27,AL$27,(Inputs!$E$95-AL$18)+1))*IF(Inputs!$E$90="Yes",1,0)</f>
        <v>0</v>
      </c>
      <c r="AM72" s="105">
        <f>IF((Inputs!$E$95-AM$18)&lt;0,0,IF((Inputs!$E$95-AM$18)&gt;AM$27,AM$27,(Inputs!$E$95-AM$18)+1))*IF(Inputs!$E$90="Yes",1,0)</f>
        <v>0</v>
      </c>
      <c r="AN72" s="105">
        <f>IF((Inputs!$E$95-AN$18)&lt;0,0,IF((Inputs!$E$95-AN$18)&gt;AN$27,AN$27,(Inputs!$E$95-AN$18)+1))*IF(Inputs!$E$90="Yes",1,0)</f>
        <v>0</v>
      </c>
      <c r="AO72" s="105">
        <f>IF((Inputs!$E$95-AO$18)&lt;0,0,IF((Inputs!$E$95-AO$18)&gt;AO$27,AO$27,(Inputs!$E$95-AO$18)+1))*IF(Inputs!$E$90="Yes",1,0)</f>
        <v>0</v>
      </c>
      <c r="AP72" s="105">
        <f>IF((Inputs!$E$95-AP$18)&lt;0,0,IF((Inputs!$E$95-AP$18)&gt;AP$27,AP$27,(Inputs!$E$95-AP$18)+1))*IF(Inputs!$E$90="Yes",1,0)</f>
        <v>0</v>
      </c>
      <c r="AQ72" s="105">
        <f>IF((Inputs!$E$95-AQ$18)&lt;0,0,IF((Inputs!$E$95-AQ$18)&gt;AQ$27,AQ$27,(Inputs!$E$95-AQ$18)+1))*IF(Inputs!$E$90="Yes",1,0)</f>
        <v>0</v>
      </c>
      <c r="AR72" s="105">
        <f>IF((Inputs!$E$95-AR$18)&lt;0,0,IF((Inputs!$E$95-AR$18)&gt;AR$27,AR$27,(Inputs!$E$95-AR$18)+1))*IF(Inputs!$E$90="Yes",1,0)</f>
        <v>0</v>
      </c>
      <c r="AS72" s="105">
        <f>IF((Inputs!$E$95-AS$18)&lt;0,0,IF((Inputs!$E$95-AS$18)&gt;AS$27,AS$27,(Inputs!$E$95-AS$18)+1))*IF(Inputs!$E$90="Yes",1,0)</f>
        <v>0</v>
      </c>
      <c r="AT72" s="105">
        <f>IF((Inputs!$E$95-AT$18)&lt;0,0,IF((Inputs!$E$95-AT$18)&gt;AT$27,AT$27,(Inputs!$E$95-AT$18)+1))*IF(Inputs!$E$90="Yes",1,0)</f>
        <v>0</v>
      </c>
      <c r="AU72" s="105">
        <f>IF((Inputs!$E$95-AU$18)&lt;0,0,IF((Inputs!$E$95-AU$18)&gt;AU$27,AU$27,(Inputs!$E$95-AU$18)+1))*IF(Inputs!$E$90="Yes",1,0)</f>
        <v>0</v>
      </c>
      <c r="AV72" s="105">
        <f>IF((Inputs!$E$95-AV$18)&lt;0,0,IF((Inputs!$E$95-AV$18)&gt;AV$27,AV$27,(Inputs!$E$95-AV$18)+1))*IF(Inputs!$E$90="Yes",1,0)</f>
        <v>0</v>
      </c>
      <c r="AW72" s="105">
        <f>IF((Inputs!$E$95-AW$18)&lt;0,0,IF((Inputs!$E$95-AW$18)&gt;AW$27,AW$27,(Inputs!$E$95-AW$18)+1))*IF(Inputs!$E$90="Yes",1,0)</f>
        <v>0</v>
      </c>
      <c r="AX72" s="105">
        <f>IF((Inputs!$E$95-AX$18)&lt;0,0,IF((Inputs!$E$95-AX$18)&gt;AX$27,AX$27,(Inputs!$E$95-AX$18)+1))*IF(Inputs!$E$90="Yes",1,0)</f>
        <v>0</v>
      </c>
      <c r="AY72" s="105">
        <f>IF((Inputs!$E$95-AY$18)&lt;0,0,IF((Inputs!$E$95-AY$18)&gt;AY$27,AY$27,(Inputs!$E$95-AY$18)+1))*IF(Inputs!$E$90="Yes",1,0)</f>
        <v>0</v>
      </c>
      <c r="AZ72" s="105">
        <f>IF((Inputs!$E$95-AZ$18)&lt;0,0,IF((Inputs!$E$95-AZ$18)&gt;AZ$27,AZ$27,(Inputs!$E$95-AZ$18)+1))*IF(Inputs!$E$90="Yes",1,0)</f>
        <v>0</v>
      </c>
      <c r="BA72" s="105">
        <f>IF((Inputs!$E$95-BA$18)&lt;0,0,IF((Inputs!$E$95-BA$18)&gt;BA$27,BA$27,(Inputs!$E$95-BA$18)+1))*IF(Inputs!$E$90="Yes",1,0)</f>
        <v>0</v>
      </c>
      <c r="BB72" s="105">
        <f>IF((Inputs!$E$95-BB$18)&lt;0,0,IF((Inputs!$E$95-BB$18)&gt;BB$27,BB$27,(Inputs!$E$95-BB$18)+1))*IF(Inputs!$E$90="Yes",1,0)</f>
        <v>0</v>
      </c>
      <c r="BC72" s="105">
        <f>IF((Inputs!$E$95-BC$18)&lt;0,0,IF((Inputs!$E$95-BC$18)&gt;BC$27,BC$27,(Inputs!$E$95-BC$18)+1))*IF(Inputs!$E$90="Yes",1,0)</f>
        <v>0</v>
      </c>
      <c r="BD72" s="105">
        <f>IF((Inputs!$E$95-BD$18)&lt;0,0,IF((Inputs!$E$95-BD$18)&gt;BD$27,BD$27,(Inputs!$E$95-BD$18)+1))*IF(Inputs!$E$90="Yes",1,0)</f>
        <v>0</v>
      </c>
      <c r="BE72" s="105">
        <f>IF((Inputs!$E$95-BE$18)&lt;0,0,IF((Inputs!$E$95-BE$18)&gt;BE$27,BE$27,(Inputs!$E$95-BE$18)+1))*IF(Inputs!$E$90="Yes",1,0)</f>
        <v>0</v>
      </c>
      <c r="BF72" s="105">
        <f>IF((Inputs!$E$95-BF$18)&lt;0,0,IF((Inputs!$E$95-BF$18)&gt;BF$27,BF$27,(Inputs!$E$95-BF$18)+1))*IF(Inputs!$E$90="Yes",1,0)</f>
        <v>0</v>
      </c>
      <c r="BG72" s="105">
        <f>IF((Inputs!$E$95-BG$18)&lt;0,0,IF((Inputs!$E$95-BG$18)&gt;BG$27,BG$27,(Inputs!$E$95-BG$18)+1))*IF(Inputs!$E$90="Yes",1,0)</f>
        <v>0</v>
      </c>
      <c r="BH72" s="105">
        <f>IF((Inputs!$E$95-BH$18)&lt;0,0,IF((Inputs!$E$95-BH$18)&gt;BH$27,BH$27,(Inputs!$E$95-BH$18)+1))*IF(Inputs!$E$90="Yes",1,0)</f>
        <v>0</v>
      </c>
      <c r="BI72" s="105">
        <f>IF((Inputs!$E$95-BI$18)&lt;0,0,IF((Inputs!$E$95-BI$18)&gt;BI$27,BI$27,(Inputs!$E$95-BI$18)+1))*IF(Inputs!$E$90="Yes",1,0)</f>
        <v>0</v>
      </c>
      <c r="BJ72" s="105">
        <f>IF((Inputs!$E$95-BJ$18)&lt;0,0,IF((Inputs!$E$95-BJ$18)&gt;BJ$27,BJ$27,(Inputs!$E$95-BJ$18)+1))*IF(Inputs!$E$90="Yes",1,0)</f>
        <v>0</v>
      </c>
      <c r="BK72" s="105">
        <f>IF((Inputs!$E$95-BK$18)&lt;0,0,IF((Inputs!$E$95-BK$18)&gt;BK$27,BK$27,(Inputs!$E$95-BK$18)+1))*IF(Inputs!$E$90="Yes",1,0)</f>
        <v>0</v>
      </c>
      <c r="BL72" s="105">
        <f>IF((Inputs!$E$95-BL$18)&lt;0,0,IF((Inputs!$E$95-BL$18)&gt;BL$27,BL$27,(Inputs!$E$95-BL$18)+1))*IF(Inputs!$E$90="Yes",1,0)</f>
        <v>0</v>
      </c>
      <c r="BM72" s="105">
        <f>IF((Inputs!$E$95-BM$18)&lt;0,0,IF((Inputs!$E$95-BM$18)&gt;BM$27,BM$27,(Inputs!$E$95-BM$18)+1))*IF(Inputs!$E$90="Yes",1,0)</f>
        <v>0</v>
      </c>
      <c r="BN72" s="105">
        <f>IF((Inputs!$E$95-BN$18)&lt;0,0,IF((Inputs!$E$95-BN$18)&gt;BN$27,BN$27,(Inputs!$E$95-BN$18)+1))*IF(Inputs!$E$90="Yes",1,0)</f>
        <v>0</v>
      </c>
      <c r="BO72" s="105">
        <f>IF((Inputs!$E$95-BO$18)&lt;0,0,IF((Inputs!$E$95-BO$18)&gt;BO$27,BO$27,(Inputs!$E$95-BO$18)+1))*IF(Inputs!$E$90="Yes",1,0)</f>
        <v>0</v>
      </c>
      <c r="BP72" s="105">
        <f>IF((Inputs!$E$95-BP$18)&lt;0,0,IF((Inputs!$E$95-BP$18)&gt;BP$27,BP$27,(Inputs!$E$95-BP$18)+1))*IF(Inputs!$E$90="Yes",1,0)</f>
        <v>0</v>
      </c>
      <c r="BQ72" s="105">
        <f>IF((Inputs!$E$95-BQ$18)&lt;0,0,IF((Inputs!$E$95-BQ$18)&gt;BQ$27,BQ$27,(Inputs!$E$95-BQ$18)+1))*IF(Inputs!$E$90="Yes",1,0)</f>
        <v>0</v>
      </c>
      <c r="BR72" s="105">
        <f>IF((Inputs!$E$95-BR$18)&lt;0,0,IF((Inputs!$E$95-BR$18)&gt;BR$27,BR$27,(Inputs!$E$95-BR$18)+1))*IF(Inputs!$E$90="Yes",1,0)</f>
        <v>0</v>
      </c>
      <c r="BS72" s="105">
        <f>IF((Inputs!$E$95-BS$18)&lt;0,0,IF((Inputs!$E$95-BS$18)&gt;BS$27,BS$27,(Inputs!$E$95-BS$18)+1))*IF(Inputs!$E$90="Yes",1,0)</f>
        <v>0</v>
      </c>
      <c r="BT72" s="105">
        <f>IF((Inputs!$E$95-BT$18)&lt;0,0,IF((Inputs!$E$95-BT$18)&gt;BT$27,BT$27,(Inputs!$E$95-BT$18)+1))*IF(Inputs!$E$90="Yes",1,0)</f>
        <v>0</v>
      </c>
      <c r="BU72" s="105">
        <f>IF((Inputs!$E$95-BU$18)&lt;0,0,IF((Inputs!$E$95-BU$18)&gt;BU$27,BU$27,(Inputs!$E$95-BU$18)+1))*IF(Inputs!$E$90="Yes",1,0)</f>
        <v>0</v>
      </c>
      <c r="BV72" s="105">
        <f>IF((Inputs!$E$95-BV$18)&lt;0,0,IF((Inputs!$E$95-BV$18)&gt;BV$27,BV$27,(Inputs!$E$95-BV$18)+1))*IF(Inputs!$E$90="Yes",1,0)</f>
        <v>0</v>
      </c>
      <c r="BW72" s="105">
        <f>IF((Inputs!$E$95-BW$18)&lt;0,0,IF((Inputs!$E$95-BW$18)&gt;BW$27,BW$27,(Inputs!$E$95-BW$18)+1))*IF(Inputs!$E$90="Yes",1,0)</f>
        <v>0</v>
      </c>
      <c r="BX72" s="105">
        <f>IF((Inputs!$E$95-BX$18)&lt;0,0,IF((Inputs!$E$95-BX$18)&gt;BX$27,BX$27,(Inputs!$E$95-BX$18)+1))*IF(Inputs!$E$90="Yes",1,0)</f>
        <v>0</v>
      </c>
      <c r="BY72" s="105">
        <f>IF((Inputs!$E$95-BY$18)&lt;0,0,IF((Inputs!$E$95-BY$18)&gt;BY$27,BY$27,(Inputs!$E$95-BY$18)+1))*IF(Inputs!$E$90="Yes",1,0)</f>
        <v>0</v>
      </c>
      <c r="BZ72" s="105">
        <f>IF((Inputs!$E$95-BZ$18)&lt;0,0,IF((Inputs!$E$95-BZ$18)&gt;BZ$27,BZ$27,(Inputs!$E$95-BZ$18)+1))*IF(Inputs!$E$90="Yes",1,0)</f>
        <v>0</v>
      </c>
      <c r="CA72" s="105">
        <f>IF((Inputs!$E$95-CA$18)&lt;0,0,IF((Inputs!$E$95-CA$18)&gt;CA$27,CA$27,(Inputs!$E$95-CA$18)+1))*IF(Inputs!$E$90="Yes",1,0)</f>
        <v>0</v>
      </c>
      <c r="CB72" s="105">
        <f>IF((Inputs!$E$95-CB$18)&lt;0,0,IF((Inputs!$E$95-CB$18)&gt;CB$27,CB$27,(Inputs!$E$95-CB$18)+1))*IF(Inputs!$E$90="Yes",1,0)</f>
        <v>0</v>
      </c>
      <c r="CC72" s="105">
        <f>IF((Inputs!$E$95-CC$18)&lt;0,0,IF((Inputs!$E$95-CC$18)&gt;CC$27,CC$27,(Inputs!$E$95-CC$18)+1))*IF(Inputs!$E$90="Yes",1,0)</f>
        <v>0</v>
      </c>
      <c r="CD72" s="105">
        <f>IF((Inputs!$E$95-CD$18)&lt;0,0,IF((Inputs!$E$95-CD$18)&gt;CD$27,CD$27,(Inputs!$E$95-CD$18)+1))*IF(Inputs!$E$90="Yes",1,0)</f>
        <v>0</v>
      </c>
      <c r="CE72" s="105">
        <f>IF((Inputs!$E$95-CE$18)&lt;0,0,IF((Inputs!$E$95-CE$18)&gt;CE$27,CE$27,(Inputs!$E$95-CE$18)+1))*IF(Inputs!$E$90="Yes",1,0)</f>
        <v>0</v>
      </c>
      <c r="CF72" s="105">
        <f>IF((Inputs!$E$95-CF$18)&lt;0,0,IF((Inputs!$E$95-CF$18)&gt;CF$27,CF$27,(Inputs!$E$95-CF$18)+1))*IF(Inputs!$E$90="Yes",1,0)</f>
        <v>0</v>
      </c>
      <c r="CG72" s="105">
        <f>IF((Inputs!$E$95-CG$18)&lt;0,0,IF((Inputs!$E$95-CG$18)&gt;CG$27,CG$27,(Inputs!$E$95-CG$18)+1))*IF(Inputs!$E$90="Yes",1,0)</f>
        <v>0</v>
      </c>
      <c r="CH72" s="105">
        <f>IF((Inputs!$E$95-CH$18)&lt;0,0,IF((Inputs!$E$95-CH$18)&gt;CH$27,CH$27,(Inputs!$E$95-CH$18)+1))*IF(Inputs!$E$90="Yes",1,0)</f>
        <v>0</v>
      </c>
      <c r="CI72" s="105">
        <f>IF((Inputs!$E$95-CI$18)&lt;0,0,IF((Inputs!$E$95-CI$18)&gt;CI$27,CI$27,(Inputs!$E$95-CI$18)+1))*IF(Inputs!$E$90="Yes",1,0)</f>
        <v>0</v>
      </c>
      <c r="CJ72" s="105">
        <f>IF((Inputs!$E$95-CJ$18)&lt;0,0,IF((Inputs!$E$95-CJ$18)&gt;CJ$27,CJ$27,(Inputs!$E$95-CJ$18)+1))*IF(Inputs!$E$90="Yes",1,0)</f>
        <v>0</v>
      </c>
      <c r="CK72" s="105">
        <f>IF((Inputs!$E$95-CK$18)&lt;0,0,IF((Inputs!$E$95-CK$18)&gt;CK$27,CK$27,(Inputs!$E$95-CK$18)+1))*IF(Inputs!$E$90="Yes",1,0)</f>
        <v>0</v>
      </c>
      <c r="CL72" s="105">
        <f>IF((Inputs!$E$95-CL$18)&lt;0,0,IF((Inputs!$E$95-CL$18)&gt;CL$27,CL$27,(Inputs!$E$95-CL$18)+1))*IF(Inputs!$E$90="Yes",1,0)</f>
        <v>0</v>
      </c>
      <c r="CM72" s="105">
        <f>IF((Inputs!$E$95-CM$18)&lt;0,0,IF((Inputs!$E$95-CM$18)&gt;CM$27,CM$27,(Inputs!$E$95-CM$18)+1))*IF(Inputs!$E$90="Yes",1,0)</f>
        <v>0</v>
      </c>
      <c r="CN72" s="105">
        <f>IF((Inputs!$E$95-CN$18)&lt;0,0,IF((Inputs!$E$95-CN$18)&gt;CN$27,CN$27,(Inputs!$E$95-CN$18)+1))*IF(Inputs!$E$90="Yes",1,0)</f>
        <v>0</v>
      </c>
      <c r="CO72" s="105">
        <f>IF((Inputs!$E$95-CO$18)&lt;0,0,IF((Inputs!$E$95-CO$18)&gt;CO$27,CO$27,(Inputs!$E$95-CO$18)+1))*IF(Inputs!$E$90="Yes",1,0)</f>
        <v>0</v>
      </c>
      <c r="CP72" s="105">
        <f>IF((Inputs!$E$95-CP$18)&lt;0,0,IF((Inputs!$E$95-CP$18)&gt;CP$27,CP$27,(Inputs!$E$95-CP$18)+1))*IF(Inputs!$E$90="Yes",1,0)</f>
        <v>0</v>
      </c>
      <c r="CQ72" s="105">
        <f>IF((Inputs!$E$95-CQ$18)&lt;0,0,IF((Inputs!$E$95-CQ$18)&gt;CQ$27,CQ$27,(Inputs!$E$95-CQ$18)+1))*IF(Inputs!$E$90="Yes",1,0)</f>
        <v>0</v>
      </c>
      <c r="CR72" s="105">
        <f>IF((Inputs!$E$95-CR$18)&lt;0,0,IF((Inputs!$E$95-CR$18)&gt;CR$27,CR$27,(Inputs!$E$95-CR$18)+1))*IF(Inputs!$E$90="Yes",1,0)</f>
        <v>0</v>
      </c>
      <c r="CS72" s="105">
        <f>IF((Inputs!$E$95-CS$18)&lt;0,0,IF((Inputs!$E$95-CS$18)&gt;CS$27,CS$27,(Inputs!$E$95-CS$18)+1))*IF(Inputs!$E$90="Yes",1,0)</f>
        <v>0</v>
      </c>
      <c r="CT72" s="105">
        <f>IF((Inputs!$E$95-CT$18)&lt;0,0,IF((Inputs!$E$95-CT$18)&gt;CT$27,CT$27,(Inputs!$E$95-CT$18)+1))*IF(Inputs!$E$90="Yes",1,0)</f>
        <v>0</v>
      </c>
      <c r="CU72" s="105">
        <f>IF((Inputs!$E$95-CU$18)&lt;0,0,IF((Inputs!$E$95-CU$18)&gt;CU$27,CU$27,(Inputs!$E$95-CU$18)+1))*IF(Inputs!$E$90="Yes",1,0)</f>
        <v>0</v>
      </c>
      <c r="CV72" s="105">
        <f>IF((Inputs!$E$95-CV$18)&lt;0,0,IF((Inputs!$E$95-CV$18)&gt;CV$27,CV$27,(Inputs!$E$95-CV$18)+1))*IF(Inputs!$E$90="Yes",1,0)</f>
        <v>0</v>
      </c>
      <c r="CW72" s="105">
        <f>IF((Inputs!$E$95-CW$18)&lt;0,0,IF((Inputs!$E$95-CW$18)&gt;CW$27,CW$27,(Inputs!$E$95-CW$18)+1))*IF(Inputs!$E$90="Yes",1,0)</f>
        <v>0</v>
      </c>
      <c r="CX72" s="105">
        <f>IF((Inputs!$E$95-CX$18)&lt;0,0,IF((Inputs!$E$95-CX$18)&gt;CX$27,CX$27,(Inputs!$E$95-CX$18)+1))*IF(Inputs!$E$90="Yes",1,0)</f>
        <v>0</v>
      </c>
      <c r="CY72" s="105">
        <f>IF((Inputs!$E$95-CY$18)&lt;0,0,IF((Inputs!$E$95-CY$18)&gt;CY$27,CY$27,(Inputs!$E$95-CY$18)+1))*IF(Inputs!$E$90="Yes",1,0)</f>
        <v>0</v>
      </c>
      <c r="CZ72" s="105">
        <f>IF((Inputs!$E$95-CZ$18)&lt;0,0,IF((Inputs!$E$95-CZ$18)&gt;CZ$27,CZ$27,(Inputs!$E$95-CZ$18)+1))*IF(Inputs!$E$90="Yes",1,0)</f>
        <v>0</v>
      </c>
      <c r="DA72" s="105">
        <f>IF((Inputs!$E$95-DA$18)&lt;0,0,IF((Inputs!$E$95-DA$18)&gt;DA$27,DA$27,(Inputs!$E$95-DA$18)+1))*IF(Inputs!$E$90="Yes",1,0)</f>
        <v>0</v>
      </c>
      <c r="DB72" s="105">
        <f>IF((Inputs!$E$95-DB$18)&lt;0,0,IF((Inputs!$E$95-DB$18)&gt;DB$27,DB$27,(Inputs!$E$95-DB$18)+1))*IF(Inputs!$E$90="Yes",1,0)</f>
        <v>0</v>
      </c>
      <c r="DC72" s="105">
        <f>IF((Inputs!$E$95-DC$18)&lt;0,0,IF((Inputs!$E$95-DC$18)&gt;DC$27,DC$27,(Inputs!$E$95-DC$18)+1))*IF(Inputs!$E$90="Yes",1,0)</f>
        <v>0</v>
      </c>
      <c r="DD72" s="105">
        <f>IF((Inputs!$E$95-DD$18)&lt;0,0,IF((Inputs!$E$95-DD$18)&gt;DD$27,DD$27,(Inputs!$E$95-DD$18)+1))*IF(Inputs!$E$90="Yes",1,0)</f>
        <v>0</v>
      </c>
      <c r="DE72" s="105">
        <f>IF((Inputs!$E$95-DE$18)&lt;0,0,IF((Inputs!$E$95-DE$18)&gt;DE$27,DE$27,(Inputs!$E$95-DE$18)+1))*IF(Inputs!$E$90="Yes",1,0)</f>
        <v>0</v>
      </c>
      <c r="DF72" s="105">
        <f>IF((Inputs!$E$95-DF$18)&lt;0,0,IF((Inputs!$E$95-DF$18)&gt;DF$27,DF$27,(Inputs!$E$95-DF$18)+1))*IF(Inputs!$E$90="Yes",1,0)</f>
        <v>0</v>
      </c>
      <c r="DG72" s="105">
        <f>IF((Inputs!$E$95-DG$18)&lt;0,0,IF((Inputs!$E$95-DG$18)&gt;DG$27,DG$27,(Inputs!$E$95-DG$18)+1))*IF(Inputs!$E$90="Yes",1,0)</f>
        <v>0</v>
      </c>
      <c r="DH72" s="105">
        <f>IF((Inputs!$E$95-DH$18)&lt;0,0,IF((Inputs!$E$95-DH$18)&gt;DH$27,DH$27,(Inputs!$E$95-DH$18)+1))*IF(Inputs!$E$90="Yes",1,0)</f>
        <v>0</v>
      </c>
      <c r="DI72" s="105">
        <f>IF((Inputs!$E$95-DI$18)&lt;0,0,IF((Inputs!$E$95-DI$18)&gt;DI$27,DI$27,(Inputs!$E$95-DI$18)+1))*IF(Inputs!$E$90="Yes",1,0)</f>
        <v>0</v>
      </c>
      <c r="DJ72" s="105">
        <f>IF((Inputs!$E$95-DJ$18)&lt;0,0,IF((Inputs!$E$95-DJ$18)&gt;DJ$27,DJ$27,(Inputs!$E$95-DJ$18)+1))*IF(Inputs!$E$90="Yes",1,0)</f>
        <v>0</v>
      </c>
      <c r="DK72" s="105">
        <f>IF((Inputs!$E$95-DK$18)&lt;0,0,IF((Inputs!$E$95-DK$18)&gt;DK$27,DK$27,(Inputs!$E$95-DK$18)+1))*IF(Inputs!$E$90="Yes",1,0)</f>
        <v>0</v>
      </c>
      <c r="DL72" s="105">
        <f>IF((Inputs!$E$95-DL$18)&lt;0,0,IF((Inputs!$E$95-DL$18)&gt;DL$27,DL$27,(Inputs!$E$95-DL$18)+1))*IF(Inputs!$E$90="Yes",1,0)</f>
        <v>0</v>
      </c>
      <c r="DM72" s="105">
        <f>IF((Inputs!$E$95-DM$18)&lt;0,0,IF((Inputs!$E$95-DM$18)&gt;DM$27,DM$27,(Inputs!$E$95-DM$18)+1))*IF(Inputs!$E$90="Yes",1,0)</f>
        <v>0</v>
      </c>
      <c r="DN72" s="105">
        <f>IF((Inputs!$E$95-DN$18)&lt;0,0,IF((Inputs!$E$95-DN$18)&gt;DN$27,DN$27,(Inputs!$E$95-DN$18)+1))*IF(Inputs!$E$90="Yes",1,0)</f>
        <v>0</v>
      </c>
      <c r="DO72" s="105">
        <f>IF((Inputs!$E$95-DO$18)&lt;0,0,IF((Inputs!$E$95-DO$18)&gt;DO$27,DO$27,(Inputs!$E$95-DO$18)+1))*IF(Inputs!$E$90="Yes",1,0)</f>
        <v>0</v>
      </c>
      <c r="DP72" s="105">
        <f>IF((Inputs!$E$95-DP$18)&lt;0,0,IF((Inputs!$E$95-DP$18)&gt;DP$27,DP$27,(Inputs!$E$95-DP$18)+1))*IF(Inputs!$E$90="Yes",1,0)</f>
        <v>0</v>
      </c>
      <c r="DQ72" s="105">
        <f>IF((Inputs!$E$95-DQ$18)&lt;0,0,IF((Inputs!$E$95-DQ$18)&gt;DQ$27,DQ$27,(Inputs!$E$95-DQ$18)+1))*IF(Inputs!$E$90="Yes",1,0)</f>
        <v>0</v>
      </c>
      <c r="DR72" s="105">
        <f>IF((Inputs!$E$95-DR$18)&lt;0,0,IF((Inputs!$E$95-DR$18)&gt;DR$27,DR$27,(Inputs!$E$95-DR$18)+1))*IF(Inputs!$E$90="Yes",1,0)</f>
        <v>0</v>
      </c>
      <c r="DS72" s="105">
        <f>IF((Inputs!$E$95-DS$18)&lt;0,0,IF((Inputs!$E$95-DS$18)&gt;DS$27,DS$27,(Inputs!$E$95-DS$18)+1))*IF(Inputs!$E$90="Yes",1,0)</f>
        <v>0</v>
      </c>
      <c r="DT72" s="105">
        <f>IF((Inputs!$E$95-DT$18)&lt;0,0,IF((Inputs!$E$95-DT$18)&gt;DT$27,DT$27,(Inputs!$E$95-DT$18)+1))*IF(Inputs!$E$90="Yes",1,0)</f>
        <v>0</v>
      </c>
      <c r="DU72" s="105">
        <f>IF((Inputs!$E$95-DU$18)&lt;0,0,IF((Inputs!$E$95-DU$18)&gt;DU$27,DU$27,(Inputs!$E$95-DU$18)+1))*IF(Inputs!$E$90="Yes",1,0)</f>
        <v>0</v>
      </c>
    </row>
    <row r="73" spans="2:126" s="81" customFormat="1" ht="14.45" hidden="1" outlineLevel="2" x14ac:dyDescent="0.3">
      <c r="C73" s="973" t="s">
        <v>446</v>
      </c>
      <c r="E73" s="1093">
        <f>SUM(G73:DU73)</f>
        <v>0</v>
      </c>
      <c r="G73" s="107">
        <f t="shared" ref="G73:BS73" si="99">MIN(G$71:G$72)</f>
        <v>0</v>
      </c>
      <c r="H73" s="107">
        <f t="shared" si="99"/>
        <v>0</v>
      </c>
      <c r="I73" s="107">
        <f t="shared" si="99"/>
        <v>0</v>
      </c>
      <c r="J73" s="107">
        <f t="shared" si="99"/>
        <v>0</v>
      </c>
      <c r="K73" s="107">
        <f t="shared" si="99"/>
        <v>0</v>
      </c>
      <c r="L73" s="107">
        <f t="shared" si="99"/>
        <v>0</v>
      </c>
      <c r="M73" s="107">
        <f t="shared" si="99"/>
        <v>0</v>
      </c>
      <c r="N73" s="107">
        <f t="shared" si="99"/>
        <v>0</v>
      </c>
      <c r="O73" s="107">
        <f t="shared" si="99"/>
        <v>0</v>
      </c>
      <c r="P73" s="107">
        <f t="shared" si="99"/>
        <v>0</v>
      </c>
      <c r="Q73" s="107">
        <f t="shared" si="99"/>
        <v>0</v>
      </c>
      <c r="R73" s="107">
        <f t="shared" si="99"/>
        <v>0</v>
      </c>
      <c r="S73" s="107">
        <f t="shared" si="99"/>
        <v>0</v>
      </c>
      <c r="T73" s="107">
        <f t="shared" si="99"/>
        <v>0</v>
      </c>
      <c r="U73" s="107">
        <f t="shared" si="99"/>
        <v>0</v>
      </c>
      <c r="V73" s="107">
        <f t="shared" si="99"/>
        <v>0</v>
      </c>
      <c r="W73" s="107">
        <f t="shared" si="99"/>
        <v>0</v>
      </c>
      <c r="X73" s="107">
        <f t="shared" si="99"/>
        <v>0</v>
      </c>
      <c r="Y73" s="107">
        <f t="shared" si="99"/>
        <v>0</v>
      </c>
      <c r="Z73" s="107">
        <f t="shared" si="99"/>
        <v>0</v>
      </c>
      <c r="AA73" s="107">
        <f t="shared" si="99"/>
        <v>0</v>
      </c>
      <c r="AB73" s="107">
        <f t="shared" si="99"/>
        <v>0</v>
      </c>
      <c r="AC73" s="107">
        <f t="shared" si="99"/>
        <v>0</v>
      </c>
      <c r="AD73" s="107">
        <f t="shared" si="99"/>
        <v>0</v>
      </c>
      <c r="AE73" s="107">
        <f t="shared" si="99"/>
        <v>0</v>
      </c>
      <c r="AF73" s="107">
        <f t="shared" si="99"/>
        <v>0</v>
      </c>
      <c r="AG73" s="107">
        <f t="shared" si="99"/>
        <v>0</v>
      </c>
      <c r="AH73" s="107">
        <f t="shared" si="99"/>
        <v>0</v>
      </c>
      <c r="AI73" s="107">
        <f t="shared" si="99"/>
        <v>0</v>
      </c>
      <c r="AJ73" s="107">
        <f t="shared" si="99"/>
        <v>0</v>
      </c>
      <c r="AK73" s="107">
        <f t="shared" si="99"/>
        <v>0</v>
      </c>
      <c r="AL73" s="107">
        <f t="shared" si="99"/>
        <v>0</v>
      </c>
      <c r="AM73" s="107">
        <f t="shared" si="99"/>
        <v>0</v>
      </c>
      <c r="AN73" s="107">
        <f t="shared" si="99"/>
        <v>0</v>
      </c>
      <c r="AO73" s="107">
        <f t="shared" si="99"/>
        <v>0</v>
      </c>
      <c r="AP73" s="107">
        <f t="shared" si="99"/>
        <v>0</v>
      </c>
      <c r="AQ73" s="107">
        <f t="shared" si="99"/>
        <v>0</v>
      </c>
      <c r="AR73" s="107">
        <f t="shared" si="99"/>
        <v>0</v>
      </c>
      <c r="AS73" s="107">
        <f t="shared" si="99"/>
        <v>0</v>
      </c>
      <c r="AT73" s="107">
        <f t="shared" si="99"/>
        <v>0</v>
      </c>
      <c r="AU73" s="107">
        <f t="shared" si="99"/>
        <v>0</v>
      </c>
      <c r="AV73" s="107">
        <f t="shared" si="99"/>
        <v>0</v>
      </c>
      <c r="AW73" s="107">
        <f t="shared" si="99"/>
        <v>0</v>
      </c>
      <c r="AX73" s="107">
        <f t="shared" si="99"/>
        <v>0</v>
      </c>
      <c r="AY73" s="107">
        <f t="shared" si="99"/>
        <v>0</v>
      </c>
      <c r="AZ73" s="107">
        <f t="shared" si="99"/>
        <v>0</v>
      </c>
      <c r="BA73" s="107">
        <f t="shared" si="99"/>
        <v>0</v>
      </c>
      <c r="BB73" s="107">
        <f t="shared" si="99"/>
        <v>0</v>
      </c>
      <c r="BC73" s="107">
        <f t="shared" si="99"/>
        <v>0</v>
      </c>
      <c r="BD73" s="107">
        <f t="shared" si="99"/>
        <v>0</v>
      </c>
      <c r="BE73" s="107">
        <f t="shared" si="99"/>
        <v>0</v>
      </c>
      <c r="BF73" s="107">
        <f t="shared" si="99"/>
        <v>0</v>
      </c>
      <c r="BG73" s="107">
        <f t="shared" si="99"/>
        <v>0</v>
      </c>
      <c r="BH73" s="107">
        <f t="shared" si="99"/>
        <v>0</v>
      </c>
      <c r="BI73" s="107">
        <f t="shared" si="99"/>
        <v>0</v>
      </c>
      <c r="BJ73" s="107">
        <f t="shared" si="99"/>
        <v>0</v>
      </c>
      <c r="BK73" s="107">
        <f t="shared" si="99"/>
        <v>0</v>
      </c>
      <c r="BL73" s="107">
        <f t="shared" si="99"/>
        <v>0</v>
      </c>
      <c r="BM73" s="107">
        <f t="shared" si="99"/>
        <v>0</v>
      </c>
      <c r="BN73" s="107">
        <f t="shared" si="99"/>
        <v>0</v>
      </c>
      <c r="BO73" s="107">
        <f t="shared" si="99"/>
        <v>0</v>
      </c>
      <c r="BP73" s="107">
        <f t="shared" si="99"/>
        <v>0</v>
      </c>
      <c r="BQ73" s="107">
        <f t="shared" si="99"/>
        <v>0</v>
      </c>
      <c r="BR73" s="107">
        <f t="shared" si="99"/>
        <v>0</v>
      </c>
      <c r="BS73" s="107">
        <f t="shared" si="99"/>
        <v>0</v>
      </c>
      <c r="BT73" s="107">
        <f t="shared" ref="BT73:DU73" si="100">MIN(BT$71:BT$72)</f>
        <v>0</v>
      </c>
      <c r="BU73" s="107">
        <f t="shared" si="100"/>
        <v>0</v>
      </c>
      <c r="BV73" s="107">
        <f t="shared" si="100"/>
        <v>0</v>
      </c>
      <c r="BW73" s="107">
        <f t="shared" si="100"/>
        <v>0</v>
      </c>
      <c r="BX73" s="107">
        <f t="shared" si="100"/>
        <v>0</v>
      </c>
      <c r="BY73" s="107">
        <f t="shared" si="100"/>
        <v>0</v>
      </c>
      <c r="BZ73" s="107">
        <f t="shared" si="100"/>
        <v>0</v>
      </c>
      <c r="CA73" s="107">
        <f t="shared" si="100"/>
        <v>0</v>
      </c>
      <c r="CB73" s="107">
        <f t="shared" si="100"/>
        <v>0</v>
      </c>
      <c r="CC73" s="107">
        <f t="shared" si="100"/>
        <v>0</v>
      </c>
      <c r="CD73" s="107">
        <f t="shared" si="100"/>
        <v>0</v>
      </c>
      <c r="CE73" s="107">
        <f t="shared" si="100"/>
        <v>0</v>
      </c>
      <c r="CF73" s="107">
        <f t="shared" si="100"/>
        <v>0</v>
      </c>
      <c r="CG73" s="107">
        <f t="shared" si="100"/>
        <v>0</v>
      </c>
      <c r="CH73" s="107">
        <f t="shared" si="100"/>
        <v>0</v>
      </c>
      <c r="CI73" s="107">
        <f t="shared" si="100"/>
        <v>0</v>
      </c>
      <c r="CJ73" s="107">
        <f t="shared" si="100"/>
        <v>0</v>
      </c>
      <c r="CK73" s="107">
        <f t="shared" si="100"/>
        <v>0</v>
      </c>
      <c r="CL73" s="107">
        <f t="shared" si="100"/>
        <v>0</v>
      </c>
      <c r="CM73" s="107">
        <f t="shared" si="100"/>
        <v>0</v>
      </c>
      <c r="CN73" s="107">
        <f t="shared" si="100"/>
        <v>0</v>
      </c>
      <c r="CO73" s="107">
        <f t="shared" si="100"/>
        <v>0</v>
      </c>
      <c r="CP73" s="107">
        <f t="shared" si="100"/>
        <v>0</v>
      </c>
      <c r="CQ73" s="107">
        <f t="shared" si="100"/>
        <v>0</v>
      </c>
      <c r="CR73" s="107">
        <f t="shared" si="100"/>
        <v>0</v>
      </c>
      <c r="CS73" s="107">
        <f t="shared" si="100"/>
        <v>0</v>
      </c>
      <c r="CT73" s="107">
        <f t="shared" si="100"/>
        <v>0</v>
      </c>
      <c r="CU73" s="107">
        <f t="shared" si="100"/>
        <v>0</v>
      </c>
      <c r="CV73" s="107">
        <f t="shared" si="100"/>
        <v>0</v>
      </c>
      <c r="CW73" s="107">
        <f t="shared" si="100"/>
        <v>0</v>
      </c>
      <c r="CX73" s="107">
        <f t="shared" si="100"/>
        <v>0</v>
      </c>
      <c r="CY73" s="107">
        <f t="shared" si="100"/>
        <v>0</v>
      </c>
      <c r="CZ73" s="107">
        <f t="shared" si="100"/>
        <v>0</v>
      </c>
      <c r="DA73" s="107">
        <f t="shared" si="100"/>
        <v>0</v>
      </c>
      <c r="DB73" s="107">
        <f t="shared" si="100"/>
        <v>0</v>
      </c>
      <c r="DC73" s="107">
        <f t="shared" si="100"/>
        <v>0</v>
      </c>
      <c r="DD73" s="107">
        <f t="shared" si="100"/>
        <v>0</v>
      </c>
      <c r="DE73" s="107">
        <f t="shared" si="100"/>
        <v>0</v>
      </c>
      <c r="DF73" s="107">
        <f t="shared" si="100"/>
        <v>0</v>
      </c>
      <c r="DG73" s="107">
        <f t="shared" si="100"/>
        <v>0</v>
      </c>
      <c r="DH73" s="107">
        <f t="shared" si="100"/>
        <v>0</v>
      </c>
      <c r="DI73" s="107">
        <f t="shared" si="100"/>
        <v>0</v>
      </c>
      <c r="DJ73" s="107">
        <f t="shared" si="100"/>
        <v>0</v>
      </c>
      <c r="DK73" s="107">
        <f t="shared" si="100"/>
        <v>0</v>
      </c>
      <c r="DL73" s="107">
        <f t="shared" si="100"/>
        <v>0</v>
      </c>
      <c r="DM73" s="107">
        <f t="shared" si="100"/>
        <v>0</v>
      </c>
      <c r="DN73" s="107">
        <f t="shared" si="100"/>
        <v>0</v>
      </c>
      <c r="DO73" s="107">
        <f t="shared" si="100"/>
        <v>0</v>
      </c>
      <c r="DP73" s="107">
        <f t="shared" si="100"/>
        <v>0</v>
      </c>
      <c r="DQ73" s="107">
        <f t="shared" si="100"/>
        <v>0</v>
      </c>
      <c r="DR73" s="107">
        <f t="shared" si="100"/>
        <v>0</v>
      </c>
      <c r="DS73" s="107">
        <f t="shared" si="100"/>
        <v>0</v>
      </c>
      <c r="DT73" s="107">
        <f t="shared" si="100"/>
        <v>0</v>
      </c>
      <c r="DU73" s="107">
        <f t="shared" si="100"/>
        <v>0</v>
      </c>
    </row>
    <row r="74" spans="2:126" s="190" customFormat="1" ht="3.6" hidden="1" customHeight="1" outlineLevel="1" x14ac:dyDescent="0.3">
      <c r="C74" s="191"/>
      <c r="G74" s="976"/>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6"/>
      <c r="AZ74" s="976"/>
      <c r="BA74" s="976"/>
      <c r="BB74" s="976"/>
      <c r="BC74" s="976"/>
      <c r="BD74" s="976"/>
      <c r="BE74" s="976"/>
      <c r="BF74" s="976"/>
      <c r="BG74" s="976"/>
      <c r="BH74" s="976"/>
      <c r="BI74" s="976"/>
      <c r="BJ74" s="976"/>
      <c r="BK74" s="976"/>
      <c r="BL74" s="976"/>
      <c r="BM74" s="976"/>
      <c r="BN74" s="976"/>
      <c r="BO74" s="976"/>
      <c r="BP74" s="976"/>
      <c r="BQ74" s="976"/>
      <c r="BR74" s="976"/>
      <c r="BS74" s="976"/>
      <c r="BT74" s="976"/>
      <c r="BU74" s="976"/>
      <c r="BV74" s="976"/>
      <c r="BW74" s="976"/>
      <c r="BX74" s="976"/>
      <c r="BY74" s="976"/>
      <c r="BZ74" s="976"/>
      <c r="CA74" s="976"/>
      <c r="CB74" s="976"/>
      <c r="CC74" s="976"/>
      <c r="CD74" s="976"/>
      <c r="CE74" s="976"/>
      <c r="CF74" s="976"/>
      <c r="CG74" s="976"/>
      <c r="CH74" s="976"/>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6"/>
      <c r="DJ74" s="976"/>
      <c r="DK74" s="976"/>
      <c r="DL74" s="976"/>
      <c r="DM74" s="976"/>
      <c r="DN74" s="976"/>
      <c r="DO74" s="976"/>
      <c r="DP74" s="976"/>
      <c r="DQ74" s="976"/>
      <c r="DR74" s="976"/>
      <c r="DS74" s="976"/>
      <c r="DT74" s="976"/>
      <c r="DU74" s="976"/>
      <c r="DV74" s="81"/>
    </row>
    <row r="75" spans="2:126" s="81" customFormat="1" ht="14.45" hidden="1" outlineLevel="2" x14ac:dyDescent="0.3">
      <c r="C75" s="574" t="s">
        <v>448</v>
      </c>
      <c r="G75" s="105">
        <f>IF((G$20-Inputs!$E$97)&lt;0,0,IF((G$20-Inputs!$E$97)&gt;G$27,G$27,(G$20-Inputs!$E$97)+1))*IF(Inputs!$E$90="Yes",1,0)</f>
        <v>0</v>
      </c>
      <c r="H75" s="105">
        <f>IF((H$20-Inputs!$E$97)&lt;0,0,IF((H$20-Inputs!$E$97)&gt;H$27,H$27,(H$20-Inputs!$E$97)+1))*IF(Inputs!$E$90="Yes",1,0)</f>
        <v>0</v>
      </c>
      <c r="I75" s="105">
        <f>IF((I$20-Inputs!$E$97)&lt;0,0,IF((I$20-Inputs!$E$97)&gt;I$27,I$27,(I$20-Inputs!$E$97)+1))*IF(Inputs!$E$90="Yes",1,0)</f>
        <v>0</v>
      </c>
      <c r="J75" s="105">
        <f>IF((J$20-Inputs!$E$97)&lt;0,0,IF((J$20-Inputs!$E$97)&gt;J$27,J$27,(J$20-Inputs!$E$97)+1))*IF(Inputs!$E$90="Yes",1,0)</f>
        <v>0</v>
      </c>
      <c r="K75" s="105">
        <f>IF((K$20-Inputs!$E$97)&lt;0,0,IF((K$20-Inputs!$E$97)&gt;K$27,K$27,(K$20-Inputs!$E$97)+1))*IF(Inputs!$E$90="Yes",1,0)</f>
        <v>0</v>
      </c>
      <c r="L75" s="105">
        <f>IF((L$20-Inputs!$E$97)&lt;0,0,IF((L$20-Inputs!$E$97)&gt;L$27,L$27,(L$20-Inputs!$E$97)+1))*IF(Inputs!$E$90="Yes",1,0)</f>
        <v>0</v>
      </c>
      <c r="M75" s="105">
        <f>IF((M$20-Inputs!$E$97)&lt;0,0,IF((M$20-Inputs!$E$97)&gt;M$27,M$27,(M$20-Inputs!$E$97)+1))*IF(Inputs!$E$90="Yes",1,0)</f>
        <v>0</v>
      </c>
      <c r="N75" s="105">
        <f>IF((N$20-Inputs!$E$97)&lt;0,0,IF((N$20-Inputs!$E$97)&gt;N$27,N$27,(N$20-Inputs!$E$97)+1))*IF(Inputs!$E$90="Yes",1,0)</f>
        <v>0</v>
      </c>
      <c r="O75" s="105">
        <f>IF((O$20-Inputs!$E$97)&lt;0,0,IF((O$20-Inputs!$E$97)&gt;O$27,O$27,(O$20-Inputs!$E$97)+1))*IF(Inputs!$E$90="Yes",1,0)</f>
        <v>0</v>
      </c>
      <c r="P75" s="105">
        <f>IF((P$20-Inputs!$E$97)&lt;0,0,IF((P$20-Inputs!$E$97)&gt;P$27,P$27,(P$20-Inputs!$E$97)+1))*IF(Inputs!$E$90="Yes",1,0)</f>
        <v>0</v>
      </c>
      <c r="Q75" s="105">
        <f>IF((Q$20-Inputs!$E$97)&lt;0,0,IF((Q$20-Inputs!$E$97)&gt;Q$27,Q$27,(Q$20-Inputs!$E$97)+1))*IF(Inputs!$E$90="Yes",1,0)</f>
        <v>0</v>
      </c>
      <c r="R75" s="105">
        <f>IF((R$20-Inputs!$E$97)&lt;0,0,IF((R$20-Inputs!$E$97)&gt;R$27,R$27,(R$20-Inputs!$E$97)+1))*IF(Inputs!$E$90="Yes",1,0)</f>
        <v>0</v>
      </c>
      <c r="S75" s="105">
        <f>IF((S$20-Inputs!$E$97)&lt;0,0,IF((S$20-Inputs!$E$97)&gt;S$27,S$27,(S$20-Inputs!$E$97)+1))*IF(Inputs!$E$90="Yes",1,0)</f>
        <v>0</v>
      </c>
      <c r="T75" s="105">
        <f>IF((T$20-Inputs!$E$97)&lt;0,0,IF((T$20-Inputs!$E$97)&gt;T$27,T$27,(T$20-Inputs!$E$97)+1))*IF(Inputs!$E$90="Yes",1,0)</f>
        <v>0</v>
      </c>
      <c r="U75" s="105">
        <f>IF((U$20-Inputs!$E$97)&lt;0,0,IF((U$20-Inputs!$E$97)&gt;U$27,U$27,(U$20-Inputs!$E$97)+1))*IF(Inputs!$E$90="Yes",1,0)</f>
        <v>0</v>
      </c>
      <c r="V75" s="105">
        <f>IF((V$20-Inputs!$E$97)&lt;0,0,IF((V$20-Inputs!$E$97)&gt;V$27,V$27,(V$20-Inputs!$E$97)+1))*IF(Inputs!$E$90="Yes",1,0)</f>
        <v>0</v>
      </c>
      <c r="W75" s="105">
        <f>IF((W$20-Inputs!$E$97)&lt;0,0,IF((W$20-Inputs!$E$97)&gt;W$27,W$27,(W$20-Inputs!$E$97)+1))*IF(Inputs!$E$90="Yes",1,0)</f>
        <v>0</v>
      </c>
      <c r="X75" s="105">
        <f>IF((X$20-Inputs!$E$97)&lt;0,0,IF((X$20-Inputs!$E$97)&gt;X$27,X$27,(X$20-Inputs!$E$97)+1))*IF(Inputs!$E$90="Yes",1,0)</f>
        <v>0</v>
      </c>
      <c r="Y75" s="105">
        <f>IF((Y$20-Inputs!$E$97)&lt;0,0,IF((Y$20-Inputs!$E$97)&gt;Y$27,Y$27,(Y$20-Inputs!$E$97)+1))*IF(Inputs!$E$90="Yes",1,0)</f>
        <v>0</v>
      </c>
      <c r="Z75" s="105">
        <f>IF((Z$20-Inputs!$E$97)&lt;0,0,IF((Z$20-Inputs!$E$97)&gt;Z$27,Z$27,(Z$20-Inputs!$E$97)+1))*IF(Inputs!$E$90="Yes",1,0)</f>
        <v>0</v>
      </c>
      <c r="AA75" s="105">
        <f>IF((AA$20-Inputs!$E$97)&lt;0,0,IF((AA$20-Inputs!$E$97)&gt;AA$27,AA$27,(AA$20-Inputs!$E$97)+1))*IF(Inputs!$E$90="Yes",1,0)</f>
        <v>0</v>
      </c>
      <c r="AB75" s="105">
        <f>IF((AB$20-Inputs!$E$97)&lt;0,0,IF((AB$20-Inputs!$E$97)&gt;AB$27,AB$27,(AB$20-Inputs!$E$97)+1))*IF(Inputs!$E$90="Yes",1,0)</f>
        <v>0</v>
      </c>
      <c r="AC75" s="105">
        <f>IF((AC$20-Inputs!$E$97)&lt;0,0,IF((AC$20-Inputs!$E$97)&gt;AC$27,AC$27,(AC$20-Inputs!$E$97)+1))*IF(Inputs!$E$90="Yes",1,0)</f>
        <v>0</v>
      </c>
      <c r="AD75" s="105">
        <f>IF((AD$20-Inputs!$E$97)&lt;0,0,IF((AD$20-Inputs!$E$97)&gt;AD$27,AD$27,(AD$20-Inputs!$E$97)+1))*IF(Inputs!$E$90="Yes",1,0)</f>
        <v>0</v>
      </c>
      <c r="AE75" s="105">
        <f>IF((AE$20-Inputs!$E$97)&lt;0,0,IF((AE$20-Inputs!$E$97)&gt;AE$27,AE$27,(AE$20-Inputs!$E$97)+1))*IF(Inputs!$E$90="Yes",1,0)</f>
        <v>0</v>
      </c>
      <c r="AF75" s="105">
        <f>IF((AF$20-Inputs!$E$97)&lt;0,0,IF((AF$20-Inputs!$E$97)&gt;AF$27,AF$27,(AF$20-Inputs!$E$97)+1))*IF(Inputs!$E$90="Yes",1,0)</f>
        <v>0</v>
      </c>
      <c r="AG75" s="105">
        <f>IF((AG$20-Inputs!$E$97)&lt;0,0,IF((AG$20-Inputs!$E$97)&gt;AG$27,AG$27,(AG$20-Inputs!$E$97)+1))*IF(Inputs!$E$90="Yes",1,0)</f>
        <v>0</v>
      </c>
      <c r="AH75" s="105">
        <f>IF((AH$20-Inputs!$E$97)&lt;0,0,IF((AH$20-Inputs!$E$97)&gt;AH$27,AH$27,(AH$20-Inputs!$E$97)+1))*IF(Inputs!$E$90="Yes",1,0)</f>
        <v>0</v>
      </c>
      <c r="AI75" s="105">
        <f>IF((AI$20-Inputs!$E$97)&lt;0,0,IF((AI$20-Inputs!$E$97)&gt;AI$27,AI$27,(AI$20-Inputs!$E$97)+1))*IF(Inputs!$E$90="Yes",1,0)</f>
        <v>0</v>
      </c>
      <c r="AJ75" s="105">
        <f>IF((AJ$20-Inputs!$E$97)&lt;0,0,IF((AJ$20-Inputs!$E$97)&gt;AJ$27,AJ$27,(AJ$20-Inputs!$E$97)+1))*IF(Inputs!$E$90="Yes",1,0)</f>
        <v>0</v>
      </c>
      <c r="AK75" s="105">
        <f>IF((AK$20-Inputs!$E$97)&lt;0,0,IF((AK$20-Inputs!$E$97)&gt;AK$27,AK$27,(AK$20-Inputs!$E$97)+1))*IF(Inputs!$E$90="Yes",1,0)</f>
        <v>0</v>
      </c>
      <c r="AL75" s="105">
        <f>IF((AL$20-Inputs!$E$97)&lt;0,0,IF((AL$20-Inputs!$E$97)&gt;AL$27,AL$27,(AL$20-Inputs!$E$97)+1))*IF(Inputs!$E$90="Yes",1,0)</f>
        <v>0</v>
      </c>
      <c r="AM75" s="105">
        <f>IF((AM$20-Inputs!$E$97)&lt;0,0,IF((AM$20-Inputs!$E$97)&gt;AM$27,AM$27,(AM$20-Inputs!$E$97)+1))*IF(Inputs!$E$90="Yes",1,0)</f>
        <v>0</v>
      </c>
      <c r="AN75" s="105">
        <f>IF((AN$20-Inputs!$E$97)&lt;0,0,IF((AN$20-Inputs!$E$97)&gt;AN$27,AN$27,(AN$20-Inputs!$E$97)+1))*IF(Inputs!$E$90="Yes",1,0)</f>
        <v>0</v>
      </c>
      <c r="AO75" s="105">
        <f>IF((AO$20-Inputs!$E$97)&lt;0,0,IF((AO$20-Inputs!$E$97)&gt;AO$27,AO$27,(AO$20-Inputs!$E$97)+1))*IF(Inputs!$E$90="Yes",1,0)</f>
        <v>0</v>
      </c>
      <c r="AP75" s="105">
        <f>IF((AP$20-Inputs!$E$97)&lt;0,0,IF((AP$20-Inputs!$E$97)&gt;AP$27,AP$27,(AP$20-Inputs!$E$97)+1))*IF(Inputs!$E$90="Yes",1,0)</f>
        <v>0</v>
      </c>
      <c r="AQ75" s="105">
        <f>IF((AQ$20-Inputs!$E$97)&lt;0,0,IF((AQ$20-Inputs!$E$97)&gt;AQ$27,AQ$27,(AQ$20-Inputs!$E$97)+1))*IF(Inputs!$E$90="Yes",1,0)</f>
        <v>0</v>
      </c>
      <c r="AR75" s="105">
        <f>IF((AR$20-Inputs!$E$97)&lt;0,0,IF((AR$20-Inputs!$E$97)&gt;AR$27,AR$27,(AR$20-Inputs!$E$97)+1))*IF(Inputs!$E$90="Yes",1,0)</f>
        <v>0</v>
      </c>
      <c r="AS75" s="105">
        <f>IF((AS$20-Inputs!$E$97)&lt;0,0,IF((AS$20-Inputs!$E$97)&gt;AS$27,AS$27,(AS$20-Inputs!$E$97)+1))*IF(Inputs!$E$90="Yes",1,0)</f>
        <v>0</v>
      </c>
      <c r="AT75" s="105">
        <f>IF((AT$20-Inputs!$E$97)&lt;0,0,IF((AT$20-Inputs!$E$97)&gt;AT$27,AT$27,(AT$20-Inputs!$E$97)+1))*IF(Inputs!$E$90="Yes",1,0)</f>
        <v>0</v>
      </c>
      <c r="AU75" s="105">
        <f>IF((AU$20-Inputs!$E$97)&lt;0,0,IF((AU$20-Inputs!$E$97)&gt;AU$27,AU$27,(AU$20-Inputs!$E$97)+1))*IF(Inputs!$E$90="Yes",1,0)</f>
        <v>0</v>
      </c>
      <c r="AV75" s="105">
        <f>IF((AV$20-Inputs!$E$97)&lt;0,0,IF((AV$20-Inputs!$E$97)&gt;AV$27,AV$27,(AV$20-Inputs!$E$97)+1))*IF(Inputs!$E$90="Yes",1,0)</f>
        <v>0</v>
      </c>
      <c r="AW75" s="105">
        <f>IF((AW$20-Inputs!$E$97)&lt;0,0,IF((AW$20-Inputs!$E$97)&gt;AW$27,AW$27,(AW$20-Inputs!$E$97)+1))*IF(Inputs!$E$90="Yes",1,0)</f>
        <v>0</v>
      </c>
      <c r="AX75" s="105">
        <f>IF((AX$20-Inputs!$E$97)&lt;0,0,IF((AX$20-Inputs!$E$97)&gt;AX$27,AX$27,(AX$20-Inputs!$E$97)+1))*IF(Inputs!$E$90="Yes",1,0)</f>
        <v>0</v>
      </c>
      <c r="AY75" s="105">
        <f>IF((AY$20-Inputs!$E$97)&lt;0,0,IF((AY$20-Inputs!$E$97)&gt;AY$27,AY$27,(AY$20-Inputs!$E$97)+1))*IF(Inputs!$E$90="Yes",1,0)</f>
        <v>0</v>
      </c>
      <c r="AZ75" s="105">
        <f>IF((AZ$20-Inputs!$E$97)&lt;0,0,IF((AZ$20-Inputs!$E$97)&gt;AZ$27,AZ$27,(AZ$20-Inputs!$E$97)+1))*IF(Inputs!$E$90="Yes",1,0)</f>
        <v>0</v>
      </c>
      <c r="BA75" s="105">
        <f>IF((BA$20-Inputs!$E$97)&lt;0,0,IF((BA$20-Inputs!$E$97)&gt;BA$27,BA$27,(BA$20-Inputs!$E$97)+1))*IF(Inputs!$E$90="Yes",1,0)</f>
        <v>0</v>
      </c>
      <c r="BB75" s="105">
        <f>IF((BB$20-Inputs!$E$97)&lt;0,0,IF((BB$20-Inputs!$E$97)&gt;BB$27,BB$27,(BB$20-Inputs!$E$97)+1))*IF(Inputs!$E$90="Yes",1,0)</f>
        <v>0</v>
      </c>
      <c r="BC75" s="105">
        <f>IF((BC$20-Inputs!$E$97)&lt;0,0,IF((BC$20-Inputs!$E$97)&gt;BC$27,BC$27,(BC$20-Inputs!$E$97)+1))*IF(Inputs!$E$90="Yes",1,0)</f>
        <v>0</v>
      </c>
      <c r="BD75" s="105">
        <f>IF((BD$20-Inputs!$E$97)&lt;0,0,IF((BD$20-Inputs!$E$97)&gt;BD$27,BD$27,(BD$20-Inputs!$E$97)+1))*IF(Inputs!$E$90="Yes",1,0)</f>
        <v>0</v>
      </c>
      <c r="BE75" s="105">
        <f>IF((BE$20-Inputs!$E$97)&lt;0,0,IF((BE$20-Inputs!$E$97)&gt;BE$27,BE$27,(BE$20-Inputs!$E$97)+1))*IF(Inputs!$E$90="Yes",1,0)</f>
        <v>0</v>
      </c>
      <c r="BF75" s="105">
        <f>IF((BF$20-Inputs!$E$97)&lt;0,0,IF((BF$20-Inputs!$E$97)&gt;BF$27,BF$27,(BF$20-Inputs!$E$97)+1))*IF(Inputs!$E$90="Yes",1,0)</f>
        <v>0</v>
      </c>
      <c r="BG75" s="105">
        <f>IF((BG$20-Inputs!$E$97)&lt;0,0,IF((BG$20-Inputs!$E$97)&gt;BG$27,BG$27,(BG$20-Inputs!$E$97)+1))*IF(Inputs!$E$90="Yes",1,0)</f>
        <v>0</v>
      </c>
      <c r="BH75" s="105">
        <f>IF((BH$20-Inputs!$E$97)&lt;0,0,IF((BH$20-Inputs!$E$97)&gt;BH$27,BH$27,(BH$20-Inputs!$E$97)+1))*IF(Inputs!$E$90="Yes",1,0)</f>
        <v>0</v>
      </c>
      <c r="BI75" s="105">
        <f>IF((BI$20-Inputs!$E$97)&lt;0,0,IF((BI$20-Inputs!$E$97)&gt;BI$27,BI$27,(BI$20-Inputs!$E$97)+1))*IF(Inputs!$E$90="Yes",1,0)</f>
        <v>0</v>
      </c>
      <c r="BJ75" s="105">
        <f>IF((BJ$20-Inputs!$E$97)&lt;0,0,IF((BJ$20-Inputs!$E$97)&gt;BJ$27,BJ$27,(BJ$20-Inputs!$E$97)+1))*IF(Inputs!$E$90="Yes",1,0)</f>
        <v>0</v>
      </c>
      <c r="BK75" s="105">
        <f>IF((BK$20-Inputs!$E$97)&lt;0,0,IF((BK$20-Inputs!$E$97)&gt;BK$27,BK$27,(BK$20-Inputs!$E$97)+1))*IF(Inputs!$E$90="Yes",1,0)</f>
        <v>0</v>
      </c>
      <c r="BL75" s="105">
        <f>IF((BL$20-Inputs!$E$97)&lt;0,0,IF((BL$20-Inputs!$E$97)&gt;BL$27,BL$27,(BL$20-Inputs!$E$97)+1))*IF(Inputs!$E$90="Yes",1,0)</f>
        <v>0</v>
      </c>
      <c r="BM75" s="105">
        <f>IF((BM$20-Inputs!$E$97)&lt;0,0,IF((BM$20-Inputs!$E$97)&gt;BM$27,BM$27,(BM$20-Inputs!$E$97)+1))*IF(Inputs!$E$90="Yes",1,0)</f>
        <v>0</v>
      </c>
      <c r="BN75" s="105">
        <f>IF((BN$20-Inputs!$E$97)&lt;0,0,IF((BN$20-Inputs!$E$97)&gt;BN$27,BN$27,(BN$20-Inputs!$E$97)+1))*IF(Inputs!$E$90="Yes",1,0)</f>
        <v>0</v>
      </c>
      <c r="BO75" s="105">
        <f>IF((BO$20-Inputs!$E$97)&lt;0,0,IF((BO$20-Inputs!$E$97)&gt;BO$27,BO$27,(BO$20-Inputs!$E$97)+1))*IF(Inputs!$E$90="Yes",1,0)</f>
        <v>0</v>
      </c>
      <c r="BP75" s="105">
        <f>IF((BP$20-Inputs!$E$97)&lt;0,0,IF((BP$20-Inputs!$E$97)&gt;BP$27,BP$27,(BP$20-Inputs!$E$97)+1))*IF(Inputs!$E$90="Yes",1,0)</f>
        <v>0</v>
      </c>
      <c r="BQ75" s="105">
        <f>IF((BQ$20-Inputs!$E$97)&lt;0,0,IF((BQ$20-Inputs!$E$97)&gt;BQ$27,BQ$27,(BQ$20-Inputs!$E$97)+1))*IF(Inputs!$E$90="Yes",1,0)</f>
        <v>0</v>
      </c>
      <c r="BR75" s="105">
        <f>IF((BR$20-Inputs!$E$97)&lt;0,0,IF((BR$20-Inputs!$E$97)&gt;BR$27,BR$27,(BR$20-Inputs!$E$97)+1))*IF(Inputs!$E$90="Yes",1,0)</f>
        <v>0</v>
      </c>
      <c r="BS75" s="105">
        <f>IF((BS$20-Inputs!$E$97)&lt;0,0,IF((BS$20-Inputs!$E$97)&gt;BS$27,BS$27,(BS$20-Inputs!$E$97)+1))*IF(Inputs!$E$90="Yes",1,0)</f>
        <v>0</v>
      </c>
      <c r="BT75" s="105">
        <f>IF((BT$20-Inputs!$E$97)&lt;0,0,IF((BT$20-Inputs!$E$97)&gt;BT$27,BT$27,(BT$20-Inputs!$E$97)+1))*IF(Inputs!$E$90="Yes",1,0)</f>
        <v>0</v>
      </c>
      <c r="BU75" s="105">
        <f>IF((BU$20-Inputs!$E$97)&lt;0,0,IF((BU$20-Inputs!$E$97)&gt;BU$27,BU$27,(BU$20-Inputs!$E$97)+1))*IF(Inputs!$E$90="Yes",1,0)</f>
        <v>0</v>
      </c>
      <c r="BV75" s="105">
        <f>IF((BV$20-Inputs!$E$97)&lt;0,0,IF((BV$20-Inputs!$E$97)&gt;BV$27,BV$27,(BV$20-Inputs!$E$97)+1))*IF(Inputs!$E$90="Yes",1,0)</f>
        <v>0</v>
      </c>
      <c r="BW75" s="105">
        <f>IF((BW$20-Inputs!$E$97)&lt;0,0,IF((BW$20-Inputs!$E$97)&gt;BW$27,BW$27,(BW$20-Inputs!$E$97)+1))*IF(Inputs!$E$90="Yes",1,0)</f>
        <v>0</v>
      </c>
      <c r="BX75" s="105">
        <f>IF((BX$20-Inputs!$E$97)&lt;0,0,IF((BX$20-Inputs!$E$97)&gt;BX$27,BX$27,(BX$20-Inputs!$E$97)+1))*IF(Inputs!$E$90="Yes",1,0)</f>
        <v>0</v>
      </c>
      <c r="BY75" s="105">
        <f>IF((BY$20-Inputs!$E$97)&lt;0,0,IF((BY$20-Inputs!$E$97)&gt;BY$27,BY$27,(BY$20-Inputs!$E$97)+1))*IF(Inputs!$E$90="Yes",1,0)</f>
        <v>0</v>
      </c>
      <c r="BZ75" s="105">
        <f>IF((BZ$20-Inputs!$E$97)&lt;0,0,IF((BZ$20-Inputs!$E$97)&gt;BZ$27,BZ$27,(BZ$20-Inputs!$E$97)+1))*IF(Inputs!$E$90="Yes",1,0)</f>
        <v>0</v>
      </c>
      <c r="CA75" s="105">
        <f>IF((CA$20-Inputs!$E$97)&lt;0,0,IF((CA$20-Inputs!$E$97)&gt;CA$27,CA$27,(CA$20-Inputs!$E$97)+1))*IF(Inputs!$E$90="Yes",1,0)</f>
        <v>0</v>
      </c>
      <c r="CB75" s="105">
        <f>IF((CB$20-Inputs!$E$97)&lt;0,0,IF((CB$20-Inputs!$E$97)&gt;CB$27,CB$27,(CB$20-Inputs!$E$97)+1))*IF(Inputs!$E$90="Yes",1,0)</f>
        <v>0</v>
      </c>
      <c r="CC75" s="105">
        <f>IF((CC$20-Inputs!$E$97)&lt;0,0,IF((CC$20-Inputs!$E$97)&gt;CC$27,CC$27,(CC$20-Inputs!$E$97)+1))*IF(Inputs!$E$90="Yes",1,0)</f>
        <v>0</v>
      </c>
      <c r="CD75" s="105">
        <f>IF((CD$20-Inputs!$E$97)&lt;0,0,IF((CD$20-Inputs!$E$97)&gt;CD$27,CD$27,(CD$20-Inputs!$E$97)+1))*IF(Inputs!$E$90="Yes",1,0)</f>
        <v>0</v>
      </c>
      <c r="CE75" s="105">
        <f>IF((CE$20-Inputs!$E$97)&lt;0,0,IF((CE$20-Inputs!$E$97)&gt;CE$27,CE$27,(CE$20-Inputs!$E$97)+1))*IF(Inputs!$E$90="Yes",1,0)</f>
        <v>0</v>
      </c>
      <c r="CF75" s="105">
        <f>IF((CF$20-Inputs!$E$97)&lt;0,0,IF((CF$20-Inputs!$E$97)&gt;CF$27,CF$27,(CF$20-Inputs!$E$97)+1))*IF(Inputs!$E$90="Yes",1,0)</f>
        <v>0</v>
      </c>
      <c r="CG75" s="105">
        <f>IF((CG$20-Inputs!$E$97)&lt;0,0,IF((CG$20-Inputs!$E$97)&gt;CG$27,CG$27,(CG$20-Inputs!$E$97)+1))*IF(Inputs!$E$90="Yes",1,0)</f>
        <v>0</v>
      </c>
      <c r="CH75" s="105">
        <f>IF((CH$20-Inputs!$E$97)&lt;0,0,IF((CH$20-Inputs!$E$97)&gt;CH$27,CH$27,(CH$20-Inputs!$E$97)+1))*IF(Inputs!$E$90="Yes",1,0)</f>
        <v>0</v>
      </c>
      <c r="CI75" s="105">
        <f>IF((CI$20-Inputs!$E$97)&lt;0,0,IF((CI$20-Inputs!$E$97)&gt;CI$27,CI$27,(CI$20-Inputs!$E$97)+1))*IF(Inputs!$E$90="Yes",1,0)</f>
        <v>0</v>
      </c>
      <c r="CJ75" s="105">
        <f>IF((CJ$20-Inputs!$E$97)&lt;0,0,IF((CJ$20-Inputs!$E$97)&gt;CJ$27,CJ$27,(CJ$20-Inputs!$E$97)+1))*IF(Inputs!$E$90="Yes",1,0)</f>
        <v>0</v>
      </c>
      <c r="CK75" s="105">
        <f>IF((CK$20-Inputs!$E$97)&lt;0,0,IF((CK$20-Inputs!$E$97)&gt;CK$27,CK$27,(CK$20-Inputs!$E$97)+1))*IF(Inputs!$E$90="Yes",1,0)</f>
        <v>0</v>
      </c>
      <c r="CL75" s="105">
        <f>IF((CL$20-Inputs!$E$97)&lt;0,0,IF((CL$20-Inputs!$E$97)&gt;CL$27,CL$27,(CL$20-Inputs!$E$97)+1))*IF(Inputs!$E$90="Yes",1,0)</f>
        <v>0</v>
      </c>
      <c r="CM75" s="105">
        <f>IF((CM$20-Inputs!$E$97)&lt;0,0,IF((CM$20-Inputs!$E$97)&gt;CM$27,CM$27,(CM$20-Inputs!$E$97)+1))*IF(Inputs!$E$90="Yes",1,0)</f>
        <v>0</v>
      </c>
      <c r="CN75" s="105">
        <f>IF((CN$20-Inputs!$E$97)&lt;0,0,IF((CN$20-Inputs!$E$97)&gt;CN$27,CN$27,(CN$20-Inputs!$E$97)+1))*IF(Inputs!$E$90="Yes",1,0)</f>
        <v>0</v>
      </c>
      <c r="CO75" s="105">
        <f>IF((CO$20-Inputs!$E$97)&lt;0,0,IF((CO$20-Inputs!$E$97)&gt;CO$27,CO$27,(CO$20-Inputs!$E$97)+1))*IF(Inputs!$E$90="Yes",1,0)</f>
        <v>0</v>
      </c>
      <c r="CP75" s="105">
        <f>IF((CP$20-Inputs!$E$97)&lt;0,0,IF((CP$20-Inputs!$E$97)&gt;CP$27,CP$27,(CP$20-Inputs!$E$97)+1))*IF(Inputs!$E$90="Yes",1,0)</f>
        <v>0</v>
      </c>
      <c r="CQ75" s="105">
        <f>IF((CQ$20-Inputs!$E$97)&lt;0,0,IF((CQ$20-Inputs!$E$97)&gt;CQ$27,CQ$27,(CQ$20-Inputs!$E$97)+1))*IF(Inputs!$E$90="Yes",1,0)</f>
        <v>0</v>
      </c>
      <c r="CR75" s="105">
        <f>IF((CR$20-Inputs!$E$97)&lt;0,0,IF((CR$20-Inputs!$E$97)&gt;CR$27,CR$27,(CR$20-Inputs!$E$97)+1))*IF(Inputs!$E$90="Yes",1,0)</f>
        <v>0</v>
      </c>
      <c r="CS75" s="105">
        <f>IF((CS$20-Inputs!$E$97)&lt;0,0,IF((CS$20-Inputs!$E$97)&gt;CS$27,CS$27,(CS$20-Inputs!$E$97)+1))*IF(Inputs!$E$90="Yes",1,0)</f>
        <v>0</v>
      </c>
      <c r="CT75" s="105">
        <f>IF((CT$20-Inputs!$E$97)&lt;0,0,IF((CT$20-Inputs!$E$97)&gt;CT$27,CT$27,(CT$20-Inputs!$E$97)+1))*IF(Inputs!$E$90="Yes",1,0)</f>
        <v>0</v>
      </c>
      <c r="CU75" s="105">
        <f>IF((CU$20-Inputs!$E$97)&lt;0,0,IF((CU$20-Inputs!$E$97)&gt;CU$27,CU$27,(CU$20-Inputs!$E$97)+1))*IF(Inputs!$E$90="Yes",1,0)</f>
        <v>0</v>
      </c>
      <c r="CV75" s="105">
        <f>IF((CV$20-Inputs!$E$97)&lt;0,0,IF((CV$20-Inputs!$E$97)&gt;CV$27,CV$27,(CV$20-Inputs!$E$97)+1))*IF(Inputs!$E$90="Yes",1,0)</f>
        <v>0</v>
      </c>
      <c r="CW75" s="105">
        <f>IF((CW$20-Inputs!$E$97)&lt;0,0,IF((CW$20-Inputs!$E$97)&gt;CW$27,CW$27,(CW$20-Inputs!$E$97)+1))*IF(Inputs!$E$90="Yes",1,0)</f>
        <v>0</v>
      </c>
      <c r="CX75" s="105">
        <f>IF((CX$20-Inputs!$E$97)&lt;0,0,IF((CX$20-Inputs!$E$97)&gt;CX$27,CX$27,(CX$20-Inputs!$E$97)+1))*IF(Inputs!$E$90="Yes",1,0)</f>
        <v>0</v>
      </c>
      <c r="CY75" s="105">
        <f>IF((CY$20-Inputs!$E$97)&lt;0,0,IF((CY$20-Inputs!$E$97)&gt;CY$27,CY$27,(CY$20-Inputs!$E$97)+1))*IF(Inputs!$E$90="Yes",1,0)</f>
        <v>0</v>
      </c>
      <c r="CZ75" s="105">
        <f>IF((CZ$20-Inputs!$E$97)&lt;0,0,IF((CZ$20-Inputs!$E$97)&gt;CZ$27,CZ$27,(CZ$20-Inputs!$E$97)+1))*IF(Inputs!$E$90="Yes",1,0)</f>
        <v>0</v>
      </c>
      <c r="DA75" s="105">
        <f>IF((DA$20-Inputs!$E$97)&lt;0,0,IF((DA$20-Inputs!$E$97)&gt;DA$27,DA$27,(DA$20-Inputs!$E$97)+1))*IF(Inputs!$E$90="Yes",1,0)</f>
        <v>0</v>
      </c>
      <c r="DB75" s="105">
        <f>IF((DB$20-Inputs!$E$97)&lt;0,0,IF((DB$20-Inputs!$E$97)&gt;DB$27,DB$27,(DB$20-Inputs!$E$97)+1))*IF(Inputs!$E$90="Yes",1,0)</f>
        <v>0</v>
      </c>
      <c r="DC75" s="105">
        <f>IF((DC$20-Inputs!$E$97)&lt;0,0,IF((DC$20-Inputs!$E$97)&gt;DC$27,DC$27,(DC$20-Inputs!$E$97)+1))*IF(Inputs!$E$90="Yes",1,0)</f>
        <v>0</v>
      </c>
      <c r="DD75" s="105">
        <f>IF((DD$20-Inputs!$E$97)&lt;0,0,IF((DD$20-Inputs!$E$97)&gt;DD$27,DD$27,(DD$20-Inputs!$E$97)+1))*IF(Inputs!$E$90="Yes",1,0)</f>
        <v>0</v>
      </c>
      <c r="DE75" s="105">
        <f>IF((DE$20-Inputs!$E$97)&lt;0,0,IF((DE$20-Inputs!$E$97)&gt;DE$27,DE$27,(DE$20-Inputs!$E$97)+1))*IF(Inputs!$E$90="Yes",1,0)</f>
        <v>0</v>
      </c>
      <c r="DF75" s="105">
        <f>IF((DF$20-Inputs!$E$97)&lt;0,0,IF((DF$20-Inputs!$E$97)&gt;DF$27,DF$27,(DF$20-Inputs!$E$97)+1))*IF(Inputs!$E$90="Yes",1,0)</f>
        <v>0</v>
      </c>
      <c r="DG75" s="105">
        <f>IF((DG$20-Inputs!$E$97)&lt;0,0,IF((DG$20-Inputs!$E$97)&gt;DG$27,DG$27,(DG$20-Inputs!$E$97)+1))*IF(Inputs!$E$90="Yes",1,0)</f>
        <v>0</v>
      </c>
      <c r="DH75" s="105">
        <f>IF((DH$20-Inputs!$E$97)&lt;0,0,IF((DH$20-Inputs!$E$97)&gt;DH$27,DH$27,(DH$20-Inputs!$E$97)+1))*IF(Inputs!$E$90="Yes",1,0)</f>
        <v>0</v>
      </c>
      <c r="DI75" s="105">
        <f>IF((DI$20-Inputs!$E$97)&lt;0,0,IF((DI$20-Inputs!$E$97)&gt;DI$27,DI$27,(DI$20-Inputs!$E$97)+1))*IF(Inputs!$E$90="Yes",1,0)</f>
        <v>0</v>
      </c>
      <c r="DJ75" s="105">
        <f>IF((DJ$20-Inputs!$E$97)&lt;0,0,IF((DJ$20-Inputs!$E$97)&gt;DJ$27,DJ$27,(DJ$20-Inputs!$E$97)+1))*IF(Inputs!$E$90="Yes",1,0)</f>
        <v>0</v>
      </c>
      <c r="DK75" s="105">
        <f>IF((DK$20-Inputs!$E$97)&lt;0,0,IF((DK$20-Inputs!$E$97)&gt;DK$27,DK$27,(DK$20-Inputs!$E$97)+1))*IF(Inputs!$E$90="Yes",1,0)</f>
        <v>0</v>
      </c>
      <c r="DL75" s="105">
        <f>IF((DL$20-Inputs!$E$97)&lt;0,0,IF((DL$20-Inputs!$E$97)&gt;DL$27,DL$27,(DL$20-Inputs!$E$97)+1))*IF(Inputs!$E$90="Yes",1,0)</f>
        <v>0</v>
      </c>
      <c r="DM75" s="105">
        <f>IF((DM$20-Inputs!$E$97)&lt;0,0,IF((DM$20-Inputs!$E$97)&gt;DM$27,DM$27,(DM$20-Inputs!$E$97)+1))*IF(Inputs!$E$90="Yes",1,0)</f>
        <v>0</v>
      </c>
      <c r="DN75" s="105">
        <f>IF((DN$20-Inputs!$E$97)&lt;0,0,IF((DN$20-Inputs!$E$97)&gt;DN$27,DN$27,(DN$20-Inputs!$E$97)+1))*IF(Inputs!$E$90="Yes",1,0)</f>
        <v>0</v>
      </c>
      <c r="DO75" s="105">
        <f>IF((DO$20-Inputs!$E$97)&lt;0,0,IF((DO$20-Inputs!$E$97)&gt;DO$27,DO$27,(DO$20-Inputs!$E$97)+1))*IF(Inputs!$E$90="Yes",1,0)</f>
        <v>0</v>
      </c>
      <c r="DP75" s="105">
        <f>IF((DP$20-Inputs!$E$97)&lt;0,0,IF((DP$20-Inputs!$E$97)&gt;DP$27,DP$27,(DP$20-Inputs!$E$97)+1))*IF(Inputs!$E$90="Yes",1,0)</f>
        <v>0</v>
      </c>
      <c r="DQ75" s="105">
        <f>IF((DQ$20-Inputs!$E$97)&lt;0,0,IF((DQ$20-Inputs!$E$97)&gt;DQ$27,DQ$27,(DQ$20-Inputs!$E$97)+1))*IF(Inputs!$E$90="Yes",1,0)</f>
        <v>0</v>
      </c>
      <c r="DR75" s="105">
        <f>IF((DR$20-Inputs!$E$97)&lt;0,0,IF((DR$20-Inputs!$E$97)&gt;DR$27,DR$27,(DR$20-Inputs!$E$97)+1))*IF(Inputs!$E$90="Yes",1,0)</f>
        <v>0</v>
      </c>
      <c r="DS75" s="105">
        <f>IF((DS$20-Inputs!$E$97)&lt;0,0,IF((DS$20-Inputs!$E$97)&gt;DS$27,DS$27,(DS$20-Inputs!$E$97)+1))*IF(Inputs!$E$90="Yes",1,0)</f>
        <v>0</v>
      </c>
      <c r="DT75" s="105">
        <f>IF((DT$20-Inputs!$E$97)&lt;0,0,IF((DT$20-Inputs!$E$97)&gt;DT$27,DT$27,(DT$20-Inputs!$E$97)+1))*IF(Inputs!$E$90="Yes",1,0)</f>
        <v>0</v>
      </c>
      <c r="DU75" s="105">
        <f>IF((DU$20-Inputs!$E$97)&lt;0,0,IF((DU$20-Inputs!$E$97)&gt;DU$27,DU$27,(DU$20-Inputs!$E$97)+1))*IF(Inputs!$E$90="Yes",1,0)</f>
        <v>0</v>
      </c>
    </row>
    <row r="76" spans="2:126" s="81" customFormat="1" ht="14.45" hidden="1" outlineLevel="2" x14ac:dyDescent="0.3">
      <c r="C76" s="574" t="s">
        <v>449</v>
      </c>
      <c r="G76" s="105">
        <f>IF((Inputs!$E$99-G$18)&lt;0,0,IF((Inputs!$E$99-G$18)&gt;G$27,G$27,(Inputs!$E$99-G$18)+1))*IF(Inputs!$E$90="Yes",1,0)</f>
        <v>0</v>
      </c>
      <c r="H76" s="105">
        <f>IF((Inputs!$E$99-H$18)&lt;0,0,IF((Inputs!$E$99-H$18)&gt;H$27,H$27,(Inputs!$E$99-H$18)+1))*IF(Inputs!$E$90="Yes",1,0)</f>
        <v>0</v>
      </c>
      <c r="I76" s="105">
        <f>IF((Inputs!$E$99-I$18)&lt;0,0,IF((Inputs!$E$99-I$18)&gt;I$27,I$27,(Inputs!$E$99-I$18)+1))*IF(Inputs!$E$90="Yes",1,0)</f>
        <v>0</v>
      </c>
      <c r="J76" s="105">
        <f>IF((Inputs!$E$99-J$18)&lt;0,0,IF((Inputs!$E$99-J$18)&gt;J$27,J$27,(Inputs!$E$99-J$18)+1))*IF(Inputs!$E$90="Yes",1,0)</f>
        <v>0</v>
      </c>
      <c r="K76" s="105">
        <f>IF((Inputs!$E$99-K$18)&lt;0,0,IF((Inputs!$E$99-K$18)&gt;K$27,K$27,(Inputs!$E$99-K$18)+1))*IF(Inputs!$E$90="Yes",1,0)</f>
        <v>0</v>
      </c>
      <c r="L76" s="105">
        <f>IF((Inputs!$E$99-L$18)&lt;0,0,IF((Inputs!$E$99-L$18)&gt;L$27,L$27,(Inputs!$E$99-L$18)+1))*IF(Inputs!$E$90="Yes",1,0)</f>
        <v>0</v>
      </c>
      <c r="M76" s="105">
        <f>IF((Inputs!$E$99-M$18)&lt;0,0,IF((Inputs!$E$99-M$18)&gt;M$27,M$27,(Inputs!$E$99-M$18)+1))*IF(Inputs!$E$90="Yes",1,0)</f>
        <v>0</v>
      </c>
      <c r="N76" s="105">
        <f>IF((Inputs!$E$99-N$18)&lt;0,0,IF((Inputs!$E$99-N$18)&gt;N$27,N$27,(Inputs!$E$99-N$18)+1))*IF(Inputs!$E$90="Yes",1,0)</f>
        <v>0</v>
      </c>
      <c r="O76" s="105">
        <f>IF((Inputs!$E$99-O$18)&lt;0,0,IF((Inputs!$E$99-O$18)&gt;O$27,O$27,(Inputs!$E$99-O$18)+1))*IF(Inputs!$E$90="Yes",1,0)</f>
        <v>0</v>
      </c>
      <c r="P76" s="105">
        <f>IF((Inputs!$E$99-P$18)&lt;0,0,IF((Inputs!$E$99-P$18)&gt;P$27,P$27,(Inputs!$E$99-P$18)+1))*IF(Inputs!$E$90="Yes",1,0)</f>
        <v>0</v>
      </c>
      <c r="Q76" s="105">
        <f>IF((Inputs!$E$99-Q$18)&lt;0,0,IF((Inputs!$E$99-Q$18)&gt;Q$27,Q$27,(Inputs!$E$99-Q$18)+1))*IF(Inputs!$E$90="Yes",1,0)</f>
        <v>0</v>
      </c>
      <c r="R76" s="105">
        <f>IF((Inputs!$E$99-R$18)&lt;0,0,IF((Inputs!$E$99-R$18)&gt;R$27,R$27,(Inputs!$E$99-R$18)+1))*IF(Inputs!$E$90="Yes",1,0)</f>
        <v>0</v>
      </c>
      <c r="S76" s="105">
        <f>IF((Inputs!$E$99-S$18)&lt;0,0,IF((Inputs!$E$99-S$18)&gt;S$27,S$27,(Inputs!$E$99-S$18)+1))*IF(Inputs!$E$90="Yes",1,0)</f>
        <v>0</v>
      </c>
      <c r="T76" s="105">
        <f>IF((Inputs!$E$99-T$18)&lt;0,0,IF((Inputs!$E$99-T$18)&gt;T$27,T$27,(Inputs!$E$99-T$18)+1))*IF(Inputs!$E$90="Yes",1,0)</f>
        <v>0</v>
      </c>
      <c r="U76" s="105">
        <f>IF((Inputs!$E$99-U$18)&lt;0,0,IF((Inputs!$E$99-U$18)&gt;U$27,U$27,(Inputs!$E$99-U$18)+1))*IF(Inputs!$E$90="Yes",1,0)</f>
        <v>0</v>
      </c>
      <c r="V76" s="105">
        <f>IF((Inputs!$E$99-V$18)&lt;0,0,IF((Inputs!$E$99-V$18)&gt;V$27,V$27,(Inputs!$E$99-V$18)+1))*IF(Inputs!$E$90="Yes",1,0)</f>
        <v>0</v>
      </c>
      <c r="W76" s="105">
        <f>IF((Inputs!$E$99-W$18)&lt;0,0,IF((Inputs!$E$99-W$18)&gt;W$27,W$27,(Inputs!$E$99-W$18)+1))*IF(Inputs!$E$90="Yes",1,0)</f>
        <v>0</v>
      </c>
      <c r="X76" s="105">
        <f>IF((Inputs!$E$99-X$18)&lt;0,0,IF((Inputs!$E$99-X$18)&gt;X$27,X$27,(Inputs!$E$99-X$18)+1))*IF(Inputs!$E$90="Yes",1,0)</f>
        <v>0</v>
      </c>
      <c r="Y76" s="105">
        <f>IF((Inputs!$E$99-Y$18)&lt;0,0,IF((Inputs!$E$99-Y$18)&gt;Y$27,Y$27,(Inputs!$E$99-Y$18)+1))*IF(Inputs!$E$90="Yes",1,0)</f>
        <v>0</v>
      </c>
      <c r="Z76" s="105">
        <f>IF((Inputs!$E$99-Z$18)&lt;0,0,IF((Inputs!$E$99-Z$18)&gt;Z$27,Z$27,(Inputs!$E$99-Z$18)+1))*IF(Inputs!$E$90="Yes",1,0)</f>
        <v>0</v>
      </c>
      <c r="AA76" s="105">
        <f>IF((Inputs!$E$99-AA$18)&lt;0,0,IF((Inputs!$E$99-AA$18)&gt;AA$27,AA$27,(Inputs!$E$99-AA$18)+1))*IF(Inputs!$E$90="Yes",1,0)</f>
        <v>0</v>
      </c>
      <c r="AB76" s="105">
        <f>IF((Inputs!$E$99-AB$18)&lt;0,0,IF((Inputs!$E$99-AB$18)&gt;AB$27,AB$27,(Inputs!$E$99-AB$18)+1))*IF(Inputs!$E$90="Yes",1,0)</f>
        <v>0</v>
      </c>
      <c r="AC76" s="105">
        <f>IF((Inputs!$E$99-AC$18)&lt;0,0,IF((Inputs!$E$99-AC$18)&gt;AC$27,AC$27,(Inputs!$E$99-AC$18)+1))*IF(Inputs!$E$90="Yes",1,0)</f>
        <v>0</v>
      </c>
      <c r="AD76" s="105">
        <f>IF((Inputs!$E$99-AD$18)&lt;0,0,IF((Inputs!$E$99-AD$18)&gt;AD$27,AD$27,(Inputs!$E$99-AD$18)+1))*IF(Inputs!$E$90="Yes",1,0)</f>
        <v>0</v>
      </c>
      <c r="AE76" s="105">
        <f>IF((Inputs!$E$99-AE$18)&lt;0,0,IF((Inputs!$E$99-AE$18)&gt;AE$27,AE$27,(Inputs!$E$99-AE$18)+1))*IF(Inputs!$E$90="Yes",1,0)</f>
        <v>0</v>
      </c>
      <c r="AF76" s="105">
        <f>IF((Inputs!$E$99-AF$18)&lt;0,0,IF((Inputs!$E$99-AF$18)&gt;AF$27,AF$27,(Inputs!$E$99-AF$18)+1))*IF(Inputs!$E$90="Yes",1,0)</f>
        <v>0</v>
      </c>
      <c r="AG76" s="105">
        <f>IF((Inputs!$E$99-AG$18)&lt;0,0,IF((Inputs!$E$99-AG$18)&gt;AG$27,AG$27,(Inputs!$E$99-AG$18)+1))*IF(Inputs!$E$90="Yes",1,0)</f>
        <v>0</v>
      </c>
      <c r="AH76" s="105">
        <f>IF((Inputs!$E$99-AH$18)&lt;0,0,IF((Inputs!$E$99-AH$18)&gt;AH$27,AH$27,(Inputs!$E$99-AH$18)+1))*IF(Inputs!$E$90="Yes",1,0)</f>
        <v>0</v>
      </c>
      <c r="AI76" s="105">
        <f>IF((Inputs!$E$99-AI$18)&lt;0,0,IF((Inputs!$E$99-AI$18)&gt;AI$27,AI$27,(Inputs!$E$99-AI$18)+1))*IF(Inputs!$E$90="Yes",1,0)</f>
        <v>0</v>
      </c>
      <c r="AJ76" s="105">
        <f>IF((Inputs!$E$99-AJ$18)&lt;0,0,IF((Inputs!$E$99-AJ$18)&gt;AJ$27,AJ$27,(Inputs!$E$99-AJ$18)+1))*IF(Inputs!$E$90="Yes",1,0)</f>
        <v>0</v>
      </c>
      <c r="AK76" s="105">
        <f>IF((Inputs!$E$99-AK$18)&lt;0,0,IF((Inputs!$E$99-AK$18)&gt;AK$27,AK$27,(Inputs!$E$99-AK$18)+1))*IF(Inputs!$E$90="Yes",1,0)</f>
        <v>0</v>
      </c>
      <c r="AL76" s="105">
        <f>IF((Inputs!$E$99-AL$18)&lt;0,0,IF((Inputs!$E$99-AL$18)&gt;AL$27,AL$27,(Inputs!$E$99-AL$18)+1))*IF(Inputs!$E$90="Yes",1,0)</f>
        <v>0</v>
      </c>
      <c r="AM76" s="105">
        <f>IF((Inputs!$E$99-AM$18)&lt;0,0,IF((Inputs!$E$99-AM$18)&gt;AM$27,AM$27,(Inputs!$E$99-AM$18)+1))*IF(Inputs!$E$90="Yes",1,0)</f>
        <v>0</v>
      </c>
      <c r="AN76" s="105">
        <f>IF((Inputs!$E$99-AN$18)&lt;0,0,IF((Inputs!$E$99-AN$18)&gt;AN$27,AN$27,(Inputs!$E$99-AN$18)+1))*IF(Inputs!$E$90="Yes",1,0)</f>
        <v>0</v>
      </c>
      <c r="AO76" s="105">
        <f>IF((Inputs!$E$99-AO$18)&lt;0,0,IF((Inputs!$E$99-AO$18)&gt;AO$27,AO$27,(Inputs!$E$99-AO$18)+1))*IF(Inputs!$E$90="Yes",1,0)</f>
        <v>0</v>
      </c>
      <c r="AP76" s="105">
        <f>IF((Inputs!$E$99-AP$18)&lt;0,0,IF((Inputs!$E$99-AP$18)&gt;AP$27,AP$27,(Inputs!$E$99-AP$18)+1))*IF(Inputs!$E$90="Yes",1,0)</f>
        <v>0</v>
      </c>
      <c r="AQ76" s="105">
        <f>IF((Inputs!$E$99-AQ$18)&lt;0,0,IF((Inputs!$E$99-AQ$18)&gt;AQ$27,AQ$27,(Inputs!$E$99-AQ$18)+1))*IF(Inputs!$E$90="Yes",1,0)</f>
        <v>0</v>
      </c>
      <c r="AR76" s="105">
        <f>IF((Inputs!$E$99-AR$18)&lt;0,0,IF((Inputs!$E$99-AR$18)&gt;AR$27,AR$27,(Inputs!$E$99-AR$18)+1))*IF(Inputs!$E$90="Yes",1,0)</f>
        <v>0</v>
      </c>
      <c r="AS76" s="105">
        <f>IF((Inputs!$E$99-AS$18)&lt;0,0,IF((Inputs!$E$99-AS$18)&gt;AS$27,AS$27,(Inputs!$E$99-AS$18)+1))*IF(Inputs!$E$90="Yes",1,0)</f>
        <v>0</v>
      </c>
      <c r="AT76" s="105">
        <f>IF((Inputs!$E$99-AT$18)&lt;0,0,IF((Inputs!$E$99-AT$18)&gt;AT$27,AT$27,(Inputs!$E$99-AT$18)+1))*IF(Inputs!$E$90="Yes",1,0)</f>
        <v>0</v>
      </c>
      <c r="AU76" s="105">
        <f>IF((Inputs!$E$99-AU$18)&lt;0,0,IF((Inputs!$E$99-AU$18)&gt;AU$27,AU$27,(Inputs!$E$99-AU$18)+1))*IF(Inputs!$E$90="Yes",1,0)</f>
        <v>0</v>
      </c>
      <c r="AV76" s="105">
        <f>IF((Inputs!$E$99-AV$18)&lt;0,0,IF((Inputs!$E$99-AV$18)&gt;AV$27,AV$27,(Inputs!$E$99-AV$18)+1))*IF(Inputs!$E$90="Yes",1,0)</f>
        <v>0</v>
      </c>
      <c r="AW76" s="105">
        <f>IF((Inputs!$E$99-AW$18)&lt;0,0,IF((Inputs!$E$99-AW$18)&gt;AW$27,AW$27,(Inputs!$E$99-AW$18)+1))*IF(Inputs!$E$90="Yes",1,0)</f>
        <v>0</v>
      </c>
      <c r="AX76" s="105">
        <f>IF((Inputs!$E$99-AX$18)&lt;0,0,IF((Inputs!$E$99-AX$18)&gt;AX$27,AX$27,(Inputs!$E$99-AX$18)+1))*IF(Inputs!$E$90="Yes",1,0)</f>
        <v>0</v>
      </c>
      <c r="AY76" s="105">
        <f>IF((Inputs!$E$99-AY$18)&lt;0,0,IF((Inputs!$E$99-AY$18)&gt;AY$27,AY$27,(Inputs!$E$99-AY$18)+1))*IF(Inputs!$E$90="Yes",1,0)</f>
        <v>0</v>
      </c>
      <c r="AZ76" s="105">
        <f>IF((Inputs!$E$99-AZ$18)&lt;0,0,IF((Inputs!$E$99-AZ$18)&gt;AZ$27,AZ$27,(Inputs!$E$99-AZ$18)+1))*IF(Inputs!$E$90="Yes",1,0)</f>
        <v>0</v>
      </c>
      <c r="BA76" s="105">
        <f>IF((Inputs!$E$99-BA$18)&lt;0,0,IF((Inputs!$E$99-BA$18)&gt;BA$27,BA$27,(Inputs!$E$99-BA$18)+1))*IF(Inputs!$E$90="Yes",1,0)</f>
        <v>0</v>
      </c>
      <c r="BB76" s="105">
        <f>IF((Inputs!$E$99-BB$18)&lt;0,0,IF((Inputs!$E$99-BB$18)&gt;BB$27,BB$27,(Inputs!$E$99-BB$18)+1))*IF(Inputs!$E$90="Yes",1,0)</f>
        <v>0</v>
      </c>
      <c r="BC76" s="105">
        <f>IF((Inputs!$E$99-BC$18)&lt;0,0,IF((Inputs!$E$99-BC$18)&gt;BC$27,BC$27,(Inputs!$E$99-BC$18)+1))*IF(Inputs!$E$90="Yes",1,0)</f>
        <v>0</v>
      </c>
      <c r="BD76" s="105">
        <f>IF((Inputs!$E$99-BD$18)&lt;0,0,IF((Inputs!$E$99-BD$18)&gt;BD$27,BD$27,(Inputs!$E$99-BD$18)+1))*IF(Inputs!$E$90="Yes",1,0)</f>
        <v>0</v>
      </c>
      <c r="BE76" s="105">
        <f>IF((Inputs!$E$99-BE$18)&lt;0,0,IF((Inputs!$E$99-BE$18)&gt;BE$27,BE$27,(Inputs!$E$99-BE$18)+1))*IF(Inputs!$E$90="Yes",1,0)</f>
        <v>0</v>
      </c>
      <c r="BF76" s="105">
        <f>IF((Inputs!$E$99-BF$18)&lt;0,0,IF((Inputs!$E$99-BF$18)&gt;BF$27,BF$27,(Inputs!$E$99-BF$18)+1))*IF(Inputs!$E$90="Yes",1,0)</f>
        <v>0</v>
      </c>
      <c r="BG76" s="105">
        <f>IF((Inputs!$E$99-BG$18)&lt;0,0,IF((Inputs!$E$99-BG$18)&gt;BG$27,BG$27,(Inputs!$E$99-BG$18)+1))*IF(Inputs!$E$90="Yes",1,0)</f>
        <v>0</v>
      </c>
      <c r="BH76" s="105">
        <f>IF((Inputs!$E$99-BH$18)&lt;0,0,IF((Inputs!$E$99-BH$18)&gt;BH$27,BH$27,(Inputs!$E$99-BH$18)+1))*IF(Inputs!$E$90="Yes",1,0)</f>
        <v>0</v>
      </c>
      <c r="BI76" s="105">
        <f>IF((Inputs!$E$99-BI$18)&lt;0,0,IF((Inputs!$E$99-BI$18)&gt;BI$27,BI$27,(Inputs!$E$99-BI$18)+1))*IF(Inputs!$E$90="Yes",1,0)</f>
        <v>0</v>
      </c>
      <c r="BJ76" s="105">
        <f>IF((Inputs!$E$99-BJ$18)&lt;0,0,IF((Inputs!$E$99-BJ$18)&gt;BJ$27,BJ$27,(Inputs!$E$99-BJ$18)+1))*IF(Inputs!$E$90="Yes",1,0)</f>
        <v>0</v>
      </c>
      <c r="BK76" s="105">
        <f>IF((Inputs!$E$99-BK$18)&lt;0,0,IF((Inputs!$E$99-BK$18)&gt;BK$27,BK$27,(Inputs!$E$99-BK$18)+1))*IF(Inputs!$E$90="Yes",1,0)</f>
        <v>0</v>
      </c>
      <c r="BL76" s="105">
        <f>IF((Inputs!$E$99-BL$18)&lt;0,0,IF((Inputs!$E$99-BL$18)&gt;BL$27,BL$27,(Inputs!$E$99-BL$18)+1))*IF(Inputs!$E$90="Yes",1,0)</f>
        <v>0</v>
      </c>
      <c r="BM76" s="105">
        <f>IF((Inputs!$E$99-BM$18)&lt;0,0,IF((Inputs!$E$99-BM$18)&gt;BM$27,BM$27,(Inputs!$E$99-BM$18)+1))*IF(Inputs!$E$90="Yes",1,0)</f>
        <v>0</v>
      </c>
      <c r="BN76" s="105">
        <f>IF((Inputs!$E$99-BN$18)&lt;0,0,IF((Inputs!$E$99-BN$18)&gt;BN$27,BN$27,(Inputs!$E$99-BN$18)+1))*IF(Inputs!$E$90="Yes",1,0)</f>
        <v>0</v>
      </c>
      <c r="BO76" s="105">
        <f>IF((Inputs!$E$99-BO$18)&lt;0,0,IF((Inputs!$E$99-BO$18)&gt;BO$27,BO$27,(Inputs!$E$99-BO$18)+1))*IF(Inputs!$E$90="Yes",1,0)</f>
        <v>0</v>
      </c>
      <c r="BP76" s="105">
        <f>IF((Inputs!$E$99-BP$18)&lt;0,0,IF((Inputs!$E$99-BP$18)&gt;BP$27,BP$27,(Inputs!$E$99-BP$18)+1))*IF(Inputs!$E$90="Yes",1,0)</f>
        <v>0</v>
      </c>
      <c r="BQ76" s="105">
        <f>IF((Inputs!$E$99-BQ$18)&lt;0,0,IF((Inputs!$E$99-BQ$18)&gt;BQ$27,BQ$27,(Inputs!$E$99-BQ$18)+1))*IF(Inputs!$E$90="Yes",1,0)</f>
        <v>0</v>
      </c>
      <c r="BR76" s="105">
        <f>IF((Inputs!$E$99-BR$18)&lt;0,0,IF((Inputs!$E$99-BR$18)&gt;BR$27,BR$27,(Inputs!$E$99-BR$18)+1))*IF(Inputs!$E$90="Yes",1,0)</f>
        <v>0</v>
      </c>
      <c r="BS76" s="105">
        <f>IF((Inputs!$E$99-BS$18)&lt;0,0,IF((Inputs!$E$99-BS$18)&gt;BS$27,BS$27,(Inputs!$E$99-BS$18)+1))*IF(Inputs!$E$90="Yes",1,0)</f>
        <v>0</v>
      </c>
      <c r="BT76" s="105">
        <f>IF((Inputs!$E$99-BT$18)&lt;0,0,IF((Inputs!$E$99-BT$18)&gt;BT$27,BT$27,(Inputs!$E$99-BT$18)+1))*IF(Inputs!$E$90="Yes",1,0)</f>
        <v>0</v>
      </c>
      <c r="BU76" s="105">
        <f>IF((Inputs!$E$99-BU$18)&lt;0,0,IF((Inputs!$E$99-BU$18)&gt;BU$27,BU$27,(Inputs!$E$99-BU$18)+1))*IF(Inputs!$E$90="Yes",1,0)</f>
        <v>0</v>
      </c>
      <c r="BV76" s="105">
        <f>IF((Inputs!$E$99-BV$18)&lt;0,0,IF((Inputs!$E$99-BV$18)&gt;BV$27,BV$27,(Inputs!$E$99-BV$18)+1))*IF(Inputs!$E$90="Yes",1,0)</f>
        <v>0</v>
      </c>
      <c r="BW76" s="105">
        <f>IF((Inputs!$E$99-BW$18)&lt;0,0,IF((Inputs!$E$99-BW$18)&gt;BW$27,BW$27,(Inputs!$E$99-BW$18)+1))*IF(Inputs!$E$90="Yes",1,0)</f>
        <v>0</v>
      </c>
      <c r="BX76" s="105">
        <f>IF((Inputs!$E$99-BX$18)&lt;0,0,IF((Inputs!$E$99-BX$18)&gt;BX$27,BX$27,(Inputs!$E$99-BX$18)+1))*IF(Inputs!$E$90="Yes",1,0)</f>
        <v>0</v>
      </c>
      <c r="BY76" s="105">
        <f>IF((Inputs!$E$99-BY$18)&lt;0,0,IF((Inputs!$E$99-BY$18)&gt;BY$27,BY$27,(Inputs!$E$99-BY$18)+1))*IF(Inputs!$E$90="Yes",1,0)</f>
        <v>0</v>
      </c>
      <c r="BZ76" s="105">
        <f>IF((Inputs!$E$99-BZ$18)&lt;0,0,IF((Inputs!$E$99-BZ$18)&gt;BZ$27,BZ$27,(Inputs!$E$99-BZ$18)+1))*IF(Inputs!$E$90="Yes",1,0)</f>
        <v>0</v>
      </c>
      <c r="CA76" s="105">
        <f>IF((Inputs!$E$99-CA$18)&lt;0,0,IF((Inputs!$E$99-CA$18)&gt;CA$27,CA$27,(Inputs!$E$99-CA$18)+1))*IF(Inputs!$E$90="Yes",1,0)</f>
        <v>0</v>
      </c>
      <c r="CB76" s="105">
        <f>IF((Inputs!$E$99-CB$18)&lt;0,0,IF((Inputs!$E$99-CB$18)&gt;CB$27,CB$27,(Inputs!$E$99-CB$18)+1))*IF(Inputs!$E$90="Yes",1,0)</f>
        <v>0</v>
      </c>
      <c r="CC76" s="105">
        <f>IF((Inputs!$E$99-CC$18)&lt;0,0,IF((Inputs!$E$99-CC$18)&gt;CC$27,CC$27,(Inputs!$E$99-CC$18)+1))*IF(Inputs!$E$90="Yes",1,0)</f>
        <v>0</v>
      </c>
      <c r="CD76" s="105">
        <f>IF((Inputs!$E$99-CD$18)&lt;0,0,IF((Inputs!$E$99-CD$18)&gt;CD$27,CD$27,(Inputs!$E$99-CD$18)+1))*IF(Inputs!$E$90="Yes",1,0)</f>
        <v>0</v>
      </c>
      <c r="CE76" s="105">
        <f>IF((Inputs!$E$99-CE$18)&lt;0,0,IF((Inputs!$E$99-CE$18)&gt;CE$27,CE$27,(Inputs!$E$99-CE$18)+1))*IF(Inputs!$E$90="Yes",1,0)</f>
        <v>0</v>
      </c>
      <c r="CF76" s="105">
        <f>IF((Inputs!$E$99-CF$18)&lt;0,0,IF((Inputs!$E$99-CF$18)&gt;CF$27,CF$27,(Inputs!$E$99-CF$18)+1))*IF(Inputs!$E$90="Yes",1,0)</f>
        <v>0</v>
      </c>
      <c r="CG76" s="105">
        <f>IF((Inputs!$E$99-CG$18)&lt;0,0,IF((Inputs!$E$99-CG$18)&gt;CG$27,CG$27,(Inputs!$E$99-CG$18)+1))*IF(Inputs!$E$90="Yes",1,0)</f>
        <v>0</v>
      </c>
      <c r="CH76" s="105">
        <f>IF((Inputs!$E$99-CH$18)&lt;0,0,IF((Inputs!$E$99-CH$18)&gt;CH$27,CH$27,(Inputs!$E$99-CH$18)+1))*IF(Inputs!$E$90="Yes",1,0)</f>
        <v>0</v>
      </c>
      <c r="CI76" s="105">
        <f>IF((Inputs!$E$99-CI$18)&lt;0,0,IF((Inputs!$E$99-CI$18)&gt;CI$27,CI$27,(Inputs!$E$99-CI$18)+1))*IF(Inputs!$E$90="Yes",1,0)</f>
        <v>0</v>
      </c>
      <c r="CJ76" s="105">
        <f>IF((Inputs!$E$99-CJ$18)&lt;0,0,IF((Inputs!$E$99-CJ$18)&gt;CJ$27,CJ$27,(Inputs!$E$99-CJ$18)+1))*IF(Inputs!$E$90="Yes",1,0)</f>
        <v>0</v>
      </c>
      <c r="CK76" s="105">
        <f>IF((Inputs!$E$99-CK$18)&lt;0,0,IF((Inputs!$E$99-CK$18)&gt;CK$27,CK$27,(Inputs!$E$99-CK$18)+1))*IF(Inputs!$E$90="Yes",1,0)</f>
        <v>0</v>
      </c>
      <c r="CL76" s="105">
        <f>IF((Inputs!$E$99-CL$18)&lt;0,0,IF((Inputs!$E$99-CL$18)&gt;CL$27,CL$27,(Inputs!$E$99-CL$18)+1))*IF(Inputs!$E$90="Yes",1,0)</f>
        <v>0</v>
      </c>
      <c r="CM76" s="105">
        <f>IF((Inputs!$E$99-CM$18)&lt;0,0,IF((Inputs!$E$99-CM$18)&gt;CM$27,CM$27,(Inputs!$E$99-CM$18)+1))*IF(Inputs!$E$90="Yes",1,0)</f>
        <v>0</v>
      </c>
      <c r="CN76" s="105">
        <f>IF((Inputs!$E$99-CN$18)&lt;0,0,IF((Inputs!$E$99-CN$18)&gt;CN$27,CN$27,(Inputs!$E$99-CN$18)+1))*IF(Inputs!$E$90="Yes",1,0)</f>
        <v>0</v>
      </c>
      <c r="CO76" s="105">
        <f>IF((Inputs!$E$99-CO$18)&lt;0,0,IF((Inputs!$E$99-CO$18)&gt;CO$27,CO$27,(Inputs!$E$99-CO$18)+1))*IF(Inputs!$E$90="Yes",1,0)</f>
        <v>0</v>
      </c>
      <c r="CP76" s="105">
        <f>IF((Inputs!$E$99-CP$18)&lt;0,0,IF((Inputs!$E$99-CP$18)&gt;CP$27,CP$27,(Inputs!$E$99-CP$18)+1))*IF(Inputs!$E$90="Yes",1,0)</f>
        <v>0</v>
      </c>
      <c r="CQ76" s="105">
        <f>IF((Inputs!$E$99-CQ$18)&lt;0,0,IF((Inputs!$E$99-CQ$18)&gt;CQ$27,CQ$27,(Inputs!$E$99-CQ$18)+1))*IF(Inputs!$E$90="Yes",1,0)</f>
        <v>0</v>
      </c>
      <c r="CR76" s="105">
        <f>IF((Inputs!$E$99-CR$18)&lt;0,0,IF((Inputs!$E$99-CR$18)&gt;CR$27,CR$27,(Inputs!$E$99-CR$18)+1))*IF(Inputs!$E$90="Yes",1,0)</f>
        <v>0</v>
      </c>
      <c r="CS76" s="105">
        <f>IF((Inputs!$E$99-CS$18)&lt;0,0,IF((Inputs!$E$99-CS$18)&gt;CS$27,CS$27,(Inputs!$E$99-CS$18)+1))*IF(Inputs!$E$90="Yes",1,0)</f>
        <v>0</v>
      </c>
      <c r="CT76" s="105">
        <f>IF((Inputs!$E$99-CT$18)&lt;0,0,IF((Inputs!$E$99-CT$18)&gt;CT$27,CT$27,(Inputs!$E$99-CT$18)+1))*IF(Inputs!$E$90="Yes",1,0)</f>
        <v>0</v>
      </c>
      <c r="CU76" s="105">
        <f>IF((Inputs!$E$99-CU$18)&lt;0,0,IF((Inputs!$E$99-CU$18)&gt;CU$27,CU$27,(Inputs!$E$99-CU$18)+1))*IF(Inputs!$E$90="Yes",1,0)</f>
        <v>0</v>
      </c>
      <c r="CV76" s="105">
        <f>IF((Inputs!$E$99-CV$18)&lt;0,0,IF((Inputs!$E$99-CV$18)&gt;CV$27,CV$27,(Inputs!$E$99-CV$18)+1))*IF(Inputs!$E$90="Yes",1,0)</f>
        <v>0</v>
      </c>
      <c r="CW76" s="105">
        <f>IF((Inputs!$E$99-CW$18)&lt;0,0,IF((Inputs!$E$99-CW$18)&gt;CW$27,CW$27,(Inputs!$E$99-CW$18)+1))*IF(Inputs!$E$90="Yes",1,0)</f>
        <v>0</v>
      </c>
      <c r="CX76" s="105">
        <f>IF((Inputs!$E$99-CX$18)&lt;0,0,IF((Inputs!$E$99-CX$18)&gt;CX$27,CX$27,(Inputs!$E$99-CX$18)+1))*IF(Inputs!$E$90="Yes",1,0)</f>
        <v>0</v>
      </c>
      <c r="CY76" s="105">
        <f>IF((Inputs!$E$99-CY$18)&lt;0,0,IF((Inputs!$E$99-CY$18)&gt;CY$27,CY$27,(Inputs!$E$99-CY$18)+1))*IF(Inputs!$E$90="Yes",1,0)</f>
        <v>0</v>
      </c>
      <c r="CZ76" s="105">
        <f>IF((Inputs!$E$99-CZ$18)&lt;0,0,IF((Inputs!$E$99-CZ$18)&gt;CZ$27,CZ$27,(Inputs!$E$99-CZ$18)+1))*IF(Inputs!$E$90="Yes",1,0)</f>
        <v>0</v>
      </c>
      <c r="DA76" s="105">
        <f>IF((Inputs!$E$99-DA$18)&lt;0,0,IF((Inputs!$E$99-DA$18)&gt;DA$27,DA$27,(Inputs!$E$99-DA$18)+1))*IF(Inputs!$E$90="Yes",1,0)</f>
        <v>0</v>
      </c>
      <c r="DB76" s="105">
        <f>IF((Inputs!$E$99-DB$18)&lt;0,0,IF((Inputs!$E$99-DB$18)&gt;DB$27,DB$27,(Inputs!$E$99-DB$18)+1))*IF(Inputs!$E$90="Yes",1,0)</f>
        <v>0</v>
      </c>
      <c r="DC76" s="105">
        <f>IF((Inputs!$E$99-DC$18)&lt;0,0,IF((Inputs!$E$99-DC$18)&gt;DC$27,DC$27,(Inputs!$E$99-DC$18)+1))*IF(Inputs!$E$90="Yes",1,0)</f>
        <v>0</v>
      </c>
      <c r="DD76" s="105">
        <f>IF((Inputs!$E$99-DD$18)&lt;0,0,IF((Inputs!$E$99-DD$18)&gt;DD$27,DD$27,(Inputs!$E$99-DD$18)+1))*IF(Inputs!$E$90="Yes",1,0)</f>
        <v>0</v>
      </c>
      <c r="DE76" s="105">
        <f>IF((Inputs!$E$99-DE$18)&lt;0,0,IF((Inputs!$E$99-DE$18)&gt;DE$27,DE$27,(Inputs!$E$99-DE$18)+1))*IF(Inputs!$E$90="Yes",1,0)</f>
        <v>0</v>
      </c>
      <c r="DF76" s="105">
        <f>IF((Inputs!$E$99-DF$18)&lt;0,0,IF((Inputs!$E$99-DF$18)&gt;DF$27,DF$27,(Inputs!$E$99-DF$18)+1))*IF(Inputs!$E$90="Yes",1,0)</f>
        <v>0</v>
      </c>
      <c r="DG76" s="105">
        <f>IF((Inputs!$E$99-DG$18)&lt;0,0,IF((Inputs!$E$99-DG$18)&gt;DG$27,DG$27,(Inputs!$E$99-DG$18)+1))*IF(Inputs!$E$90="Yes",1,0)</f>
        <v>0</v>
      </c>
      <c r="DH76" s="105">
        <f>IF((Inputs!$E$99-DH$18)&lt;0,0,IF((Inputs!$E$99-DH$18)&gt;DH$27,DH$27,(Inputs!$E$99-DH$18)+1))*IF(Inputs!$E$90="Yes",1,0)</f>
        <v>0</v>
      </c>
      <c r="DI76" s="105">
        <f>IF((Inputs!$E$99-DI$18)&lt;0,0,IF((Inputs!$E$99-DI$18)&gt;DI$27,DI$27,(Inputs!$E$99-DI$18)+1))*IF(Inputs!$E$90="Yes",1,0)</f>
        <v>0</v>
      </c>
      <c r="DJ76" s="105">
        <f>IF((Inputs!$E$99-DJ$18)&lt;0,0,IF((Inputs!$E$99-DJ$18)&gt;DJ$27,DJ$27,(Inputs!$E$99-DJ$18)+1))*IF(Inputs!$E$90="Yes",1,0)</f>
        <v>0</v>
      </c>
      <c r="DK76" s="105">
        <f>IF((Inputs!$E$99-DK$18)&lt;0,0,IF((Inputs!$E$99-DK$18)&gt;DK$27,DK$27,(Inputs!$E$99-DK$18)+1))*IF(Inputs!$E$90="Yes",1,0)</f>
        <v>0</v>
      </c>
      <c r="DL76" s="105">
        <f>IF((Inputs!$E$99-DL$18)&lt;0,0,IF((Inputs!$E$99-DL$18)&gt;DL$27,DL$27,(Inputs!$E$99-DL$18)+1))*IF(Inputs!$E$90="Yes",1,0)</f>
        <v>0</v>
      </c>
      <c r="DM76" s="105">
        <f>IF((Inputs!$E$99-DM$18)&lt;0,0,IF((Inputs!$E$99-DM$18)&gt;DM$27,DM$27,(Inputs!$E$99-DM$18)+1))*IF(Inputs!$E$90="Yes",1,0)</f>
        <v>0</v>
      </c>
      <c r="DN76" s="105">
        <f>IF((Inputs!$E$99-DN$18)&lt;0,0,IF((Inputs!$E$99-DN$18)&gt;DN$27,DN$27,(Inputs!$E$99-DN$18)+1))*IF(Inputs!$E$90="Yes",1,0)</f>
        <v>0</v>
      </c>
      <c r="DO76" s="105">
        <f>IF((Inputs!$E$99-DO$18)&lt;0,0,IF((Inputs!$E$99-DO$18)&gt;DO$27,DO$27,(Inputs!$E$99-DO$18)+1))*IF(Inputs!$E$90="Yes",1,0)</f>
        <v>0</v>
      </c>
      <c r="DP76" s="105">
        <f>IF((Inputs!$E$99-DP$18)&lt;0,0,IF((Inputs!$E$99-DP$18)&gt;DP$27,DP$27,(Inputs!$E$99-DP$18)+1))*IF(Inputs!$E$90="Yes",1,0)</f>
        <v>0</v>
      </c>
      <c r="DQ76" s="105">
        <f>IF((Inputs!$E$99-DQ$18)&lt;0,0,IF((Inputs!$E$99-DQ$18)&gt;DQ$27,DQ$27,(Inputs!$E$99-DQ$18)+1))*IF(Inputs!$E$90="Yes",1,0)</f>
        <v>0</v>
      </c>
      <c r="DR76" s="105">
        <f>IF((Inputs!$E$99-DR$18)&lt;0,0,IF((Inputs!$E$99-DR$18)&gt;DR$27,DR$27,(Inputs!$E$99-DR$18)+1))*IF(Inputs!$E$90="Yes",1,0)</f>
        <v>0</v>
      </c>
      <c r="DS76" s="105">
        <f>IF((Inputs!$E$99-DS$18)&lt;0,0,IF((Inputs!$E$99-DS$18)&gt;DS$27,DS$27,(Inputs!$E$99-DS$18)+1))*IF(Inputs!$E$90="Yes",1,0)</f>
        <v>0</v>
      </c>
      <c r="DT76" s="105">
        <f>IF((Inputs!$E$99-DT$18)&lt;0,0,IF((Inputs!$E$99-DT$18)&gt;DT$27,DT$27,(Inputs!$E$99-DT$18)+1))*IF(Inputs!$E$90="Yes",1,0)</f>
        <v>0</v>
      </c>
      <c r="DU76" s="105">
        <f>IF((Inputs!$E$99-DU$18)&lt;0,0,IF((Inputs!$E$99-DU$18)&gt;DU$27,DU$27,(Inputs!$E$99-DU$18)+1))*IF(Inputs!$E$90="Yes",1,0)</f>
        <v>0</v>
      </c>
    </row>
    <row r="77" spans="2:126" s="81" customFormat="1" ht="14.45" hidden="1" outlineLevel="2" x14ac:dyDescent="0.3">
      <c r="C77" s="973" t="s">
        <v>450</v>
      </c>
      <c r="E77" s="1093">
        <f>SUM(G77:DU77)</f>
        <v>0</v>
      </c>
      <c r="G77" s="107">
        <f t="shared" ref="G77:BS77" si="101">MIN(G$75:G$76)</f>
        <v>0</v>
      </c>
      <c r="H77" s="107">
        <f t="shared" si="101"/>
        <v>0</v>
      </c>
      <c r="I77" s="107">
        <f t="shared" si="101"/>
        <v>0</v>
      </c>
      <c r="J77" s="107">
        <f t="shared" si="101"/>
        <v>0</v>
      </c>
      <c r="K77" s="107">
        <f t="shared" si="101"/>
        <v>0</v>
      </c>
      <c r="L77" s="107">
        <f t="shared" si="101"/>
        <v>0</v>
      </c>
      <c r="M77" s="107">
        <f t="shared" si="101"/>
        <v>0</v>
      </c>
      <c r="N77" s="107">
        <f t="shared" si="101"/>
        <v>0</v>
      </c>
      <c r="O77" s="107">
        <f t="shared" si="101"/>
        <v>0</v>
      </c>
      <c r="P77" s="107">
        <f t="shared" si="101"/>
        <v>0</v>
      </c>
      <c r="Q77" s="107">
        <f t="shared" si="101"/>
        <v>0</v>
      </c>
      <c r="R77" s="107">
        <f t="shared" si="101"/>
        <v>0</v>
      </c>
      <c r="S77" s="107">
        <f t="shared" si="101"/>
        <v>0</v>
      </c>
      <c r="T77" s="107">
        <f t="shared" si="101"/>
        <v>0</v>
      </c>
      <c r="U77" s="107">
        <f t="shared" si="101"/>
        <v>0</v>
      </c>
      <c r="V77" s="107">
        <f t="shared" si="101"/>
        <v>0</v>
      </c>
      <c r="W77" s="107">
        <f t="shared" si="101"/>
        <v>0</v>
      </c>
      <c r="X77" s="107">
        <f t="shared" si="101"/>
        <v>0</v>
      </c>
      <c r="Y77" s="107">
        <f t="shared" si="101"/>
        <v>0</v>
      </c>
      <c r="Z77" s="107">
        <f t="shared" si="101"/>
        <v>0</v>
      </c>
      <c r="AA77" s="107">
        <f t="shared" si="101"/>
        <v>0</v>
      </c>
      <c r="AB77" s="107">
        <f t="shared" si="101"/>
        <v>0</v>
      </c>
      <c r="AC77" s="107">
        <f t="shared" si="101"/>
        <v>0</v>
      </c>
      <c r="AD77" s="107">
        <f t="shared" si="101"/>
        <v>0</v>
      </c>
      <c r="AE77" s="107">
        <f t="shared" si="101"/>
        <v>0</v>
      </c>
      <c r="AF77" s="107">
        <f t="shared" si="101"/>
        <v>0</v>
      </c>
      <c r="AG77" s="107">
        <f t="shared" si="101"/>
        <v>0</v>
      </c>
      <c r="AH77" s="107">
        <f t="shared" si="101"/>
        <v>0</v>
      </c>
      <c r="AI77" s="107">
        <f t="shared" si="101"/>
        <v>0</v>
      </c>
      <c r="AJ77" s="107">
        <f t="shared" si="101"/>
        <v>0</v>
      </c>
      <c r="AK77" s="107">
        <f t="shared" si="101"/>
        <v>0</v>
      </c>
      <c r="AL77" s="107">
        <f t="shared" si="101"/>
        <v>0</v>
      </c>
      <c r="AM77" s="107">
        <f t="shared" si="101"/>
        <v>0</v>
      </c>
      <c r="AN77" s="107">
        <f t="shared" si="101"/>
        <v>0</v>
      </c>
      <c r="AO77" s="107">
        <f t="shared" si="101"/>
        <v>0</v>
      </c>
      <c r="AP77" s="107">
        <f t="shared" si="101"/>
        <v>0</v>
      </c>
      <c r="AQ77" s="107">
        <f t="shared" si="101"/>
        <v>0</v>
      </c>
      <c r="AR77" s="107">
        <f t="shared" si="101"/>
        <v>0</v>
      </c>
      <c r="AS77" s="107">
        <f t="shared" si="101"/>
        <v>0</v>
      </c>
      <c r="AT77" s="107">
        <f t="shared" si="101"/>
        <v>0</v>
      </c>
      <c r="AU77" s="107">
        <f t="shared" si="101"/>
        <v>0</v>
      </c>
      <c r="AV77" s="107">
        <f t="shared" si="101"/>
        <v>0</v>
      </c>
      <c r="AW77" s="107">
        <f t="shared" si="101"/>
        <v>0</v>
      </c>
      <c r="AX77" s="107">
        <f t="shared" si="101"/>
        <v>0</v>
      </c>
      <c r="AY77" s="107">
        <f t="shared" si="101"/>
        <v>0</v>
      </c>
      <c r="AZ77" s="107">
        <f t="shared" si="101"/>
        <v>0</v>
      </c>
      <c r="BA77" s="107">
        <f t="shared" si="101"/>
        <v>0</v>
      </c>
      <c r="BB77" s="107">
        <f t="shared" si="101"/>
        <v>0</v>
      </c>
      <c r="BC77" s="107">
        <f t="shared" si="101"/>
        <v>0</v>
      </c>
      <c r="BD77" s="107">
        <f t="shared" si="101"/>
        <v>0</v>
      </c>
      <c r="BE77" s="107">
        <f t="shared" si="101"/>
        <v>0</v>
      </c>
      <c r="BF77" s="107">
        <f t="shared" si="101"/>
        <v>0</v>
      </c>
      <c r="BG77" s="107">
        <f t="shared" si="101"/>
        <v>0</v>
      </c>
      <c r="BH77" s="107">
        <f t="shared" si="101"/>
        <v>0</v>
      </c>
      <c r="BI77" s="107">
        <f t="shared" si="101"/>
        <v>0</v>
      </c>
      <c r="BJ77" s="107">
        <f t="shared" si="101"/>
        <v>0</v>
      </c>
      <c r="BK77" s="107">
        <f t="shared" si="101"/>
        <v>0</v>
      </c>
      <c r="BL77" s="107">
        <f t="shared" si="101"/>
        <v>0</v>
      </c>
      <c r="BM77" s="107">
        <f t="shared" si="101"/>
        <v>0</v>
      </c>
      <c r="BN77" s="107">
        <f t="shared" si="101"/>
        <v>0</v>
      </c>
      <c r="BO77" s="107">
        <f t="shared" si="101"/>
        <v>0</v>
      </c>
      <c r="BP77" s="107">
        <f t="shared" si="101"/>
        <v>0</v>
      </c>
      <c r="BQ77" s="107">
        <f t="shared" si="101"/>
        <v>0</v>
      </c>
      <c r="BR77" s="107">
        <f t="shared" si="101"/>
        <v>0</v>
      </c>
      <c r="BS77" s="107">
        <f t="shared" si="101"/>
        <v>0</v>
      </c>
      <c r="BT77" s="107">
        <f t="shared" ref="BT77:DU77" si="102">MIN(BT$75:BT$76)</f>
        <v>0</v>
      </c>
      <c r="BU77" s="107">
        <f t="shared" si="102"/>
        <v>0</v>
      </c>
      <c r="BV77" s="107">
        <f t="shared" si="102"/>
        <v>0</v>
      </c>
      <c r="BW77" s="107">
        <f t="shared" si="102"/>
        <v>0</v>
      </c>
      <c r="BX77" s="107">
        <f t="shared" si="102"/>
        <v>0</v>
      </c>
      <c r="BY77" s="107">
        <f t="shared" si="102"/>
        <v>0</v>
      </c>
      <c r="BZ77" s="107">
        <f t="shared" si="102"/>
        <v>0</v>
      </c>
      <c r="CA77" s="107">
        <f t="shared" si="102"/>
        <v>0</v>
      </c>
      <c r="CB77" s="107">
        <f t="shared" si="102"/>
        <v>0</v>
      </c>
      <c r="CC77" s="107">
        <f t="shared" si="102"/>
        <v>0</v>
      </c>
      <c r="CD77" s="107">
        <f t="shared" si="102"/>
        <v>0</v>
      </c>
      <c r="CE77" s="107">
        <f t="shared" si="102"/>
        <v>0</v>
      </c>
      <c r="CF77" s="107">
        <f t="shared" si="102"/>
        <v>0</v>
      </c>
      <c r="CG77" s="107">
        <f t="shared" si="102"/>
        <v>0</v>
      </c>
      <c r="CH77" s="107">
        <f t="shared" si="102"/>
        <v>0</v>
      </c>
      <c r="CI77" s="107">
        <f t="shared" si="102"/>
        <v>0</v>
      </c>
      <c r="CJ77" s="107">
        <f t="shared" si="102"/>
        <v>0</v>
      </c>
      <c r="CK77" s="107">
        <f t="shared" si="102"/>
        <v>0</v>
      </c>
      <c r="CL77" s="107">
        <f t="shared" si="102"/>
        <v>0</v>
      </c>
      <c r="CM77" s="107">
        <f t="shared" si="102"/>
        <v>0</v>
      </c>
      <c r="CN77" s="107">
        <f t="shared" si="102"/>
        <v>0</v>
      </c>
      <c r="CO77" s="107">
        <f t="shared" si="102"/>
        <v>0</v>
      </c>
      <c r="CP77" s="107">
        <f t="shared" si="102"/>
        <v>0</v>
      </c>
      <c r="CQ77" s="107">
        <f t="shared" si="102"/>
        <v>0</v>
      </c>
      <c r="CR77" s="107">
        <f t="shared" si="102"/>
        <v>0</v>
      </c>
      <c r="CS77" s="107">
        <f t="shared" si="102"/>
        <v>0</v>
      </c>
      <c r="CT77" s="107">
        <f t="shared" si="102"/>
        <v>0</v>
      </c>
      <c r="CU77" s="107">
        <f t="shared" si="102"/>
        <v>0</v>
      </c>
      <c r="CV77" s="107">
        <f t="shared" si="102"/>
        <v>0</v>
      </c>
      <c r="CW77" s="107">
        <f t="shared" si="102"/>
        <v>0</v>
      </c>
      <c r="CX77" s="107">
        <f t="shared" si="102"/>
        <v>0</v>
      </c>
      <c r="CY77" s="107">
        <f t="shared" si="102"/>
        <v>0</v>
      </c>
      <c r="CZ77" s="107">
        <f t="shared" si="102"/>
        <v>0</v>
      </c>
      <c r="DA77" s="107">
        <f t="shared" si="102"/>
        <v>0</v>
      </c>
      <c r="DB77" s="107">
        <f t="shared" si="102"/>
        <v>0</v>
      </c>
      <c r="DC77" s="107">
        <f t="shared" si="102"/>
        <v>0</v>
      </c>
      <c r="DD77" s="107">
        <f t="shared" si="102"/>
        <v>0</v>
      </c>
      <c r="DE77" s="107">
        <f t="shared" si="102"/>
        <v>0</v>
      </c>
      <c r="DF77" s="107">
        <f t="shared" si="102"/>
        <v>0</v>
      </c>
      <c r="DG77" s="107">
        <f t="shared" si="102"/>
        <v>0</v>
      </c>
      <c r="DH77" s="107">
        <f t="shared" si="102"/>
        <v>0</v>
      </c>
      <c r="DI77" s="107">
        <f t="shared" si="102"/>
        <v>0</v>
      </c>
      <c r="DJ77" s="107">
        <f t="shared" si="102"/>
        <v>0</v>
      </c>
      <c r="DK77" s="107">
        <f t="shared" si="102"/>
        <v>0</v>
      </c>
      <c r="DL77" s="107">
        <f t="shared" si="102"/>
        <v>0</v>
      </c>
      <c r="DM77" s="107">
        <f t="shared" si="102"/>
        <v>0</v>
      </c>
      <c r="DN77" s="107">
        <f t="shared" si="102"/>
        <v>0</v>
      </c>
      <c r="DO77" s="107">
        <f t="shared" si="102"/>
        <v>0</v>
      </c>
      <c r="DP77" s="107">
        <f t="shared" si="102"/>
        <v>0</v>
      </c>
      <c r="DQ77" s="107">
        <f t="shared" si="102"/>
        <v>0</v>
      </c>
      <c r="DR77" s="107">
        <f t="shared" si="102"/>
        <v>0</v>
      </c>
      <c r="DS77" s="107">
        <f t="shared" si="102"/>
        <v>0</v>
      </c>
      <c r="DT77" s="107">
        <f t="shared" si="102"/>
        <v>0</v>
      </c>
      <c r="DU77" s="107">
        <f t="shared" si="102"/>
        <v>0</v>
      </c>
    </row>
    <row r="78" spans="2:126" s="102" customFormat="1" ht="5.45" hidden="1" outlineLevel="1" x14ac:dyDescent="0.15">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row>
    <row r="79" spans="2:126" s="77" customFormat="1" ht="13.9" hidden="1" customHeight="1" outlineLevel="1" x14ac:dyDescent="0.3">
      <c r="B79" s="74" t="s">
        <v>452</v>
      </c>
      <c r="G79" s="402"/>
      <c r="H79" s="402"/>
      <c r="I79" s="402"/>
      <c r="J79" s="402"/>
      <c r="K79" s="403"/>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2"/>
      <c r="BD79" s="402"/>
      <c r="BE79" s="402"/>
      <c r="BF79" s="402"/>
      <c r="BG79" s="402"/>
      <c r="BH79" s="402"/>
      <c r="BI79" s="402"/>
      <c r="BJ79" s="402"/>
      <c r="BK79" s="402"/>
      <c r="BL79" s="402"/>
      <c r="BM79" s="402"/>
      <c r="BN79" s="402"/>
      <c r="BO79" s="402"/>
      <c r="BP79" s="402"/>
      <c r="BQ79" s="402"/>
      <c r="BR79" s="402"/>
      <c r="BS79" s="402"/>
      <c r="BT79" s="402"/>
      <c r="BU79" s="402"/>
      <c r="BV79" s="402"/>
      <c r="BW79" s="402"/>
      <c r="BX79" s="402"/>
      <c r="BY79" s="402"/>
      <c r="BZ79" s="402"/>
      <c r="CA79" s="402"/>
      <c r="CB79" s="402"/>
      <c r="CC79" s="402"/>
      <c r="CD79" s="402"/>
      <c r="CE79" s="402"/>
      <c r="CF79" s="402"/>
      <c r="CG79" s="402"/>
      <c r="CH79" s="402"/>
      <c r="CI79" s="402"/>
      <c r="CJ79" s="402"/>
      <c r="CK79" s="402"/>
      <c r="CL79" s="402"/>
      <c r="CM79" s="402"/>
      <c r="CN79" s="402"/>
      <c r="CO79" s="402"/>
      <c r="CP79" s="402"/>
      <c r="CQ79" s="402"/>
      <c r="CR79" s="402"/>
      <c r="CS79" s="402"/>
      <c r="CT79" s="402"/>
      <c r="CU79" s="402"/>
      <c r="CV79" s="402"/>
      <c r="CW79" s="402"/>
      <c r="CX79" s="402"/>
      <c r="CY79" s="402"/>
      <c r="CZ79" s="402"/>
      <c r="DA79" s="402"/>
      <c r="DB79" s="402"/>
      <c r="DC79" s="402"/>
      <c r="DD79" s="402"/>
      <c r="DE79" s="402"/>
      <c r="DF79" s="402"/>
      <c r="DG79" s="402"/>
      <c r="DH79" s="402"/>
      <c r="DI79" s="402"/>
      <c r="DJ79" s="402"/>
      <c r="DK79" s="402"/>
      <c r="DL79" s="402"/>
      <c r="DM79" s="402"/>
      <c r="DN79" s="402"/>
      <c r="DO79" s="402"/>
      <c r="DP79" s="402"/>
      <c r="DQ79" s="402"/>
      <c r="DR79" s="402"/>
      <c r="DS79" s="402"/>
      <c r="DT79" s="402"/>
      <c r="DU79" s="402"/>
    </row>
    <row r="80" spans="2:126" s="81" customFormat="1" ht="14.45" hidden="1" outlineLevel="2" x14ac:dyDescent="0.3">
      <c r="C80" s="574" t="s">
        <v>477</v>
      </c>
      <c r="G80" s="105">
        <f t="shared" ref="G80:AL80" si="103">IF((G$20-$E$5)&lt;0,0,IF((G$20-$E$5)&gt;G$27,G$27,(G$20-$E$5)+1))</f>
        <v>0</v>
      </c>
      <c r="H80" s="105">
        <f t="shared" si="103"/>
        <v>0</v>
      </c>
      <c r="I80" s="105">
        <f t="shared" si="103"/>
        <v>0</v>
      </c>
      <c r="J80" s="105">
        <f t="shared" si="103"/>
        <v>0</v>
      </c>
      <c r="K80" s="105">
        <f t="shared" si="103"/>
        <v>0</v>
      </c>
      <c r="L80" s="105">
        <f t="shared" si="103"/>
        <v>0</v>
      </c>
      <c r="M80" s="105">
        <f t="shared" si="103"/>
        <v>0</v>
      </c>
      <c r="N80" s="105">
        <f t="shared" si="103"/>
        <v>0</v>
      </c>
      <c r="O80" s="105">
        <f t="shared" si="103"/>
        <v>0</v>
      </c>
      <c r="P80" s="105">
        <f t="shared" si="103"/>
        <v>0</v>
      </c>
      <c r="Q80" s="105">
        <f t="shared" si="103"/>
        <v>0</v>
      </c>
      <c r="R80" s="105">
        <f t="shared" si="103"/>
        <v>0</v>
      </c>
      <c r="S80" s="105">
        <f t="shared" si="103"/>
        <v>31</v>
      </c>
      <c r="T80" s="105">
        <f t="shared" si="103"/>
        <v>28</v>
      </c>
      <c r="U80" s="105">
        <f t="shared" si="103"/>
        <v>31</v>
      </c>
      <c r="V80" s="105">
        <f t="shared" si="103"/>
        <v>30</v>
      </c>
      <c r="W80" s="105">
        <f t="shared" si="103"/>
        <v>31</v>
      </c>
      <c r="X80" s="105">
        <f t="shared" si="103"/>
        <v>30</v>
      </c>
      <c r="Y80" s="105">
        <f t="shared" si="103"/>
        <v>31</v>
      </c>
      <c r="Z80" s="105">
        <f t="shared" si="103"/>
        <v>31</v>
      </c>
      <c r="AA80" s="105">
        <f t="shared" si="103"/>
        <v>30</v>
      </c>
      <c r="AB80" s="105">
        <f t="shared" si="103"/>
        <v>31</v>
      </c>
      <c r="AC80" s="105">
        <f t="shared" si="103"/>
        <v>30</v>
      </c>
      <c r="AD80" s="105">
        <f t="shared" si="103"/>
        <v>31</v>
      </c>
      <c r="AE80" s="105">
        <f t="shared" si="103"/>
        <v>31</v>
      </c>
      <c r="AF80" s="105">
        <f t="shared" si="103"/>
        <v>29</v>
      </c>
      <c r="AG80" s="105">
        <f t="shared" si="103"/>
        <v>31</v>
      </c>
      <c r="AH80" s="105">
        <f t="shared" si="103"/>
        <v>30</v>
      </c>
      <c r="AI80" s="105">
        <f t="shared" si="103"/>
        <v>31</v>
      </c>
      <c r="AJ80" s="105">
        <f t="shared" si="103"/>
        <v>30</v>
      </c>
      <c r="AK80" s="105">
        <f t="shared" si="103"/>
        <v>31</v>
      </c>
      <c r="AL80" s="105">
        <f t="shared" si="103"/>
        <v>31</v>
      </c>
      <c r="AM80" s="105">
        <f t="shared" ref="AM80:BR80" si="104">IF((AM$20-$E$5)&lt;0,0,IF((AM$20-$E$5)&gt;AM$27,AM$27,(AM$20-$E$5)+1))</f>
        <v>30</v>
      </c>
      <c r="AN80" s="105">
        <f t="shared" si="104"/>
        <v>31</v>
      </c>
      <c r="AO80" s="105">
        <f t="shared" si="104"/>
        <v>30</v>
      </c>
      <c r="AP80" s="105">
        <f t="shared" si="104"/>
        <v>31</v>
      </c>
      <c r="AQ80" s="105">
        <f t="shared" si="104"/>
        <v>31</v>
      </c>
      <c r="AR80" s="105">
        <f t="shared" si="104"/>
        <v>28</v>
      </c>
      <c r="AS80" s="105">
        <f t="shared" si="104"/>
        <v>31</v>
      </c>
      <c r="AT80" s="105">
        <f t="shared" si="104"/>
        <v>30</v>
      </c>
      <c r="AU80" s="105">
        <f t="shared" si="104"/>
        <v>31</v>
      </c>
      <c r="AV80" s="105">
        <f t="shared" si="104"/>
        <v>30</v>
      </c>
      <c r="AW80" s="105">
        <f t="shared" si="104"/>
        <v>31</v>
      </c>
      <c r="AX80" s="105">
        <f t="shared" si="104"/>
        <v>31</v>
      </c>
      <c r="AY80" s="105">
        <f t="shared" si="104"/>
        <v>30</v>
      </c>
      <c r="AZ80" s="105">
        <f t="shared" si="104"/>
        <v>31</v>
      </c>
      <c r="BA80" s="105">
        <f t="shared" si="104"/>
        <v>30</v>
      </c>
      <c r="BB80" s="105">
        <f t="shared" si="104"/>
        <v>31</v>
      </c>
      <c r="BC80" s="105">
        <f t="shared" si="104"/>
        <v>31</v>
      </c>
      <c r="BD80" s="105">
        <f t="shared" si="104"/>
        <v>28</v>
      </c>
      <c r="BE80" s="105">
        <f t="shared" si="104"/>
        <v>31</v>
      </c>
      <c r="BF80" s="105">
        <f t="shared" si="104"/>
        <v>30</v>
      </c>
      <c r="BG80" s="105">
        <f t="shared" si="104"/>
        <v>31</v>
      </c>
      <c r="BH80" s="105">
        <f t="shared" si="104"/>
        <v>30</v>
      </c>
      <c r="BI80" s="105">
        <f t="shared" si="104"/>
        <v>31</v>
      </c>
      <c r="BJ80" s="105">
        <f t="shared" si="104"/>
        <v>31</v>
      </c>
      <c r="BK80" s="105">
        <f t="shared" si="104"/>
        <v>30</v>
      </c>
      <c r="BL80" s="105">
        <f t="shared" si="104"/>
        <v>31</v>
      </c>
      <c r="BM80" s="105">
        <f t="shared" si="104"/>
        <v>30</v>
      </c>
      <c r="BN80" s="105">
        <f t="shared" si="104"/>
        <v>31</v>
      </c>
      <c r="BO80" s="105">
        <f t="shared" si="104"/>
        <v>31</v>
      </c>
      <c r="BP80" s="105">
        <f t="shared" si="104"/>
        <v>28</v>
      </c>
      <c r="BQ80" s="105">
        <f t="shared" si="104"/>
        <v>31</v>
      </c>
      <c r="BR80" s="105">
        <f t="shared" si="104"/>
        <v>30</v>
      </c>
      <c r="BS80" s="105">
        <f t="shared" ref="BS80:CX80" si="105">IF((BS$20-$E$5)&lt;0,0,IF((BS$20-$E$5)&gt;BS$27,BS$27,(BS$20-$E$5)+1))</f>
        <v>31</v>
      </c>
      <c r="BT80" s="105">
        <f t="shared" si="105"/>
        <v>30</v>
      </c>
      <c r="BU80" s="105">
        <f t="shared" si="105"/>
        <v>31</v>
      </c>
      <c r="BV80" s="105">
        <f t="shared" si="105"/>
        <v>31</v>
      </c>
      <c r="BW80" s="105">
        <f t="shared" si="105"/>
        <v>30</v>
      </c>
      <c r="BX80" s="105">
        <f t="shared" si="105"/>
        <v>31</v>
      </c>
      <c r="BY80" s="105">
        <f t="shared" si="105"/>
        <v>30</v>
      </c>
      <c r="BZ80" s="105">
        <f t="shared" si="105"/>
        <v>31</v>
      </c>
      <c r="CA80" s="105">
        <f t="shared" si="105"/>
        <v>31</v>
      </c>
      <c r="CB80" s="105">
        <f t="shared" si="105"/>
        <v>29</v>
      </c>
      <c r="CC80" s="105">
        <f t="shared" si="105"/>
        <v>31</v>
      </c>
      <c r="CD80" s="105">
        <f t="shared" si="105"/>
        <v>30</v>
      </c>
      <c r="CE80" s="105">
        <f t="shared" si="105"/>
        <v>31</v>
      </c>
      <c r="CF80" s="105">
        <f t="shared" si="105"/>
        <v>30</v>
      </c>
      <c r="CG80" s="105">
        <f t="shared" si="105"/>
        <v>31</v>
      </c>
      <c r="CH80" s="105">
        <f t="shared" si="105"/>
        <v>31</v>
      </c>
      <c r="CI80" s="105">
        <f t="shared" si="105"/>
        <v>30</v>
      </c>
      <c r="CJ80" s="105">
        <f t="shared" si="105"/>
        <v>31</v>
      </c>
      <c r="CK80" s="105">
        <f t="shared" si="105"/>
        <v>30</v>
      </c>
      <c r="CL80" s="105">
        <f t="shared" si="105"/>
        <v>31</v>
      </c>
      <c r="CM80" s="105">
        <f t="shared" si="105"/>
        <v>31</v>
      </c>
      <c r="CN80" s="105">
        <f t="shared" si="105"/>
        <v>28</v>
      </c>
      <c r="CO80" s="105">
        <f t="shared" si="105"/>
        <v>31</v>
      </c>
      <c r="CP80" s="105">
        <f t="shared" si="105"/>
        <v>30</v>
      </c>
      <c r="CQ80" s="105">
        <f t="shared" si="105"/>
        <v>31</v>
      </c>
      <c r="CR80" s="105">
        <f t="shared" si="105"/>
        <v>30</v>
      </c>
      <c r="CS80" s="105">
        <f t="shared" si="105"/>
        <v>31</v>
      </c>
      <c r="CT80" s="105">
        <f t="shared" si="105"/>
        <v>31</v>
      </c>
      <c r="CU80" s="105">
        <f t="shared" si="105"/>
        <v>30</v>
      </c>
      <c r="CV80" s="105">
        <f t="shared" si="105"/>
        <v>31</v>
      </c>
      <c r="CW80" s="105">
        <f t="shared" si="105"/>
        <v>30</v>
      </c>
      <c r="CX80" s="105">
        <f t="shared" si="105"/>
        <v>31</v>
      </c>
      <c r="CY80" s="105">
        <f t="shared" ref="CY80:DU80" si="106">IF((CY$20-$E$5)&lt;0,0,IF((CY$20-$E$5)&gt;CY$27,CY$27,(CY$20-$E$5)+1))</f>
        <v>31</v>
      </c>
      <c r="CZ80" s="105">
        <f t="shared" si="106"/>
        <v>28</v>
      </c>
      <c r="DA80" s="105">
        <f t="shared" si="106"/>
        <v>31</v>
      </c>
      <c r="DB80" s="105">
        <f t="shared" si="106"/>
        <v>30</v>
      </c>
      <c r="DC80" s="105">
        <f t="shared" si="106"/>
        <v>31</v>
      </c>
      <c r="DD80" s="105">
        <f t="shared" si="106"/>
        <v>30</v>
      </c>
      <c r="DE80" s="105">
        <f t="shared" si="106"/>
        <v>31</v>
      </c>
      <c r="DF80" s="105">
        <f t="shared" si="106"/>
        <v>31</v>
      </c>
      <c r="DG80" s="105">
        <f t="shared" si="106"/>
        <v>30</v>
      </c>
      <c r="DH80" s="105">
        <f t="shared" si="106"/>
        <v>31</v>
      </c>
      <c r="DI80" s="105">
        <f t="shared" si="106"/>
        <v>30</v>
      </c>
      <c r="DJ80" s="105">
        <f t="shared" si="106"/>
        <v>31</v>
      </c>
      <c r="DK80" s="105">
        <f t="shared" si="106"/>
        <v>31</v>
      </c>
      <c r="DL80" s="105">
        <f t="shared" si="106"/>
        <v>28</v>
      </c>
      <c r="DM80" s="105">
        <f t="shared" si="106"/>
        <v>31</v>
      </c>
      <c r="DN80" s="105">
        <f t="shared" si="106"/>
        <v>30</v>
      </c>
      <c r="DO80" s="105">
        <f t="shared" si="106"/>
        <v>31</v>
      </c>
      <c r="DP80" s="105">
        <f t="shared" si="106"/>
        <v>30</v>
      </c>
      <c r="DQ80" s="105">
        <f t="shared" si="106"/>
        <v>31</v>
      </c>
      <c r="DR80" s="105">
        <f t="shared" si="106"/>
        <v>31</v>
      </c>
      <c r="DS80" s="105">
        <f t="shared" si="106"/>
        <v>30</v>
      </c>
      <c r="DT80" s="105">
        <f t="shared" si="106"/>
        <v>31</v>
      </c>
      <c r="DU80" s="105">
        <f t="shared" si="106"/>
        <v>30</v>
      </c>
    </row>
    <row r="81" spans="2:125" s="81" customFormat="1" ht="14.45" hidden="1" outlineLevel="2" x14ac:dyDescent="0.3">
      <c r="C81" s="574" t="s">
        <v>478</v>
      </c>
      <c r="G81" s="105">
        <f>IF((Inputs!$E$121-G$18)&lt;0,0,IF((Inputs!$E$121-G$18)&gt;G$27,G$27,(Inputs!$E$121-G$18)+1))</f>
        <v>31</v>
      </c>
      <c r="H81" s="105">
        <f>IF((Inputs!$E$121-H$18)&lt;0,0,IF((Inputs!$E$121-H$18)&gt;H$27,H$27,(Inputs!$E$121-H$18)+1))</f>
        <v>28</v>
      </c>
      <c r="I81" s="105">
        <f>IF((Inputs!$E$121-I$18)&lt;0,0,IF((Inputs!$E$121-I$18)&gt;I$27,I$27,(Inputs!$E$121-I$18)+1))</f>
        <v>31</v>
      </c>
      <c r="J81" s="105">
        <f>IF((Inputs!$E$121-J$18)&lt;0,0,IF((Inputs!$E$121-J$18)&gt;J$27,J$27,(Inputs!$E$121-J$18)+1))</f>
        <v>30</v>
      </c>
      <c r="K81" s="105">
        <f>IF((Inputs!$E$121-K$18)&lt;0,0,IF((Inputs!$E$121-K$18)&gt;K$27,K$27,(Inputs!$E$121-K$18)+1))</f>
        <v>31</v>
      </c>
      <c r="L81" s="105">
        <f>IF((Inputs!$E$121-L$18)&lt;0,0,IF((Inputs!$E$121-L$18)&gt;L$27,L$27,(Inputs!$E$121-L$18)+1))</f>
        <v>30</v>
      </c>
      <c r="M81" s="105">
        <f>IF((Inputs!$E$121-M$18)&lt;0,0,IF((Inputs!$E$121-M$18)&gt;M$27,M$27,(Inputs!$E$121-M$18)+1))</f>
        <v>31</v>
      </c>
      <c r="N81" s="105">
        <f>IF((Inputs!$E$121-N$18)&lt;0,0,IF((Inputs!$E$121-N$18)&gt;N$27,N$27,(Inputs!$E$121-N$18)+1))</f>
        <v>31</v>
      </c>
      <c r="O81" s="105">
        <f>IF((Inputs!$E$121-O$18)&lt;0,0,IF((Inputs!$E$121-O$18)&gt;O$27,O$27,(Inputs!$E$121-O$18)+1))</f>
        <v>30</v>
      </c>
      <c r="P81" s="105">
        <f>IF((Inputs!$E$121-P$18)&lt;0,0,IF((Inputs!$E$121-P$18)&gt;P$27,P$27,(Inputs!$E$121-P$18)+1))</f>
        <v>31</v>
      </c>
      <c r="Q81" s="105">
        <f>IF((Inputs!$E$121-Q$18)&lt;0,0,IF((Inputs!$E$121-Q$18)&gt;Q$27,Q$27,(Inputs!$E$121-Q$18)+1))</f>
        <v>30</v>
      </c>
      <c r="R81" s="105">
        <f>IF((Inputs!$E$121-R$18)&lt;0,0,IF((Inputs!$E$121-R$18)&gt;R$27,R$27,(Inputs!$E$121-R$18)+1))</f>
        <v>31</v>
      </c>
      <c r="S81" s="105">
        <f>IF((Inputs!$E$121-S$18)&lt;0,0,IF((Inputs!$E$121-S$18)&gt;S$27,S$27,(Inputs!$E$121-S$18)+1))</f>
        <v>31</v>
      </c>
      <c r="T81" s="105">
        <f>IF((Inputs!$E$121-T$18)&lt;0,0,IF((Inputs!$E$121-T$18)&gt;T$27,T$27,(Inputs!$E$121-T$18)+1))</f>
        <v>28</v>
      </c>
      <c r="U81" s="105">
        <f>IF((Inputs!$E$121-U$18)&lt;0,0,IF((Inputs!$E$121-U$18)&gt;U$27,U$27,(Inputs!$E$121-U$18)+1))</f>
        <v>31</v>
      </c>
      <c r="V81" s="105">
        <f>IF((Inputs!$E$121-V$18)&lt;0,0,IF((Inputs!$E$121-V$18)&gt;V$27,V$27,(Inputs!$E$121-V$18)+1))</f>
        <v>30</v>
      </c>
      <c r="W81" s="105">
        <f>IF((Inputs!$E$121-W$18)&lt;0,0,IF((Inputs!$E$121-W$18)&gt;W$27,W$27,(Inputs!$E$121-W$18)+1))</f>
        <v>31</v>
      </c>
      <c r="X81" s="105">
        <f>IF((Inputs!$E$121-X$18)&lt;0,0,IF((Inputs!$E$121-X$18)&gt;X$27,X$27,(Inputs!$E$121-X$18)+1))</f>
        <v>30</v>
      </c>
      <c r="Y81" s="105">
        <f>IF((Inputs!$E$121-Y$18)&lt;0,0,IF((Inputs!$E$121-Y$18)&gt;Y$27,Y$27,(Inputs!$E$121-Y$18)+1))</f>
        <v>31</v>
      </c>
      <c r="Z81" s="105">
        <f>IF((Inputs!$E$121-Z$18)&lt;0,0,IF((Inputs!$E$121-Z$18)&gt;Z$27,Z$27,(Inputs!$E$121-Z$18)+1))</f>
        <v>31</v>
      </c>
      <c r="AA81" s="105">
        <f>IF((Inputs!$E$121-AA$18)&lt;0,0,IF((Inputs!$E$121-AA$18)&gt;AA$27,AA$27,(Inputs!$E$121-AA$18)+1))</f>
        <v>30</v>
      </c>
      <c r="AB81" s="105">
        <f>IF((Inputs!$E$121-AB$18)&lt;0,0,IF((Inputs!$E$121-AB$18)&gt;AB$27,AB$27,(Inputs!$E$121-AB$18)+1))</f>
        <v>31</v>
      </c>
      <c r="AC81" s="105">
        <f>IF((Inputs!$E$121-AC$18)&lt;0,0,IF((Inputs!$E$121-AC$18)&gt;AC$27,AC$27,(Inputs!$E$121-AC$18)+1))</f>
        <v>30</v>
      </c>
      <c r="AD81" s="105">
        <f>IF((Inputs!$E$121-AD$18)&lt;0,0,IF((Inputs!$E$121-AD$18)&gt;AD$27,AD$27,(Inputs!$E$121-AD$18)+1))</f>
        <v>31</v>
      </c>
      <c r="AE81" s="105">
        <f>IF((Inputs!$E$121-AE$18)&lt;0,0,IF((Inputs!$E$121-AE$18)&gt;AE$27,AE$27,(Inputs!$E$121-AE$18)+1))</f>
        <v>31</v>
      </c>
      <c r="AF81" s="105">
        <f>IF((Inputs!$E$121-AF$18)&lt;0,0,IF((Inputs!$E$121-AF$18)&gt;AF$27,AF$27,(Inputs!$E$121-AF$18)+1))</f>
        <v>29</v>
      </c>
      <c r="AG81" s="105">
        <f>IF((Inputs!$E$121-AG$18)&lt;0,0,IF((Inputs!$E$121-AG$18)&gt;AG$27,AG$27,(Inputs!$E$121-AG$18)+1))</f>
        <v>31</v>
      </c>
      <c r="AH81" s="105">
        <f>IF((Inputs!$E$121-AH$18)&lt;0,0,IF((Inputs!$E$121-AH$18)&gt;AH$27,AH$27,(Inputs!$E$121-AH$18)+1))</f>
        <v>30</v>
      </c>
      <c r="AI81" s="105">
        <f>IF((Inputs!$E$121-AI$18)&lt;0,0,IF((Inputs!$E$121-AI$18)&gt;AI$27,AI$27,(Inputs!$E$121-AI$18)+1))</f>
        <v>31</v>
      </c>
      <c r="AJ81" s="105">
        <f>IF((Inputs!$E$121-AJ$18)&lt;0,0,IF((Inputs!$E$121-AJ$18)&gt;AJ$27,AJ$27,(Inputs!$E$121-AJ$18)+1))</f>
        <v>30</v>
      </c>
      <c r="AK81" s="105">
        <f>IF((Inputs!$E$121-AK$18)&lt;0,0,IF((Inputs!$E$121-AK$18)&gt;AK$27,AK$27,(Inputs!$E$121-AK$18)+1))</f>
        <v>31</v>
      </c>
      <c r="AL81" s="105">
        <f>IF((Inputs!$E$121-AL$18)&lt;0,0,IF((Inputs!$E$121-AL$18)&gt;AL$27,AL$27,(Inputs!$E$121-AL$18)+1))</f>
        <v>31</v>
      </c>
      <c r="AM81" s="105">
        <f>IF((Inputs!$E$121-AM$18)&lt;0,0,IF((Inputs!$E$121-AM$18)&gt;AM$27,AM$27,(Inputs!$E$121-AM$18)+1))</f>
        <v>30</v>
      </c>
      <c r="AN81" s="105">
        <f>IF((Inputs!$E$121-AN$18)&lt;0,0,IF((Inputs!$E$121-AN$18)&gt;AN$27,AN$27,(Inputs!$E$121-AN$18)+1))</f>
        <v>31</v>
      </c>
      <c r="AO81" s="105">
        <f>IF((Inputs!$E$121-AO$18)&lt;0,0,IF((Inputs!$E$121-AO$18)&gt;AO$27,AO$27,(Inputs!$E$121-AO$18)+1))</f>
        <v>30</v>
      </c>
      <c r="AP81" s="105">
        <f>IF((Inputs!$E$121-AP$18)&lt;0,0,IF((Inputs!$E$121-AP$18)&gt;AP$27,AP$27,(Inputs!$E$121-AP$18)+1))</f>
        <v>31</v>
      </c>
      <c r="AQ81" s="105">
        <f>IF((Inputs!$E$121-AQ$18)&lt;0,0,IF((Inputs!$E$121-AQ$18)&gt;AQ$27,AQ$27,(Inputs!$E$121-AQ$18)+1))</f>
        <v>31</v>
      </c>
      <c r="AR81" s="105">
        <f>IF((Inputs!$E$121-AR$18)&lt;0,0,IF((Inputs!$E$121-AR$18)&gt;AR$27,AR$27,(Inputs!$E$121-AR$18)+1))</f>
        <v>28</v>
      </c>
      <c r="AS81" s="105">
        <f>IF((Inputs!$E$121-AS$18)&lt;0,0,IF((Inputs!$E$121-AS$18)&gt;AS$27,AS$27,(Inputs!$E$121-AS$18)+1))</f>
        <v>31</v>
      </c>
      <c r="AT81" s="105">
        <f>IF((Inputs!$E$121-AT$18)&lt;0,0,IF((Inputs!$E$121-AT$18)&gt;AT$27,AT$27,(Inputs!$E$121-AT$18)+1))</f>
        <v>30</v>
      </c>
      <c r="AU81" s="105">
        <f>IF((Inputs!$E$121-AU$18)&lt;0,0,IF((Inputs!$E$121-AU$18)&gt;AU$27,AU$27,(Inputs!$E$121-AU$18)+1))</f>
        <v>31</v>
      </c>
      <c r="AV81" s="105">
        <f>IF((Inputs!$E$121-AV$18)&lt;0,0,IF((Inputs!$E$121-AV$18)&gt;AV$27,AV$27,(Inputs!$E$121-AV$18)+1))</f>
        <v>30</v>
      </c>
      <c r="AW81" s="105">
        <f>IF((Inputs!$E$121-AW$18)&lt;0,0,IF((Inputs!$E$121-AW$18)&gt;AW$27,AW$27,(Inputs!$E$121-AW$18)+1))</f>
        <v>31</v>
      </c>
      <c r="AX81" s="105">
        <f>IF((Inputs!$E$121-AX$18)&lt;0,0,IF((Inputs!$E$121-AX$18)&gt;AX$27,AX$27,(Inputs!$E$121-AX$18)+1))</f>
        <v>31</v>
      </c>
      <c r="AY81" s="105">
        <f>IF((Inputs!$E$121-AY$18)&lt;0,0,IF((Inputs!$E$121-AY$18)&gt;AY$27,AY$27,(Inputs!$E$121-AY$18)+1))</f>
        <v>30</v>
      </c>
      <c r="AZ81" s="105">
        <f>IF((Inputs!$E$121-AZ$18)&lt;0,0,IF((Inputs!$E$121-AZ$18)&gt;AZ$27,AZ$27,(Inputs!$E$121-AZ$18)+1))</f>
        <v>31</v>
      </c>
      <c r="BA81" s="105">
        <f>IF((Inputs!$E$121-BA$18)&lt;0,0,IF((Inputs!$E$121-BA$18)&gt;BA$27,BA$27,(Inputs!$E$121-BA$18)+1))</f>
        <v>30</v>
      </c>
      <c r="BB81" s="105">
        <f>IF((Inputs!$E$121-BB$18)&lt;0,0,IF((Inputs!$E$121-BB$18)&gt;BB$27,BB$27,(Inputs!$E$121-BB$18)+1))</f>
        <v>31</v>
      </c>
      <c r="BC81" s="105">
        <f>IF((Inputs!$E$121-BC$18)&lt;0,0,IF((Inputs!$E$121-BC$18)&gt;BC$27,BC$27,(Inputs!$E$121-BC$18)+1))</f>
        <v>31</v>
      </c>
      <c r="BD81" s="105">
        <f>IF((Inputs!$E$121-BD$18)&lt;0,0,IF((Inputs!$E$121-BD$18)&gt;BD$27,BD$27,(Inputs!$E$121-BD$18)+1))</f>
        <v>28</v>
      </c>
      <c r="BE81" s="105">
        <f>IF((Inputs!$E$121-BE$18)&lt;0,0,IF((Inputs!$E$121-BE$18)&gt;BE$27,BE$27,(Inputs!$E$121-BE$18)+1))</f>
        <v>31</v>
      </c>
      <c r="BF81" s="105">
        <f>IF((Inputs!$E$121-BF$18)&lt;0,0,IF((Inputs!$E$121-BF$18)&gt;BF$27,BF$27,(Inputs!$E$121-BF$18)+1))</f>
        <v>30</v>
      </c>
      <c r="BG81" s="105">
        <f>IF((Inputs!$E$121-BG$18)&lt;0,0,IF((Inputs!$E$121-BG$18)&gt;BG$27,BG$27,(Inputs!$E$121-BG$18)+1))</f>
        <v>31</v>
      </c>
      <c r="BH81" s="105">
        <f>IF((Inputs!$E$121-BH$18)&lt;0,0,IF((Inputs!$E$121-BH$18)&gt;BH$27,BH$27,(Inputs!$E$121-BH$18)+1))</f>
        <v>30</v>
      </c>
      <c r="BI81" s="105">
        <f>IF((Inputs!$E$121-BI$18)&lt;0,0,IF((Inputs!$E$121-BI$18)&gt;BI$27,BI$27,(Inputs!$E$121-BI$18)+1))</f>
        <v>31</v>
      </c>
      <c r="BJ81" s="105">
        <f>IF((Inputs!$E$121-BJ$18)&lt;0,0,IF((Inputs!$E$121-BJ$18)&gt;BJ$27,BJ$27,(Inputs!$E$121-BJ$18)+1))</f>
        <v>31</v>
      </c>
      <c r="BK81" s="105">
        <f>IF((Inputs!$E$121-BK$18)&lt;0,0,IF((Inputs!$E$121-BK$18)&gt;BK$27,BK$27,(Inputs!$E$121-BK$18)+1))</f>
        <v>30</v>
      </c>
      <c r="BL81" s="105">
        <f>IF((Inputs!$E$121-BL$18)&lt;0,0,IF((Inputs!$E$121-BL$18)&gt;BL$27,BL$27,(Inputs!$E$121-BL$18)+1))</f>
        <v>31</v>
      </c>
      <c r="BM81" s="105">
        <f>IF((Inputs!$E$121-BM$18)&lt;0,0,IF((Inputs!$E$121-BM$18)&gt;BM$27,BM$27,(Inputs!$E$121-BM$18)+1))</f>
        <v>30</v>
      </c>
      <c r="BN81" s="105">
        <f>IF((Inputs!$E$121-BN$18)&lt;0,0,IF((Inputs!$E$121-BN$18)&gt;BN$27,BN$27,(Inputs!$E$121-BN$18)+1))</f>
        <v>31</v>
      </c>
      <c r="BO81" s="105">
        <f>IF((Inputs!$E$121-BO$18)&lt;0,0,IF((Inputs!$E$121-BO$18)&gt;BO$27,BO$27,(Inputs!$E$121-BO$18)+1))</f>
        <v>31</v>
      </c>
      <c r="BP81" s="105">
        <f>IF((Inputs!$E$121-BP$18)&lt;0,0,IF((Inputs!$E$121-BP$18)&gt;BP$27,BP$27,(Inputs!$E$121-BP$18)+1))</f>
        <v>28</v>
      </c>
      <c r="BQ81" s="105">
        <f>IF((Inputs!$E$121-BQ$18)&lt;0,0,IF((Inputs!$E$121-BQ$18)&gt;BQ$27,BQ$27,(Inputs!$E$121-BQ$18)+1))</f>
        <v>31</v>
      </c>
      <c r="BR81" s="105">
        <f>IF((Inputs!$E$121-BR$18)&lt;0,0,IF((Inputs!$E$121-BR$18)&gt;BR$27,BR$27,(Inputs!$E$121-BR$18)+1))</f>
        <v>30</v>
      </c>
      <c r="BS81" s="105">
        <f>IF((Inputs!$E$121-BS$18)&lt;0,0,IF((Inputs!$E$121-BS$18)&gt;BS$27,BS$27,(Inputs!$E$121-BS$18)+1))</f>
        <v>31</v>
      </c>
      <c r="BT81" s="105">
        <f>IF((Inputs!$E$121-BT$18)&lt;0,0,IF((Inputs!$E$121-BT$18)&gt;BT$27,BT$27,(Inputs!$E$121-BT$18)+1))</f>
        <v>30</v>
      </c>
      <c r="BU81" s="105">
        <f>IF((Inputs!$E$121-BU$18)&lt;0,0,IF((Inputs!$E$121-BU$18)&gt;BU$27,BU$27,(Inputs!$E$121-BU$18)+1))</f>
        <v>31</v>
      </c>
      <c r="BV81" s="105">
        <f>IF((Inputs!$E$121-BV$18)&lt;0,0,IF((Inputs!$E$121-BV$18)&gt;BV$27,BV$27,(Inputs!$E$121-BV$18)+1))</f>
        <v>31</v>
      </c>
      <c r="BW81" s="105">
        <f>IF((Inputs!$E$121-BW$18)&lt;0,0,IF((Inputs!$E$121-BW$18)&gt;BW$27,BW$27,(Inputs!$E$121-BW$18)+1))</f>
        <v>30</v>
      </c>
      <c r="BX81" s="105">
        <f>IF((Inputs!$E$121-BX$18)&lt;0,0,IF((Inputs!$E$121-BX$18)&gt;BX$27,BX$27,(Inputs!$E$121-BX$18)+1))</f>
        <v>31</v>
      </c>
      <c r="BY81" s="105">
        <f>IF((Inputs!$E$121-BY$18)&lt;0,0,IF((Inputs!$E$121-BY$18)&gt;BY$27,BY$27,(Inputs!$E$121-BY$18)+1))</f>
        <v>30</v>
      </c>
      <c r="BZ81" s="105">
        <f>IF((Inputs!$E$121-BZ$18)&lt;0,0,IF((Inputs!$E$121-BZ$18)&gt;BZ$27,BZ$27,(Inputs!$E$121-BZ$18)+1))</f>
        <v>31</v>
      </c>
      <c r="CA81" s="105">
        <f>IF((Inputs!$E$121-CA$18)&lt;0,0,IF((Inputs!$E$121-CA$18)&gt;CA$27,CA$27,(Inputs!$E$121-CA$18)+1))</f>
        <v>31</v>
      </c>
      <c r="CB81" s="105">
        <f>IF((Inputs!$E$121-CB$18)&lt;0,0,IF((Inputs!$E$121-CB$18)&gt;CB$27,CB$27,(Inputs!$E$121-CB$18)+1))</f>
        <v>29</v>
      </c>
      <c r="CC81" s="105">
        <f>IF((Inputs!$E$121-CC$18)&lt;0,0,IF((Inputs!$E$121-CC$18)&gt;CC$27,CC$27,(Inputs!$E$121-CC$18)+1))</f>
        <v>31</v>
      </c>
      <c r="CD81" s="105">
        <f>IF((Inputs!$E$121-CD$18)&lt;0,0,IF((Inputs!$E$121-CD$18)&gt;CD$27,CD$27,(Inputs!$E$121-CD$18)+1))</f>
        <v>30</v>
      </c>
      <c r="CE81" s="105">
        <f>IF((Inputs!$E$121-CE$18)&lt;0,0,IF((Inputs!$E$121-CE$18)&gt;CE$27,CE$27,(Inputs!$E$121-CE$18)+1))</f>
        <v>31</v>
      </c>
      <c r="CF81" s="105">
        <f>IF((Inputs!$E$121-CF$18)&lt;0,0,IF((Inputs!$E$121-CF$18)&gt;CF$27,CF$27,(Inputs!$E$121-CF$18)+1))</f>
        <v>30</v>
      </c>
      <c r="CG81" s="105">
        <f>IF((Inputs!$E$121-CG$18)&lt;0,0,IF((Inputs!$E$121-CG$18)&gt;CG$27,CG$27,(Inputs!$E$121-CG$18)+1))</f>
        <v>31</v>
      </c>
      <c r="CH81" s="105">
        <f>IF((Inputs!$E$121-CH$18)&lt;0,0,IF((Inputs!$E$121-CH$18)&gt;CH$27,CH$27,(Inputs!$E$121-CH$18)+1))</f>
        <v>31</v>
      </c>
      <c r="CI81" s="105">
        <f>IF((Inputs!$E$121-CI$18)&lt;0,0,IF((Inputs!$E$121-CI$18)&gt;CI$27,CI$27,(Inputs!$E$121-CI$18)+1))</f>
        <v>30</v>
      </c>
      <c r="CJ81" s="105">
        <f>IF((Inputs!$E$121-CJ$18)&lt;0,0,IF((Inputs!$E$121-CJ$18)&gt;CJ$27,CJ$27,(Inputs!$E$121-CJ$18)+1))</f>
        <v>31</v>
      </c>
      <c r="CK81" s="105">
        <f>IF((Inputs!$E$121-CK$18)&lt;0,0,IF((Inputs!$E$121-CK$18)&gt;CK$27,CK$27,(Inputs!$E$121-CK$18)+1))</f>
        <v>30</v>
      </c>
      <c r="CL81" s="105">
        <f>IF((Inputs!$E$121-CL$18)&lt;0,0,IF((Inputs!$E$121-CL$18)&gt;CL$27,CL$27,(Inputs!$E$121-CL$18)+1))</f>
        <v>31</v>
      </c>
      <c r="CM81" s="105">
        <f>IF((Inputs!$E$121-CM$18)&lt;0,0,IF((Inputs!$E$121-CM$18)&gt;CM$27,CM$27,(Inputs!$E$121-CM$18)+1))</f>
        <v>31</v>
      </c>
      <c r="CN81" s="105">
        <f>IF((Inputs!$E$121-CN$18)&lt;0,0,IF((Inputs!$E$121-CN$18)&gt;CN$27,CN$27,(Inputs!$E$121-CN$18)+1))</f>
        <v>28</v>
      </c>
      <c r="CO81" s="105">
        <f>IF((Inputs!$E$121-CO$18)&lt;0,0,IF((Inputs!$E$121-CO$18)&gt;CO$27,CO$27,(Inputs!$E$121-CO$18)+1))</f>
        <v>31</v>
      </c>
      <c r="CP81" s="105">
        <f>IF((Inputs!$E$121-CP$18)&lt;0,0,IF((Inputs!$E$121-CP$18)&gt;CP$27,CP$27,(Inputs!$E$121-CP$18)+1))</f>
        <v>30</v>
      </c>
      <c r="CQ81" s="105">
        <f>IF((Inputs!$E$121-CQ$18)&lt;0,0,IF((Inputs!$E$121-CQ$18)&gt;CQ$27,CQ$27,(Inputs!$E$121-CQ$18)+1))</f>
        <v>31</v>
      </c>
      <c r="CR81" s="105">
        <f>IF((Inputs!$E$121-CR$18)&lt;0,0,IF((Inputs!$E$121-CR$18)&gt;CR$27,CR$27,(Inputs!$E$121-CR$18)+1))</f>
        <v>30</v>
      </c>
      <c r="CS81" s="105">
        <f>IF((Inputs!$E$121-CS$18)&lt;0,0,IF((Inputs!$E$121-CS$18)&gt;CS$27,CS$27,(Inputs!$E$121-CS$18)+1))</f>
        <v>31</v>
      </c>
      <c r="CT81" s="105">
        <f>IF((Inputs!$E$121-CT$18)&lt;0,0,IF((Inputs!$E$121-CT$18)&gt;CT$27,CT$27,(Inputs!$E$121-CT$18)+1))</f>
        <v>31</v>
      </c>
      <c r="CU81" s="105">
        <f>IF((Inputs!$E$121-CU$18)&lt;0,0,IF((Inputs!$E$121-CU$18)&gt;CU$27,CU$27,(Inputs!$E$121-CU$18)+1))</f>
        <v>30</v>
      </c>
      <c r="CV81" s="105">
        <f>IF((Inputs!$E$121-CV$18)&lt;0,0,IF((Inputs!$E$121-CV$18)&gt;CV$27,CV$27,(Inputs!$E$121-CV$18)+1))</f>
        <v>31</v>
      </c>
      <c r="CW81" s="105">
        <f>IF((Inputs!$E$121-CW$18)&lt;0,0,IF((Inputs!$E$121-CW$18)&gt;CW$27,CW$27,(Inputs!$E$121-CW$18)+1))</f>
        <v>30</v>
      </c>
      <c r="CX81" s="105">
        <f>IF((Inputs!$E$121-CX$18)&lt;0,0,IF((Inputs!$E$121-CX$18)&gt;CX$27,CX$27,(Inputs!$E$121-CX$18)+1))</f>
        <v>31</v>
      </c>
      <c r="CY81" s="105">
        <f>IF((Inputs!$E$121-CY$18)&lt;0,0,IF((Inputs!$E$121-CY$18)&gt;CY$27,CY$27,(Inputs!$E$121-CY$18)+1))</f>
        <v>31</v>
      </c>
      <c r="CZ81" s="105">
        <f>IF((Inputs!$E$121-CZ$18)&lt;0,0,IF((Inputs!$E$121-CZ$18)&gt;CZ$27,CZ$27,(Inputs!$E$121-CZ$18)+1))</f>
        <v>28</v>
      </c>
      <c r="DA81" s="105">
        <f>IF((Inputs!$E$121-DA$18)&lt;0,0,IF((Inputs!$E$121-DA$18)&gt;DA$27,DA$27,(Inputs!$E$121-DA$18)+1))</f>
        <v>31</v>
      </c>
      <c r="DB81" s="105">
        <f>IF((Inputs!$E$121-DB$18)&lt;0,0,IF((Inputs!$E$121-DB$18)&gt;DB$27,DB$27,(Inputs!$E$121-DB$18)+1))</f>
        <v>30</v>
      </c>
      <c r="DC81" s="105">
        <f>IF((Inputs!$E$121-DC$18)&lt;0,0,IF((Inputs!$E$121-DC$18)&gt;DC$27,DC$27,(Inputs!$E$121-DC$18)+1))</f>
        <v>31</v>
      </c>
      <c r="DD81" s="105">
        <f>IF((Inputs!$E$121-DD$18)&lt;0,0,IF((Inputs!$E$121-DD$18)&gt;DD$27,DD$27,(Inputs!$E$121-DD$18)+1))</f>
        <v>30</v>
      </c>
      <c r="DE81" s="105">
        <f>IF((Inputs!$E$121-DE$18)&lt;0,0,IF((Inputs!$E$121-DE$18)&gt;DE$27,DE$27,(Inputs!$E$121-DE$18)+1))</f>
        <v>31</v>
      </c>
      <c r="DF81" s="105">
        <f>IF((Inputs!$E$121-DF$18)&lt;0,0,IF((Inputs!$E$121-DF$18)&gt;DF$27,DF$27,(Inputs!$E$121-DF$18)+1))</f>
        <v>31</v>
      </c>
      <c r="DG81" s="105">
        <f>IF((Inputs!$E$121-DG$18)&lt;0,0,IF((Inputs!$E$121-DG$18)&gt;DG$27,DG$27,(Inputs!$E$121-DG$18)+1))</f>
        <v>30</v>
      </c>
      <c r="DH81" s="105">
        <f>IF((Inputs!$E$121-DH$18)&lt;0,0,IF((Inputs!$E$121-DH$18)&gt;DH$27,DH$27,(Inputs!$E$121-DH$18)+1))</f>
        <v>31</v>
      </c>
      <c r="DI81" s="105">
        <f>IF((Inputs!$E$121-DI$18)&lt;0,0,IF((Inputs!$E$121-DI$18)&gt;DI$27,DI$27,(Inputs!$E$121-DI$18)+1))</f>
        <v>30</v>
      </c>
      <c r="DJ81" s="105">
        <f>IF((Inputs!$E$121-DJ$18)&lt;0,0,IF((Inputs!$E$121-DJ$18)&gt;DJ$27,DJ$27,(Inputs!$E$121-DJ$18)+1))</f>
        <v>31</v>
      </c>
      <c r="DK81" s="105">
        <f>IF((Inputs!$E$121-DK$18)&lt;0,0,IF((Inputs!$E$121-DK$18)&gt;DK$27,DK$27,(Inputs!$E$121-DK$18)+1))</f>
        <v>31</v>
      </c>
      <c r="DL81" s="105">
        <f>IF((Inputs!$E$121-DL$18)&lt;0,0,IF((Inputs!$E$121-DL$18)&gt;DL$27,DL$27,(Inputs!$E$121-DL$18)+1))</f>
        <v>28</v>
      </c>
      <c r="DM81" s="105">
        <f>IF((Inputs!$E$121-DM$18)&lt;0,0,IF((Inputs!$E$121-DM$18)&gt;DM$27,DM$27,(Inputs!$E$121-DM$18)+1))</f>
        <v>31</v>
      </c>
      <c r="DN81" s="105">
        <f>IF((Inputs!$E$121-DN$18)&lt;0,0,IF((Inputs!$E$121-DN$18)&gt;DN$27,DN$27,(Inputs!$E$121-DN$18)+1))</f>
        <v>30</v>
      </c>
      <c r="DO81" s="105">
        <f>IF((Inputs!$E$121-DO$18)&lt;0,0,IF((Inputs!$E$121-DO$18)&gt;DO$27,DO$27,(Inputs!$E$121-DO$18)+1))</f>
        <v>31</v>
      </c>
      <c r="DP81" s="105">
        <f>IF((Inputs!$E$121-DP$18)&lt;0,0,IF((Inputs!$E$121-DP$18)&gt;DP$27,DP$27,(Inputs!$E$121-DP$18)+1))</f>
        <v>30</v>
      </c>
      <c r="DQ81" s="105">
        <f>IF((Inputs!$E$121-DQ$18)&lt;0,0,IF((Inputs!$E$121-DQ$18)&gt;DQ$27,DQ$27,(Inputs!$E$121-DQ$18)+1))</f>
        <v>31</v>
      </c>
      <c r="DR81" s="105">
        <f>IF((Inputs!$E$121-DR$18)&lt;0,0,IF((Inputs!$E$121-DR$18)&gt;DR$27,DR$27,(Inputs!$E$121-DR$18)+1))</f>
        <v>31</v>
      </c>
      <c r="DS81" s="105">
        <f>IF((Inputs!$E$121-DS$18)&lt;0,0,IF((Inputs!$E$121-DS$18)&gt;DS$27,DS$27,(Inputs!$E$121-DS$18)+1))</f>
        <v>30</v>
      </c>
      <c r="DT81" s="105">
        <f>IF((Inputs!$E$121-DT$18)&lt;0,0,IF((Inputs!$E$121-DT$18)&gt;DT$27,DT$27,(Inputs!$E$121-DT$18)+1))</f>
        <v>31</v>
      </c>
      <c r="DU81" s="105">
        <f>IF((Inputs!$E$121-DU$18)&lt;0,0,IF((Inputs!$E$121-DU$18)&gt;DU$27,DU$27,(Inputs!$E$121-DU$18)+1))</f>
        <v>30</v>
      </c>
    </row>
    <row r="82" spans="2:125" s="81" customFormat="1" ht="14.45" hidden="1" outlineLevel="2" x14ac:dyDescent="0.3">
      <c r="C82" s="973" t="s">
        <v>479</v>
      </c>
      <c r="E82" s="1093">
        <f>SUM(G82:DU82)</f>
        <v>3256</v>
      </c>
      <c r="G82" s="107">
        <f>MIN(G$80:G$81)</f>
        <v>0</v>
      </c>
      <c r="H82" s="107">
        <f t="shared" ref="H82:BS82" si="107">MIN(H$80:H$81)</f>
        <v>0</v>
      </c>
      <c r="I82" s="107">
        <f t="shared" si="107"/>
        <v>0</v>
      </c>
      <c r="J82" s="107">
        <f t="shared" si="107"/>
        <v>0</v>
      </c>
      <c r="K82" s="107">
        <f t="shared" si="107"/>
        <v>0</v>
      </c>
      <c r="L82" s="107">
        <f t="shared" si="107"/>
        <v>0</v>
      </c>
      <c r="M82" s="107">
        <f t="shared" si="107"/>
        <v>0</v>
      </c>
      <c r="N82" s="107">
        <f t="shared" si="107"/>
        <v>0</v>
      </c>
      <c r="O82" s="107">
        <f t="shared" si="107"/>
        <v>0</v>
      </c>
      <c r="P82" s="107">
        <f t="shared" si="107"/>
        <v>0</v>
      </c>
      <c r="Q82" s="107">
        <f t="shared" si="107"/>
        <v>0</v>
      </c>
      <c r="R82" s="107">
        <f t="shared" si="107"/>
        <v>0</v>
      </c>
      <c r="S82" s="107">
        <f t="shared" si="107"/>
        <v>31</v>
      </c>
      <c r="T82" s="107">
        <f t="shared" si="107"/>
        <v>28</v>
      </c>
      <c r="U82" s="107">
        <f t="shared" si="107"/>
        <v>31</v>
      </c>
      <c r="V82" s="107">
        <f t="shared" si="107"/>
        <v>30</v>
      </c>
      <c r="W82" s="107">
        <f t="shared" si="107"/>
        <v>31</v>
      </c>
      <c r="X82" s="107">
        <f t="shared" si="107"/>
        <v>30</v>
      </c>
      <c r="Y82" s="107">
        <f t="shared" si="107"/>
        <v>31</v>
      </c>
      <c r="Z82" s="107">
        <f t="shared" si="107"/>
        <v>31</v>
      </c>
      <c r="AA82" s="107">
        <f t="shared" si="107"/>
        <v>30</v>
      </c>
      <c r="AB82" s="107">
        <f t="shared" si="107"/>
        <v>31</v>
      </c>
      <c r="AC82" s="107">
        <f t="shared" si="107"/>
        <v>30</v>
      </c>
      <c r="AD82" s="107">
        <f t="shared" si="107"/>
        <v>31</v>
      </c>
      <c r="AE82" s="107">
        <f t="shared" si="107"/>
        <v>31</v>
      </c>
      <c r="AF82" s="107">
        <f t="shared" si="107"/>
        <v>29</v>
      </c>
      <c r="AG82" s="107">
        <f t="shared" si="107"/>
        <v>31</v>
      </c>
      <c r="AH82" s="107">
        <f t="shared" si="107"/>
        <v>30</v>
      </c>
      <c r="AI82" s="107">
        <f t="shared" si="107"/>
        <v>31</v>
      </c>
      <c r="AJ82" s="107">
        <f t="shared" si="107"/>
        <v>30</v>
      </c>
      <c r="AK82" s="107">
        <f t="shared" si="107"/>
        <v>31</v>
      </c>
      <c r="AL82" s="107">
        <f t="shared" si="107"/>
        <v>31</v>
      </c>
      <c r="AM82" s="107">
        <f t="shared" si="107"/>
        <v>30</v>
      </c>
      <c r="AN82" s="107">
        <f t="shared" si="107"/>
        <v>31</v>
      </c>
      <c r="AO82" s="107">
        <f t="shared" si="107"/>
        <v>30</v>
      </c>
      <c r="AP82" s="107">
        <f t="shared" si="107"/>
        <v>31</v>
      </c>
      <c r="AQ82" s="107">
        <f t="shared" si="107"/>
        <v>31</v>
      </c>
      <c r="AR82" s="107">
        <f t="shared" si="107"/>
        <v>28</v>
      </c>
      <c r="AS82" s="107">
        <f t="shared" si="107"/>
        <v>31</v>
      </c>
      <c r="AT82" s="107">
        <f t="shared" si="107"/>
        <v>30</v>
      </c>
      <c r="AU82" s="107">
        <f t="shared" si="107"/>
        <v>31</v>
      </c>
      <c r="AV82" s="107">
        <f t="shared" si="107"/>
        <v>30</v>
      </c>
      <c r="AW82" s="107">
        <f t="shared" si="107"/>
        <v>31</v>
      </c>
      <c r="AX82" s="107">
        <f t="shared" si="107"/>
        <v>31</v>
      </c>
      <c r="AY82" s="107">
        <f t="shared" si="107"/>
        <v>30</v>
      </c>
      <c r="AZ82" s="107">
        <f t="shared" si="107"/>
        <v>31</v>
      </c>
      <c r="BA82" s="107">
        <f t="shared" si="107"/>
        <v>30</v>
      </c>
      <c r="BB82" s="107">
        <f t="shared" si="107"/>
        <v>31</v>
      </c>
      <c r="BC82" s="107">
        <f t="shared" si="107"/>
        <v>31</v>
      </c>
      <c r="BD82" s="107">
        <f t="shared" si="107"/>
        <v>28</v>
      </c>
      <c r="BE82" s="107">
        <f t="shared" si="107"/>
        <v>31</v>
      </c>
      <c r="BF82" s="107">
        <f t="shared" si="107"/>
        <v>30</v>
      </c>
      <c r="BG82" s="107">
        <f t="shared" si="107"/>
        <v>31</v>
      </c>
      <c r="BH82" s="107">
        <f t="shared" si="107"/>
        <v>30</v>
      </c>
      <c r="BI82" s="107">
        <f t="shared" si="107"/>
        <v>31</v>
      </c>
      <c r="BJ82" s="107">
        <f t="shared" si="107"/>
        <v>31</v>
      </c>
      <c r="BK82" s="107">
        <f t="shared" si="107"/>
        <v>30</v>
      </c>
      <c r="BL82" s="107">
        <f t="shared" si="107"/>
        <v>31</v>
      </c>
      <c r="BM82" s="107">
        <f t="shared" si="107"/>
        <v>30</v>
      </c>
      <c r="BN82" s="107">
        <f t="shared" si="107"/>
        <v>31</v>
      </c>
      <c r="BO82" s="107">
        <f t="shared" si="107"/>
        <v>31</v>
      </c>
      <c r="BP82" s="107">
        <f t="shared" si="107"/>
        <v>28</v>
      </c>
      <c r="BQ82" s="107">
        <f t="shared" si="107"/>
        <v>31</v>
      </c>
      <c r="BR82" s="107">
        <f t="shared" si="107"/>
        <v>30</v>
      </c>
      <c r="BS82" s="107">
        <f t="shared" si="107"/>
        <v>31</v>
      </c>
      <c r="BT82" s="107">
        <f t="shared" ref="BT82:DU82" si="108">MIN(BT$80:BT$81)</f>
        <v>30</v>
      </c>
      <c r="BU82" s="107">
        <f t="shared" si="108"/>
        <v>31</v>
      </c>
      <c r="BV82" s="107">
        <f t="shared" si="108"/>
        <v>31</v>
      </c>
      <c r="BW82" s="107">
        <f t="shared" si="108"/>
        <v>30</v>
      </c>
      <c r="BX82" s="107">
        <f t="shared" si="108"/>
        <v>31</v>
      </c>
      <c r="BY82" s="107">
        <f t="shared" si="108"/>
        <v>30</v>
      </c>
      <c r="BZ82" s="107">
        <f t="shared" si="108"/>
        <v>31</v>
      </c>
      <c r="CA82" s="107">
        <f t="shared" si="108"/>
        <v>31</v>
      </c>
      <c r="CB82" s="107">
        <f t="shared" si="108"/>
        <v>29</v>
      </c>
      <c r="CC82" s="107">
        <f t="shared" si="108"/>
        <v>31</v>
      </c>
      <c r="CD82" s="107">
        <f t="shared" si="108"/>
        <v>30</v>
      </c>
      <c r="CE82" s="107">
        <f t="shared" si="108"/>
        <v>31</v>
      </c>
      <c r="CF82" s="107">
        <f t="shared" si="108"/>
        <v>30</v>
      </c>
      <c r="CG82" s="107">
        <f t="shared" si="108"/>
        <v>31</v>
      </c>
      <c r="CH82" s="107">
        <f t="shared" si="108"/>
        <v>31</v>
      </c>
      <c r="CI82" s="107">
        <f t="shared" si="108"/>
        <v>30</v>
      </c>
      <c r="CJ82" s="107">
        <f t="shared" si="108"/>
        <v>31</v>
      </c>
      <c r="CK82" s="107">
        <f t="shared" si="108"/>
        <v>30</v>
      </c>
      <c r="CL82" s="107">
        <f t="shared" si="108"/>
        <v>31</v>
      </c>
      <c r="CM82" s="107">
        <f t="shared" si="108"/>
        <v>31</v>
      </c>
      <c r="CN82" s="107">
        <f t="shared" si="108"/>
        <v>28</v>
      </c>
      <c r="CO82" s="107">
        <f t="shared" si="108"/>
        <v>31</v>
      </c>
      <c r="CP82" s="107">
        <f t="shared" si="108"/>
        <v>30</v>
      </c>
      <c r="CQ82" s="107">
        <f t="shared" si="108"/>
        <v>31</v>
      </c>
      <c r="CR82" s="107">
        <f t="shared" si="108"/>
        <v>30</v>
      </c>
      <c r="CS82" s="107">
        <f t="shared" si="108"/>
        <v>31</v>
      </c>
      <c r="CT82" s="107">
        <f t="shared" si="108"/>
        <v>31</v>
      </c>
      <c r="CU82" s="107">
        <f t="shared" si="108"/>
        <v>30</v>
      </c>
      <c r="CV82" s="107">
        <f t="shared" si="108"/>
        <v>31</v>
      </c>
      <c r="CW82" s="107">
        <f t="shared" si="108"/>
        <v>30</v>
      </c>
      <c r="CX82" s="107">
        <f t="shared" si="108"/>
        <v>31</v>
      </c>
      <c r="CY82" s="107">
        <f t="shared" si="108"/>
        <v>31</v>
      </c>
      <c r="CZ82" s="107">
        <f t="shared" si="108"/>
        <v>28</v>
      </c>
      <c r="DA82" s="107">
        <f t="shared" si="108"/>
        <v>31</v>
      </c>
      <c r="DB82" s="107">
        <f t="shared" si="108"/>
        <v>30</v>
      </c>
      <c r="DC82" s="107">
        <f t="shared" si="108"/>
        <v>31</v>
      </c>
      <c r="DD82" s="107">
        <f t="shared" si="108"/>
        <v>30</v>
      </c>
      <c r="DE82" s="107">
        <f t="shared" si="108"/>
        <v>31</v>
      </c>
      <c r="DF82" s="107">
        <f t="shared" si="108"/>
        <v>31</v>
      </c>
      <c r="DG82" s="107">
        <f t="shared" si="108"/>
        <v>30</v>
      </c>
      <c r="DH82" s="107">
        <f t="shared" si="108"/>
        <v>31</v>
      </c>
      <c r="DI82" s="107">
        <f t="shared" si="108"/>
        <v>30</v>
      </c>
      <c r="DJ82" s="107">
        <f t="shared" si="108"/>
        <v>31</v>
      </c>
      <c r="DK82" s="107">
        <f t="shared" si="108"/>
        <v>31</v>
      </c>
      <c r="DL82" s="107">
        <f t="shared" si="108"/>
        <v>28</v>
      </c>
      <c r="DM82" s="107">
        <f t="shared" si="108"/>
        <v>31</v>
      </c>
      <c r="DN82" s="107">
        <f t="shared" si="108"/>
        <v>30</v>
      </c>
      <c r="DO82" s="107">
        <f t="shared" si="108"/>
        <v>31</v>
      </c>
      <c r="DP82" s="107">
        <f t="shared" si="108"/>
        <v>30</v>
      </c>
      <c r="DQ82" s="107">
        <f t="shared" si="108"/>
        <v>31</v>
      </c>
      <c r="DR82" s="107">
        <f t="shared" si="108"/>
        <v>31</v>
      </c>
      <c r="DS82" s="107">
        <f t="shared" si="108"/>
        <v>30</v>
      </c>
      <c r="DT82" s="107">
        <f t="shared" si="108"/>
        <v>31</v>
      </c>
      <c r="DU82" s="107">
        <f t="shared" si="108"/>
        <v>30</v>
      </c>
    </row>
    <row r="83" spans="2:125" s="81" customFormat="1" ht="14.45" hidden="1" outlineLevel="1" x14ac:dyDescent="0.3">
      <c r="C83" s="81" t="s">
        <v>480</v>
      </c>
      <c r="G83" s="737">
        <f t="shared" ref="G83:AL83" si="109">G$82/G$27</f>
        <v>0</v>
      </c>
      <c r="H83" s="737">
        <f t="shared" si="109"/>
        <v>0</v>
      </c>
      <c r="I83" s="737">
        <f t="shared" si="109"/>
        <v>0</v>
      </c>
      <c r="J83" s="737">
        <f t="shared" si="109"/>
        <v>0</v>
      </c>
      <c r="K83" s="737">
        <f t="shared" si="109"/>
        <v>0</v>
      </c>
      <c r="L83" s="737">
        <f t="shared" si="109"/>
        <v>0</v>
      </c>
      <c r="M83" s="737">
        <f t="shared" si="109"/>
        <v>0</v>
      </c>
      <c r="N83" s="737">
        <f t="shared" si="109"/>
        <v>0</v>
      </c>
      <c r="O83" s="737">
        <f t="shared" si="109"/>
        <v>0</v>
      </c>
      <c r="P83" s="737">
        <f t="shared" si="109"/>
        <v>0</v>
      </c>
      <c r="Q83" s="737">
        <f t="shared" si="109"/>
        <v>0</v>
      </c>
      <c r="R83" s="737">
        <f t="shared" si="109"/>
        <v>0</v>
      </c>
      <c r="S83" s="737">
        <f t="shared" si="109"/>
        <v>1</v>
      </c>
      <c r="T83" s="737">
        <f t="shared" si="109"/>
        <v>1</v>
      </c>
      <c r="U83" s="737">
        <f t="shared" si="109"/>
        <v>1</v>
      </c>
      <c r="V83" s="737">
        <f t="shared" si="109"/>
        <v>1</v>
      </c>
      <c r="W83" s="737">
        <f t="shared" si="109"/>
        <v>1</v>
      </c>
      <c r="X83" s="737">
        <f t="shared" si="109"/>
        <v>1</v>
      </c>
      <c r="Y83" s="737">
        <f t="shared" si="109"/>
        <v>1</v>
      </c>
      <c r="Z83" s="737">
        <f t="shared" si="109"/>
        <v>1</v>
      </c>
      <c r="AA83" s="737">
        <f t="shared" si="109"/>
        <v>1</v>
      </c>
      <c r="AB83" s="737">
        <f t="shared" si="109"/>
        <v>1</v>
      </c>
      <c r="AC83" s="737">
        <f t="shared" si="109"/>
        <v>1</v>
      </c>
      <c r="AD83" s="737">
        <f t="shared" si="109"/>
        <v>1</v>
      </c>
      <c r="AE83" s="737">
        <f t="shared" si="109"/>
        <v>1</v>
      </c>
      <c r="AF83" s="737">
        <f t="shared" si="109"/>
        <v>1</v>
      </c>
      <c r="AG83" s="737">
        <f t="shared" si="109"/>
        <v>1</v>
      </c>
      <c r="AH83" s="737">
        <f t="shared" si="109"/>
        <v>1</v>
      </c>
      <c r="AI83" s="737">
        <f t="shared" si="109"/>
        <v>1</v>
      </c>
      <c r="AJ83" s="737">
        <f t="shared" si="109"/>
        <v>1</v>
      </c>
      <c r="AK83" s="737">
        <f t="shared" si="109"/>
        <v>1</v>
      </c>
      <c r="AL83" s="737">
        <f t="shared" si="109"/>
        <v>1</v>
      </c>
      <c r="AM83" s="737">
        <f t="shared" ref="AM83:BR83" si="110">AM$82/AM$27</f>
        <v>1</v>
      </c>
      <c r="AN83" s="737">
        <f t="shared" si="110"/>
        <v>1</v>
      </c>
      <c r="AO83" s="737">
        <f t="shared" si="110"/>
        <v>1</v>
      </c>
      <c r="AP83" s="737">
        <f t="shared" si="110"/>
        <v>1</v>
      </c>
      <c r="AQ83" s="737">
        <f t="shared" si="110"/>
        <v>1</v>
      </c>
      <c r="AR83" s="737">
        <f t="shared" si="110"/>
        <v>1</v>
      </c>
      <c r="AS83" s="737">
        <f t="shared" si="110"/>
        <v>1</v>
      </c>
      <c r="AT83" s="737">
        <f t="shared" si="110"/>
        <v>1</v>
      </c>
      <c r="AU83" s="737">
        <f t="shared" si="110"/>
        <v>1</v>
      </c>
      <c r="AV83" s="737">
        <f t="shared" si="110"/>
        <v>1</v>
      </c>
      <c r="AW83" s="737">
        <f t="shared" si="110"/>
        <v>1</v>
      </c>
      <c r="AX83" s="737">
        <f t="shared" si="110"/>
        <v>1</v>
      </c>
      <c r="AY83" s="737">
        <f t="shared" si="110"/>
        <v>1</v>
      </c>
      <c r="AZ83" s="737">
        <f t="shared" si="110"/>
        <v>1</v>
      </c>
      <c r="BA83" s="737">
        <f t="shared" si="110"/>
        <v>1</v>
      </c>
      <c r="BB83" s="737">
        <f t="shared" si="110"/>
        <v>1</v>
      </c>
      <c r="BC83" s="737">
        <f t="shared" si="110"/>
        <v>1</v>
      </c>
      <c r="BD83" s="737">
        <f t="shared" si="110"/>
        <v>1</v>
      </c>
      <c r="BE83" s="737">
        <f t="shared" si="110"/>
        <v>1</v>
      </c>
      <c r="BF83" s="737">
        <f t="shared" si="110"/>
        <v>1</v>
      </c>
      <c r="BG83" s="737">
        <f t="shared" si="110"/>
        <v>1</v>
      </c>
      <c r="BH83" s="737">
        <f t="shared" si="110"/>
        <v>1</v>
      </c>
      <c r="BI83" s="737">
        <f t="shared" si="110"/>
        <v>1</v>
      </c>
      <c r="BJ83" s="737">
        <f t="shared" si="110"/>
        <v>1</v>
      </c>
      <c r="BK83" s="737">
        <f t="shared" si="110"/>
        <v>1</v>
      </c>
      <c r="BL83" s="737">
        <f t="shared" si="110"/>
        <v>1</v>
      </c>
      <c r="BM83" s="737">
        <f t="shared" si="110"/>
        <v>1</v>
      </c>
      <c r="BN83" s="737">
        <f t="shared" si="110"/>
        <v>1</v>
      </c>
      <c r="BO83" s="737">
        <f t="shared" si="110"/>
        <v>1</v>
      </c>
      <c r="BP83" s="737">
        <f t="shared" si="110"/>
        <v>1</v>
      </c>
      <c r="BQ83" s="737">
        <f t="shared" si="110"/>
        <v>1</v>
      </c>
      <c r="BR83" s="737">
        <f t="shared" si="110"/>
        <v>1</v>
      </c>
      <c r="BS83" s="737">
        <f t="shared" ref="BS83:CX83" si="111">BS$82/BS$27</f>
        <v>1</v>
      </c>
      <c r="BT83" s="737">
        <f t="shared" si="111"/>
        <v>1</v>
      </c>
      <c r="BU83" s="737">
        <f t="shared" si="111"/>
        <v>1</v>
      </c>
      <c r="BV83" s="737">
        <f t="shared" si="111"/>
        <v>1</v>
      </c>
      <c r="BW83" s="737">
        <f t="shared" si="111"/>
        <v>1</v>
      </c>
      <c r="BX83" s="737">
        <f t="shared" si="111"/>
        <v>1</v>
      </c>
      <c r="BY83" s="737">
        <f t="shared" si="111"/>
        <v>1</v>
      </c>
      <c r="BZ83" s="737">
        <f t="shared" si="111"/>
        <v>1</v>
      </c>
      <c r="CA83" s="737">
        <f t="shared" si="111"/>
        <v>1</v>
      </c>
      <c r="CB83" s="737">
        <f t="shared" si="111"/>
        <v>1</v>
      </c>
      <c r="CC83" s="737">
        <f t="shared" si="111"/>
        <v>1</v>
      </c>
      <c r="CD83" s="737">
        <f t="shared" si="111"/>
        <v>1</v>
      </c>
      <c r="CE83" s="737">
        <f t="shared" si="111"/>
        <v>1</v>
      </c>
      <c r="CF83" s="737">
        <f t="shared" si="111"/>
        <v>1</v>
      </c>
      <c r="CG83" s="737">
        <f t="shared" si="111"/>
        <v>1</v>
      </c>
      <c r="CH83" s="737">
        <f t="shared" si="111"/>
        <v>1</v>
      </c>
      <c r="CI83" s="737">
        <f t="shared" si="111"/>
        <v>1</v>
      </c>
      <c r="CJ83" s="737">
        <f t="shared" si="111"/>
        <v>1</v>
      </c>
      <c r="CK83" s="737">
        <f t="shared" si="111"/>
        <v>1</v>
      </c>
      <c r="CL83" s="737">
        <f t="shared" si="111"/>
        <v>1</v>
      </c>
      <c r="CM83" s="737">
        <f t="shared" si="111"/>
        <v>1</v>
      </c>
      <c r="CN83" s="737">
        <f t="shared" si="111"/>
        <v>1</v>
      </c>
      <c r="CO83" s="737">
        <f t="shared" si="111"/>
        <v>1</v>
      </c>
      <c r="CP83" s="737">
        <f t="shared" si="111"/>
        <v>1</v>
      </c>
      <c r="CQ83" s="737">
        <f t="shared" si="111"/>
        <v>1</v>
      </c>
      <c r="CR83" s="737">
        <f t="shared" si="111"/>
        <v>1</v>
      </c>
      <c r="CS83" s="737">
        <f t="shared" si="111"/>
        <v>1</v>
      </c>
      <c r="CT83" s="737">
        <f t="shared" si="111"/>
        <v>1</v>
      </c>
      <c r="CU83" s="737">
        <f t="shared" si="111"/>
        <v>1</v>
      </c>
      <c r="CV83" s="737">
        <f t="shared" si="111"/>
        <v>1</v>
      </c>
      <c r="CW83" s="737">
        <f t="shared" si="111"/>
        <v>1</v>
      </c>
      <c r="CX83" s="737">
        <f t="shared" si="111"/>
        <v>1</v>
      </c>
      <c r="CY83" s="737">
        <f t="shared" ref="CY83:DU83" si="112">CY$82/CY$27</f>
        <v>1</v>
      </c>
      <c r="CZ83" s="737">
        <f t="shared" si="112"/>
        <v>1</v>
      </c>
      <c r="DA83" s="737">
        <f t="shared" si="112"/>
        <v>1</v>
      </c>
      <c r="DB83" s="737">
        <f t="shared" si="112"/>
        <v>1</v>
      </c>
      <c r="DC83" s="737">
        <f t="shared" si="112"/>
        <v>1</v>
      </c>
      <c r="DD83" s="737">
        <f t="shared" si="112"/>
        <v>1</v>
      </c>
      <c r="DE83" s="737">
        <f t="shared" si="112"/>
        <v>1</v>
      </c>
      <c r="DF83" s="737">
        <f t="shared" si="112"/>
        <v>1</v>
      </c>
      <c r="DG83" s="737">
        <f t="shared" si="112"/>
        <v>1</v>
      </c>
      <c r="DH83" s="737">
        <f t="shared" si="112"/>
        <v>1</v>
      </c>
      <c r="DI83" s="737">
        <f t="shared" si="112"/>
        <v>1</v>
      </c>
      <c r="DJ83" s="737">
        <f t="shared" si="112"/>
        <v>1</v>
      </c>
      <c r="DK83" s="737">
        <f t="shared" si="112"/>
        <v>1</v>
      </c>
      <c r="DL83" s="737">
        <f t="shared" si="112"/>
        <v>1</v>
      </c>
      <c r="DM83" s="737">
        <f t="shared" si="112"/>
        <v>1</v>
      </c>
      <c r="DN83" s="737">
        <f t="shared" si="112"/>
        <v>1</v>
      </c>
      <c r="DO83" s="737">
        <f t="shared" si="112"/>
        <v>1</v>
      </c>
      <c r="DP83" s="737">
        <f t="shared" si="112"/>
        <v>1</v>
      </c>
      <c r="DQ83" s="737">
        <f t="shared" si="112"/>
        <v>1</v>
      </c>
      <c r="DR83" s="737">
        <f t="shared" si="112"/>
        <v>1</v>
      </c>
      <c r="DS83" s="737">
        <f t="shared" si="112"/>
        <v>1</v>
      </c>
      <c r="DT83" s="737">
        <f t="shared" si="112"/>
        <v>1</v>
      </c>
      <c r="DU83" s="737">
        <f t="shared" si="112"/>
        <v>1</v>
      </c>
    </row>
    <row r="84" spans="2:125" s="190" customFormat="1" ht="4.9000000000000004" hidden="1" customHeight="1" outlineLevel="1" x14ac:dyDescent="0.15">
      <c r="C84" s="191"/>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f>IF((AE$20-Inputs!$E$122)&gt;AE$27,AE$20,(AE$20-Inputs!$E$122)+1)</f>
        <v>-6909</v>
      </c>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976"/>
      <c r="BG84" s="976"/>
      <c r="BH84" s="976"/>
      <c r="BI84" s="976"/>
      <c r="BJ84" s="976"/>
      <c r="BK84" s="976"/>
      <c r="BL84" s="976"/>
      <c r="BM84" s="976"/>
      <c r="BN84" s="976"/>
      <c r="BO84" s="976"/>
      <c r="BP84" s="976"/>
      <c r="BQ84" s="976"/>
      <c r="BR84" s="976"/>
      <c r="BS84" s="976"/>
      <c r="BT84" s="976"/>
      <c r="BU84" s="976"/>
      <c r="BV84" s="976"/>
      <c r="BW84" s="976"/>
      <c r="BX84" s="976"/>
      <c r="BY84" s="976"/>
      <c r="BZ84" s="976"/>
      <c r="CA84" s="976"/>
      <c r="CB84" s="976"/>
      <c r="CC84" s="976"/>
      <c r="CD84" s="976"/>
      <c r="CE84" s="976"/>
      <c r="CF84" s="976"/>
      <c r="CG84" s="976"/>
      <c r="CH84" s="976"/>
      <c r="CI84" s="976"/>
      <c r="CJ84" s="976"/>
      <c r="CK84" s="976"/>
      <c r="CL84" s="976"/>
      <c r="CM84" s="976"/>
      <c r="CN84" s="976"/>
      <c r="CO84" s="976"/>
      <c r="CP84" s="976"/>
      <c r="CQ84" s="976"/>
      <c r="CR84" s="976"/>
      <c r="CS84" s="976"/>
      <c r="CT84" s="976"/>
      <c r="CU84" s="976"/>
      <c r="CV84" s="976"/>
      <c r="CW84" s="976"/>
      <c r="CX84" s="976"/>
      <c r="CY84" s="976"/>
      <c r="CZ84" s="976"/>
      <c r="DA84" s="976"/>
      <c r="DB84" s="976"/>
      <c r="DC84" s="976"/>
      <c r="DD84" s="976"/>
      <c r="DE84" s="976"/>
      <c r="DF84" s="976"/>
      <c r="DG84" s="976"/>
      <c r="DH84" s="976"/>
      <c r="DI84" s="976"/>
      <c r="DJ84" s="976"/>
      <c r="DK84" s="976"/>
      <c r="DL84" s="976"/>
      <c r="DM84" s="976"/>
      <c r="DN84" s="976"/>
      <c r="DO84" s="976"/>
      <c r="DP84" s="976"/>
      <c r="DQ84" s="976"/>
      <c r="DR84" s="976"/>
      <c r="DS84" s="976"/>
      <c r="DT84" s="976"/>
      <c r="DU84" s="976"/>
    </row>
    <row r="85" spans="2:125" s="81" customFormat="1" ht="14.45" hidden="1" outlineLevel="2" x14ac:dyDescent="0.3">
      <c r="C85" s="574" t="s">
        <v>481</v>
      </c>
      <c r="G85" s="105">
        <f>IF(Inputs!$E$122="",0,IF((G$20-Inputs!$E$122)&lt;0,0,IF((G$20-Inputs!$E$122)&gt;G$27,G$27,(G$20-Inputs!$E$122)+1)))</f>
        <v>0</v>
      </c>
      <c r="H85" s="105">
        <f>IF(Inputs!$E$122="",0,IF((H$20-Inputs!$E$122)&lt;0,0,IF((H$20-Inputs!$E$122)&gt;H$27,H$27,(H$20-Inputs!$E$122)+1)))</f>
        <v>0</v>
      </c>
      <c r="I85" s="105">
        <f>IF(Inputs!$E$122="",0,IF((I$20-Inputs!$E$122)&lt;0,0,IF((I$20-Inputs!$E$122)&gt;I$27,I$27,(I$20-Inputs!$E$122)+1)))</f>
        <v>0</v>
      </c>
      <c r="J85" s="105">
        <f>IF(Inputs!$E$122="",0,IF((J$20-Inputs!$E$122)&lt;0,0,IF((J$20-Inputs!$E$122)&gt;J$27,J$27,(J$20-Inputs!$E$122)+1)))</f>
        <v>0</v>
      </c>
      <c r="K85" s="105">
        <f>IF(Inputs!$E$122="",0,IF((K$20-Inputs!$E$122)&lt;0,0,IF((K$20-Inputs!$E$122)&gt;K$27,K$27,(K$20-Inputs!$E$122)+1)))</f>
        <v>0</v>
      </c>
      <c r="L85" s="105">
        <f>IF(Inputs!$E$122="",0,IF((L$20-Inputs!$E$122)&lt;0,0,IF((L$20-Inputs!$E$122)&gt;L$27,L$27,(L$20-Inputs!$E$122)+1)))</f>
        <v>0</v>
      </c>
      <c r="M85" s="105">
        <f>IF(Inputs!$E$122="",0,IF((M$20-Inputs!$E$122)&lt;0,0,IF((M$20-Inputs!$E$122)&gt;M$27,M$27,(M$20-Inputs!$E$122)+1)))</f>
        <v>0</v>
      </c>
      <c r="N85" s="105">
        <f>IF(Inputs!$E$122="",0,IF((N$20-Inputs!$E$122)&lt;0,0,IF((N$20-Inputs!$E$122)&gt;N$27,N$27,(N$20-Inputs!$E$122)+1)))</f>
        <v>0</v>
      </c>
      <c r="O85" s="105">
        <f>IF(Inputs!$E$122="",0,IF((O$20-Inputs!$E$122)&lt;0,0,IF((O$20-Inputs!$E$122)&gt;O$27,O$27,(O$20-Inputs!$E$122)+1)))</f>
        <v>0</v>
      </c>
      <c r="P85" s="105">
        <f>IF(Inputs!$E$122="",0,IF((P$20-Inputs!$E$122)&lt;0,0,IF((P$20-Inputs!$E$122)&gt;P$27,P$27,(P$20-Inputs!$E$122)+1)))</f>
        <v>0</v>
      </c>
      <c r="Q85" s="105">
        <f>IF(Inputs!$E$122="",0,IF((Q$20-Inputs!$E$122)&lt;0,0,IF((Q$20-Inputs!$E$122)&gt;Q$27,Q$27,(Q$20-Inputs!$E$122)+1)))</f>
        <v>0</v>
      </c>
      <c r="R85" s="105">
        <f>IF(Inputs!$E$122="",0,IF((R$20-Inputs!$E$122)&lt;0,0,IF((R$20-Inputs!$E$122)&gt;R$27,R$27,(R$20-Inputs!$E$122)+1)))</f>
        <v>0</v>
      </c>
      <c r="S85" s="105">
        <f>IF(Inputs!$E$122="",0,IF((S$20-Inputs!$E$122)&lt;0,0,IF((S$20-Inputs!$E$122)&gt;S$27,S$27,(S$20-Inputs!$E$122)+1)))</f>
        <v>0</v>
      </c>
      <c r="T85" s="105">
        <f>IF(Inputs!$E$122="",0,IF((T$20-Inputs!$E$122)&lt;0,0,IF((T$20-Inputs!$E$122)&gt;T$27,T$27,(T$20-Inputs!$E$122)+1)))</f>
        <v>0</v>
      </c>
      <c r="U85" s="105">
        <f>IF(Inputs!$E$122="",0,IF((U$20-Inputs!$E$122)&lt;0,0,IF((U$20-Inputs!$E$122)&gt;U$27,U$27,(U$20-Inputs!$E$122)+1)))</f>
        <v>0</v>
      </c>
      <c r="V85" s="105">
        <f>IF(Inputs!$E$122="",0,IF((V$20-Inputs!$E$122)&lt;0,0,IF((V$20-Inputs!$E$122)&gt;V$27,V$27,(V$20-Inputs!$E$122)+1)))</f>
        <v>0</v>
      </c>
      <c r="W85" s="105">
        <f>IF(Inputs!$E$122="",0,IF((W$20-Inputs!$E$122)&lt;0,0,IF((W$20-Inputs!$E$122)&gt;W$27,W$27,(W$20-Inputs!$E$122)+1)))</f>
        <v>0</v>
      </c>
      <c r="X85" s="105">
        <f>IF(Inputs!$E$122="",0,IF((X$20-Inputs!$E$122)&lt;0,0,IF((X$20-Inputs!$E$122)&gt;X$27,X$27,(X$20-Inputs!$E$122)+1)))</f>
        <v>0</v>
      </c>
      <c r="Y85" s="105">
        <f>IF(Inputs!$E$122="",0,IF((Y$20-Inputs!$E$122)&lt;0,0,IF((Y$20-Inputs!$E$122)&gt;Y$27,Y$27,(Y$20-Inputs!$E$122)+1)))</f>
        <v>0</v>
      </c>
      <c r="Z85" s="105">
        <f>IF(Inputs!$E$122="",0,IF((Z$20-Inputs!$E$122)&lt;0,0,IF((Z$20-Inputs!$E$122)&gt;Z$27,Z$27,(Z$20-Inputs!$E$122)+1)))</f>
        <v>0</v>
      </c>
      <c r="AA85" s="105">
        <f>IF(Inputs!$E$122="",0,IF((AA$20-Inputs!$E$122)&lt;0,0,IF((AA$20-Inputs!$E$122)&gt;AA$27,AA$27,(AA$20-Inputs!$E$122)+1)))</f>
        <v>0</v>
      </c>
      <c r="AB85" s="105">
        <f>IF(Inputs!$E$122="",0,IF((AB$20-Inputs!$E$122)&lt;0,0,IF((AB$20-Inputs!$E$122)&gt;AB$27,AB$27,(AB$20-Inputs!$E$122)+1)))</f>
        <v>0</v>
      </c>
      <c r="AC85" s="105">
        <f>IF(Inputs!$E$122="",0,IF((AC$20-Inputs!$E$122)&lt;0,0,IF((AC$20-Inputs!$E$122)&gt;AC$27,AC$27,(AC$20-Inputs!$E$122)+1)))</f>
        <v>0</v>
      </c>
      <c r="AD85" s="105">
        <f>IF(Inputs!$E$122="",0,IF((AD$20-Inputs!$E$122)&lt;0,0,IF((AD$20-Inputs!$E$122)&gt;AD$27,AD$27,(AD$20-Inputs!$E$122)+1)))</f>
        <v>0</v>
      </c>
      <c r="AE85" s="105">
        <f>IF(Inputs!$E$122="",0,IF((AE$20-Inputs!$E$122)&lt;0,0,IF((AE$20-Inputs!$E$122)&gt;AE$27,AE$27,(AE$20-Inputs!$E$122)+1)))</f>
        <v>0</v>
      </c>
      <c r="AF85" s="105">
        <f>IF(Inputs!$E$122="",0,IF((AF$20-Inputs!$E$122)&lt;0,0,IF((AF$20-Inputs!$E$122)&gt;AF$27,AF$27,(AF$20-Inputs!$E$122)+1)))</f>
        <v>0</v>
      </c>
      <c r="AG85" s="105">
        <f>IF(Inputs!$E$122="",0,IF((AG$20-Inputs!$E$122)&lt;0,0,IF((AG$20-Inputs!$E$122)&gt;AG$27,AG$27,(AG$20-Inputs!$E$122)+1)))</f>
        <v>0</v>
      </c>
      <c r="AH85" s="105">
        <f>IF(Inputs!$E$122="",0,IF((AH$20-Inputs!$E$122)&lt;0,0,IF((AH$20-Inputs!$E$122)&gt;AH$27,AH$27,(AH$20-Inputs!$E$122)+1)))</f>
        <v>0</v>
      </c>
      <c r="AI85" s="105">
        <f>IF(Inputs!$E$122="",0,IF((AI$20-Inputs!$E$122)&lt;0,0,IF((AI$20-Inputs!$E$122)&gt;AI$27,AI$27,(AI$20-Inputs!$E$122)+1)))</f>
        <v>0</v>
      </c>
      <c r="AJ85" s="105">
        <f>IF(Inputs!$E$122="",0,IF((AJ$20-Inputs!$E$122)&lt;0,0,IF((AJ$20-Inputs!$E$122)&gt;AJ$27,AJ$27,(AJ$20-Inputs!$E$122)+1)))</f>
        <v>0</v>
      </c>
      <c r="AK85" s="105">
        <f>IF(Inputs!$E$122="",0,IF((AK$20-Inputs!$E$122)&lt;0,0,IF((AK$20-Inputs!$E$122)&gt;AK$27,AK$27,(AK$20-Inputs!$E$122)+1)))</f>
        <v>0</v>
      </c>
      <c r="AL85" s="105">
        <f>IF(Inputs!$E$122="",0,IF((AL$20-Inputs!$E$122)&lt;0,0,IF((AL$20-Inputs!$E$122)&gt;AL$27,AL$27,(AL$20-Inputs!$E$122)+1)))</f>
        <v>0</v>
      </c>
      <c r="AM85" s="105">
        <f>IF(Inputs!$E$122="",0,IF((AM$20-Inputs!$E$122)&lt;0,0,IF((AM$20-Inputs!$E$122)&gt;AM$27,AM$27,(AM$20-Inputs!$E$122)+1)))</f>
        <v>0</v>
      </c>
      <c r="AN85" s="105">
        <f>IF(Inputs!$E$122="",0,IF((AN$20-Inputs!$E$122)&lt;0,0,IF((AN$20-Inputs!$E$122)&gt;AN$27,AN$27,(AN$20-Inputs!$E$122)+1)))</f>
        <v>0</v>
      </c>
      <c r="AO85" s="105">
        <f>IF(Inputs!$E$122="",0,IF((AO$20-Inputs!$E$122)&lt;0,0,IF((AO$20-Inputs!$E$122)&gt;AO$27,AO$27,(AO$20-Inputs!$E$122)+1)))</f>
        <v>0</v>
      </c>
      <c r="AP85" s="105">
        <f>IF(Inputs!$E$122="",0,IF((AP$20-Inputs!$E$122)&lt;0,0,IF((AP$20-Inputs!$E$122)&gt;AP$27,AP$27,(AP$20-Inputs!$E$122)+1)))</f>
        <v>0</v>
      </c>
      <c r="AQ85" s="105">
        <f>IF(Inputs!$E$122="",0,IF((AQ$20-Inputs!$E$122)&lt;0,0,IF((AQ$20-Inputs!$E$122)&gt;AQ$27,AQ$27,(AQ$20-Inputs!$E$122)+1)))</f>
        <v>0</v>
      </c>
      <c r="AR85" s="105">
        <f>IF(Inputs!$E$122="",0,IF((AR$20-Inputs!$E$122)&lt;0,0,IF((AR$20-Inputs!$E$122)&gt;AR$27,AR$27,(AR$20-Inputs!$E$122)+1)))</f>
        <v>0</v>
      </c>
      <c r="AS85" s="105">
        <f>IF(Inputs!$E$122="",0,IF((AS$20-Inputs!$E$122)&lt;0,0,IF((AS$20-Inputs!$E$122)&gt;AS$27,AS$27,(AS$20-Inputs!$E$122)+1)))</f>
        <v>0</v>
      </c>
      <c r="AT85" s="105">
        <f>IF(Inputs!$E$122="",0,IF((AT$20-Inputs!$E$122)&lt;0,0,IF((AT$20-Inputs!$E$122)&gt;AT$27,AT$27,(AT$20-Inputs!$E$122)+1)))</f>
        <v>0</v>
      </c>
      <c r="AU85" s="105">
        <f>IF(Inputs!$E$122="",0,IF((AU$20-Inputs!$E$122)&lt;0,0,IF((AU$20-Inputs!$E$122)&gt;AU$27,AU$27,(AU$20-Inputs!$E$122)+1)))</f>
        <v>0</v>
      </c>
      <c r="AV85" s="105">
        <f>IF(Inputs!$E$122="",0,IF((AV$20-Inputs!$E$122)&lt;0,0,IF((AV$20-Inputs!$E$122)&gt;AV$27,AV$27,(AV$20-Inputs!$E$122)+1)))</f>
        <v>0</v>
      </c>
      <c r="AW85" s="105">
        <f>IF(Inputs!$E$122="",0,IF((AW$20-Inputs!$E$122)&lt;0,0,IF((AW$20-Inputs!$E$122)&gt;AW$27,AW$27,(AW$20-Inputs!$E$122)+1)))</f>
        <v>0</v>
      </c>
      <c r="AX85" s="105">
        <f>IF(Inputs!$E$122="",0,IF((AX$20-Inputs!$E$122)&lt;0,0,IF((AX$20-Inputs!$E$122)&gt;AX$27,AX$27,(AX$20-Inputs!$E$122)+1)))</f>
        <v>0</v>
      </c>
      <c r="AY85" s="105">
        <f>IF(Inputs!$E$122="",0,IF((AY$20-Inputs!$E$122)&lt;0,0,IF((AY$20-Inputs!$E$122)&gt;AY$27,AY$27,(AY$20-Inputs!$E$122)+1)))</f>
        <v>0</v>
      </c>
      <c r="AZ85" s="105">
        <f>IF(Inputs!$E$122="",0,IF((AZ$20-Inputs!$E$122)&lt;0,0,IF((AZ$20-Inputs!$E$122)&gt;AZ$27,AZ$27,(AZ$20-Inputs!$E$122)+1)))</f>
        <v>0</v>
      </c>
      <c r="BA85" s="105">
        <f>IF(Inputs!$E$122="",0,IF((BA$20-Inputs!$E$122)&lt;0,0,IF((BA$20-Inputs!$E$122)&gt;BA$27,BA$27,(BA$20-Inputs!$E$122)+1)))</f>
        <v>0</v>
      </c>
      <c r="BB85" s="105">
        <f>IF(Inputs!$E$122="",0,IF((BB$20-Inputs!$E$122)&lt;0,0,IF((BB$20-Inputs!$E$122)&gt;BB$27,BB$27,(BB$20-Inputs!$E$122)+1)))</f>
        <v>0</v>
      </c>
      <c r="BC85" s="105">
        <f>IF(Inputs!$E$122="",0,IF((BC$20-Inputs!$E$122)&lt;0,0,IF((BC$20-Inputs!$E$122)&gt;BC$27,BC$27,(BC$20-Inputs!$E$122)+1)))</f>
        <v>0</v>
      </c>
      <c r="BD85" s="105">
        <f>IF(Inputs!$E$122="",0,IF((BD$20-Inputs!$E$122)&lt;0,0,IF((BD$20-Inputs!$E$122)&gt;BD$27,BD$27,(BD$20-Inputs!$E$122)+1)))</f>
        <v>0</v>
      </c>
      <c r="BE85" s="105">
        <f>IF(Inputs!$E$122="",0,IF((BE$20-Inputs!$E$122)&lt;0,0,IF((BE$20-Inputs!$E$122)&gt;BE$27,BE$27,(BE$20-Inputs!$E$122)+1)))</f>
        <v>0</v>
      </c>
      <c r="BF85" s="105">
        <f>IF(Inputs!$E$122="",0,IF((BF$20-Inputs!$E$122)&lt;0,0,IF((BF$20-Inputs!$E$122)&gt;BF$27,BF$27,(BF$20-Inputs!$E$122)+1)))</f>
        <v>0</v>
      </c>
      <c r="BG85" s="105">
        <f>IF(Inputs!$E$122="",0,IF((BG$20-Inputs!$E$122)&lt;0,0,IF((BG$20-Inputs!$E$122)&gt;BG$27,BG$27,(BG$20-Inputs!$E$122)+1)))</f>
        <v>0</v>
      </c>
      <c r="BH85" s="105">
        <f>IF(Inputs!$E$122="",0,IF((BH$20-Inputs!$E$122)&lt;0,0,IF((BH$20-Inputs!$E$122)&gt;BH$27,BH$27,(BH$20-Inputs!$E$122)+1)))</f>
        <v>0</v>
      </c>
      <c r="BI85" s="105">
        <f>IF(Inputs!$E$122="",0,IF((BI$20-Inputs!$E$122)&lt;0,0,IF((BI$20-Inputs!$E$122)&gt;BI$27,BI$27,(BI$20-Inputs!$E$122)+1)))</f>
        <v>0</v>
      </c>
      <c r="BJ85" s="105">
        <f>IF(Inputs!$E$122="",0,IF((BJ$20-Inputs!$E$122)&lt;0,0,IF((BJ$20-Inputs!$E$122)&gt;BJ$27,BJ$27,(BJ$20-Inputs!$E$122)+1)))</f>
        <v>0</v>
      </c>
      <c r="BK85" s="105">
        <f>IF(Inputs!$E$122="",0,IF((BK$20-Inputs!$E$122)&lt;0,0,IF((BK$20-Inputs!$E$122)&gt;BK$27,BK$27,(BK$20-Inputs!$E$122)+1)))</f>
        <v>0</v>
      </c>
      <c r="BL85" s="105">
        <f>IF(Inputs!$E$122="",0,IF((BL$20-Inputs!$E$122)&lt;0,0,IF((BL$20-Inputs!$E$122)&gt;BL$27,BL$27,(BL$20-Inputs!$E$122)+1)))</f>
        <v>0</v>
      </c>
      <c r="BM85" s="105">
        <f>IF(Inputs!$E$122="",0,IF((BM$20-Inputs!$E$122)&lt;0,0,IF((BM$20-Inputs!$E$122)&gt;BM$27,BM$27,(BM$20-Inputs!$E$122)+1)))</f>
        <v>0</v>
      </c>
      <c r="BN85" s="105">
        <f>IF(Inputs!$E$122="",0,IF((BN$20-Inputs!$E$122)&lt;0,0,IF((BN$20-Inputs!$E$122)&gt;BN$27,BN$27,(BN$20-Inputs!$E$122)+1)))</f>
        <v>0</v>
      </c>
      <c r="BO85" s="105">
        <f>IF(Inputs!$E$122="",0,IF((BO$20-Inputs!$E$122)&lt;0,0,IF((BO$20-Inputs!$E$122)&gt;BO$27,BO$27,(BO$20-Inputs!$E$122)+1)))</f>
        <v>0</v>
      </c>
      <c r="BP85" s="105">
        <f>IF(Inputs!$E$122="",0,IF((BP$20-Inputs!$E$122)&lt;0,0,IF((BP$20-Inputs!$E$122)&gt;BP$27,BP$27,(BP$20-Inputs!$E$122)+1)))</f>
        <v>0</v>
      </c>
      <c r="BQ85" s="105">
        <f>IF(Inputs!$E$122="",0,IF((BQ$20-Inputs!$E$122)&lt;0,0,IF((BQ$20-Inputs!$E$122)&gt;BQ$27,BQ$27,(BQ$20-Inputs!$E$122)+1)))</f>
        <v>0</v>
      </c>
      <c r="BR85" s="105">
        <f>IF(Inputs!$E$122="",0,IF((BR$20-Inputs!$E$122)&lt;0,0,IF((BR$20-Inputs!$E$122)&gt;BR$27,BR$27,(BR$20-Inputs!$E$122)+1)))</f>
        <v>0</v>
      </c>
      <c r="BS85" s="105">
        <f>IF(Inputs!$E$122="",0,IF((BS$20-Inputs!$E$122)&lt;0,0,IF((BS$20-Inputs!$E$122)&gt;BS$27,BS$27,(BS$20-Inputs!$E$122)+1)))</f>
        <v>0</v>
      </c>
      <c r="BT85" s="105">
        <f>IF(Inputs!$E$122="",0,IF((BT$20-Inputs!$E$122)&lt;0,0,IF((BT$20-Inputs!$E$122)&gt;BT$27,BT$27,(BT$20-Inputs!$E$122)+1)))</f>
        <v>0</v>
      </c>
      <c r="BU85" s="105">
        <f>IF(Inputs!$E$122="",0,IF((BU$20-Inputs!$E$122)&lt;0,0,IF((BU$20-Inputs!$E$122)&gt;BU$27,BU$27,(BU$20-Inputs!$E$122)+1)))</f>
        <v>0</v>
      </c>
      <c r="BV85" s="105">
        <f>IF(Inputs!$E$122="",0,IF((BV$20-Inputs!$E$122)&lt;0,0,IF((BV$20-Inputs!$E$122)&gt;BV$27,BV$27,(BV$20-Inputs!$E$122)+1)))</f>
        <v>0</v>
      </c>
      <c r="BW85" s="105">
        <f>IF(Inputs!$E$122="",0,IF((BW$20-Inputs!$E$122)&lt;0,0,IF((BW$20-Inputs!$E$122)&gt;BW$27,BW$27,(BW$20-Inputs!$E$122)+1)))</f>
        <v>0</v>
      </c>
      <c r="BX85" s="105">
        <f>IF(Inputs!$E$122="",0,IF((BX$20-Inputs!$E$122)&lt;0,0,IF((BX$20-Inputs!$E$122)&gt;BX$27,BX$27,(BX$20-Inputs!$E$122)+1)))</f>
        <v>0</v>
      </c>
      <c r="BY85" s="105">
        <f>IF(Inputs!$E$122="",0,IF((BY$20-Inputs!$E$122)&lt;0,0,IF((BY$20-Inputs!$E$122)&gt;BY$27,BY$27,(BY$20-Inputs!$E$122)+1)))</f>
        <v>0</v>
      </c>
      <c r="BZ85" s="105">
        <f>IF(Inputs!$E$122="",0,IF((BZ$20-Inputs!$E$122)&lt;0,0,IF((BZ$20-Inputs!$E$122)&gt;BZ$27,BZ$27,(BZ$20-Inputs!$E$122)+1)))</f>
        <v>0</v>
      </c>
      <c r="CA85" s="105">
        <f>IF(Inputs!$E$122="",0,IF((CA$20-Inputs!$E$122)&lt;0,0,IF((CA$20-Inputs!$E$122)&gt;CA$27,CA$27,(CA$20-Inputs!$E$122)+1)))</f>
        <v>0</v>
      </c>
      <c r="CB85" s="105">
        <f>IF(Inputs!$E$122="",0,IF((CB$20-Inputs!$E$122)&lt;0,0,IF((CB$20-Inputs!$E$122)&gt;CB$27,CB$27,(CB$20-Inputs!$E$122)+1)))</f>
        <v>0</v>
      </c>
      <c r="CC85" s="105">
        <f>IF(Inputs!$E$122="",0,IF((CC$20-Inputs!$E$122)&lt;0,0,IF((CC$20-Inputs!$E$122)&gt;CC$27,CC$27,(CC$20-Inputs!$E$122)+1)))</f>
        <v>0</v>
      </c>
      <c r="CD85" s="105">
        <f>IF(Inputs!$E$122="",0,IF((CD$20-Inputs!$E$122)&lt;0,0,IF((CD$20-Inputs!$E$122)&gt;CD$27,CD$27,(CD$20-Inputs!$E$122)+1)))</f>
        <v>0</v>
      </c>
      <c r="CE85" s="105">
        <f>IF(Inputs!$E$122="",0,IF((CE$20-Inputs!$E$122)&lt;0,0,IF((CE$20-Inputs!$E$122)&gt;CE$27,CE$27,(CE$20-Inputs!$E$122)+1)))</f>
        <v>0</v>
      </c>
      <c r="CF85" s="105">
        <f>IF(Inputs!$E$122="",0,IF((CF$20-Inputs!$E$122)&lt;0,0,IF((CF$20-Inputs!$E$122)&gt;CF$27,CF$27,(CF$20-Inputs!$E$122)+1)))</f>
        <v>0</v>
      </c>
      <c r="CG85" s="105">
        <f>IF(Inputs!$E$122="",0,IF((CG$20-Inputs!$E$122)&lt;0,0,IF((CG$20-Inputs!$E$122)&gt;CG$27,CG$27,(CG$20-Inputs!$E$122)+1)))</f>
        <v>0</v>
      </c>
      <c r="CH85" s="105">
        <f>IF(Inputs!$E$122="",0,IF((CH$20-Inputs!$E$122)&lt;0,0,IF((CH$20-Inputs!$E$122)&gt;CH$27,CH$27,(CH$20-Inputs!$E$122)+1)))</f>
        <v>0</v>
      </c>
      <c r="CI85" s="105">
        <f>IF(Inputs!$E$122="",0,IF((CI$20-Inputs!$E$122)&lt;0,0,IF((CI$20-Inputs!$E$122)&gt;CI$27,CI$27,(CI$20-Inputs!$E$122)+1)))</f>
        <v>0</v>
      </c>
      <c r="CJ85" s="105">
        <f>IF(Inputs!$E$122="",0,IF((CJ$20-Inputs!$E$122)&lt;0,0,IF((CJ$20-Inputs!$E$122)&gt;CJ$27,CJ$27,(CJ$20-Inputs!$E$122)+1)))</f>
        <v>0</v>
      </c>
      <c r="CK85" s="105">
        <f>IF(Inputs!$E$122="",0,IF((CK$20-Inputs!$E$122)&lt;0,0,IF((CK$20-Inputs!$E$122)&gt;CK$27,CK$27,(CK$20-Inputs!$E$122)+1)))</f>
        <v>0</v>
      </c>
      <c r="CL85" s="105">
        <f>IF(Inputs!$E$122="",0,IF((CL$20-Inputs!$E$122)&lt;0,0,IF((CL$20-Inputs!$E$122)&gt;CL$27,CL$27,(CL$20-Inputs!$E$122)+1)))</f>
        <v>0</v>
      </c>
      <c r="CM85" s="105">
        <f>IF(Inputs!$E$122="",0,IF((CM$20-Inputs!$E$122)&lt;0,0,IF((CM$20-Inputs!$E$122)&gt;CM$27,CM$27,(CM$20-Inputs!$E$122)+1)))</f>
        <v>0</v>
      </c>
      <c r="CN85" s="105">
        <f>IF(Inputs!$E$122="",0,IF((CN$20-Inputs!$E$122)&lt;0,0,IF((CN$20-Inputs!$E$122)&gt;CN$27,CN$27,(CN$20-Inputs!$E$122)+1)))</f>
        <v>0</v>
      </c>
      <c r="CO85" s="105">
        <f>IF(Inputs!$E$122="",0,IF((CO$20-Inputs!$E$122)&lt;0,0,IF((CO$20-Inputs!$E$122)&gt;CO$27,CO$27,(CO$20-Inputs!$E$122)+1)))</f>
        <v>0</v>
      </c>
      <c r="CP85" s="105">
        <f>IF(Inputs!$E$122="",0,IF((CP$20-Inputs!$E$122)&lt;0,0,IF((CP$20-Inputs!$E$122)&gt;CP$27,CP$27,(CP$20-Inputs!$E$122)+1)))</f>
        <v>0</v>
      </c>
      <c r="CQ85" s="105">
        <f>IF(Inputs!$E$122="",0,IF((CQ$20-Inputs!$E$122)&lt;0,0,IF((CQ$20-Inputs!$E$122)&gt;CQ$27,CQ$27,(CQ$20-Inputs!$E$122)+1)))</f>
        <v>0</v>
      </c>
      <c r="CR85" s="105">
        <f>IF(Inputs!$E$122="",0,IF((CR$20-Inputs!$E$122)&lt;0,0,IF((CR$20-Inputs!$E$122)&gt;CR$27,CR$27,(CR$20-Inputs!$E$122)+1)))</f>
        <v>0</v>
      </c>
      <c r="CS85" s="105">
        <f>IF(Inputs!$E$122="",0,IF((CS$20-Inputs!$E$122)&lt;0,0,IF((CS$20-Inputs!$E$122)&gt;CS$27,CS$27,(CS$20-Inputs!$E$122)+1)))</f>
        <v>0</v>
      </c>
      <c r="CT85" s="105">
        <f>IF(Inputs!$E$122="",0,IF((CT$20-Inputs!$E$122)&lt;0,0,IF((CT$20-Inputs!$E$122)&gt;CT$27,CT$27,(CT$20-Inputs!$E$122)+1)))</f>
        <v>0</v>
      </c>
      <c r="CU85" s="105">
        <f>IF(Inputs!$E$122="",0,IF((CU$20-Inputs!$E$122)&lt;0,0,IF((CU$20-Inputs!$E$122)&gt;CU$27,CU$27,(CU$20-Inputs!$E$122)+1)))</f>
        <v>0</v>
      </c>
      <c r="CV85" s="105">
        <f>IF(Inputs!$E$122="",0,IF((CV$20-Inputs!$E$122)&lt;0,0,IF((CV$20-Inputs!$E$122)&gt;CV$27,CV$27,(CV$20-Inputs!$E$122)+1)))</f>
        <v>0</v>
      </c>
      <c r="CW85" s="105">
        <f>IF(Inputs!$E$122="",0,IF((CW$20-Inputs!$E$122)&lt;0,0,IF((CW$20-Inputs!$E$122)&gt;CW$27,CW$27,(CW$20-Inputs!$E$122)+1)))</f>
        <v>0</v>
      </c>
      <c r="CX85" s="105">
        <f>IF(Inputs!$E$122="",0,IF((CX$20-Inputs!$E$122)&lt;0,0,IF((CX$20-Inputs!$E$122)&gt;CX$27,CX$27,(CX$20-Inputs!$E$122)+1)))</f>
        <v>0</v>
      </c>
      <c r="CY85" s="105">
        <f>IF(Inputs!$E$122="",0,IF((CY$20-Inputs!$E$122)&lt;0,0,IF((CY$20-Inputs!$E$122)&gt;CY$27,CY$27,(CY$20-Inputs!$E$122)+1)))</f>
        <v>0</v>
      </c>
      <c r="CZ85" s="105">
        <f>IF(Inputs!$E$122="",0,IF((CZ$20-Inputs!$E$122)&lt;0,0,IF((CZ$20-Inputs!$E$122)&gt;CZ$27,CZ$27,(CZ$20-Inputs!$E$122)+1)))</f>
        <v>0</v>
      </c>
      <c r="DA85" s="105">
        <f>IF(Inputs!$E$122="",0,IF((DA$20-Inputs!$E$122)&lt;0,0,IF((DA$20-Inputs!$E$122)&gt;DA$27,DA$27,(DA$20-Inputs!$E$122)+1)))</f>
        <v>0</v>
      </c>
      <c r="DB85" s="105">
        <f>IF(Inputs!$E$122="",0,IF((DB$20-Inputs!$E$122)&lt;0,0,IF((DB$20-Inputs!$E$122)&gt;DB$27,DB$27,(DB$20-Inputs!$E$122)+1)))</f>
        <v>0</v>
      </c>
      <c r="DC85" s="105">
        <f>IF(Inputs!$E$122="",0,IF((DC$20-Inputs!$E$122)&lt;0,0,IF((DC$20-Inputs!$E$122)&gt;DC$27,DC$27,(DC$20-Inputs!$E$122)+1)))</f>
        <v>0</v>
      </c>
      <c r="DD85" s="105">
        <f>IF(Inputs!$E$122="",0,IF((DD$20-Inputs!$E$122)&lt;0,0,IF((DD$20-Inputs!$E$122)&gt;DD$27,DD$27,(DD$20-Inputs!$E$122)+1)))</f>
        <v>0</v>
      </c>
      <c r="DE85" s="105">
        <f>IF(Inputs!$E$122="",0,IF((DE$20-Inputs!$E$122)&lt;0,0,IF((DE$20-Inputs!$E$122)&gt;DE$27,DE$27,(DE$20-Inputs!$E$122)+1)))</f>
        <v>0</v>
      </c>
      <c r="DF85" s="105">
        <f>IF(Inputs!$E$122="",0,IF((DF$20-Inputs!$E$122)&lt;0,0,IF((DF$20-Inputs!$E$122)&gt;DF$27,DF$27,(DF$20-Inputs!$E$122)+1)))</f>
        <v>0</v>
      </c>
      <c r="DG85" s="105">
        <f>IF(Inputs!$E$122="",0,IF((DG$20-Inputs!$E$122)&lt;0,0,IF((DG$20-Inputs!$E$122)&gt;DG$27,DG$27,(DG$20-Inputs!$E$122)+1)))</f>
        <v>0</v>
      </c>
      <c r="DH85" s="105">
        <f>IF(Inputs!$E$122="",0,IF((DH$20-Inputs!$E$122)&lt;0,0,IF((DH$20-Inputs!$E$122)&gt;DH$27,DH$27,(DH$20-Inputs!$E$122)+1)))</f>
        <v>0</v>
      </c>
      <c r="DI85" s="105">
        <f>IF(Inputs!$E$122="",0,IF((DI$20-Inputs!$E$122)&lt;0,0,IF((DI$20-Inputs!$E$122)&gt;DI$27,DI$27,(DI$20-Inputs!$E$122)+1)))</f>
        <v>0</v>
      </c>
      <c r="DJ85" s="105">
        <f>IF(Inputs!$E$122="",0,IF((DJ$20-Inputs!$E$122)&lt;0,0,IF((DJ$20-Inputs!$E$122)&gt;DJ$27,DJ$27,(DJ$20-Inputs!$E$122)+1)))</f>
        <v>0</v>
      </c>
      <c r="DK85" s="105">
        <f>IF(Inputs!$E$122="",0,IF((DK$20-Inputs!$E$122)&lt;0,0,IF((DK$20-Inputs!$E$122)&gt;DK$27,DK$27,(DK$20-Inputs!$E$122)+1)))</f>
        <v>0</v>
      </c>
      <c r="DL85" s="105">
        <f>IF(Inputs!$E$122="",0,IF((DL$20-Inputs!$E$122)&lt;0,0,IF((DL$20-Inputs!$E$122)&gt;DL$27,DL$27,(DL$20-Inputs!$E$122)+1)))</f>
        <v>0</v>
      </c>
      <c r="DM85" s="105">
        <f>IF(Inputs!$E$122="",0,IF((DM$20-Inputs!$E$122)&lt;0,0,IF((DM$20-Inputs!$E$122)&gt;DM$27,DM$27,(DM$20-Inputs!$E$122)+1)))</f>
        <v>0</v>
      </c>
      <c r="DN85" s="105">
        <f>IF(Inputs!$E$122="",0,IF((DN$20-Inputs!$E$122)&lt;0,0,IF((DN$20-Inputs!$E$122)&gt;DN$27,DN$27,(DN$20-Inputs!$E$122)+1)))</f>
        <v>0</v>
      </c>
      <c r="DO85" s="105">
        <f>IF(Inputs!$E$122="",0,IF((DO$20-Inputs!$E$122)&lt;0,0,IF((DO$20-Inputs!$E$122)&gt;DO$27,DO$27,(DO$20-Inputs!$E$122)+1)))</f>
        <v>0</v>
      </c>
      <c r="DP85" s="105">
        <f>IF(Inputs!$E$122="",0,IF((DP$20-Inputs!$E$122)&lt;0,0,IF((DP$20-Inputs!$E$122)&gt;DP$27,DP$27,(DP$20-Inputs!$E$122)+1)))</f>
        <v>0</v>
      </c>
      <c r="DQ85" s="105">
        <f>IF(Inputs!$E$122="",0,IF((DQ$20-Inputs!$E$122)&lt;0,0,IF((DQ$20-Inputs!$E$122)&gt;DQ$27,DQ$27,(DQ$20-Inputs!$E$122)+1)))</f>
        <v>0</v>
      </c>
      <c r="DR85" s="105">
        <f>IF(Inputs!$E$122="",0,IF((DR$20-Inputs!$E$122)&lt;0,0,IF((DR$20-Inputs!$E$122)&gt;DR$27,DR$27,(DR$20-Inputs!$E$122)+1)))</f>
        <v>0</v>
      </c>
      <c r="DS85" s="105">
        <f>IF(Inputs!$E$122="",0,IF((DS$20-Inputs!$E$122)&lt;0,0,IF((DS$20-Inputs!$E$122)&gt;DS$27,DS$27,(DS$20-Inputs!$E$122)+1)))</f>
        <v>0</v>
      </c>
      <c r="DT85" s="105">
        <f>IF(Inputs!$E$122="",0,IF((DT$20-Inputs!$E$122)&lt;0,0,IF((DT$20-Inputs!$E$122)&gt;DT$27,DT$27,(DT$20-Inputs!$E$122)+1)))</f>
        <v>0</v>
      </c>
      <c r="DU85" s="105">
        <f>IF(Inputs!$E$122="",0,IF((DU$20-Inputs!$E$122)&lt;0,0,IF((DU$20-Inputs!$E$122)&gt;DU$27,DU$27,(DU$20-Inputs!$E$122)+1)))</f>
        <v>0</v>
      </c>
    </row>
    <row r="86" spans="2:125" s="81" customFormat="1" ht="14.45" hidden="1" outlineLevel="2" x14ac:dyDescent="0.3">
      <c r="C86" s="574" t="s">
        <v>482</v>
      </c>
      <c r="G86" s="105">
        <f>IF(($E$7-G$18)&lt;0,0,IF(($E$7-G$18)&gt;G$27,G$27,($E$7-G$18)+1))*IF(Inputs!$E$119="Yes",1,0)</f>
        <v>0</v>
      </c>
      <c r="H86" s="105">
        <f>IF(($E$7-H$18)&lt;0,0,IF(($E$7-H$18)&gt;H$27,H$27,($E$7-H$18)+1))*IF(Inputs!$E$119="Yes",1,0)</f>
        <v>0</v>
      </c>
      <c r="I86" s="105">
        <f>IF(($E$7-I$18)&lt;0,0,IF(($E$7-I$18)&gt;I$27,I$27,($E$7-I$18)+1))*IF(Inputs!$E$119="Yes",1,0)</f>
        <v>0</v>
      </c>
      <c r="J86" s="105">
        <f>IF(($E$7-J$18)&lt;0,0,IF(($E$7-J$18)&gt;J$27,J$27,($E$7-J$18)+1))*IF(Inputs!$E$119="Yes",1,0)</f>
        <v>0</v>
      </c>
      <c r="K86" s="105">
        <f>IF(($E$7-K$18)&lt;0,0,IF(($E$7-K$18)&gt;K$27,K$27,($E$7-K$18)+1))*IF(Inputs!$E$119="Yes",1,0)</f>
        <v>0</v>
      </c>
      <c r="L86" s="105">
        <f>IF(($E$7-L$18)&lt;0,0,IF(($E$7-L$18)&gt;L$27,L$27,($E$7-L$18)+1))*IF(Inputs!$E$119="Yes",1,0)</f>
        <v>0</v>
      </c>
      <c r="M86" s="105">
        <f>IF(($E$7-M$18)&lt;0,0,IF(($E$7-M$18)&gt;M$27,M$27,($E$7-M$18)+1))*IF(Inputs!$E$119="Yes",1,0)</f>
        <v>0</v>
      </c>
      <c r="N86" s="105">
        <f>IF(($E$7-N$18)&lt;0,0,IF(($E$7-N$18)&gt;N$27,N$27,($E$7-N$18)+1))*IF(Inputs!$E$119="Yes",1,0)</f>
        <v>0</v>
      </c>
      <c r="O86" s="105">
        <f>IF(($E$7-O$18)&lt;0,0,IF(($E$7-O$18)&gt;O$27,O$27,($E$7-O$18)+1))*IF(Inputs!$E$119="Yes",1,0)</f>
        <v>0</v>
      </c>
      <c r="P86" s="105">
        <f>IF(($E$7-P$18)&lt;0,0,IF(($E$7-P$18)&gt;P$27,P$27,($E$7-P$18)+1))*IF(Inputs!$E$119="Yes",1,0)</f>
        <v>0</v>
      </c>
      <c r="Q86" s="105">
        <f>IF(($E$7-Q$18)&lt;0,0,IF(($E$7-Q$18)&gt;Q$27,Q$27,($E$7-Q$18)+1))*IF(Inputs!$E$119="Yes",1,0)</f>
        <v>0</v>
      </c>
      <c r="R86" s="105">
        <f>IF(($E$7-R$18)&lt;0,0,IF(($E$7-R$18)&gt;R$27,R$27,($E$7-R$18)+1))*IF(Inputs!$E$119="Yes",1,0)</f>
        <v>0</v>
      </c>
      <c r="S86" s="105">
        <f>IF(($E$7-S$18)&lt;0,0,IF(($E$7-S$18)&gt;S$27,S$27,($E$7-S$18)+1))*IF(Inputs!$E$119="Yes",1,0)</f>
        <v>0</v>
      </c>
      <c r="T86" s="105">
        <f>IF(($E$7-T$18)&lt;0,0,IF(($E$7-T$18)&gt;T$27,T$27,($E$7-T$18)+1))*IF(Inputs!$E$119="Yes",1,0)</f>
        <v>0</v>
      </c>
      <c r="U86" s="105">
        <f>IF(($E$7-U$18)&lt;0,0,IF(($E$7-U$18)&gt;U$27,U$27,($E$7-U$18)+1))*IF(Inputs!$E$119="Yes",1,0)</f>
        <v>0</v>
      </c>
      <c r="V86" s="105">
        <f>IF(($E$7-V$18)&lt;0,0,IF(($E$7-V$18)&gt;V$27,V$27,($E$7-V$18)+1))*IF(Inputs!$E$119="Yes",1,0)</f>
        <v>0</v>
      </c>
      <c r="W86" s="105">
        <f>IF(($E$7-W$18)&lt;0,0,IF(($E$7-W$18)&gt;W$27,W$27,($E$7-W$18)+1))*IF(Inputs!$E$119="Yes",1,0)</f>
        <v>0</v>
      </c>
      <c r="X86" s="105">
        <f>IF(($E$7-X$18)&lt;0,0,IF(($E$7-X$18)&gt;X$27,X$27,($E$7-X$18)+1))*IF(Inputs!$E$119="Yes",1,0)</f>
        <v>0</v>
      </c>
      <c r="Y86" s="105">
        <f>IF(($E$7-Y$18)&lt;0,0,IF(($E$7-Y$18)&gt;Y$27,Y$27,($E$7-Y$18)+1))*IF(Inputs!$E$119="Yes",1,0)</f>
        <v>0</v>
      </c>
      <c r="Z86" s="105">
        <f>IF(($E$7-Z$18)&lt;0,0,IF(($E$7-Z$18)&gt;Z$27,Z$27,($E$7-Z$18)+1))*IF(Inputs!$E$119="Yes",1,0)</f>
        <v>0</v>
      </c>
      <c r="AA86" s="105">
        <f>IF(($E$7-AA$18)&lt;0,0,IF(($E$7-AA$18)&gt;AA$27,AA$27,($E$7-AA$18)+1))*IF(Inputs!$E$119="Yes",1,0)</f>
        <v>0</v>
      </c>
      <c r="AB86" s="105">
        <f>IF(($E$7-AB$18)&lt;0,0,IF(($E$7-AB$18)&gt;AB$27,AB$27,($E$7-AB$18)+1))*IF(Inputs!$E$119="Yes",1,0)</f>
        <v>0</v>
      </c>
      <c r="AC86" s="105">
        <f>IF(($E$7-AC$18)&lt;0,0,IF(($E$7-AC$18)&gt;AC$27,AC$27,($E$7-AC$18)+1))*IF(Inputs!$E$119="Yes",1,0)</f>
        <v>0</v>
      </c>
      <c r="AD86" s="105">
        <f>IF(($E$7-AD$18)&lt;0,0,IF(($E$7-AD$18)&gt;AD$27,AD$27,($E$7-AD$18)+1))*IF(Inputs!$E$119="Yes",1,0)</f>
        <v>0</v>
      </c>
      <c r="AE86" s="105">
        <f>IF(($E$7-AE$18)&lt;0,0,IF(($E$7-AE$18)&gt;AE$27,AE$27,($E$7-AE$18)+1))*IF(Inputs!$E$119="Yes",1,0)</f>
        <v>0</v>
      </c>
      <c r="AF86" s="105">
        <f>IF(($E$7-AF$18)&lt;0,0,IF(($E$7-AF$18)&gt;AF$27,AF$27,($E$7-AF$18)+1))*IF(Inputs!$E$119="Yes",1,0)</f>
        <v>0</v>
      </c>
      <c r="AG86" s="105">
        <f>IF(($E$7-AG$18)&lt;0,0,IF(($E$7-AG$18)&gt;AG$27,AG$27,($E$7-AG$18)+1))*IF(Inputs!$E$119="Yes",1,0)</f>
        <v>0</v>
      </c>
      <c r="AH86" s="105">
        <f>IF(($E$7-AH$18)&lt;0,0,IF(($E$7-AH$18)&gt;AH$27,AH$27,($E$7-AH$18)+1))*IF(Inputs!$E$119="Yes",1,0)</f>
        <v>0</v>
      </c>
      <c r="AI86" s="105">
        <f>IF(($E$7-AI$18)&lt;0,0,IF(($E$7-AI$18)&gt;AI$27,AI$27,($E$7-AI$18)+1))*IF(Inputs!$E$119="Yes",1,0)</f>
        <v>0</v>
      </c>
      <c r="AJ86" s="105">
        <f>IF(($E$7-AJ$18)&lt;0,0,IF(($E$7-AJ$18)&gt;AJ$27,AJ$27,($E$7-AJ$18)+1))*IF(Inputs!$E$119="Yes",1,0)</f>
        <v>0</v>
      </c>
      <c r="AK86" s="105">
        <f>IF(($E$7-AK$18)&lt;0,0,IF(($E$7-AK$18)&gt;AK$27,AK$27,($E$7-AK$18)+1))*IF(Inputs!$E$119="Yes",1,0)</f>
        <v>0</v>
      </c>
      <c r="AL86" s="105">
        <f>IF(($E$7-AL$18)&lt;0,0,IF(($E$7-AL$18)&gt;AL$27,AL$27,($E$7-AL$18)+1))*IF(Inputs!$E$119="Yes",1,0)</f>
        <v>0</v>
      </c>
      <c r="AM86" s="105">
        <f>IF(($E$7-AM$18)&lt;0,0,IF(($E$7-AM$18)&gt;AM$27,AM$27,($E$7-AM$18)+1))*IF(Inputs!$E$119="Yes",1,0)</f>
        <v>0</v>
      </c>
      <c r="AN86" s="105">
        <f>IF(($E$7-AN$18)&lt;0,0,IF(($E$7-AN$18)&gt;AN$27,AN$27,($E$7-AN$18)+1))*IF(Inputs!$E$119="Yes",1,0)</f>
        <v>0</v>
      </c>
      <c r="AO86" s="105">
        <f>IF(($E$7-AO$18)&lt;0,0,IF(($E$7-AO$18)&gt;AO$27,AO$27,($E$7-AO$18)+1))*IF(Inputs!$E$119="Yes",1,0)</f>
        <v>0</v>
      </c>
      <c r="AP86" s="105">
        <f>IF(($E$7-AP$18)&lt;0,0,IF(($E$7-AP$18)&gt;AP$27,AP$27,($E$7-AP$18)+1))*IF(Inputs!$E$119="Yes",1,0)</f>
        <v>0</v>
      </c>
      <c r="AQ86" s="105">
        <f>IF(($E$7-AQ$18)&lt;0,0,IF(($E$7-AQ$18)&gt;AQ$27,AQ$27,($E$7-AQ$18)+1))*IF(Inputs!$E$119="Yes",1,0)</f>
        <v>0</v>
      </c>
      <c r="AR86" s="105">
        <f>IF(($E$7-AR$18)&lt;0,0,IF(($E$7-AR$18)&gt;AR$27,AR$27,($E$7-AR$18)+1))*IF(Inputs!$E$119="Yes",1,0)</f>
        <v>0</v>
      </c>
      <c r="AS86" s="105">
        <f>IF(($E$7-AS$18)&lt;0,0,IF(($E$7-AS$18)&gt;AS$27,AS$27,($E$7-AS$18)+1))*IF(Inputs!$E$119="Yes",1,0)</f>
        <v>0</v>
      </c>
      <c r="AT86" s="105">
        <f>IF(($E$7-AT$18)&lt;0,0,IF(($E$7-AT$18)&gt;AT$27,AT$27,($E$7-AT$18)+1))*IF(Inputs!$E$119="Yes",1,0)</f>
        <v>0</v>
      </c>
      <c r="AU86" s="105">
        <f>IF(($E$7-AU$18)&lt;0,0,IF(($E$7-AU$18)&gt;AU$27,AU$27,($E$7-AU$18)+1))*IF(Inputs!$E$119="Yes",1,0)</f>
        <v>0</v>
      </c>
      <c r="AV86" s="105">
        <f>IF(($E$7-AV$18)&lt;0,0,IF(($E$7-AV$18)&gt;AV$27,AV$27,($E$7-AV$18)+1))*IF(Inputs!$E$119="Yes",1,0)</f>
        <v>0</v>
      </c>
      <c r="AW86" s="105">
        <f>IF(($E$7-AW$18)&lt;0,0,IF(($E$7-AW$18)&gt;AW$27,AW$27,($E$7-AW$18)+1))*IF(Inputs!$E$119="Yes",1,0)</f>
        <v>0</v>
      </c>
      <c r="AX86" s="105">
        <f>IF(($E$7-AX$18)&lt;0,0,IF(($E$7-AX$18)&gt;AX$27,AX$27,($E$7-AX$18)+1))*IF(Inputs!$E$119="Yes",1,0)</f>
        <v>0</v>
      </c>
      <c r="AY86" s="105">
        <f>IF(($E$7-AY$18)&lt;0,0,IF(($E$7-AY$18)&gt;AY$27,AY$27,($E$7-AY$18)+1))*IF(Inputs!$E$119="Yes",1,0)</f>
        <v>0</v>
      </c>
      <c r="AZ86" s="105">
        <f>IF(($E$7-AZ$18)&lt;0,0,IF(($E$7-AZ$18)&gt;AZ$27,AZ$27,($E$7-AZ$18)+1))*IF(Inputs!$E$119="Yes",1,0)</f>
        <v>0</v>
      </c>
      <c r="BA86" s="105">
        <f>IF(($E$7-BA$18)&lt;0,0,IF(($E$7-BA$18)&gt;BA$27,BA$27,($E$7-BA$18)+1))*IF(Inputs!$E$119="Yes",1,0)</f>
        <v>0</v>
      </c>
      <c r="BB86" s="105">
        <f>IF(($E$7-BB$18)&lt;0,0,IF(($E$7-BB$18)&gt;BB$27,BB$27,($E$7-BB$18)+1))*IF(Inputs!$E$119="Yes",1,0)</f>
        <v>0</v>
      </c>
      <c r="BC86" s="105">
        <f>IF(($E$7-BC$18)&lt;0,0,IF(($E$7-BC$18)&gt;BC$27,BC$27,($E$7-BC$18)+1))*IF(Inputs!$E$119="Yes",1,0)</f>
        <v>0</v>
      </c>
      <c r="BD86" s="105">
        <f>IF(($E$7-BD$18)&lt;0,0,IF(($E$7-BD$18)&gt;BD$27,BD$27,($E$7-BD$18)+1))*IF(Inputs!$E$119="Yes",1,0)</f>
        <v>0</v>
      </c>
      <c r="BE86" s="105">
        <f>IF(($E$7-BE$18)&lt;0,0,IF(($E$7-BE$18)&gt;BE$27,BE$27,($E$7-BE$18)+1))*IF(Inputs!$E$119="Yes",1,0)</f>
        <v>0</v>
      </c>
      <c r="BF86" s="105">
        <f>IF(($E$7-BF$18)&lt;0,0,IF(($E$7-BF$18)&gt;BF$27,BF$27,($E$7-BF$18)+1))*IF(Inputs!$E$119="Yes",1,0)</f>
        <v>0</v>
      </c>
      <c r="BG86" s="105">
        <f>IF(($E$7-BG$18)&lt;0,0,IF(($E$7-BG$18)&gt;BG$27,BG$27,($E$7-BG$18)+1))*IF(Inputs!$E$119="Yes",1,0)</f>
        <v>0</v>
      </c>
      <c r="BH86" s="105">
        <f>IF(($E$7-BH$18)&lt;0,0,IF(($E$7-BH$18)&gt;BH$27,BH$27,($E$7-BH$18)+1))*IF(Inputs!$E$119="Yes",1,0)</f>
        <v>0</v>
      </c>
      <c r="BI86" s="105">
        <f>IF(($E$7-BI$18)&lt;0,0,IF(($E$7-BI$18)&gt;BI$27,BI$27,($E$7-BI$18)+1))*IF(Inputs!$E$119="Yes",1,0)</f>
        <v>0</v>
      </c>
      <c r="BJ86" s="105">
        <f>IF(($E$7-BJ$18)&lt;0,0,IF(($E$7-BJ$18)&gt;BJ$27,BJ$27,($E$7-BJ$18)+1))*IF(Inputs!$E$119="Yes",1,0)</f>
        <v>0</v>
      </c>
      <c r="BK86" s="105">
        <f>IF(($E$7-BK$18)&lt;0,0,IF(($E$7-BK$18)&gt;BK$27,BK$27,($E$7-BK$18)+1))*IF(Inputs!$E$119="Yes",1,0)</f>
        <v>0</v>
      </c>
      <c r="BL86" s="105">
        <f>IF(($E$7-BL$18)&lt;0,0,IF(($E$7-BL$18)&gt;BL$27,BL$27,($E$7-BL$18)+1))*IF(Inputs!$E$119="Yes",1,0)</f>
        <v>0</v>
      </c>
      <c r="BM86" s="105">
        <f>IF(($E$7-BM$18)&lt;0,0,IF(($E$7-BM$18)&gt;BM$27,BM$27,($E$7-BM$18)+1))*IF(Inputs!$E$119="Yes",1,0)</f>
        <v>0</v>
      </c>
      <c r="BN86" s="105">
        <f>IF(($E$7-BN$18)&lt;0,0,IF(($E$7-BN$18)&gt;BN$27,BN$27,($E$7-BN$18)+1))*IF(Inputs!$E$119="Yes",1,0)</f>
        <v>0</v>
      </c>
      <c r="BO86" s="105">
        <f>IF(($E$7-BO$18)&lt;0,0,IF(($E$7-BO$18)&gt;BO$27,BO$27,($E$7-BO$18)+1))*IF(Inputs!$E$119="Yes",1,0)</f>
        <v>0</v>
      </c>
      <c r="BP86" s="105">
        <f>IF(($E$7-BP$18)&lt;0,0,IF(($E$7-BP$18)&gt;BP$27,BP$27,($E$7-BP$18)+1))*IF(Inputs!$E$119="Yes",1,0)</f>
        <v>0</v>
      </c>
      <c r="BQ86" s="105">
        <f>IF(($E$7-BQ$18)&lt;0,0,IF(($E$7-BQ$18)&gt;BQ$27,BQ$27,($E$7-BQ$18)+1))*IF(Inputs!$E$119="Yes",1,0)</f>
        <v>0</v>
      </c>
      <c r="BR86" s="105">
        <f>IF(($E$7-BR$18)&lt;0,0,IF(($E$7-BR$18)&gt;BR$27,BR$27,($E$7-BR$18)+1))*IF(Inputs!$E$119="Yes",1,0)</f>
        <v>0</v>
      </c>
      <c r="BS86" s="105">
        <f>IF(($E$7-BS$18)&lt;0,0,IF(($E$7-BS$18)&gt;BS$27,BS$27,($E$7-BS$18)+1))*IF(Inputs!$E$119="Yes",1,0)</f>
        <v>0</v>
      </c>
      <c r="BT86" s="105">
        <f>IF(($E$7-BT$18)&lt;0,0,IF(($E$7-BT$18)&gt;BT$27,BT$27,($E$7-BT$18)+1))*IF(Inputs!$E$119="Yes",1,0)</f>
        <v>0</v>
      </c>
      <c r="BU86" s="105">
        <f>IF(($E$7-BU$18)&lt;0,0,IF(($E$7-BU$18)&gt;BU$27,BU$27,($E$7-BU$18)+1))*IF(Inputs!$E$119="Yes",1,0)</f>
        <v>0</v>
      </c>
      <c r="BV86" s="105">
        <f>IF(($E$7-BV$18)&lt;0,0,IF(($E$7-BV$18)&gt;BV$27,BV$27,($E$7-BV$18)+1))*IF(Inputs!$E$119="Yes",1,0)</f>
        <v>0</v>
      </c>
      <c r="BW86" s="105">
        <f>IF(($E$7-BW$18)&lt;0,0,IF(($E$7-BW$18)&gt;BW$27,BW$27,($E$7-BW$18)+1))*IF(Inputs!$E$119="Yes",1,0)</f>
        <v>0</v>
      </c>
      <c r="BX86" s="105">
        <f>IF(($E$7-BX$18)&lt;0,0,IF(($E$7-BX$18)&gt;BX$27,BX$27,($E$7-BX$18)+1))*IF(Inputs!$E$119="Yes",1,0)</f>
        <v>0</v>
      </c>
      <c r="BY86" s="105">
        <f>IF(($E$7-BY$18)&lt;0,0,IF(($E$7-BY$18)&gt;BY$27,BY$27,($E$7-BY$18)+1))*IF(Inputs!$E$119="Yes",1,0)</f>
        <v>0</v>
      </c>
      <c r="BZ86" s="105">
        <f>IF(($E$7-BZ$18)&lt;0,0,IF(($E$7-BZ$18)&gt;BZ$27,BZ$27,($E$7-BZ$18)+1))*IF(Inputs!$E$119="Yes",1,0)</f>
        <v>0</v>
      </c>
      <c r="CA86" s="105">
        <f>IF(($E$7-CA$18)&lt;0,0,IF(($E$7-CA$18)&gt;CA$27,CA$27,($E$7-CA$18)+1))*IF(Inputs!$E$119="Yes",1,0)</f>
        <v>0</v>
      </c>
      <c r="CB86" s="105">
        <f>IF(($E$7-CB$18)&lt;0,0,IF(($E$7-CB$18)&gt;CB$27,CB$27,($E$7-CB$18)+1))*IF(Inputs!$E$119="Yes",1,0)</f>
        <v>0</v>
      </c>
      <c r="CC86" s="105">
        <f>IF(($E$7-CC$18)&lt;0,0,IF(($E$7-CC$18)&gt;CC$27,CC$27,($E$7-CC$18)+1))*IF(Inputs!$E$119="Yes",1,0)</f>
        <v>0</v>
      </c>
      <c r="CD86" s="105">
        <f>IF(($E$7-CD$18)&lt;0,0,IF(($E$7-CD$18)&gt;CD$27,CD$27,($E$7-CD$18)+1))*IF(Inputs!$E$119="Yes",1,0)</f>
        <v>0</v>
      </c>
      <c r="CE86" s="105">
        <f>IF(($E$7-CE$18)&lt;0,0,IF(($E$7-CE$18)&gt;CE$27,CE$27,($E$7-CE$18)+1))*IF(Inputs!$E$119="Yes",1,0)</f>
        <v>0</v>
      </c>
      <c r="CF86" s="105">
        <f>IF(($E$7-CF$18)&lt;0,0,IF(($E$7-CF$18)&gt;CF$27,CF$27,($E$7-CF$18)+1))*IF(Inputs!$E$119="Yes",1,0)</f>
        <v>0</v>
      </c>
      <c r="CG86" s="105">
        <f>IF(($E$7-CG$18)&lt;0,0,IF(($E$7-CG$18)&gt;CG$27,CG$27,($E$7-CG$18)+1))*IF(Inputs!$E$119="Yes",1,0)</f>
        <v>0</v>
      </c>
      <c r="CH86" s="105">
        <f>IF(($E$7-CH$18)&lt;0,0,IF(($E$7-CH$18)&gt;CH$27,CH$27,($E$7-CH$18)+1))*IF(Inputs!$E$119="Yes",1,0)</f>
        <v>0</v>
      </c>
      <c r="CI86" s="105">
        <f>IF(($E$7-CI$18)&lt;0,0,IF(($E$7-CI$18)&gt;CI$27,CI$27,($E$7-CI$18)+1))*IF(Inputs!$E$119="Yes",1,0)</f>
        <v>0</v>
      </c>
      <c r="CJ86" s="105">
        <f>IF(($E$7-CJ$18)&lt;0,0,IF(($E$7-CJ$18)&gt;CJ$27,CJ$27,($E$7-CJ$18)+1))*IF(Inputs!$E$119="Yes",1,0)</f>
        <v>0</v>
      </c>
      <c r="CK86" s="105">
        <f>IF(($E$7-CK$18)&lt;0,0,IF(($E$7-CK$18)&gt;CK$27,CK$27,($E$7-CK$18)+1))*IF(Inputs!$E$119="Yes",1,0)</f>
        <v>0</v>
      </c>
      <c r="CL86" s="105">
        <f>IF(($E$7-CL$18)&lt;0,0,IF(($E$7-CL$18)&gt;CL$27,CL$27,($E$7-CL$18)+1))*IF(Inputs!$E$119="Yes",1,0)</f>
        <v>0</v>
      </c>
      <c r="CM86" s="105">
        <f>IF(($E$7-CM$18)&lt;0,0,IF(($E$7-CM$18)&gt;CM$27,CM$27,($E$7-CM$18)+1))*IF(Inputs!$E$119="Yes",1,0)</f>
        <v>0</v>
      </c>
      <c r="CN86" s="105">
        <f>IF(($E$7-CN$18)&lt;0,0,IF(($E$7-CN$18)&gt;CN$27,CN$27,($E$7-CN$18)+1))*IF(Inputs!$E$119="Yes",1,0)</f>
        <v>0</v>
      </c>
      <c r="CO86" s="105">
        <f>IF(($E$7-CO$18)&lt;0,0,IF(($E$7-CO$18)&gt;CO$27,CO$27,($E$7-CO$18)+1))*IF(Inputs!$E$119="Yes",1,0)</f>
        <v>0</v>
      </c>
      <c r="CP86" s="105">
        <f>IF(($E$7-CP$18)&lt;0,0,IF(($E$7-CP$18)&gt;CP$27,CP$27,($E$7-CP$18)+1))*IF(Inputs!$E$119="Yes",1,0)</f>
        <v>0</v>
      </c>
      <c r="CQ86" s="105">
        <f>IF(($E$7-CQ$18)&lt;0,0,IF(($E$7-CQ$18)&gt;CQ$27,CQ$27,($E$7-CQ$18)+1))*IF(Inputs!$E$119="Yes",1,0)</f>
        <v>0</v>
      </c>
      <c r="CR86" s="105">
        <f>IF(($E$7-CR$18)&lt;0,0,IF(($E$7-CR$18)&gt;CR$27,CR$27,($E$7-CR$18)+1))*IF(Inputs!$E$119="Yes",1,0)</f>
        <v>0</v>
      </c>
      <c r="CS86" s="105">
        <f>IF(($E$7-CS$18)&lt;0,0,IF(($E$7-CS$18)&gt;CS$27,CS$27,($E$7-CS$18)+1))*IF(Inputs!$E$119="Yes",1,0)</f>
        <v>0</v>
      </c>
      <c r="CT86" s="105">
        <f>IF(($E$7-CT$18)&lt;0,0,IF(($E$7-CT$18)&gt;CT$27,CT$27,($E$7-CT$18)+1))*IF(Inputs!$E$119="Yes",1,0)</f>
        <v>0</v>
      </c>
      <c r="CU86" s="105">
        <f>IF(($E$7-CU$18)&lt;0,0,IF(($E$7-CU$18)&gt;CU$27,CU$27,($E$7-CU$18)+1))*IF(Inputs!$E$119="Yes",1,0)</f>
        <v>0</v>
      </c>
      <c r="CV86" s="105">
        <f>IF(($E$7-CV$18)&lt;0,0,IF(($E$7-CV$18)&gt;CV$27,CV$27,($E$7-CV$18)+1))*IF(Inputs!$E$119="Yes",1,0)</f>
        <v>0</v>
      </c>
      <c r="CW86" s="105">
        <f>IF(($E$7-CW$18)&lt;0,0,IF(($E$7-CW$18)&gt;CW$27,CW$27,($E$7-CW$18)+1))*IF(Inputs!$E$119="Yes",1,0)</f>
        <v>0</v>
      </c>
      <c r="CX86" s="105">
        <f>IF(($E$7-CX$18)&lt;0,0,IF(($E$7-CX$18)&gt;CX$27,CX$27,($E$7-CX$18)+1))*IF(Inputs!$E$119="Yes",1,0)</f>
        <v>0</v>
      </c>
      <c r="CY86" s="105">
        <f>IF(($E$7-CY$18)&lt;0,0,IF(($E$7-CY$18)&gt;CY$27,CY$27,($E$7-CY$18)+1))*IF(Inputs!$E$119="Yes",1,0)</f>
        <v>0</v>
      </c>
      <c r="CZ86" s="105">
        <f>IF(($E$7-CZ$18)&lt;0,0,IF(($E$7-CZ$18)&gt;CZ$27,CZ$27,($E$7-CZ$18)+1))*IF(Inputs!$E$119="Yes",1,0)</f>
        <v>0</v>
      </c>
      <c r="DA86" s="105">
        <f>IF(($E$7-DA$18)&lt;0,0,IF(($E$7-DA$18)&gt;DA$27,DA$27,($E$7-DA$18)+1))*IF(Inputs!$E$119="Yes",1,0)</f>
        <v>0</v>
      </c>
      <c r="DB86" s="105">
        <f>IF(($E$7-DB$18)&lt;0,0,IF(($E$7-DB$18)&gt;DB$27,DB$27,($E$7-DB$18)+1))*IF(Inputs!$E$119="Yes",1,0)</f>
        <v>0</v>
      </c>
      <c r="DC86" s="105">
        <f>IF(($E$7-DC$18)&lt;0,0,IF(($E$7-DC$18)&gt;DC$27,DC$27,($E$7-DC$18)+1))*IF(Inputs!$E$119="Yes",1,0)</f>
        <v>0</v>
      </c>
      <c r="DD86" s="105">
        <f>IF(($E$7-DD$18)&lt;0,0,IF(($E$7-DD$18)&gt;DD$27,DD$27,($E$7-DD$18)+1))*IF(Inputs!$E$119="Yes",1,0)</f>
        <v>0</v>
      </c>
      <c r="DE86" s="105">
        <f>IF(($E$7-DE$18)&lt;0,0,IF(($E$7-DE$18)&gt;DE$27,DE$27,($E$7-DE$18)+1))*IF(Inputs!$E$119="Yes",1,0)</f>
        <v>0</v>
      </c>
      <c r="DF86" s="105">
        <f>IF(($E$7-DF$18)&lt;0,0,IF(($E$7-DF$18)&gt;DF$27,DF$27,($E$7-DF$18)+1))*IF(Inputs!$E$119="Yes",1,0)</f>
        <v>0</v>
      </c>
      <c r="DG86" s="105">
        <f>IF(($E$7-DG$18)&lt;0,0,IF(($E$7-DG$18)&gt;DG$27,DG$27,($E$7-DG$18)+1))*IF(Inputs!$E$119="Yes",1,0)</f>
        <v>0</v>
      </c>
      <c r="DH86" s="105">
        <f>IF(($E$7-DH$18)&lt;0,0,IF(($E$7-DH$18)&gt;DH$27,DH$27,($E$7-DH$18)+1))*IF(Inputs!$E$119="Yes",1,0)</f>
        <v>0</v>
      </c>
      <c r="DI86" s="105">
        <f>IF(($E$7-DI$18)&lt;0,0,IF(($E$7-DI$18)&gt;DI$27,DI$27,($E$7-DI$18)+1))*IF(Inputs!$E$119="Yes",1,0)</f>
        <v>0</v>
      </c>
      <c r="DJ86" s="105">
        <f>IF(($E$7-DJ$18)&lt;0,0,IF(($E$7-DJ$18)&gt;DJ$27,DJ$27,($E$7-DJ$18)+1))*IF(Inputs!$E$119="Yes",1,0)</f>
        <v>0</v>
      </c>
      <c r="DK86" s="105">
        <f>IF(($E$7-DK$18)&lt;0,0,IF(($E$7-DK$18)&gt;DK$27,DK$27,($E$7-DK$18)+1))*IF(Inputs!$E$119="Yes",1,0)</f>
        <v>0</v>
      </c>
      <c r="DL86" s="105">
        <f>IF(($E$7-DL$18)&lt;0,0,IF(($E$7-DL$18)&gt;DL$27,DL$27,($E$7-DL$18)+1))*IF(Inputs!$E$119="Yes",1,0)</f>
        <v>0</v>
      </c>
      <c r="DM86" s="105">
        <f>IF(($E$7-DM$18)&lt;0,0,IF(($E$7-DM$18)&gt;DM$27,DM$27,($E$7-DM$18)+1))*IF(Inputs!$E$119="Yes",1,0)</f>
        <v>0</v>
      </c>
      <c r="DN86" s="105">
        <f>IF(($E$7-DN$18)&lt;0,0,IF(($E$7-DN$18)&gt;DN$27,DN$27,($E$7-DN$18)+1))*IF(Inputs!$E$119="Yes",1,0)</f>
        <v>0</v>
      </c>
      <c r="DO86" s="105">
        <f>IF(($E$7-DO$18)&lt;0,0,IF(($E$7-DO$18)&gt;DO$27,DO$27,($E$7-DO$18)+1))*IF(Inputs!$E$119="Yes",1,0)</f>
        <v>0</v>
      </c>
      <c r="DP86" s="105">
        <f>IF(($E$7-DP$18)&lt;0,0,IF(($E$7-DP$18)&gt;DP$27,DP$27,($E$7-DP$18)+1))*IF(Inputs!$E$119="Yes",1,0)</f>
        <v>0</v>
      </c>
      <c r="DQ86" s="105">
        <f>IF(($E$7-DQ$18)&lt;0,0,IF(($E$7-DQ$18)&gt;DQ$27,DQ$27,($E$7-DQ$18)+1))*IF(Inputs!$E$119="Yes",1,0)</f>
        <v>0</v>
      </c>
      <c r="DR86" s="105">
        <f>IF(($E$7-DR$18)&lt;0,0,IF(($E$7-DR$18)&gt;DR$27,DR$27,($E$7-DR$18)+1))*IF(Inputs!$E$119="Yes",1,0)</f>
        <v>0</v>
      </c>
      <c r="DS86" s="105">
        <f>IF(($E$7-DS$18)&lt;0,0,IF(($E$7-DS$18)&gt;DS$27,DS$27,($E$7-DS$18)+1))*IF(Inputs!$E$119="Yes",1,0)</f>
        <v>0</v>
      </c>
      <c r="DT86" s="105">
        <f>IF(($E$7-DT$18)&lt;0,0,IF(($E$7-DT$18)&gt;DT$27,DT$27,($E$7-DT$18)+1))*IF(Inputs!$E$119="Yes",1,0)</f>
        <v>0</v>
      </c>
      <c r="DU86" s="105">
        <f>IF(($E$7-DU$18)&lt;0,0,IF(($E$7-DU$18)&gt;DU$27,DU$27,($E$7-DU$18)+1))*IF(Inputs!$E$119="Yes",1,0)</f>
        <v>0</v>
      </c>
    </row>
    <row r="87" spans="2:125" s="81" customFormat="1" ht="14.45" hidden="1" outlineLevel="2" x14ac:dyDescent="0.3">
      <c r="C87" s="973" t="s">
        <v>483</v>
      </c>
      <c r="E87" s="1093">
        <f>SUM(G87:DU87)</f>
        <v>0</v>
      </c>
      <c r="G87" s="107">
        <f t="shared" ref="G87:BS87" si="113">MIN(G$85:G$86)</f>
        <v>0</v>
      </c>
      <c r="H87" s="107">
        <f t="shared" si="113"/>
        <v>0</v>
      </c>
      <c r="I87" s="107">
        <f t="shared" si="113"/>
        <v>0</v>
      </c>
      <c r="J87" s="107">
        <f t="shared" si="113"/>
        <v>0</v>
      </c>
      <c r="K87" s="107">
        <f t="shared" si="113"/>
        <v>0</v>
      </c>
      <c r="L87" s="107">
        <f t="shared" si="113"/>
        <v>0</v>
      </c>
      <c r="M87" s="107">
        <f t="shared" si="113"/>
        <v>0</v>
      </c>
      <c r="N87" s="107">
        <f t="shared" si="113"/>
        <v>0</v>
      </c>
      <c r="O87" s="107">
        <f t="shared" si="113"/>
        <v>0</v>
      </c>
      <c r="P87" s="107">
        <f t="shared" si="113"/>
        <v>0</v>
      </c>
      <c r="Q87" s="107">
        <f t="shared" si="113"/>
        <v>0</v>
      </c>
      <c r="R87" s="107">
        <f t="shared" si="113"/>
        <v>0</v>
      </c>
      <c r="S87" s="107">
        <f t="shared" si="113"/>
        <v>0</v>
      </c>
      <c r="T87" s="107">
        <f t="shared" si="113"/>
        <v>0</v>
      </c>
      <c r="U87" s="107">
        <f t="shared" si="113"/>
        <v>0</v>
      </c>
      <c r="V87" s="107">
        <f t="shared" si="113"/>
        <v>0</v>
      </c>
      <c r="W87" s="107">
        <f t="shared" si="113"/>
        <v>0</v>
      </c>
      <c r="X87" s="107">
        <f t="shared" si="113"/>
        <v>0</v>
      </c>
      <c r="Y87" s="107">
        <f t="shared" si="113"/>
        <v>0</v>
      </c>
      <c r="Z87" s="107">
        <f t="shared" si="113"/>
        <v>0</v>
      </c>
      <c r="AA87" s="107">
        <f t="shared" si="113"/>
        <v>0</v>
      </c>
      <c r="AB87" s="107">
        <f t="shared" si="113"/>
        <v>0</v>
      </c>
      <c r="AC87" s="107">
        <f t="shared" si="113"/>
        <v>0</v>
      </c>
      <c r="AD87" s="107">
        <f t="shared" si="113"/>
        <v>0</v>
      </c>
      <c r="AE87" s="107">
        <f t="shared" si="113"/>
        <v>0</v>
      </c>
      <c r="AF87" s="107">
        <f t="shared" si="113"/>
        <v>0</v>
      </c>
      <c r="AG87" s="107">
        <f t="shared" si="113"/>
        <v>0</v>
      </c>
      <c r="AH87" s="107">
        <f t="shared" si="113"/>
        <v>0</v>
      </c>
      <c r="AI87" s="107">
        <f t="shared" si="113"/>
        <v>0</v>
      </c>
      <c r="AJ87" s="107">
        <f t="shared" si="113"/>
        <v>0</v>
      </c>
      <c r="AK87" s="107">
        <f t="shared" si="113"/>
        <v>0</v>
      </c>
      <c r="AL87" s="107">
        <f t="shared" si="113"/>
        <v>0</v>
      </c>
      <c r="AM87" s="107">
        <f t="shared" si="113"/>
        <v>0</v>
      </c>
      <c r="AN87" s="107">
        <f t="shared" si="113"/>
        <v>0</v>
      </c>
      <c r="AO87" s="107">
        <f t="shared" si="113"/>
        <v>0</v>
      </c>
      <c r="AP87" s="107">
        <f t="shared" si="113"/>
        <v>0</v>
      </c>
      <c r="AQ87" s="107">
        <f t="shared" si="113"/>
        <v>0</v>
      </c>
      <c r="AR87" s="107">
        <f t="shared" si="113"/>
        <v>0</v>
      </c>
      <c r="AS87" s="107">
        <f t="shared" si="113"/>
        <v>0</v>
      </c>
      <c r="AT87" s="107">
        <f t="shared" si="113"/>
        <v>0</v>
      </c>
      <c r="AU87" s="107">
        <f t="shared" si="113"/>
        <v>0</v>
      </c>
      <c r="AV87" s="107">
        <f t="shared" si="113"/>
        <v>0</v>
      </c>
      <c r="AW87" s="107">
        <f t="shared" si="113"/>
        <v>0</v>
      </c>
      <c r="AX87" s="107">
        <f t="shared" si="113"/>
        <v>0</v>
      </c>
      <c r="AY87" s="107">
        <f t="shared" si="113"/>
        <v>0</v>
      </c>
      <c r="AZ87" s="107">
        <f t="shared" si="113"/>
        <v>0</v>
      </c>
      <c r="BA87" s="107">
        <f t="shared" si="113"/>
        <v>0</v>
      </c>
      <c r="BB87" s="107">
        <f t="shared" si="113"/>
        <v>0</v>
      </c>
      <c r="BC87" s="107">
        <f t="shared" si="113"/>
        <v>0</v>
      </c>
      <c r="BD87" s="107">
        <f t="shared" si="113"/>
        <v>0</v>
      </c>
      <c r="BE87" s="107">
        <f t="shared" si="113"/>
        <v>0</v>
      </c>
      <c r="BF87" s="107">
        <f t="shared" si="113"/>
        <v>0</v>
      </c>
      <c r="BG87" s="107">
        <f t="shared" si="113"/>
        <v>0</v>
      </c>
      <c r="BH87" s="107">
        <f t="shared" si="113"/>
        <v>0</v>
      </c>
      <c r="BI87" s="107">
        <f t="shared" si="113"/>
        <v>0</v>
      </c>
      <c r="BJ87" s="107">
        <f t="shared" si="113"/>
        <v>0</v>
      </c>
      <c r="BK87" s="107">
        <f t="shared" si="113"/>
        <v>0</v>
      </c>
      <c r="BL87" s="107">
        <f t="shared" si="113"/>
        <v>0</v>
      </c>
      <c r="BM87" s="107">
        <f t="shared" si="113"/>
        <v>0</v>
      </c>
      <c r="BN87" s="107">
        <f t="shared" si="113"/>
        <v>0</v>
      </c>
      <c r="BO87" s="107">
        <f t="shared" si="113"/>
        <v>0</v>
      </c>
      <c r="BP87" s="107">
        <f t="shared" si="113"/>
        <v>0</v>
      </c>
      <c r="BQ87" s="107">
        <f t="shared" si="113"/>
        <v>0</v>
      </c>
      <c r="BR87" s="107">
        <f t="shared" si="113"/>
        <v>0</v>
      </c>
      <c r="BS87" s="107">
        <f t="shared" si="113"/>
        <v>0</v>
      </c>
      <c r="BT87" s="107">
        <f t="shared" ref="BT87:DU87" si="114">MIN(BT$85:BT$86)</f>
        <v>0</v>
      </c>
      <c r="BU87" s="107">
        <f t="shared" si="114"/>
        <v>0</v>
      </c>
      <c r="BV87" s="107">
        <f t="shared" si="114"/>
        <v>0</v>
      </c>
      <c r="BW87" s="107">
        <f t="shared" si="114"/>
        <v>0</v>
      </c>
      <c r="BX87" s="107">
        <f t="shared" si="114"/>
        <v>0</v>
      </c>
      <c r="BY87" s="107">
        <f t="shared" si="114"/>
        <v>0</v>
      </c>
      <c r="BZ87" s="107">
        <f t="shared" si="114"/>
        <v>0</v>
      </c>
      <c r="CA87" s="107">
        <f t="shared" si="114"/>
        <v>0</v>
      </c>
      <c r="CB87" s="107">
        <f t="shared" si="114"/>
        <v>0</v>
      </c>
      <c r="CC87" s="107">
        <f t="shared" si="114"/>
        <v>0</v>
      </c>
      <c r="CD87" s="107">
        <f t="shared" si="114"/>
        <v>0</v>
      </c>
      <c r="CE87" s="107">
        <f t="shared" si="114"/>
        <v>0</v>
      </c>
      <c r="CF87" s="107">
        <f t="shared" si="114"/>
        <v>0</v>
      </c>
      <c r="CG87" s="107">
        <f t="shared" si="114"/>
        <v>0</v>
      </c>
      <c r="CH87" s="107">
        <f t="shared" si="114"/>
        <v>0</v>
      </c>
      <c r="CI87" s="107">
        <f t="shared" si="114"/>
        <v>0</v>
      </c>
      <c r="CJ87" s="107">
        <f t="shared" si="114"/>
        <v>0</v>
      </c>
      <c r="CK87" s="107">
        <f t="shared" si="114"/>
        <v>0</v>
      </c>
      <c r="CL87" s="107">
        <f t="shared" si="114"/>
        <v>0</v>
      </c>
      <c r="CM87" s="107">
        <f t="shared" si="114"/>
        <v>0</v>
      </c>
      <c r="CN87" s="107">
        <f t="shared" si="114"/>
        <v>0</v>
      </c>
      <c r="CO87" s="107">
        <f t="shared" si="114"/>
        <v>0</v>
      </c>
      <c r="CP87" s="107">
        <f t="shared" si="114"/>
        <v>0</v>
      </c>
      <c r="CQ87" s="107">
        <f t="shared" si="114"/>
        <v>0</v>
      </c>
      <c r="CR87" s="107">
        <f t="shared" si="114"/>
        <v>0</v>
      </c>
      <c r="CS87" s="107">
        <f t="shared" si="114"/>
        <v>0</v>
      </c>
      <c r="CT87" s="107">
        <f t="shared" si="114"/>
        <v>0</v>
      </c>
      <c r="CU87" s="107">
        <f t="shared" si="114"/>
        <v>0</v>
      </c>
      <c r="CV87" s="107">
        <f t="shared" si="114"/>
        <v>0</v>
      </c>
      <c r="CW87" s="107">
        <f t="shared" si="114"/>
        <v>0</v>
      </c>
      <c r="CX87" s="107">
        <f t="shared" si="114"/>
        <v>0</v>
      </c>
      <c r="CY87" s="107">
        <f t="shared" si="114"/>
        <v>0</v>
      </c>
      <c r="CZ87" s="107">
        <f t="shared" si="114"/>
        <v>0</v>
      </c>
      <c r="DA87" s="107">
        <f t="shared" si="114"/>
        <v>0</v>
      </c>
      <c r="DB87" s="107">
        <f t="shared" si="114"/>
        <v>0</v>
      </c>
      <c r="DC87" s="107">
        <f t="shared" si="114"/>
        <v>0</v>
      </c>
      <c r="DD87" s="107">
        <f t="shared" si="114"/>
        <v>0</v>
      </c>
      <c r="DE87" s="107">
        <f t="shared" si="114"/>
        <v>0</v>
      </c>
      <c r="DF87" s="107">
        <f t="shared" si="114"/>
        <v>0</v>
      </c>
      <c r="DG87" s="107">
        <f t="shared" si="114"/>
        <v>0</v>
      </c>
      <c r="DH87" s="107">
        <f t="shared" si="114"/>
        <v>0</v>
      </c>
      <c r="DI87" s="107">
        <f t="shared" si="114"/>
        <v>0</v>
      </c>
      <c r="DJ87" s="107">
        <f t="shared" si="114"/>
        <v>0</v>
      </c>
      <c r="DK87" s="107">
        <f t="shared" si="114"/>
        <v>0</v>
      </c>
      <c r="DL87" s="107">
        <f t="shared" si="114"/>
        <v>0</v>
      </c>
      <c r="DM87" s="107">
        <f t="shared" si="114"/>
        <v>0</v>
      </c>
      <c r="DN87" s="107">
        <f t="shared" si="114"/>
        <v>0</v>
      </c>
      <c r="DO87" s="107">
        <f t="shared" si="114"/>
        <v>0</v>
      </c>
      <c r="DP87" s="107">
        <f t="shared" si="114"/>
        <v>0</v>
      </c>
      <c r="DQ87" s="107">
        <f t="shared" si="114"/>
        <v>0</v>
      </c>
      <c r="DR87" s="107">
        <f t="shared" si="114"/>
        <v>0</v>
      </c>
      <c r="DS87" s="107">
        <f t="shared" si="114"/>
        <v>0</v>
      </c>
      <c r="DT87" s="107">
        <f t="shared" si="114"/>
        <v>0</v>
      </c>
      <c r="DU87" s="107">
        <f t="shared" si="114"/>
        <v>0</v>
      </c>
    </row>
    <row r="88" spans="2:125" s="81" customFormat="1" ht="14.45" hidden="1" outlineLevel="1" x14ac:dyDescent="0.3">
      <c r="C88" s="81" t="s">
        <v>447</v>
      </c>
      <c r="G88" s="737">
        <f t="shared" ref="G88:AL88" si="115">G$87/G$27</f>
        <v>0</v>
      </c>
      <c r="H88" s="737">
        <f t="shared" si="115"/>
        <v>0</v>
      </c>
      <c r="I88" s="737">
        <f t="shared" si="115"/>
        <v>0</v>
      </c>
      <c r="J88" s="737">
        <f t="shared" si="115"/>
        <v>0</v>
      </c>
      <c r="K88" s="737">
        <f t="shared" si="115"/>
        <v>0</v>
      </c>
      <c r="L88" s="737">
        <f t="shared" si="115"/>
        <v>0</v>
      </c>
      <c r="M88" s="737">
        <f t="shared" si="115"/>
        <v>0</v>
      </c>
      <c r="N88" s="737">
        <f t="shared" si="115"/>
        <v>0</v>
      </c>
      <c r="O88" s="737">
        <f t="shared" si="115"/>
        <v>0</v>
      </c>
      <c r="P88" s="737">
        <f t="shared" si="115"/>
        <v>0</v>
      </c>
      <c r="Q88" s="737">
        <f t="shared" si="115"/>
        <v>0</v>
      </c>
      <c r="R88" s="737">
        <f t="shared" si="115"/>
        <v>0</v>
      </c>
      <c r="S88" s="737">
        <f t="shared" si="115"/>
        <v>0</v>
      </c>
      <c r="T88" s="737">
        <f t="shared" si="115"/>
        <v>0</v>
      </c>
      <c r="U88" s="737">
        <f t="shared" si="115"/>
        <v>0</v>
      </c>
      <c r="V88" s="737">
        <f t="shared" si="115"/>
        <v>0</v>
      </c>
      <c r="W88" s="737">
        <f t="shared" si="115"/>
        <v>0</v>
      </c>
      <c r="X88" s="737">
        <f t="shared" si="115"/>
        <v>0</v>
      </c>
      <c r="Y88" s="737">
        <f t="shared" si="115"/>
        <v>0</v>
      </c>
      <c r="Z88" s="737">
        <f t="shared" si="115"/>
        <v>0</v>
      </c>
      <c r="AA88" s="737">
        <f t="shared" si="115"/>
        <v>0</v>
      </c>
      <c r="AB88" s="737">
        <f t="shared" si="115"/>
        <v>0</v>
      </c>
      <c r="AC88" s="737">
        <f t="shared" si="115"/>
        <v>0</v>
      </c>
      <c r="AD88" s="737">
        <f t="shared" si="115"/>
        <v>0</v>
      </c>
      <c r="AE88" s="737">
        <f t="shared" si="115"/>
        <v>0</v>
      </c>
      <c r="AF88" s="737">
        <f t="shared" si="115"/>
        <v>0</v>
      </c>
      <c r="AG88" s="737">
        <f t="shared" si="115"/>
        <v>0</v>
      </c>
      <c r="AH88" s="737">
        <f t="shared" si="115"/>
        <v>0</v>
      </c>
      <c r="AI88" s="737">
        <f t="shared" si="115"/>
        <v>0</v>
      </c>
      <c r="AJ88" s="737">
        <f t="shared" si="115"/>
        <v>0</v>
      </c>
      <c r="AK88" s="737">
        <f t="shared" si="115"/>
        <v>0</v>
      </c>
      <c r="AL88" s="737">
        <f t="shared" si="115"/>
        <v>0</v>
      </c>
      <c r="AM88" s="737">
        <f t="shared" ref="AM88:BR88" si="116">AM$87/AM$27</f>
        <v>0</v>
      </c>
      <c r="AN88" s="737">
        <f t="shared" si="116"/>
        <v>0</v>
      </c>
      <c r="AO88" s="737">
        <f t="shared" si="116"/>
        <v>0</v>
      </c>
      <c r="AP88" s="737">
        <f t="shared" si="116"/>
        <v>0</v>
      </c>
      <c r="AQ88" s="737">
        <f t="shared" si="116"/>
        <v>0</v>
      </c>
      <c r="AR88" s="737">
        <f t="shared" si="116"/>
        <v>0</v>
      </c>
      <c r="AS88" s="737">
        <f t="shared" si="116"/>
        <v>0</v>
      </c>
      <c r="AT88" s="737">
        <f t="shared" si="116"/>
        <v>0</v>
      </c>
      <c r="AU88" s="737">
        <f t="shared" si="116"/>
        <v>0</v>
      </c>
      <c r="AV88" s="737">
        <f t="shared" si="116"/>
        <v>0</v>
      </c>
      <c r="AW88" s="737">
        <f t="shared" si="116"/>
        <v>0</v>
      </c>
      <c r="AX88" s="737">
        <f t="shared" si="116"/>
        <v>0</v>
      </c>
      <c r="AY88" s="737">
        <f t="shared" si="116"/>
        <v>0</v>
      </c>
      <c r="AZ88" s="737">
        <f t="shared" si="116"/>
        <v>0</v>
      </c>
      <c r="BA88" s="737">
        <f t="shared" si="116"/>
        <v>0</v>
      </c>
      <c r="BB88" s="737">
        <f t="shared" si="116"/>
        <v>0</v>
      </c>
      <c r="BC88" s="737">
        <f t="shared" si="116"/>
        <v>0</v>
      </c>
      <c r="BD88" s="737">
        <f t="shared" si="116"/>
        <v>0</v>
      </c>
      <c r="BE88" s="737">
        <f t="shared" si="116"/>
        <v>0</v>
      </c>
      <c r="BF88" s="737">
        <f t="shared" si="116"/>
        <v>0</v>
      </c>
      <c r="BG88" s="737">
        <f t="shared" si="116"/>
        <v>0</v>
      </c>
      <c r="BH88" s="737">
        <f t="shared" si="116"/>
        <v>0</v>
      </c>
      <c r="BI88" s="737">
        <f t="shared" si="116"/>
        <v>0</v>
      </c>
      <c r="BJ88" s="737">
        <f t="shared" si="116"/>
        <v>0</v>
      </c>
      <c r="BK88" s="737">
        <f t="shared" si="116"/>
        <v>0</v>
      </c>
      <c r="BL88" s="737">
        <f t="shared" si="116"/>
        <v>0</v>
      </c>
      <c r="BM88" s="737">
        <f t="shared" si="116"/>
        <v>0</v>
      </c>
      <c r="BN88" s="737">
        <f t="shared" si="116"/>
        <v>0</v>
      </c>
      <c r="BO88" s="737">
        <f t="shared" si="116"/>
        <v>0</v>
      </c>
      <c r="BP88" s="737">
        <f t="shared" si="116"/>
        <v>0</v>
      </c>
      <c r="BQ88" s="737">
        <f t="shared" si="116"/>
        <v>0</v>
      </c>
      <c r="BR88" s="737">
        <f t="shared" si="116"/>
        <v>0</v>
      </c>
      <c r="BS88" s="737">
        <f t="shared" ref="BS88:CX88" si="117">BS$87/BS$27</f>
        <v>0</v>
      </c>
      <c r="BT88" s="737">
        <f t="shared" si="117"/>
        <v>0</v>
      </c>
      <c r="BU88" s="737">
        <f t="shared" si="117"/>
        <v>0</v>
      </c>
      <c r="BV88" s="737">
        <f t="shared" si="117"/>
        <v>0</v>
      </c>
      <c r="BW88" s="737">
        <f t="shared" si="117"/>
        <v>0</v>
      </c>
      <c r="BX88" s="737">
        <f t="shared" si="117"/>
        <v>0</v>
      </c>
      <c r="BY88" s="737">
        <f t="shared" si="117"/>
        <v>0</v>
      </c>
      <c r="BZ88" s="737">
        <f t="shared" si="117"/>
        <v>0</v>
      </c>
      <c r="CA88" s="737">
        <f t="shared" si="117"/>
        <v>0</v>
      </c>
      <c r="CB88" s="737">
        <f t="shared" si="117"/>
        <v>0</v>
      </c>
      <c r="CC88" s="737">
        <f t="shared" si="117"/>
        <v>0</v>
      </c>
      <c r="CD88" s="737">
        <f t="shared" si="117"/>
        <v>0</v>
      </c>
      <c r="CE88" s="737">
        <f t="shared" si="117"/>
        <v>0</v>
      </c>
      <c r="CF88" s="737">
        <f t="shared" si="117"/>
        <v>0</v>
      </c>
      <c r="CG88" s="737">
        <f t="shared" si="117"/>
        <v>0</v>
      </c>
      <c r="CH88" s="737">
        <f t="shared" si="117"/>
        <v>0</v>
      </c>
      <c r="CI88" s="737">
        <f t="shared" si="117"/>
        <v>0</v>
      </c>
      <c r="CJ88" s="737">
        <f t="shared" si="117"/>
        <v>0</v>
      </c>
      <c r="CK88" s="737">
        <f t="shared" si="117"/>
        <v>0</v>
      </c>
      <c r="CL88" s="737">
        <f t="shared" si="117"/>
        <v>0</v>
      </c>
      <c r="CM88" s="737">
        <f t="shared" si="117"/>
        <v>0</v>
      </c>
      <c r="CN88" s="737">
        <f t="shared" si="117"/>
        <v>0</v>
      </c>
      <c r="CO88" s="737">
        <f t="shared" si="117"/>
        <v>0</v>
      </c>
      <c r="CP88" s="737">
        <f t="shared" si="117"/>
        <v>0</v>
      </c>
      <c r="CQ88" s="737">
        <f t="shared" si="117"/>
        <v>0</v>
      </c>
      <c r="CR88" s="737">
        <f t="shared" si="117"/>
        <v>0</v>
      </c>
      <c r="CS88" s="737">
        <f t="shared" si="117"/>
        <v>0</v>
      </c>
      <c r="CT88" s="737">
        <f t="shared" si="117"/>
        <v>0</v>
      </c>
      <c r="CU88" s="737">
        <f t="shared" si="117"/>
        <v>0</v>
      </c>
      <c r="CV88" s="737">
        <f t="shared" si="117"/>
        <v>0</v>
      </c>
      <c r="CW88" s="737">
        <f t="shared" si="117"/>
        <v>0</v>
      </c>
      <c r="CX88" s="737">
        <f t="shared" si="117"/>
        <v>0</v>
      </c>
      <c r="CY88" s="737">
        <f t="shared" ref="CY88:DU88" si="118">CY$87/CY$27</f>
        <v>0</v>
      </c>
      <c r="CZ88" s="737">
        <f t="shared" si="118"/>
        <v>0</v>
      </c>
      <c r="DA88" s="737">
        <f t="shared" si="118"/>
        <v>0</v>
      </c>
      <c r="DB88" s="737">
        <f t="shared" si="118"/>
        <v>0</v>
      </c>
      <c r="DC88" s="737">
        <f t="shared" si="118"/>
        <v>0</v>
      </c>
      <c r="DD88" s="737">
        <f t="shared" si="118"/>
        <v>0</v>
      </c>
      <c r="DE88" s="737">
        <f t="shared" si="118"/>
        <v>0</v>
      </c>
      <c r="DF88" s="737">
        <f t="shared" si="118"/>
        <v>0</v>
      </c>
      <c r="DG88" s="737">
        <f t="shared" si="118"/>
        <v>0</v>
      </c>
      <c r="DH88" s="737">
        <f t="shared" si="118"/>
        <v>0</v>
      </c>
      <c r="DI88" s="737">
        <f t="shared" si="118"/>
        <v>0</v>
      </c>
      <c r="DJ88" s="737">
        <f t="shared" si="118"/>
        <v>0</v>
      </c>
      <c r="DK88" s="737">
        <f t="shared" si="118"/>
        <v>0</v>
      </c>
      <c r="DL88" s="737">
        <f t="shared" si="118"/>
        <v>0</v>
      </c>
      <c r="DM88" s="737">
        <f t="shared" si="118"/>
        <v>0</v>
      </c>
      <c r="DN88" s="737">
        <f t="shared" si="118"/>
        <v>0</v>
      </c>
      <c r="DO88" s="737">
        <f t="shared" si="118"/>
        <v>0</v>
      </c>
      <c r="DP88" s="737">
        <f t="shared" si="118"/>
        <v>0</v>
      </c>
      <c r="DQ88" s="737">
        <f t="shared" si="118"/>
        <v>0</v>
      </c>
      <c r="DR88" s="737">
        <f t="shared" si="118"/>
        <v>0</v>
      </c>
      <c r="DS88" s="737">
        <f t="shared" si="118"/>
        <v>0</v>
      </c>
      <c r="DT88" s="737">
        <f t="shared" si="118"/>
        <v>0</v>
      </c>
      <c r="DU88" s="737">
        <f t="shared" si="118"/>
        <v>0</v>
      </c>
    </row>
    <row r="89" spans="2:125" s="190" customFormat="1" ht="5.45" hidden="1" outlineLevel="2" x14ac:dyDescent="0.15">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282"/>
      <c r="BN89" s="282"/>
      <c r="BO89" s="282"/>
      <c r="BP89" s="282"/>
      <c r="BQ89" s="282"/>
      <c r="BR89" s="282"/>
      <c r="BS89" s="282"/>
      <c r="BT89" s="282"/>
      <c r="BU89" s="282"/>
      <c r="BV89" s="282"/>
      <c r="BW89" s="282"/>
      <c r="BX89" s="282"/>
      <c r="BY89" s="282"/>
      <c r="BZ89" s="282"/>
      <c r="CA89" s="282"/>
      <c r="CB89" s="282"/>
      <c r="CC89" s="282"/>
      <c r="CD89" s="282"/>
      <c r="CE89" s="282"/>
      <c r="CF89" s="282"/>
      <c r="CG89" s="282"/>
      <c r="CH89" s="282"/>
      <c r="CI89" s="282"/>
      <c r="CJ89" s="282"/>
      <c r="CK89" s="282"/>
      <c r="CL89" s="282"/>
      <c r="CM89" s="282"/>
      <c r="CN89" s="282"/>
      <c r="CO89" s="282"/>
      <c r="CP89" s="282"/>
      <c r="CQ89" s="282"/>
      <c r="CR89" s="282"/>
      <c r="CS89" s="282"/>
      <c r="CT89" s="282"/>
      <c r="CU89" s="282"/>
      <c r="CV89" s="282"/>
      <c r="CW89" s="282"/>
      <c r="CX89" s="282"/>
      <c r="CY89" s="282"/>
      <c r="CZ89" s="282"/>
      <c r="DA89" s="282"/>
      <c r="DB89" s="282"/>
      <c r="DC89" s="282"/>
      <c r="DD89" s="282"/>
      <c r="DE89" s="282"/>
      <c r="DF89" s="282"/>
      <c r="DG89" s="282"/>
      <c r="DH89" s="282"/>
      <c r="DI89" s="282"/>
      <c r="DJ89" s="282"/>
      <c r="DK89" s="282"/>
      <c r="DL89" s="282"/>
      <c r="DM89" s="282"/>
      <c r="DN89" s="282"/>
      <c r="DO89" s="282"/>
      <c r="DP89" s="282"/>
      <c r="DQ89" s="282"/>
      <c r="DR89" s="282"/>
      <c r="DS89" s="282"/>
      <c r="DT89" s="282"/>
      <c r="DU89" s="282"/>
    </row>
    <row r="90" spans="2:125" ht="15.6" customHeight="1" collapsed="1" x14ac:dyDescent="0.3">
      <c r="B90" s="74" t="s">
        <v>434</v>
      </c>
      <c r="J90" s="86"/>
      <c r="K90" s="109"/>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row>
    <row r="91" spans="2:125" s="81" customFormat="1" ht="14.45" hidden="1" outlineLevel="1" x14ac:dyDescent="0.3">
      <c r="C91" s="574" t="s">
        <v>56</v>
      </c>
      <c r="G91" s="105">
        <f t="shared" ref="G91:AL91" si="119">IF($E$12-G$18&lt;0,0,IF($E$12-G$18&gt;G$27,G$27,$E$12-G$18+1))</f>
        <v>31</v>
      </c>
      <c r="H91" s="105">
        <f t="shared" si="119"/>
        <v>28</v>
      </c>
      <c r="I91" s="105">
        <f t="shared" si="119"/>
        <v>31</v>
      </c>
      <c r="J91" s="105">
        <f t="shared" si="119"/>
        <v>30</v>
      </c>
      <c r="K91" s="105">
        <f t="shared" si="119"/>
        <v>31</v>
      </c>
      <c r="L91" s="105">
        <f t="shared" si="119"/>
        <v>30</v>
      </c>
      <c r="M91" s="105">
        <f t="shared" si="119"/>
        <v>31</v>
      </c>
      <c r="N91" s="105">
        <f t="shared" si="119"/>
        <v>31</v>
      </c>
      <c r="O91" s="105">
        <f t="shared" si="119"/>
        <v>30</v>
      </c>
      <c r="P91" s="105">
        <f t="shared" si="119"/>
        <v>31</v>
      </c>
      <c r="Q91" s="105">
        <f t="shared" si="119"/>
        <v>30</v>
      </c>
      <c r="R91" s="105">
        <f t="shared" si="119"/>
        <v>31</v>
      </c>
      <c r="S91" s="105">
        <f t="shared" si="119"/>
        <v>31</v>
      </c>
      <c r="T91" s="105">
        <f t="shared" si="119"/>
        <v>28</v>
      </c>
      <c r="U91" s="105">
        <f t="shared" si="119"/>
        <v>31</v>
      </c>
      <c r="V91" s="105">
        <f t="shared" si="119"/>
        <v>0</v>
      </c>
      <c r="W91" s="105">
        <f t="shared" si="119"/>
        <v>0</v>
      </c>
      <c r="X91" s="105">
        <f t="shared" si="119"/>
        <v>0</v>
      </c>
      <c r="Y91" s="105">
        <f t="shared" si="119"/>
        <v>0</v>
      </c>
      <c r="Z91" s="105">
        <f t="shared" si="119"/>
        <v>0</v>
      </c>
      <c r="AA91" s="105">
        <f t="shared" si="119"/>
        <v>0</v>
      </c>
      <c r="AB91" s="105">
        <f t="shared" si="119"/>
        <v>0</v>
      </c>
      <c r="AC91" s="105">
        <f t="shared" si="119"/>
        <v>0</v>
      </c>
      <c r="AD91" s="105">
        <f t="shared" si="119"/>
        <v>0</v>
      </c>
      <c r="AE91" s="105">
        <f t="shared" si="119"/>
        <v>0</v>
      </c>
      <c r="AF91" s="105">
        <f t="shared" si="119"/>
        <v>0</v>
      </c>
      <c r="AG91" s="105">
        <f t="shared" si="119"/>
        <v>0</v>
      </c>
      <c r="AH91" s="105">
        <f t="shared" si="119"/>
        <v>0</v>
      </c>
      <c r="AI91" s="105">
        <f t="shared" si="119"/>
        <v>0</v>
      </c>
      <c r="AJ91" s="105">
        <f t="shared" si="119"/>
        <v>0</v>
      </c>
      <c r="AK91" s="105">
        <f t="shared" si="119"/>
        <v>0</v>
      </c>
      <c r="AL91" s="105">
        <f t="shared" si="119"/>
        <v>0</v>
      </c>
      <c r="AM91" s="105">
        <f t="shared" ref="AM91:BR91" si="120">IF($E$12-AM$18&lt;0,0,IF($E$12-AM$18&gt;AM$27,AM$27,$E$12-AM$18+1))</f>
        <v>0</v>
      </c>
      <c r="AN91" s="105">
        <f t="shared" si="120"/>
        <v>0</v>
      </c>
      <c r="AO91" s="105">
        <f t="shared" si="120"/>
        <v>0</v>
      </c>
      <c r="AP91" s="105">
        <f t="shared" si="120"/>
        <v>0</v>
      </c>
      <c r="AQ91" s="105">
        <f t="shared" si="120"/>
        <v>0</v>
      </c>
      <c r="AR91" s="105">
        <f t="shared" si="120"/>
        <v>0</v>
      </c>
      <c r="AS91" s="105">
        <f t="shared" si="120"/>
        <v>0</v>
      </c>
      <c r="AT91" s="105">
        <f t="shared" si="120"/>
        <v>0</v>
      </c>
      <c r="AU91" s="105">
        <f t="shared" si="120"/>
        <v>0</v>
      </c>
      <c r="AV91" s="105">
        <f t="shared" si="120"/>
        <v>0</v>
      </c>
      <c r="AW91" s="105">
        <f t="shared" si="120"/>
        <v>0</v>
      </c>
      <c r="AX91" s="105">
        <f t="shared" si="120"/>
        <v>0</v>
      </c>
      <c r="AY91" s="105">
        <f t="shared" si="120"/>
        <v>0</v>
      </c>
      <c r="AZ91" s="105">
        <f t="shared" si="120"/>
        <v>0</v>
      </c>
      <c r="BA91" s="105">
        <f t="shared" si="120"/>
        <v>0</v>
      </c>
      <c r="BB91" s="105">
        <f t="shared" si="120"/>
        <v>0</v>
      </c>
      <c r="BC91" s="105">
        <f t="shared" si="120"/>
        <v>0</v>
      </c>
      <c r="BD91" s="105">
        <f t="shared" si="120"/>
        <v>0</v>
      </c>
      <c r="BE91" s="105">
        <f t="shared" si="120"/>
        <v>0</v>
      </c>
      <c r="BF91" s="105">
        <f t="shared" si="120"/>
        <v>0</v>
      </c>
      <c r="BG91" s="105">
        <f t="shared" si="120"/>
        <v>0</v>
      </c>
      <c r="BH91" s="105">
        <f t="shared" si="120"/>
        <v>0</v>
      </c>
      <c r="BI91" s="105">
        <f t="shared" si="120"/>
        <v>0</v>
      </c>
      <c r="BJ91" s="105">
        <f t="shared" si="120"/>
        <v>0</v>
      </c>
      <c r="BK91" s="105">
        <f t="shared" si="120"/>
        <v>0</v>
      </c>
      <c r="BL91" s="105">
        <f t="shared" si="120"/>
        <v>0</v>
      </c>
      <c r="BM91" s="105">
        <f t="shared" si="120"/>
        <v>0</v>
      </c>
      <c r="BN91" s="105">
        <f t="shared" si="120"/>
        <v>0</v>
      </c>
      <c r="BO91" s="105">
        <f t="shared" si="120"/>
        <v>0</v>
      </c>
      <c r="BP91" s="105">
        <f t="shared" si="120"/>
        <v>0</v>
      </c>
      <c r="BQ91" s="105">
        <f t="shared" si="120"/>
        <v>0</v>
      </c>
      <c r="BR91" s="105">
        <f t="shared" si="120"/>
        <v>0</v>
      </c>
      <c r="BS91" s="105">
        <f t="shared" ref="BS91:CX91" si="121">IF($E$12-BS$18&lt;0,0,IF($E$12-BS$18&gt;BS$27,BS$27,$E$12-BS$18+1))</f>
        <v>0</v>
      </c>
      <c r="BT91" s="105">
        <f t="shared" si="121"/>
        <v>0</v>
      </c>
      <c r="BU91" s="105">
        <f t="shared" si="121"/>
        <v>0</v>
      </c>
      <c r="BV91" s="105">
        <f t="shared" si="121"/>
        <v>0</v>
      </c>
      <c r="BW91" s="105">
        <f t="shared" si="121"/>
        <v>0</v>
      </c>
      <c r="BX91" s="105">
        <f t="shared" si="121"/>
        <v>0</v>
      </c>
      <c r="BY91" s="105">
        <f t="shared" si="121"/>
        <v>0</v>
      </c>
      <c r="BZ91" s="105">
        <f t="shared" si="121"/>
        <v>0</v>
      </c>
      <c r="CA91" s="105">
        <f t="shared" si="121"/>
        <v>0</v>
      </c>
      <c r="CB91" s="105">
        <f t="shared" si="121"/>
        <v>0</v>
      </c>
      <c r="CC91" s="105">
        <f t="shared" si="121"/>
        <v>0</v>
      </c>
      <c r="CD91" s="105">
        <f t="shared" si="121"/>
        <v>0</v>
      </c>
      <c r="CE91" s="105">
        <f t="shared" si="121"/>
        <v>0</v>
      </c>
      <c r="CF91" s="105">
        <f t="shared" si="121"/>
        <v>0</v>
      </c>
      <c r="CG91" s="105">
        <f t="shared" si="121"/>
        <v>0</v>
      </c>
      <c r="CH91" s="105">
        <f t="shared" si="121"/>
        <v>0</v>
      </c>
      <c r="CI91" s="105">
        <f t="shared" si="121"/>
        <v>0</v>
      </c>
      <c r="CJ91" s="105">
        <f t="shared" si="121"/>
        <v>0</v>
      </c>
      <c r="CK91" s="105">
        <f t="shared" si="121"/>
        <v>0</v>
      </c>
      <c r="CL91" s="105">
        <f t="shared" si="121"/>
        <v>0</v>
      </c>
      <c r="CM91" s="105">
        <f t="shared" si="121"/>
        <v>0</v>
      </c>
      <c r="CN91" s="105">
        <f t="shared" si="121"/>
        <v>0</v>
      </c>
      <c r="CO91" s="105">
        <f t="shared" si="121"/>
        <v>0</v>
      </c>
      <c r="CP91" s="105">
        <f t="shared" si="121"/>
        <v>0</v>
      </c>
      <c r="CQ91" s="105">
        <f t="shared" si="121"/>
        <v>0</v>
      </c>
      <c r="CR91" s="105">
        <f t="shared" si="121"/>
        <v>0</v>
      </c>
      <c r="CS91" s="105">
        <f t="shared" si="121"/>
        <v>0</v>
      </c>
      <c r="CT91" s="105">
        <f t="shared" si="121"/>
        <v>0</v>
      </c>
      <c r="CU91" s="105">
        <f t="shared" si="121"/>
        <v>0</v>
      </c>
      <c r="CV91" s="105">
        <f t="shared" si="121"/>
        <v>0</v>
      </c>
      <c r="CW91" s="105">
        <f t="shared" si="121"/>
        <v>0</v>
      </c>
      <c r="CX91" s="105">
        <f t="shared" si="121"/>
        <v>0</v>
      </c>
      <c r="CY91" s="105">
        <f t="shared" ref="CY91:DU91" si="122">IF($E$12-CY$18&lt;0,0,IF($E$12-CY$18&gt;CY$27,CY$27,$E$12-CY$18+1))</f>
        <v>0</v>
      </c>
      <c r="CZ91" s="105">
        <f t="shared" si="122"/>
        <v>0</v>
      </c>
      <c r="DA91" s="105">
        <f t="shared" si="122"/>
        <v>0</v>
      </c>
      <c r="DB91" s="105">
        <f t="shared" si="122"/>
        <v>0</v>
      </c>
      <c r="DC91" s="105">
        <f t="shared" si="122"/>
        <v>0</v>
      </c>
      <c r="DD91" s="105">
        <f t="shared" si="122"/>
        <v>0</v>
      </c>
      <c r="DE91" s="105">
        <f t="shared" si="122"/>
        <v>0</v>
      </c>
      <c r="DF91" s="105">
        <f t="shared" si="122"/>
        <v>0</v>
      </c>
      <c r="DG91" s="105">
        <f t="shared" si="122"/>
        <v>0</v>
      </c>
      <c r="DH91" s="105">
        <f t="shared" si="122"/>
        <v>0</v>
      </c>
      <c r="DI91" s="105">
        <f t="shared" si="122"/>
        <v>0</v>
      </c>
      <c r="DJ91" s="105">
        <f t="shared" si="122"/>
        <v>0</v>
      </c>
      <c r="DK91" s="105">
        <f t="shared" si="122"/>
        <v>0</v>
      </c>
      <c r="DL91" s="105">
        <f t="shared" si="122"/>
        <v>0</v>
      </c>
      <c r="DM91" s="105">
        <f t="shared" si="122"/>
        <v>0</v>
      </c>
      <c r="DN91" s="105">
        <f t="shared" si="122"/>
        <v>0</v>
      </c>
      <c r="DO91" s="105">
        <f t="shared" si="122"/>
        <v>0</v>
      </c>
      <c r="DP91" s="105">
        <f t="shared" si="122"/>
        <v>0</v>
      </c>
      <c r="DQ91" s="105">
        <f t="shared" si="122"/>
        <v>0</v>
      </c>
      <c r="DR91" s="105">
        <f t="shared" si="122"/>
        <v>0</v>
      </c>
      <c r="DS91" s="105">
        <f t="shared" si="122"/>
        <v>0</v>
      </c>
      <c r="DT91" s="105">
        <f t="shared" si="122"/>
        <v>0</v>
      </c>
      <c r="DU91" s="105">
        <f t="shared" si="122"/>
        <v>0</v>
      </c>
    </row>
    <row r="92" spans="2:125" s="81" customFormat="1" ht="19.149999999999999" hidden="1" customHeight="1" outlineLevel="1" x14ac:dyDescent="0.3">
      <c r="C92" s="574" t="s">
        <v>135</v>
      </c>
      <c r="G92" s="1097">
        <f t="shared" ref="G92:AL92" si="123">IF(G$91=G$27,1,IF(G$91=0,0,(1*G$91/G$27)))</f>
        <v>1</v>
      </c>
      <c r="H92" s="1097">
        <f t="shared" si="123"/>
        <v>1</v>
      </c>
      <c r="I92" s="1097">
        <f t="shared" si="123"/>
        <v>1</v>
      </c>
      <c r="J92" s="1097">
        <f t="shared" si="123"/>
        <v>1</v>
      </c>
      <c r="K92" s="1097">
        <f t="shared" si="123"/>
        <v>1</v>
      </c>
      <c r="L92" s="1097">
        <f t="shared" si="123"/>
        <v>1</v>
      </c>
      <c r="M92" s="1097">
        <f t="shared" si="123"/>
        <v>1</v>
      </c>
      <c r="N92" s="1097">
        <f t="shared" si="123"/>
        <v>1</v>
      </c>
      <c r="O92" s="1097">
        <f t="shared" si="123"/>
        <v>1</v>
      </c>
      <c r="P92" s="1097">
        <f t="shared" si="123"/>
        <v>1</v>
      </c>
      <c r="Q92" s="1097">
        <f t="shared" si="123"/>
        <v>1</v>
      </c>
      <c r="R92" s="1097">
        <f t="shared" si="123"/>
        <v>1</v>
      </c>
      <c r="S92" s="1097">
        <f t="shared" si="123"/>
        <v>1</v>
      </c>
      <c r="T92" s="1097">
        <f t="shared" si="123"/>
        <v>1</v>
      </c>
      <c r="U92" s="1097">
        <f t="shared" si="123"/>
        <v>1</v>
      </c>
      <c r="V92" s="1097">
        <f t="shared" si="123"/>
        <v>0</v>
      </c>
      <c r="W92" s="1097">
        <f t="shared" si="123"/>
        <v>0</v>
      </c>
      <c r="X92" s="1097">
        <f t="shared" si="123"/>
        <v>0</v>
      </c>
      <c r="Y92" s="1097">
        <f t="shared" si="123"/>
        <v>0</v>
      </c>
      <c r="Z92" s="1097">
        <f t="shared" si="123"/>
        <v>0</v>
      </c>
      <c r="AA92" s="1097">
        <f t="shared" si="123"/>
        <v>0</v>
      </c>
      <c r="AB92" s="1097">
        <f t="shared" si="123"/>
        <v>0</v>
      </c>
      <c r="AC92" s="1097">
        <f t="shared" si="123"/>
        <v>0</v>
      </c>
      <c r="AD92" s="1097">
        <f t="shared" si="123"/>
        <v>0</v>
      </c>
      <c r="AE92" s="1097">
        <f t="shared" si="123"/>
        <v>0</v>
      </c>
      <c r="AF92" s="1097">
        <f t="shared" si="123"/>
        <v>0</v>
      </c>
      <c r="AG92" s="1097">
        <f t="shared" si="123"/>
        <v>0</v>
      </c>
      <c r="AH92" s="1097">
        <f t="shared" si="123"/>
        <v>0</v>
      </c>
      <c r="AI92" s="1097">
        <f t="shared" si="123"/>
        <v>0</v>
      </c>
      <c r="AJ92" s="1097">
        <f t="shared" si="123"/>
        <v>0</v>
      </c>
      <c r="AK92" s="1097">
        <f t="shared" si="123"/>
        <v>0</v>
      </c>
      <c r="AL92" s="1097">
        <f t="shared" si="123"/>
        <v>0</v>
      </c>
      <c r="AM92" s="1097">
        <f t="shared" ref="AM92:BR92" si="124">IF(AM$91=AM$27,1,IF(AM$91=0,0,(1*AM$91/AM$27)))</f>
        <v>0</v>
      </c>
      <c r="AN92" s="1097">
        <f t="shared" si="124"/>
        <v>0</v>
      </c>
      <c r="AO92" s="1097">
        <f t="shared" si="124"/>
        <v>0</v>
      </c>
      <c r="AP92" s="1097">
        <f t="shared" si="124"/>
        <v>0</v>
      </c>
      <c r="AQ92" s="1097">
        <f t="shared" si="124"/>
        <v>0</v>
      </c>
      <c r="AR92" s="1097">
        <f t="shared" si="124"/>
        <v>0</v>
      </c>
      <c r="AS92" s="1097">
        <f t="shared" si="124"/>
        <v>0</v>
      </c>
      <c r="AT92" s="1097">
        <f t="shared" si="124"/>
        <v>0</v>
      </c>
      <c r="AU92" s="1097">
        <f t="shared" si="124"/>
        <v>0</v>
      </c>
      <c r="AV92" s="1097">
        <f t="shared" si="124"/>
        <v>0</v>
      </c>
      <c r="AW92" s="1097">
        <f t="shared" si="124"/>
        <v>0</v>
      </c>
      <c r="AX92" s="1097">
        <f t="shared" si="124"/>
        <v>0</v>
      </c>
      <c r="AY92" s="1097">
        <f t="shared" si="124"/>
        <v>0</v>
      </c>
      <c r="AZ92" s="1097">
        <f t="shared" si="124"/>
        <v>0</v>
      </c>
      <c r="BA92" s="1097">
        <f t="shared" si="124"/>
        <v>0</v>
      </c>
      <c r="BB92" s="1097">
        <f t="shared" si="124"/>
        <v>0</v>
      </c>
      <c r="BC92" s="1097">
        <f t="shared" si="124"/>
        <v>0</v>
      </c>
      <c r="BD92" s="1097">
        <f t="shared" si="124"/>
        <v>0</v>
      </c>
      <c r="BE92" s="1097">
        <f t="shared" si="124"/>
        <v>0</v>
      </c>
      <c r="BF92" s="1097">
        <f t="shared" si="124"/>
        <v>0</v>
      </c>
      <c r="BG92" s="1097">
        <f t="shared" si="124"/>
        <v>0</v>
      </c>
      <c r="BH92" s="1097">
        <f t="shared" si="124"/>
        <v>0</v>
      </c>
      <c r="BI92" s="1097">
        <f t="shared" si="124"/>
        <v>0</v>
      </c>
      <c r="BJ92" s="1097">
        <f t="shared" si="124"/>
        <v>0</v>
      </c>
      <c r="BK92" s="1097">
        <f t="shared" si="124"/>
        <v>0</v>
      </c>
      <c r="BL92" s="1097">
        <f t="shared" si="124"/>
        <v>0</v>
      </c>
      <c r="BM92" s="1097">
        <f t="shared" si="124"/>
        <v>0</v>
      </c>
      <c r="BN92" s="1097">
        <f t="shared" si="124"/>
        <v>0</v>
      </c>
      <c r="BO92" s="1097">
        <f t="shared" si="124"/>
        <v>0</v>
      </c>
      <c r="BP92" s="1097">
        <f t="shared" si="124"/>
        <v>0</v>
      </c>
      <c r="BQ92" s="1097">
        <f t="shared" si="124"/>
        <v>0</v>
      </c>
      <c r="BR92" s="1097">
        <f t="shared" si="124"/>
        <v>0</v>
      </c>
      <c r="BS92" s="1097">
        <f t="shared" ref="BS92:CX92" si="125">IF(BS$91=BS$27,1,IF(BS$91=0,0,(1*BS$91/BS$27)))</f>
        <v>0</v>
      </c>
      <c r="BT92" s="1097">
        <f t="shared" si="125"/>
        <v>0</v>
      </c>
      <c r="BU92" s="1097">
        <f t="shared" si="125"/>
        <v>0</v>
      </c>
      <c r="BV92" s="1097">
        <f t="shared" si="125"/>
        <v>0</v>
      </c>
      <c r="BW92" s="1097">
        <f t="shared" si="125"/>
        <v>0</v>
      </c>
      <c r="BX92" s="1097">
        <f t="shared" si="125"/>
        <v>0</v>
      </c>
      <c r="BY92" s="1097">
        <f t="shared" si="125"/>
        <v>0</v>
      </c>
      <c r="BZ92" s="1097">
        <f t="shared" si="125"/>
        <v>0</v>
      </c>
      <c r="CA92" s="1097">
        <f t="shared" si="125"/>
        <v>0</v>
      </c>
      <c r="CB92" s="1097">
        <f t="shared" si="125"/>
        <v>0</v>
      </c>
      <c r="CC92" s="1097">
        <f t="shared" si="125"/>
        <v>0</v>
      </c>
      <c r="CD92" s="1097">
        <f t="shared" si="125"/>
        <v>0</v>
      </c>
      <c r="CE92" s="1097">
        <f t="shared" si="125"/>
        <v>0</v>
      </c>
      <c r="CF92" s="1097">
        <f t="shared" si="125"/>
        <v>0</v>
      </c>
      <c r="CG92" s="1097">
        <f t="shared" si="125"/>
        <v>0</v>
      </c>
      <c r="CH92" s="1097">
        <f t="shared" si="125"/>
        <v>0</v>
      </c>
      <c r="CI92" s="1097">
        <f t="shared" si="125"/>
        <v>0</v>
      </c>
      <c r="CJ92" s="1097">
        <f t="shared" si="125"/>
        <v>0</v>
      </c>
      <c r="CK92" s="1097">
        <f t="shared" si="125"/>
        <v>0</v>
      </c>
      <c r="CL92" s="1097">
        <f t="shared" si="125"/>
        <v>0</v>
      </c>
      <c r="CM92" s="1097">
        <f t="shared" si="125"/>
        <v>0</v>
      </c>
      <c r="CN92" s="1097">
        <f t="shared" si="125"/>
        <v>0</v>
      </c>
      <c r="CO92" s="1097">
        <f t="shared" si="125"/>
        <v>0</v>
      </c>
      <c r="CP92" s="1097">
        <f t="shared" si="125"/>
        <v>0</v>
      </c>
      <c r="CQ92" s="1097">
        <f t="shared" si="125"/>
        <v>0</v>
      </c>
      <c r="CR92" s="1097">
        <f t="shared" si="125"/>
        <v>0</v>
      </c>
      <c r="CS92" s="1097">
        <f t="shared" si="125"/>
        <v>0</v>
      </c>
      <c r="CT92" s="1097">
        <f t="shared" si="125"/>
        <v>0</v>
      </c>
      <c r="CU92" s="1097">
        <f t="shared" si="125"/>
        <v>0</v>
      </c>
      <c r="CV92" s="1097">
        <f t="shared" si="125"/>
        <v>0</v>
      </c>
      <c r="CW92" s="1097">
        <f t="shared" si="125"/>
        <v>0</v>
      </c>
      <c r="CX92" s="1097">
        <f t="shared" si="125"/>
        <v>0</v>
      </c>
      <c r="CY92" s="1097">
        <f t="shared" ref="CY92:DU92" si="126">IF(CY$91=CY$27,1,IF(CY$91=0,0,(1*CY$91/CY$27)))</f>
        <v>0</v>
      </c>
      <c r="CZ92" s="1097">
        <f t="shared" si="126"/>
        <v>0</v>
      </c>
      <c r="DA92" s="1097">
        <f t="shared" si="126"/>
        <v>0</v>
      </c>
      <c r="DB92" s="1097">
        <f t="shared" si="126"/>
        <v>0</v>
      </c>
      <c r="DC92" s="1097">
        <f t="shared" si="126"/>
        <v>0</v>
      </c>
      <c r="DD92" s="1097">
        <f t="shared" si="126"/>
        <v>0</v>
      </c>
      <c r="DE92" s="1097">
        <f t="shared" si="126"/>
        <v>0</v>
      </c>
      <c r="DF92" s="1097">
        <f t="shared" si="126"/>
        <v>0</v>
      </c>
      <c r="DG92" s="1097">
        <f t="shared" si="126"/>
        <v>0</v>
      </c>
      <c r="DH92" s="1097">
        <f t="shared" si="126"/>
        <v>0</v>
      </c>
      <c r="DI92" s="1097">
        <f t="shared" si="126"/>
        <v>0</v>
      </c>
      <c r="DJ92" s="1097">
        <f t="shared" si="126"/>
        <v>0</v>
      </c>
      <c r="DK92" s="1097">
        <f t="shared" si="126"/>
        <v>0</v>
      </c>
      <c r="DL92" s="1097">
        <f t="shared" si="126"/>
        <v>0</v>
      </c>
      <c r="DM92" s="1097">
        <f t="shared" si="126"/>
        <v>0</v>
      </c>
      <c r="DN92" s="1097">
        <f t="shared" si="126"/>
        <v>0</v>
      </c>
      <c r="DO92" s="1097">
        <f t="shared" si="126"/>
        <v>0</v>
      </c>
      <c r="DP92" s="1097">
        <f t="shared" si="126"/>
        <v>0</v>
      </c>
      <c r="DQ92" s="1097">
        <f t="shared" si="126"/>
        <v>0</v>
      </c>
      <c r="DR92" s="1097">
        <f t="shared" si="126"/>
        <v>0</v>
      </c>
      <c r="DS92" s="1097">
        <f t="shared" si="126"/>
        <v>0</v>
      </c>
      <c r="DT92" s="1097">
        <f t="shared" si="126"/>
        <v>0</v>
      </c>
      <c r="DU92" s="1097">
        <f t="shared" si="126"/>
        <v>0</v>
      </c>
    </row>
    <row r="93" spans="2:125" s="81" customFormat="1" ht="19.149999999999999" hidden="1" customHeight="1" outlineLevel="1" x14ac:dyDescent="0.3">
      <c r="C93" s="574" t="s">
        <v>1080</v>
      </c>
      <c r="G93" s="105">
        <f t="shared" ref="G93:AL93" si="127">IF(AND(EOMONTH($E$11,11)&lt;=G$18,EOMONTH($E$12,12)&gt;=G$20),G$27,0)</f>
        <v>0</v>
      </c>
      <c r="H93" s="105">
        <f t="shared" si="127"/>
        <v>0</v>
      </c>
      <c r="I93" s="105">
        <f t="shared" si="127"/>
        <v>0</v>
      </c>
      <c r="J93" s="105">
        <f t="shared" si="127"/>
        <v>0</v>
      </c>
      <c r="K93" s="105">
        <f t="shared" si="127"/>
        <v>0</v>
      </c>
      <c r="L93" s="105">
        <f t="shared" si="127"/>
        <v>0</v>
      </c>
      <c r="M93" s="105">
        <f t="shared" si="127"/>
        <v>0</v>
      </c>
      <c r="N93" s="105">
        <f t="shared" si="127"/>
        <v>0</v>
      </c>
      <c r="O93" s="105">
        <f t="shared" si="127"/>
        <v>0</v>
      </c>
      <c r="P93" s="105">
        <f t="shared" si="127"/>
        <v>0</v>
      </c>
      <c r="Q93" s="105">
        <f t="shared" si="127"/>
        <v>0</v>
      </c>
      <c r="R93" s="105">
        <f t="shared" si="127"/>
        <v>0</v>
      </c>
      <c r="S93" s="105">
        <f t="shared" si="127"/>
        <v>0</v>
      </c>
      <c r="T93" s="105">
        <f t="shared" si="127"/>
        <v>0</v>
      </c>
      <c r="U93" s="105">
        <f t="shared" si="127"/>
        <v>0</v>
      </c>
      <c r="V93" s="105">
        <f t="shared" si="127"/>
        <v>30</v>
      </c>
      <c r="W93" s="105">
        <f t="shared" si="127"/>
        <v>31</v>
      </c>
      <c r="X93" s="105">
        <f t="shared" si="127"/>
        <v>30</v>
      </c>
      <c r="Y93" s="105">
        <f t="shared" si="127"/>
        <v>31</v>
      </c>
      <c r="Z93" s="105">
        <f t="shared" si="127"/>
        <v>31</v>
      </c>
      <c r="AA93" s="105">
        <f t="shared" si="127"/>
        <v>30</v>
      </c>
      <c r="AB93" s="105">
        <f t="shared" si="127"/>
        <v>31</v>
      </c>
      <c r="AC93" s="105">
        <f t="shared" si="127"/>
        <v>30</v>
      </c>
      <c r="AD93" s="105">
        <f t="shared" si="127"/>
        <v>31</v>
      </c>
      <c r="AE93" s="105">
        <f t="shared" si="127"/>
        <v>31</v>
      </c>
      <c r="AF93" s="105">
        <f t="shared" si="127"/>
        <v>29</v>
      </c>
      <c r="AG93" s="105">
        <f t="shared" si="127"/>
        <v>31</v>
      </c>
      <c r="AH93" s="105">
        <f t="shared" si="127"/>
        <v>0</v>
      </c>
      <c r="AI93" s="105">
        <f t="shared" si="127"/>
        <v>0</v>
      </c>
      <c r="AJ93" s="105">
        <f t="shared" si="127"/>
        <v>0</v>
      </c>
      <c r="AK93" s="105">
        <f t="shared" si="127"/>
        <v>0</v>
      </c>
      <c r="AL93" s="105">
        <f t="shared" si="127"/>
        <v>0</v>
      </c>
      <c r="AM93" s="105">
        <f t="shared" ref="AM93:BR93" si="128">IF(AND(EOMONTH($E$11,11)&lt;=AM$18,EOMONTH($E$12,12)&gt;=AM$20),AM$27,0)</f>
        <v>0</v>
      </c>
      <c r="AN93" s="105">
        <f t="shared" si="128"/>
        <v>0</v>
      </c>
      <c r="AO93" s="105">
        <f t="shared" si="128"/>
        <v>0</v>
      </c>
      <c r="AP93" s="105">
        <f t="shared" si="128"/>
        <v>0</v>
      </c>
      <c r="AQ93" s="105">
        <f t="shared" si="128"/>
        <v>0</v>
      </c>
      <c r="AR93" s="105">
        <f t="shared" si="128"/>
        <v>0</v>
      </c>
      <c r="AS93" s="105">
        <f t="shared" si="128"/>
        <v>0</v>
      </c>
      <c r="AT93" s="105">
        <f t="shared" si="128"/>
        <v>0</v>
      </c>
      <c r="AU93" s="105">
        <f t="shared" si="128"/>
        <v>0</v>
      </c>
      <c r="AV93" s="105">
        <f t="shared" si="128"/>
        <v>0</v>
      </c>
      <c r="AW93" s="105">
        <f t="shared" si="128"/>
        <v>0</v>
      </c>
      <c r="AX93" s="105">
        <f t="shared" si="128"/>
        <v>0</v>
      </c>
      <c r="AY93" s="105">
        <f t="shared" si="128"/>
        <v>0</v>
      </c>
      <c r="AZ93" s="105">
        <f t="shared" si="128"/>
        <v>0</v>
      </c>
      <c r="BA93" s="105">
        <f t="shared" si="128"/>
        <v>0</v>
      </c>
      <c r="BB93" s="105">
        <f t="shared" si="128"/>
        <v>0</v>
      </c>
      <c r="BC93" s="105">
        <f t="shared" si="128"/>
        <v>0</v>
      </c>
      <c r="BD93" s="105">
        <f t="shared" si="128"/>
        <v>0</v>
      </c>
      <c r="BE93" s="105">
        <f t="shared" si="128"/>
        <v>0</v>
      </c>
      <c r="BF93" s="105">
        <f t="shared" si="128"/>
        <v>0</v>
      </c>
      <c r="BG93" s="105">
        <f t="shared" si="128"/>
        <v>0</v>
      </c>
      <c r="BH93" s="105">
        <f t="shared" si="128"/>
        <v>0</v>
      </c>
      <c r="BI93" s="105">
        <f t="shared" si="128"/>
        <v>0</v>
      </c>
      <c r="BJ93" s="105">
        <f t="shared" si="128"/>
        <v>0</v>
      </c>
      <c r="BK93" s="105">
        <f t="shared" si="128"/>
        <v>0</v>
      </c>
      <c r="BL93" s="105">
        <f t="shared" si="128"/>
        <v>0</v>
      </c>
      <c r="BM93" s="105">
        <f t="shared" si="128"/>
        <v>0</v>
      </c>
      <c r="BN93" s="105">
        <f t="shared" si="128"/>
        <v>0</v>
      </c>
      <c r="BO93" s="105">
        <f t="shared" si="128"/>
        <v>0</v>
      </c>
      <c r="BP93" s="105">
        <f t="shared" si="128"/>
        <v>0</v>
      </c>
      <c r="BQ93" s="105">
        <f t="shared" si="128"/>
        <v>0</v>
      </c>
      <c r="BR93" s="105">
        <f t="shared" si="128"/>
        <v>0</v>
      </c>
      <c r="BS93" s="105">
        <f t="shared" ref="BS93:CX93" si="129">IF(AND(EOMONTH($E$11,11)&lt;=BS$18,EOMONTH($E$12,12)&gt;=BS$20),BS$27,0)</f>
        <v>0</v>
      </c>
      <c r="BT93" s="105">
        <f t="shared" si="129"/>
        <v>0</v>
      </c>
      <c r="BU93" s="105">
        <f t="shared" si="129"/>
        <v>0</v>
      </c>
      <c r="BV93" s="105">
        <f t="shared" si="129"/>
        <v>0</v>
      </c>
      <c r="BW93" s="105">
        <f t="shared" si="129"/>
        <v>0</v>
      </c>
      <c r="BX93" s="105">
        <f t="shared" si="129"/>
        <v>0</v>
      </c>
      <c r="BY93" s="105">
        <f t="shared" si="129"/>
        <v>0</v>
      </c>
      <c r="BZ93" s="105">
        <f t="shared" si="129"/>
        <v>0</v>
      </c>
      <c r="CA93" s="105">
        <f t="shared" si="129"/>
        <v>0</v>
      </c>
      <c r="CB93" s="105">
        <f t="shared" si="129"/>
        <v>0</v>
      </c>
      <c r="CC93" s="105">
        <f t="shared" si="129"/>
        <v>0</v>
      </c>
      <c r="CD93" s="105">
        <f t="shared" si="129"/>
        <v>0</v>
      </c>
      <c r="CE93" s="105">
        <f t="shared" si="129"/>
        <v>0</v>
      </c>
      <c r="CF93" s="105">
        <f t="shared" si="129"/>
        <v>0</v>
      </c>
      <c r="CG93" s="105">
        <f t="shared" si="129"/>
        <v>0</v>
      </c>
      <c r="CH93" s="105">
        <f t="shared" si="129"/>
        <v>0</v>
      </c>
      <c r="CI93" s="105">
        <f t="shared" si="129"/>
        <v>0</v>
      </c>
      <c r="CJ93" s="105">
        <f t="shared" si="129"/>
        <v>0</v>
      </c>
      <c r="CK93" s="105">
        <f t="shared" si="129"/>
        <v>0</v>
      </c>
      <c r="CL93" s="105">
        <f t="shared" si="129"/>
        <v>0</v>
      </c>
      <c r="CM93" s="105">
        <f t="shared" si="129"/>
        <v>0</v>
      </c>
      <c r="CN93" s="105">
        <f t="shared" si="129"/>
        <v>0</v>
      </c>
      <c r="CO93" s="105">
        <f t="shared" si="129"/>
        <v>0</v>
      </c>
      <c r="CP93" s="105">
        <f t="shared" si="129"/>
        <v>0</v>
      </c>
      <c r="CQ93" s="105">
        <f t="shared" si="129"/>
        <v>0</v>
      </c>
      <c r="CR93" s="105">
        <f t="shared" si="129"/>
        <v>0</v>
      </c>
      <c r="CS93" s="105">
        <f t="shared" si="129"/>
        <v>0</v>
      </c>
      <c r="CT93" s="105">
        <f t="shared" si="129"/>
        <v>0</v>
      </c>
      <c r="CU93" s="105">
        <f t="shared" si="129"/>
        <v>0</v>
      </c>
      <c r="CV93" s="105">
        <f t="shared" si="129"/>
        <v>0</v>
      </c>
      <c r="CW93" s="105">
        <f t="shared" si="129"/>
        <v>0</v>
      </c>
      <c r="CX93" s="105">
        <f t="shared" si="129"/>
        <v>0</v>
      </c>
      <c r="CY93" s="105">
        <f t="shared" ref="CY93:DU93" si="130">IF(AND(EOMONTH($E$11,11)&lt;=CY$18,EOMONTH($E$12,12)&gt;=CY$20),CY$27,0)</f>
        <v>0</v>
      </c>
      <c r="CZ93" s="105">
        <f t="shared" si="130"/>
        <v>0</v>
      </c>
      <c r="DA93" s="105">
        <f t="shared" si="130"/>
        <v>0</v>
      </c>
      <c r="DB93" s="105">
        <f t="shared" si="130"/>
        <v>0</v>
      </c>
      <c r="DC93" s="105">
        <f t="shared" si="130"/>
        <v>0</v>
      </c>
      <c r="DD93" s="105">
        <f t="shared" si="130"/>
        <v>0</v>
      </c>
      <c r="DE93" s="105">
        <f t="shared" si="130"/>
        <v>0</v>
      </c>
      <c r="DF93" s="105">
        <f t="shared" si="130"/>
        <v>0</v>
      </c>
      <c r="DG93" s="105">
        <f t="shared" si="130"/>
        <v>0</v>
      </c>
      <c r="DH93" s="105">
        <f t="shared" si="130"/>
        <v>0</v>
      </c>
      <c r="DI93" s="105">
        <f t="shared" si="130"/>
        <v>0</v>
      </c>
      <c r="DJ93" s="105">
        <f t="shared" si="130"/>
        <v>0</v>
      </c>
      <c r="DK93" s="105">
        <f t="shared" si="130"/>
        <v>0</v>
      </c>
      <c r="DL93" s="105">
        <f t="shared" si="130"/>
        <v>0</v>
      </c>
      <c r="DM93" s="105">
        <f t="shared" si="130"/>
        <v>0</v>
      </c>
      <c r="DN93" s="105">
        <f t="shared" si="130"/>
        <v>0</v>
      </c>
      <c r="DO93" s="105">
        <f t="shared" si="130"/>
        <v>0</v>
      </c>
      <c r="DP93" s="105">
        <f t="shared" si="130"/>
        <v>0</v>
      </c>
      <c r="DQ93" s="105">
        <f t="shared" si="130"/>
        <v>0</v>
      </c>
      <c r="DR93" s="105">
        <f t="shared" si="130"/>
        <v>0</v>
      </c>
      <c r="DS93" s="105">
        <f t="shared" si="130"/>
        <v>0</v>
      </c>
      <c r="DT93" s="105">
        <f t="shared" si="130"/>
        <v>0</v>
      </c>
      <c r="DU93" s="105">
        <f t="shared" si="130"/>
        <v>0</v>
      </c>
    </row>
    <row r="94" spans="2:125" s="577" customFormat="1" ht="43.15" customHeight="1" collapsed="1" x14ac:dyDescent="0.3">
      <c r="C94" s="605" t="s">
        <v>670</v>
      </c>
      <c r="F94" s="752">
        <v>1</v>
      </c>
      <c r="G94" s="1098">
        <f ca="1">IF(G$92=1,1,IF(G$93&gt;0,(1+Inputs!$E$56),OFFSET('Monthly financials'!G94,0,-12)*(1+Inputs!$E$56)))</f>
        <v>1</v>
      </c>
      <c r="H94" s="1098">
        <f ca="1">IF(H$92=1,1,IF(H$93&gt;0,(1+Inputs!$E$56),OFFSET('Monthly financials'!H94,0,-12)*(1+Inputs!$E$56)))</f>
        <v>1</v>
      </c>
      <c r="I94" s="1098">
        <f ca="1">IF(I$92=1,1,IF(I$93&gt;0,(1+Inputs!$E$56),OFFSET('Monthly financials'!I94,0,-12)*(1+Inputs!$E$56)))</f>
        <v>1</v>
      </c>
      <c r="J94" s="1098">
        <f ca="1">IF(J$92=1,1,IF(J$93&gt;0,(1+Inputs!$E$56),OFFSET('Monthly financials'!J94,0,-12)*(1+Inputs!$E$56)))</f>
        <v>1</v>
      </c>
      <c r="K94" s="1098">
        <f ca="1">IF(K$92=1,1,IF(K$93&gt;0,(1+Inputs!$E$56),OFFSET('Monthly financials'!K94,0,-12)*(1+Inputs!$E$56)))</f>
        <v>1</v>
      </c>
      <c r="L94" s="1098">
        <f ca="1">IF(L$92=1,1,IF(L$93&gt;0,(1+Inputs!$E$56),OFFSET('Monthly financials'!L94,0,-12)*(1+Inputs!$E$56)))</f>
        <v>1</v>
      </c>
      <c r="M94" s="1098">
        <f ca="1">IF(M$92=1,1,IF(M$93&gt;0,(1+Inputs!$E$56),OFFSET('Monthly financials'!M94,0,-12)*(1+Inputs!$E$56)))</f>
        <v>1</v>
      </c>
      <c r="N94" s="1098">
        <f ca="1">IF(N$92=1,1,IF(N$93&gt;0,(1+Inputs!$E$56),OFFSET('Monthly financials'!N94,0,-12)*(1+Inputs!$E$56)))</f>
        <v>1</v>
      </c>
      <c r="O94" s="1098">
        <f ca="1">IF(O$92=1,1,IF(O$93&gt;0,(1+Inputs!$E$56),OFFSET('Monthly financials'!O94,0,-12)*(1+Inputs!$E$56)))</f>
        <v>1</v>
      </c>
      <c r="P94" s="1098">
        <f ca="1">IF(P$92=1,1,IF(P$93&gt;0,(1+Inputs!$E$56),OFFSET('Monthly financials'!P94,0,-12)*(1+Inputs!$E$56)))</f>
        <v>1</v>
      </c>
      <c r="Q94" s="1098">
        <f ca="1">IF(Q$92=1,1,IF(Q$93&gt;0,(1+Inputs!$E$56),OFFSET('Monthly financials'!Q94,0,-12)*(1+Inputs!$E$56)))</f>
        <v>1</v>
      </c>
      <c r="R94" s="1098">
        <f ca="1">IF(R$92=1,1,IF(R$93&gt;0,(1+Inputs!$E$56),OFFSET('Monthly financials'!R94,0,-12)*(1+Inputs!$E$56)))</f>
        <v>1</v>
      </c>
      <c r="S94" s="1098">
        <f ca="1">IF(S$92=1,1,IF(S$93&gt;0,(1+Inputs!$E$56),OFFSET('Monthly financials'!S94,0,-12)*(1+Inputs!$E$56)))</f>
        <v>1</v>
      </c>
      <c r="T94" s="1098">
        <f ca="1">IF(T$92=1,1,IF(T$93&gt;0,(1+Inputs!$E$56),OFFSET('Monthly financials'!T94,0,-12)*(1+Inputs!$E$56)))</f>
        <v>1</v>
      </c>
      <c r="U94" s="1098">
        <f ca="1">IF(U$92=1,1,IF(U$93&gt;0,(1+Inputs!$E$56),OFFSET('Monthly financials'!U94,0,-12)*(1+Inputs!$E$56)))</f>
        <v>1</v>
      </c>
      <c r="V94" s="1098">
        <f ca="1">IF(V$92=1,1,IF(V$93&gt;0,(1+Inputs!$E$56),OFFSET('Monthly financials'!V94,0,-12)*(1+Inputs!$E$56)))</f>
        <v>1.0249999999999999</v>
      </c>
      <c r="W94" s="1098">
        <f ca="1">IF(W$92=1,1,IF(W$93&gt;0,(1+Inputs!$E$56),OFFSET('Monthly financials'!W94,0,-12)*(1+Inputs!$E$56)))</f>
        <v>1.0249999999999999</v>
      </c>
      <c r="X94" s="1098">
        <f ca="1">IF(X$92=1,1,IF(X$93&gt;0,(1+Inputs!$E$56),OFFSET('Monthly financials'!X94,0,-12)*(1+Inputs!$E$56)))</f>
        <v>1.0249999999999999</v>
      </c>
      <c r="Y94" s="1098">
        <f ca="1">IF(Y$92=1,1,IF(Y$93&gt;0,(1+Inputs!$E$56),OFFSET('Monthly financials'!Y94,0,-12)*(1+Inputs!$E$56)))</f>
        <v>1.0249999999999999</v>
      </c>
      <c r="Z94" s="1098">
        <f ca="1">IF(Z$92=1,1,IF(Z$93&gt;0,(1+Inputs!$E$56),OFFSET('Monthly financials'!Z94,0,-12)*(1+Inputs!$E$56)))</f>
        <v>1.0249999999999999</v>
      </c>
      <c r="AA94" s="1098">
        <f ca="1">IF(AA$92=1,1,IF(AA$93&gt;0,(1+Inputs!$E$56),OFFSET('Monthly financials'!AA94,0,-12)*(1+Inputs!$E$56)))</f>
        <v>1.0249999999999999</v>
      </c>
      <c r="AB94" s="1098">
        <f ca="1">IF(AB$92=1,1,IF(AB$93&gt;0,(1+Inputs!$E$56),OFFSET('Monthly financials'!AB94,0,-12)*(1+Inputs!$E$56)))</f>
        <v>1.0249999999999999</v>
      </c>
      <c r="AC94" s="1098">
        <f ca="1">IF(AC$92=1,1,IF(AC$93&gt;0,(1+Inputs!$E$56),OFFSET('Monthly financials'!AC94,0,-12)*(1+Inputs!$E$56)))</f>
        <v>1.0249999999999999</v>
      </c>
      <c r="AD94" s="1098">
        <f ca="1">IF(AD$92=1,1,IF(AD$93&gt;0,(1+Inputs!$E$56),OFFSET('Monthly financials'!AD94,0,-12)*(1+Inputs!$E$56)))</f>
        <v>1.0249999999999999</v>
      </c>
      <c r="AE94" s="1098">
        <f ca="1">IF(AE$92=1,1,IF(AE$93&gt;0,(1+Inputs!$E$56),OFFSET('Monthly financials'!AE94,0,-12)*(1+Inputs!$E$56)))</f>
        <v>1.0249999999999999</v>
      </c>
      <c r="AF94" s="1098">
        <f ca="1">IF(AF$92=1,1,IF(AF$93&gt;0,(1+Inputs!$E$56),OFFSET('Monthly financials'!AF94,0,-12)*(1+Inputs!$E$56)))</f>
        <v>1.0249999999999999</v>
      </c>
      <c r="AG94" s="1098">
        <f ca="1">IF(AG$92=1,1,IF(AG$93&gt;0,(1+Inputs!$E$56),OFFSET('Monthly financials'!AG94,0,-12)*(1+Inputs!$E$56)))</f>
        <v>1.0249999999999999</v>
      </c>
      <c r="AH94" s="1098">
        <f ca="1">IF(AH$92=1,1,IF(AH$93&gt;0,(1+Inputs!$E$56),OFFSET('Monthly financials'!AH94,0,-12)*(1+Inputs!$E$56)))</f>
        <v>1.0506249999999999</v>
      </c>
      <c r="AI94" s="1098">
        <f ca="1">IF(AI$92=1,1,IF(AI$93&gt;0,(1+Inputs!$E$56),OFFSET('Monthly financials'!AI94,0,-12)*(1+Inputs!$E$56)))</f>
        <v>1.0506249999999999</v>
      </c>
      <c r="AJ94" s="1098">
        <f ca="1">IF(AJ$92=1,1,IF(AJ$93&gt;0,(1+Inputs!$E$56),OFFSET('Monthly financials'!AJ94,0,-12)*(1+Inputs!$E$56)))</f>
        <v>1.0506249999999999</v>
      </c>
      <c r="AK94" s="1098">
        <f ca="1">IF(AK$92=1,1,IF(AK$93&gt;0,(1+Inputs!$E$56),OFFSET('Monthly financials'!AK94,0,-12)*(1+Inputs!$E$56)))</f>
        <v>1.0506249999999999</v>
      </c>
      <c r="AL94" s="1098">
        <f ca="1">IF(AL$92=1,1,IF(AL$93&gt;0,(1+Inputs!$E$56),OFFSET('Monthly financials'!AL94,0,-12)*(1+Inputs!$E$56)))</f>
        <v>1.0506249999999999</v>
      </c>
      <c r="AM94" s="1098">
        <f ca="1">IF(AM$92=1,1,IF(AM$93&gt;0,(1+Inputs!$E$56),OFFSET('Monthly financials'!AM94,0,-12)*(1+Inputs!$E$56)))</f>
        <v>1.0506249999999999</v>
      </c>
      <c r="AN94" s="1098">
        <f ca="1">IF(AN$92=1,1,IF(AN$93&gt;0,(1+Inputs!$E$56),OFFSET('Monthly financials'!AN94,0,-12)*(1+Inputs!$E$56)))</f>
        <v>1.0506249999999999</v>
      </c>
      <c r="AO94" s="1098">
        <f ca="1">IF(AO$92=1,1,IF(AO$93&gt;0,(1+Inputs!$E$56),OFFSET('Monthly financials'!AO94,0,-12)*(1+Inputs!$E$56)))</f>
        <v>1.0506249999999999</v>
      </c>
      <c r="AP94" s="1098">
        <f ca="1">IF(AP$92=1,1,IF(AP$93&gt;0,(1+Inputs!$E$56),OFFSET('Monthly financials'!AP94,0,-12)*(1+Inputs!$E$56)))</f>
        <v>1.0506249999999999</v>
      </c>
      <c r="AQ94" s="1098">
        <f ca="1">IF(AQ$92=1,1,IF(AQ$93&gt;0,(1+Inputs!$E$56),OFFSET('Monthly financials'!AQ94,0,-12)*(1+Inputs!$E$56)))</f>
        <v>1.0506249999999999</v>
      </c>
      <c r="AR94" s="1098">
        <f ca="1">IF(AR$92=1,1,IF(AR$93&gt;0,(1+Inputs!$E$56),OFFSET('Monthly financials'!AR94,0,-12)*(1+Inputs!$E$56)))</f>
        <v>1.0506249999999999</v>
      </c>
      <c r="AS94" s="1098">
        <f ca="1">IF(AS$92=1,1,IF(AS$93&gt;0,(1+Inputs!$E$56),OFFSET('Monthly financials'!AS94,0,-12)*(1+Inputs!$E$56)))</f>
        <v>1.0506249999999999</v>
      </c>
      <c r="AT94" s="1098">
        <f ca="1">IF(AT$92=1,1,IF(AT$93&gt;0,(1+Inputs!$E$56),OFFSET('Monthly financials'!AT94,0,-12)*(1+Inputs!$E$56)))</f>
        <v>1.0768906249999999</v>
      </c>
      <c r="AU94" s="1098">
        <f ca="1">IF(AU$92=1,1,IF(AU$93&gt;0,(1+Inputs!$E$56),OFFSET('Monthly financials'!AU94,0,-12)*(1+Inputs!$E$56)))</f>
        <v>1.0768906249999999</v>
      </c>
      <c r="AV94" s="1098">
        <f ca="1">IF(AV$92=1,1,IF(AV$93&gt;0,(1+Inputs!$E$56),OFFSET('Monthly financials'!AV94,0,-12)*(1+Inputs!$E$56)))</f>
        <v>1.0768906249999999</v>
      </c>
      <c r="AW94" s="1098">
        <f ca="1">IF(AW$92=1,1,IF(AW$93&gt;0,(1+Inputs!$E$56),OFFSET('Monthly financials'!AW94,0,-12)*(1+Inputs!$E$56)))</f>
        <v>1.0768906249999999</v>
      </c>
      <c r="AX94" s="1098">
        <f ca="1">IF(AX$92=1,1,IF(AX$93&gt;0,(1+Inputs!$E$56),OFFSET('Monthly financials'!AX94,0,-12)*(1+Inputs!$E$56)))</f>
        <v>1.0768906249999999</v>
      </c>
      <c r="AY94" s="1098">
        <f ca="1">IF(AY$92=1,1,IF(AY$93&gt;0,(1+Inputs!$E$56),OFFSET('Monthly financials'!AY94,0,-12)*(1+Inputs!$E$56)))</f>
        <v>1.0768906249999999</v>
      </c>
      <c r="AZ94" s="1098">
        <f ca="1">IF(AZ$92=1,1,IF(AZ$93&gt;0,(1+Inputs!$E$56),OFFSET('Monthly financials'!AZ94,0,-12)*(1+Inputs!$E$56)))</f>
        <v>1.0768906249999999</v>
      </c>
      <c r="BA94" s="1098">
        <f ca="1">IF(BA$92=1,1,IF(BA$93&gt;0,(1+Inputs!$E$56),OFFSET('Monthly financials'!BA94,0,-12)*(1+Inputs!$E$56)))</f>
        <v>1.0768906249999999</v>
      </c>
      <c r="BB94" s="1098">
        <f ca="1">IF(BB$92=1,1,IF(BB$93&gt;0,(1+Inputs!$E$56),OFFSET('Monthly financials'!BB94,0,-12)*(1+Inputs!$E$56)))</f>
        <v>1.0768906249999999</v>
      </c>
      <c r="BC94" s="1098">
        <f ca="1">IF(BC$92=1,1,IF(BC$93&gt;0,(1+Inputs!$E$56),OFFSET('Monthly financials'!BC94,0,-12)*(1+Inputs!$E$56)))</f>
        <v>1.0768906249999999</v>
      </c>
      <c r="BD94" s="1098">
        <f ca="1">IF(BD$92=1,1,IF(BD$93&gt;0,(1+Inputs!$E$56),OFFSET('Monthly financials'!BD94,0,-12)*(1+Inputs!$E$56)))</f>
        <v>1.0768906249999999</v>
      </c>
      <c r="BE94" s="1098">
        <f ca="1">IF(BE$92=1,1,IF(BE$93&gt;0,(1+Inputs!$E$56),OFFSET('Monthly financials'!BE94,0,-12)*(1+Inputs!$E$56)))</f>
        <v>1.0768906249999999</v>
      </c>
      <c r="BF94" s="1098">
        <f ca="1">IF(BF$92=1,1,IF(BF$93&gt;0,(1+Inputs!$E$56),OFFSET('Monthly financials'!BF94,0,-12)*(1+Inputs!$E$56)))</f>
        <v>1.1038128906249998</v>
      </c>
      <c r="BG94" s="1098">
        <f ca="1">IF(BG$92=1,1,IF(BG$93&gt;0,(1+Inputs!$E$56),OFFSET('Monthly financials'!BG94,0,-12)*(1+Inputs!$E$56)))</f>
        <v>1.1038128906249998</v>
      </c>
      <c r="BH94" s="1098">
        <f ca="1">IF(BH$92=1,1,IF(BH$93&gt;0,(1+Inputs!$E$56),OFFSET('Monthly financials'!BH94,0,-12)*(1+Inputs!$E$56)))</f>
        <v>1.1038128906249998</v>
      </c>
      <c r="BI94" s="1098">
        <f ca="1">IF(BI$92=1,1,IF(BI$93&gt;0,(1+Inputs!$E$56),OFFSET('Monthly financials'!BI94,0,-12)*(1+Inputs!$E$56)))</f>
        <v>1.1038128906249998</v>
      </c>
      <c r="BJ94" s="1098">
        <f ca="1">IF(BJ$92=1,1,IF(BJ$93&gt;0,(1+Inputs!$E$56),OFFSET('Monthly financials'!BJ94,0,-12)*(1+Inputs!$E$56)))</f>
        <v>1.1038128906249998</v>
      </c>
      <c r="BK94" s="1098">
        <f ca="1">IF(BK$92=1,1,IF(BK$93&gt;0,(1+Inputs!$E$56),OFFSET('Monthly financials'!BK94,0,-12)*(1+Inputs!$E$56)))</f>
        <v>1.1038128906249998</v>
      </c>
      <c r="BL94" s="1098">
        <f ca="1">IF(BL$92=1,1,IF(BL$93&gt;0,(1+Inputs!$E$56),OFFSET('Monthly financials'!BL94,0,-12)*(1+Inputs!$E$56)))</f>
        <v>1.1038128906249998</v>
      </c>
      <c r="BM94" s="1098">
        <f ca="1">IF(BM$92=1,1,IF(BM$93&gt;0,(1+Inputs!$E$56),OFFSET('Monthly financials'!BM94,0,-12)*(1+Inputs!$E$56)))</f>
        <v>1.1038128906249998</v>
      </c>
      <c r="BN94" s="1098">
        <f ca="1">IF(BN$92=1,1,IF(BN$93&gt;0,(1+Inputs!$E$56),OFFSET('Monthly financials'!BN94,0,-12)*(1+Inputs!$E$56)))</f>
        <v>1.1038128906249998</v>
      </c>
      <c r="BO94" s="1098">
        <f ca="1">IF(BO$92=1,1,IF(BO$93&gt;0,(1+Inputs!$E$56),OFFSET('Monthly financials'!BO94,0,-12)*(1+Inputs!$E$56)))</f>
        <v>1.1038128906249998</v>
      </c>
      <c r="BP94" s="1098">
        <f ca="1">IF(BP$92=1,1,IF(BP$93&gt;0,(1+Inputs!$E$56),OFFSET('Monthly financials'!BP94,0,-12)*(1+Inputs!$E$56)))</f>
        <v>1.1038128906249998</v>
      </c>
      <c r="BQ94" s="1098">
        <f ca="1">IF(BQ$92=1,1,IF(BQ$93&gt;0,(1+Inputs!$E$56),OFFSET('Monthly financials'!BQ94,0,-12)*(1+Inputs!$E$56)))</f>
        <v>1.1038128906249998</v>
      </c>
      <c r="BR94" s="1098">
        <f ca="1">IF(BR$92=1,1,IF(BR$93&gt;0,(1+Inputs!$E$56),OFFSET('Monthly financials'!BR94,0,-12)*(1+Inputs!$E$56)))</f>
        <v>1.1314082128906247</v>
      </c>
      <c r="BS94" s="1098">
        <f ca="1">IF(BS$92=1,1,IF(BS$93&gt;0,(1+Inputs!$E$56),OFFSET('Monthly financials'!BS94,0,-12)*(1+Inputs!$E$56)))</f>
        <v>1.1314082128906247</v>
      </c>
      <c r="BT94" s="1098">
        <f ca="1">IF(BT$92=1,1,IF(BT$93&gt;0,(1+Inputs!$E$56),OFFSET('Monthly financials'!BT94,0,-12)*(1+Inputs!$E$56)))</f>
        <v>1.1314082128906247</v>
      </c>
      <c r="BU94" s="1098">
        <f ca="1">IF(BU$92=1,1,IF(BU$93&gt;0,(1+Inputs!$E$56),OFFSET('Monthly financials'!BU94,0,-12)*(1+Inputs!$E$56)))</f>
        <v>1.1314082128906247</v>
      </c>
      <c r="BV94" s="1098">
        <f ca="1">IF(BV$92=1,1,IF(BV$93&gt;0,(1+Inputs!$E$56),OFFSET('Monthly financials'!BV94,0,-12)*(1+Inputs!$E$56)))</f>
        <v>1.1314082128906247</v>
      </c>
      <c r="BW94" s="1098">
        <f ca="1">IF(BW$92=1,1,IF(BW$93&gt;0,(1+Inputs!$E$56),OFFSET('Monthly financials'!BW94,0,-12)*(1+Inputs!$E$56)))</f>
        <v>1.1314082128906247</v>
      </c>
      <c r="BX94" s="1098">
        <f ca="1">IF(BX$92=1,1,IF(BX$93&gt;0,(1+Inputs!$E$56),OFFSET('Monthly financials'!BX94,0,-12)*(1+Inputs!$E$56)))</f>
        <v>1.1314082128906247</v>
      </c>
      <c r="BY94" s="1098">
        <f ca="1">IF(BY$92=1,1,IF(BY$93&gt;0,(1+Inputs!$E$56),OFFSET('Monthly financials'!BY94,0,-12)*(1+Inputs!$E$56)))</f>
        <v>1.1314082128906247</v>
      </c>
      <c r="BZ94" s="1098">
        <f ca="1">IF(BZ$92=1,1,IF(BZ$93&gt;0,(1+Inputs!$E$56),OFFSET('Monthly financials'!BZ94,0,-12)*(1+Inputs!$E$56)))</f>
        <v>1.1314082128906247</v>
      </c>
      <c r="CA94" s="1098">
        <f ca="1">IF(CA$92=1,1,IF(CA$93&gt;0,(1+Inputs!$E$56),OFFSET('Monthly financials'!CA94,0,-12)*(1+Inputs!$E$56)))</f>
        <v>1.1314082128906247</v>
      </c>
      <c r="CB94" s="1098">
        <f ca="1">IF(CB$92=1,1,IF(CB$93&gt;0,(1+Inputs!$E$56),OFFSET('Monthly financials'!CB94,0,-12)*(1+Inputs!$E$56)))</f>
        <v>1.1314082128906247</v>
      </c>
      <c r="CC94" s="1098">
        <f ca="1">IF(CC$92=1,1,IF(CC$93&gt;0,(1+Inputs!$E$56),OFFSET('Monthly financials'!CC94,0,-12)*(1+Inputs!$E$56)))</f>
        <v>1.1314082128906247</v>
      </c>
      <c r="CD94" s="1098">
        <f ca="1">IF(CD$92=1,1,IF(CD$93&gt;0,(1+Inputs!$E$56),OFFSET('Monthly financials'!CD94,0,-12)*(1+Inputs!$E$56)))</f>
        <v>1.1596934182128902</v>
      </c>
      <c r="CE94" s="1098">
        <f ca="1">IF(CE$92=1,1,IF(CE$93&gt;0,(1+Inputs!$E$56),OFFSET('Monthly financials'!CE94,0,-12)*(1+Inputs!$E$56)))</f>
        <v>1.1596934182128902</v>
      </c>
      <c r="CF94" s="1098">
        <f ca="1">IF(CF$92=1,1,IF(CF$93&gt;0,(1+Inputs!$E$56),OFFSET('Monthly financials'!CF94,0,-12)*(1+Inputs!$E$56)))</f>
        <v>1.1596934182128902</v>
      </c>
      <c r="CG94" s="1098">
        <f ca="1">IF(CG$92=1,1,IF(CG$93&gt;0,(1+Inputs!$E$56),OFFSET('Monthly financials'!CG94,0,-12)*(1+Inputs!$E$56)))</f>
        <v>1.1596934182128902</v>
      </c>
      <c r="CH94" s="1098">
        <f ca="1">IF(CH$92=1,1,IF(CH$93&gt;0,(1+Inputs!$E$56),OFFSET('Monthly financials'!CH94,0,-12)*(1+Inputs!$E$56)))</f>
        <v>1.1596934182128902</v>
      </c>
      <c r="CI94" s="1098">
        <f ca="1">IF(CI$92=1,1,IF(CI$93&gt;0,(1+Inputs!$E$56),OFFSET('Monthly financials'!CI94,0,-12)*(1+Inputs!$E$56)))</f>
        <v>1.1596934182128902</v>
      </c>
      <c r="CJ94" s="1098">
        <f ca="1">IF(CJ$92=1,1,IF(CJ$93&gt;0,(1+Inputs!$E$56),OFFSET('Monthly financials'!CJ94,0,-12)*(1+Inputs!$E$56)))</f>
        <v>1.1596934182128902</v>
      </c>
      <c r="CK94" s="1098">
        <f ca="1">IF(CK$92=1,1,IF(CK$93&gt;0,(1+Inputs!$E$56),OFFSET('Monthly financials'!CK94,0,-12)*(1+Inputs!$E$56)))</f>
        <v>1.1596934182128902</v>
      </c>
      <c r="CL94" s="1098">
        <f ca="1">IF(CL$92=1,1,IF(CL$93&gt;0,(1+Inputs!$E$56),OFFSET('Monthly financials'!CL94,0,-12)*(1+Inputs!$E$56)))</f>
        <v>1.1596934182128902</v>
      </c>
      <c r="CM94" s="1098">
        <f ca="1">IF(CM$92=1,1,IF(CM$93&gt;0,(1+Inputs!$E$56),OFFSET('Monthly financials'!CM94,0,-12)*(1+Inputs!$E$56)))</f>
        <v>1.1596934182128902</v>
      </c>
      <c r="CN94" s="1098">
        <f ca="1">IF(CN$92=1,1,IF(CN$93&gt;0,(1+Inputs!$E$56),OFFSET('Monthly financials'!CN94,0,-12)*(1+Inputs!$E$56)))</f>
        <v>1.1596934182128902</v>
      </c>
      <c r="CO94" s="1098">
        <f ca="1">IF(CO$92=1,1,IF(CO$93&gt;0,(1+Inputs!$E$56),OFFSET('Monthly financials'!CO94,0,-12)*(1+Inputs!$E$56)))</f>
        <v>1.1596934182128902</v>
      </c>
      <c r="CP94" s="1098">
        <f ca="1">IF(CP$92=1,1,IF(CP$93&gt;0,(1+Inputs!$E$56),OFFSET('Monthly financials'!CP94,0,-12)*(1+Inputs!$E$56)))</f>
        <v>1.1886857536682123</v>
      </c>
      <c r="CQ94" s="1098">
        <f ca="1">IF(CQ$92=1,1,IF(CQ$93&gt;0,(1+Inputs!$E$56),OFFSET('Monthly financials'!CQ94,0,-12)*(1+Inputs!$E$56)))</f>
        <v>1.1886857536682123</v>
      </c>
      <c r="CR94" s="1098">
        <f ca="1">IF(CR$92=1,1,IF(CR$93&gt;0,(1+Inputs!$E$56),OFFSET('Monthly financials'!CR94,0,-12)*(1+Inputs!$E$56)))</f>
        <v>1.1886857536682123</v>
      </c>
      <c r="CS94" s="1098">
        <f ca="1">IF(CS$92=1,1,IF(CS$93&gt;0,(1+Inputs!$E$56),OFFSET('Monthly financials'!CS94,0,-12)*(1+Inputs!$E$56)))</f>
        <v>1.1886857536682123</v>
      </c>
      <c r="CT94" s="1098">
        <f ca="1">IF(CT$92=1,1,IF(CT$93&gt;0,(1+Inputs!$E$56),OFFSET('Monthly financials'!CT94,0,-12)*(1+Inputs!$E$56)))</f>
        <v>1.1886857536682123</v>
      </c>
      <c r="CU94" s="1098">
        <f ca="1">IF(CU$92=1,1,IF(CU$93&gt;0,(1+Inputs!$E$56),OFFSET('Monthly financials'!CU94,0,-12)*(1+Inputs!$E$56)))</f>
        <v>1.1886857536682123</v>
      </c>
      <c r="CV94" s="1098">
        <f ca="1">IF(CV$92=1,1,IF(CV$93&gt;0,(1+Inputs!$E$56),OFFSET('Monthly financials'!CV94,0,-12)*(1+Inputs!$E$56)))</f>
        <v>1.1886857536682123</v>
      </c>
      <c r="CW94" s="1098">
        <f ca="1">IF(CW$92=1,1,IF(CW$93&gt;0,(1+Inputs!$E$56),OFFSET('Monthly financials'!CW94,0,-12)*(1+Inputs!$E$56)))</f>
        <v>1.1886857536682123</v>
      </c>
      <c r="CX94" s="1098">
        <f ca="1">IF(CX$92=1,1,IF(CX$93&gt;0,(1+Inputs!$E$56),OFFSET('Monthly financials'!CX94,0,-12)*(1+Inputs!$E$56)))</f>
        <v>1.1886857536682123</v>
      </c>
      <c r="CY94" s="1098">
        <f ca="1">IF(CY$92=1,1,IF(CY$93&gt;0,(1+Inputs!$E$56),OFFSET('Monthly financials'!CY94,0,-12)*(1+Inputs!$E$56)))</f>
        <v>1.1886857536682123</v>
      </c>
      <c r="CZ94" s="1098">
        <f ca="1">IF(CZ$92=1,1,IF(CZ$93&gt;0,(1+Inputs!$E$56),OFFSET('Monthly financials'!CZ94,0,-12)*(1+Inputs!$E$56)))</f>
        <v>1.1886857536682123</v>
      </c>
      <c r="DA94" s="1098">
        <f ca="1">IF(DA$92=1,1,IF(DA$93&gt;0,(1+Inputs!$E$56),OFFSET('Monthly financials'!DA94,0,-12)*(1+Inputs!$E$56)))</f>
        <v>1.1886857536682123</v>
      </c>
      <c r="DB94" s="1098">
        <f ca="1">IF(DB$92=1,1,IF(DB$93&gt;0,(1+Inputs!$E$56),OFFSET('Monthly financials'!DB94,0,-12)*(1+Inputs!$E$56)))</f>
        <v>1.2184028975099175</v>
      </c>
      <c r="DC94" s="1098">
        <f ca="1">IF(DC$92=1,1,IF(DC$93&gt;0,(1+Inputs!$E$56),OFFSET('Monthly financials'!DC94,0,-12)*(1+Inputs!$E$56)))</f>
        <v>1.2184028975099175</v>
      </c>
      <c r="DD94" s="1098">
        <f ca="1">IF(DD$92=1,1,IF(DD$93&gt;0,(1+Inputs!$E$56),OFFSET('Monthly financials'!DD94,0,-12)*(1+Inputs!$E$56)))</f>
        <v>1.2184028975099175</v>
      </c>
      <c r="DE94" s="1098">
        <f ca="1">IF(DE$92=1,1,IF(DE$93&gt;0,(1+Inputs!$E$56),OFFSET('Monthly financials'!DE94,0,-12)*(1+Inputs!$E$56)))</f>
        <v>1.2184028975099175</v>
      </c>
      <c r="DF94" s="1098">
        <f ca="1">IF(DF$92=1,1,IF(DF$93&gt;0,(1+Inputs!$E$56),OFFSET('Monthly financials'!DF94,0,-12)*(1+Inputs!$E$56)))</f>
        <v>1.2184028975099175</v>
      </c>
      <c r="DG94" s="1098">
        <f ca="1">IF(DG$92=1,1,IF(DG$93&gt;0,(1+Inputs!$E$56),OFFSET('Monthly financials'!DG94,0,-12)*(1+Inputs!$E$56)))</f>
        <v>1.2184028975099175</v>
      </c>
      <c r="DH94" s="1098">
        <f ca="1">IF(DH$92=1,1,IF(DH$93&gt;0,(1+Inputs!$E$56),OFFSET('Monthly financials'!DH94,0,-12)*(1+Inputs!$E$56)))</f>
        <v>1.2184028975099175</v>
      </c>
      <c r="DI94" s="1098">
        <f ca="1">IF(DI$92=1,1,IF(DI$93&gt;0,(1+Inputs!$E$56),OFFSET('Monthly financials'!DI94,0,-12)*(1+Inputs!$E$56)))</f>
        <v>1.2184028975099175</v>
      </c>
      <c r="DJ94" s="1098">
        <f ca="1">IF(DJ$92=1,1,IF(DJ$93&gt;0,(1+Inputs!$E$56),OFFSET('Monthly financials'!DJ94,0,-12)*(1+Inputs!$E$56)))</f>
        <v>1.2184028975099175</v>
      </c>
      <c r="DK94" s="1098">
        <f ca="1">IF(DK$92=1,1,IF(DK$93&gt;0,(1+Inputs!$E$56),OFFSET('Monthly financials'!DK94,0,-12)*(1+Inputs!$E$56)))</f>
        <v>1.2184028975099175</v>
      </c>
      <c r="DL94" s="1098">
        <f ca="1">IF(DL$92=1,1,IF(DL$93&gt;0,(1+Inputs!$E$56),OFFSET('Monthly financials'!DL94,0,-12)*(1+Inputs!$E$56)))</f>
        <v>1.2184028975099175</v>
      </c>
      <c r="DM94" s="1098">
        <f ca="1">IF(DM$92=1,1,IF(DM$93&gt;0,(1+Inputs!$E$56),OFFSET('Monthly financials'!DM94,0,-12)*(1+Inputs!$E$56)))</f>
        <v>1.2184028975099175</v>
      </c>
      <c r="DN94" s="1098">
        <f ca="1">IF(DN$92=1,1,IF(DN$93&gt;0,(1+Inputs!$E$56),OFFSET('Monthly financials'!DN94,0,-12)*(1+Inputs!$E$56)))</f>
        <v>1.2488629699476652</v>
      </c>
      <c r="DO94" s="1098">
        <f ca="1">IF(DO$92=1,1,IF(DO$93&gt;0,(1+Inputs!$E$56),OFFSET('Monthly financials'!DO94,0,-12)*(1+Inputs!$E$56)))</f>
        <v>1.2488629699476652</v>
      </c>
      <c r="DP94" s="1098">
        <f ca="1">IF(DP$92=1,1,IF(DP$93&gt;0,(1+Inputs!$E$56),OFFSET('Monthly financials'!DP94,0,-12)*(1+Inputs!$E$56)))</f>
        <v>1.2488629699476652</v>
      </c>
      <c r="DQ94" s="1098">
        <f ca="1">IF(DQ$92=1,1,IF(DQ$93&gt;0,(1+Inputs!$E$56),OFFSET('Monthly financials'!DQ94,0,-12)*(1+Inputs!$E$56)))</f>
        <v>1.2488629699476652</v>
      </c>
      <c r="DR94" s="1098">
        <f ca="1">IF(DR$92=1,1,IF(DR$93&gt;0,(1+Inputs!$E$56),OFFSET('Monthly financials'!DR94,0,-12)*(1+Inputs!$E$56)))</f>
        <v>1.2488629699476652</v>
      </c>
      <c r="DS94" s="1098">
        <f ca="1">IF(DS$92=1,1,IF(DS$93&gt;0,(1+Inputs!$E$56),OFFSET('Monthly financials'!DS94,0,-12)*(1+Inputs!$E$56)))</f>
        <v>1.2488629699476652</v>
      </c>
      <c r="DT94" s="1098">
        <f ca="1">IF(DT$92=1,1,IF(DT$93&gt;0,(1+Inputs!$E$56),OFFSET('Monthly financials'!DT94,0,-12)*(1+Inputs!$E$56)))</f>
        <v>1.2488629699476652</v>
      </c>
      <c r="DU94" s="1098">
        <f ca="1">IF(DU$92=1,1,IF(DU$93&gt;0,(1+Inputs!$E$56),OFFSET('Monthly financials'!DU94,0,-12)*(1+Inputs!$E$56)))</f>
        <v>1.2488629699476652</v>
      </c>
    </row>
    <row r="95" spans="2:125" ht="14.45" hidden="1" outlineLevel="1" x14ac:dyDescent="0.3">
      <c r="B95" s="279"/>
      <c r="C95" s="197" t="s">
        <v>332</v>
      </c>
      <c r="F95" s="752">
        <v>1</v>
      </c>
      <c r="G95" s="1098">
        <f ca="1">IF(G$92=1,1,IF(G$93&gt;0,(1+Inputs!$E$57),OFFSET('Monthly financials'!G95,0,-12)*(1+Inputs!$E$57)))</f>
        <v>1</v>
      </c>
      <c r="H95" s="1098">
        <f ca="1">IF(H$92=1,1,IF(H$93&gt;0,(1+Inputs!$E$57),OFFSET('Monthly financials'!H95,0,-12)*(1+Inputs!$E$57)))</f>
        <v>1</v>
      </c>
      <c r="I95" s="1098">
        <f ca="1">IF(I$92=1,1,IF(I$93&gt;0,(1+Inputs!$E$57),OFFSET('Monthly financials'!I95,0,-12)*(1+Inputs!$E$57)))</f>
        <v>1</v>
      </c>
      <c r="J95" s="1098">
        <f ca="1">IF(J$92=1,1,IF(J$93&gt;0,(1+Inputs!$E$57),OFFSET('Monthly financials'!J95,0,-12)*(1+Inputs!$E$57)))</f>
        <v>1</v>
      </c>
      <c r="K95" s="1098">
        <f ca="1">IF(K$92=1,1,IF(K$93&gt;0,(1+Inputs!$E$57),OFFSET('Monthly financials'!K95,0,-12)*(1+Inputs!$E$57)))</f>
        <v>1</v>
      </c>
      <c r="L95" s="1098">
        <f ca="1">IF(L$92=1,1,IF(L$93&gt;0,(1+Inputs!$E$57),OFFSET('Monthly financials'!L95,0,-12)*(1+Inputs!$E$57)))</f>
        <v>1</v>
      </c>
      <c r="M95" s="1098">
        <f ca="1">IF(M$92=1,1,IF(M$93&gt;0,(1+Inputs!$E$57),OFFSET('Monthly financials'!M95,0,-12)*(1+Inputs!$E$57)))</f>
        <v>1</v>
      </c>
      <c r="N95" s="1098">
        <f ca="1">IF(N$92=1,1,IF(N$93&gt;0,(1+Inputs!$E$57),OFFSET('Monthly financials'!N95,0,-12)*(1+Inputs!$E$57)))</f>
        <v>1</v>
      </c>
      <c r="O95" s="1098">
        <f ca="1">IF(O$92=1,1,IF(O$93&gt;0,(1+Inputs!$E$57),OFFSET('Monthly financials'!O95,0,-12)*(1+Inputs!$E$57)))</f>
        <v>1</v>
      </c>
      <c r="P95" s="1098">
        <f ca="1">IF(P$92=1,1,IF(P$93&gt;0,(1+Inputs!$E$57),OFFSET('Monthly financials'!P95,0,-12)*(1+Inputs!$E$57)))</f>
        <v>1</v>
      </c>
      <c r="Q95" s="1098">
        <f ca="1">IF(Q$92=1,1,IF(Q$93&gt;0,(1+Inputs!$E$57),OFFSET('Monthly financials'!Q95,0,-12)*(1+Inputs!$E$57)))</f>
        <v>1</v>
      </c>
      <c r="R95" s="1098">
        <f ca="1">IF(R$92=1,1,IF(R$93&gt;0,(1+Inputs!$E$57),OFFSET('Monthly financials'!R95,0,-12)*(1+Inputs!$E$57)))</f>
        <v>1</v>
      </c>
      <c r="S95" s="1098">
        <f ca="1">IF(S$92=1,1,IF(S$93&gt;0,(1+Inputs!$E$57),OFFSET('Monthly financials'!S95,0,-12)*(1+Inputs!$E$57)))</f>
        <v>1</v>
      </c>
      <c r="T95" s="1098">
        <f ca="1">IF(T$92=1,1,IF(T$93&gt;0,(1+Inputs!$E$57),OFFSET('Monthly financials'!T95,0,-12)*(1+Inputs!$E$57)))</f>
        <v>1</v>
      </c>
      <c r="U95" s="1098">
        <f ca="1">IF(U$92=1,1,IF(U$93&gt;0,(1+Inputs!$E$57),OFFSET('Monthly financials'!U95,0,-12)*(1+Inputs!$E$57)))</f>
        <v>1</v>
      </c>
      <c r="V95" s="1098">
        <f ca="1">IF(V$92=1,1,IF(V$93&gt;0,(1+Inputs!$E$57),OFFSET('Monthly financials'!V95,0,-12)*(1+Inputs!$E$57)))</f>
        <v>1.0249999999999999</v>
      </c>
      <c r="W95" s="1098">
        <f ca="1">IF(W$92=1,1,IF(W$93&gt;0,(1+Inputs!$E$57),OFFSET('Monthly financials'!W95,0,-12)*(1+Inputs!$E$57)))</f>
        <v>1.0249999999999999</v>
      </c>
      <c r="X95" s="1098">
        <f ca="1">IF(X$92=1,1,IF(X$93&gt;0,(1+Inputs!$E$57),OFFSET('Monthly financials'!X95,0,-12)*(1+Inputs!$E$57)))</f>
        <v>1.0249999999999999</v>
      </c>
      <c r="Y95" s="1098">
        <f ca="1">IF(Y$92=1,1,IF(Y$93&gt;0,(1+Inputs!$E$57),OFFSET('Monthly financials'!Y95,0,-12)*(1+Inputs!$E$57)))</f>
        <v>1.0249999999999999</v>
      </c>
      <c r="Z95" s="1098">
        <f ca="1">IF(Z$92=1,1,IF(Z$93&gt;0,(1+Inputs!$E$57),OFFSET('Monthly financials'!Z95,0,-12)*(1+Inputs!$E$57)))</f>
        <v>1.0249999999999999</v>
      </c>
      <c r="AA95" s="1098">
        <f ca="1">IF(AA$92=1,1,IF(AA$93&gt;0,(1+Inputs!$E$57),OFFSET('Monthly financials'!AA95,0,-12)*(1+Inputs!$E$57)))</f>
        <v>1.0249999999999999</v>
      </c>
      <c r="AB95" s="1098">
        <f ca="1">IF(AB$92=1,1,IF(AB$93&gt;0,(1+Inputs!$E$57),OFFSET('Monthly financials'!AB95,0,-12)*(1+Inputs!$E$57)))</f>
        <v>1.0249999999999999</v>
      </c>
      <c r="AC95" s="1098">
        <f ca="1">IF(AC$92=1,1,IF(AC$93&gt;0,(1+Inputs!$E$57),OFFSET('Monthly financials'!AC95,0,-12)*(1+Inputs!$E$57)))</f>
        <v>1.0249999999999999</v>
      </c>
      <c r="AD95" s="1098">
        <f ca="1">IF(AD$92=1,1,IF(AD$93&gt;0,(1+Inputs!$E$57),OFFSET('Monthly financials'!AD95,0,-12)*(1+Inputs!$E$57)))</f>
        <v>1.0249999999999999</v>
      </c>
      <c r="AE95" s="1098">
        <f ca="1">IF(AE$92=1,1,IF(AE$93&gt;0,(1+Inputs!$E$57),OFFSET('Monthly financials'!AE95,0,-12)*(1+Inputs!$E$57)))</f>
        <v>1.0249999999999999</v>
      </c>
      <c r="AF95" s="1098">
        <f ca="1">IF(AF$92=1,1,IF(AF$93&gt;0,(1+Inputs!$E$57),OFFSET('Monthly financials'!AF95,0,-12)*(1+Inputs!$E$57)))</f>
        <v>1.0249999999999999</v>
      </c>
      <c r="AG95" s="1098">
        <f ca="1">IF(AG$92=1,1,IF(AG$93&gt;0,(1+Inputs!$E$57),OFFSET('Monthly financials'!AG95,0,-12)*(1+Inputs!$E$57)))</f>
        <v>1.0249999999999999</v>
      </c>
      <c r="AH95" s="1098">
        <f ca="1">IF(AH$92=1,1,IF(AH$93&gt;0,(1+Inputs!$E$57),OFFSET('Monthly financials'!AH95,0,-12)*(1+Inputs!$E$57)))</f>
        <v>1.0506249999999999</v>
      </c>
      <c r="AI95" s="1098">
        <f ca="1">IF(AI$92=1,1,IF(AI$93&gt;0,(1+Inputs!$E$57),OFFSET('Monthly financials'!AI95,0,-12)*(1+Inputs!$E$57)))</f>
        <v>1.0506249999999999</v>
      </c>
      <c r="AJ95" s="1098">
        <f ca="1">IF(AJ$92=1,1,IF(AJ$93&gt;0,(1+Inputs!$E$57),OFFSET('Monthly financials'!AJ95,0,-12)*(1+Inputs!$E$57)))</f>
        <v>1.0506249999999999</v>
      </c>
      <c r="AK95" s="1098">
        <f ca="1">IF(AK$92=1,1,IF(AK$93&gt;0,(1+Inputs!$E$57),OFFSET('Monthly financials'!AK95,0,-12)*(1+Inputs!$E$57)))</f>
        <v>1.0506249999999999</v>
      </c>
      <c r="AL95" s="1098">
        <f ca="1">IF(AL$92=1,1,IF(AL$93&gt;0,(1+Inputs!$E$57),OFFSET('Monthly financials'!AL95,0,-12)*(1+Inputs!$E$57)))</f>
        <v>1.0506249999999999</v>
      </c>
      <c r="AM95" s="1098">
        <f ca="1">IF(AM$92=1,1,IF(AM$93&gt;0,(1+Inputs!$E$57),OFFSET('Monthly financials'!AM95,0,-12)*(1+Inputs!$E$57)))</f>
        <v>1.0506249999999999</v>
      </c>
      <c r="AN95" s="1098">
        <f ca="1">IF(AN$92=1,1,IF(AN$93&gt;0,(1+Inputs!$E$57),OFFSET('Monthly financials'!AN95,0,-12)*(1+Inputs!$E$57)))</f>
        <v>1.0506249999999999</v>
      </c>
      <c r="AO95" s="1098">
        <f ca="1">IF(AO$92=1,1,IF(AO$93&gt;0,(1+Inputs!$E$57),OFFSET('Monthly financials'!AO95,0,-12)*(1+Inputs!$E$57)))</f>
        <v>1.0506249999999999</v>
      </c>
      <c r="AP95" s="1098">
        <f ca="1">IF(AP$92=1,1,IF(AP$93&gt;0,(1+Inputs!$E$57),OFFSET('Monthly financials'!AP95,0,-12)*(1+Inputs!$E$57)))</f>
        <v>1.0506249999999999</v>
      </c>
      <c r="AQ95" s="1098">
        <f ca="1">IF(AQ$92=1,1,IF(AQ$93&gt;0,(1+Inputs!$E$57),OFFSET('Monthly financials'!AQ95,0,-12)*(1+Inputs!$E$57)))</f>
        <v>1.0506249999999999</v>
      </c>
      <c r="AR95" s="1098">
        <f ca="1">IF(AR$92=1,1,IF(AR$93&gt;0,(1+Inputs!$E$57),OFFSET('Monthly financials'!AR95,0,-12)*(1+Inputs!$E$57)))</f>
        <v>1.0506249999999999</v>
      </c>
      <c r="AS95" s="1098">
        <f ca="1">IF(AS$92=1,1,IF(AS$93&gt;0,(1+Inputs!$E$57),OFFSET('Monthly financials'!AS95,0,-12)*(1+Inputs!$E$57)))</f>
        <v>1.0506249999999999</v>
      </c>
      <c r="AT95" s="1098">
        <f ca="1">IF(AT$92=1,1,IF(AT$93&gt;0,(1+Inputs!$E$57),OFFSET('Monthly financials'!AT95,0,-12)*(1+Inputs!$E$57)))</f>
        <v>1.0768906249999999</v>
      </c>
      <c r="AU95" s="1098">
        <f ca="1">IF(AU$92=1,1,IF(AU$93&gt;0,(1+Inputs!$E$57),OFFSET('Monthly financials'!AU95,0,-12)*(1+Inputs!$E$57)))</f>
        <v>1.0768906249999999</v>
      </c>
      <c r="AV95" s="1098">
        <f ca="1">IF(AV$92=1,1,IF(AV$93&gt;0,(1+Inputs!$E$57),OFFSET('Monthly financials'!AV95,0,-12)*(1+Inputs!$E$57)))</f>
        <v>1.0768906249999999</v>
      </c>
      <c r="AW95" s="1098">
        <f ca="1">IF(AW$92=1,1,IF(AW$93&gt;0,(1+Inputs!$E$57),OFFSET('Monthly financials'!AW95,0,-12)*(1+Inputs!$E$57)))</f>
        <v>1.0768906249999999</v>
      </c>
      <c r="AX95" s="1098">
        <f ca="1">IF(AX$92=1,1,IF(AX$93&gt;0,(1+Inputs!$E$57),OFFSET('Monthly financials'!AX95,0,-12)*(1+Inputs!$E$57)))</f>
        <v>1.0768906249999999</v>
      </c>
      <c r="AY95" s="1098">
        <f ca="1">IF(AY$92=1,1,IF(AY$93&gt;0,(1+Inputs!$E$57),OFFSET('Monthly financials'!AY95,0,-12)*(1+Inputs!$E$57)))</f>
        <v>1.0768906249999999</v>
      </c>
      <c r="AZ95" s="1098">
        <f ca="1">IF(AZ$92=1,1,IF(AZ$93&gt;0,(1+Inputs!$E$57),OFFSET('Monthly financials'!AZ95,0,-12)*(1+Inputs!$E$57)))</f>
        <v>1.0768906249999999</v>
      </c>
      <c r="BA95" s="1098">
        <f ca="1">IF(BA$92=1,1,IF(BA$93&gt;0,(1+Inputs!$E$57),OFFSET('Monthly financials'!BA95,0,-12)*(1+Inputs!$E$57)))</f>
        <v>1.0768906249999999</v>
      </c>
      <c r="BB95" s="1098">
        <f ca="1">IF(BB$92=1,1,IF(BB$93&gt;0,(1+Inputs!$E$57),OFFSET('Monthly financials'!BB95,0,-12)*(1+Inputs!$E$57)))</f>
        <v>1.0768906249999999</v>
      </c>
      <c r="BC95" s="1098">
        <f ca="1">IF(BC$92=1,1,IF(BC$93&gt;0,(1+Inputs!$E$57),OFFSET('Monthly financials'!BC95,0,-12)*(1+Inputs!$E$57)))</f>
        <v>1.0768906249999999</v>
      </c>
      <c r="BD95" s="1098">
        <f ca="1">IF(BD$92=1,1,IF(BD$93&gt;0,(1+Inputs!$E$57),OFFSET('Monthly financials'!BD95,0,-12)*(1+Inputs!$E$57)))</f>
        <v>1.0768906249999999</v>
      </c>
      <c r="BE95" s="1098">
        <f ca="1">IF(BE$92=1,1,IF(BE$93&gt;0,(1+Inputs!$E$57),OFFSET('Monthly financials'!BE95,0,-12)*(1+Inputs!$E$57)))</f>
        <v>1.0768906249999999</v>
      </c>
      <c r="BF95" s="1098">
        <f ca="1">IF(BF$92=1,1,IF(BF$93&gt;0,(1+Inputs!$E$57),OFFSET('Monthly financials'!BF95,0,-12)*(1+Inputs!$E$57)))</f>
        <v>1.1038128906249998</v>
      </c>
      <c r="BG95" s="1098">
        <f ca="1">IF(BG$92=1,1,IF(BG$93&gt;0,(1+Inputs!$E$57),OFFSET('Monthly financials'!BG95,0,-12)*(1+Inputs!$E$57)))</f>
        <v>1.1038128906249998</v>
      </c>
      <c r="BH95" s="1098">
        <f ca="1">IF(BH$92=1,1,IF(BH$93&gt;0,(1+Inputs!$E$57),OFFSET('Monthly financials'!BH95,0,-12)*(1+Inputs!$E$57)))</f>
        <v>1.1038128906249998</v>
      </c>
      <c r="BI95" s="1098">
        <f ca="1">IF(BI$92=1,1,IF(BI$93&gt;0,(1+Inputs!$E$57),OFFSET('Monthly financials'!BI95,0,-12)*(1+Inputs!$E$57)))</f>
        <v>1.1038128906249998</v>
      </c>
      <c r="BJ95" s="1098">
        <f ca="1">IF(BJ$92=1,1,IF(BJ$93&gt;0,(1+Inputs!$E$57),OFFSET('Monthly financials'!BJ95,0,-12)*(1+Inputs!$E$57)))</f>
        <v>1.1038128906249998</v>
      </c>
      <c r="BK95" s="1098">
        <f ca="1">IF(BK$92=1,1,IF(BK$93&gt;0,(1+Inputs!$E$57),OFFSET('Monthly financials'!BK95,0,-12)*(1+Inputs!$E$57)))</f>
        <v>1.1038128906249998</v>
      </c>
      <c r="BL95" s="1098">
        <f ca="1">IF(BL$92=1,1,IF(BL$93&gt;0,(1+Inputs!$E$57),OFFSET('Monthly financials'!BL95,0,-12)*(1+Inputs!$E$57)))</f>
        <v>1.1038128906249998</v>
      </c>
      <c r="BM95" s="1098">
        <f ca="1">IF(BM$92=1,1,IF(BM$93&gt;0,(1+Inputs!$E$57),OFFSET('Monthly financials'!BM95,0,-12)*(1+Inputs!$E$57)))</f>
        <v>1.1038128906249998</v>
      </c>
      <c r="BN95" s="1098">
        <f ca="1">IF(BN$92=1,1,IF(BN$93&gt;0,(1+Inputs!$E$57),OFFSET('Monthly financials'!BN95,0,-12)*(1+Inputs!$E$57)))</f>
        <v>1.1038128906249998</v>
      </c>
      <c r="BO95" s="1098">
        <f ca="1">IF(BO$92=1,1,IF(BO$93&gt;0,(1+Inputs!$E$57),OFFSET('Monthly financials'!BO95,0,-12)*(1+Inputs!$E$57)))</f>
        <v>1.1038128906249998</v>
      </c>
      <c r="BP95" s="1098">
        <f ca="1">IF(BP$92=1,1,IF(BP$93&gt;0,(1+Inputs!$E$57),OFFSET('Monthly financials'!BP95,0,-12)*(1+Inputs!$E$57)))</f>
        <v>1.1038128906249998</v>
      </c>
      <c r="BQ95" s="1098">
        <f ca="1">IF(BQ$92=1,1,IF(BQ$93&gt;0,(1+Inputs!$E$57),OFFSET('Monthly financials'!BQ95,0,-12)*(1+Inputs!$E$57)))</f>
        <v>1.1038128906249998</v>
      </c>
      <c r="BR95" s="1098">
        <f ca="1">IF(BR$92=1,1,IF(BR$93&gt;0,(1+Inputs!$E$57),OFFSET('Monthly financials'!BR95,0,-12)*(1+Inputs!$E$57)))</f>
        <v>1.1314082128906247</v>
      </c>
      <c r="BS95" s="1098">
        <f ca="1">IF(BS$92=1,1,IF(BS$93&gt;0,(1+Inputs!$E$57),OFFSET('Monthly financials'!BS95,0,-12)*(1+Inputs!$E$57)))</f>
        <v>1.1314082128906247</v>
      </c>
      <c r="BT95" s="1098">
        <f ca="1">IF(BT$92=1,1,IF(BT$93&gt;0,(1+Inputs!$E$57),OFFSET('Monthly financials'!BT95,0,-12)*(1+Inputs!$E$57)))</f>
        <v>1.1314082128906247</v>
      </c>
      <c r="BU95" s="1098">
        <f ca="1">IF(BU$92=1,1,IF(BU$93&gt;0,(1+Inputs!$E$57),OFFSET('Monthly financials'!BU95,0,-12)*(1+Inputs!$E$57)))</f>
        <v>1.1314082128906247</v>
      </c>
      <c r="BV95" s="1098">
        <f ca="1">IF(BV$92=1,1,IF(BV$93&gt;0,(1+Inputs!$E$57),OFFSET('Monthly financials'!BV95,0,-12)*(1+Inputs!$E$57)))</f>
        <v>1.1314082128906247</v>
      </c>
      <c r="BW95" s="1098">
        <f ca="1">IF(BW$92=1,1,IF(BW$93&gt;0,(1+Inputs!$E$57),OFFSET('Monthly financials'!BW95,0,-12)*(1+Inputs!$E$57)))</f>
        <v>1.1314082128906247</v>
      </c>
      <c r="BX95" s="1098">
        <f ca="1">IF(BX$92=1,1,IF(BX$93&gt;0,(1+Inputs!$E$57),OFFSET('Monthly financials'!BX95,0,-12)*(1+Inputs!$E$57)))</f>
        <v>1.1314082128906247</v>
      </c>
      <c r="BY95" s="1098">
        <f ca="1">IF(BY$92=1,1,IF(BY$93&gt;0,(1+Inputs!$E$57),OFFSET('Monthly financials'!BY95,0,-12)*(1+Inputs!$E$57)))</f>
        <v>1.1314082128906247</v>
      </c>
      <c r="BZ95" s="1098">
        <f ca="1">IF(BZ$92=1,1,IF(BZ$93&gt;0,(1+Inputs!$E$57),OFFSET('Monthly financials'!BZ95,0,-12)*(1+Inputs!$E$57)))</f>
        <v>1.1314082128906247</v>
      </c>
      <c r="CA95" s="1098">
        <f ca="1">IF(CA$92=1,1,IF(CA$93&gt;0,(1+Inputs!$E$57),OFFSET('Monthly financials'!CA95,0,-12)*(1+Inputs!$E$57)))</f>
        <v>1.1314082128906247</v>
      </c>
      <c r="CB95" s="1098">
        <f ca="1">IF(CB$92=1,1,IF(CB$93&gt;0,(1+Inputs!$E$57),OFFSET('Monthly financials'!CB95,0,-12)*(1+Inputs!$E$57)))</f>
        <v>1.1314082128906247</v>
      </c>
      <c r="CC95" s="1098">
        <f ca="1">IF(CC$92=1,1,IF(CC$93&gt;0,(1+Inputs!$E$57),OFFSET('Monthly financials'!CC95,0,-12)*(1+Inputs!$E$57)))</f>
        <v>1.1314082128906247</v>
      </c>
      <c r="CD95" s="1098">
        <f ca="1">IF(CD$92=1,1,IF(CD$93&gt;0,(1+Inputs!$E$57),OFFSET('Monthly financials'!CD95,0,-12)*(1+Inputs!$E$57)))</f>
        <v>1.1596934182128902</v>
      </c>
      <c r="CE95" s="1098">
        <f ca="1">IF(CE$92=1,1,IF(CE$93&gt;0,(1+Inputs!$E$57),OFFSET('Monthly financials'!CE95,0,-12)*(1+Inputs!$E$57)))</f>
        <v>1.1596934182128902</v>
      </c>
      <c r="CF95" s="1098">
        <f ca="1">IF(CF$92=1,1,IF(CF$93&gt;0,(1+Inputs!$E$57),OFFSET('Monthly financials'!CF95,0,-12)*(1+Inputs!$E$57)))</f>
        <v>1.1596934182128902</v>
      </c>
      <c r="CG95" s="1098">
        <f ca="1">IF(CG$92=1,1,IF(CG$93&gt;0,(1+Inputs!$E$57),OFFSET('Monthly financials'!CG95,0,-12)*(1+Inputs!$E$57)))</f>
        <v>1.1596934182128902</v>
      </c>
      <c r="CH95" s="1098">
        <f ca="1">IF(CH$92=1,1,IF(CH$93&gt;0,(1+Inputs!$E$57),OFFSET('Monthly financials'!CH95,0,-12)*(1+Inputs!$E$57)))</f>
        <v>1.1596934182128902</v>
      </c>
      <c r="CI95" s="1098">
        <f ca="1">IF(CI$92=1,1,IF(CI$93&gt;0,(1+Inputs!$E$57),OFFSET('Monthly financials'!CI95,0,-12)*(1+Inputs!$E$57)))</f>
        <v>1.1596934182128902</v>
      </c>
      <c r="CJ95" s="1098">
        <f ca="1">IF(CJ$92=1,1,IF(CJ$93&gt;0,(1+Inputs!$E$57),OFFSET('Monthly financials'!CJ95,0,-12)*(1+Inputs!$E$57)))</f>
        <v>1.1596934182128902</v>
      </c>
      <c r="CK95" s="1098">
        <f ca="1">IF(CK$92=1,1,IF(CK$93&gt;0,(1+Inputs!$E$57),OFFSET('Monthly financials'!CK95,0,-12)*(1+Inputs!$E$57)))</f>
        <v>1.1596934182128902</v>
      </c>
      <c r="CL95" s="1098">
        <f ca="1">IF(CL$92=1,1,IF(CL$93&gt;0,(1+Inputs!$E$57),OFFSET('Monthly financials'!CL95,0,-12)*(1+Inputs!$E$57)))</f>
        <v>1.1596934182128902</v>
      </c>
      <c r="CM95" s="1098">
        <f ca="1">IF(CM$92=1,1,IF(CM$93&gt;0,(1+Inputs!$E$57),OFFSET('Monthly financials'!CM95,0,-12)*(1+Inputs!$E$57)))</f>
        <v>1.1596934182128902</v>
      </c>
      <c r="CN95" s="1098">
        <f ca="1">IF(CN$92=1,1,IF(CN$93&gt;0,(1+Inputs!$E$57),OFFSET('Monthly financials'!CN95,0,-12)*(1+Inputs!$E$57)))</f>
        <v>1.1596934182128902</v>
      </c>
      <c r="CO95" s="1098">
        <f ca="1">IF(CO$92=1,1,IF(CO$93&gt;0,(1+Inputs!$E$57),OFFSET('Monthly financials'!CO95,0,-12)*(1+Inputs!$E$57)))</f>
        <v>1.1596934182128902</v>
      </c>
      <c r="CP95" s="1098">
        <f ca="1">IF(CP$92=1,1,IF(CP$93&gt;0,(1+Inputs!$E$57),OFFSET('Monthly financials'!CP95,0,-12)*(1+Inputs!$E$57)))</f>
        <v>1.1886857536682123</v>
      </c>
      <c r="CQ95" s="1098">
        <f ca="1">IF(CQ$92=1,1,IF(CQ$93&gt;0,(1+Inputs!$E$57),OFFSET('Monthly financials'!CQ95,0,-12)*(1+Inputs!$E$57)))</f>
        <v>1.1886857536682123</v>
      </c>
      <c r="CR95" s="1098">
        <f ca="1">IF(CR$92=1,1,IF(CR$93&gt;0,(1+Inputs!$E$57),OFFSET('Monthly financials'!CR95,0,-12)*(1+Inputs!$E$57)))</f>
        <v>1.1886857536682123</v>
      </c>
      <c r="CS95" s="1098">
        <f ca="1">IF(CS$92=1,1,IF(CS$93&gt;0,(1+Inputs!$E$57),OFFSET('Monthly financials'!CS95,0,-12)*(1+Inputs!$E$57)))</f>
        <v>1.1886857536682123</v>
      </c>
      <c r="CT95" s="1098">
        <f ca="1">IF(CT$92=1,1,IF(CT$93&gt;0,(1+Inputs!$E$57),OFFSET('Monthly financials'!CT95,0,-12)*(1+Inputs!$E$57)))</f>
        <v>1.1886857536682123</v>
      </c>
      <c r="CU95" s="1098">
        <f ca="1">IF(CU$92=1,1,IF(CU$93&gt;0,(1+Inputs!$E$57),OFFSET('Monthly financials'!CU95,0,-12)*(1+Inputs!$E$57)))</f>
        <v>1.1886857536682123</v>
      </c>
      <c r="CV95" s="1098">
        <f ca="1">IF(CV$92=1,1,IF(CV$93&gt;0,(1+Inputs!$E$57),OFFSET('Monthly financials'!CV95,0,-12)*(1+Inputs!$E$57)))</f>
        <v>1.1886857536682123</v>
      </c>
      <c r="CW95" s="1098">
        <f ca="1">IF(CW$92=1,1,IF(CW$93&gt;0,(1+Inputs!$E$57),OFFSET('Monthly financials'!CW95,0,-12)*(1+Inputs!$E$57)))</f>
        <v>1.1886857536682123</v>
      </c>
      <c r="CX95" s="1098">
        <f ca="1">IF(CX$92=1,1,IF(CX$93&gt;0,(1+Inputs!$E$57),OFFSET('Monthly financials'!CX95,0,-12)*(1+Inputs!$E$57)))</f>
        <v>1.1886857536682123</v>
      </c>
      <c r="CY95" s="1098">
        <f ca="1">IF(CY$92=1,1,IF(CY$93&gt;0,(1+Inputs!$E$57),OFFSET('Monthly financials'!CY95,0,-12)*(1+Inputs!$E$57)))</f>
        <v>1.1886857536682123</v>
      </c>
      <c r="CZ95" s="1098">
        <f ca="1">IF(CZ$92=1,1,IF(CZ$93&gt;0,(1+Inputs!$E$57),OFFSET('Monthly financials'!CZ95,0,-12)*(1+Inputs!$E$57)))</f>
        <v>1.1886857536682123</v>
      </c>
      <c r="DA95" s="1098">
        <f ca="1">IF(DA$92=1,1,IF(DA$93&gt;0,(1+Inputs!$E$57),OFFSET('Monthly financials'!DA95,0,-12)*(1+Inputs!$E$57)))</f>
        <v>1.1886857536682123</v>
      </c>
      <c r="DB95" s="1098">
        <f ca="1">IF(DB$92=1,1,IF(DB$93&gt;0,(1+Inputs!$E$57),OFFSET('Monthly financials'!DB95,0,-12)*(1+Inputs!$E$57)))</f>
        <v>1.2184028975099175</v>
      </c>
      <c r="DC95" s="1098">
        <f ca="1">IF(DC$92=1,1,IF(DC$93&gt;0,(1+Inputs!$E$57),OFFSET('Monthly financials'!DC95,0,-12)*(1+Inputs!$E$57)))</f>
        <v>1.2184028975099175</v>
      </c>
      <c r="DD95" s="1098">
        <f ca="1">IF(DD$92=1,1,IF(DD$93&gt;0,(1+Inputs!$E$57),OFFSET('Monthly financials'!DD95,0,-12)*(1+Inputs!$E$57)))</f>
        <v>1.2184028975099175</v>
      </c>
      <c r="DE95" s="1098">
        <f ca="1">IF(DE$92=1,1,IF(DE$93&gt;0,(1+Inputs!$E$57),OFFSET('Monthly financials'!DE95,0,-12)*(1+Inputs!$E$57)))</f>
        <v>1.2184028975099175</v>
      </c>
      <c r="DF95" s="1098">
        <f ca="1">IF(DF$92=1,1,IF(DF$93&gt;0,(1+Inputs!$E$57),OFFSET('Monthly financials'!DF95,0,-12)*(1+Inputs!$E$57)))</f>
        <v>1.2184028975099175</v>
      </c>
      <c r="DG95" s="1098">
        <f ca="1">IF(DG$92=1,1,IF(DG$93&gt;0,(1+Inputs!$E$57),OFFSET('Monthly financials'!DG95,0,-12)*(1+Inputs!$E$57)))</f>
        <v>1.2184028975099175</v>
      </c>
      <c r="DH95" s="1098">
        <f ca="1">IF(DH$92=1,1,IF(DH$93&gt;0,(1+Inputs!$E$57),OFFSET('Monthly financials'!DH95,0,-12)*(1+Inputs!$E$57)))</f>
        <v>1.2184028975099175</v>
      </c>
      <c r="DI95" s="1098">
        <f ca="1">IF(DI$92=1,1,IF(DI$93&gt;0,(1+Inputs!$E$57),OFFSET('Monthly financials'!DI95,0,-12)*(1+Inputs!$E$57)))</f>
        <v>1.2184028975099175</v>
      </c>
      <c r="DJ95" s="1098">
        <f ca="1">IF(DJ$92=1,1,IF(DJ$93&gt;0,(1+Inputs!$E$57),OFFSET('Monthly financials'!DJ95,0,-12)*(1+Inputs!$E$57)))</f>
        <v>1.2184028975099175</v>
      </c>
      <c r="DK95" s="1098">
        <f ca="1">IF(DK$92=1,1,IF(DK$93&gt;0,(1+Inputs!$E$57),OFFSET('Monthly financials'!DK95,0,-12)*(1+Inputs!$E$57)))</f>
        <v>1.2184028975099175</v>
      </c>
      <c r="DL95" s="1098">
        <f ca="1">IF(DL$92=1,1,IF(DL$93&gt;0,(1+Inputs!$E$57),OFFSET('Monthly financials'!DL95,0,-12)*(1+Inputs!$E$57)))</f>
        <v>1.2184028975099175</v>
      </c>
      <c r="DM95" s="1098">
        <f ca="1">IF(DM$92=1,1,IF(DM$93&gt;0,(1+Inputs!$E$57),OFFSET('Monthly financials'!DM95,0,-12)*(1+Inputs!$E$57)))</f>
        <v>1.2184028975099175</v>
      </c>
      <c r="DN95" s="1098">
        <f ca="1">IF(DN$92=1,1,IF(DN$93&gt;0,(1+Inputs!$E$57),OFFSET('Monthly financials'!DN95,0,-12)*(1+Inputs!$E$57)))</f>
        <v>1.2488629699476652</v>
      </c>
      <c r="DO95" s="1098">
        <f ca="1">IF(DO$92=1,1,IF(DO$93&gt;0,(1+Inputs!$E$57),OFFSET('Monthly financials'!DO95,0,-12)*(1+Inputs!$E$57)))</f>
        <v>1.2488629699476652</v>
      </c>
      <c r="DP95" s="1098">
        <f ca="1">IF(DP$92=1,1,IF(DP$93&gt;0,(1+Inputs!$E$57),OFFSET('Monthly financials'!DP95,0,-12)*(1+Inputs!$E$57)))</f>
        <v>1.2488629699476652</v>
      </c>
      <c r="DQ95" s="1098">
        <f ca="1">IF(DQ$92=1,1,IF(DQ$93&gt;0,(1+Inputs!$E$57),OFFSET('Monthly financials'!DQ95,0,-12)*(1+Inputs!$E$57)))</f>
        <v>1.2488629699476652</v>
      </c>
      <c r="DR95" s="1098">
        <f ca="1">IF(DR$92=1,1,IF(DR$93&gt;0,(1+Inputs!$E$57),OFFSET('Monthly financials'!DR95,0,-12)*(1+Inputs!$E$57)))</f>
        <v>1.2488629699476652</v>
      </c>
      <c r="DS95" s="1098">
        <f ca="1">IF(DS$92=1,1,IF(DS$93&gt;0,(1+Inputs!$E$57),OFFSET('Monthly financials'!DS95,0,-12)*(1+Inputs!$E$57)))</f>
        <v>1.2488629699476652</v>
      </c>
      <c r="DT95" s="1098">
        <f ca="1">IF(DT$92=1,1,IF(DT$93&gt;0,(1+Inputs!$E$57),OFFSET('Monthly financials'!DT95,0,-12)*(1+Inputs!$E$57)))</f>
        <v>1.2488629699476652</v>
      </c>
      <c r="DU95" s="1098">
        <f ca="1">IF(DU$92=1,1,IF(DU$93&gt;0,(1+Inputs!$E$57),OFFSET('Monthly financials'!DU95,0,-12)*(1+Inputs!$E$57)))</f>
        <v>1.2488629699476652</v>
      </c>
    </row>
    <row r="96" spans="2:125" ht="14.45" hidden="1" outlineLevel="1" x14ac:dyDescent="0.3">
      <c r="B96" s="978"/>
      <c r="C96" s="197" t="s">
        <v>220</v>
      </c>
      <c r="F96" s="752">
        <v>1</v>
      </c>
      <c r="G96" s="1098">
        <f ca="1">IF(G$92=1,1,IF(G$93&gt;0,(1+Inputs!$E$58),OFFSET('Monthly financials'!G96,0,-12)*(1+Inputs!$E$58)))</f>
        <v>1</v>
      </c>
      <c r="H96" s="1098">
        <f ca="1">IF(H$92=1,1,IF(H$93&gt;0,(1+Inputs!$E$58),OFFSET('Monthly financials'!H96,0,-12)*(1+Inputs!$E$58)))</f>
        <v>1</v>
      </c>
      <c r="I96" s="1098">
        <f ca="1">IF(I$92=1,1,IF(I$93&gt;0,(1+Inputs!$E$58),OFFSET('Monthly financials'!I96,0,-12)*(1+Inputs!$E$58)))</f>
        <v>1</v>
      </c>
      <c r="J96" s="1098">
        <f ca="1">IF(J$92=1,1,IF(J$93&gt;0,(1+Inputs!$E$58),OFFSET('Monthly financials'!J96,0,-12)*(1+Inputs!$E$58)))</f>
        <v>1</v>
      </c>
      <c r="K96" s="1098">
        <f ca="1">IF(K$92=1,1,IF(K$93&gt;0,(1+Inputs!$E$58),OFFSET('Monthly financials'!K96,0,-12)*(1+Inputs!$E$58)))</f>
        <v>1</v>
      </c>
      <c r="L96" s="1098">
        <f ca="1">IF(L$92=1,1,IF(L$93&gt;0,(1+Inputs!$E$58),OFFSET('Monthly financials'!L96,0,-12)*(1+Inputs!$E$58)))</f>
        <v>1</v>
      </c>
      <c r="M96" s="1098">
        <f ca="1">IF(M$92=1,1,IF(M$93&gt;0,(1+Inputs!$E$58),OFFSET('Monthly financials'!M96,0,-12)*(1+Inputs!$E$58)))</f>
        <v>1</v>
      </c>
      <c r="N96" s="1098">
        <f ca="1">IF(N$92=1,1,IF(N$93&gt;0,(1+Inputs!$E$58),OFFSET('Monthly financials'!N96,0,-12)*(1+Inputs!$E$58)))</f>
        <v>1</v>
      </c>
      <c r="O96" s="1098">
        <f ca="1">IF(O$92=1,1,IF(O$93&gt;0,(1+Inputs!$E$58),OFFSET('Monthly financials'!O96,0,-12)*(1+Inputs!$E$58)))</f>
        <v>1</v>
      </c>
      <c r="P96" s="1098">
        <f ca="1">IF(P$92=1,1,IF(P$93&gt;0,(1+Inputs!$E$58),OFFSET('Monthly financials'!P96,0,-12)*(1+Inputs!$E$58)))</f>
        <v>1</v>
      </c>
      <c r="Q96" s="1098">
        <f ca="1">IF(Q$92=1,1,IF(Q$93&gt;0,(1+Inputs!$E$58),OFFSET('Monthly financials'!Q96,0,-12)*(1+Inputs!$E$58)))</f>
        <v>1</v>
      </c>
      <c r="R96" s="1098">
        <f ca="1">IF(R$92=1,1,IF(R$93&gt;0,(1+Inputs!$E$58),OFFSET('Monthly financials'!R96,0,-12)*(1+Inputs!$E$58)))</f>
        <v>1</v>
      </c>
      <c r="S96" s="1098">
        <f ca="1">IF(S$92=1,1,IF(S$93&gt;0,(1+Inputs!$E$58),OFFSET('Monthly financials'!S96,0,-12)*(1+Inputs!$E$58)))</f>
        <v>1</v>
      </c>
      <c r="T96" s="1098">
        <f ca="1">IF(T$92=1,1,IF(T$93&gt;0,(1+Inputs!$E$58),OFFSET('Monthly financials'!T96,0,-12)*(1+Inputs!$E$58)))</f>
        <v>1</v>
      </c>
      <c r="U96" s="1098">
        <f ca="1">IF(U$92=1,1,IF(U$93&gt;0,(1+Inputs!$E$58),OFFSET('Monthly financials'!U96,0,-12)*(1+Inputs!$E$58)))</f>
        <v>1</v>
      </c>
      <c r="V96" s="1098">
        <f ca="1">IF(V$92=1,1,IF(V$93&gt;0,(1+Inputs!$E$58),OFFSET('Monthly financials'!V96,0,-12)*(1+Inputs!$E$58)))</f>
        <v>1.0249999999999999</v>
      </c>
      <c r="W96" s="1098">
        <f ca="1">IF(W$92=1,1,IF(W$93&gt;0,(1+Inputs!$E$58),OFFSET('Monthly financials'!W96,0,-12)*(1+Inputs!$E$58)))</f>
        <v>1.0249999999999999</v>
      </c>
      <c r="X96" s="1098">
        <f ca="1">IF(X$92=1,1,IF(X$93&gt;0,(1+Inputs!$E$58),OFFSET('Monthly financials'!X96,0,-12)*(1+Inputs!$E$58)))</f>
        <v>1.0249999999999999</v>
      </c>
      <c r="Y96" s="1098">
        <f ca="1">IF(Y$92=1,1,IF(Y$93&gt;0,(1+Inputs!$E$58),OFFSET('Monthly financials'!Y96,0,-12)*(1+Inputs!$E$58)))</f>
        <v>1.0249999999999999</v>
      </c>
      <c r="Z96" s="1098">
        <f ca="1">IF(Z$92=1,1,IF(Z$93&gt;0,(1+Inputs!$E$58),OFFSET('Monthly financials'!Z96,0,-12)*(1+Inputs!$E$58)))</f>
        <v>1.0249999999999999</v>
      </c>
      <c r="AA96" s="1098">
        <f ca="1">IF(AA$92=1,1,IF(AA$93&gt;0,(1+Inputs!$E$58),OFFSET('Monthly financials'!AA96,0,-12)*(1+Inputs!$E$58)))</f>
        <v>1.0249999999999999</v>
      </c>
      <c r="AB96" s="1098">
        <f ca="1">IF(AB$92=1,1,IF(AB$93&gt;0,(1+Inputs!$E$58),OFFSET('Monthly financials'!AB96,0,-12)*(1+Inputs!$E$58)))</f>
        <v>1.0249999999999999</v>
      </c>
      <c r="AC96" s="1098">
        <f ca="1">IF(AC$92=1,1,IF(AC$93&gt;0,(1+Inputs!$E$58),OFFSET('Monthly financials'!AC96,0,-12)*(1+Inputs!$E$58)))</f>
        <v>1.0249999999999999</v>
      </c>
      <c r="AD96" s="1098">
        <f ca="1">IF(AD$92=1,1,IF(AD$93&gt;0,(1+Inputs!$E$58),OFFSET('Monthly financials'!AD96,0,-12)*(1+Inputs!$E$58)))</f>
        <v>1.0249999999999999</v>
      </c>
      <c r="AE96" s="1098">
        <f ca="1">IF(AE$92=1,1,IF(AE$93&gt;0,(1+Inputs!$E$58),OFFSET('Monthly financials'!AE96,0,-12)*(1+Inputs!$E$58)))</f>
        <v>1.0249999999999999</v>
      </c>
      <c r="AF96" s="1098">
        <f ca="1">IF(AF$92=1,1,IF(AF$93&gt;0,(1+Inputs!$E$58),OFFSET('Monthly financials'!AF96,0,-12)*(1+Inputs!$E$58)))</f>
        <v>1.0249999999999999</v>
      </c>
      <c r="AG96" s="1098">
        <f ca="1">IF(AG$92=1,1,IF(AG$93&gt;0,(1+Inputs!$E$58),OFFSET('Monthly financials'!AG96,0,-12)*(1+Inputs!$E$58)))</f>
        <v>1.0249999999999999</v>
      </c>
      <c r="AH96" s="1098">
        <f ca="1">IF(AH$92=1,1,IF(AH$93&gt;0,(1+Inputs!$E$58),OFFSET('Monthly financials'!AH96,0,-12)*(1+Inputs!$E$58)))</f>
        <v>1.0506249999999999</v>
      </c>
      <c r="AI96" s="1098">
        <f ca="1">IF(AI$92=1,1,IF(AI$93&gt;0,(1+Inputs!$E$58),OFFSET('Monthly financials'!AI96,0,-12)*(1+Inputs!$E$58)))</f>
        <v>1.0506249999999999</v>
      </c>
      <c r="AJ96" s="1098">
        <f ca="1">IF(AJ$92=1,1,IF(AJ$93&gt;0,(1+Inputs!$E$58),OFFSET('Monthly financials'!AJ96,0,-12)*(1+Inputs!$E$58)))</f>
        <v>1.0506249999999999</v>
      </c>
      <c r="AK96" s="1098">
        <f ca="1">IF(AK$92=1,1,IF(AK$93&gt;0,(1+Inputs!$E$58),OFFSET('Monthly financials'!AK96,0,-12)*(1+Inputs!$E$58)))</f>
        <v>1.0506249999999999</v>
      </c>
      <c r="AL96" s="1098">
        <f ca="1">IF(AL$92=1,1,IF(AL$93&gt;0,(1+Inputs!$E$58),OFFSET('Monthly financials'!AL96,0,-12)*(1+Inputs!$E$58)))</f>
        <v>1.0506249999999999</v>
      </c>
      <c r="AM96" s="1098">
        <f ca="1">IF(AM$92=1,1,IF(AM$93&gt;0,(1+Inputs!$E$58),OFFSET('Monthly financials'!AM96,0,-12)*(1+Inputs!$E$58)))</f>
        <v>1.0506249999999999</v>
      </c>
      <c r="AN96" s="1098">
        <f ca="1">IF(AN$92=1,1,IF(AN$93&gt;0,(1+Inputs!$E$58),OFFSET('Monthly financials'!AN96,0,-12)*(1+Inputs!$E$58)))</f>
        <v>1.0506249999999999</v>
      </c>
      <c r="AO96" s="1098">
        <f ca="1">IF(AO$92=1,1,IF(AO$93&gt;0,(1+Inputs!$E$58),OFFSET('Monthly financials'!AO96,0,-12)*(1+Inputs!$E$58)))</f>
        <v>1.0506249999999999</v>
      </c>
      <c r="AP96" s="1098">
        <f ca="1">IF(AP$92=1,1,IF(AP$93&gt;0,(1+Inputs!$E$58),OFFSET('Monthly financials'!AP96,0,-12)*(1+Inputs!$E$58)))</f>
        <v>1.0506249999999999</v>
      </c>
      <c r="AQ96" s="1098">
        <f ca="1">IF(AQ$92=1,1,IF(AQ$93&gt;0,(1+Inputs!$E$58),OFFSET('Monthly financials'!AQ96,0,-12)*(1+Inputs!$E$58)))</f>
        <v>1.0506249999999999</v>
      </c>
      <c r="AR96" s="1098">
        <f ca="1">IF(AR$92=1,1,IF(AR$93&gt;0,(1+Inputs!$E$58),OFFSET('Monthly financials'!AR96,0,-12)*(1+Inputs!$E$58)))</f>
        <v>1.0506249999999999</v>
      </c>
      <c r="AS96" s="1098">
        <f ca="1">IF(AS$92=1,1,IF(AS$93&gt;0,(1+Inputs!$E$58),OFFSET('Monthly financials'!AS96,0,-12)*(1+Inputs!$E$58)))</f>
        <v>1.0506249999999999</v>
      </c>
      <c r="AT96" s="1098">
        <f ca="1">IF(AT$92=1,1,IF(AT$93&gt;0,(1+Inputs!$E$58),OFFSET('Monthly financials'!AT96,0,-12)*(1+Inputs!$E$58)))</f>
        <v>1.0768906249999999</v>
      </c>
      <c r="AU96" s="1098">
        <f ca="1">IF(AU$92=1,1,IF(AU$93&gt;0,(1+Inputs!$E$58),OFFSET('Monthly financials'!AU96,0,-12)*(1+Inputs!$E$58)))</f>
        <v>1.0768906249999999</v>
      </c>
      <c r="AV96" s="1098">
        <f ca="1">IF(AV$92=1,1,IF(AV$93&gt;0,(1+Inputs!$E$58),OFFSET('Monthly financials'!AV96,0,-12)*(1+Inputs!$E$58)))</f>
        <v>1.0768906249999999</v>
      </c>
      <c r="AW96" s="1098">
        <f ca="1">IF(AW$92=1,1,IF(AW$93&gt;0,(1+Inputs!$E$58),OFFSET('Monthly financials'!AW96,0,-12)*(1+Inputs!$E$58)))</f>
        <v>1.0768906249999999</v>
      </c>
      <c r="AX96" s="1098">
        <f ca="1">IF(AX$92=1,1,IF(AX$93&gt;0,(1+Inputs!$E$58),OFFSET('Monthly financials'!AX96,0,-12)*(1+Inputs!$E$58)))</f>
        <v>1.0768906249999999</v>
      </c>
      <c r="AY96" s="1098">
        <f ca="1">IF(AY$92=1,1,IF(AY$93&gt;0,(1+Inputs!$E$58),OFFSET('Monthly financials'!AY96,0,-12)*(1+Inputs!$E$58)))</f>
        <v>1.0768906249999999</v>
      </c>
      <c r="AZ96" s="1098">
        <f ca="1">IF(AZ$92=1,1,IF(AZ$93&gt;0,(1+Inputs!$E$58),OFFSET('Monthly financials'!AZ96,0,-12)*(1+Inputs!$E$58)))</f>
        <v>1.0768906249999999</v>
      </c>
      <c r="BA96" s="1098">
        <f ca="1">IF(BA$92=1,1,IF(BA$93&gt;0,(1+Inputs!$E$58),OFFSET('Monthly financials'!BA96,0,-12)*(1+Inputs!$E$58)))</f>
        <v>1.0768906249999999</v>
      </c>
      <c r="BB96" s="1098">
        <f ca="1">IF(BB$92=1,1,IF(BB$93&gt;0,(1+Inputs!$E$58),OFFSET('Monthly financials'!BB96,0,-12)*(1+Inputs!$E$58)))</f>
        <v>1.0768906249999999</v>
      </c>
      <c r="BC96" s="1098">
        <f ca="1">IF(BC$92=1,1,IF(BC$93&gt;0,(1+Inputs!$E$58),OFFSET('Monthly financials'!BC96,0,-12)*(1+Inputs!$E$58)))</f>
        <v>1.0768906249999999</v>
      </c>
      <c r="BD96" s="1098">
        <f ca="1">IF(BD$92=1,1,IF(BD$93&gt;0,(1+Inputs!$E$58),OFFSET('Monthly financials'!BD96,0,-12)*(1+Inputs!$E$58)))</f>
        <v>1.0768906249999999</v>
      </c>
      <c r="BE96" s="1098">
        <f ca="1">IF(BE$92=1,1,IF(BE$93&gt;0,(1+Inputs!$E$58),OFFSET('Monthly financials'!BE96,0,-12)*(1+Inputs!$E$58)))</f>
        <v>1.0768906249999999</v>
      </c>
      <c r="BF96" s="1098">
        <f ca="1">IF(BF$92=1,1,IF(BF$93&gt;0,(1+Inputs!$E$58),OFFSET('Monthly financials'!BF96,0,-12)*(1+Inputs!$E$58)))</f>
        <v>1.1038128906249998</v>
      </c>
      <c r="BG96" s="1098">
        <f ca="1">IF(BG$92=1,1,IF(BG$93&gt;0,(1+Inputs!$E$58),OFFSET('Monthly financials'!BG96,0,-12)*(1+Inputs!$E$58)))</f>
        <v>1.1038128906249998</v>
      </c>
      <c r="BH96" s="1098">
        <f ca="1">IF(BH$92=1,1,IF(BH$93&gt;0,(1+Inputs!$E$58),OFFSET('Monthly financials'!BH96,0,-12)*(1+Inputs!$E$58)))</f>
        <v>1.1038128906249998</v>
      </c>
      <c r="BI96" s="1098">
        <f ca="1">IF(BI$92=1,1,IF(BI$93&gt;0,(1+Inputs!$E$58),OFFSET('Monthly financials'!BI96,0,-12)*(1+Inputs!$E$58)))</f>
        <v>1.1038128906249998</v>
      </c>
      <c r="BJ96" s="1098">
        <f ca="1">IF(BJ$92=1,1,IF(BJ$93&gt;0,(1+Inputs!$E$58),OFFSET('Monthly financials'!BJ96,0,-12)*(1+Inputs!$E$58)))</f>
        <v>1.1038128906249998</v>
      </c>
      <c r="BK96" s="1098">
        <f ca="1">IF(BK$92=1,1,IF(BK$93&gt;0,(1+Inputs!$E$58),OFFSET('Monthly financials'!BK96,0,-12)*(1+Inputs!$E$58)))</f>
        <v>1.1038128906249998</v>
      </c>
      <c r="BL96" s="1098">
        <f ca="1">IF(BL$92=1,1,IF(BL$93&gt;0,(1+Inputs!$E$58),OFFSET('Monthly financials'!BL96,0,-12)*(1+Inputs!$E$58)))</f>
        <v>1.1038128906249998</v>
      </c>
      <c r="BM96" s="1098">
        <f ca="1">IF(BM$92=1,1,IF(BM$93&gt;0,(1+Inputs!$E$58),OFFSET('Monthly financials'!BM96,0,-12)*(1+Inputs!$E$58)))</f>
        <v>1.1038128906249998</v>
      </c>
      <c r="BN96" s="1098">
        <f ca="1">IF(BN$92=1,1,IF(BN$93&gt;0,(1+Inputs!$E$58),OFFSET('Monthly financials'!BN96,0,-12)*(1+Inputs!$E$58)))</f>
        <v>1.1038128906249998</v>
      </c>
      <c r="BO96" s="1098">
        <f ca="1">IF(BO$92=1,1,IF(BO$93&gt;0,(1+Inputs!$E$58),OFFSET('Monthly financials'!BO96,0,-12)*(1+Inputs!$E$58)))</f>
        <v>1.1038128906249998</v>
      </c>
      <c r="BP96" s="1098">
        <f ca="1">IF(BP$92=1,1,IF(BP$93&gt;0,(1+Inputs!$E$58),OFFSET('Monthly financials'!BP96,0,-12)*(1+Inputs!$E$58)))</f>
        <v>1.1038128906249998</v>
      </c>
      <c r="BQ96" s="1098">
        <f ca="1">IF(BQ$92=1,1,IF(BQ$93&gt;0,(1+Inputs!$E$58),OFFSET('Monthly financials'!BQ96,0,-12)*(1+Inputs!$E$58)))</f>
        <v>1.1038128906249998</v>
      </c>
      <c r="BR96" s="1098">
        <f ca="1">IF(BR$92=1,1,IF(BR$93&gt;0,(1+Inputs!$E$58),OFFSET('Monthly financials'!BR96,0,-12)*(1+Inputs!$E$58)))</f>
        <v>1.1314082128906247</v>
      </c>
      <c r="BS96" s="1098">
        <f ca="1">IF(BS$92=1,1,IF(BS$93&gt;0,(1+Inputs!$E$58),OFFSET('Monthly financials'!BS96,0,-12)*(1+Inputs!$E$58)))</f>
        <v>1.1314082128906247</v>
      </c>
      <c r="BT96" s="1098">
        <f ca="1">IF(BT$92=1,1,IF(BT$93&gt;0,(1+Inputs!$E$58),OFFSET('Monthly financials'!BT96,0,-12)*(1+Inputs!$E$58)))</f>
        <v>1.1314082128906247</v>
      </c>
      <c r="BU96" s="1098">
        <f ca="1">IF(BU$92=1,1,IF(BU$93&gt;0,(1+Inputs!$E$58),OFFSET('Monthly financials'!BU96,0,-12)*(1+Inputs!$E$58)))</f>
        <v>1.1314082128906247</v>
      </c>
      <c r="BV96" s="1098">
        <f ca="1">IF(BV$92=1,1,IF(BV$93&gt;0,(1+Inputs!$E$58),OFFSET('Monthly financials'!BV96,0,-12)*(1+Inputs!$E$58)))</f>
        <v>1.1314082128906247</v>
      </c>
      <c r="BW96" s="1098">
        <f ca="1">IF(BW$92=1,1,IF(BW$93&gt;0,(1+Inputs!$E$58),OFFSET('Monthly financials'!BW96,0,-12)*(1+Inputs!$E$58)))</f>
        <v>1.1314082128906247</v>
      </c>
      <c r="BX96" s="1098">
        <f ca="1">IF(BX$92=1,1,IF(BX$93&gt;0,(1+Inputs!$E$58),OFFSET('Monthly financials'!BX96,0,-12)*(1+Inputs!$E$58)))</f>
        <v>1.1314082128906247</v>
      </c>
      <c r="BY96" s="1098">
        <f ca="1">IF(BY$92=1,1,IF(BY$93&gt;0,(1+Inputs!$E$58),OFFSET('Monthly financials'!BY96,0,-12)*(1+Inputs!$E$58)))</f>
        <v>1.1314082128906247</v>
      </c>
      <c r="BZ96" s="1098">
        <f ca="1">IF(BZ$92=1,1,IF(BZ$93&gt;0,(1+Inputs!$E$58),OFFSET('Monthly financials'!BZ96,0,-12)*(1+Inputs!$E$58)))</f>
        <v>1.1314082128906247</v>
      </c>
      <c r="CA96" s="1098">
        <f ca="1">IF(CA$92=1,1,IF(CA$93&gt;0,(1+Inputs!$E$58),OFFSET('Monthly financials'!CA96,0,-12)*(1+Inputs!$E$58)))</f>
        <v>1.1314082128906247</v>
      </c>
      <c r="CB96" s="1098">
        <f ca="1">IF(CB$92=1,1,IF(CB$93&gt;0,(1+Inputs!$E$58),OFFSET('Monthly financials'!CB96,0,-12)*(1+Inputs!$E$58)))</f>
        <v>1.1314082128906247</v>
      </c>
      <c r="CC96" s="1098">
        <f ca="1">IF(CC$92=1,1,IF(CC$93&gt;0,(1+Inputs!$E$58),OFFSET('Monthly financials'!CC96,0,-12)*(1+Inputs!$E$58)))</f>
        <v>1.1314082128906247</v>
      </c>
      <c r="CD96" s="1098">
        <f ca="1">IF(CD$92=1,1,IF(CD$93&gt;0,(1+Inputs!$E$58),OFFSET('Monthly financials'!CD96,0,-12)*(1+Inputs!$E$58)))</f>
        <v>1.1596934182128902</v>
      </c>
      <c r="CE96" s="1098">
        <f ca="1">IF(CE$92=1,1,IF(CE$93&gt;0,(1+Inputs!$E$58),OFFSET('Monthly financials'!CE96,0,-12)*(1+Inputs!$E$58)))</f>
        <v>1.1596934182128902</v>
      </c>
      <c r="CF96" s="1098">
        <f ca="1">IF(CF$92=1,1,IF(CF$93&gt;0,(1+Inputs!$E$58),OFFSET('Monthly financials'!CF96,0,-12)*(1+Inputs!$E$58)))</f>
        <v>1.1596934182128902</v>
      </c>
      <c r="CG96" s="1098">
        <f ca="1">IF(CG$92=1,1,IF(CG$93&gt;0,(1+Inputs!$E$58),OFFSET('Monthly financials'!CG96,0,-12)*(1+Inputs!$E$58)))</f>
        <v>1.1596934182128902</v>
      </c>
      <c r="CH96" s="1098">
        <f ca="1">IF(CH$92=1,1,IF(CH$93&gt;0,(1+Inputs!$E$58),OFFSET('Monthly financials'!CH96,0,-12)*(1+Inputs!$E$58)))</f>
        <v>1.1596934182128902</v>
      </c>
      <c r="CI96" s="1098">
        <f ca="1">IF(CI$92=1,1,IF(CI$93&gt;0,(1+Inputs!$E$58),OFFSET('Monthly financials'!CI96,0,-12)*(1+Inputs!$E$58)))</f>
        <v>1.1596934182128902</v>
      </c>
      <c r="CJ96" s="1098">
        <f ca="1">IF(CJ$92=1,1,IF(CJ$93&gt;0,(1+Inputs!$E$58),OFFSET('Monthly financials'!CJ96,0,-12)*(1+Inputs!$E$58)))</f>
        <v>1.1596934182128902</v>
      </c>
      <c r="CK96" s="1098">
        <f ca="1">IF(CK$92=1,1,IF(CK$93&gt;0,(1+Inputs!$E$58),OFFSET('Monthly financials'!CK96,0,-12)*(1+Inputs!$E$58)))</f>
        <v>1.1596934182128902</v>
      </c>
      <c r="CL96" s="1098">
        <f ca="1">IF(CL$92=1,1,IF(CL$93&gt;0,(1+Inputs!$E$58),OFFSET('Monthly financials'!CL96,0,-12)*(1+Inputs!$E$58)))</f>
        <v>1.1596934182128902</v>
      </c>
      <c r="CM96" s="1098">
        <f ca="1">IF(CM$92=1,1,IF(CM$93&gt;0,(1+Inputs!$E$58),OFFSET('Monthly financials'!CM96,0,-12)*(1+Inputs!$E$58)))</f>
        <v>1.1596934182128902</v>
      </c>
      <c r="CN96" s="1098">
        <f ca="1">IF(CN$92=1,1,IF(CN$93&gt;0,(1+Inputs!$E$58),OFFSET('Monthly financials'!CN96,0,-12)*(1+Inputs!$E$58)))</f>
        <v>1.1596934182128902</v>
      </c>
      <c r="CO96" s="1098">
        <f ca="1">IF(CO$92=1,1,IF(CO$93&gt;0,(1+Inputs!$E$58),OFFSET('Monthly financials'!CO96,0,-12)*(1+Inputs!$E$58)))</f>
        <v>1.1596934182128902</v>
      </c>
      <c r="CP96" s="1098">
        <f ca="1">IF(CP$92=1,1,IF(CP$93&gt;0,(1+Inputs!$E$58),OFFSET('Monthly financials'!CP96,0,-12)*(1+Inputs!$E$58)))</f>
        <v>1.1886857536682123</v>
      </c>
      <c r="CQ96" s="1098">
        <f ca="1">IF(CQ$92=1,1,IF(CQ$93&gt;0,(1+Inputs!$E$58),OFFSET('Monthly financials'!CQ96,0,-12)*(1+Inputs!$E$58)))</f>
        <v>1.1886857536682123</v>
      </c>
      <c r="CR96" s="1098">
        <f ca="1">IF(CR$92=1,1,IF(CR$93&gt;0,(1+Inputs!$E$58),OFFSET('Monthly financials'!CR96,0,-12)*(1+Inputs!$E$58)))</f>
        <v>1.1886857536682123</v>
      </c>
      <c r="CS96" s="1098">
        <f ca="1">IF(CS$92=1,1,IF(CS$93&gt;0,(1+Inputs!$E$58),OFFSET('Monthly financials'!CS96,0,-12)*(1+Inputs!$E$58)))</f>
        <v>1.1886857536682123</v>
      </c>
      <c r="CT96" s="1098">
        <f ca="1">IF(CT$92=1,1,IF(CT$93&gt;0,(1+Inputs!$E$58),OFFSET('Monthly financials'!CT96,0,-12)*(1+Inputs!$E$58)))</f>
        <v>1.1886857536682123</v>
      </c>
      <c r="CU96" s="1098">
        <f ca="1">IF(CU$92=1,1,IF(CU$93&gt;0,(1+Inputs!$E$58),OFFSET('Monthly financials'!CU96,0,-12)*(1+Inputs!$E$58)))</f>
        <v>1.1886857536682123</v>
      </c>
      <c r="CV96" s="1098">
        <f ca="1">IF(CV$92=1,1,IF(CV$93&gt;0,(1+Inputs!$E$58),OFFSET('Monthly financials'!CV96,0,-12)*(1+Inputs!$E$58)))</f>
        <v>1.1886857536682123</v>
      </c>
      <c r="CW96" s="1098">
        <f ca="1">IF(CW$92=1,1,IF(CW$93&gt;0,(1+Inputs!$E$58),OFFSET('Monthly financials'!CW96,0,-12)*(1+Inputs!$E$58)))</f>
        <v>1.1886857536682123</v>
      </c>
      <c r="CX96" s="1098">
        <f ca="1">IF(CX$92=1,1,IF(CX$93&gt;0,(1+Inputs!$E$58),OFFSET('Monthly financials'!CX96,0,-12)*(1+Inputs!$E$58)))</f>
        <v>1.1886857536682123</v>
      </c>
      <c r="CY96" s="1098">
        <f ca="1">IF(CY$92=1,1,IF(CY$93&gt;0,(1+Inputs!$E$58),OFFSET('Monthly financials'!CY96,0,-12)*(1+Inputs!$E$58)))</f>
        <v>1.1886857536682123</v>
      </c>
      <c r="CZ96" s="1098">
        <f ca="1">IF(CZ$92=1,1,IF(CZ$93&gt;0,(1+Inputs!$E$58),OFFSET('Monthly financials'!CZ96,0,-12)*(1+Inputs!$E$58)))</f>
        <v>1.1886857536682123</v>
      </c>
      <c r="DA96" s="1098">
        <f ca="1">IF(DA$92=1,1,IF(DA$93&gt;0,(1+Inputs!$E$58),OFFSET('Monthly financials'!DA96,0,-12)*(1+Inputs!$E$58)))</f>
        <v>1.1886857536682123</v>
      </c>
      <c r="DB96" s="1098">
        <f ca="1">IF(DB$92=1,1,IF(DB$93&gt;0,(1+Inputs!$E$58),OFFSET('Monthly financials'!DB96,0,-12)*(1+Inputs!$E$58)))</f>
        <v>1.2184028975099175</v>
      </c>
      <c r="DC96" s="1098">
        <f ca="1">IF(DC$92=1,1,IF(DC$93&gt;0,(1+Inputs!$E$58),OFFSET('Monthly financials'!DC96,0,-12)*(1+Inputs!$E$58)))</f>
        <v>1.2184028975099175</v>
      </c>
      <c r="DD96" s="1098">
        <f ca="1">IF(DD$92=1,1,IF(DD$93&gt;0,(1+Inputs!$E$58),OFFSET('Monthly financials'!DD96,0,-12)*(1+Inputs!$E$58)))</f>
        <v>1.2184028975099175</v>
      </c>
      <c r="DE96" s="1098">
        <f ca="1">IF(DE$92=1,1,IF(DE$93&gt;0,(1+Inputs!$E$58),OFFSET('Monthly financials'!DE96,0,-12)*(1+Inputs!$E$58)))</f>
        <v>1.2184028975099175</v>
      </c>
      <c r="DF96" s="1098">
        <f ca="1">IF(DF$92=1,1,IF(DF$93&gt;0,(1+Inputs!$E$58),OFFSET('Monthly financials'!DF96,0,-12)*(1+Inputs!$E$58)))</f>
        <v>1.2184028975099175</v>
      </c>
      <c r="DG96" s="1098">
        <f ca="1">IF(DG$92=1,1,IF(DG$93&gt;0,(1+Inputs!$E$58),OFFSET('Monthly financials'!DG96,0,-12)*(1+Inputs!$E$58)))</f>
        <v>1.2184028975099175</v>
      </c>
      <c r="DH96" s="1098">
        <f ca="1">IF(DH$92=1,1,IF(DH$93&gt;0,(1+Inputs!$E$58),OFFSET('Monthly financials'!DH96,0,-12)*(1+Inputs!$E$58)))</f>
        <v>1.2184028975099175</v>
      </c>
      <c r="DI96" s="1098">
        <f ca="1">IF(DI$92=1,1,IF(DI$93&gt;0,(1+Inputs!$E$58),OFFSET('Monthly financials'!DI96,0,-12)*(1+Inputs!$E$58)))</f>
        <v>1.2184028975099175</v>
      </c>
      <c r="DJ96" s="1098">
        <f ca="1">IF(DJ$92=1,1,IF(DJ$93&gt;0,(1+Inputs!$E$58),OFFSET('Monthly financials'!DJ96,0,-12)*(1+Inputs!$E$58)))</f>
        <v>1.2184028975099175</v>
      </c>
      <c r="DK96" s="1098">
        <f ca="1">IF(DK$92=1,1,IF(DK$93&gt;0,(1+Inputs!$E$58),OFFSET('Monthly financials'!DK96,0,-12)*(1+Inputs!$E$58)))</f>
        <v>1.2184028975099175</v>
      </c>
      <c r="DL96" s="1098">
        <f ca="1">IF(DL$92=1,1,IF(DL$93&gt;0,(1+Inputs!$E$58),OFFSET('Monthly financials'!DL96,0,-12)*(1+Inputs!$E$58)))</f>
        <v>1.2184028975099175</v>
      </c>
      <c r="DM96" s="1098">
        <f ca="1">IF(DM$92=1,1,IF(DM$93&gt;0,(1+Inputs!$E$58),OFFSET('Monthly financials'!DM96,0,-12)*(1+Inputs!$E$58)))</f>
        <v>1.2184028975099175</v>
      </c>
      <c r="DN96" s="1098">
        <f ca="1">IF(DN$92=1,1,IF(DN$93&gt;0,(1+Inputs!$E$58),OFFSET('Monthly financials'!DN96,0,-12)*(1+Inputs!$E$58)))</f>
        <v>1.2488629699476652</v>
      </c>
      <c r="DO96" s="1098">
        <f ca="1">IF(DO$92=1,1,IF(DO$93&gt;0,(1+Inputs!$E$58),OFFSET('Monthly financials'!DO96,0,-12)*(1+Inputs!$E$58)))</f>
        <v>1.2488629699476652</v>
      </c>
      <c r="DP96" s="1098">
        <f ca="1">IF(DP$92=1,1,IF(DP$93&gt;0,(1+Inputs!$E$58),OFFSET('Monthly financials'!DP96,0,-12)*(1+Inputs!$E$58)))</f>
        <v>1.2488629699476652</v>
      </c>
      <c r="DQ96" s="1098">
        <f ca="1">IF(DQ$92=1,1,IF(DQ$93&gt;0,(1+Inputs!$E$58),OFFSET('Monthly financials'!DQ96,0,-12)*(1+Inputs!$E$58)))</f>
        <v>1.2488629699476652</v>
      </c>
      <c r="DR96" s="1098">
        <f ca="1">IF(DR$92=1,1,IF(DR$93&gt;0,(1+Inputs!$E$58),OFFSET('Monthly financials'!DR96,0,-12)*(1+Inputs!$E$58)))</f>
        <v>1.2488629699476652</v>
      </c>
      <c r="DS96" s="1098">
        <f ca="1">IF(DS$92=1,1,IF(DS$93&gt;0,(1+Inputs!$E$58),OFFSET('Monthly financials'!DS96,0,-12)*(1+Inputs!$E$58)))</f>
        <v>1.2488629699476652</v>
      </c>
      <c r="DT96" s="1098">
        <f ca="1">IF(DT$92=1,1,IF(DT$93&gt;0,(1+Inputs!$E$58),OFFSET('Monthly financials'!DT96,0,-12)*(1+Inputs!$E$58)))</f>
        <v>1.2488629699476652</v>
      </c>
      <c r="DU96" s="1098">
        <f ca="1">IF(DU$92=1,1,IF(DU$93&gt;0,(1+Inputs!$E$58),OFFSET('Monthly financials'!DU96,0,-12)*(1+Inputs!$E$58)))</f>
        <v>1.2488629699476652</v>
      </c>
    </row>
    <row r="97" spans="1:126" ht="14.45" hidden="1" outlineLevel="1" x14ac:dyDescent="0.3">
      <c r="B97" s="978"/>
      <c r="C97" s="197" t="s">
        <v>430</v>
      </c>
      <c r="F97" s="752">
        <v>1</v>
      </c>
      <c r="G97" s="1098">
        <f ca="1">IF(G$92=1,1,IF(G$93&gt;0,(1+Inputs!$E$59),OFFSET('Monthly financials'!G97,0,-12)*(1+Inputs!$E$59)))</f>
        <v>1</v>
      </c>
      <c r="H97" s="1098">
        <f ca="1">IF(H$92=1,1,IF(H$93&gt;0,(1+Inputs!$E$59),OFFSET('Monthly financials'!H97,0,-12)*(1+Inputs!$E$59)))</f>
        <v>1</v>
      </c>
      <c r="I97" s="1098">
        <f ca="1">IF(I$92=1,1,IF(I$93&gt;0,(1+Inputs!$E$59),OFFSET('Monthly financials'!I97,0,-12)*(1+Inputs!$E$59)))</f>
        <v>1</v>
      </c>
      <c r="J97" s="1098">
        <f ca="1">IF(J$92=1,1,IF(J$93&gt;0,(1+Inputs!$E$59),OFFSET('Monthly financials'!J97,0,-12)*(1+Inputs!$E$59)))</f>
        <v>1</v>
      </c>
      <c r="K97" s="1098">
        <f ca="1">IF(K$92=1,1,IF(K$93&gt;0,(1+Inputs!$E$59),OFFSET('Monthly financials'!K97,0,-12)*(1+Inputs!$E$59)))</f>
        <v>1</v>
      </c>
      <c r="L97" s="1098">
        <f ca="1">IF(L$92=1,1,IF(L$93&gt;0,(1+Inputs!$E$59),OFFSET('Monthly financials'!L97,0,-12)*(1+Inputs!$E$59)))</f>
        <v>1</v>
      </c>
      <c r="M97" s="1098">
        <f ca="1">IF(M$92=1,1,IF(M$93&gt;0,(1+Inputs!$E$59),OFFSET('Monthly financials'!M97,0,-12)*(1+Inputs!$E$59)))</f>
        <v>1</v>
      </c>
      <c r="N97" s="1098">
        <f ca="1">IF(N$92=1,1,IF(N$93&gt;0,(1+Inputs!$E$59),OFFSET('Monthly financials'!N97,0,-12)*(1+Inputs!$E$59)))</f>
        <v>1</v>
      </c>
      <c r="O97" s="1098">
        <f ca="1">IF(O$92=1,1,IF(O$93&gt;0,(1+Inputs!$E$59),OFFSET('Monthly financials'!O97,0,-12)*(1+Inputs!$E$59)))</f>
        <v>1</v>
      </c>
      <c r="P97" s="1098">
        <f ca="1">IF(P$92=1,1,IF(P$93&gt;0,(1+Inputs!$E$59),OFFSET('Monthly financials'!P97,0,-12)*(1+Inputs!$E$59)))</f>
        <v>1</v>
      </c>
      <c r="Q97" s="1098">
        <f ca="1">IF(Q$92=1,1,IF(Q$93&gt;0,(1+Inputs!$E$59),OFFSET('Monthly financials'!Q97,0,-12)*(1+Inputs!$E$59)))</f>
        <v>1</v>
      </c>
      <c r="R97" s="1098">
        <f ca="1">IF(R$92=1,1,IF(R$93&gt;0,(1+Inputs!$E$59),OFFSET('Monthly financials'!R97,0,-12)*(1+Inputs!$E$59)))</f>
        <v>1</v>
      </c>
      <c r="S97" s="1098">
        <f ca="1">IF(S$92=1,1,IF(S$93&gt;0,(1+Inputs!$E$59),OFFSET('Monthly financials'!S97,0,-12)*(1+Inputs!$E$59)))</f>
        <v>1</v>
      </c>
      <c r="T97" s="1098">
        <f ca="1">IF(T$92=1,1,IF(T$93&gt;0,(1+Inputs!$E$59),OFFSET('Monthly financials'!T97,0,-12)*(1+Inputs!$E$59)))</f>
        <v>1</v>
      </c>
      <c r="U97" s="1098">
        <f ca="1">IF(U$92=1,1,IF(U$93&gt;0,(1+Inputs!$E$59),OFFSET('Monthly financials'!U97,0,-12)*(1+Inputs!$E$59)))</f>
        <v>1</v>
      </c>
      <c r="V97" s="1098">
        <f ca="1">IF(V$92=1,1,IF(V$93&gt;0,(1+Inputs!$E$59),OFFSET('Monthly financials'!V97,0,-12)*(1+Inputs!$E$59)))</f>
        <v>1.0249999999999999</v>
      </c>
      <c r="W97" s="1098">
        <f ca="1">IF(W$92=1,1,IF(W$93&gt;0,(1+Inputs!$E$59),OFFSET('Monthly financials'!W97,0,-12)*(1+Inputs!$E$59)))</f>
        <v>1.0249999999999999</v>
      </c>
      <c r="X97" s="1098">
        <f ca="1">IF(X$92=1,1,IF(X$93&gt;0,(1+Inputs!$E$59),OFFSET('Monthly financials'!X97,0,-12)*(1+Inputs!$E$59)))</f>
        <v>1.0249999999999999</v>
      </c>
      <c r="Y97" s="1098">
        <f ca="1">IF(Y$92=1,1,IF(Y$93&gt;0,(1+Inputs!$E$59),OFFSET('Monthly financials'!Y97,0,-12)*(1+Inputs!$E$59)))</f>
        <v>1.0249999999999999</v>
      </c>
      <c r="Z97" s="1098">
        <f ca="1">IF(Z$92=1,1,IF(Z$93&gt;0,(1+Inputs!$E$59),OFFSET('Monthly financials'!Z97,0,-12)*(1+Inputs!$E$59)))</f>
        <v>1.0249999999999999</v>
      </c>
      <c r="AA97" s="1098">
        <f ca="1">IF(AA$92=1,1,IF(AA$93&gt;0,(1+Inputs!$E$59),OFFSET('Monthly financials'!AA97,0,-12)*(1+Inputs!$E$59)))</f>
        <v>1.0249999999999999</v>
      </c>
      <c r="AB97" s="1098">
        <f ca="1">IF(AB$92=1,1,IF(AB$93&gt;0,(1+Inputs!$E$59),OFFSET('Monthly financials'!AB97,0,-12)*(1+Inputs!$E$59)))</f>
        <v>1.0249999999999999</v>
      </c>
      <c r="AC97" s="1098">
        <f ca="1">IF(AC$92=1,1,IF(AC$93&gt;0,(1+Inputs!$E$59),OFFSET('Monthly financials'!AC97,0,-12)*(1+Inputs!$E$59)))</f>
        <v>1.0249999999999999</v>
      </c>
      <c r="AD97" s="1098">
        <f ca="1">IF(AD$92=1,1,IF(AD$93&gt;0,(1+Inputs!$E$59),OFFSET('Monthly financials'!AD97,0,-12)*(1+Inputs!$E$59)))</f>
        <v>1.0249999999999999</v>
      </c>
      <c r="AE97" s="1098">
        <f ca="1">IF(AE$92=1,1,IF(AE$93&gt;0,(1+Inputs!$E$59),OFFSET('Monthly financials'!AE97,0,-12)*(1+Inputs!$E$59)))</f>
        <v>1.0249999999999999</v>
      </c>
      <c r="AF97" s="1098">
        <f ca="1">IF(AF$92=1,1,IF(AF$93&gt;0,(1+Inputs!$E$59),OFFSET('Monthly financials'!AF97,0,-12)*(1+Inputs!$E$59)))</f>
        <v>1.0249999999999999</v>
      </c>
      <c r="AG97" s="1098">
        <f ca="1">IF(AG$92=1,1,IF(AG$93&gt;0,(1+Inputs!$E$59),OFFSET('Monthly financials'!AG97,0,-12)*(1+Inputs!$E$59)))</f>
        <v>1.0249999999999999</v>
      </c>
      <c r="AH97" s="1098">
        <f ca="1">IF(AH$92=1,1,IF(AH$93&gt;0,(1+Inputs!$E$59),OFFSET('Monthly financials'!AH97,0,-12)*(1+Inputs!$E$59)))</f>
        <v>1.0506249999999999</v>
      </c>
      <c r="AI97" s="1098">
        <f ca="1">IF(AI$92=1,1,IF(AI$93&gt;0,(1+Inputs!$E$59),OFFSET('Monthly financials'!AI97,0,-12)*(1+Inputs!$E$59)))</f>
        <v>1.0506249999999999</v>
      </c>
      <c r="AJ97" s="1098">
        <f ca="1">IF(AJ$92=1,1,IF(AJ$93&gt;0,(1+Inputs!$E$59),OFFSET('Monthly financials'!AJ97,0,-12)*(1+Inputs!$E$59)))</f>
        <v>1.0506249999999999</v>
      </c>
      <c r="AK97" s="1098">
        <f ca="1">IF(AK$92=1,1,IF(AK$93&gt;0,(1+Inputs!$E$59),OFFSET('Monthly financials'!AK97,0,-12)*(1+Inputs!$E$59)))</f>
        <v>1.0506249999999999</v>
      </c>
      <c r="AL97" s="1098">
        <f ca="1">IF(AL$92=1,1,IF(AL$93&gt;0,(1+Inputs!$E$59),OFFSET('Monthly financials'!AL97,0,-12)*(1+Inputs!$E$59)))</f>
        <v>1.0506249999999999</v>
      </c>
      <c r="AM97" s="1098">
        <f ca="1">IF(AM$92=1,1,IF(AM$93&gt;0,(1+Inputs!$E$59),OFFSET('Monthly financials'!AM97,0,-12)*(1+Inputs!$E$59)))</f>
        <v>1.0506249999999999</v>
      </c>
      <c r="AN97" s="1098">
        <f ca="1">IF(AN$92=1,1,IF(AN$93&gt;0,(1+Inputs!$E$59),OFFSET('Monthly financials'!AN97,0,-12)*(1+Inputs!$E$59)))</f>
        <v>1.0506249999999999</v>
      </c>
      <c r="AO97" s="1098">
        <f ca="1">IF(AO$92=1,1,IF(AO$93&gt;0,(1+Inputs!$E$59),OFFSET('Monthly financials'!AO97,0,-12)*(1+Inputs!$E$59)))</f>
        <v>1.0506249999999999</v>
      </c>
      <c r="AP97" s="1098">
        <f ca="1">IF(AP$92=1,1,IF(AP$93&gt;0,(1+Inputs!$E$59),OFFSET('Monthly financials'!AP97,0,-12)*(1+Inputs!$E$59)))</f>
        <v>1.0506249999999999</v>
      </c>
      <c r="AQ97" s="1098">
        <f ca="1">IF(AQ$92=1,1,IF(AQ$93&gt;0,(1+Inputs!$E$59),OFFSET('Monthly financials'!AQ97,0,-12)*(1+Inputs!$E$59)))</f>
        <v>1.0506249999999999</v>
      </c>
      <c r="AR97" s="1098">
        <f ca="1">IF(AR$92=1,1,IF(AR$93&gt;0,(1+Inputs!$E$59),OFFSET('Monthly financials'!AR97,0,-12)*(1+Inputs!$E$59)))</f>
        <v>1.0506249999999999</v>
      </c>
      <c r="AS97" s="1098">
        <f ca="1">IF(AS$92=1,1,IF(AS$93&gt;0,(1+Inputs!$E$59),OFFSET('Monthly financials'!AS97,0,-12)*(1+Inputs!$E$59)))</f>
        <v>1.0506249999999999</v>
      </c>
      <c r="AT97" s="1098">
        <f ca="1">IF(AT$92=1,1,IF(AT$93&gt;0,(1+Inputs!$E$59),OFFSET('Monthly financials'!AT97,0,-12)*(1+Inputs!$E$59)))</f>
        <v>1.0768906249999999</v>
      </c>
      <c r="AU97" s="1098">
        <f ca="1">IF(AU$92=1,1,IF(AU$93&gt;0,(1+Inputs!$E$59),OFFSET('Monthly financials'!AU97,0,-12)*(1+Inputs!$E$59)))</f>
        <v>1.0768906249999999</v>
      </c>
      <c r="AV97" s="1098">
        <f ca="1">IF(AV$92=1,1,IF(AV$93&gt;0,(1+Inputs!$E$59),OFFSET('Monthly financials'!AV97,0,-12)*(1+Inputs!$E$59)))</f>
        <v>1.0768906249999999</v>
      </c>
      <c r="AW97" s="1098">
        <f ca="1">IF(AW$92=1,1,IF(AW$93&gt;0,(1+Inputs!$E$59),OFFSET('Monthly financials'!AW97,0,-12)*(1+Inputs!$E$59)))</f>
        <v>1.0768906249999999</v>
      </c>
      <c r="AX97" s="1098">
        <f ca="1">IF(AX$92=1,1,IF(AX$93&gt;0,(1+Inputs!$E$59),OFFSET('Monthly financials'!AX97,0,-12)*(1+Inputs!$E$59)))</f>
        <v>1.0768906249999999</v>
      </c>
      <c r="AY97" s="1098">
        <f ca="1">IF(AY$92=1,1,IF(AY$93&gt;0,(1+Inputs!$E$59),OFFSET('Monthly financials'!AY97,0,-12)*(1+Inputs!$E$59)))</f>
        <v>1.0768906249999999</v>
      </c>
      <c r="AZ97" s="1098">
        <f ca="1">IF(AZ$92=1,1,IF(AZ$93&gt;0,(1+Inputs!$E$59),OFFSET('Monthly financials'!AZ97,0,-12)*(1+Inputs!$E$59)))</f>
        <v>1.0768906249999999</v>
      </c>
      <c r="BA97" s="1098">
        <f ca="1">IF(BA$92=1,1,IF(BA$93&gt;0,(1+Inputs!$E$59),OFFSET('Monthly financials'!BA97,0,-12)*(1+Inputs!$E$59)))</f>
        <v>1.0768906249999999</v>
      </c>
      <c r="BB97" s="1098">
        <f ca="1">IF(BB$92=1,1,IF(BB$93&gt;0,(1+Inputs!$E$59),OFFSET('Monthly financials'!BB97,0,-12)*(1+Inputs!$E$59)))</f>
        <v>1.0768906249999999</v>
      </c>
      <c r="BC97" s="1098">
        <f ca="1">IF(BC$92=1,1,IF(BC$93&gt;0,(1+Inputs!$E$59),OFFSET('Monthly financials'!BC97,0,-12)*(1+Inputs!$E$59)))</f>
        <v>1.0768906249999999</v>
      </c>
      <c r="BD97" s="1098">
        <f ca="1">IF(BD$92=1,1,IF(BD$93&gt;0,(1+Inputs!$E$59),OFFSET('Monthly financials'!BD97,0,-12)*(1+Inputs!$E$59)))</f>
        <v>1.0768906249999999</v>
      </c>
      <c r="BE97" s="1098">
        <f ca="1">IF(BE$92=1,1,IF(BE$93&gt;0,(1+Inputs!$E$59),OFFSET('Monthly financials'!BE97,0,-12)*(1+Inputs!$E$59)))</f>
        <v>1.0768906249999999</v>
      </c>
      <c r="BF97" s="1098">
        <f ca="1">IF(BF$92=1,1,IF(BF$93&gt;0,(1+Inputs!$E$59),OFFSET('Monthly financials'!BF97,0,-12)*(1+Inputs!$E$59)))</f>
        <v>1.1038128906249998</v>
      </c>
      <c r="BG97" s="1098">
        <f ca="1">IF(BG$92=1,1,IF(BG$93&gt;0,(1+Inputs!$E$59),OFFSET('Monthly financials'!BG97,0,-12)*(1+Inputs!$E$59)))</f>
        <v>1.1038128906249998</v>
      </c>
      <c r="BH97" s="1098">
        <f ca="1">IF(BH$92=1,1,IF(BH$93&gt;0,(1+Inputs!$E$59),OFFSET('Monthly financials'!BH97,0,-12)*(1+Inputs!$E$59)))</f>
        <v>1.1038128906249998</v>
      </c>
      <c r="BI97" s="1098">
        <f ca="1">IF(BI$92=1,1,IF(BI$93&gt;0,(1+Inputs!$E$59),OFFSET('Monthly financials'!BI97,0,-12)*(1+Inputs!$E$59)))</f>
        <v>1.1038128906249998</v>
      </c>
      <c r="BJ97" s="1098">
        <f ca="1">IF(BJ$92=1,1,IF(BJ$93&gt;0,(1+Inputs!$E$59),OFFSET('Monthly financials'!BJ97,0,-12)*(1+Inputs!$E$59)))</f>
        <v>1.1038128906249998</v>
      </c>
      <c r="BK97" s="1098">
        <f ca="1">IF(BK$92=1,1,IF(BK$93&gt;0,(1+Inputs!$E$59),OFFSET('Monthly financials'!BK97,0,-12)*(1+Inputs!$E$59)))</f>
        <v>1.1038128906249998</v>
      </c>
      <c r="BL97" s="1098">
        <f ca="1">IF(BL$92=1,1,IF(BL$93&gt;0,(1+Inputs!$E$59),OFFSET('Monthly financials'!BL97,0,-12)*(1+Inputs!$E$59)))</f>
        <v>1.1038128906249998</v>
      </c>
      <c r="BM97" s="1098">
        <f ca="1">IF(BM$92=1,1,IF(BM$93&gt;0,(1+Inputs!$E$59),OFFSET('Monthly financials'!BM97,0,-12)*(1+Inputs!$E$59)))</f>
        <v>1.1038128906249998</v>
      </c>
      <c r="BN97" s="1098">
        <f ca="1">IF(BN$92=1,1,IF(BN$93&gt;0,(1+Inputs!$E$59),OFFSET('Monthly financials'!BN97,0,-12)*(1+Inputs!$E$59)))</f>
        <v>1.1038128906249998</v>
      </c>
      <c r="BO97" s="1098">
        <f ca="1">IF(BO$92=1,1,IF(BO$93&gt;0,(1+Inputs!$E$59),OFFSET('Monthly financials'!BO97,0,-12)*(1+Inputs!$E$59)))</f>
        <v>1.1038128906249998</v>
      </c>
      <c r="BP97" s="1098">
        <f ca="1">IF(BP$92=1,1,IF(BP$93&gt;0,(1+Inputs!$E$59),OFFSET('Monthly financials'!BP97,0,-12)*(1+Inputs!$E$59)))</f>
        <v>1.1038128906249998</v>
      </c>
      <c r="BQ97" s="1098">
        <f ca="1">IF(BQ$92=1,1,IF(BQ$93&gt;0,(1+Inputs!$E$59),OFFSET('Monthly financials'!BQ97,0,-12)*(1+Inputs!$E$59)))</f>
        <v>1.1038128906249998</v>
      </c>
      <c r="BR97" s="1098">
        <f ca="1">IF(BR$92=1,1,IF(BR$93&gt;0,(1+Inputs!$E$59),OFFSET('Monthly financials'!BR97,0,-12)*(1+Inputs!$E$59)))</f>
        <v>1.1314082128906247</v>
      </c>
      <c r="BS97" s="1098">
        <f ca="1">IF(BS$92=1,1,IF(BS$93&gt;0,(1+Inputs!$E$59),OFFSET('Monthly financials'!BS97,0,-12)*(1+Inputs!$E$59)))</f>
        <v>1.1314082128906247</v>
      </c>
      <c r="BT97" s="1098">
        <f ca="1">IF(BT$92=1,1,IF(BT$93&gt;0,(1+Inputs!$E$59),OFFSET('Monthly financials'!BT97,0,-12)*(1+Inputs!$E$59)))</f>
        <v>1.1314082128906247</v>
      </c>
      <c r="BU97" s="1098">
        <f ca="1">IF(BU$92=1,1,IF(BU$93&gt;0,(1+Inputs!$E$59),OFFSET('Monthly financials'!BU97,0,-12)*(1+Inputs!$E$59)))</f>
        <v>1.1314082128906247</v>
      </c>
      <c r="BV97" s="1098">
        <f ca="1">IF(BV$92=1,1,IF(BV$93&gt;0,(1+Inputs!$E$59),OFFSET('Monthly financials'!BV97,0,-12)*(1+Inputs!$E$59)))</f>
        <v>1.1314082128906247</v>
      </c>
      <c r="BW97" s="1098">
        <f ca="1">IF(BW$92=1,1,IF(BW$93&gt;0,(1+Inputs!$E$59),OFFSET('Monthly financials'!BW97,0,-12)*(1+Inputs!$E$59)))</f>
        <v>1.1314082128906247</v>
      </c>
      <c r="BX97" s="1098">
        <f ca="1">IF(BX$92=1,1,IF(BX$93&gt;0,(1+Inputs!$E$59),OFFSET('Monthly financials'!BX97,0,-12)*(1+Inputs!$E$59)))</f>
        <v>1.1314082128906247</v>
      </c>
      <c r="BY97" s="1098">
        <f ca="1">IF(BY$92=1,1,IF(BY$93&gt;0,(1+Inputs!$E$59),OFFSET('Monthly financials'!BY97,0,-12)*(1+Inputs!$E$59)))</f>
        <v>1.1314082128906247</v>
      </c>
      <c r="BZ97" s="1098">
        <f ca="1">IF(BZ$92=1,1,IF(BZ$93&gt;0,(1+Inputs!$E$59),OFFSET('Monthly financials'!BZ97,0,-12)*(1+Inputs!$E$59)))</f>
        <v>1.1314082128906247</v>
      </c>
      <c r="CA97" s="1098">
        <f ca="1">IF(CA$92=1,1,IF(CA$93&gt;0,(1+Inputs!$E$59),OFFSET('Monthly financials'!CA97,0,-12)*(1+Inputs!$E$59)))</f>
        <v>1.1314082128906247</v>
      </c>
      <c r="CB97" s="1098">
        <f ca="1">IF(CB$92=1,1,IF(CB$93&gt;0,(1+Inputs!$E$59),OFFSET('Monthly financials'!CB97,0,-12)*(1+Inputs!$E$59)))</f>
        <v>1.1314082128906247</v>
      </c>
      <c r="CC97" s="1098">
        <f ca="1">IF(CC$92=1,1,IF(CC$93&gt;0,(1+Inputs!$E$59),OFFSET('Monthly financials'!CC97,0,-12)*(1+Inputs!$E$59)))</f>
        <v>1.1314082128906247</v>
      </c>
      <c r="CD97" s="1098">
        <f ca="1">IF(CD$92=1,1,IF(CD$93&gt;0,(1+Inputs!$E$59),OFFSET('Monthly financials'!CD97,0,-12)*(1+Inputs!$E$59)))</f>
        <v>1.1596934182128902</v>
      </c>
      <c r="CE97" s="1098">
        <f ca="1">IF(CE$92=1,1,IF(CE$93&gt;0,(1+Inputs!$E$59),OFFSET('Monthly financials'!CE97,0,-12)*(1+Inputs!$E$59)))</f>
        <v>1.1596934182128902</v>
      </c>
      <c r="CF97" s="1098">
        <f ca="1">IF(CF$92=1,1,IF(CF$93&gt;0,(1+Inputs!$E$59),OFFSET('Monthly financials'!CF97,0,-12)*(1+Inputs!$E$59)))</f>
        <v>1.1596934182128902</v>
      </c>
      <c r="CG97" s="1098">
        <f ca="1">IF(CG$92=1,1,IF(CG$93&gt;0,(1+Inputs!$E$59),OFFSET('Monthly financials'!CG97,0,-12)*(1+Inputs!$E$59)))</f>
        <v>1.1596934182128902</v>
      </c>
      <c r="CH97" s="1098">
        <f ca="1">IF(CH$92=1,1,IF(CH$93&gt;0,(1+Inputs!$E$59),OFFSET('Monthly financials'!CH97,0,-12)*(1+Inputs!$E$59)))</f>
        <v>1.1596934182128902</v>
      </c>
      <c r="CI97" s="1098">
        <f ca="1">IF(CI$92=1,1,IF(CI$93&gt;0,(1+Inputs!$E$59),OFFSET('Monthly financials'!CI97,0,-12)*(1+Inputs!$E$59)))</f>
        <v>1.1596934182128902</v>
      </c>
      <c r="CJ97" s="1098">
        <f ca="1">IF(CJ$92=1,1,IF(CJ$93&gt;0,(1+Inputs!$E$59),OFFSET('Monthly financials'!CJ97,0,-12)*(1+Inputs!$E$59)))</f>
        <v>1.1596934182128902</v>
      </c>
      <c r="CK97" s="1098">
        <f ca="1">IF(CK$92=1,1,IF(CK$93&gt;0,(1+Inputs!$E$59),OFFSET('Monthly financials'!CK97,0,-12)*(1+Inputs!$E$59)))</f>
        <v>1.1596934182128902</v>
      </c>
      <c r="CL97" s="1098">
        <f ca="1">IF(CL$92=1,1,IF(CL$93&gt;0,(1+Inputs!$E$59),OFFSET('Monthly financials'!CL97,0,-12)*(1+Inputs!$E$59)))</f>
        <v>1.1596934182128902</v>
      </c>
      <c r="CM97" s="1098">
        <f ca="1">IF(CM$92=1,1,IF(CM$93&gt;0,(1+Inputs!$E$59),OFFSET('Monthly financials'!CM97,0,-12)*(1+Inputs!$E$59)))</f>
        <v>1.1596934182128902</v>
      </c>
      <c r="CN97" s="1098">
        <f ca="1">IF(CN$92=1,1,IF(CN$93&gt;0,(1+Inputs!$E$59),OFFSET('Monthly financials'!CN97,0,-12)*(1+Inputs!$E$59)))</f>
        <v>1.1596934182128902</v>
      </c>
      <c r="CO97" s="1098">
        <f ca="1">IF(CO$92=1,1,IF(CO$93&gt;0,(1+Inputs!$E$59),OFFSET('Monthly financials'!CO97,0,-12)*(1+Inputs!$E$59)))</f>
        <v>1.1596934182128902</v>
      </c>
      <c r="CP97" s="1098">
        <f ca="1">IF(CP$92=1,1,IF(CP$93&gt;0,(1+Inputs!$E$59),OFFSET('Monthly financials'!CP97,0,-12)*(1+Inputs!$E$59)))</f>
        <v>1.1886857536682123</v>
      </c>
      <c r="CQ97" s="1098">
        <f ca="1">IF(CQ$92=1,1,IF(CQ$93&gt;0,(1+Inputs!$E$59),OFFSET('Monthly financials'!CQ97,0,-12)*(1+Inputs!$E$59)))</f>
        <v>1.1886857536682123</v>
      </c>
      <c r="CR97" s="1098">
        <f ca="1">IF(CR$92=1,1,IF(CR$93&gt;0,(1+Inputs!$E$59),OFFSET('Monthly financials'!CR97,0,-12)*(1+Inputs!$E$59)))</f>
        <v>1.1886857536682123</v>
      </c>
      <c r="CS97" s="1098">
        <f ca="1">IF(CS$92=1,1,IF(CS$93&gt;0,(1+Inputs!$E$59),OFFSET('Monthly financials'!CS97,0,-12)*(1+Inputs!$E$59)))</f>
        <v>1.1886857536682123</v>
      </c>
      <c r="CT97" s="1098">
        <f ca="1">IF(CT$92=1,1,IF(CT$93&gt;0,(1+Inputs!$E$59),OFFSET('Monthly financials'!CT97,0,-12)*(1+Inputs!$E$59)))</f>
        <v>1.1886857536682123</v>
      </c>
      <c r="CU97" s="1098">
        <f ca="1">IF(CU$92=1,1,IF(CU$93&gt;0,(1+Inputs!$E$59),OFFSET('Monthly financials'!CU97,0,-12)*(1+Inputs!$E$59)))</f>
        <v>1.1886857536682123</v>
      </c>
      <c r="CV97" s="1098">
        <f ca="1">IF(CV$92=1,1,IF(CV$93&gt;0,(1+Inputs!$E$59),OFFSET('Monthly financials'!CV97,0,-12)*(1+Inputs!$E$59)))</f>
        <v>1.1886857536682123</v>
      </c>
      <c r="CW97" s="1098">
        <f ca="1">IF(CW$92=1,1,IF(CW$93&gt;0,(1+Inputs!$E$59),OFFSET('Monthly financials'!CW97,0,-12)*(1+Inputs!$E$59)))</f>
        <v>1.1886857536682123</v>
      </c>
      <c r="CX97" s="1098">
        <f ca="1">IF(CX$92=1,1,IF(CX$93&gt;0,(1+Inputs!$E$59),OFFSET('Monthly financials'!CX97,0,-12)*(1+Inputs!$E$59)))</f>
        <v>1.1886857536682123</v>
      </c>
      <c r="CY97" s="1098">
        <f ca="1">IF(CY$92=1,1,IF(CY$93&gt;0,(1+Inputs!$E$59),OFFSET('Monthly financials'!CY97,0,-12)*(1+Inputs!$E$59)))</f>
        <v>1.1886857536682123</v>
      </c>
      <c r="CZ97" s="1098">
        <f ca="1">IF(CZ$92=1,1,IF(CZ$93&gt;0,(1+Inputs!$E$59),OFFSET('Monthly financials'!CZ97,0,-12)*(1+Inputs!$E$59)))</f>
        <v>1.1886857536682123</v>
      </c>
      <c r="DA97" s="1098">
        <f ca="1">IF(DA$92=1,1,IF(DA$93&gt;0,(1+Inputs!$E$59),OFFSET('Monthly financials'!DA97,0,-12)*(1+Inputs!$E$59)))</f>
        <v>1.1886857536682123</v>
      </c>
      <c r="DB97" s="1098">
        <f ca="1">IF(DB$92=1,1,IF(DB$93&gt;0,(1+Inputs!$E$59),OFFSET('Monthly financials'!DB97,0,-12)*(1+Inputs!$E$59)))</f>
        <v>1.2184028975099175</v>
      </c>
      <c r="DC97" s="1098">
        <f ca="1">IF(DC$92=1,1,IF(DC$93&gt;0,(1+Inputs!$E$59),OFFSET('Monthly financials'!DC97,0,-12)*(1+Inputs!$E$59)))</f>
        <v>1.2184028975099175</v>
      </c>
      <c r="DD97" s="1098">
        <f ca="1">IF(DD$92=1,1,IF(DD$93&gt;0,(1+Inputs!$E$59),OFFSET('Monthly financials'!DD97,0,-12)*(1+Inputs!$E$59)))</f>
        <v>1.2184028975099175</v>
      </c>
      <c r="DE97" s="1098">
        <f ca="1">IF(DE$92=1,1,IF(DE$93&gt;0,(1+Inputs!$E$59),OFFSET('Monthly financials'!DE97,0,-12)*(1+Inputs!$E$59)))</f>
        <v>1.2184028975099175</v>
      </c>
      <c r="DF97" s="1098">
        <f ca="1">IF(DF$92=1,1,IF(DF$93&gt;0,(1+Inputs!$E$59),OFFSET('Monthly financials'!DF97,0,-12)*(1+Inputs!$E$59)))</f>
        <v>1.2184028975099175</v>
      </c>
      <c r="DG97" s="1098">
        <f ca="1">IF(DG$92=1,1,IF(DG$93&gt;0,(1+Inputs!$E$59),OFFSET('Monthly financials'!DG97,0,-12)*(1+Inputs!$E$59)))</f>
        <v>1.2184028975099175</v>
      </c>
      <c r="DH97" s="1098">
        <f ca="1">IF(DH$92=1,1,IF(DH$93&gt;0,(1+Inputs!$E$59),OFFSET('Monthly financials'!DH97,0,-12)*(1+Inputs!$E$59)))</f>
        <v>1.2184028975099175</v>
      </c>
      <c r="DI97" s="1098">
        <f ca="1">IF(DI$92=1,1,IF(DI$93&gt;0,(1+Inputs!$E$59),OFFSET('Monthly financials'!DI97,0,-12)*(1+Inputs!$E$59)))</f>
        <v>1.2184028975099175</v>
      </c>
      <c r="DJ97" s="1098">
        <f ca="1">IF(DJ$92=1,1,IF(DJ$93&gt;0,(1+Inputs!$E$59),OFFSET('Monthly financials'!DJ97,0,-12)*(1+Inputs!$E$59)))</f>
        <v>1.2184028975099175</v>
      </c>
      <c r="DK97" s="1098">
        <f ca="1">IF(DK$92=1,1,IF(DK$93&gt;0,(1+Inputs!$E$59),OFFSET('Monthly financials'!DK97,0,-12)*(1+Inputs!$E$59)))</f>
        <v>1.2184028975099175</v>
      </c>
      <c r="DL97" s="1098">
        <f ca="1">IF(DL$92=1,1,IF(DL$93&gt;0,(1+Inputs!$E$59),OFFSET('Monthly financials'!DL97,0,-12)*(1+Inputs!$E$59)))</f>
        <v>1.2184028975099175</v>
      </c>
      <c r="DM97" s="1098">
        <f ca="1">IF(DM$92=1,1,IF(DM$93&gt;0,(1+Inputs!$E$59),OFFSET('Monthly financials'!DM97,0,-12)*(1+Inputs!$E$59)))</f>
        <v>1.2184028975099175</v>
      </c>
      <c r="DN97" s="1098">
        <f ca="1">IF(DN$92=1,1,IF(DN$93&gt;0,(1+Inputs!$E$59),OFFSET('Monthly financials'!DN97,0,-12)*(1+Inputs!$E$59)))</f>
        <v>1.2488629699476652</v>
      </c>
      <c r="DO97" s="1098">
        <f ca="1">IF(DO$92=1,1,IF(DO$93&gt;0,(1+Inputs!$E$59),OFFSET('Monthly financials'!DO97,0,-12)*(1+Inputs!$E$59)))</f>
        <v>1.2488629699476652</v>
      </c>
      <c r="DP97" s="1098">
        <f ca="1">IF(DP$92=1,1,IF(DP$93&gt;0,(1+Inputs!$E$59),OFFSET('Monthly financials'!DP97,0,-12)*(1+Inputs!$E$59)))</f>
        <v>1.2488629699476652</v>
      </c>
      <c r="DQ97" s="1098">
        <f ca="1">IF(DQ$92=1,1,IF(DQ$93&gt;0,(1+Inputs!$E$59),OFFSET('Monthly financials'!DQ97,0,-12)*(1+Inputs!$E$59)))</f>
        <v>1.2488629699476652</v>
      </c>
      <c r="DR97" s="1098">
        <f ca="1">IF(DR$92=1,1,IF(DR$93&gt;0,(1+Inputs!$E$59),OFFSET('Monthly financials'!DR97,0,-12)*(1+Inputs!$E$59)))</f>
        <v>1.2488629699476652</v>
      </c>
      <c r="DS97" s="1098">
        <f ca="1">IF(DS$92=1,1,IF(DS$93&gt;0,(1+Inputs!$E$59),OFFSET('Monthly financials'!DS97,0,-12)*(1+Inputs!$E$59)))</f>
        <v>1.2488629699476652</v>
      </c>
      <c r="DT97" s="1098">
        <f ca="1">IF(DT$92=1,1,IF(DT$93&gt;0,(1+Inputs!$E$59),OFFSET('Monthly financials'!DT97,0,-12)*(1+Inputs!$E$59)))</f>
        <v>1.2488629699476652</v>
      </c>
      <c r="DU97" s="1098">
        <f ca="1">IF(DU$92=1,1,IF(DU$93&gt;0,(1+Inputs!$E$59),OFFSET('Monthly financials'!DU97,0,-12)*(1+Inputs!$E$59)))</f>
        <v>1.2488629699476652</v>
      </c>
    </row>
    <row r="98" spans="1:126" ht="14.45" hidden="1" outlineLevel="1" x14ac:dyDescent="0.3">
      <c r="B98" s="978"/>
      <c r="C98" s="197" t="s">
        <v>790</v>
      </c>
      <c r="F98" s="752">
        <v>1</v>
      </c>
      <c r="G98" s="1098">
        <f ca="1">IF(G$92=1,1,IF(G$93&gt;0,(1+Inputs!$E$60),OFFSET('Monthly financials'!G98,0,-12)*(1+Inputs!$E$60)))</f>
        <v>1</v>
      </c>
      <c r="H98" s="1098">
        <f ca="1">IF(H$92=1,1,IF(H$93&gt;0,(1+Inputs!$E$60),OFFSET('Monthly financials'!H98,0,-12)*(1+Inputs!$E$60)))</f>
        <v>1</v>
      </c>
      <c r="I98" s="1098">
        <f ca="1">IF(I$92=1,1,IF(I$93&gt;0,(1+Inputs!$E$60),OFFSET('Monthly financials'!I98,0,-12)*(1+Inputs!$E$60)))</f>
        <v>1</v>
      </c>
      <c r="J98" s="1098">
        <f ca="1">IF(J$92=1,1,IF(J$93&gt;0,(1+Inputs!$E$60),OFFSET('Monthly financials'!J98,0,-12)*(1+Inputs!$E$60)))</f>
        <v>1</v>
      </c>
      <c r="K98" s="1098">
        <f ca="1">IF(K$92=1,1,IF(K$93&gt;0,(1+Inputs!$E$60),OFFSET('Monthly financials'!K98,0,-12)*(1+Inputs!$E$60)))</f>
        <v>1</v>
      </c>
      <c r="L98" s="1098">
        <f ca="1">IF(L$92=1,1,IF(L$93&gt;0,(1+Inputs!$E$60),OFFSET('Monthly financials'!L98,0,-12)*(1+Inputs!$E$60)))</f>
        <v>1</v>
      </c>
      <c r="M98" s="1098">
        <f ca="1">IF(M$92=1,1,IF(M$93&gt;0,(1+Inputs!$E$60),OFFSET('Monthly financials'!M98,0,-12)*(1+Inputs!$E$60)))</f>
        <v>1</v>
      </c>
      <c r="N98" s="1098">
        <f ca="1">IF(N$92=1,1,IF(N$93&gt;0,(1+Inputs!$E$60),OFFSET('Monthly financials'!N98,0,-12)*(1+Inputs!$E$60)))</f>
        <v>1</v>
      </c>
      <c r="O98" s="1098">
        <f ca="1">IF(O$92=1,1,IF(O$93&gt;0,(1+Inputs!$E$60),OFFSET('Monthly financials'!O98,0,-12)*(1+Inputs!$E$60)))</f>
        <v>1</v>
      </c>
      <c r="P98" s="1098">
        <f ca="1">IF(P$92=1,1,IF(P$93&gt;0,(1+Inputs!$E$60),OFFSET('Monthly financials'!P98,0,-12)*(1+Inputs!$E$60)))</f>
        <v>1</v>
      </c>
      <c r="Q98" s="1098">
        <f ca="1">IF(Q$92=1,1,IF(Q$93&gt;0,(1+Inputs!$E$60),OFFSET('Monthly financials'!Q98,0,-12)*(1+Inputs!$E$60)))</f>
        <v>1</v>
      </c>
      <c r="R98" s="1098">
        <f ca="1">IF(R$92=1,1,IF(R$93&gt;0,(1+Inputs!$E$60),OFFSET('Monthly financials'!R98,0,-12)*(1+Inputs!$E$60)))</f>
        <v>1</v>
      </c>
      <c r="S98" s="1098">
        <f ca="1">IF(S$92=1,1,IF(S$93&gt;0,(1+Inputs!$E$60),OFFSET('Monthly financials'!S98,0,-12)*(1+Inputs!$E$60)))</f>
        <v>1</v>
      </c>
      <c r="T98" s="1098">
        <f ca="1">IF(T$92=1,1,IF(T$93&gt;0,(1+Inputs!$E$60),OFFSET('Monthly financials'!T98,0,-12)*(1+Inputs!$E$60)))</f>
        <v>1</v>
      </c>
      <c r="U98" s="1098">
        <f ca="1">IF(U$92=1,1,IF(U$93&gt;0,(1+Inputs!$E$60),OFFSET('Monthly financials'!U98,0,-12)*(1+Inputs!$E$60)))</f>
        <v>1</v>
      </c>
      <c r="V98" s="1098">
        <f ca="1">IF(V$92=1,1,IF(V$93&gt;0,(1+Inputs!$E$60),OFFSET('Monthly financials'!V98,0,-12)*(1+Inputs!$E$60)))</f>
        <v>1.0249999999999999</v>
      </c>
      <c r="W98" s="1098">
        <f ca="1">IF(W$92=1,1,IF(W$93&gt;0,(1+Inputs!$E$60),OFFSET('Monthly financials'!W98,0,-12)*(1+Inputs!$E$60)))</f>
        <v>1.0249999999999999</v>
      </c>
      <c r="X98" s="1098">
        <f ca="1">IF(X$92=1,1,IF(X$93&gt;0,(1+Inputs!$E$60),OFFSET('Monthly financials'!X98,0,-12)*(1+Inputs!$E$60)))</f>
        <v>1.0249999999999999</v>
      </c>
      <c r="Y98" s="1098">
        <f ca="1">IF(Y$92=1,1,IF(Y$93&gt;0,(1+Inputs!$E$60),OFFSET('Monthly financials'!Y98,0,-12)*(1+Inputs!$E$60)))</f>
        <v>1.0249999999999999</v>
      </c>
      <c r="Z98" s="1098">
        <f ca="1">IF(Z$92=1,1,IF(Z$93&gt;0,(1+Inputs!$E$60),OFFSET('Monthly financials'!Z98,0,-12)*(1+Inputs!$E$60)))</f>
        <v>1.0249999999999999</v>
      </c>
      <c r="AA98" s="1098">
        <f ca="1">IF(AA$92=1,1,IF(AA$93&gt;0,(1+Inputs!$E$60),OFFSET('Monthly financials'!AA98,0,-12)*(1+Inputs!$E$60)))</f>
        <v>1.0249999999999999</v>
      </c>
      <c r="AB98" s="1098">
        <f ca="1">IF(AB$92=1,1,IF(AB$93&gt;0,(1+Inputs!$E$60),OFFSET('Monthly financials'!AB98,0,-12)*(1+Inputs!$E$60)))</f>
        <v>1.0249999999999999</v>
      </c>
      <c r="AC98" s="1098">
        <f ca="1">IF(AC$92=1,1,IF(AC$93&gt;0,(1+Inputs!$E$60),OFFSET('Monthly financials'!AC98,0,-12)*(1+Inputs!$E$60)))</f>
        <v>1.0249999999999999</v>
      </c>
      <c r="AD98" s="1098">
        <f ca="1">IF(AD$92=1,1,IF(AD$93&gt;0,(1+Inputs!$E$60),OFFSET('Monthly financials'!AD98,0,-12)*(1+Inputs!$E$60)))</f>
        <v>1.0249999999999999</v>
      </c>
      <c r="AE98" s="1098">
        <f ca="1">IF(AE$92=1,1,IF(AE$93&gt;0,(1+Inputs!$E$60),OFFSET('Monthly financials'!AE98,0,-12)*(1+Inputs!$E$60)))</f>
        <v>1.0249999999999999</v>
      </c>
      <c r="AF98" s="1098">
        <f ca="1">IF(AF$92=1,1,IF(AF$93&gt;0,(1+Inputs!$E$60),OFFSET('Monthly financials'!AF98,0,-12)*(1+Inputs!$E$60)))</f>
        <v>1.0249999999999999</v>
      </c>
      <c r="AG98" s="1098">
        <f ca="1">IF(AG$92=1,1,IF(AG$93&gt;0,(1+Inputs!$E$60),OFFSET('Monthly financials'!AG98,0,-12)*(1+Inputs!$E$60)))</f>
        <v>1.0249999999999999</v>
      </c>
      <c r="AH98" s="1098">
        <f ca="1">IF(AH$92=1,1,IF(AH$93&gt;0,(1+Inputs!$E$60),OFFSET('Monthly financials'!AH98,0,-12)*(1+Inputs!$E$60)))</f>
        <v>1.0506249999999999</v>
      </c>
      <c r="AI98" s="1098">
        <f ca="1">IF(AI$92=1,1,IF(AI$93&gt;0,(1+Inputs!$E$60),OFFSET('Monthly financials'!AI98,0,-12)*(1+Inputs!$E$60)))</f>
        <v>1.0506249999999999</v>
      </c>
      <c r="AJ98" s="1098">
        <f ca="1">IF(AJ$92=1,1,IF(AJ$93&gt;0,(1+Inputs!$E$60),OFFSET('Monthly financials'!AJ98,0,-12)*(1+Inputs!$E$60)))</f>
        <v>1.0506249999999999</v>
      </c>
      <c r="AK98" s="1098">
        <f ca="1">IF(AK$92=1,1,IF(AK$93&gt;0,(1+Inputs!$E$60),OFFSET('Monthly financials'!AK98,0,-12)*(1+Inputs!$E$60)))</f>
        <v>1.0506249999999999</v>
      </c>
      <c r="AL98" s="1098">
        <f ca="1">IF(AL$92=1,1,IF(AL$93&gt;0,(1+Inputs!$E$60),OFFSET('Monthly financials'!AL98,0,-12)*(1+Inputs!$E$60)))</f>
        <v>1.0506249999999999</v>
      </c>
      <c r="AM98" s="1098">
        <f ca="1">IF(AM$92=1,1,IF(AM$93&gt;0,(1+Inputs!$E$60),OFFSET('Monthly financials'!AM98,0,-12)*(1+Inputs!$E$60)))</f>
        <v>1.0506249999999999</v>
      </c>
      <c r="AN98" s="1098">
        <f ca="1">IF(AN$92=1,1,IF(AN$93&gt;0,(1+Inputs!$E$60),OFFSET('Monthly financials'!AN98,0,-12)*(1+Inputs!$E$60)))</f>
        <v>1.0506249999999999</v>
      </c>
      <c r="AO98" s="1098">
        <f ca="1">IF(AO$92=1,1,IF(AO$93&gt;0,(1+Inputs!$E$60),OFFSET('Monthly financials'!AO98,0,-12)*(1+Inputs!$E$60)))</f>
        <v>1.0506249999999999</v>
      </c>
      <c r="AP98" s="1098">
        <f ca="1">IF(AP$92=1,1,IF(AP$93&gt;0,(1+Inputs!$E$60),OFFSET('Monthly financials'!AP98,0,-12)*(1+Inputs!$E$60)))</f>
        <v>1.0506249999999999</v>
      </c>
      <c r="AQ98" s="1098">
        <f ca="1">IF(AQ$92=1,1,IF(AQ$93&gt;0,(1+Inputs!$E$60),OFFSET('Monthly financials'!AQ98,0,-12)*(1+Inputs!$E$60)))</f>
        <v>1.0506249999999999</v>
      </c>
      <c r="AR98" s="1098">
        <f ca="1">IF(AR$92=1,1,IF(AR$93&gt;0,(1+Inputs!$E$60),OFFSET('Monthly financials'!AR98,0,-12)*(1+Inputs!$E$60)))</f>
        <v>1.0506249999999999</v>
      </c>
      <c r="AS98" s="1098">
        <f ca="1">IF(AS$92=1,1,IF(AS$93&gt;0,(1+Inputs!$E$60),OFFSET('Monthly financials'!AS98,0,-12)*(1+Inputs!$E$60)))</f>
        <v>1.0506249999999999</v>
      </c>
      <c r="AT98" s="1098">
        <f ca="1">IF(AT$92=1,1,IF(AT$93&gt;0,(1+Inputs!$E$60),OFFSET('Monthly financials'!AT98,0,-12)*(1+Inputs!$E$60)))</f>
        <v>1.0768906249999999</v>
      </c>
      <c r="AU98" s="1098">
        <f ca="1">IF(AU$92=1,1,IF(AU$93&gt;0,(1+Inputs!$E$60),OFFSET('Monthly financials'!AU98,0,-12)*(1+Inputs!$E$60)))</f>
        <v>1.0768906249999999</v>
      </c>
      <c r="AV98" s="1098">
        <f ca="1">IF(AV$92=1,1,IF(AV$93&gt;0,(1+Inputs!$E$60),OFFSET('Monthly financials'!AV98,0,-12)*(1+Inputs!$E$60)))</f>
        <v>1.0768906249999999</v>
      </c>
      <c r="AW98" s="1098">
        <f ca="1">IF(AW$92=1,1,IF(AW$93&gt;0,(1+Inputs!$E$60),OFFSET('Monthly financials'!AW98,0,-12)*(1+Inputs!$E$60)))</f>
        <v>1.0768906249999999</v>
      </c>
      <c r="AX98" s="1098">
        <f ca="1">IF(AX$92=1,1,IF(AX$93&gt;0,(1+Inputs!$E$60),OFFSET('Monthly financials'!AX98,0,-12)*(1+Inputs!$E$60)))</f>
        <v>1.0768906249999999</v>
      </c>
      <c r="AY98" s="1098">
        <f ca="1">IF(AY$92=1,1,IF(AY$93&gt;0,(1+Inputs!$E$60),OFFSET('Monthly financials'!AY98,0,-12)*(1+Inputs!$E$60)))</f>
        <v>1.0768906249999999</v>
      </c>
      <c r="AZ98" s="1098">
        <f ca="1">IF(AZ$92=1,1,IF(AZ$93&gt;0,(1+Inputs!$E$60),OFFSET('Monthly financials'!AZ98,0,-12)*(1+Inputs!$E$60)))</f>
        <v>1.0768906249999999</v>
      </c>
      <c r="BA98" s="1098">
        <f ca="1">IF(BA$92=1,1,IF(BA$93&gt;0,(1+Inputs!$E$60),OFFSET('Monthly financials'!BA98,0,-12)*(1+Inputs!$E$60)))</f>
        <v>1.0768906249999999</v>
      </c>
      <c r="BB98" s="1098">
        <f ca="1">IF(BB$92=1,1,IF(BB$93&gt;0,(1+Inputs!$E$60),OFFSET('Monthly financials'!BB98,0,-12)*(1+Inputs!$E$60)))</f>
        <v>1.0768906249999999</v>
      </c>
      <c r="BC98" s="1098">
        <f ca="1">IF(BC$92=1,1,IF(BC$93&gt;0,(1+Inputs!$E$60),OFFSET('Monthly financials'!BC98,0,-12)*(1+Inputs!$E$60)))</f>
        <v>1.0768906249999999</v>
      </c>
      <c r="BD98" s="1098">
        <f ca="1">IF(BD$92=1,1,IF(BD$93&gt;0,(1+Inputs!$E$60),OFFSET('Monthly financials'!BD98,0,-12)*(1+Inputs!$E$60)))</f>
        <v>1.0768906249999999</v>
      </c>
      <c r="BE98" s="1098">
        <f ca="1">IF(BE$92=1,1,IF(BE$93&gt;0,(1+Inputs!$E$60),OFFSET('Monthly financials'!BE98,0,-12)*(1+Inputs!$E$60)))</f>
        <v>1.0768906249999999</v>
      </c>
      <c r="BF98" s="1098">
        <f ca="1">IF(BF$92=1,1,IF(BF$93&gt;0,(1+Inputs!$E$60),OFFSET('Monthly financials'!BF98,0,-12)*(1+Inputs!$E$60)))</f>
        <v>1.1038128906249998</v>
      </c>
      <c r="BG98" s="1098">
        <f ca="1">IF(BG$92=1,1,IF(BG$93&gt;0,(1+Inputs!$E$60),OFFSET('Monthly financials'!BG98,0,-12)*(1+Inputs!$E$60)))</f>
        <v>1.1038128906249998</v>
      </c>
      <c r="BH98" s="1098">
        <f ca="1">IF(BH$92=1,1,IF(BH$93&gt;0,(1+Inputs!$E$60),OFFSET('Monthly financials'!BH98,0,-12)*(1+Inputs!$E$60)))</f>
        <v>1.1038128906249998</v>
      </c>
      <c r="BI98" s="1098">
        <f ca="1">IF(BI$92=1,1,IF(BI$93&gt;0,(1+Inputs!$E$60),OFFSET('Monthly financials'!BI98,0,-12)*(1+Inputs!$E$60)))</f>
        <v>1.1038128906249998</v>
      </c>
      <c r="BJ98" s="1098">
        <f ca="1">IF(BJ$92=1,1,IF(BJ$93&gt;0,(1+Inputs!$E$60),OFFSET('Monthly financials'!BJ98,0,-12)*(1+Inputs!$E$60)))</f>
        <v>1.1038128906249998</v>
      </c>
      <c r="BK98" s="1098">
        <f ca="1">IF(BK$92=1,1,IF(BK$93&gt;0,(1+Inputs!$E$60),OFFSET('Monthly financials'!BK98,0,-12)*(1+Inputs!$E$60)))</f>
        <v>1.1038128906249998</v>
      </c>
      <c r="BL98" s="1098">
        <f ca="1">IF(BL$92=1,1,IF(BL$93&gt;0,(1+Inputs!$E$60),OFFSET('Monthly financials'!BL98,0,-12)*(1+Inputs!$E$60)))</f>
        <v>1.1038128906249998</v>
      </c>
      <c r="BM98" s="1098">
        <f ca="1">IF(BM$92=1,1,IF(BM$93&gt;0,(1+Inputs!$E$60),OFFSET('Monthly financials'!BM98,0,-12)*(1+Inputs!$E$60)))</f>
        <v>1.1038128906249998</v>
      </c>
      <c r="BN98" s="1098">
        <f ca="1">IF(BN$92=1,1,IF(BN$93&gt;0,(1+Inputs!$E$60),OFFSET('Monthly financials'!BN98,0,-12)*(1+Inputs!$E$60)))</f>
        <v>1.1038128906249998</v>
      </c>
      <c r="BO98" s="1098">
        <f ca="1">IF(BO$92=1,1,IF(BO$93&gt;0,(1+Inputs!$E$60),OFFSET('Monthly financials'!BO98,0,-12)*(1+Inputs!$E$60)))</f>
        <v>1.1038128906249998</v>
      </c>
      <c r="BP98" s="1098">
        <f ca="1">IF(BP$92=1,1,IF(BP$93&gt;0,(1+Inputs!$E$60),OFFSET('Monthly financials'!BP98,0,-12)*(1+Inputs!$E$60)))</f>
        <v>1.1038128906249998</v>
      </c>
      <c r="BQ98" s="1098">
        <f ca="1">IF(BQ$92=1,1,IF(BQ$93&gt;0,(1+Inputs!$E$60),OFFSET('Monthly financials'!BQ98,0,-12)*(1+Inputs!$E$60)))</f>
        <v>1.1038128906249998</v>
      </c>
      <c r="BR98" s="1098">
        <f ca="1">IF(BR$92=1,1,IF(BR$93&gt;0,(1+Inputs!$E$60),OFFSET('Monthly financials'!BR98,0,-12)*(1+Inputs!$E$60)))</f>
        <v>1.1314082128906247</v>
      </c>
      <c r="BS98" s="1098">
        <f ca="1">IF(BS$92=1,1,IF(BS$93&gt;0,(1+Inputs!$E$60),OFFSET('Monthly financials'!BS98,0,-12)*(1+Inputs!$E$60)))</f>
        <v>1.1314082128906247</v>
      </c>
      <c r="BT98" s="1098">
        <f ca="1">IF(BT$92=1,1,IF(BT$93&gt;0,(1+Inputs!$E$60),OFFSET('Monthly financials'!BT98,0,-12)*(1+Inputs!$E$60)))</f>
        <v>1.1314082128906247</v>
      </c>
      <c r="BU98" s="1098">
        <f ca="1">IF(BU$92=1,1,IF(BU$93&gt;0,(1+Inputs!$E$60),OFFSET('Monthly financials'!BU98,0,-12)*(1+Inputs!$E$60)))</f>
        <v>1.1314082128906247</v>
      </c>
      <c r="BV98" s="1098">
        <f ca="1">IF(BV$92=1,1,IF(BV$93&gt;0,(1+Inputs!$E$60),OFFSET('Monthly financials'!BV98,0,-12)*(1+Inputs!$E$60)))</f>
        <v>1.1314082128906247</v>
      </c>
      <c r="BW98" s="1098">
        <f ca="1">IF(BW$92=1,1,IF(BW$93&gt;0,(1+Inputs!$E$60),OFFSET('Monthly financials'!BW98,0,-12)*(1+Inputs!$E$60)))</f>
        <v>1.1314082128906247</v>
      </c>
      <c r="BX98" s="1098">
        <f ca="1">IF(BX$92=1,1,IF(BX$93&gt;0,(1+Inputs!$E$60),OFFSET('Monthly financials'!BX98,0,-12)*(1+Inputs!$E$60)))</f>
        <v>1.1314082128906247</v>
      </c>
      <c r="BY98" s="1098">
        <f ca="1">IF(BY$92=1,1,IF(BY$93&gt;0,(1+Inputs!$E$60),OFFSET('Monthly financials'!BY98,0,-12)*(1+Inputs!$E$60)))</f>
        <v>1.1314082128906247</v>
      </c>
      <c r="BZ98" s="1098">
        <f ca="1">IF(BZ$92=1,1,IF(BZ$93&gt;0,(1+Inputs!$E$60),OFFSET('Monthly financials'!BZ98,0,-12)*(1+Inputs!$E$60)))</f>
        <v>1.1314082128906247</v>
      </c>
      <c r="CA98" s="1098">
        <f ca="1">IF(CA$92=1,1,IF(CA$93&gt;0,(1+Inputs!$E$60),OFFSET('Monthly financials'!CA98,0,-12)*(1+Inputs!$E$60)))</f>
        <v>1.1314082128906247</v>
      </c>
      <c r="CB98" s="1098">
        <f ca="1">IF(CB$92=1,1,IF(CB$93&gt;0,(1+Inputs!$E$60),OFFSET('Monthly financials'!CB98,0,-12)*(1+Inputs!$E$60)))</f>
        <v>1.1314082128906247</v>
      </c>
      <c r="CC98" s="1098">
        <f ca="1">IF(CC$92=1,1,IF(CC$93&gt;0,(1+Inputs!$E$60),OFFSET('Monthly financials'!CC98,0,-12)*(1+Inputs!$E$60)))</f>
        <v>1.1314082128906247</v>
      </c>
      <c r="CD98" s="1098">
        <f ca="1">IF(CD$92=1,1,IF(CD$93&gt;0,(1+Inputs!$E$60),OFFSET('Monthly financials'!CD98,0,-12)*(1+Inputs!$E$60)))</f>
        <v>1.1596934182128902</v>
      </c>
      <c r="CE98" s="1098">
        <f ca="1">IF(CE$92=1,1,IF(CE$93&gt;0,(1+Inputs!$E$60),OFFSET('Monthly financials'!CE98,0,-12)*(1+Inputs!$E$60)))</f>
        <v>1.1596934182128902</v>
      </c>
      <c r="CF98" s="1098">
        <f ca="1">IF(CF$92=1,1,IF(CF$93&gt;0,(1+Inputs!$E$60),OFFSET('Monthly financials'!CF98,0,-12)*(1+Inputs!$E$60)))</f>
        <v>1.1596934182128902</v>
      </c>
      <c r="CG98" s="1098">
        <f ca="1">IF(CG$92=1,1,IF(CG$93&gt;0,(1+Inputs!$E$60),OFFSET('Monthly financials'!CG98,0,-12)*(1+Inputs!$E$60)))</f>
        <v>1.1596934182128902</v>
      </c>
      <c r="CH98" s="1098">
        <f ca="1">IF(CH$92=1,1,IF(CH$93&gt;0,(1+Inputs!$E$60),OFFSET('Monthly financials'!CH98,0,-12)*(1+Inputs!$E$60)))</f>
        <v>1.1596934182128902</v>
      </c>
      <c r="CI98" s="1098">
        <f ca="1">IF(CI$92=1,1,IF(CI$93&gt;0,(1+Inputs!$E$60),OFFSET('Monthly financials'!CI98,0,-12)*(1+Inputs!$E$60)))</f>
        <v>1.1596934182128902</v>
      </c>
      <c r="CJ98" s="1098">
        <f ca="1">IF(CJ$92=1,1,IF(CJ$93&gt;0,(1+Inputs!$E$60),OFFSET('Monthly financials'!CJ98,0,-12)*(1+Inputs!$E$60)))</f>
        <v>1.1596934182128902</v>
      </c>
      <c r="CK98" s="1098">
        <f ca="1">IF(CK$92=1,1,IF(CK$93&gt;0,(1+Inputs!$E$60),OFFSET('Monthly financials'!CK98,0,-12)*(1+Inputs!$E$60)))</f>
        <v>1.1596934182128902</v>
      </c>
      <c r="CL98" s="1098">
        <f ca="1">IF(CL$92=1,1,IF(CL$93&gt;0,(1+Inputs!$E$60),OFFSET('Monthly financials'!CL98,0,-12)*(1+Inputs!$E$60)))</f>
        <v>1.1596934182128902</v>
      </c>
      <c r="CM98" s="1098">
        <f ca="1">IF(CM$92=1,1,IF(CM$93&gt;0,(1+Inputs!$E$60),OFFSET('Monthly financials'!CM98,0,-12)*(1+Inputs!$E$60)))</f>
        <v>1.1596934182128902</v>
      </c>
      <c r="CN98" s="1098">
        <f ca="1">IF(CN$92=1,1,IF(CN$93&gt;0,(1+Inputs!$E$60),OFFSET('Monthly financials'!CN98,0,-12)*(1+Inputs!$E$60)))</f>
        <v>1.1596934182128902</v>
      </c>
      <c r="CO98" s="1098">
        <f ca="1">IF(CO$92=1,1,IF(CO$93&gt;0,(1+Inputs!$E$60),OFFSET('Monthly financials'!CO98,0,-12)*(1+Inputs!$E$60)))</f>
        <v>1.1596934182128902</v>
      </c>
      <c r="CP98" s="1098">
        <f ca="1">IF(CP$92=1,1,IF(CP$93&gt;0,(1+Inputs!$E$60),OFFSET('Monthly financials'!CP98,0,-12)*(1+Inputs!$E$60)))</f>
        <v>1.1886857536682123</v>
      </c>
      <c r="CQ98" s="1098">
        <f ca="1">IF(CQ$92=1,1,IF(CQ$93&gt;0,(1+Inputs!$E$60),OFFSET('Monthly financials'!CQ98,0,-12)*(1+Inputs!$E$60)))</f>
        <v>1.1886857536682123</v>
      </c>
      <c r="CR98" s="1098">
        <f ca="1">IF(CR$92=1,1,IF(CR$93&gt;0,(1+Inputs!$E$60),OFFSET('Monthly financials'!CR98,0,-12)*(1+Inputs!$E$60)))</f>
        <v>1.1886857536682123</v>
      </c>
      <c r="CS98" s="1098">
        <f ca="1">IF(CS$92=1,1,IF(CS$93&gt;0,(1+Inputs!$E$60),OFFSET('Monthly financials'!CS98,0,-12)*(1+Inputs!$E$60)))</f>
        <v>1.1886857536682123</v>
      </c>
      <c r="CT98" s="1098">
        <f ca="1">IF(CT$92=1,1,IF(CT$93&gt;0,(1+Inputs!$E$60),OFFSET('Monthly financials'!CT98,0,-12)*(1+Inputs!$E$60)))</f>
        <v>1.1886857536682123</v>
      </c>
      <c r="CU98" s="1098">
        <f ca="1">IF(CU$92=1,1,IF(CU$93&gt;0,(1+Inputs!$E$60),OFFSET('Monthly financials'!CU98,0,-12)*(1+Inputs!$E$60)))</f>
        <v>1.1886857536682123</v>
      </c>
      <c r="CV98" s="1098">
        <f ca="1">IF(CV$92=1,1,IF(CV$93&gt;0,(1+Inputs!$E$60),OFFSET('Monthly financials'!CV98,0,-12)*(1+Inputs!$E$60)))</f>
        <v>1.1886857536682123</v>
      </c>
      <c r="CW98" s="1098">
        <f ca="1">IF(CW$92=1,1,IF(CW$93&gt;0,(1+Inputs!$E$60),OFFSET('Monthly financials'!CW98,0,-12)*(1+Inputs!$E$60)))</f>
        <v>1.1886857536682123</v>
      </c>
      <c r="CX98" s="1098">
        <f ca="1">IF(CX$92=1,1,IF(CX$93&gt;0,(1+Inputs!$E$60),OFFSET('Monthly financials'!CX98,0,-12)*(1+Inputs!$E$60)))</f>
        <v>1.1886857536682123</v>
      </c>
      <c r="CY98" s="1098">
        <f ca="1">IF(CY$92=1,1,IF(CY$93&gt;0,(1+Inputs!$E$60),OFFSET('Monthly financials'!CY98,0,-12)*(1+Inputs!$E$60)))</f>
        <v>1.1886857536682123</v>
      </c>
      <c r="CZ98" s="1098">
        <f ca="1">IF(CZ$92=1,1,IF(CZ$93&gt;0,(1+Inputs!$E$60),OFFSET('Monthly financials'!CZ98,0,-12)*(1+Inputs!$E$60)))</f>
        <v>1.1886857536682123</v>
      </c>
      <c r="DA98" s="1098">
        <f ca="1">IF(DA$92=1,1,IF(DA$93&gt;0,(1+Inputs!$E$60),OFFSET('Monthly financials'!DA98,0,-12)*(1+Inputs!$E$60)))</f>
        <v>1.1886857536682123</v>
      </c>
      <c r="DB98" s="1098">
        <f ca="1">IF(DB$92=1,1,IF(DB$93&gt;0,(1+Inputs!$E$60),OFFSET('Monthly financials'!DB98,0,-12)*(1+Inputs!$E$60)))</f>
        <v>1.2184028975099175</v>
      </c>
      <c r="DC98" s="1098">
        <f ca="1">IF(DC$92=1,1,IF(DC$93&gt;0,(1+Inputs!$E$60),OFFSET('Monthly financials'!DC98,0,-12)*(1+Inputs!$E$60)))</f>
        <v>1.2184028975099175</v>
      </c>
      <c r="DD98" s="1098">
        <f ca="1">IF(DD$92=1,1,IF(DD$93&gt;0,(1+Inputs!$E$60),OFFSET('Monthly financials'!DD98,0,-12)*(1+Inputs!$E$60)))</f>
        <v>1.2184028975099175</v>
      </c>
      <c r="DE98" s="1098">
        <f ca="1">IF(DE$92=1,1,IF(DE$93&gt;0,(1+Inputs!$E$60),OFFSET('Monthly financials'!DE98,0,-12)*(1+Inputs!$E$60)))</f>
        <v>1.2184028975099175</v>
      </c>
      <c r="DF98" s="1098">
        <f ca="1">IF(DF$92=1,1,IF(DF$93&gt;0,(1+Inputs!$E$60),OFFSET('Monthly financials'!DF98,0,-12)*(1+Inputs!$E$60)))</f>
        <v>1.2184028975099175</v>
      </c>
      <c r="DG98" s="1098">
        <f ca="1">IF(DG$92=1,1,IF(DG$93&gt;0,(1+Inputs!$E$60),OFFSET('Monthly financials'!DG98,0,-12)*(1+Inputs!$E$60)))</f>
        <v>1.2184028975099175</v>
      </c>
      <c r="DH98" s="1098">
        <f ca="1">IF(DH$92=1,1,IF(DH$93&gt;0,(1+Inputs!$E$60),OFFSET('Monthly financials'!DH98,0,-12)*(1+Inputs!$E$60)))</f>
        <v>1.2184028975099175</v>
      </c>
      <c r="DI98" s="1098">
        <f ca="1">IF(DI$92=1,1,IF(DI$93&gt;0,(1+Inputs!$E$60),OFFSET('Monthly financials'!DI98,0,-12)*(1+Inputs!$E$60)))</f>
        <v>1.2184028975099175</v>
      </c>
      <c r="DJ98" s="1098">
        <f ca="1">IF(DJ$92=1,1,IF(DJ$93&gt;0,(1+Inputs!$E$60),OFFSET('Monthly financials'!DJ98,0,-12)*(1+Inputs!$E$60)))</f>
        <v>1.2184028975099175</v>
      </c>
      <c r="DK98" s="1098">
        <f ca="1">IF(DK$92=1,1,IF(DK$93&gt;0,(1+Inputs!$E$60),OFFSET('Monthly financials'!DK98,0,-12)*(1+Inputs!$E$60)))</f>
        <v>1.2184028975099175</v>
      </c>
      <c r="DL98" s="1098">
        <f ca="1">IF(DL$92=1,1,IF(DL$93&gt;0,(1+Inputs!$E$60),OFFSET('Monthly financials'!DL98,0,-12)*(1+Inputs!$E$60)))</f>
        <v>1.2184028975099175</v>
      </c>
      <c r="DM98" s="1098">
        <f ca="1">IF(DM$92=1,1,IF(DM$93&gt;0,(1+Inputs!$E$60),OFFSET('Monthly financials'!DM98,0,-12)*(1+Inputs!$E$60)))</f>
        <v>1.2184028975099175</v>
      </c>
      <c r="DN98" s="1098">
        <f ca="1">IF(DN$92=1,1,IF(DN$93&gt;0,(1+Inputs!$E$60),OFFSET('Monthly financials'!DN98,0,-12)*(1+Inputs!$E$60)))</f>
        <v>1.2488629699476652</v>
      </c>
      <c r="DO98" s="1098">
        <f ca="1">IF(DO$92=1,1,IF(DO$93&gt;0,(1+Inputs!$E$60),OFFSET('Monthly financials'!DO98,0,-12)*(1+Inputs!$E$60)))</f>
        <v>1.2488629699476652</v>
      </c>
      <c r="DP98" s="1098">
        <f ca="1">IF(DP$92=1,1,IF(DP$93&gt;0,(1+Inputs!$E$60),OFFSET('Monthly financials'!DP98,0,-12)*(1+Inputs!$E$60)))</f>
        <v>1.2488629699476652</v>
      </c>
      <c r="DQ98" s="1098">
        <f ca="1">IF(DQ$92=1,1,IF(DQ$93&gt;0,(1+Inputs!$E$60),OFFSET('Monthly financials'!DQ98,0,-12)*(1+Inputs!$E$60)))</f>
        <v>1.2488629699476652</v>
      </c>
      <c r="DR98" s="1098">
        <f ca="1">IF(DR$92=1,1,IF(DR$93&gt;0,(1+Inputs!$E$60),OFFSET('Monthly financials'!DR98,0,-12)*(1+Inputs!$E$60)))</f>
        <v>1.2488629699476652</v>
      </c>
      <c r="DS98" s="1098">
        <f ca="1">IF(DS$92=1,1,IF(DS$93&gt;0,(1+Inputs!$E$60),OFFSET('Monthly financials'!DS98,0,-12)*(1+Inputs!$E$60)))</f>
        <v>1.2488629699476652</v>
      </c>
      <c r="DT98" s="1098">
        <f ca="1">IF(DT$92=1,1,IF(DT$93&gt;0,(1+Inputs!$E$60),OFFSET('Monthly financials'!DT98,0,-12)*(1+Inputs!$E$60)))</f>
        <v>1.2488629699476652</v>
      </c>
      <c r="DU98" s="1098">
        <f ca="1">IF(DU$92=1,1,IF(DU$93&gt;0,(1+Inputs!$E$60),OFFSET('Monthly financials'!DU98,0,-12)*(1+Inputs!$E$60)))</f>
        <v>1.2488629699476652</v>
      </c>
    </row>
    <row r="99" spans="1:126" ht="14.45" hidden="1" outlineLevel="1" x14ac:dyDescent="0.3">
      <c r="B99" s="978"/>
      <c r="C99" s="197" t="s">
        <v>494</v>
      </c>
      <c r="F99" s="752">
        <v>1</v>
      </c>
      <c r="G99" s="1098">
        <f ca="1">IF(G$92=1,1,IF(G$93&gt;0,(1+Inputs!$E$61),OFFSET('Monthly financials'!G99,0,-12)*(1+Inputs!$E$61)))</f>
        <v>1</v>
      </c>
      <c r="H99" s="1098">
        <f ca="1">IF(H$92=1,1,IF(H$93&gt;0,(1+Inputs!$E$61),OFFSET('Monthly financials'!H99,0,-12)*(1+Inputs!$E$61)))</f>
        <v>1</v>
      </c>
      <c r="I99" s="1098">
        <f ca="1">IF(I$92=1,1,IF(I$93&gt;0,(1+Inputs!$E$61),OFFSET('Monthly financials'!I99,0,-12)*(1+Inputs!$E$61)))</f>
        <v>1</v>
      </c>
      <c r="J99" s="1098">
        <f ca="1">IF(J$92=1,1,IF(J$93&gt;0,(1+Inputs!$E$61),OFFSET('Monthly financials'!J99,0,-12)*(1+Inputs!$E$61)))</f>
        <v>1</v>
      </c>
      <c r="K99" s="1098">
        <f ca="1">IF(K$92=1,1,IF(K$93&gt;0,(1+Inputs!$E$61),OFFSET('Monthly financials'!K99,0,-12)*(1+Inputs!$E$61)))</f>
        <v>1</v>
      </c>
      <c r="L99" s="1098">
        <f ca="1">IF(L$92=1,1,IF(L$93&gt;0,(1+Inputs!$E$61),OFFSET('Monthly financials'!L99,0,-12)*(1+Inputs!$E$61)))</f>
        <v>1</v>
      </c>
      <c r="M99" s="1098">
        <f ca="1">IF(M$92=1,1,IF(M$93&gt;0,(1+Inputs!$E$61),OFFSET('Monthly financials'!M99,0,-12)*(1+Inputs!$E$61)))</f>
        <v>1</v>
      </c>
      <c r="N99" s="1098">
        <f ca="1">IF(N$92=1,1,IF(N$93&gt;0,(1+Inputs!$E$61),OFFSET('Monthly financials'!N99,0,-12)*(1+Inputs!$E$61)))</f>
        <v>1</v>
      </c>
      <c r="O99" s="1098">
        <f ca="1">IF(O$92=1,1,IF(O$93&gt;0,(1+Inputs!$E$61),OFFSET('Monthly financials'!O99,0,-12)*(1+Inputs!$E$61)))</f>
        <v>1</v>
      </c>
      <c r="P99" s="1098">
        <f ca="1">IF(P$92=1,1,IF(P$93&gt;0,(1+Inputs!$E$61),OFFSET('Monthly financials'!P99,0,-12)*(1+Inputs!$E$61)))</f>
        <v>1</v>
      </c>
      <c r="Q99" s="1098">
        <f ca="1">IF(Q$92=1,1,IF(Q$93&gt;0,(1+Inputs!$E$61),OFFSET('Monthly financials'!Q99,0,-12)*(1+Inputs!$E$61)))</f>
        <v>1</v>
      </c>
      <c r="R99" s="1098">
        <f ca="1">IF(R$92=1,1,IF(R$93&gt;0,(1+Inputs!$E$61),OFFSET('Monthly financials'!R99,0,-12)*(1+Inputs!$E$61)))</f>
        <v>1</v>
      </c>
      <c r="S99" s="1098">
        <f ca="1">IF(S$92=1,1,IF(S$93&gt;0,(1+Inputs!$E$61),OFFSET('Monthly financials'!S99,0,-12)*(1+Inputs!$E$61)))</f>
        <v>1</v>
      </c>
      <c r="T99" s="1098">
        <f ca="1">IF(T$92=1,1,IF(T$93&gt;0,(1+Inputs!$E$61),OFFSET('Monthly financials'!T99,0,-12)*(1+Inputs!$E$61)))</f>
        <v>1</v>
      </c>
      <c r="U99" s="1098">
        <f ca="1">IF(U$92=1,1,IF(U$93&gt;0,(1+Inputs!$E$61),OFFSET('Monthly financials'!U99,0,-12)*(1+Inputs!$E$61)))</f>
        <v>1</v>
      </c>
      <c r="V99" s="1098">
        <f ca="1">IF(V$92=1,1,IF(V$93&gt;0,(1+Inputs!$E$61),OFFSET('Monthly financials'!V99,0,-12)*(1+Inputs!$E$61)))</f>
        <v>1.0249999999999999</v>
      </c>
      <c r="W99" s="1098">
        <f ca="1">IF(W$92=1,1,IF(W$93&gt;0,(1+Inputs!$E$61),OFFSET('Monthly financials'!W99,0,-12)*(1+Inputs!$E$61)))</f>
        <v>1.0249999999999999</v>
      </c>
      <c r="X99" s="1098">
        <f ca="1">IF(X$92=1,1,IF(X$93&gt;0,(1+Inputs!$E$61),OFFSET('Monthly financials'!X99,0,-12)*(1+Inputs!$E$61)))</f>
        <v>1.0249999999999999</v>
      </c>
      <c r="Y99" s="1098">
        <f ca="1">IF(Y$92=1,1,IF(Y$93&gt;0,(1+Inputs!$E$61),OFFSET('Monthly financials'!Y99,0,-12)*(1+Inputs!$E$61)))</f>
        <v>1.0249999999999999</v>
      </c>
      <c r="Z99" s="1098">
        <f ca="1">IF(Z$92=1,1,IF(Z$93&gt;0,(1+Inputs!$E$61),OFFSET('Monthly financials'!Z99,0,-12)*(1+Inputs!$E$61)))</f>
        <v>1.0249999999999999</v>
      </c>
      <c r="AA99" s="1098">
        <f ca="1">IF(AA$92=1,1,IF(AA$93&gt;0,(1+Inputs!$E$61),OFFSET('Monthly financials'!AA99,0,-12)*(1+Inputs!$E$61)))</f>
        <v>1.0249999999999999</v>
      </c>
      <c r="AB99" s="1098">
        <f ca="1">IF(AB$92=1,1,IF(AB$93&gt;0,(1+Inputs!$E$61),OFFSET('Monthly financials'!AB99,0,-12)*(1+Inputs!$E$61)))</f>
        <v>1.0249999999999999</v>
      </c>
      <c r="AC99" s="1098">
        <f ca="1">IF(AC$92=1,1,IF(AC$93&gt;0,(1+Inputs!$E$61),OFFSET('Monthly financials'!AC99,0,-12)*(1+Inputs!$E$61)))</f>
        <v>1.0249999999999999</v>
      </c>
      <c r="AD99" s="1098">
        <f ca="1">IF(AD$92=1,1,IF(AD$93&gt;0,(1+Inputs!$E$61),OFFSET('Monthly financials'!AD99,0,-12)*(1+Inputs!$E$61)))</f>
        <v>1.0249999999999999</v>
      </c>
      <c r="AE99" s="1098">
        <f ca="1">IF(AE$92=1,1,IF(AE$93&gt;0,(1+Inputs!$E$61),OFFSET('Monthly financials'!AE99,0,-12)*(1+Inputs!$E$61)))</f>
        <v>1.0249999999999999</v>
      </c>
      <c r="AF99" s="1098">
        <f ca="1">IF(AF$92=1,1,IF(AF$93&gt;0,(1+Inputs!$E$61),OFFSET('Monthly financials'!AF99,0,-12)*(1+Inputs!$E$61)))</f>
        <v>1.0249999999999999</v>
      </c>
      <c r="AG99" s="1098">
        <f ca="1">IF(AG$92=1,1,IF(AG$93&gt;0,(1+Inputs!$E$61),OFFSET('Monthly financials'!AG99,0,-12)*(1+Inputs!$E$61)))</f>
        <v>1.0249999999999999</v>
      </c>
      <c r="AH99" s="1098">
        <f ca="1">IF(AH$92=1,1,IF(AH$93&gt;0,(1+Inputs!$E$61),OFFSET('Monthly financials'!AH99,0,-12)*(1+Inputs!$E$61)))</f>
        <v>1.0506249999999999</v>
      </c>
      <c r="AI99" s="1098">
        <f ca="1">IF(AI$92=1,1,IF(AI$93&gt;0,(1+Inputs!$E$61),OFFSET('Monthly financials'!AI99,0,-12)*(1+Inputs!$E$61)))</f>
        <v>1.0506249999999999</v>
      </c>
      <c r="AJ99" s="1098">
        <f ca="1">IF(AJ$92=1,1,IF(AJ$93&gt;0,(1+Inputs!$E$61),OFFSET('Monthly financials'!AJ99,0,-12)*(1+Inputs!$E$61)))</f>
        <v>1.0506249999999999</v>
      </c>
      <c r="AK99" s="1098">
        <f ca="1">IF(AK$92=1,1,IF(AK$93&gt;0,(1+Inputs!$E$61),OFFSET('Monthly financials'!AK99,0,-12)*(1+Inputs!$E$61)))</f>
        <v>1.0506249999999999</v>
      </c>
      <c r="AL99" s="1098">
        <f ca="1">IF(AL$92=1,1,IF(AL$93&gt;0,(1+Inputs!$E$61),OFFSET('Monthly financials'!AL99,0,-12)*(1+Inputs!$E$61)))</f>
        <v>1.0506249999999999</v>
      </c>
      <c r="AM99" s="1098">
        <f ca="1">IF(AM$92=1,1,IF(AM$93&gt;0,(1+Inputs!$E$61),OFFSET('Monthly financials'!AM99,0,-12)*(1+Inputs!$E$61)))</f>
        <v>1.0506249999999999</v>
      </c>
      <c r="AN99" s="1098">
        <f ca="1">IF(AN$92=1,1,IF(AN$93&gt;0,(1+Inputs!$E$61),OFFSET('Monthly financials'!AN99,0,-12)*(1+Inputs!$E$61)))</f>
        <v>1.0506249999999999</v>
      </c>
      <c r="AO99" s="1098">
        <f ca="1">IF(AO$92=1,1,IF(AO$93&gt;0,(1+Inputs!$E$61),OFFSET('Monthly financials'!AO99,0,-12)*(1+Inputs!$E$61)))</f>
        <v>1.0506249999999999</v>
      </c>
      <c r="AP99" s="1098">
        <f ca="1">IF(AP$92=1,1,IF(AP$93&gt;0,(1+Inputs!$E$61),OFFSET('Monthly financials'!AP99,0,-12)*(1+Inputs!$E$61)))</f>
        <v>1.0506249999999999</v>
      </c>
      <c r="AQ99" s="1098">
        <f ca="1">IF(AQ$92=1,1,IF(AQ$93&gt;0,(1+Inputs!$E$61),OFFSET('Monthly financials'!AQ99,0,-12)*(1+Inputs!$E$61)))</f>
        <v>1.0506249999999999</v>
      </c>
      <c r="AR99" s="1098">
        <f ca="1">IF(AR$92=1,1,IF(AR$93&gt;0,(1+Inputs!$E$61),OFFSET('Monthly financials'!AR99,0,-12)*(1+Inputs!$E$61)))</f>
        <v>1.0506249999999999</v>
      </c>
      <c r="AS99" s="1098">
        <f ca="1">IF(AS$92=1,1,IF(AS$93&gt;0,(1+Inputs!$E$61),OFFSET('Monthly financials'!AS99,0,-12)*(1+Inputs!$E$61)))</f>
        <v>1.0506249999999999</v>
      </c>
      <c r="AT99" s="1098">
        <f ca="1">IF(AT$92=1,1,IF(AT$93&gt;0,(1+Inputs!$E$61),OFFSET('Monthly financials'!AT99,0,-12)*(1+Inputs!$E$61)))</f>
        <v>1.0768906249999999</v>
      </c>
      <c r="AU99" s="1098">
        <f ca="1">IF(AU$92=1,1,IF(AU$93&gt;0,(1+Inputs!$E$61),OFFSET('Monthly financials'!AU99,0,-12)*(1+Inputs!$E$61)))</f>
        <v>1.0768906249999999</v>
      </c>
      <c r="AV99" s="1098">
        <f ca="1">IF(AV$92=1,1,IF(AV$93&gt;0,(1+Inputs!$E$61),OFFSET('Monthly financials'!AV99,0,-12)*(1+Inputs!$E$61)))</f>
        <v>1.0768906249999999</v>
      </c>
      <c r="AW99" s="1098">
        <f ca="1">IF(AW$92=1,1,IF(AW$93&gt;0,(1+Inputs!$E$61),OFFSET('Monthly financials'!AW99,0,-12)*(1+Inputs!$E$61)))</f>
        <v>1.0768906249999999</v>
      </c>
      <c r="AX99" s="1098">
        <f ca="1">IF(AX$92=1,1,IF(AX$93&gt;0,(1+Inputs!$E$61),OFFSET('Monthly financials'!AX99,0,-12)*(1+Inputs!$E$61)))</f>
        <v>1.0768906249999999</v>
      </c>
      <c r="AY99" s="1098">
        <f ca="1">IF(AY$92=1,1,IF(AY$93&gt;0,(1+Inputs!$E$61),OFFSET('Monthly financials'!AY99,0,-12)*(1+Inputs!$E$61)))</f>
        <v>1.0768906249999999</v>
      </c>
      <c r="AZ99" s="1098">
        <f ca="1">IF(AZ$92=1,1,IF(AZ$93&gt;0,(1+Inputs!$E$61),OFFSET('Monthly financials'!AZ99,0,-12)*(1+Inputs!$E$61)))</f>
        <v>1.0768906249999999</v>
      </c>
      <c r="BA99" s="1098">
        <f ca="1">IF(BA$92=1,1,IF(BA$93&gt;0,(1+Inputs!$E$61),OFFSET('Monthly financials'!BA99,0,-12)*(1+Inputs!$E$61)))</f>
        <v>1.0768906249999999</v>
      </c>
      <c r="BB99" s="1098">
        <f ca="1">IF(BB$92=1,1,IF(BB$93&gt;0,(1+Inputs!$E$61),OFFSET('Monthly financials'!BB99,0,-12)*(1+Inputs!$E$61)))</f>
        <v>1.0768906249999999</v>
      </c>
      <c r="BC99" s="1098">
        <f ca="1">IF(BC$92=1,1,IF(BC$93&gt;0,(1+Inputs!$E$61),OFFSET('Monthly financials'!BC99,0,-12)*(1+Inputs!$E$61)))</f>
        <v>1.0768906249999999</v>
      </c>
      <c r="BD99" s="1098">
        <f ca="1">IF(BD$92=1,1,IF(BD$93&gt;0,(1+Inputs!$E$61),OFFSET('Monthly financials'!BD99,0,-12)*(1+Inputs!$E$61)))</f>
        <v>1.0768906249999999</v>
      </c>
      <c r="BE99" s="1098">
        <f ca="1">IF(BE$92=1,1,IF(BE$93&gt;0,(1+Inputs!$E$61),OFFSET('Monthly financials'!BE99,0,-12)*(1+Inputs!$E$61)))</f>
        <v>1.0768906249999999</v>
      </c>
      <c r="BF99" s="1098">
        <f ca="1">IF(BF$92=1,1,IF(BF$93&gt;0,(1+Inputs!$E$61),OFFSET('Monthly financials'!BF99,0,-12)*(1+Inputs!$E$61)))</f>
        <v>1.1038128906249998</v>
      </c>
      <c r="BG99" s="1098">
        <f ca="1">IF(BG$92=1,1,IF(BG$93&gt;0,(1+Inputs!$E$61),OFFSET('Monthly financials'!BG99,0,-12)*(1+Inputs!$E$61)))</f>
        <v>1.1038128906249998</v>
      </c>
      <c r="BH99" s="1098">
        <f ca="1">IF(BH$92=1,1,IF(BH$93&gt;0,(1+Inputs!$E$61),OFFSET('Monthly financials'!BH99,0,-12)*(1+Inputs!$E$61)))</f>
        <v>1.1038128906249998</v>
      </c>
      <c r="BI99" s="1098">
        <f ca="1">IF(BI$92=1,1,IF(BI$93&gt;0,(1+Inputs!$E$61),OFFSET('Monthly financials'!BI99,0,-12)*(1+Inputs!$E$61)))</f>
        <v>1.1038128906249998</v>
      </c>
      <c r="BJ99" s="1098">
        <f ca="1">IF(BJ$92=1,1,IF(BJ$93&gt;0,(1+Inputs!$E$61),OFFSET('Monthly financials'!BJ99,0,-12)*(1+Inputs!$E$61)))</f>
        <v>1.1038128906249998</v>
      </c>
      <c r="BK99" s="1098">
        <f ca="1">IF(BK$92=1,1,IF(BK$93&gt;0,(1+Inputs!$E$61),OFFSET('Monthly financials'!BK99,0,-12)*(1+Inputs!$E$61)))</f>
        <v>1.1038128906249998</v>
      </c>
      <c r="BL99" s="1098">
        <f ca="1">IF(BL$92=1,1,IF(BL$93&gt;0,(1+Inputs!$E$61),OFFSET('Monthly financials'!BL99,0,-12)*(1+Inputs!$E$61)))</f>
        <v>1.1038128906249998</v>
      </c>
      <c r="BM99" s="1098">
        <f ca="1">IF(BM$92=1,1,IF(BM$93&gt;0,(1+Inputs!$E$61),OFFSET('Monthly financials'!BM99,0,-12)*(1+Inputs!$E$61)))</f>
        <v>1.1038128906249998</v>
      </c>
      <c r="BN99" s="1098">
        <f ca="1">IF(BN$92=1,1,IF(BN$93&gt;0,(1+Inputs!$E$61),OFFSET('Monthly financials'!BN99,0,-12)*(1+Inputs!$E$61)))</f>
        <v>1.1038128906249998</v>
      </c>
      <c r="BO99" s="1098">
        <f ca="1">IF(BO$92=1,1,IF(BO$93&gt;0,(1+Inputs!$E$61),OFFSET('Monthly financials'!BO99,0,-12)*(1+Inputs!$E$61)))</f>
        <v>1.1038128906249998</v>
      </c>
      <c r="BP99" s="1098">
        <f ca="1">IF(BP$92=1,1,IF(BP$93&gt;0,(1+Inputs!$E$61),OFFSET('Monthly financials'!BP99,0,-12)*(1+Inputs!$E$61)))</f>
        <v>1.1038128906249998</v>
      </c>
      <c r="BQ99" s="1098">
        <f ca="1">IF(BQ$92=1,1,IF(BQ$93&gt;0,(1+Inputs!$E$61),OFFSET('Monthly financials'!BQ99,0,-12)*(1+Inputs!$E$61)))</f>
        <v>1.1038128906249998</v>
      </c>
      <c r="BR99" s="1098">
        <f ca="1">IF(BR$92=1,1,IF(BR$93&gt;0,(1+Inputs!$E$61),OFFSET('Monthly financials'!BR99,0,-12)*(1+Inputs!$E$61)))</f>
        <v>1.1314082128906247</v>
      </c>
      <c r="BS99" s="1098">
        <f ca="1">IF(BS$92=1,1,IF(BS$93&gt;0,(1+Inputs!$E$61),OFFSET('Monthly financials'!BS99,0,-12)*(1+Inputs!$E$61)))</f>
        <v>1.1314082128906247</v>
      </c>
      <c r="BT99" s="1098">
        <f ca="1">IF(BT$92=1,1,IF(BT$93&gt;0,(1+Inputs!$E$61),OFFSET('Monthly financials'!BT99,0,-12)*(1+Inputs!$E$61)))</f>
        <v>1.1314082128906247</v>
      </c>
      <c r="BU99" s="1098">
        <f ca="1">IF(BU$92=1,1,IF(BU$93&gt;0,(1+Inputs!$E$61),OFFSET('Monthly financials'!BU99,0,-12)*(1+Inputs!$E$61)))</f>
        <v>1.1314082128906247</v>
      </c>
      <c r="BV99" s="1098">
        <f ca="1">IF(BV$92=1,1,IF(BV$93&gt;0,(1+Inputs!$E$61),OFFSET('Monthly financials'!BV99,0,-12)*(1+Inputs!$E$61)))</f>
        <v>1.1314082128906247</v>
      </c>
      <c r="BW99" s="1098">
        <f ca="1">IF(BW$92=1,1,IF(BW$93&gt;0,(1+Inputs!$E$61),OFFSET('Monthly financials'!BW99,0,-12)*(1+Inputs!$E$61)))</f>
        <v>1.1314082128906247</v>
      </c>
      <c r="BX99" s="1098">
        <f ca="1">IF(BX$92=1,1,IF(BX$93&gt;0,(1+Inputs!$E$61),OFFSET('Monthly financials'!BX99,0,-12)*(1+Inputs!$E$61)))</f>
        <v>1.1314082128906247</v>
      </c>
      <c r="BY99" s="1098">
        <f ca="1">IF(BY$92=1,1,IF(BY$93&gt;0,(1+Inputs!$E$61),OFFSET('Monthly financials'!BY99,0,-12)*(1+Inputs!$E$61)))</f>
        <v>1.1314082128906247</v>
      </c>
      <c r="BZ99" s="1098">
        <f ca="1">IF(BZ$92=1,1,IF(BZ$93&gt;0,(1+Inputs!$E$61),OFFSET('Monthly financials'!BZ99,0,-12)*(1+Inputs!$E$61)))</f>
        <v>1.1314082128906247</v>
      </c>
      <c r="CA99" s="1098">
        <f ca="1">IF(CA$92=1,1,IF(CA$93&gt;0,(1+Inputs!$E$61),OFFSET('Monthly financials'!CA99,0,-12)*(1+Inputs!$E$61)))</f>
        <v>1.1314082128906247</v>
      </c>
      <c r="CB99" s="1098">
        <f ca="1">IF(CB$92=1,1,IF(CB$93&gt;0,(1+Inputs!$E$61),OFFSET('Monthly financials'!CB99,0,-12)*(1+Inputs!$E$61)))</f>
        <v>1.1314082128906247</v>
      </c>
      <c r="CC99" s="1098">
        <f ca="1">IF(CC$92=1,1,IF(CC$93&gt;0,(1+Inputs!$E$61),OFFSET('Monthly financials'!CC99,0,-12)*(1+Inputs!$E$61)))</f>
        <v>1.1314082128906247</v>
      </c>
      <c r="CD99" s="1098">
        <f ca="1">IF(CD$92=1,1,IF(CD$93&gt;0,(1+Inputs!$E$61),OFFSET('Monthly financials'!CD99,0,-12)*(1+Inputs!$E$61)))</f>
        <v>1.1596934182128902</v>
      </c>
      <c r="CE99" s="1098">
        <f ca="1">IF(CE$92=1,1,IF(CE$93&gt;0,(1+Inputs!$E$61),OFFSET('Monthly financials'!CE99,0,-12)*(1+Inputs!$E$61)))</f>
        <v>1.1596934182128902</v>
      </c>
      <c r="CF99" s="1098">
        <f ca="1">IF(CF$92=1,1,IF(CF$93&gt;0,(1+Inputs!$E$61),OFFSET('Monthly financials'!CF99,0,-12)*(1+Inputs!$E$61)))</f>
        <v>1.1596934182128902</v>
      </c>
      <c r="CG99" s="1098">
        <f ca="1">IF(CG$92=1,1,IF(CG$93&gt;0,(1+Inputs!$E$61),OFFSET('Monthly financials'!CG99,0,-12)*(1+Inputs!$E$61)))</f>
        <v>1.1596934182128902</v>
      </c>
      <c r="CH99" s="1098">
        <f ca="1">IF(CH$92=1,1,IF(CH$93&gt;0,(1+Inputs!$E$61),OFFSET('Monthly financials'!CH99,0,-12)*(1+Inputs!$E$61)))</f>
        <v>1.1596934182128902</v>
      </c>
      <c r="CI99" s="1098">
        <f ca="1">IF(CI$92=1,1,IF(CI$93&gt;0,(1+Inputs!$E$61),OFFSET('Monthly financials'!CI99,0,-12)*(1+Inputs!$E$61)))</f>
        <v>1.1596934182128902</v>
      </c>
      <c r="CJ99" s="1098">
        <f ca="1">IF(CJ$92=1,1,IF(CJ$93&gt;0,(1+Inputs!$E$61),OFFSET('Monthly financials'!CJ99,0,-12)*(1+Inputs!$E$61)))</f>
        <v>1.1596934182128902</v>
      </c>
      <c r="CK99" s="1098">
        <f ca="1">IF(CK$92=1,1,IF(CK$93&gt;0,(1+Inputs!$E$61),OFFSET('Monthly financials'!CK99,0,-12)*(1+Inputs!$E$61)))</f>
        <v>1.1596934182128902</v>
      </c>
      <c r="CL99" s="1098">
        <f ca="1">IF(CL$92=1,1,IF(CL$93&gt;0,(1+Inputs!$E$61),OFFSET('Monthly financials'!CL99,0,-12)*(1+Inputs!$E$61)))</f>
        <v>1.1596934182128902</v>
      </c>
      <c r="CM99" s="1098">
        <f ca="1">IF(CM$92=1,1,IF(CM$93&gt;0,(1+Inputs!$E$61),OFFSET('Monthly financials'!CM99,0,-12)*(1+Inputs!$E$61)))</f>
        <v>1.1596934182128902</v>
      </c>
      <c r="CN99" s="1098">
        <f ca="1">IF(CN$92=1,1,IF(CN$93&gt;0,(1+Inputs!$E$61),OFFSET('Monthly financials'!CN99,0,-12)*(1+Inputs!$E$61)))</f>
        <v>1.1596934182128902</v>
      </c>
      <c r="CO99" s="1098">
        <f ca="1">IF(CO$92=1,1,IF(CO$93&gt;0,(1+Inputs!$E$61),OFFSET('Monthly financials'!CO99,0,-12)*(1+Inputs!$E$61)))</f>
        <v>1.1596934182128902</v>
      </c>
      <c r="CP99" s="1098">
        <f ca="1">IF(CP$92=1,1,IF(CP$93&gt;0,(1+Inputs!$E$61),OFFSET('Monthly financials'!CP99,0,-12)*(1+Inputs!$E$61)))</f>
        <v>1.1886857536682123</v>
      </c>
      <c r="CQ99" s="1098">
        <f ca="1">IF(CQ$92=1,1,IF(CQ$93&gt;0,(1+Inputs!$E$61),OFFSET('Monthly financials'!CQ99,0,-12)*(1+Inputs!$E$61)))</f>
        <v>1.1886857536682123</v>
      </c>
      <c r="CR99" s="1098">
        <f ca="1">IF(CR$92=1,1,IF(CR$93&gt;0,(1+Inputs!$E$61),OFFSET('Monthly financials'!CR99,0,-12)*(1+Inputs!$E$61)))</f>
        <v>1.1886857536682123</v>
      </c>
      <c r="CS99" s="1098">
        <f ca="1">IF(CS$92=1,1,IF(CS$93&gt;0,(1+Inputs!$E$61),OFFSET('Monthly financials'!CS99,0,-12)*(1+Inputs!$E$61)))</f>
        <v>1.1886857536682123</v>
      </c>
      <c r="CT99" s="1098">
        <f ca="1">IF(CT$92=1,1,IF(CT$93&gt;0,(1+Inputs!$E$61),OFFSET('Monthly financials'!CT99,0,-12)*(1+Inputs!$E$61)))</f>
        <v>1.1886857536682123</v>
      </c>
      <c r="CU99" s="1098">
        <f ca="1">IF(CU$92=1,1,IF(CU$93&gt;0,(1+Inputs!$E$61),OFFSET('Monthly financials'!CU99,0,-12)*(1+Inputs!$E$61)))</f>
        <v>1.1886857536682123</v>
      </c>
      <c r="CV99" s="1098">
        <f ca="1">IF(CV$92=1,1,IF(CV$93&gt;0,(1+Inputs!$E$61),OFFSET('Monthly financials'!CV99,0,-12)*(1+Inputs!$E$61)))</f>
        <v>1.1886857536682123</v>
      </c>
      <c r="CW99" s="1098">
        <f ca="1">IF(CW$92=1,1,IF(CW$93&gt;0,(1+Inputs!$E$61),OFFSET('Monthly financials'!CW99,0,-12)*(1+Inputs!$E$61)))</f>
        <v>1.1886857536682123</v>
      </c>
      <c r="CX99" s="1098">
        <f ca="1">IF(CX$92=1,1,IF(CX$93&gt;0,(1+Inputs!$E$61),OFFSET('Monthly financials'!CX99,0,-12)*(1+Inputs!$E$61)))</f>
        <v>1.1886857536682123</v>
      </c>
      <c r="CY99" s="1098">
        <f ca="1">IF(CY$92=1,1,IF(CY$93&gt;0,(1+Inputs!$E$61),OFFSET('Monthly financials'!CY99,0,-12)*(1+Inputs!$E$61)))</f>
        <v>1.1886857536682123</v>
      </c>
      <c r="CZ99" s="1098">
        <f ca="1">IF(CZ$92=1,1,IF(CZ$93&gt;0,(1+Inputs!$E$61),OFFSET('Monthly financials'!CZ99,0,-12)*(1+Inputs!$E$61)))</f>
        <v>1.1886857536682123</v>
      </c>
      <c r="DA99" s="1098">
        <f ca="1">IF(DA$92=1,1,IF(DA$93&gt;0,(1+Inputs!$E$61),OFFSET('Monthly financials'!DA99,0,-12)*(1+Inputs!$E$61)))</f>
        <v>1.1886857536682123</v>
      </c>
      <c r="DB99" s="1098">
        <f ca="1">IF(DB$92=1,1,IF(DB$93&gt;0,(1+Inputs!$E$61),OFFSET('Monthly financials'!DB99,0,-12)*(1+Inputs!$E$61)))</f>
        <v>1.2184028975099175</v>
      </c>
      <c r="DC99" s="1098">
        <f ca="1">IF(DC$92=1,1,IF(DC$93&gt;0,(1+Inputs!$E$61),OFFSET('Monthly financials'!DC99,0,-12)*(1+Inputs!$E$61)))</f>
        <v>1.2184028975099175</v>
      </c>
      <c r="DD99" s="1098">
        <f ca="1">IF(DD$92=1,1,IF(DD$93&gt;0,(1+Inputs!$E$61),OFFSET('Monthly financials'!DD99,0,-12)*(1+Inputs!$E$61)))</f>
        <v>1.2184028975099175</v>
      </c>
      <c r="DE99" s="1098">
        <f ca="1">IF(DE$92=1,1,IF(DE$93&gt;0,(1+Inputs!$E$61),OFFSET('Monthly financials'!DE99,0,-12)*(1+Inputs!$E$61)))</f>
        <v>1.2184028975099175</v>
      </c>
      <c r="DF99" s="1098">
        <f ca="1">IF(DF$92=1,1,IF(DF$93&gt;0,(1+Inputs!$E$61),OFFSET('Monthly financials'!DF99,0,-12)*(1+Inputs!$E$61)))</f>
        <v>1.2184028975099175</v>
      </c>
      <c r="DG99" s="1098">
        <f ca="1">IF(DG$92=1,1,IF(DG$93&gt;0,(1+Inputs!$E$61),OFFSET('Monthly financials'!DG99,0,-12)*(1+Inputs!$E$61)))</f>
        <v>1.2184028975099175</v>
      </c>
      <c r="DH99" s="1098">
        <f ca="1">IF(DH$92=1,1,IF(DH$93&gt;0,(1+Inputs!$E$61),OFFSET('Monthly financials'!DH99,0,-12)*(1+Inputs!$E$61)))</f>
        <v>1.2184028975099175</v>
      </c>
      <c r="DI99" s="1098">
        <f ca="1">IF(DI$92=1,1,IF(DI$93&gt;0,(1+Inputs!$E$61),OFFSET('Monthly financials'!DI99,0,-12)*(1+Inputs!$E$61)))</f>
        <v>1.2184028975099175</v>
      </c>
      <c r="DJ99" s="1098">
        <f ca="1">IF(DJ$92=1,1,IF(DJ$93&gt;0,(1+Inputs!$E$61),OFFSET('Monthly financials'!DJ99,0,-12)*(1+Inputs!$E$61)))</f>
        <v>1.2184028975099175</v>
      </c>
      <c r="DK99" s="1098">
        <f ca="1">IF(DK$92=1,1,IF(DK$93&gt;0,(1+Inputs!$E$61),OFFSET('Monthly financials'!DK99,0,-12)*(1+Inputs!$E$61)))</f>
        <v>1.2184028975099175</v>
      </c>
      <c r="DL99" s="1098">
        <f ca="1">IF(DL$92=1,1,IF(DL$93&gt;0,(1+Inputs!$E$61),OFFSET('Monthly financials'!DL99,0,-12)*(1+Inputs!$E$61)))</f>
        <v>1.2184028975099175</v>
      </c>
      <c r="DM99" s="1098">
        <f ca="1">IF(DM$92=1,1,IF(DM$93&gt;0,(1+Inputs!$E$61),OFFSET('Monthly financials'!DM99,0,-12)*(1+Inputs!$E$61)))</f>
        <v>1.2184028975099175</v>
      </c>
      <c r="DN99" s="1098">
        <f ca="1">IF(DN$92=1,1,IF(DN$93&gt;0,(1+Inputs!$E$61),OFFSET('Monthly financials'!DN99,0,-12)*(1+Inputs!$E$61)))</f>
        <v>1.2488629699476652</v>
      </c>
      <c r="DO99" s="1098">
        <f ca="1">IF(DO$92=1,1,IF(DO$93&gt;0,(1+Inputs!$E$61),OFFSET('Monthly financials'!DO99,0,-12)*(1+Inputs!$E$61)))</f>
        <v>1.2488629699476652</v>
      </c>
      <c r="DP99" s="1098">
        <f ca="1">IF(DP$92=1,1,IF(DP$93&gt;0,(1+Inputs!$E$61),OFFSET('Monthly financials'!DP99,0,-12)*(1+Inputs!$E$61)))</f>
        <v>1.2488629699476652</v>
      </c>
      <c r="DQ99" s="1098">
        <f ca="1">IF(DQ$92=1,1,IF(DQ$93&gt;0,(1+Inputs!$E$61),OFFSET('Monthly financials'!DQ99,0,-12)*(1+Inputs!$E$61)))</f>
        <v>1.2488629699476652</v>
      </c>
      <c r="DR99" s="1098">
        <f ca="1">IF(DR$92=1,1,IF(DR$93&gt;0,(1+Inputs!$E$61),OFFSET('Monthly financials'!DR99,0,-12)*(1+Inputs!$E$61)))</f>
        <v>1.2488629699476652</v>
      </c>
      <c r="DS99" s="1098">
        <f ca="1">IF(DS$92=1,1,IF(DS$93&gt;0,(1+Inputs!$E$61),OFFSET('Monthly financials'!DS99,0,-12)*(1+Inputs!$E$61)))</f>
        <v>1.2488629699476652</v>
      </c>
      <c r="DT99" s="1098">
        <f ca="1">IF(DT$92=1,1,IF(DT$93&gt;0,(1+Inputs!$E$61),OFFSET('Monthly financials'!DT99,0,-12)*(1+Inputs!$E$61)))</f>
        <v>1.2488629699476652</v>
      </c>
      <c r="DU99" s="1098">
        <f ca="1">IF(DU$92=1,1,IF(DU$93&gt;0,(1+Inputs!$E$61),OFFSET('Monthly financials'!DU99,0,-12)*(1+Inputs!$E$61)))</f>
        <v>1.2488629699476652</v>
      </c>
    </row>
    <row r="100" spans="1:126" ht="14.45" hidden="1" outlineLevel="1" x14ac:dyDescent="0.3">
      <c r="B100" s="979"/>
      <c r="C100" s="197" t="s">
        <v>495</v>
      </c>
      <c r="F100" s="752">
        <v>1</v>
      </c>
      <c r="G100" s="1098">
        <f ca="1">IF(G$92=1,1,IF(G$93&gt;0,(1+Inputs!$E$62),OFFSET('Monthly financials'!G100,0,-12)*(1+Inputs!$E$62)))</f>
        <v>1</v>
      </c>
      <c r="H100" s="1098">
        <f ca="1">IF(H$92=1,1,IF(H$93&gt;0,(1+Inputs!$E$62),OFFSET('Monthly financials'!H100,0,-12)*(1+Inputs!$E$62)))</f>
        <v>1</v>
      </c>
      <c r="I100" s="1098">
        <f ca="1">IF(I$92=1,1,IF(I$93&gt;0,(1+Inputs!$E$62),OFFSET('Monthly financials'!I100,0,-12)*(1+Inputs!$E$62)))</f>
        <v>1</v>
      </c>
      <c r="J100" s="1098">
        <f ca="1">IF(J$92=1,1,IF(J$93&gt;0,(1+Inputs!$E$62),OFFSET('Monthly financials'!J100,0,-12)*(1+Inputs!$E$62)))</f>
        <v>1</v>
      </c>
      <c r="K100" s="1098">
        <f ca="1">IF(K$92=1,1,IF(K$93&gt;0,(1+Inputs!$E$62),OFFSET('Monthly financials'!K100,0,-12)*(1+Inputs!$E$62)))</f>
        <v>1</v>
      </c>
      <c r="L100" s="1098">
        <f ca="1">IF(L$92=1,1,IF(L$93&gt;0,(1+Inputs!$E$62),OFFSET('Monthly financials'!L100,0,-12)*(1+Inputs!$E$62)))</f>
        <v>1</v>
      </c>
      <c r="M100" s="1098">
        <f ca="1">IF(M$92=1,1,IF(M$93&gt;0,(1+Inputs!$E$62),OFFSET('Monthly financials'!M100,0,-12)*(1+Inputs!$E$62)))</f>
        <v>1</v>
      </c>
      <c r="N100" s="1098">
        <f ca="1">IF(N$92=1,1,IF(N$93&gt;0,(1+Inputs!$E$62),OFFSET('Monthly financials'!N100,0,-12)*(1+Inputs!$E$62)))</f>
        <v>1</v>
      </c>
      <c r="O100" s="1098">
        <f ca="1">IF(O$92=1,1,IF(O$93&gt;0,(1+Inputs!$E$62),OFFSET('Monthly financials'!O100,0,-12)*(1+Inputs!$E$62)))</f>
        <v>1</v>
      </c>
      <c r="P100" s="1098">
        <f ca="1">IF(P$92=1,1,IF(P$93&gt;0,(1+Inputs!$E$62),OFFSET('Monthly financials'!P100,0,-12)*(1+Inputs!$E$62)))</f>
        <v>1</v>
      </c>
      <c r="Q100" s="1098">
        <f ca="1">IF(Q$92=1,1,IF(Q$93&gt;0,(1+Inputs!$E$62),OFFSET('Monthly financials'!Q100,0,-12)*(1+Inputs!$E$62)))</f>
        <v>1</v>
      </c>
      <c r="R100" s="1098">
        <f ca="1">IF(R$92=1,1,IF(R$93&gt;0,(1+Inputs!$E$62),OFFSET('Monthly financials'!R100,0,-12)*(1+Inputs!$E$62)))</f>
        <v>1</v>
      </c>
      <c r="S100" s="1098">
        <f ca="1">IF(S$92=1,1,IF(S$93&gt;0,(1+Inputs!$E$62),OFFSET('Monthly financials'!S100,0,-12)*(1+Inputs!$E$62)))</f>
        <v>1</v>
      </c>
      <c r="T100" s="1098">
        <f ca="1">IF(T$92=1,1,IF(T$93&gt;0,(1+Inputs!$E$62),OFFSET('Monthly financials'!T100,0,-12)*(1+Inputs!$E$62)))</f>
        <v>1</v>
      </c>
      <c r="U100" s="1098">
        <f ca="1">IF(U$92=1,1,IF(U$93&gt;0,(1+Inputs!$E$62),OFFSET('Monthly financials'!U100,0,-12)*(1+Inputs!$E$62)))</f>
        <v>1</v>
      </c>
      <c r="V100" s="1098">
        <f ca="1">IF(V$92=1,1,IF(V$93&gt;0,(1+Inputs!$E$62),OFFSET('Monthly financials'!V100,0,-12)*(1+Inputs!$E$62)))</f>
        <v>1.0249999999999999</v>
      </c>
      <c r="W100" s="1098">
        <f ca="1">IF(W$92=1,1,IF(W$93&gt;0,(1+Inputs!$E$62),OFFSET('Monthly financials'!W100,0,-12)*(1+Inputs!$E$62)))</f>
        <v>1.0249999999999999</v>
      </c>
      <c r="X100" s="1098">
        <f ca="1">IF(X$92=1,1,IF(X$93&gt;0,(1+Inputs!$E$62),OFFSET('Monthly financials'!X100,0,-12)*(1+Inputs!$E$62)))</f>
        <v>1.0249999999999999</v>
      </c>
      <c r="Y100" s="1098">
        <f ca="1">IF(Y$92=1,1,IF(Y$93&gt;0,(1+Inputs!$E$62),OFFSET('Monthly financials'!Y100,0,-12)*(1+Inputs!$E$62)))</f>
        <v>1.0249999999999999</v>
      </c>
      <c r="Z100" s="1098">
        <f ca="1">IF(Z$92=1,1,IF(Z$93&gt;0,(1+Inputs!$E$62),OFFSET('Monthly financials'!Z100,0,-12)*(1+Inputs!$E$62)))</f>
        <v>1.0249999999999999</v>
      </c>
      <c r="AA100" s="1098">
        <f ca="1">IF(AA$92=1,1,IF(AA$93&gt;0,(1+Inputs!$E$62),OFFSET('Monthly financials'!AA100,0,-12)*(1+Inputs!$E$62)))</f>
        <v>1.0249999999999999</v>
      </c>
      <c r="AB100" s="1098">
        <f ca="1">IF(AB$92=1,1,IF(AB$93&gt;0,(1+Inputs!$E$62),OFFSET('Monthly financials'!AB100,0,-12)*(1+Inputs!$E$62)))</f>
        <v>1.0249999999999999</v>
      </c>
      <c r="AC100" s="1098">
        <f ca="1">IF(AC$92=1,1,IF(AC$93&gt;0,(1+Inputs!$E$62),OFFSET('Monthly financials'!AC100,0,-12)*(1+Inputs!$E$62)))</f>
        <v>1.0249999999999999</v>
      </c>
      <c r="AD100" s="1098">
        <f ca="1">IF(AD$92=1,1,IF(AD$93&gt;0,(1+Inputs!$E$62),OFFSET('Monthly financials'!AD100,0,-12)*(1+Inputs!$E$62)))</f>
        <v>1.0249999999999999</v>
      </c>
      <c r="AE100" s="1098">
        <f ca="1">IF(AE$92=1,1,IF(AE$93&gt;0,(1+Inputs!$E$62),OFFSET('Monthly financials'!AE100,0,-12)*(1+Inputs!$E$62)))</f>
        <v>1.0249999999999999</v>
      </c>
      <c r="AF100" s="1098">
        <f ca="1">IF(AF$92=1,1,IF(AF$93&gt;0,(1+Inputs!$E$62),OFFSET('Monthly financials'!AF100,0,-12)*(1+Inputs!$E$62)))</f>
        <v>1.0249999999999999</v>
      </c>
      <c r="AG100" s="1098">
        <f ca="1">IF(AG$92=1,1,IF(AG$93&gt;0,(1+Inputs!$E$62),OFFSET('Monthly financials'!AG100,0,-12)*(1+Inputs!$E$62)))</f>
        <v>1.0249999999999999</v>
      </c>
      <c r="AH100" s="1098">
        <f ca="1">IF(AH$92=1,1,IF(AH$93&gt;0,(1+Inputs!$E$62),OFFSET('Monthly financials'!AH100,0,-12)*(1+Inputs!$E$62)))</f>
        <v>1.0506249999999999</v>
      </c>
      <c r="AI100" s="1098">
        <f ca="1">IF(AI$92=1,1,IF(AI$93&gt;0,(1+Inputs!$E$62),OFFSET('Monthly financials'!AI100,0,-12)*(1+Inputs!$E$62)))</f>
        <v>1.0506249999999999</v>
      </c>
      <c r="AJ100" s="1098">
        <f ca="1">IF(AJ$92=1,1,IF(AJ$93&gt;0,(1+Inputs!$E$62),OFFSET('Monthly financials'!AJ100,0,-12)*(1+Inputs!$E$62)))</f>
        <v>1.0506249999999999</v>
      </c>
      <c r="AK100" s="1098">
        <f ca="1">IF(AK$92=1,1,IF(AK$93&gt;0,(1+Inputs!$E$62),OFFSET('Monthly financials'!AK100,0,-12)*(1+Inputs!$E$62)))</f>
        <v>1.0506249999999999</v>
      </c>
      <c r="AL100" s="1098">
        <f ca="1">IF(AL$92=1,1,IF(AL$93&gt;0,(1+Inputs!$E$62),OFFSET('Monthly financials'!AL100,0,-12)*(1+Inputs!$E$62)))</f>
        <v>1.0506249999999999</v>
      </c>
      <c r="AM100" s="1098">
        <f ca="1">IF(AM$92=1,1,IF(AM$93&gt;0,(1+Inputs!$E$62),OFFSET('Monthly financials'!AM100,0,-12)*(1+Inputs!$E$62)))</f>
        <v>1.0506249999999999</v>
      </c>
      <c r="AN100" s="1098">
        <f ca="1">IF(AN$92=1,1,IF(AN$93&gt;0,(1+Inputs!$E$62),OFFSET('Monthly financials'!AN100,0,-12)*(1+Inputs!$E$62)))</f>
        <v>1.0506249999999999</v>
      </c>
      <c r="AO100" s="1098">
        <f ca="1">IF(AO$92=1,1,IF(AO$93&gt;0,(1+Inputs!$E$62),OFFSET('Monthly financials'!AO100,0,-12)*(1+Inputs!$E$62)))</f>
        <v>1.0506249999999999</v>
      </c>
      <c r="AP100" s="1098">
        <f ca="1">IF(AP$92=1,1,IF(AP$93&gt;0,(1+Inputs!$E$62),OFFSET('Monthly financials'!AP100,0,-12)*(1+Inputs!$E$62)))</f>
        <v>1.0506249999999999</v>
      </c>
      <c r="AQ100" s="1098">
        <f ca="1">IF(AQ$92=1,1,IF(AQ$93&gt;0,(1+Inputs!$E$62),OFFSET('Monthly financials'!AQ100,0,-12)*(1+Inputs!$E$62)))</f>
        <v>1.0506249999999999</v>
      </c>
      <c r="AR100" s="1098">
        <f ca="1">IF(AR$92=1,1,IF(AR$93&gt;0,(1+Inputs!$E$62),OFFSET('Monthly financials'!AR100,0,-12)*(1+Inputs!$E$62)))</f>
        <v>1.0506249999999999</v>
      </c>
      <c r="AS100" s="1098">
        <f ca="1">IF(AS$92=1,1,IF(AS$93&gt;0,(1+Inputs!$E$62),OFFSET('Monthly financials'!AS100,0,-12)*(1+Inputs!$E$62)))</f>
        <v>1.0506249999999999</v>
      </c>
      <c r="AT100" s="1098">
        <f ca="1">IF(AT$92=1,1,IF(AT$93&gt;0,(1+Inputs!$E$62),OFFSET('Monthly financials'!AT100,0,-12)*(1+Inputs!$E$62)))</f>
        <v>1.0768906249999999</v>
      </c>
      <c r="AU100" s="1098">
        <f ca="1">IF(AU$92=1,1,IF(AU$93&gt;0,(1+Inputs!$E$62),OFFSET('Monthly financials'!AU100,0,-12)*(1+Inputs!$E$62)))</f>
        <v>1.0768906249999999</v>
      </c>
      <c r="AV100" s="1098">
        <f ca="1">IF(AV$92=1,1,IF(AV$93&gt;0,(1+Inputs!$E$62),OFFSET('Monthly financials'!AV100,0,-12)*(1+Inputs!$E$62)))</f>
        <v>1.0768906249999999</v>
      </c>
      <c r="AW100" s="1098">
        <f ca="1">IF(AW$92=1,1,IF(AW$93&gt;0,(1+Inputs!$E$62),OFFSET('Monthly financials'!AW100,0,-12)*(1+Inputs!$E$62)))</f>
        <v>1.0768906249999999</v>
      </c>
      <c r="AX100" s="1098">
        <f ca="1">IF(AX$92=1,1,IF(AX$93&gt;0,(1+Inputs!$E$62),OFFSET('Monthly financials'!AX100,0,-12)*(1+Inputs!$E$62)))</f>
        <v>1.0768906249999999</v>
      </c>
      <c r="AY100" s="1098">
        <f ca="1">IF(AY$92=1,1,IF(AY$93&gt;0,(1+Inputs!$E$62),OFFSET('Monthly financials'!AY100,0,-12)*(1+Inputs!$E$62)))</f>
        <v>1.0768906249999999</v>
      </c>
      <c r="AZ100" s="1098">
        <f ca="1">IF(AZ$92=1,1,IF(AZ$93&gt;0,(1+Inputs!$E$62),OFFSET('Monthly financials'!AZ100,0,-12)*(1+Inputs!$E$62)))</f>
        <v>1.0768906249999999</v>
      </c>
      <c r="BA100" s="1098">
        <f ca="1">IF(BA$92=1,1,IF(BA$93&gt;0,(1+Inputs!$E$62),OFFSET('Monthly financials'!BA100,0,-12)*(1+Inputs!$E$62)))</f>
        <v>1.0768906249999999</v>
      </c>
      <c r="BB100" s="1098">
        <f ca="1">IF(BB$92=1,1,IF(BB$93&gt;0,(1+Inputs!$E$62),OFFSET('Monthly financials'!BB100,0,-12)*(1+Inputs!$E$62)))</f>
        <v>1.0768906249999999</v>
      </c>
      <c r="BC100" s="1098">
        <f ca="1">IF(BC$92=1,1,IF(BC$93&gt;0,(1+Inputs!$E$62),OFFSET('Monthly financials'!BC100,0,-12)*(1+Inputs!$E$62)))</f>
        <v>1.0768906249999999</v>
      </c>
      <c r="BD100" s="1098">
        <f ca="1">IF(BD$92=1,1,IF(BD$93&gt;0,(1+Inputs!$E$62),OFFSET('Monthly financials'!BD100,0,-12)*(1+Inputs!$E$62)))</f>
        <v>1.0768906249999999</v>
      </c>
      <c r="BE100" s="1098">
        <f ca="1">IF(BE$92=1,1,IF(BE$93&gt;0,(1+Inputs!$E$62),OFFSET('Monthly financials'!BE100,0,-12)*(1+Inputs!$E$62)))</f>
        <v>1.0768906249999999</v>
      </c>
      <c r="BF100" s="1098">
        <f ca="1">IF(BF$92=1,1,IF(BF$93&gt;0,(1+Inputs!$E$62),OFFSET('Monthly financials'!BF100,0,-12)*(1+Inputs!$E$62)))</f>
        <v>1.1038128906249998</v>
      </c>
      <c r="BG100" s="1098">
        <f ca="1">IF(BG$92=1,1,IF(BG$93&gt;0,(1+Inputs!$E$62),OFFSET('Monthly financials'!BG100,0,-12)*(1+Inputs!$E$62)))</f>
        <v>1.1038128906249998</v>
      </c>
      <c r="BH100" s="1098">
        <f ca="1">IF(BH$92=1,1,IF(BH$93&gt;0,(1+Inputs!$E$62),OFFSET('Monthly financials'!BH100,0,-12)*(1+Inputs!$E$62)))</f>
        <v>1.1038128906249998</v>
      </c>
      <c r="BI100" s="1098">
        <f ca="1">IF(BI$92=1,1,IF(BI$93&gt;0,(1+Inputs!$E$62),OFFSET('Monthly financials'!BI100,0,-12)*(1+Inputs!$E$62)))</f>
        <v>1.1038128906249998</v>
      </c>
      <c r="BJ100" s="1098">
        <f ca="1">IF(BJ$92=1,1,IF(BJ$93&gt;0,(1+Inputs!$E$62),OFFSET('Monthly financials'!BJ100,0,-12)*(1+Inputs!$E$62)))</f>
        <v>1.1038128906249998</v>
      </c>
      <c r="BK100" s="1098">
        <f ca="1">IF(BK$92=1,1,IF(BK$93&gt;0,(1+Inputs!$E$62),OFFSET('Monthly financials'!BK100,0,-12)*(1+Inputs!$E$62)))</f>
        <v>1.1038128906249998</v>
      </c>
      <c r="BL100" s="1098">
        <f ca="1">IF(BL$92=1,1,IF(BL$93&gt;0,(1+Inputs!$E$62),OFFSET('Monthly financials'!BL100,0,-12)*(1+Inputs!$E$62)))</f>
        <v>1.1038128906249998</v>
      </c>
      <c r="BM100" s="1098">
        <f ca="1">IF(BM$92=1,1,IF(BM$93&gt;0,(1+Inputs!$E$62),OFFSET('Monthly financials'!BM100,0,-12)*(1+Inputs!$E$62)))</f>
        <v>1.1038128906249998</v>
      </c>
      <c r="BN100" s="1098">
        <f ca="1">IF(BN$92=1,1,IF(BN$93&gt;0,(1+Inputs!$E$62),OFFSET('Monthly financials'!BN100,0,-12)*(1+Inputs!$E$62)))</f>
        <v>1.1038128906249998</v>
      </c>
      <c r="BO100" s="1098">
        <f ca="1">IF(BO$92=1,1,IF(BO$93&gt;0,(1+Inputs!$E$62),OFFSET('Monthly financials'!BO100,0,-12)*(1+Inputs!$E$62)))</f>
        <v>1.1038128906249998</v>
      </c>
      <c r="BP100" s="1098">
        <f ca="1">IF(BP$92=1,1,IF(BP$93&gt;0,(1+Inputs!$E$62),OFFSET('Monthly financials'!BP100,0,-12)*(1+Inputs!$E$62)))</f>
        <v>1.1038128906249998</v>
      </c>
      <c r="BQ100" s="1098">
        <f ca="1">IF(BQ$92=1,1,IF(BQ$93&gt;0,(1+Inputs!$E$62),OFFSET('Monthly financials'!BQ100,0,-12)*(1+Inputs!$E$62)))</f>
        <v>1.1038128906249998</v>
      </c>
      <c r="BR100" s="1098">
        <f ca="1">IF(BR$92=1,1,IF(BR$93&gt;0,(1+Inputs!$E$62),OFFSET('Monthly financials'!BR100,0,-12)*(1+Inputs!$E$62)))</f>
        <v>1.1314082128906247</v>
      </c>
      <c r="BS100" s="1098">
        <f ca="1">IF(BS$92=1,1,IF(BS$93&gt;0,(1+Inputs!$E$62),OFFSET('Monthly financials'!BS100,0,-12)*(1+Inputs!$E$62)))</f>
        <v>1.1314082128906247</v>
      </c>
      <c r="BT100" s="1098">
        <f ca="1">IF(BT$92=1,1,IF(BT$93&gt;0,(1+Inputs!$E$62),OFFSET('Monthly financials'!BT100,0,-12)*(1+Inputs!$E$62)))</f>
        <v>1.1314082128906247</v>
      </c>
      <c r="BU100" s="1098">
        <f ca="1">IF(BU$92=1,1,IF(BU$93&gt;0,(1+Inputs!$E$62),OFFSET('Monthly financials'!BU100,0,-12)*(1+Inputs!$E$62)))</f>
        <v>1.1314082128906247</v>
      </c>
      <c r="BV100" s="1098">
        <f ca="1">IF(BV$92=1,1,IF(BV$93&gt;0,(1+Inputs!$E$62),OFFSET('Monthly financials'!BV100,0,-12)*(1+Inputs!$E$62)))</f>
        <v>1.1314082128906247</v>
      </c>
      <c r="BW100" s="1098">
        <f ca="1">IF(BW$92=1,1,IF(BW$93&gt;0,(1+Inputs!$E$62),OFFSET('Monthly financials'!BW100,0,-12)*(1+Inputs!$E$62)))</f>
        <v>1.1314082128906247</v>
      </c>
      <c r="BX100" s="1098">
        <f ca="1">IF(BX$92=1,1,IF(BX$93&gt;0,(1+Inputs!$E$62),OFFSET('Monthly financials'!BX100,0,-12)*(1+Inputs!$E$62)))</f>
        <v>1.1314082128906247</v>
      </c>
      <c r="BY100" s="1098">
        <f ca="1">IF(BY$92=1,1,IF(BY$93&gt;0,(1+Inputs!$E$62),OFFSET('Monthly financials'!BY100,0,-12)*(1+Inputs!$E$62)))</f>
        <v>1.1314082128906247</v>
      </c>
      <c r="BZ100" s="1098">
        <f ca="1">IF(BZ$92=1,1,IF(BZ$93&gt;0,(1+Inputs!$E$62),OFFSET('Monthly financials'!BZ100,0,-12)*(1+Inputs!$E$62)))</f>
        <v>1.1314082128906247</v>
      </c>
      <c r="CA100" s="1098">
        <f ca="1">IF(CA$92=1,1,IF(CA$93&gt;0,(1+Inputs!$E$62),OFFSET('Monthly financials'!CA100,0,-12)*(1+Inputs!$E$62)))</f>
        <v>1.1314082128906247</v>
      </c>
      <c r="CB100" s="1098">
        <f ca="1">IF(CB$92=1,1,IF(CB$93&gt;0,(1+Inputs!$E$62),OFFSET('Monthly financials'!CB100,0,-12)*(1+Inputs!$E$62)))</f>
        <v>1.1314082128906247</v>
      </c>
      <c r="CC100" s="1098">
        <f ca="1">IF(CC$92=1,1,IF(CC$93&gt;0,(1+Inputs!$E$62),OFFSET('Monthly financials'!CC100,0,-12)*(1+Inputs!$E$62)))</f>
        <v>1.1314082128906247</v>
      </c>
      <c r="CD100" s="1098">
        <f ca="1">IF(CD$92=1,1,IF(CD$93&gt;0,(1+Inputs!$E$62),OFFSET('Monthly financials'!CD100,0,-12)*(1+Inputs!$E$62)))</f>
        <v>1.1596934182128902</v>
      </c>
      <c r="CE100" s="1098">
        <f ca="1">IF(CE$92=1,1,IF(CE$93&gt;0,(1+Inputs!$E$62),OFFSET('Monthly financials'!CE100,0,-12)*(1+Inputs!$E$62)))</f>
        <v>1.1596934182128902</v>
      </c>
      <c r="CF100" s="1098">
        <f ca="1">IF(CF$92=1,1,IF(CF$93&gt;0,(1+Inputs!$E$62),OFFSET('Monthly financials'!CF100,0,-12)*(1+Inputs!$E$62)))</f>
        <v>1.1596934182128902</v>
      </c>
      <c r="CG100" s="1098">
        <f ca="1">IF(CG$92=1,1,IF(CG$93&gt;0,(1+Inputs!$E$62),OFFSET('Monthly financials'!CG100,0,-12)*(1+Inputs!$E$62)))</f>
        <v>1.1596934182128902</v>
      </c>
      <c r="CH100" s="1098">
        <f ca="1">IF(CH$92=1,1,IF(CH$93&gt;0,(1+Inputs!$E$62),OFFSET('Monthly financials'!CH100,0,-12)*(1+Inputs!$E$62)))</f>
        <v>1.1596934182128902</v>
      </c>
      <c r="CI100" s="1098">
        <f ca="1">IF(CI$92=1,1,IF(CI$93&gt;0,(1+Inputs!$E$62),OFFSET('Monthly financials'!CI100,0,-12)*(1+Inputs!$E$62)))</f>
        <v>1.1596934182128902</v>
      </c>
      <c r="CJ100" s="1098">
        <f ca="1">IF(CJ$92=1,1,IF(CJ$93&gt;0,(1+Inputs!$E$62),OFFSET('Monthly financials'!CJ100,0,-12)*(1+Inputs!$E$62)))</f>
        <v>1.1596934182128902</v>
      </c>
      <c r="CK100" s="1098">
        <f ca="1">IF(CK$92=1,1,IF(CK$93&gt;0,(1+Inputs!$E$62),OFFSET('Monthly financials'!CK100,0,-12)*(1+Inputs!$E$62)))</f>
        <v>1.1596934182128902</v>
      </c>
      <c r="CL100" s="1098">
        <f ca="1">IF(CL$92=1,1,IF(CL$93&gt;0,(1+Inputs!$E$62),OFFSET('Monthly financials'!CL100,0,-12)*(1+Inputs!$E$62)))</f>
        <v>1.1596934182128902</v>
      </c>
      <c r="CM100" s="1098">
        <f ca="1">IF(CM$92=1,1,IF(CM$93&gt;0,(1+Inputs!$E$62),OFFSET('Monthly financials'!CM100,0,-12)*(1+Inputs!$E$62)))</f>
        <v>1.1596934182128902</v>
      </c>
      <c r="CN100" s="1098">
        <f ca="1">IF(CN$92=1,1,IF(CN$93&gt;0,(1+Inputs!$E$62),OFFSET('Monthly financials'!CN100,0,-12)*(1+Inputs!$E$62)))</f>
        <v>1.1596934182128902</v>
      </c>
      <c r="CO100" s="1098">
        <f ca="1">IF(CO$92=1,1,IF(CO$93&gt;0,(1+Inputs!$E$62),OFFSET('Monthly financials'!CO100,0,-12)*(1+Inputs!$E$62)))</f>
        <v>1.1596934182128902</v>
      </c>
      <c r="CP100" s="1098">
        <f ca="1">IF(CP$92=1,1,IF(CP$93&gt;0,(1+Inputs!$E$62),OFFSET('Monthly financials'!CP100,0,-12)*(1+Inputs!$E$62)))</f>
        <v>1.1886857536682123</v>
      </c>
      <c r="CQ100" s="1098">
        <f ca="1">IF(CQ$92=1,1,IF(CQ$93&gt;0,(1+Inputs!$E$62),OFFSET('Monthly financials'!CQ100,0,-12)*(1+Inputs!$E$62)))</f>
        <v>1.1886857536682123</v>
      </c>
      <c r="CR100" s="1098">
        <f ca="1">IF(CR$92=1,1,IF(CR$93&gt;0,(1+Inputs!$E$62),OFFSET('Monthly financials'!CR100,0,-12)*(1+Inputs!$E$62)))</f>
        <v>1.1886857536682123</v>
      </c>
      <c r="CS100" s="1098">
        <f ca="1">IF(CS$92=1,1,IF(CS$93&gt;0,(1+Inputs!$E$62),OFFSET('Monthly financials'!CS100,0,-12)*(1+Inputs!$E$62)))</f>
        <v>1.1886857536682123</v>
      </c>
      <c r="CT100" s="1098">
        <f ca="1">IF(CT$92=1,1,IF(CT$93&gt;0,(1+Inputs!$E$62),OFFSET('Monthly financials'!CT100,0,-12)*(1+Inputs!$E$62)))</f>
        <v>1.1886857536682123</v>
      </c>
      <c r="CU100" s="1098">
        <f ca="1">IF(CU$92=1,1,IF(CU$93&gt;0,(1+Inputs!$E$62),OFFSET('Monthly financials'!CU100,0,-12)*(1+Inputs!$E$62)))</f>
        <v>1.1886857536682123</v>
      </c>
      <c r="CV100" s="1098">
        <f ca="1">IF(CV$92=1,1,IF(CV$93&gt;0,(1+Inputs!$E$62),OFFSET('Monthly financials'!CV100,0,-12)*(1+Inputs!$E$62)))</f>
        <v>1.1886857536682123</v>
      </c>
      <c r="CW100" s="1098">
        <f ca="1">IF(CW$92=1,1,IF(CW$93&gt;0,(1+Inputs!$E$62),OFFSET('Monthly financials'!CW100,0,-12)*(1+Inputs!$E$62)))</f>
        <v>1.1886857536682123</v>
      </c>
      <c r="CX100" s="1098">
        <f ca="1">IF(CX$92=1,1,IF(CX$93&gt;0,(1+Inputs!$E$62),OFFSET('Monthly financials'!CX100,0,-12)*(1+Inputs!$E$62)))</f>
        <v>1.1886857536682123</v>
      </c>
      <c r="CY100" s="1098">
        <f ca="1">IF(CY$92=1,1,IF(CY$93&gt;0,(1+Inputs!$E$62),OFFSET('Monthly financials'!CY100,0,-12)*(1+Inputs!$E$62)))</f>
        <v>1.1886857536682123</v>
      </c>
      <c r="CZ100" s="1098">
        <f ca="1">IF(CZ$92=1,1,IF(CZ$93&gt;0,(1+Inputs!$E$62),OFFSET('Monthly financials'!CZ100,0,-12)*(1+Inputs!$E$62)))</f>
        <v>1.1886857536682123</v>
      </c>
      <c r="DA100" s="1098">
        <f ca="1">IF(DA$92=1,1,IF(DA$93&gt;0,(1+Inputs!$E$62),OFFSET('Monthly financials'!DA100,0,-12)*(1+Inputs!$E$62)))</f>
        <v>1.1886857536682123</v>
      </c>
      <c r="DB100" s="1098">
        <f ca="1">IF(DB$92=1,1,IF(DB$93&gt;0,(1+Inputs!$E$62),OFFSET('Monthly financials'!DB100,0,-12)*(1+Inputs!$E$62)))</f>
        <v>1.2184028975099175</v>
      </c>
      <c r="DC100" s="1098">
        <f ca="1">IF(DC$92=1,1,IF(DC$93&gt;0,(1+Inputs!$E$62),OFFSET('Monthly financials'!DC100,0,-12)*(1+Inputs!$E$62)))</f>
        <v>1.2184028975099175</v>
      </c>
      <c r="DD100" s="1098">
        <f ca="1">IF(DD$92=1,1,IF(DD$93&gt;0,(1+Inputs!$E$62),OFFSET('Monthly financials'!DD100,0,-12)*(1+Inputs!$E$62)))</f>
        <v>1.2184028975099175</v>
      </c>
      <c r="DE100" s="1098">
        <f ca="1">IF(DE$92=1,1,IF(DE$93&gt;0,(1+Inputs!$E$62),OFFSET('Monthly financials'!DE100,0,-12)*(1+Inputs!$E$62)))</f>
        <v>1.2184028975099175</v>
      </c>
      <c r="DF100" s="1098">
        <f ca="1">IF(DF$92=1,1,IF(DF$93&gt;0,(1+Inputs!$E$62),OFFSET('Monthly financials'!DF100,0,-12)*(1+Inputs!$E$62)))</f>
        <v>1.2184028975099175</v>
      </c>
      <c r="DG100" s="1098">
        <f ca="1">IF(DG$92=1,1,IF(DG$93&gt;0,(1+Inputs!$E$62),OFFSET('Monthly financials'!DG100,0,-12)*(1+Inputs!$E$62)))</f>
        <v>1.2184028975099175</v>
      </c>
      <c r="DH100" s="1098">
        <f ca="1">IF(DH$92=1,1,IF(DH$93&gt;0,(1+Inputs!$E$62),OFFSET('Monthly financials'!DH100,0,-12)*(1+Inputs!$E$62)))</f>
        <v>1.2184028975099175</v>
      </c>
      <c r="DI100" s="1098">
        <f ca="1">IF(DI$92=1,1,IF(DI$93&gt;0,(1+Inputs!$E$62),OFFSET('Monthly financials'!DI100,0,-12)*(1+Inputs!$E$62)))</f>
        <v>1.2184028975099175</v>
      </c>
      <c r="DJ100" s="1098">
        <f ca="1">IF(DJ$92=1,1,IF(DJ$93&gt;0,(1+Inputs!$E$62),OFFSET('Monthly financials'!DJ100,0,-12)*(1+Inputs!$E$62)))</f>
        <v>1.2184028975099175</v>
      </c>
      <c r="DK100" s="1098">
        <f ca="1">IF(DK$92=1,1,IF(DK$93&gt;0,(1+Inputs!$E$62),OFFSET('Monthly financials'!DK100,0,-12)*(1+Inputs!$E$62)))</f>
        <v>1.2184028975099175</v>
      </c>
      <c r="DL100" s="1098">
        <f ca="1">IF(DL$92=1,1,IF(DL$93&gt;0,(1+Inputs!$E$62),OFFSET('Monthly financials'!DL100,0,-12)*(1+Inputs!$E$62)))</f>
        <v>1.2184028975099175</v>
      </c>
      <c r="DM100" s="1098">
        <f ca="1">IF(DM$92=1,1,IF(DM$93&gt;0,(1+Inputs!$E$62),OFFSET('Monthly financials'!DM100,0,-12)*(1+Inputs!$E$62)))</f>
        <v>1.2184028975099175</v>
      </c>
      <c r="DN100" s="1098">
        <f ca="1">IF(DN$92=1,1,IF(DN$93&gt;0,(1+Inputs!$E$62),OFFSET('Monthly financials'!DN100,0,-12)*(1+Inputs!$E$62)))</f>
        <v>1.2488629699476652</v>
      </c>
      <c r="DO100" s="1098">
        <f ca="1">IF(DO$92=1,1,IF(DO$93&gt;0,(1+Inputs!$E$62),OFFSET('Monthly financials'!DO100,0,-12)*(1+Inputs!$E$62)))</f>
        <v>1.2488629699476652</v>
      </c>
      <c r="DP100" s="1098">
        <f ca="1">IF(DP$92=1,1,IF(DP$93&gt;0,(1+Inputs!$E$62),OFFSET('Monthly financials'!DP100,0,-12)*(1+Inputs!$E$62)))</f>
        <v>1.2488629699476652</v>
      </c>
      <c r="DQ100" s="1098">
        <f ca="1">IF(DQ$92=1,1,IF(DQ$93&gt;0,(1+Inputs!$E$62),OFFSET('Monthly financials'!DQ100,0,-12)*(1+Inputs!$E$62)))</f>
        <v>1.2488629699476652</v>
      </c>
      <c r="DR100" s="1098">
        <f ca="1">IF(DR$92=1,1,IF(DR$93&gt;0,(1+Inputs!$E$62),OFFSET('Monthly financials'!DR100,0,-12)*(1+Inputs!$E$62)))</f>
        <v>1.2488629699476652</v>
      </c>
      <c r="DS100" s="1098">
        <f ca="1">IF(DS$92=1,1,IF(DS$93&gt;0,(1+Inputs!$E$62),OFFSET('Monthly financials'!DS100,0,-12)*(1+Inputs!$E$62)))</f>
        <v>1.2488629699476652</v>
      </c>
      <c r="DT100" s="1098">
        <f ca="1">IF(DT$92=1,1,IF(DT$93&gt;0,(1+Inputs!$E$62),OFFSET('Monthly financials'!DT100,0,-12)*(1+Inputs!$E$62)))</f>
        <v>1.2488629699476652</v>
      </c>
      <c r="DU100" s="1098">
        <f ca="1">IF(DU$92=1,1,IF(DU$93&gt;0,(1+Inputs!$E$62),OFFSET('Monthly financials'!DU100,0,-12)*(1+Inputs!$E$62)))</f>
        <v>1.2488629699476652</v>
      </c>
    </row>
    <row r="101" spans="1:126" s="190" customFormat="1" ht="6.6" customHeight="1" collapsed="1" x14ac:dyDescent="0.15">
      <c r="C101" s="109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row>
    <row r="102" spans="1:126" s="968" customFormat="1" ht="17.100000000000001" customHeight="1" x14ac:dyDescent="0.3">
      <c r="C102" s="968" t="s">
        <v>893</v>
      </c>
      <c r="G102" s="107">
        <f>IF(AND($E$7&gt;G$18,G$20&gt;=$E$7)=FALSE,0,1)</f>
        <v>0</v>
      </c>
      <c r="H102" s="107">
        <f t="shared" ref="H102:BS102" si="131">IF(AND($E$7&gt;H$18,H$20&gt;=$E$7)=FALSE,0,1)</f>
        <v>0</v>
      </c>
      <c r="I102" s="107">
        <f t="shared" si="131"/>
        <v>0</v>
      </c>
      <c r="J102" s="107">
        <f t="shared" si="131"/>
        <v>0</v>
      </c>
      <c r="K102" s="107">
        <f t="shared" si="131"/>
        <v>0</v>
      </c>
      <c r="L102" s="107">
        <f t="shared" si="131"/>
        <v>0</v>
      </c>
      <c r="M102" s="107">
        <f t="shared" si="131"/>
        <v>0</v>
      </c>
      <c r="N102" s="107">
        <f t="shared" si="131"/>
        <v>0</v>
      </c>
      <c r="O102" s="107">
        <f t="shared" si="131"/>
        <v>0</v>
      </c>
      <c r="P102" s="107">
        <f t="shared" si="131"/>
        <v>0</v>
      </c>
      <c r="Q102" s="107">
        <f t="shared" si="131"/>
        <v>0</v>
      </c>
      <c r="R102" s="107">
        <f t="shared" si="131"/>
        <v>0</v>
      </c>
      <c r="S102" s="107">
        <f t="shared" si="131"/>
        <v>0</v>
      </c>
      <c r="T102" s="107">
        <f t="shared" si="131"/>
        <v>0</v>
      </c>
      <c r="U102" s="107">
        <f t="shared" si="131"/>
        <v>0</v>
      </c>
      <c r="V102" s="107">
        <f t="shared" si="131"/>
        <v>0</v>
      </c>
      <c r="W102" s="107">
        <f t="shared" si="131"/>
        <v>0</v>
      </c>
      <c r="X102" s="107">
        <f t="shared" si="131"/>
        <v>0</v>
      </c>
      <c r="Y102" s="107">
        <f t="shared" si="131"/>
        <v>0</v>
      </c>
      <c r="Z102" s="107">
        <f t="shared" si="131"/>
        <v>0</v>
      </c>
      <c r="AA102" s="107">
        <f t="shared" si="131"/>
        <v>0</v>
      </c>
      <c r="AB102" s="107">
        <f t="shared" si="131"/>
        <v>0</v>
      </c>
      <c r="AC102" s="107">
        <f t="shared" si="131"/>
        <v>0</v>
      </c>
      <c r="AD102" s="107">
        <f t="shared" si="131"/>
        <v>0</v>
      </c>
      <c r="AE102" s="107">
        <f t="shared" si="131"/>
        <v>0</v>
      </c>
      <c r="AF102" s="107">
        <f t="shared" si="131"/>
        <v>0</v>
      </c>
      <c r="AG102" s="107">
        <f t="shared" si="131"/>
        <v>0</v>
      </c>
      <c r="AH102" s="107">
        <f t="shared" si="131"/>
        <v>0</v>
      </c>
      <c r="AI102" s="107">
        <f t="shared" si="131"/>
        <v>0</v>
      </c>
      <c r="AJ102" s="107">
        <f t="shared" si="131"/>
        <v>0</v>
      </c>
      <c r="AK102" s="107">
        <f t="shared" si="131"/>
        <v>0</v>
      </c>
      <c r="AL102" s="107">
        <f t="shared" si="131"/>
        <v>0</v>
      </c>
      <c r="AM102" s="107">
        <f t="shared" si="131"/>
        <v>0</v>
      </c>
      <c r="AN102" s="107">
        <f t="shared" si="131"/>
        <v>0</v>
      </c>
      <c r="AO102" s="107">
        <f t="shared" si="131"/>
        <v>0</v>
      </c>
      <c r="AP102" s="107">
        <f t="shared" si="131"/>
        <v>0</v>
      </c>
      <c r="AQ102" s="107">
        <f t="shared" si="131"/>
        <v>0</v>
      </c>
      <c r="AR102" s="107">
        <f t="shared" si="131"/>
        <v>0</v>
      </c>
      <c r="AS102" s="107">
        <f t="shared" si="131"/>
        <v>0</v>
      </c>
      <c r="AT102" s="107">
        <f t="shared" si="131"/>
        <v>0</v>
      </c>
      <c r="AU102" s="107">
        <f t="shared" si="131"/>
        <v>0</v>
      </c>
      <c r="AV102" s="107">
        <f t="shared" si="131"/>
        <v>0</v>
      </c>
      <c r="AW102" s="107">
        <f t="shared" si="131"/>
        <v>0</v>
      </c>
      <c r="AX102" s="107">
        <f t="shared" si="131"/>
        <v>0</v>
      </c>
      <c r="AY102" s="107">
        <f t="shared" si="131"/>
        <v>0</v>
      </c>
      <c r="AZ102" s="107">
        <f t="shared" si="131"/>
        <v>0</v>
      </c>
      <c r="BA102" s="107">
        <f t="shared" si="131"/>
        <v>0</v>
      </c>
      <c r="BB102" s="107">
        <f t="shared" si="131"/>
        <v>0</v>
      </c>
      <c r="BC102" s="107">
        <f t="shared" si="131"/>
        <v>0</v>
      </c>
      <c r="BD102" s="107">
        <f t="shared" si="131"/>
        <v>0</v>
      </c>
      <c r="BE102" s="107">
        <f t="shared" si="131"/>
        <v>0</v>
      </c>
      <c r="BF102" s="107">
        <f t="shared" si="131"/>
        <v>0</v>
      </c>
      <c r="BG102" s="107">
        <f t="shared" si="131"/>
        <v>0</v>
      </c>
      <c r="BH102" s="107">
        <f t="shared" si="131"/>
        <v>0</v>
      </c>
      <c r="BI102" s="107">
        <f t="shared" si="131"/>
        <v>0</v>
      </c>
      <c r="BJ102" s="107">
        <f t="shared" si="131"/>
        <v>0</v>
      </c>
      <c r="BK102" s="107">
        <f t="shared" si="131"/>
        <v>0</v>
      </c>
      <c r="BL102" s="107">
        <f t="shared" si="131"/>
        <v>0</v>
      </c>
      <c r="BM102" s="107">
        <f t="shared" si="131"/>
        <v>0</v>
      </c>
      <c r="BN102" s="107">
        <f t="shared" si="131"/>
        <v>0</v>
      </c>
      <c r="BO102" s="107">
        <f t="shared" si="131"/>
        <v>0</v>
      </c>
      <c r="BP102" s="107">
        <f t="shared" si="131"/>
        <v>0</v>
      </c>
      <c r="BQ102" s="107">
        <f t="shared" si="131"/>
        <v>0</v>
      </c>
      <c r="BR102" s="107">
        <f t="shared" si="131"/>
        <v>0</v>
      </c>
      <c r="BS102" s="107">
        <f t="shared" si="131"/>
        <v>0</v>
      </c>
      <c r="BT102" s="107">
        <f t="shared" ref="BT102:DU102" si="132">IF(AND($E$7&gt;BT$18,BT$20&gt;=$E$7)=FALSE,0,1)</f>
        <v>0</v>
      </c>
      <c r="BU102" s="107">
        <f t="shared" si="132"/>
        <v>0</v>
      </c>
      <c r="BV102" s="107">
        <f t="shared" si="132"/>
        <v>0</v>
      </c>
      <c r="BW102" s="107">
        <f t="shared" si="132"/>
        <v>0</v>
      </c>
      <c r="BX102" s="107">
        <f t="shared" si="132"/>
        <v>0</v>
      </c>
      <c r="BY102" s="107">
        <f t="shared" si="132"/>
        <v>0</v>
      </c>
      <c r="BZ102" s="107">
        <f t="shared" si="132"/>
        <v>0</v>
      </c>
      <c r="CA102" s="107">
        <f t="shared" si="132"/>
        <v>0</v>
      </c>
      <c r="CB102" s="107">
        <f t="shared" si="132"/>
        <v>0</v>
      </c>
      <c r="CC102" s="107">
        <f t="shared" si="132"/>
        <v>0</v>
      </c>
      <c r="CD102" s="107">
        <f t="shared" si="132"/>
        <v>0</v>
      </c>
      <c r="CE102" s="107">
        <f t="shared" si="132"/>
        <v>0</v>
      </c>
      <c r="CF102" s="107">
        <f t="shared" si="132"/>
        <v>0</v>
      </c>
      <c r="CG102" s="107">
        <f t="shared" si="132"/>
        <v>0</v>
      </c>
      <c r="CH102" s="107">
        <f t="shared" si="132"/>
        <v>0</v>
      </c>
      <c r="CI102" s="107">
        <f t="shared" si="132"/>
        <v>0</v>
      </c>
      <c r="CJ102" s="107">
        <f t="shared" si="132"/>
        <v>0</v>
      </c>
      <c r="CK102" s="107">
        <f t="shared" si="132"/>
        <v>0</v>
      </c>
      <c r="CL102" s="107">
        <f t="shared" si="132"/>
        <v>0</v>
      </c>
      <c r="CM102" s="107">
        <f t="shared" si="132"/>
        <v>0</v>
      </c>
      <c r="CN102" s="107">
        <f t="shared" si="132"/>
        <v>0</v>
      </c>
      <c r="CO102" s="107">
        <f t="shared" si="132"/>
        <v>0</v>
      </c>
      <c r="CP102" s="107">
        <f t="shared" si="132"/>
        <v>0</v>
      </c>
      <c r="CQ102" s="107">
        <f t="shared" si="132"/>
        <v>0</v>
      </c>
      <c r="CR102" s="107">
        <f t="shared" si="132"/>
        <v>0</v>
      </c>
      <c r="CS102" s="107">
        <f t="shared" si="132"/>
        <v>0</v>
      </c>
      <c r="CT102" s="107">
        <f t="shared" si="132"/>
        <v>0</v>
      </c>
      <c r="CU102" s="107">
        <f t="shared" si="132"/>
        <v>0</v>
      </c>
      <c r="CV102" s="107">
        <f t="shared" si="132"/>
        <v>0</v>
      </c>
      <c r="CW102" s="107">
        <f t="shared" si="132"/>
        <v>0</v>
      </c>
      <c r="CX102" s="107">
        <f t="shared" si="132"/>
        <v>0</v>
      </c>
      <c r="CY102" s="107">
        <f t="shared" si="132"/>
        <v>0</v>
      </c>
      <c r="CZ102" s="107">
        <f t="shared" si="132"/>
        <v>0</v>
      </c>
      <c r="DA102" s="107">
        <f t="shared" si="132"/>
        <v>0</v>
      </c>
      <c r="DB102" s="107">
        <f t="shared" si="132"/>
        <v>0</v>
      </c>
      <c r="DC102" s="107">
        <f t="shared" si="132"/>
        <v>0</v>
      </c>
      <c r="DD102" s="107">
        <f t="shared" si="132"/>
        <v>0</v>
      </c>
      <c r="DE102" s="107">
        <f t="shared" si="132"/>
        <v>0</v>
      </c>
      <c r="DF102" s="107">
        <f t="shared" si="132"/>
        <v>0</v>
      </c>
      <c r="DG102" s="107">
        <f t="shared" si="132"/>
        <v>0</v>
      </c>
      <c r="DH102" s="107">
        <f t="shared" si="132"/>
        <v>0</v>
      </c>
      <c r="DI102" s="107">
        <f t="shared" si="132"/>
        <v>0</v>
      </c>
      <c r="DJ102" s="107">
        <f t="shared" si="132"/>
        <v>0</v>
      </c>
      <c r="DK102" s="107">
        <f t="shared" si="132"/>
        <v>0</v>
      </c>
      <c r="DL102" s="107">
        <f t="shared" si="132"/>
        <v>0</v>
      </c>
      <c r="DM102" s="107">
        <f t="shared" si="132"/>
        <v>0</v>
      </c>
      <c r="DN102" s="107">
        <f t="shared" si="132"/>
        <v>0</v>
      </c>
      <c r="DO102" s="107">
        <f t="shared" si="132"/>
        <v>0</v>
      </c>
      <c r="DP102" s="107">
        <f t="shared" si="132"/>
        <v>0</v>
      </c>
      <c r="DQ102" s="107">
        <f t="shared" si="132"/>
        <v>0</v>
      </c>
      <c r="DR102" s="107">
        <f t="shared" si="132"/>
        <v>0</v>
      </c>
      <c r="DS102" s="107">
        <f t="shared" si="132"/>
        <v>0</v>
      </c>
      <c r="DT102" s="107">
        <f t="shared" si="132"/>
        <v>0</v>
      </c>
      <c r="DU102" s="107">
        <f t="shared" si="132"/>
        <v>0</v>
      </c>
      <c r="DV102" s="81"/>
    </row>
    <row r="103" spans="1:126" s="112" customFormat="1" ht="5.45" hidden="1" customHeight="1" outlineLevel="1" x14ac:dyDescent="0.3">
      <c r="DV103" s="81"/>
    </row>
    <row r="104" spans="1:126" ht="14.45" hidden="1" outlineLevel="1" x14ac:dyDescent="0.3">
      <c r="A104" s="995" t="s">
        <v>1032</v>
      </c>
      <c r="B104" s="81"/>
      <c r="C104" s="574" t="s">
        <v>1028</v>
      </c>
      <c r="D104" s="81"/>
      <c r="E104" s="81"/>
      <c r="F104" s="81"/>
      <c r="G104" s="105">
        <f>IF(AND(G$18&gt;=Inputs!$E$12,G$20&lt;=$E$14),1,0)</f>
        <v>0</v>
      </c>
      <c r="H104" s="105">
        <f>IF(AND(H$18&gt;=Inputs!$E$12,H$20&lt;=$E$14),1,0)</f>
        <v>0</v>
      </c>
      <c r="I104" s="105">
        <f>IF(AND(I$18&gt;=Inputs!$E$12,I$20&lt;=$E$14),1,0)</f>
        <v>0</v>
      </c>
      <c r="J104" s="105">
        <f>IF(AND(J$18&gt;=Inputs!$E$12,J$20&lt;=$E$14),1,0)</f>
        <v>0</v>
      </c>
      <c r="K104" s="105">
        <f>IF(AND(K$18&gt;=Inputs!$E$12,K$20&lt;=$E$14),1,0)</f>
        <v>0</v>
      </c>
      <c r="L104" s="105">
        <f>IF(AND(L$18&gt;=Inputs!$E$12,L$20&lt;=$E$14),1,0)</f>
        <v>0</v>
      </c>
      <c r="M104" s="105">
        <f>IF(AND(M$18&gt;=Inputs!$E$12,M$20&lt;=$E$14),1,0)</f>
        <v>0</v>
      </c>
      <c r="N104" s="105">
        <f>IF(AND(N$18&gt;=Inputs!$E$12,N$20&lt;=$E$14),1,0)</f>
        <v>0</v>
      </c>
      <c r="O104" s="105">
        <f>IF(AND(O$18&gt;=Inputs!$E$12,O$20&lt;=$E$14),1,0)</f>
        <v>0</v>
      </c>
      <c r="P104" s="105">
        <f>IF(AND(P$18&gt;=Inputs!$E$12,P$20&lt;=$E$14),1,0)</f>
        <v>0</v>
      </c>
      <c r="Q104" s="105">
        <f>IF(AND(Q$18&gt;=Inputs!$E$12,Q$20&lt;=$E$14),1,0)</f>
        <v>0</v>
      </c>
      <c r="R104" s="105">
        <f>IF(AND(R$18&gt;=Inputs!$E$12,R$20&lt;=$E$14),1,0)</f>
        <v>0</v>
      </c>
      <c r="S104" s="105">
        <f>IF(AND(S$18&gt;=Inputs!$E$12,S$20&lt;=$E$14),1,0)</f>
        <v>1</v>
      </c>
      <c r="T104" s="105">
        <f>IF(AND(T$18&gt;=Inputs!$E$12,T$20&lt;=$E$14),1,0)</f>
        <v>1</v>
      </c>
      <c r="U104" s="105">
        <f>IF(AND(U$18&gt;=Inputs!$E$12,U$20&lt;=$E$14),1,0)</f>
        <v>1</v>
      </c>
      <c r="V104" s="105">
        <f>IF(AND(V$18&gt;=Inputs!$E$12,V$20&lt;=$E$14),1,0)</f>
        <v>1</v>
      </c>
      <c r="W104" s="105">
        <f>IF(AND(W$18&gt;=Inputs!$E$12,W$20&lt;=$E$14),1,0)</f>
        <v>1</v>
      </c>
      <c r="X104" s="105">
        <f>IF(AND(X$18&gt;=Inputs!$E$12,X$20&lt;=$E$14),1,0)</f>
        <v>1</v>
      </c>
      <c r="Y104" s="105">
        <f>IF(AND(Y$18&gt;=Inputs!$E$12,Y$20&lt;=$E$14),1,0)</f>
        <v>1</v>
      </c>
      <c r="Z104" s="105">
        <f>IF(AND(Z$18&gt;=Inputs!$E$12,Z$20&lt;=$E$14),1,0)</f>
        <v>1</v>
      </c>
      <c r="AA104" s="105">
        <f>IF(AND(AA$18&gt;=Inputs!$E$12,AA$20&lt;=$E$14),1,0)</f>
        <v>1</v>
      </c>
      <c r="AB104" s="105">
        <f>IF(AND(AB$18&gt;=Inputs!$E$12,AB$20&lt;=$E$14),1,0)</f>
        <v>1</v>
      </c>
      <c r="AC104" s="105">
        <f>IF(AND(AC$18&gt;=Inputs!$E$12,AC$20&lt;=$E$14),1,0)</f>
        <v>1</v>
      </c>
      <c r="AD104" s="105">
        <f>IF(AND(AD$18&gt;=Inputs!$E$12,AD$20&lt;=$E$14),1,0)</f>
        <v>1</v>
      </c>
      <c r="AE104" s="105">
        <f>IF(AND(AE$18&gt;=Inputs!$E$12,AE$20&lt;=$E$14),1,0)</f>
        <v>1</v>
      </c>
      <c r="AF104" s="105">
        <f>IF(AND(AF$18&gt;=Inputs!$E$12,AF$20&lt;=$E$14),1,0)</f>
        <v>1</v>
      </c>
      <c r="AG104" s="105">
        <f>IF(AND(AG$18&gt;=Inputs!$E$12,AG$20&lt;=$E$14),1,0)</f>
        <v>1</v>
      </c>
      <c r="AH104" s="105">
        <f>IF(AND(AH$18&gt;=Inputs!$E$12,AH$20&lt;=$E$14),1,0)</f>
        <v>1</v>
      </c>
      <c r="AI104" s="105">
        <f>IF(AND(AI$18&gt;=Inputs!$E$12,AI$20&lt;=$E$14),1,0)</f>
        <v>1</v>
      </c>
      <c r="AJ104" s="105">
        <f>IF(AND(AJ$18&gt;=Inputs!$E$12,AJ$20&lt;=$E$14),1,0)</f>
        <v>1</v>
      </c>
      <c r="AK104" s="105">
        <f>IF(AND(AK$18&gt;=Inputs!$E$12,AK$20&lt;=$E$14),1,0)</f>
        <v>1</v>
      </c>
      <c r="AL104" s="105">
        <f>IF(AND(AL$18&gt;=Inputs!$E$12,AL$20&lt;=$E$14),1,0)</f>
        <v>1</v>
      </c>
      <c r="AM104" s="105">
        <f>IF(AND(AM$18&gt;=Inputs!$E$12,AM$20&lt;=$E$14),1,0)</f>
        <v>1</v>
      </c>
      <c r="AN104" s="105">
        <f>IF(AND(AN$18&gt;=Inputs!$E$12,AN$20&lt;=$E$14),1,0)</f>
        <v>1</v>
      </c>
      <c r="AO104" s="105">
        <f>IF(AND(AO$18&gt;=Inputs!$E$12,AO$20&lt;=$E$14),1,0)</f>
        <v>1</v>
      </c>
      <c r="AP104" s="105">
        <f>IF(AND(AP$18&gt;=Inputs!$E$12,AP$20&lt;=$E$14),1,0)</f>
        <v>1</v>
      </c>
      <c r="AQ104" s="105">
        <f>IF(AND(AQ$18&gt;=Inputs!$E$12,AQ$20&lt;=$E$14),1,0)</f>
        <v>1</v>
      </c>
      <c r="AR104" s="105">
        <f>IF(AND(AR$18&gt;=Inputs!$E$12,AR$20&lt;=$E$14),1,0)</f>
        <v>1</v>
      </c>
      <c r="AS104" s="105">
        <f>IF(AND(AS$18&gt;=Inputs!$E$12,AS$20&lt;=$E$14),1,0)</f>
        <v>1</v>
      </c>
      <c r="AT104" s="105">
        <f>IF(AND(AT$18&gt;=Inputs!$E$12,AT$20&lt;=$E$14),1,0)</f>
        <v>1</v>
      </c>
      <c r="AU104" s="105">
        <f>IF(AND(AU$18&gt;=Inputs!$E$12,AU$20&lt;=$E$14),1,0)</f>
        <v>1</v>
      </c>
      <c r="AV104" s="105">
        <f>IF(AND(AV$18&gt;=Inputs!$E$12,AV$20&lt;=$E$14),1,0)</f>
        <v>1</v>
      </c>
      <c r="AW104" s="105">
        <f>IF(AND(AW$18&gt;=Inputs!$E$12,AW$20&lt;=$E$14),1,0)</f>
        <v>1</v>
      </c>
      <c r="AX104" s="105">
        <f>IF(AND(AX$18&gt;=Inputs!$E$12,AX$20&lt;=$E$14),1,0)</f>
        <v>1</v>
      </c>
      <c r="AY104" s="105">
        <f>IF(AND(AY$18&gt;=Inputs!$E$12,AY$20&lt;=$E$14),1,0)</f>
        <v>1</v>
      </c>
      <c r="AZ104" s="105">
        <f>IF(AND(AZ$18&gt;=Inputs!$E$12,AZ$20&lt;=$E$14),1,0)</f>
        <v>1</v>
      </c>
      <c r="BA104" s="105">
        <f>IF(AND(BA$18&gt;=Inputs!$E$12,BA$20&lt;=$E$14),1,0)</f>
        <v>1</v>
      </c>
      <c r="BB104" s="105">
        <f>IF(AND(BB$18&gt;=Inputs!$E$12,BB$20&lt;=$E$14),1,0)</f>
        <v>1</v>
      </c>
      <c r="BC104" s="105">
        <f>IF(AND(BC$18&gt;=Inputs!$E$12,BC$20&lt;=$E$14),1,0)</f>
        <v>1</v>
      </c>
      <c r="BD104" s="105">
        <f>IF(AND(BD$18&gt;=Inputs!$E$12,BD$20&lt;=$E$14),1,0)</f>
        <v>1</v>
      </c>
      <c r="BE104" s="105">
        <f>IF(AND(BE$18&gt;=Inputs!$E$12,BE$20&lt;=$E$14),1,0)</f>
        <v>1</v>
      </c>
      <c r="BF104" s="105">
        <f>IF(AND(BF$18&gt;=Inputs!$E$12,BF$20&lt;=$E$14),1,0)</f>
        <v>1</v>
      </c>
      <c r="BG104" s="105">
        <f>IF(AND(BG$18&gt;=Inputs!$E$12,BG$20&lt;=$E$14),1,0)</f>
        <v>1</v>
      </c>
      <c r="BH104" s="105">
        <f>IF(AND(BH$18&gt;=Inputs!$E$12,BH$20&lt;=$E$14),1,0)</f>
        <v>1</v>
      </c>
      <c r="BI104" s="105">
        <f>IF(AND(BI$18&gt;=Inputs!$E$12,BI$20&lt;=$E$14),1,0)</f>
        <v>1</v>
      </c>
      <c r="BJ104" s="105">
        <f>IF(AND(BJ$18&gt;=Inputs!$E$12,BJ$20&lt;=$E$14),1,0)</f>
        <v>1</v>
      </c>
      <c r="BK104" s="105">
        <f>IF(AND(BK$18&gt;=Inputs!$E$12,BK$20&lt;=$E$14),1,0)</f>
        <v>1</v>
      </c>
      <c r="BL104" s="105">
        <f>IF(AND(BL$18&gt;=Inputs!$E$12,BL$20&lt;=$E$14),1,0)</f>
        <v>1</v>
      </c>
      <c r="BM104" s="105">
        <f>IF(AND(BM$18&gt;=Inputs!$E$12,BM$20&lt;=$E$14),1,0)</f>
        <v>1</v>
      </c>
      <c r="BN104" s="105">
        <f>IF(AND(BN$18&gt;=Inputs!$E$12,BN$20&lt;=$E$14),1,0)</f>
        <v>1</v>
      </c>
      <c r="BO104" s="105">
        <f>IF(AND(BO$18&gt;=Inputs!$E$12,BO$20&lt;=$E$14),1,0)</f>
        <v>1</v>
      </c>
      <c r="BP104" s="105">
        <f>IF(AND(BP$18&gt;=Inputs!$E$12,BP$20&lt;=$E$14),1,0)</f>
        <v>1</v>
      </c>
      <c r="BQ104" s="105">
        <f>IF(AND(BQ$18&gt;=Inputs!$E$12,BQ$20&lt;=$E$14),1,0)</f>
        <v>1</v>
      </c>
      <c r="BR104" s="105">
        <f>IF(AND(BR$18&gt;=Inputs!$E$12,BR$20&lt;=$E$14),1,0)</f>
        <v>1</v>
      </c>
      <c r="BS104" s="105">
        <f>IF(AND(BS$18&gt;=Inputs!$E$12,BS$20&lt;=$E$14),1,0)</f>
        <v>1</v>
      </c>
      <c r="BT104" s="105">
        <f>IF(AND(BT$18&gt;=Inputs!$E$12,BT$20&lt;=$E$14),1,0)</f>
        <v>1</v>
      </c>
      <c r="BU104" s="105">
        <f>IF(AND(BU$18&gt;=Inputs!$E$12,BU$20&lt;=$E$14),1,0)</f>
        <v>1</v>
      </c>
      <c r="BV104" s="105">
        <f>IF(AND(BV$18&gt;=Inputs!$E$12,BV$20&lt;=$E$14),1,0)</f>
        <v>1</v>
      </c>
      <c r="BW104" s="105">
        <f>IF(AND(BW$18&gt;=Inputs!$E$12,BW$20&lt;=$E$14),1,0)</f>
        <v>1</v>
      </c>
      <c r="BX104" s="105">
        <f>IF(AND(BX$18&gt;=Inputs!$E$12,BX$20&lt;=$E$14),1,0)</f>
        <v>1</v>
      </c>
      <c r="BY104" s="105">
        <f>IF(AND(BY$18&gt;=Inputs!$E$12,BY$20&lt;=$E$14),1,0)</f>
        <v>1</v>
      </c>
      <c r="BZ104" s="105">
        <f>IF(AND(BZ$18&gt;=Inputs!$E$12,BZ$20&lt;=$E$14),1,0)</f>
        <v>1</v>
      </c>
      <c r="CA104" s="105">
        <f>IF(AND(CA$18&gt;=Inputs!$E$12,CA$20&lt;=$E$14),1,0)</f>
        <v>1</v>
      </c>
      <c r="CB104" s="105">
        <f>IF(AND(CB$18&gt;=Inputs!$E$12,CB$20&lt;=$E$14),1,0)</f>
        <v>1</v>
      </c>
      <c r="CC104" s="105">
        <f>IF(AND(CC$18&gt;=Inputs!$E$12,CC$20&lt;=$E$14),1,0)</f>
        <v>1</v>
      </c>
      <c r="CD104" s="105">
        <f>IF(AND(CD$18&gt;=Inputs!$E$12,CD$20&lt;=$E$14),1,0)</f>
        <v>1</v>
      </c>
      <c r="CE104" s="105">
        <f>IF(AND(CE$18&gt;=Inputs!$E$12,CE$20&lt;=$E$14),1,0)</f>
        <v>1</v>
      </c>
      <c r="CF104" s="105">
        <f>IF(AND(CF$18&gt;=Inputs!$E$12,CF$20&lt;=$E$14),1,0)</f>
        <v>1</v>
      </c>
      <c r="CG104" s="105">
        <f>IF(AND(CG$18&gt;=Inputs!$E$12,CG$20&lt;=$E$14),1,0)</f>
        <v>1</v>
      </c>
      <c r="CH104" s="105">
        <f>IF(AND(CH$18&gt;=Inputs!$E$12,CH$20&lt;=$E$14),1,0)</f>
        <v>1</v>
      </c>
      <c r="CI104" s="105">
        <f>IF(AND(CI$18&gt;=Inputs!$E$12,CI$20&lt;=$E$14),1,0)</f>
        <v>1</v>
      </c>
      <c r="CJ104" s="105">
        <f>IF(AND(CJ$18&gt;=Inputs!$E$12,CJ$20&lt;=$E$14),1,0)</f>
        <v>1</v>
      </c>
      <c r="CK104" s="105">
        <f>IF(AND(CK$18&gt;=Inputs!$E$12,CK$20&lt;=$E$14),1,0)</f>
        <v>1</v>
      </c>
      <c r="CL104" s="105">
        <f>IF(AND(CL$18&gt;=Inputs!$E$12,CL$20&lt;=$E$14),1,0)</f>
        <v>1</v>
      </c>
      <c r="CM104" s="105">
        <f>IF(AND(CM$18&gt;=Inputs!$E$12,CM$20&lt;=$E$14),1,0)</f>
        <v>1</v>
      </c>
      <c r="CN104" s="105">
        <f>IF(AND(CN$18&gt;=Inputs!$E$12,CN$20&lt;=$E$14),1,0)</f>
        <v>1</v>
      </c>
      <c r="CO104" s="105">
        <f>IF(AND(CO$18&gt;=Inputs!$E$12,CO$20&lt;=$E$14),1,0)</f>
        <v>1</v>
      </c>
      <c r="CP104" s="105">
        <f>IF(AND(CP$18&gt;=Inputs!$E$12,CP$20&lt;=$E$14),1,0)</f>
        <v>1</v>
      </c>
      <c r="CQ104" s="105">
        <f>IF(AND(CQ$18&gt;=Inputs!$E$12,CQ$20&lt;=$E$14),1,0)</f>
        <v>1</v>
      </c>
      <c r="CR104" s="105">
        <f>IF(AND(CR$18&gt;=Inputs!$E$12,CR$20&lt;=$E$14),1,0)</f>
        <v>1</v>
      </c>
      <c r="CS104" s="105">
        <f>IF(AND(CS$18&gt;=Inputs!$E$12,CS$20&lt;=$E$14),1,0)</f>
        <v>1</v>
      </c>
      <c r="CT104" s="105">
        <f>IF(AND(CT$18&gt;=Inputs!$E$12,CT$20&lt;=$E$14),1,0)</f>
        <v>1</v>
      </c>
      <c r="CU104" s="105">
        <f>IF(AND(CU$18&gt;=Inputs!$E$12,CU$20&lt;=$E$14),1,0)</f>
        <v>1</v>
      </c>
      <c r="CV104" s="105">
        <f>IF(AND(CV$18&gt;=Inputs!$E$12,CV$20&lt;=$E$14),1,0)</f>
        <v>1</v>
      </c>
      <c r="CW104" s="105">
        <f>IF(AND(CW$18&gt;=Inputs!$E$12,CW$20&lt;=$E$14),1,0)</f>
        <v>1</v>
      </c>
      <c r="CX104" s="105">
        <f>IF(AND(CX$18&gt;=Inputs!$E$12,CX$20&lt;=$E$14),1,0)</f>
        <v>1</v>
      </c>
      <c r="CY104" s="105">
        <f>IF(AND(CY$18&gt;=Inputs!$E$12,CY$20&lt;=$E$14),1,0)</f>
        <v>1</v>
      </c>
      <c r="CZ104" s="105">
        <f>IF(AND(CZ$18&gt;=Inputs!$E$12,CZ$20&lt;=$E$14),1,0)</f>
        <v>1</v>
      </c>
      <c r="DA104" s="105">
        <f>IF(AND(DA$18&gt;=Inputs!$E$12,DA$20&lt;=$E$14),1,0)</f>
        <v>1</v>
      </c>
      <c r="DB104" s="105">
        <f>IF(AND(DB$18&gt;=Inputs!$E$12,DB$20&lt;=$E$14),1,0)</f>
        <v>1</v>
      </c>
      <c r="DC104" s="105">
        <f>IF(AND(DC$18&gt;=Inputs!$E$12,DC$20&lt;=$E$14),1,0)</f>
        <v>1</v>
      </c>
      <c r="DD104" s="105">
        <f>IF(AND(DD$18&gt;=Inputs!$E$12,DD$20&lt;=$E$14),1,0)</f>
        <v>1</v>
      </c>
      <c r="DE104" s="105">
        <f>IF(AND(DE$18&gt;=Inputs!$E$12,DE$20&lt;=$E$14),1,0)</f>
        <v>1</v>
      </c>
      <c r="DF104" s="105">
        <f>IF(AND(DF$18&gt;=Inputs!$E$12,DF$20&lt;=$E$14),1,0)</f>
        <v>1</v>
      </c>
      <c r="DG104" s="105">
        <f>IF(AND(DG$18&gt;=Inputs!$E$12,DG$20&lt;=$E$14),1,0)</f>
        <v>1</v>
      </c>
      <c r="DH104" s="105">
        <f>IF(AND(DH$18&gt;=Inputs!$E$12,DH$20&lt;=$E$14),1,0)</f>
        <v>1</v>
      </c>
      <c r="DI104" s="105">
        <f>IF(AND(DI$18&gt;=Inputs!$E$12,DI$20&lt;=$E$14),1,0)</f>
        <v>1</v>
      </c>
      <c r="DJ104" s="105">
        <f>IF(AND(DJ$18&gt;=Inputs!$E$12,DJ$20&lt;=$E$14),1,0)</f>
        <v>1</v>
      </c>
      <c r="DK104" s="105">
        <f>IF(AND(DK$18&gt;=Inputs!$E$12,DK$20&lt;=$E$14),1,0)</f>
        <v>1</v>
      </c>
      <c r="DL104" s="105">
        <f>IF(AND(DL$18&gt;=Inputs!$E$12,DL$20&lt;=$E$14),1,0)</f>
        <v>1</v>
      </c>
      <c r="DM104" s="105">
        <f>IF(AND(DM$18&gt;=Inputs!$E$12,DM$20&lt;=$E$14),1,0)</f>
        <v>1</v>
      </c>
      <c r="DN104" s="105">
        <f>IF(AND(DN$18&gt;=Inputs!$E$12,DN$20&lt;=$E$14),1,0)</f>
        <v>1</v>
      </c>
      <c r="DO104" s="105">
        <f>IF(AND(DO$18&gt;=Inputs!$E$12,DO$20&lt;=$E$14),1,0)</f>
        <v>1</v>
      </c>
      <c r="DP104" s="105">
        <f>IF(AND(DP$18&gt;=Inputs!$E$12,DP$20&lt;=$E$14),1,0)</f>
        <v>1</v>
      </c>
      <c r="DQ104" s="105">
        <f>IF(AND(DQ$18&gt;=Inputs!$E$12,DQ$20&lt;=$E$14),1,0)</f>
        <v>1</v>
      </c>
      <c r="DR104" s="105">
        <f>IF(AND(DR$18&gt;=Inputs!$E$12,DR$20&lt;=$E$14),1,0)</f>
        <v>1</v>
      </c>
      <c r="DS104" s="105">
        <f>IF(AND(DS$18&gt;=Inputs!$E$12,DS$20&lt;=$E$14),1,0)</f>
        <v>1</v>
      </c>
      <c r="DT104" s="105">
        <f>IF(AND(DT$18&gt;=Inputs!$E$12,DT$20&lt;=$E$14),1,0)</f>
        <v>1</v>
      </c>
      <c r="DU104" s="105">
        <f>IF(AND(DU$18&gt;=Inputs!$E$12,DU$20&lt;=$E$14),1,0)</f>
        <v>1</v>
      </c>
    </row>
    <row r="105" spans="1:126" s="112" customFormat="1" ht="5.45" hidden="1" customHeight="1" outlineLevel="1" x14ac:dyDescent="0.3">
      <c r="B105" s="968"/>
      <c r="C105" s="968"/>
      <c r="D105" s="968"/>
      <c r="E105" s="968"/>
      <c r="F105" s="968"/>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1100"/>
      <c r="AK105" s="1100"/>
      <c r="AL105" s="1100"/>
      <c r="AM105" s="1100"/>
      <c r="AN105" s="1100"/>
      <c r="AO105" s="1100"/>
      <c r="AP105" s="1100"/>
      <c r="AQ105" s="1100"/>
      <c r="AR105" s="1100"/>
      <c r="AS105" s="1100"/>
      <c r="AT105" s="1100"/>
      <c r="AU105" s="1100"/>
      <c r="AV105" s="1100"/>
      <c r="AW105" s="1100"/>
      <c r="AX105" s="1100"/>
      <c r="AY105" s="1100"/>
      <c r="AZ105" s="1100"/>
      <c r="BA105" s="1100"/>
      <c r="BB105" s="1100"/>
      <c r="BC105" s="1100"/>
      <c r="BD105" s="1100"/>
      <c r="BE105" s="1100"/>
      <c r="BF105" s="1100"/>
      <c r="BG105" s="1100"/>
      <c r="BH105" s="1100"/>
      <c r="BI105" s="1100"/>
      <c r="BJ105" s="1100"/>
      <c r="BK105" s="1100"/>
      <c r="BL105" s="1100"/>
      <c r="BM105" s="1100"/>
      <c r="BN105" s="1100"/>
      <c r="BO105" s="1100"/>
      <c r="BP105" s="1100"/>
      <c r="BQ105" s="1100"/>
      <c r="BR105" s="1100"/>
      <c r="BS105" s="1100"/>
      <c r="BT105" s="1100"/>
      <c r="BU105" s="1100"/>
      <c r="BV105" s="1100"/>
      <c r="BW105" s="1100"/>
      <c r="BX105" s="1100"/>
      <c r="BY105" s="1100"/>
      <c r="BZ105" s="1100"/>
      <c r="CA105" s="1100"/>
      <c r="CB105" s="1100"/>
      <c r="CC105" s="1100"/>
      <c r="CD105" s="1100"/>
      <c r="CE105" s="1100"/>
      <c r="CF105" s="1100"/>
      <c r="CG105" s="1100"/>
      <c r="CH105" s="1100"/>
      <c r="CI105" s="1100"/>
      <c r="CJ105" s="1100"/>
      <c r="CK105" s="1100"/>
      <c r="CL105" s="1100"/>
      <c r="CM105" s="1100"/>
      <c r="CN105" s="1100"/>
      <c r="CO105" s="1100"/>
      <c r="CP105" s="1100"/>
      <c r="CQ105" s="1100"/>
      <c r="CR105" s="1100"/>
      <c r="CS105" s="1100"/>
      <c r="CT105" s="1100"/>
      <c r="CU105" s="1100"/>
      <c r="CV105" s="1100"/>
      <c r="CW105" s="1100"/>
      <c r="CX105" s="1100"/>
      <c r="CY105" s="1100"/>
      <c r="CZ105" s="1100"/>
      <c r="DA105" s="1100"/>
      <c r="DB105" s="1100"/>
      <c r="DC105" s="1100"/>
      <c r="DD105" s="1100"/>
      <c r="DE105" s="1100"/>
      <c r="DF105" s="1100"/>
      <c r="DG105" s="1100"/>
      <c r="DH105" s="1100"/>
      <c r="DI105" s="1100"/>
      <c r="DJ105" s="1100"/>
      <c r="DK105" s="1100"/>
      <c r="DL105" s="1100"/>
      <c r="DM105" s="1100"/>
      <c r="DN105" s="1100"/>
      <c r="DO105" s="1100"/>
      <c r="DP105" s="1100"/>
      <c r="DQ105" s="1100"/>
      <c r="DR105" s="1100"/>
      <c r="DS105" s="1100"/>
      <c r="DT105" s="1100"/>
      <c r="DU105" s="1100"/>
      <c r="DV105" s="81"/>
    </row>
    <row r="106" spans="1:126" s="112" customFormat="1" ht="15" hidden="1" customHeight="1" outlineLevel="1" x14ac:dyDescent="0.3">
      <c r="A106" s="995" t="s">
        <v>1032</v>
      </c>
      <c r="B106" s="968"/>
      <c r="C106" s="968" t="s">
        <v>1026</v>
      </c>
      <c r="D106" s="968"/>
      <c r="E106" s="968"/>
      <c r="F106" s="968"/>
      <c r="G106" s="107">
        <f>IF(AND(G$18&gt;=Inputs!$E$12,G$20&lt;=$E$15),1,0)</f>
        <v>0</v>
      </c>
      <c r="H106" s="107">
        <f>IF(AND(H$18&gt;=Inputs!$E$12,H$20&lt;=$E$15),1,0)</f>
        <v>0</v>
      </c>
      <c r="I106" s="107">
        <f>IF(AND(I$18&gt;=Inputs!$E$12,I$20&lt;=$E$15),1,0)</f>
        <v>0</v>
      </c>
      <c r="J106" s="107">
        <f>IF(AND(J$18&gt;=Inputs!$E$12,J$20&lt;=$E$15),1,0)</f>
        <v>0</v>
      </c>
      <c r="K106" s="107">
        <f>IF(AND(K$18&gt;=Inputs!$E$12,K$20&lt;=$E$15),1,0)</f>
        <v>0</v>
      </c>
      <c r="L106" s="107">
        <f>IF(AND(L$18&gt;=Inputs!$E$12,L$20&lt;=$E$15),1,0)</f>
        <v>0</v>
      </c>
      <c r="M106" s="107">
        <f>IF(AND(M$18&gt;=Inputs!$E$12,M$20&lt;=$E$15),1,0)</f>
        <v>0</v>
      </c>
      <c r="N106" s="107">
        <f>IF(AND(N$18&gt;=Inputs!$E$12,N$20&lt;=$E$15),1,0)</f>
        <v>0</v>
      </c>
      <c r="O106" s="107">
        <f>IF(AND(O$18&gt;=Inputs!$E$12,O$20&lt;=$E$15),1,0)</f>
        <v>0</v>
      </c>
      <c r="P106" s="107">
        <f>IF(AND(P$18&gt;=Inputs!$E$12,P$20&lt;=$E$15),1,0)</f>
        <v>0</v>
      </c>
      <c r="Q106" s="107">
        <f>IF(AND(Q$18&gt;=Inputs!$E$12,Q$20&lt;=$E$15),1,0)</f>
        <v>0</v>
      </c>
      <c r="R106" s="107">
        <f>IF(AND(R$18&gt;=Inputs!$E$12,R$20&lt;=$E$15),1,0)</f>
        <v>0</v>
      </c>
      <c r="S106" s="107">
        <f>IF(AND(S$18&gt;=Inputs!$E$12,S$20&lt;=$E$15),1,0)</f>
        <v>1</v>
      </c>
      <c r="T106" s="107">
        <f>IF(AND(T$18&gt;=Inputs!$E$12,T$20&lt;=$E$15),1,0)</f>
        <v>1</v>
      </c>
      <c r="U106" s="107">
        <f>IF(AND(U$18&gt;=Inputs!$E$12,U$20&lt;=$E$15),1,0)</f>
        <v>1</v>
      </c>
      <c r="V106" s="107">
        <f>IF(AND(V$18&gt;=Inputs!$E$12,V$20&lt;=$E$15),1,0)</f>
        <v>1</v>
      </c>
      <c r="W106" s="107">
        <f>IF(AND(W$18&gt;=Inputs!$E$12,W$20&lt;=$E$15),1,0)</f>
        <v>1</v>
      </c>
      <c r="X106" s="107">
        <f>IF(AND(X$18&gt;=Inputs!$E$12,X$20&lt;=$E$15),1,0)</f>
        <v>1</v>
      </c>
      <c r="Y106" s="107">
        <f>IF(AND(Y$18&gt;=Inputs!$E$12,Y$20&lt;=$E$15),1,0)</f>
        <v>1</v>
      </c>
      <c r="Z106" s="107">
        <f>IF(AND(Z$18&gt;=Inputs!$E$12,Z$20&lt;=$E$15),1,0)</f>
        <v>1</v>
      </c>
      <c r="AA106" s="107">
        <f>IF(AND(AA$18&gt;=Inputs!$E$12,AA$20&lt;=$E$15),1,0)</f>
        <v>1</v>
      </c>
      <c r="AB106" s="107">
        <f>IF(AND(AB$18&gt;=Inputs!$E$12,AB$20&lt;=$E$15),1,0)</f>
        <v>1</v>
      </c>
      <c r="AC106" s="107">
        <f>IF(AND(AC$18&gt;=Inputs!$E$12,AC$20&lt;=$E$15),1,0)</f>
        <v>1</v>
      </c>
      <c r="AD106" s="107">
        <f>IF(AND(AD$18&gt;=Inputs!$E$12,AD$20&lt;=$E$15),1,0)</f>
        <v>1</v>
      </c>
      <c r="AE106" s="107">
        <f>IF(AND(AE$18&gt;=Inputs!$E$12,AE$20&lt;=$E$15),1,0)</f>
        <v>1</v>
      </c>
      <c r="AF106" s="107">
        <f>IF(AND(AF$18&gt;=Inputs!$E$12,AF$20&lt;=$E$15),1,0)</f>
        <v>1</v>
      </c>
      <c r="AG106" s="107">
        <f>IF(AND(AG$18&gt;=Inputs!$E$12,AG$20&lt;=$E$15),1,0)</f>
        <v>1</v>
      </c>
      <c r="AH106" s="107">
        <f>IF(AND(AH$18&gt;=Inputs!$E$12,AH$20&lt;=$E$15),1,0)</f>
        <v>1</v>
      </c>
      <c r="AI106" s="107">
        <f>IF(AND(AI$18&gt;=Inputs!$E$12,AI$20&lt;=$E$15),1,0)</f>
        <v>1</v>
      </c>
      <c r="AJ106" s="107">
        <f>IF(AND(AJ$18&gt;=Inputs!$E$12,AJ$20&lt;=$E$15),1,0)</f>
        <v>1</v>
      </c>
      <c r="AK106" s="107">
        <f>IF(AND(AK$18&gt;=Inputs!$E$12,AK$20&lt;=$E$15),1,0)</f>
        <v>1</v>
      </c>
      <c r="AL106" s="107">
        <f>IF(AND(AL$18&gt;=Inputs!$E$12,AL$20&lt;=$E$15),1,0)</f>
        <v>1</v>
      </c>
      <c r="AM106" s="107">
        <f>IF(AND(AM$18&gt;=Inputs!$E$12,AM$20&lt;=$E$15),1,0)</f>
        <v>1</v>
      </c>
      <c r="AN106" s="107">
        <f>IF(AND(AN$18&gt;=Inputs!$E$12,AN$20&lt;=$E$15),1,0)</f>
        <v>1</v>
      </c>
      <c r="AO106" s="107">
        <f>IF(AND(AO$18&gt;=Inputs!$E$12,AO$20&lt;=$E$15),1,0)</f>
        <v>1</v>
      </c>
      <c r="AP106" s="107">
        <f>IF(AND(AP$18&gt;=Inputs!$E$12,AP$20&lt;=$E$15),1,0)</f>
        <v>1</v>
      </c>
      <c r="AQ106" s="107">
        <f>IF(AND(AQ$18&gt;=Inputs!$E$12,AQ$20&lt;=$E$15),1,0)</f>
        <v>1</v>
      </c>
      <c r="AR106" s="107">
        <f>IF(AND(AR$18&gt;=Inputs!$E$12,AR$20&lt;=$E$15),1,0)</f>
        <v>1</v>
      </c>
      <c r="AS106" s="107">
        <f>IF(AND(AS$18&gt;=Inputs!$E$12,AS$20&lt;=$E$15),1,0)</f>
        <v>1</v>
      </c>
      <c r="AT106" s="107">
        <f>IF(AND(AT$18&gt;=Inputs!$E$12,AT$20&lt;=$E$15),1,0)</f>
        <v>1</v>
      </c>
      <c r="AU106" s="107">
        <f>IF(AND(AU$18&gt;=Inputs!$E$12,AU$20&lt;=$E$15),1,0)</f>
        <v>1</v>
      </c>
      <c r="AV106" s="107">
        <f>IF(AND(AV$18&gt;=Inputs!$E$12,AV$20&lt;=$E$15),1,0)</f>
        <v>1</v>
      </c>
      <c r="AW106" s="107">
        <f>IF(AND(AW$18&gt;=Inputs!$E$12,AW$20&lt;=$E$15),1,0)</f>
        <v>1</v>
      </c>
      <c r="AX106" s="107">
        <f>IF(AND(AX$18&gt;=Inputs!$E$12,AX$20&lt;=$E$15),1,0)</f>
        <v>1</v>
      </c>
      <c r="AY106" s="107">
        <f>IF(AND(AY$18&gt;=Inputs!$E$12,AY$20&lt;=$E$15),1,0)</f>
        <v>1</v>
      </c>
      <c r="AZ106" s="107">
        <f>IF(AND(AZ$18&gt;=Inputs!$E$12,AZ$20&lt;=$E$15),1,0)</f>
        <v>1</v>
      </c>
      <c r="BA106" s="107">
        <f>IF(AND(BA$18&gt;=Inputs!$E$12,BA$20&lt;=$E$15),1,0)</f>
        <v>1</v>
      </c>
      <c r="BB106" s="107">
        <f>IF(AND(BB$18&gt;=Inputs!$E$12,BB$20&lt;=$E$15),1,0)</f>
        <v>1</v>
      </c>
      <c r="BC106" s="107">
        <f>IF(AND(BC$18&gt;=Inputs!$E$12,BC$20&lt;=$E$15),1,0)</f>
        <v>1</v>
      </c>
      <c r="BD106" s="107">
        <f>IF(AND(BD$18&gt;=Inputs!$E$12,BD$20&lt;=$E$15),1,0)</f>
        <v>1</v>
      </c>
      <c r="BE106" s="107">
        <f>IF(AND(BE$18&gt;=Inputs!$E$12,BE$20&lt;=$E$15),1,0)</f>
        <v>1</v>
      </c>
      <c r="BF106" s="107">
        <f>IF(AND(BF$18&gt;=Inputs!$E$12,BF$20&lt;=$E$15),1,0)</f>
        <v>1</v>
      </c>
      <c r="BG106" s="107">
        <f>IF(AND(BG$18&gt;=Inputs!$E$12,BG$20&lt;=$E$15),1,0)</f>
        <v>1</v>
      </c>
      <c r="BH106" s="107">
        <f>IF(AND(BH$18&gt;=Inputs!$E$12,BH$20&lt;=$E$15),1,0)</f>
        <v>1</v>
      </c>
      <c r="BI106" s="107">
        <f>IF(AND(BI$18&gt;=Inputs!$E$12,BI$20&lt;=$E$15),1,0)</f>
        <v>1</v>
      </c>
      <c r="BJ106" s="107">
        <f>IF(AND(BJ$18&gt;=Inputs!$E$12,BJ$20&lt;=$E$15),1,0)</f>
        <v>1</v>
      </c>
      <c r="BK106" s="107">
        <f>IF(AND(BK$18&gt;=Inputs!$E$12,BK$20&lt;=$E$15),1,0)</f>
        <v>1</v>
      </c>
      <c r="BL106" s="107">
        <f>IF(AND(BL$18&gt;=Inputs!$E$12,BL$20&lt;=$E$15),1,0)</f>
        <v>1</v>
      </c>
      <c r="BM106" s="107">
        <f>IF(AND(BM$18&gt;=Inputs!$E$12,BM$20&lt;=$E$15),1,0)</f>
        <v>1</v>
      </c>
      <c r="BN106" s="107">
        <f>IF(AND(BN$18&gt;=Inputs!$E$12,BN$20&lt;=$E$15),1,0)</f>
        <v>1</v>
      </c>
      <c r="BO106" s="107">
        <f>IF(AND(BO$18&gt;=Inputs!$E$12,BO$20&lt;=$E$15),1,0)</f>
        <v>1</v>
      </c>
      <c r="BP106" s="107">
        <f>IF(AND(BP$18&gt;=Inputs!$E$12,BP$20&lt;=$E$15),1,0)</f>
        <v>1</v>
      </c>
      <c r="BQ106" s="107">
        <f>IF(AND(BQ$18&gt;=Inputs!$E$12,BQ$20&lt;=$E$15),1,0)</f>
        <v>1</v>
      </c>
      <c r="BR106" s="107">
        <f>IF(AND(BR$18&gt;=Inputs!$E$12,BR$20&lt;=$E$15),1,0)</f>
        <v>1</v>
      </c>
      <c r="BS106" s="107">
        <f>IF(AND(BS$18&gt;=Inputs!$E$12,BS$20&lt;=$E$15),1,0)</f>
        <v>1</v>
      </c>
      <c r="BT106" s="107">
        <f>IF(AND(BT$18&gt;=Inputs!$E$12,BT$20&lt;=$E$15),1,0)</f>
        <v>1</v>
      </c>
      <c r="BU106" s="107">
        <f>IF(AND(BU$18&gt;=Inputs!$E$12,BU$20&lt;=$E$15),1,0)</f>
        <v>1</v>
      </c>
      <c r="BV106" s="107">
        <f>IF(AND(BV$18&gt;=Inputs!$E$12,BV$20&lt;=$E$15),1,0)</f>
        <v>1</v>
      </c>
      <c r="BW106" s="107">
        <f>IF(AND(BW$18&gt;=Inputs!$E$12,BW$20&lt;=$E$15),1,0)</f>
        <v>1</v>
      </c>
      <c r="BX106" s="107">
        <f>IF(AND(BX$18&gt;=Inputs!$E$12,BX$20&lt;=$E$15),1,0)</f>
        <v>1</v>
      </c>
      <c r="BY106" s="107">
        <f>IF(AND(BY$18&gt;=Inputs!$E$12,BY$20&lt;=$E$15),1,0)</f>
        <v>1</v>
      </c>
      <c r="BZ106" s="107">
        <f>IF(AND(BZ$18&gt;=Inputs!$E$12,BZ$20&lt;=$E$15),1,0)</f>
        <v>1</v>
      </c>
      <c r="CA106" s="107">
        <f>IF(AND(CA$18&gt;=Inputs!$E$12,CA$20&lt;=$E$15),1,0)</f>
        <v>1</v>
      </c>
      <c r="CB106" s="107">
        <f>IF(AND(CB$18&gt;=Inputs!$E$12,CB$20&lt;=$E$15),1,0)</f>
        <v>1</v>
      </c>
      <c r="CC106" s="107">
        <f>IF(AND(CC$18&gt;=Inputs!$E$12,CC$20&lt;=$E$15),1,0)</f>
        <v>1</v>
      </c>
      <c r="CD106" s="107">
        <f>IF(AND(CD$18&gt;=Inputs!$E$12,CD$20&lt;=$E$15),1,0)</f>
        <v>1</v>
      </c>
      <c r="CE106" s="107">
        <f>IF(AND(CE$18&gt;=Inputs!$E$12,CE$20&lt;=$E$15),1,0)</f>
        <v>1</v>
      </c>
      <c r="CF106" s="107">
        <f>IF(AND(CF$18&gt;=Inputs!$E$12,CF$20&lt;=$E$15),1,0)</f>
        <v>1</v>
      </c>
      <c r="CG106" s="107">
        <f>IF(AND(CG$18&gt;=Inputs!$E$12,CG$20&lt;=$E$15),1,0)</f>
        <v>1</v>
      </c>
      <c r="CH106" s="107">
        <f>IF(AND(CH$18&gt;=Inputs!$E$12,CH$20&lt;=$E$15),1,0)</f>
        <v>1</v>
      </c>
      <c r="CI106" s="107">
        <f>IF(AND(CI$18&gt;=Inputs!$E$12,CI$20&lt;=$E$15),1,0)</f>
        <v>1</v>
      </c>
      <c r="CJ106" s="107">
        <f>IF(AND(CJ$18&gt;=Inputs!$E$12,CJ$20&lt;=$E$15),1,0)</f>
        <v>1</v>
      </c>
      <c r="CK106" s="107">
        <f>IF(AND(CK$18&gt;=Inputs!$E$12,CK$20&lt;=$E$15),1,0)</f>
        <v>1</v>
      </c>
      <c r="CL106" s="107">
        <f>IF(AND(CL$18&gt;=Inputs!$E$12,CL$20&lt;=$E$15),1,0)</f>
        <v>1</v>
      </c>
      <c r="CM106" s="107">
        <f>IF(AND(CM$18&gt;=Inputs!$E$12,CM$20&lt;=$E$15),1,0)</f>
        <v>1</v>
      </c>
      <c r="CN106" s="107">
        <f>IF(AND(CN$18&gt;=Inputs!$E$12,CN$20&lt;=$E$15),1,0)</f>
        <v>1</v>
      </c>
      <c r="CO106" s="107">
        <f>IF(AND(CO$18&gt;=Inputs!$E$12,CO$20&lt;=$E$15),1,0)</f>
        <v>1</v>
      </c>
      <c r="CP106" s="107">
        <f>IF(AND(CP$18&gt;=Inputs!$E$12,CP$20&lt;=$E$15),1,0)</f>
        <v>1</v>
      </c>
      <c r="CQ106" s="107">
        <f>IF(AND(CQ$18&gt;=Inputs!$E$12,CQ$20&lt;=$E$15),1,0)</f>
        <v>1</v>
      </c>
      <c r="CR106" s="107">
        <f>IF(AND(CR$18&gt;=Inputs!$E$12,CR$20&lt;=$E$15),1,0)</f>
        <v>1</v>
      </c>
      <c r="CS106" s="107">
        <f>IF(AND(CS$18&gt;=Inputs!$E$12,CS$20&lt;=$E$15),1,0)</f>
        <v>1</v>
      </c>
      <c r="CT106" s="107">
        <f>IF(AND(CT$18&gt;=Inputs!$E$12,CT$20&lt;=$E$15),1,0)</f>
        <v>1</v>
      </c>
      <c r="CU106" s="107">
        <f>IF(AND(CU$18&gt;=Inputs!$E$12,CU$20&lt;=$E$15),1,0)</f>
        <v>1</v>
      </c>
      <c r="CV106" s="107">
        <f>IF(AND(CV$18&gt;=Inputs!$E$12,CV$20&lt;=$E$15),1,0)</f>
        <v>1</v>
      </c>
      <c r="CW106" s="107">
        <f>IF(AND(CW$18&gt;=Inputs!$E$12,CW$20&lt;=$E$15),1,0)</f>
        <v>1</v>
      </c>
      <c r="CX106" s="107">
        <f>IF(AND(CX$18&gt;=Inputs!$E$12,CX$20&lt;=$E$15),1,0)</f>
        <v>1</v>
      </c>
      <c r="CY106" s="107">
        <f>IF(AND(CY$18&gt;=Inputs!$E$12,CY$20&lt;=$E$15),1,0)</f>
        <v>1</v>
      </c>
      <c r="CZ106" s="107">
        <f>IF(AND(CZ$18&gt;=Inputs!$E$12,CZ$20&lt;=$E$15),1,0)</f>
        <v>1</v>
      </c>
      <c r="DA106" s="107">
        <f>IF(AND(DA$18&gt;=Inputs!$E$12,DA$20&lt;=$E$15),1,0)</f>
        <v>1</v>
      </c>
      <c r="DB106" s="107">
        <f>IF(AND(DB$18&gt;=Inputs!$E$12,DB$20&lt;=$E$15),1,0)</f>
        <v>1</v>
      </c>
      <c r="DC106" s="107">
        <f>IF(AND(DC$18&gt;=Inputs!$E$12,DC$20&lt;=$E$15),1,0)</f>
        <v>1</v>
      </c>
      <c r="DD106" s="107">
        <f>IF(AND(DD$18&gt;=Inputs!$E$12,DD$20&lt;=$E$15),1,0)</f>
        <v>1</v>
      </c>
      <c r="DE106" s="107">
        <f>IF(AND(DE$18&gt;=Inputs!$E$12,DE$20&lt;=$E$15),1,0)</f>
        <v>1</v>
      </c>
      <c r="DF106" s="107">
        <f>IF(AND(DF$18&gt;=Inputs!$E$12,DF$20&lt;=$E$15),1,0)</f>
        <v>1</v>
      </c>
      <c r="DG106" s="107">
        <f>IF(AND(DG$18&gt;=Inputs!$E$12,DG$20&lt;=$E$15),1,0)</f>
        <v>1</v>
      </c>
      <c r="DH106" s="107">
        <f>IF(AND(DH$18&gt;=Inputs!$E$12,DH$20&lt;=$E$15),1,0)</f>
        <v>1</v>
      </c>
      <c r="DI106" s="107">
        <f>IF(AND(DI$18&gt;=Inputs!$E$12,DI$20&lt;=$E$15),1,0)</f>
        <v>1</v>
      </c>
      <c r="DJ106" s="107">
        <f>IF(AND(DJ$18&gt;=Inputs!$E$12,DJ$20&lt;=$E$15),1,0)</f>
        <v>1</v>
      </c>
      <c r="DK106" s="107">
        <f>IF(AND(DK$18&gt;=Inputs!$E$12,DK$20&lt;=$E$15),1,0)</f>
        <v>1</v>
      </c>
      <c r="DL106" s="107">
        <f>IF(AND(DL$18&gt;=Inputs!$E$12,DL$20&lt;=$E$15),1,0)</f>
        <v>1</v>
      </c>
      <c r="DM106" s="107">
        <f>IF(AND(DM$18&gt;=Inputs!$E$12,DM$20&lt;=$E$15),1,0)</f>
        <v>1</v>
      </c>
      <c r="DN106" s="107">
        <f>IF(AND(DN$18&gt;=Inputs!$E$12,DN$20&lt;=$E$15),1,0)</f>
        <v>1</v>
      </c>
      <c r="DO106" s="107">
        <f>IF(AND(DO$18&gt;=Inputs!$E$12,DO$20&lt;=$E$15),1,0)</f>
        <v>1</v>
      </c>
      <c r="DP106" s="107">
        <f>IF(AND(DP$18&gt;=Inputs!$E$12,DP$20&lt;=$E$15),1,0)</f>
        <v>1</v>
      </c>
      <c r="DQ106" s="107">
        <f>IF(AND(DQ$18&gt;=Inputs!$E$12,DQ$20&lt;=$E$15),1,0)</f>
        <v>1</v>
      </c>
      <c r="DR106" s="107">
        <f>IF(AND(DR$18&gt;=Inputs!$E$12,DR$20&lt;=$E$15),1,0)</f>
        <v>1</v>
      </c>
      <c r="DS106" s="107">
        <f>IF(AND(DS$18&gt;=Inputs!$E$12,DS$20&lt;=$E$15),1,0)</f>
        <v>1</v>
      </c>
      <c r="DT106" s="107">
        <f>IF(AND(DT$18&gt;=Inputs!$E$12,DT$20&lt;=$E$15),1,0)</f>
        <v>1</v>
      </c>
      <c r="DU106" s="107">
        <f>IF(AND(DU$18&gt;=Inputs!$E$12,DU$20&lt;=$E$15),1,0)</f>
        <v>1</v>
      </c>
      <c r="DV106" s="81"/>
    </row>
    <row r="107" spans="1:126" s="112" customFormat="1" ht="5.45" hidden="1" customHeight="1" outlineLevel="1" x14ac:dyDescent="0.3">
      <c r="B107" s="968"/>
      <c r="C107" s="968"/>
      <c r="D107" s="968"/>
      <c r="E107" s="968"/>
      <c r="F107" s="968"/>
      <c r="G107" s="1100"/>
      <c r="H107" s="1100"/>
      <c r="I107" s="1100"/>
      <c r="J107" s="1100"/>
      <c r="K107" s="1100"/>
      <c r="L107" s="1100"/>
      <c r="M107" s="1100"/>
      <c r="N107" s="1100"/>
      <c r="O107" s="1100"/>
      <c r="P107" s="1100"/>
      <c r="Q107" s="1100"/>
      <c r="R107" s="1100"/>
      <c r="S107" s="1100"/>
      <c r="T107" s="1100"/>
      <c r="U107" s="1100"/>
      <c r="V107" s="1100"/>
      <c r="W107" s="1100"/>
      <c r="X107" s="1100"/>
      <c r="Y107" s="1100"/>
      <c r="Z107" s="1100"/>
      <c r="AA107" s="1100"/>
      <c r="AB107" s="1100"/>
      <c r="AC107" s="1100"/>
      <c r="AD107" s="1100"/>
      <c r="AE107" s="1100"/>
      <c r="AF107" s="1100"/>
      <c r="AG107" s="1100"/>
      <c r="AH107" s="1100"/>
      <c r="AI107" s="1100"/>
      <c r="AJ107" s="1100"/>
      <c r="AK107" s="1100"/>
      <c r="AL107" s="1100"/>
      <c r="AM107" s="1100"/>
      <c r="AN107" s="1100"/>
      <c r="AO107" s="1100"/>
      <c r="AP107" s="1100"/>
      <c r="AQ107" s="1100"/>
      <c r="AR107" s="1100"/>
      <c r="AS107" s="1100"/>
      <c r="AT107" s="1100"/>
      <c r="AU107" s="1100"/>
      <c r="AV107" s="1100"/>
      <c r="AW107" s="1100"/>
      <c r="AX107" s="1100"/>
      <c r="AY107" s="1100"/>
      <c r="AZ107" s="1100"/>
      <c r="BA107" s="1100"/>
      <c r="BB107" s="1100"/>
      <c r="BC107" s="1100"/>
      <c r="BD107" s="1100"/>
      <c r="BE107" s="1100"/>
      <c r="BF107" s="1100"/>
      <c r="BG107" s="1100"/>
      <c r="BH107" s="1100"/>
      <c r="BI107" s="1100"/>
      <c r="BJ107" s="1100"/>
      <c r="BK107" s="1100"/>
      <c r="BL107" s="1100"/>
      <c r="BM107" s="1100"/>
      <c r="BN107" s="1100"/>
      <c r="BO107" s="1100"/>
      <c r="BP107" s="1100"/>
      <c r="BQ107" s="1100"/>
      <c r="BR107" s="1100"/>
      <c r="BS107" s="1100"/>
      <c r="BT107" s="1100"/>
      <c r="BU107" s="1100"/>
      <c r="BV107" s="1100"/>
      <c r="BW107" s="1100"/>
      <c r="BX107" s="1100"/>
      <c r="BY107" s="1100"/>
      <c r="BZ107" s="1100"/>
      <c r="CA107" s="1100"/>
      <c r="CB107" s="1100"/>
      <c r="CC107" s="1100"/>
      <c r="CD107" s="1100"/>
      <c r="CE107" s="1100"/>
      <c r="CF107" s="1100"/>
      <c r="CG107" s="1100"/>
      <c r="CH107" s="1100"/>
      <c r="CI107" s="1100"/>
      <c r="CJ107" s="1100"/>
      <c r="CK107" s="1100"/>
      <c r="CL107" s="1100"/>
      <c r="CM107" s="1100"/>
      <c r="CN107" s="1100"/>
      <c r="CO107" s="1100"/>
      <c r="CP107" s="1100"/>
      <c r="CQ107" s="1100"/>
      <c r="CR107" s="1100"/>
      <c r="CS107" s="1100"/>
      <c r="CT107" s="1100"/>
      <c r="CU107" s="1100"/>
      <c r="CV107" s="1100"/>
      <c r="CW107" s="1100"/>
      <c r="CX107" s="1100"/>
      <c r="CY107" s="1100"/>
      <c r="CZ107" s="1100"/>
      <c r="DA107" s="1100"/>
      <c r="DB107" s="1100"/>
      <c r="DC107" s="1100"/>
      <c r="DD107" s="1100"/>
      <c r="DE107" s="1100"/>
      <c r="DF107" s="1100"/>
      <c r="DG107" s="1100"/>
      <c r="DH107" s="1100"/>
      <c r="DI107" s="1100"/>
      <c r="DJ107" s="1100"/>
      <c r="DK107" s="1100"/>
      <c r="DL107" s="1100"/>
      <c r="DM107" s="1100"/>
      <c r="DN107" s="1100"/>
      <c r="DO107" s="1100"/>
      <c r="DP107" s="1100"/>
      <c r="DQ107" s="1100"/>
      <c r="DR107" s="1100"/>
      <c r="DS107" s="1100"/>
      <c r="DT107" s="1100"/>
      <c r="DU107" s="1100"/>
      <c r="DV107" s="81"/>
    </row>
    <row r="108" spans="1:126" s="984" customFormat="1" ht="15" hidden="1" customHeight="1" outlineLevel="1" x14ac:dyDescent="0.3">
      <c r="A108" s="995" t="s">
        <v>1032</v>
      </c>
      <c r="B108" s="1101"/>
      <c r="C108" s="1101" t="s">
        <v>816</v>
      </c>
      <c r="D108" s="1101"/>
      <c r="E108" s="1101"/>
      <c r="F108" s="1101"/>
      <c r="G108" s="1102">
        <f>IF(AND(Inputs!$E$179="Yes",G$20=Inputs!$E$185),1,0)</f>
        <v>0</v>
      </c>
      <c r="H108" s="1102">
        <f>IF(AND(Inputs!$E$179="Yes",H$20=Inputs!$E$185),1,0)</f>
        <v>0</v>
      </c>
      <c r="I108" s="1102">
        <f>IF(AND(Inputs!$E$179="Yes",I$20=Inputs!$E$185),1,0)</f>
        <v>0</v>
      </c>
      <c r="J108" s="1102">
        <f>IF(AND(Inputs!$E$179="Yes",J$20=Inputs!$E$185),1,0)</f>
        <v>0</v>
      </c>
      <c r="K108" s="1102">
        <f>IF(AND(Inputs!$E$179="Yes",K$20=Inputs!$E$185),1,0)</f>
        <v>0</v>
      </c>
      <c r="L108" s="1102">
        <f>IF(AND(Inputs!$E$179="Yes",L$20=Inputs!$E$185),1,0)</f>
        <v>0</v>
      </c>
      <c r="M108" s="1102">
        <f>IF(AND(Inputs!$E$179="Yes",M$20=Inputs!$E$185),1,0)</f>
        <v>0</v>
      </c>
      <c r="N108" s="1102">
        <f>IF(AND(Inputs!$E$179="Yes",N$20=Inputs!$E$185),1,0)</f>
        <v>0</v>
      </c>
      <c r="O108" s="1102">
        <f>IF(AND(Inputs!$E$179="Yes",O$20=Inputs!$E$185),1,0)</f>
        <v>0</v>
      </c>
      <c r="P108" s="1102">
        <f>IF(AND(Inputs!$E$179="Yes",P$20=Inputs!$E$185),1,0)</f>
        <v>0</v>
      </c>
      <c r="Q108" s="1102">
        <f>IF(AND(Inputs!$E$179="Yes",Q$20=Inputs!$E$185),1,0)</f>
        <v>0</v>
      </c>
      <c r="R108" s="1102">
        <f>IF(AND(Inputs!$E$179="Yes",R$20=Inputs!$E$185),1,0)</f>
        <v>0</v>
      </c>
      <c r="S108" s="1102">
        <f>IF(AND(Inputs!$E$179="Yes",S$20=Inputs!$E$185),1,0)</f>
        <v>0</v>
      </c>
      <c r="T108" s="1102">
        <f>IF(AND(Inputs!$E$179="Yes",T$20=Inputs!$E$185),1,0)</f>
        <v>0</v>
      </c>
      <c r="U108" s="1102">
        <f>IF(AND(Inputs!$E$179="Yes",U$20=Inputs!$E$185),1,0)</f>
        <v>0</v>
      </c>
      <c r="V108" s="1102">
        <f>IF(AND(Inputs!$E$179="Yes",V$20=Inputs!$E$185),1,0)</f>
        <v>0</v>
      </c>
      <c r="W108" s="1102">
        <f>IF(AND(Inputs!$E$179="Yes",W$20=Inputs!$E$185),1,0)</f>
        <v>0</v>
      </c>
      <c r="X108" s="1102">
        <f>IF(AND(Inputs!$E$179="Yes",X$20=Inputs!$E$185),1,0)</f>
        <v>0</v>
      </c>
      <c r="Y108" s="1102">
        <f>IF(AND(Inputs!$E$179="Yes",Y$20=Inputs!$E$185),1,0)</f>
        <v>0</v>
      </c>
      <c r="Z108" s="1102">
        <f>IF(AND(Inputs!$E$179="Yes",Z$20=Inputs!$E$185),1,0)</f>
        <v>0</v>
      </c>
      <c r="AA108" s="1102">
        <f>IF(AND(Inputs!$E$179="Yes",AA$20=Inputs!$E$185),1,0)</f>
        <v>0</v>
      </c>
      <c r="AB108" s="1102">
        <f>IF(AND(Inputs!$E$179="Yes",AB$20=Inputs!$E$185),1,0)</f>
        <v>0</v>
      </c>
      <c r="AC108" s="1102">
        <f>IF(AND(Inputs!$E$179="Yes",AC$20=Inputs!$E$185),1,0)</f>
        <v>0</v>
      </c>
      <c r="AD108" s="1102">
        <f>IF(AND(Inputs!$E$179="Yes",AD$20=Inputs!$E$185),1,0)</f>
        <v>0</v>
      </c>
      <c r="AE108" s="1102">
        <f>IF(AND(Inputs!$E$179="Yes",AE$20=Inputs!$E$185),1,0)</f>
        <v>0</v>
      </c>
      <c r="AF108" s="1102">
        <f>IF(AND(Inputs!$E$179="Yes",AF$20=Inputs!$E$185),1,0)</f>
        <v>0</v>
      </c>
      <c r="AG108" s="1102">
        <f>IF(AND(Inputs!$E$179="Yes",AG$20=Inputs!$E$185),1,0)</f>
        <v>0</v>
      </c>
      <c r="AH108" s="1102">
        <f>IF(AND(Inputs!$E$179="Yes",AH$20=Inputs!$E$185),1,0)</f>
        <v>0</v>
      </c>
      <c r="AI108" s="1102">
        <f>IF(AND(Inputs!$E$179="Yes",AI$20=Inputs!$E$185),1,0)</f>
        <v>0</v>
      </c>
      <c r="AJ108" s="1102">
        <f>IF(AND(Inputs!$E$179="Yes",AJ$20=Inputs!$E$185),1,0)</f>
        <v>0</v>
      </c>
      <c r="AK108" s="1102">
        <f>IF(AND(Inputs!$E$179="Yes",AK$20=Inputs!$E$185),1,0)</f>
        <v>0</v>
      </c>
      <c r="AL108" s="1102">
        <f>IF(AND(Inputs!$E$179="Yes",AL$20=Inputs!$E$185),1,0)</f>
        <v>0</v>
      </c>
      <c r="AM108" s="1102">
        <f>IF(AND(Inputs!$E$179="Yes",AM$20=Inputs!$E$185),1,0)</f>
        <v>0</v>
      </c>
      <c r="AN108" s="1102">
        <f>IF(AND(Inputs!$E$179="Yes",AN$20=Inputs!$E$185),1,0)</f>
        <v>0</v>
      </c>
      <c r="AO108" s="1102">
        <f>IF(AND(Inputs!$E$179="Yes",AO$20=Inputs!$E$185),1,0)</f>
        <v>0</v>
      </c>
      <c r="AP108" s="1102">
        <f>IF(AND(Inputs!$E$179="Yes",AP$20=Inputs!$E$185),1,0)</f>
        <v>0</v>
      </c>
      <c r="AQ108" s="1102">
        <f>IF(AND(Inputs!$E$179="Yes",AQ$20=Inputs!$E$185),1,0)</f>
        <v>0</v>
      </c>
      <c r="AR108" s="1102">
        <f>IF(AND(Inputs!$E$179="Yes",AR$20=Inputs!$E$185),1,0)</f>
        <v>0</v>
      </c>
      <c r="AS108" s="1102">
        <f>IF(AND(Inputs!$E$179="Yes",AS$20=Inputs!$E$185),1,0)</f>
        <v>0</v>
      </c>
      <c r="AT108" s="1102">
        <f>IF(AND(Inputs!$E$179="Yes",AT$20=Inputs!$E$185),1,0)</f>
        <v>0</v>
      </c>
      <c r="AU108" s="1102">
        <f>IF(AND(Inputs!$E$179="Yes",AU$20=Inputs!$E$185),1,0)</f>
        <v>0</v>
      </c>
      <c r="AV108" s="1102">
        <f>IF(AND(Inputs!$E$179="Yes",AV$20=Inputs!$E$185),1,0)</f>
        <v>0</v>
      </c>
      <c r="AW108" s="1102">
        <f>IF(AND(Inputs!$E$179="Yes",AW$20=Inputs!$E$185),1,0)</f>
        <v>0</v>
      </c>
      <c r="AX108" s="1102">
        <f>IF(AND(Inputs!$E$179="Yes",AX$20=Inputs!$E$185),1,0)</f>
        <v>0</v>
      </c>
      <c r="AY108" s="1102">
        <f>IF(AND(Inputs!$E$179="Yes",AY$20=Inputs!$E$185),1,0)</f>
        <v>0</v>
      </c>
      <c r="AZ108" s="1102">
        <f>IF(AND(Inputs!$E$179="Yes",AZ$20=Inputs!$E$185),1,0)</f>
        <v>0</v>
      </c>
      <c r="BA108" s="1102">
        <f>IF(AND(Inputs!$E$179="Yes",BA$20=Inputs!$E$185),1,0)</f>
        <v>0</v>
      </c>
      <c r="BB108" s="1102">
        <f>IF(AND(Inputs!$E$179="Yes",BB$20=Inputs!$E$185),1,0)</f>
        <v>0</v>
      </c>
      <c r="BC108" s="1102">
        <f>IF(AND(Inputs!$E$179="Yes",BC$20=Inputs!$E$185),1,0)</f>
        <v>0</v>
      </c>
      <c r="BD108" s="1102">
        <f>IF(AND(Inputs!$E$179="Yes",BD$20=Inputs!$E$185),1,0)</f>
        <v>0</v>
      </c>
      <c r="BE108" s="1102">
        <f>IF(AND(Inputs!$E$179="Yes",BE$20=Inputs!$E$185),1,0)</f>
        <v>0</v>
      </c>
      <c r="BF108" s="1102">
        <f>IF(AND(Inputs!$E$179="Yes",BF$20=Inputs!$E$185),1,0)</f>
        <v>0</v>
      </c>
      <c r="BG108" s="1102">
        <f>IF(AND(Inputs!$E$179="Yes",BG$20=Inputs!$E$185),1,0)</f>
        <v>0</v>
      </c>
      <c r="BH108" s="1102">
        <f>IF(AND(Inputs!$E$179="Yes",BH$20=Inputs!$E$185),1,0)</f>
        <v>0</v>
      </c>
      <c r="BI108" s="1102">
        <f>IF(AND(Inputs!$E$179="Yes",BI$20=Inputs!$E$185),1,0)</f>
        <v>0</v>
      </c>
      <c r="BJ108" s="1102">
        <f>IF(AND(Inputs!$E$179="Yes",BJ$20=Inputs!$E$185),1,0)</f>
        <v>0</v>
      </c>
      <c r="BK108" s="1102">
        <f>IF(AND(Inputs!$E$179="Yes",BK$20=Inputs!$E$185),1,0)</f>
        <v>0</v>
      </c>
      <c r="BL108" s="1102">
        <f>IF(AND(Inputs!$E$179="Yes",BL$20=Inputs!$E$185),1,0)</f>
        <v>0</v>
      </c>
      <c r="BM108" s="1102">
        <f>IF(AND(Inputs!$E$179="Yes",BM$20=Inputs!$E$185),1,0)</f>
        <v>0</v>
      </c>
      <c r="BN108" s="1102">
        <f>IF(AND(Inputs!$E$179="Yes",BN$20=Inputs!$E$185),1,0)</f>
        <v>0</v>
      </c>
      <c r="BO108" s="1102">
        <f>IF(AND(Inputs!$E$179="Yes",BO$20=Inputs!$E$185),1,0)</f>
        <v>0</v>
      </c>
      <c r="BP108" s="1102">
        <f>IF(AND(Inputs!$E$179="Yes",BP$20=Inputs!$E$185),1,0)</f>
        <v>0</v>
      </c>
      <c r="BQ108" s="1102">
        <f>IF(AND(Inputs!$E$179="Yes",BQ$20=Inputs!$E$185),1,0)</f>
        <v>0</v>
      </c>
      <c r="BR108" s="1102">
        <f>IF(AND(Inputs!$E$179="Yes",BR$20=Inputs!$E$185),1,0)</f>
        <v>0</v>
      </c>
      <c r="BS108" s="1102">
        <f>IF(AND(Inputs!$E$179="Yes",BS$20=Inputs!$E$185),1,0)</f>
        <v>0</v>
      </c>
      <c r="BT108" s="1102">
        <f>IF(AND(Inputs!$E$179="Yes",BT$20=Inputs!$E$185),1,0)</f>
        <v>0</v>
      </c>
      <c r="BU108" s="1102">
        <f>IF(AND(Inputs!$E$179="Yes",BU$20=Inputs!$E$185),1,0)</f>
        <v>0</v>
      </c>
      <c r="BV108" s="1102">
        <f>IF(AND(Inputs!$E$179="Yes",BV$20=Inputs!$E$185),1,0)</f>
        <v>0</v>
      </c>
      <c r="BW108" s="1102">
        <f>IF(AND(Inputs!$E$179="Yes",BW$20=Inputs!$E$185),1,0)</f>
        <v>0</v>
      </c>
      <c r="BX108" s="1102">
        <f>IF(AND(Inputs!$E$179="Yes",BX$20=Inputs!$E$185),1,0)</f>
        <v>0</v>
      </c>
      <c r="BY108" s="1102">
        <f>IF(AND(Inputs!$E$179="Yes",BY$20=Inputs!$E$185),1,0)</f>
        <v>0</v>
      </c>
      <c r="BZ108" s="1102">
        <f>IF(AND(Inputs!$E$179="Yes",BZ$20=Inputs!$E$185),1,0)</f>
        <v>0</v>
      </c>
      <c r="CA108" s="1102">
        <f>IF(AND(Inputs!$E$179="Yes",CA$20=Inputs!$E$185),1,0)</f>
        <v>0</v>
      </c>
      <c r="CB108" s="1102">
        <f>IF(AND(Inputs!$E$179="Yes",CB$20=Inputs!$E$185),1,0)</f>
        <v>0</v>
      </c>
      <c r="CC108" s="1102">
        <f>IF(AND(Inputs!$E$179="Yes",CC$20=Inputs!$E$185),1,0)</f>
        <v>0</v>
      </c>
      <c r="CD108" s="1102">
        <f>IF(AND(Inputs!$E$179="Yes",CD$20=Inputs!$E$185),1,0)</f>
        <v>0</v>
      </c>
      <c r="CE108" s="1102">
        <f>IF(AND(Inputs!$E$179="Yes",CE$20=Inputs!$E$185),1,0)</f>
        <v>0</v>
      </c>
      <c r="CF108" s="1102">
        <f>IF(AND(Inputs!$E$179="Yes",CF$20=Inputs!$E$185),1,0)</f>
        <v>0</v>
      </c>
      <c r="CG108" s="1102">
        <f>IF(AND(Inputs!$E$179="Yes",CG$20=Inputs!$E$185),1,0)</f>
        <v>0</v>
      </c>
      <c r="CH108" s="1102">
        <f>IF(AND(Inputs!$E$179="Yes",CH$20=Inputs!$E$185),1,0)</f>
        <v>0</v>
      </c>
      <c r="CI108" s="1102">
        <f>IF(AND(Inputs!$E$179="Yes",CI$20=Inputs!$E$185),1,0)</f>
        <v>0</v>
      </c>
      <c r="CJ108" s="1102">
        <f>IF(AND(Inputs!$E$179="Yes",CJ$20=Inputs!$E$185),1,0)</f>
        <v>0</v>
      </c>
      <c r="CK108" s="1102">
        <f>IF(AND(Inputs!$E$179="Yes",CK$20=Inputs!$E$185),1,0)</f>
        <v>0</v>
      </c>
      <c r="CL108" s="1102">
        <f>IF(AND(Inputs!$E$179="Yes",CL$20=Inputs!$E$185),1,0)</f>
        <v>0</v>
      </c>
      <c r="CM108" s="1102">
        <f>IF(AND(Inputs!$E$179="Yes",CM$20=Inputs!$E$185),1,0)</f>
        <v>0</v>
      </c>
      <c r="CN108" s="1102">
        <f>IF(AND(Inputs!$E$179="Yes",CN$20=Inputs!$E$185),1,0)</f>
        <v>0</v>
      </c>
      <c r="CO108" s="1102">
        <f>IF(AND(Inputs!$E$179="Yes",CO$20=Inputs!$E$185),1,0)</f>
        <v>0</v>
      </c>
      <c r="CP108" s="1102">
        <f>IF(AND(Inputs!$E$179="Yes",CP$20=Inputs!$E$185),1,0)</f>
        <v>0</v>
      </c>
      <c r="CQ108" s="1102">
        <f>IF(AND(Inputs!$E$179="Yes",CQ$20=Inputs!$E$185),1,0)</f>
        <v>0</v>
      </c>
      <c r="CR108" s="1102">
        <f>IF(AND(Inputs!$E$179="Yes",CR$20=Inputs!$E$185),1,0)</f>
        <v>0</v>
      </c>
      <c r="CS108" s="1102">
        <f>IF(AND(Inputs!$E$179="Yes",CS$20=Inputs!$E$185),1,0)</f>
        <v>0</v>
      </c>
      <c r="CT108" s="1102">
        <f>IF(AND(Inputs!$E$179="Yes",CT$20=Inputs!$E$185),1,0)</f>
        <v>0</v>
      </c>
      <c r="CU108" s="1102">
        <f>IF(AND(Inputs!$E$179="Yes",CU$20=Inputs!$E$185),1,0)</f>
        <v>0</v>
      </c>
      <c r="CV108" s="1102">
        <f>IF(AND(Inputs!$E$179="Yes",CV$20=Inputs!$E$185),1,0)</f>
        <v>0</v>
      </c>
      <c r="CW108" s="1102">
        <f>IF(AND(Inputs!$E$179="Yes",CW$20=Inputs!$E$185),1,0)</f>
        <v>0</v>
      </c>
      <c r="CX108" s="1102">
        <f>IF(AND(Inputs!$E$179="Yes",CX$20=Inputs!$E$185),1,0)</f>
        <v>0</v>
      </c>
      <c r="CY108" s="1102">
        <f>IF(AND(Inputs!$E$179="Yes",CY$20=Inputs!$E$185),1,0)</f>
        <v>0</v>
      </c>
      <c r="CZ108" s="1102">
        <f>IF(AND(Inputs!$E$179="Yes",CZ$20=Inputs!$E$185),1,0)</f>
        <v>0</v>
      </c>
      <c r="DA108" s="1102">
        <f>IF(AND(Inputs!$E$179="Yes",DA$20=Inputs!$E$185),1,0)</f>
        <v>0</v>
      </c>
      <c r="DB108" s="1102">
        <f>IF(AND(Inputs!$E$179="Yes",DB$20=Inputs!$E$185),1,0)</f>
        <v>0</v>
      </c>
      <c r="DC108" s="1102">
        <f>IF(AND(Inputs!$E$179="Yes",DC$20=Inputs!$E$185),1,0)</f>
        <v>0</v>
      </c>
      <c r="DD108" s="1102">
        <f>IF(AND(Inputs!$E$179="Yes",DD$20=Inputs!$E$185),1,0)</f>
        <v>0</v>
      </c>
      <c r="DE108" s="1102">
        <f>IF(AND(Inputs!$E$179="Yes",DE$20=Inputs!$E$185),1,0)</f>
        <v>0</v>
      </c>
      <c r="DF108" s="1102">
        <f>IF(AND(Inputs!$E$179="Yes",DF$20=Inputs!$E$185),1,0)</f>
        <v>0</v>
      </c>
      <c r="DG108" s="1102">
        <f>IF(AND(Inputs!$E$179="Yes",DG$20=Inputs!$E$185),1,0)</f>
        <v>0</v>
      </c>
      <c r="DH108" s="1102">
        <f>IF(AND(Inputs!$E$179="Yes",DH$20=Inputs!$E$185),1,0)</f>
        <v>0</v>
      </c>
      <c r="DI108" s="1102">
        <f>IF(AND(Inputs!$E$179="Yes",DI$20=Inputs!$E$185),1,0)</f>
        <v>0</v>
      </c>
      <c r="DJ108" s="1102">
        <f>IF(AND(Inputs!$E$179="Yes",DJ$20=Inputs!$E$185),1,0)</f>
        <v>0</v>
      </c>
      <c r="DK108" s="1102">
        <f>IF(AND(Inputs!$E$179="Yes",DK$20=Inputs!$E$185),1,0)</f>
        <v>0</v>
      </c>
      <c r="DL108" s="1102">
        <f>IF(AND(Inputs!$E$179="Yes",DL$20=Inputs!$E$185),1,0)</f>
        <v>0</v>
      </c>
      <c r="DM108" s="1102">
        <f>IF(AND(Inputs!$E$179="Yes",DM$20=Inputs!$E$185),1,0)</f>
        <v>0</v>
      </c>
      <c r="DN108" s="1102">
        <f>IF(AND(Inputs!$E$179="Yes",DN$20=Inputs!$E$185),1,0)</f>
        <v>0</v>
      </c>
      <c r="DO108" s="1102">
        <f>IF(AND(Inputs!$E$179="Yes",DO$20=Inputs!$E$185),1,0)</f>
        <v>0</v>
      </c>
      <c r="DP108" s="1102">
        <f>IF(AND(Inputs!$E$179="Yes",DP$20=Inputs!$E$185),1,0)</f>
        <v>0</v>
      </c>
      <c r="DQ108" s="1102">
        <f>IF(AND(Inputs!$E$179="Yes",DQ$20=Inputs!$E$185),1,0)</f>
        <v>0</v>
      </c>
      <c r="DR108" s="1102">
        <f>IF(AND(Inputs!$E$179="Yes",DR$20=Inputs!$E$185),1,0)</f>
        <v>0</v>
      </c>
      <c r="DS108" s="1102">
        <f>IF(AND(Inputs!$E$179="Yes",DS$20=Inputs!$E$185),1,0)</f>
        <v>0</v>
      </c>
      <c r="DT108" s="1102">
        <f>IF(AND(Inputs!$E$179="Yes",DT$20=Inputs!$E$185),1,0)</f>
        <v>0</v>
      </c>
      <c r="DU108" s="1102">
        <f>IF(AND(Inputs!$E$179="Yes",DU$20=Inputs!$E$185),1,0)</f>
        <v>0</v>
      </c>
      <c r="DV108" s="81"/>
    </row>
    <row r="109" spans="1:126" s="112" customFormat="1" ht="5.45" customHeight="1" collapsed="1" x14ac:dyDescent="0.3">
      <c r="DV109" s="968"/>
    </row>
    <row r="110" spans="1:126" s="147" customFormat="1" ht="21" x14ac:dyDescent="0.35">
      <c r="A110" s="69" t="s">
        <v>1093</v>
      </c>
      <c r="B110" s="70"/>
      <c r="C110" s="70"/>
      <c r="D110" s="70"/>
      <c r="E110" s="70"/>
      <c r="F110" s="70"/>
      <c r="G110" s="71"/>
      <c r="H110" s="71"/>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row>
    <row r="111" spans="1:126" ht="4.9000000000000004" customHeight="1" x14ac:dyDescent="0.3"/>
    <row r="112" spans="1:126" ht="14.45" customHeight="1" x14ac:dyDescent="0.3">
      <c r="B112" s="74" t="s">
        <v>886</v>
      </c>
    </row>
    <row r="113" spans="1:125" ht="14.45" customHeight="1" x14ac:dyDescent="0.3">
      <c r="A113" s="995" t="s">
        <v>1032</v>
      </c>
      <c r="B113" s="74"/>
      <c r="C113" s="207" t="s">
        <v>1099</v>
      </c>
      <c r="D113" s="81"/>
      <c r="E113" s="1093">
        <f ca="1">SUM(G113:DU113)</f>
        <v>141341.45890410958</v>
      </c>
      <c r="F113" s="81"/>
      <c r="G113" s="114">
        <f ca="1">G$25*G$95*G$51*Inputs!$E$41/p_kWh_to_GBP_MWh</f>
        <v>0</v>
      </c>
      <c r="H113" s="114">
        <f ca="1">H$25*H$95*H$51*Inputs!$E$41/p_kWh_to_GBP_MWh</f>
        <v>0</v>
      </c>
      <c r="I113" s="114">
        <f ca="1">I$25*I$95*I$51*Inputs!$E$41/p_kWh_to_GBP_MWh</f>
        <v>0</v>
      </c>
      <c r="J113" s="114">
        <f ca="1">J$25*J$95*J$51*Inputs!$E$41/p_kWh_to_GBP_MWh</f>
        <v>0</v>
      </c>
      <c r="K113" s="114">
        <f ca="1">K$25*K$95*K$51*Inputs!$E$41/p_kWh_to_GBP_MWh</f>
        <v>0</v>
      </c>
      <c r="L113" s="114">
        <f ca="1">L$25*L$95*L$51*Inputs!$E$41/p_kWh_to_GBP_MWh</f>
        <v>0</v>
      </c>
      <c r="M113" s="114">
        <f ca="1">M$25*M$95*M$51*Inputs!$E$41/p_kWh_to_GBP_MWh</f>
        <v>0</v>
      </c>
      <c r="N113" s="114">
        <f ca="1">N$25*N$95*N$51*Inputs!$E$41/p_kWh_to_GBP_MWh</f>
        <v>0</v>
      </c>
      <c r="O113" s="114">
        <f ca="1">O$25*O$95*O$51*Inputs!$E$41/p_kWh_to_GBP_MWh</f>
        <v>0</v>
      </c>
      <c r="P113" s="114">
        <f ca="1">P$25*P$95*P$51*Inputs!$E$41/p_kWh_to_GBP_MWh</f>
        <v>0</v>
      </c>
      <c r="Q113" s="114">
        <f ca="1">Q$25*Q$95*Q$51*Inputs!$E$41/p_kWh_to_GBP_MWh</f>
        <v>0</v>
      </c>
      <c r="R113" s="114">
        <f ca="1">R$25*R$95*R$51*Inputs!$E$41/p_kWh_to_GBP_MWh</f>
        <v>0</v>
      </c>
      <c r="S113" s="114">
        <f ca="1">S$25*S$95*S$51*Inputs!$E$41/p_kWh_to_GBP_MWh</f>
        <v>7813.6986301369861</v>
      </c>
      <c r="T113" s="114">
        <f ca="1">T$25*T$95*T$51*Inputs!$E$41/p_kWh_to_GBP_MWh</f>
        <v>7057.5342465753411</v>
      </c>
      <c r="U113" s="114">
        <f ca="1">U$25*U$95*U$51*Inputs!$E$41/p_kWh_to_GBP_MWh</f>
        <v>7813.6986301369861</v>
      </c>
      <c r="V113" s="114">
        <f ca="1">V$25*V$95*V$51*Inputs!$E$41/p_kWh_to_GBP_MWh</f>
        <v>7750.6849315068475</v>
      </c>
      <c r="W113" s="114">
        <f ca="1">W$25*W$95*W$51*Inputs!$E$41/p_kWh_to_GBP_MWh</f>
        <v>8009.0410958904113</v>
      </c>
      <c r="X113" s="114">
        <f ca="1">X$25*X$95*X$51*Inputs!$E$41/p_kWh_to_GBP_MWh</f>
        <v>7750.6849315068475</v>
      </c>
      <c r="Y113" s="114">
        <f ca="1">Y$25*Y$95*Y$51*Inputs!$E$41/p_kWh_to_GBP_MWh</f>
        <v>8009.0410958904113</v>
      </c>
      <c r="Z113" s="114">
        <f ca="1">Z$25*Z$95*Z$51*Inputs!$E$41/p_kWh_to_GBP_MWh</f>
        <v>8009.0410958904113</v>
      </c>
      <c r="AA113" s="114">
        <f ca="1">AA$25*AA$95*AA$51*Inputs!$E$41/p_kWh_to_GBP_MWh</f>
        <v>7750.6849315068475</v>
      </c>
      <c r="AB113" s="114">
        <f ca="1">AB$25*AB$95*AB$51*Inputs!$E$41/p_kWh_to_GBP_MWh</f>
        <v>8009.0410958904113</v>
      </c>
      <c r="AC113" s="114">
        <f ca="1">AC$25*AC$95*AC$51*Inputs!$E$41/p_kWh_to_GBP_MWh</f>
        <v>7750.6849315068475</v>
      </c>
      <c r="AD113" s="114">
        <f ca="1">AD$25*AD$95*AD$51*Inputs!$E$41/p_kWh_to_GBP_MWh</f>
        <v>8009.0410958904113</v>
      </c>
      <c r="AE113" s="114">
        <f ca="1">AE$25*AE$95*AE$51*Inputs!$E$41/p_kWh_to_GBP_MWh</f>
        <v>8009.0410958904113</v>
      </c>
      <c r="AF113" s="114">
        <f ca="1">AF$25*AF$95*AF$51*Inputs!$E$41/p_kWh_to_GBP_MWh</f>
        <v>7492.3287671232865</v>
      </c>
      <c r="AG113" s="114">
        <f ca="1">AG$25*AG$95*AG$51*Inputs!$E$41/p_kWh_to_GBP_MWh</f>
        <v>8009.0410958904113</v>
      </c>
      <c r="AH113" s="114">
        <f ca="1">AH$25*AH$95*AH$51*Inputs!$E$41/p_kWh_to_GBP_MWh</f>
        <v>7944.4520547945203</v>
      </c>
      <c r="AI113" s="114">
        <f ca="1">AI$25*AI$95*AI$51*Inputs!$E$41/p_kWh_to_GBP_MWh</f>
        <v>8209.267123287671</v>
      </c>
      <c r="AJ113" s="114">
        <f ca="1">AJ$25*AJ$95*AJ$51*Inputs!$E$41/p_kWh_to_GBP_MWh</f>
        <v>7944.4520547945203</v>
      </c>
      <c r="AK113" s="114">
        <f ca="1">AK$25*AK$95*AK$51*Inputs!$E$41/p_kWh_to_GBP_MWh</f>
        <v>0</v>
      </c>
      <c r="AL113" s="114">
        <f ca="1">AL$25*AL$95*AL$51*Inputs!$E$41/p_kWh_to_GBP_MWh</f>
        <v>0</v>
      </c>
      <c r="AM113" s="114">
        <f ca="1">AM$25*AM$95*AM$51*Inputs!$E$41/p_kWh_to_GBP_MWh</f>
        <v>0</v>
      </c>
      <c r="AN113" s="114">
        <f ca="1">AN$25*AN$95*AN$51*Inputs!$E$41/p_kWh_to_GBP_MWh</f>
        <v>0</v>
      </c>
      <c r="AO113" s="114">
        <f ca="1">AO$25*AO$95*AO$51*Inputs!$E$41/p_kWh_to_GBP_MWh</f>
        <v>0</v>
      </c>
      <c r="AP113" s="114">
        <f ca="1">AP$25*AP$95*AP$51*Inputs!$E$41/p_kWh_to_GBP_MWh</f>
        <v>0</v>
      </c>
      <c r="AQ113" s="114">
        <f ca="1">AQ$25*AQ$95*AQ$51*Inputs!$E$41/p_kWh_to_GBP_MWh</f>
        <v>0</v>
      </c>
      <c r="AR113" s="114">
        <f ca="1">AR$25*AR$95*AR$51*Inputs!$E$41/p_kWh_to_GBP_MWh</f>
        <v>0</v>
      </c>
      <c r="AS113" s="114">
        <f ca="1">AS$25*AS$95*AS$51*Inputs!$E$41/p_kWh_to_GBP_MWh</f>
        <v>0</v>
      </c>
      <c r="AT113" s="114">
        <f ca="1">AT$25*AT$95*AT$51*Inputs!$E$41/p_kWh_to_GBP_MWh</f>
        <v>0</v>
      </c>
      <c r="AU113" s="114">
        <f ca="1">AU$25*AU$95*AU$51*Inputs!$E$41/p_kWh_to_GBP_MWh</f>
        <v>0</v>
      </c>
      <c r="AV113" s="114">
        <f ca="1">AV$25*AV$95*AV$51*Inputs!$E$41/p_kWh_to_GBP_MWh</f>
        <v>0</v>
      </c>
      <c r="AW113" s="114">
        <f ca="1">AW$25*AW$95*AW$51*Inputs!$E$41/p_kWh_to_GBP_MWh</f>
        <v>0</v>
      </c>
      <c r="AX113" s="114">
        <f ca="1">AX$25*AX$95*AX$51*Inputs!$E$41/p_kWh_to_GBP_MWh</f>
        <v>0</v>
      </c>
      <c r="AY113" s="114">
        <f ca="1">AY$25*AY$95*AY$51*Inputs!$E$41/p_kWh_to_GBP_MWh</f>
        <v>0</v>
      </c>
      <c r="AZ113" s="114">
        <f ca="1">AZ$25*AZ$95*AZ$51*Inputs!$E$41/p_kWh_to_GBP_MWh</f>
        <v>0</v>
      </c>
      <c r="BA113" s="114">
        <f ca="1">BA$25*BA$95*BA$51*Inputs!$E$41/p_kWh_to_GBP_MWh</f>
        <v>0</v>
      </c>
      <c r="BB113" s="114">
        <f ca="1">BB$25*BB$95*BB$51*Inputs!$E$41/p_kWh_to_GBP_MWh</f>
        <v>0</v>
      </c>
      <c r="BC113" s="114">
        <f ca="1">BC$25*BC$95*BC$51*Inputs!$E$41/p_kWh_to_GBP_MWh</f>
        <v>0</v>
      </c>
      <c r="BD113" s="114">
        <f ca="1">BD$25*BD$95*BD$51*Inputs!$E$41/p_kWh_to_GBP_MWh</f>
        <v>0</v>
      </c>
      <c r="BE113" s="114">
        <f ca="1">BE$25*BE$95*BE$51*Inputs!$E$41/p_kWh_to_GBP_MWh</f>
        <v>0</v>
      </c>
      <c r="BF113" s="114">
        <f ca="1">BF$25*BF$95*BF$51*Inputs!$E$41/p_kWh_to_GBP_MWh</f>
        <v>0</v>
      </c>
      <c r="BG113" s="114">
        <f ca="1">BG$25*BG$95*BG$51*Inputs!$E$41/p_kWh_to_GBP_MWh</f>
        <v>0</v>
      </c>
      <c r="BH113" s="114">
        <f ca="1">BH$25*BH$95*BH$51*Inputs!$E$41/p_kWh_to_GBP_MWh</f>
        <v>0</v>
      </c>
      <c r="BI113" s="114">
        <f ca="1">BI$25*BI$95*BI$51*Inputs!$E$41/p_kWh_to_GBP_MWh</f>
        <v>0</v>
      </c>
      <c r="BJ113" s="114">
        <f ca="1">BJ$25*BJ$95*BJ$51*Inputs!$E$41/p_kWh_to_GBP_MWh</f>
        <v>0</v>
      </c>
      <c r="BK113" s="114">
        <f ca="1">BK$25*BK$95*BK$51*Inputs!$E$41/p_kWh_to_GBP_MWh</f>
        <v>0</v>
      </c>
      <c r="BL113" s="114">
        <f ca="1">BL$25*BL$95*BL$51*Inputs!$E$41/p_kWh_to_GBP_MWh</f>
        <v>0</v>
      </c>
      <c r="BM113" s="114">
        <f ca="1">BM$25*BM$95*BM$51*Inputs!$E$41/p_kWh_to_GBP_MWh</f>
        <v>0</v>
      </c>
      <c r="BN113" s="114">
        <f ca="1">BN$25*BN$95*BN$51*Inputs!$E$41/p_kWh_to_GBP_MWh</f>
        <v>0</v>
      </c>
      <c r="BO113" s="114">
        <f ca="1">BO$25*BO$95*BO$51*Inputs!$E$41/p_kWh_to_GBP_MWh</f>
        <v>0</v>
      </c>
      <c r="BP113" s="114">
        <f ca="1">BP$25*BP$95*BP$51*Inputs!$E$41/p_kWh_to_GBP_MWh</f>
        <v>0</v>
      </c>
      <c r="BQ113" s="114">
        <f ca="1">BQ$25*BQ$95*BQ$51*Inputs!$E$41/p_kWh_to_GBP_MWh</f>
        <v>0</v>
      </c>
      <c r="BR113" s="114">
        <f ca="1">BR$25*BR$95*BR$51*Inputs!$E$41/p_kWh_to_GBP_MWh</f>
        <v>0</v>
      </c>
      <c r="BS113" s="114">
        <f ca="1">BS$25*BS$95*BS$51*Inputs!$E$41/p_kWh_to_GBP_MWh</f>
        <v>0</v>
      </c>
      <c r="BT113" s="114">
        <f ca="1">BT$25*BT$95*BT$51*Inputs!$E$41/p_kWh_to_GBP_MWh</f>
        <v>0</v>
      </c>
      <c r="BU113" s="114">
        <f ca="1">BU$25*BU$95*BU$51*Inputs!$E$41/p_kWh_to_GBP_MWh</f>
        <v>0</v>
      </c>
      <c r="BV113" s="114">
        <f ca="1">BV$25*BV$95*BV$51*Inputs!$E$41/p_kWh_to_GBP_MWh</f>
        <v>0</v>
      </c>
      <c r="BW113" s="114">
        <f ca="1">BW$25*BW$95*BW$51*Inputs!$E$41/p_kWh_to_GBP_MWh</f>
        <v>0</v>
      </c>
      <c r="BX113" s="114">
        <f ca="1">BX$25*BX$95*BX$51*Inputs!$E$41/p_kWh_to_GBP_MWh</f>
        <v>0</v>
      </c>
      <c r="BY113" s="114">
        <f ca="1">BY$25*BY$95*BY$51*Inputs!$E$41/p_kWh_to_GBP_MWh</f>
        <v>0</v>
      </c>
      <c r="BZ113" s="114">
        <f ca="1">BZ$25*BZ$95*BZ$51*Inputs!$E$41/p_kWh_to_GBP_MWh</f>
        <v>0</v>
      </c>
      <c r="CA113" s="114">
        <f ca="1">CA$25*CA$95*CA$51*Inputs!$E$41/p_kWh_to_GBP_MWh</f>
        <v>0</v>
      </c>
      <c r="CB113" s="114">
        <f ca="1">CB$25*CB$95*CB$51*Inputs!$E$41/p_kWh_to_GBP_MWh</f>
        <v>0</v>
      </c>
      <c r="CC113" s="114">
        <f ca="1">CC$25*CC$95*CC$51*Inputs!$E$41/p_kWh_to_GBP_MWh</f>
        <v>0</v>
      </c>
      <c r="CD113" s="114">
        <f ca="1">CD$25*CD$95*CD$51*Inputs!$E$41/p_kWh_to_GBP_MWh</f>
        <v>0</v>
      </c>
      <c r="CE113" s="114">
        <f ca="1">CE$25*CE$95*CE$51*Inputs!$E$41/p_kWh_to_GBP_MWh</f>
        <v>0</v>
      </c>
      <c r="CF113" s="114">
        <f ca="1">CF$25*CF$95*CF$51*Inputs!$E$41/p_kWh_to_GBP_MWh</f>
        <v>0</v>
      </c>
      <c r="CG113" s="114">
        <f ca="1">CG$25*CG$95*CG$51*Inputs!$E$41/p_kWh_to_GBP_MWh</f>
        <v>0</v>
      </c>
      <c r="CH113" s="114">
        <f ca="1">CH$25*CH$95*CH$51*Inputs!$E$41/p_kWh_to_GBP_MWh</f>
        <v>0</v>
      </c>
      <c r="CI113" s="114">
        <f ca="1">CI$25*CI$95*CI$51*Inputs!$E$41/p_kWh_to_GBP_MWh</f>
        <v>0</v>
      </c>
      <c r="CJ113" s="114">
        <f ca="1">CJ$25*CJ$95*CJ$51*Inputs!$E$41/p_kWh_to_GBP_MWh</f>
        <v>0</v>
      </c>
      <c r="CK113" s="114">
        <f ca="1">CK$25*CK$95*CK$51*Inputs!$E$41/p_kWh_to_GBP_MWh</f>
        <v>0</v>
      </c>
      <c r="CL113" s="114">
        <f ca="1">CL$25*CL$95*CL$51*Inputs!$E$41/p_kWh_to_GBP_MWh</f>
        <v>0</v>
      </c>
      <c r="CM113" s="114">
        <f ca="1">CM$25*CM$95*CM$51*Inputs!$E$41/p_kWh_to_GBP_MWh</f>
        <v>0</v>
      </c>
      <c r="CN113" s="114">
        <f ca="1">CN$25*CN$95*CN$51*Inputs!$E$41/p_kWh_to_GBP_MWh</f>
        <v>0</v>
      </c>
      <c r="CO113" s="114">
        <f ca="1">CO$25*CO$95*CO$51*Inputs!$E$41/p_kWh_to_GBP_MWh</f>
        <v>0</v>
      </c>
      <c r="CP113" s="114">
        <f ca="1">CP$25*CP$95*CP$51*Inputs!$E$41/p_kWh_to_GBP_MWh</f>
        <v>0</v>
      </c>
      <c r="CQ113" s="114">
        <f ca="1">CQ$25*CQ$95*CQ$51*Inputs!$E$41/p_kWh_to_GBP_MWh</f>
        <v>0</v>
      </c>
      <c r="CR113" s="114">
        <f ca="1">CR$25*CR$95*CR$51*Inputs!$E$41/p_kWh_to_GBP_MWh</f>
        <v>0</v>
      </c>
      <c r="CS113" s="114">
        <f ca="1">CS$25*CS$95*CS$51*Inputs!$E$41/p_kWh_to_GBP_MWh</f>
        <v>0</v>
      </c>
      <c r="CT113" s="114">
        <f ca="1">CT$25*CT$95*CT$51*Inputs!$E$41/p_kWh_to_GBP_MWh</f>
        <v>0</v>
      </c>
      <c r="CU113" s="114">
        <f ca="1">CU$25*CU$95*CU$51*Inputs!$E$41/p_kWh_to_GBP_MWh</f>
        <v>0</v>
      </c>
      <c r="CV113" s="114">
        <f ca="1">CV$25*CV$95*CV$51*Inputs!$E$41/p_kWh_to_GBP_MWh</f>
        <v>0</v>
      </c>
      <c r="CW113" s="114">
        <f ca="1">CW$25*CW$95*CW$51*Inputs!$E$41/p_kWh_to_GBP_MWh</f>
        <v>0</v>
      </c>
      <c r="CX113" s="114">
        <f ca="1">CX$25*CX$95*CX$51*Inputs!$E$41/p_kWh_to_GBP_MWh</f>
        <v>0</v>
      </c>
      <c r="CY113" s="114">
        <f ca="1">CY$25*CY$95*CY$51*Inputs!$E$41/p_kWh_to_GBP_MWh</f>
        <v>0</v>
      </c>
      <c r="CZ113" s="114">
        <f ca="1">CZ$25*CZ$95*CZ$51*Inputs!$E$41/p_kWh_to_GBP_MWh</f>
        <v>0</v>
      </c>
      <c r="DA113" s="114">
        <f ca="1">DA$25*DA$95*DA$51*Inputs!$E$41/p_kWh_to_GBP_MWh</f>
        <v>0</v>
      </c>
      <c r="DB113" s="114">
        <f ca="1">DB$25*DB$95*DB$51*Inputs!$E$41/p_kWh_to_GBP_MWh</f>
        <v>0</v>
      </c>
      <c r="DC113" s="114">
        <f ca="1">DC$25*DC$95*DC$51*Inputs!$E$41/p_kWh_to_GBP_MWh</f>
        <v>0</v>
      </c>
      <c r="DD113" s="114">
        <f ca="1">DD$25*DD$95*DD$51*Inputs!$E$41/p_kWh_to_GBP_MWh</f>
        <v>0</v>
      </c>
      <c r="DE113" s="114">
        <f ca="1">DE$25*DE$95*DE$51*Inputs!$E$41/p_kWh_to_GBP_MWh</f>
        <v>0</v>
      </c>
      <c r="DF113" s="114">
        <f ca="1">DF$25*DF$95*DF$51*Inputs!$E$41/p_kWh_to_GBP_MWh</f>
        <v>0</v>
      </c>
      <c r="DG113" s="114">
        <f ca="1">DG$25*DG$95*DG$51*Inputs!$E$41/p_kWh_to_GBP_MWh</f>
        <v>0</v>
      </c>
      <c r="DH113" s="114">
        <f ca="1">DH$25*DH$95*DH$51*Inputs!$E$41/p_kWh_to_GBP_MWh</f>
        <v>0</v>
      </c>
      <c r="DI113" s="114">
        <f ca="1">DI$25*DI$95*DI$51*Inputs!$E$41/p_kWh_to_GBP_MWh</f>
        <v>0</v>
      </c>
      <c r="DJ113" s="114">
        <f ca="1">DJ$25*DJ$95*DJ$51*Inputs!$E$41/p_kWh_to_GBP_MWh</f>
        <v>0</v>
      </c>
      <c r="DK113" s="114">
        <f ca="1">DK$25*DK$95*DK$51*Inputs!$E$41/p_kWh_to_GBP_MWh</f>
        <v>0</v>
      </c>
      <c r="DL113" s="114">
        <f ca="1">DL$25*DL$95*DL$51*Inputs!$E$41/p_kWh_to_GBP_MWh</f>
        <v>0</v>
      </c>
      <c r="DM113" s="114">
        <f ca="1">DM$25*DM$95*DM$51*Inputs!$E$41/p_kWh_to_GBP_MWh</f>
        <v>0</v>
      </c>
      <c r="DN113" s="114">
        <f ca="1">DN$25*DN$95*DN$51*Inputs!$E$41/p_kWh_to_GBP_MWh</f>
        <v>0</v>
      </c>
      <c r="DO113" s="114">
        <f ca="1">DO$25*DO$95*DO$51*Inputs!$E$41/p_kWh_to_GBP_MWh</f>
        <v>0</v>
      </c>
      <c r="DP113" s="114">
        <f ca="1">DP$25*DP$95*DP$51*Inputs!$E$41/p_kWh_to_GBP_MWh</f>
        <v>0</v>
      </c>
      <c r="DQ113" s="114">
        <f ca="1">DQ$25*DQ$95*DQ$51*Inputs!$E$41/p_kWh_to_GBP_MWh</f>
        <v>0</v>
      </c>
      <c r="DR113" s="114">
        <f ca="1">DR$25*DR$95*DR$51*Inputs!$E$41/p_kWh_to_GBP_MWh</f>
        <v>0</v>
      </c>
      <c r="DS113" s="114">
        <f ca="1">DS$25*DS$95*DS$51*Inputs!$E$41/p_kWh_to_GBP_MWh</f>
        <v>0</v>
      </c>
      <c r="DT113" s="114">
        <f ca="1">DT$25*DT$95*DT$51*Inputs!$E$41/p_kWh_to_GBP_MWh</f>
        <v>0</v>
      </c>
      <c r="DU113" s="114">
        <f ca="1">DU$25*DU$95*DU$51*Inputs!$E$41/p_kWh_to_GBP_MWh</f>
        <v>0</v>
      </c>
    </row>
    <row r="114" spans="1:125" s="102" customFormat="1" ht="4.9000000000000004" hidden="1" customHeight="1" outlineLevel="1" x14ac:dyDescent="0.15">
      <c r="B114" s="189"/>
      <c r="C114" s="209"/>
      <c r="E114" s="568"/>
    </row>
    <row r="115" spans="1:125" s="81" customFormat="1" ht="14.45" hidden="1" outlineLevel="1" x14ac:dyDescent="0.3">
      <c r="A115" s="752">
        <v>0</v>
      </c>
      <c r="B115" s="752">
        <v>0</v>
      </c>
      <c r="C115" s="752">
        <v>0</v>
      </c>
      <c r="D115" s="752">
        <v>0</v>
      </c>
      <c r="E115" s="752">
        <v>0</v>
      </c>
      <c r="F115" s="752">
        <v>0</v>
      </c>
      <c r="G115" s="114">
        <f ca="1">G113</f>
        <v>0</v>
      </c>
      <c r="H115" s="114">
        <f t="shared" ref="H115:BS115" ca="1" si="133">H113</f>
        <v>0</v>
      </c>
      <c r="I115" s="114">
        <f t="shared" ca="1" si="133"/>
        <v>0</v>
      </c>
      <c r="J115" s="114">
        <f t="shared" ca="1" si="133"/>
        <v>0</v>
      </c>
      <c r="K115" s="114">
        <f t="shared" ca="1" si="133"/>
        <v>0</v>
      </c>
      <c r="L115" s="114">
        <f t="shared" ca="1" si="133"/>
        <v>0</v>
      </c>
      <c r="M115" s="114">
        <f t="shared" ca="1" si="133"/>
        <v>0</v>
      </c>
      <c r="N115" s="114">
        <f t="shared" ca="1" si="133"/>
        <v>0</v>
      </c>
      <c r="O115" s="114">
        <f t="shared" ca="1" si="133"/>
        <v>0</v>
      </c>
      <c r="P115" s="114">
        <f t="shared" ca="1" si="133"/>
        <v>0</v>
      </c>
      <c r="Q115" s="114">
        <f t="shared" ca="1" si="133"/>
        <v>0</v>
      </c>
      <c r="R115" s="114">
        <f t="shared" ca="1" si="133"/>
        <v>0</v>
      </c>
      <c r="S115" s="114">
        <f ca="1">S113</f>
        <v>7813.6986301369861</v>
      </c>
      <c r="T115" s="114">
        <f t="shared" ca="1" si="133"/>
        <v>7057.5342465753411</v>
      </c>
      <c r="U115" s="114">
        <f t="shared" ca="1" si="133"/>
        <v>7813.6986301369861</v>
      </c>
      <c r="V115" s="114">
        <f t="shared" ca="1" si="133"/>
        <v>7750.6849315068475</v>
      </c>
      <c r="W115" s="114">
        <f t="shared" ca="1" si="133"/>
        <v>8009.0410958904113</v>
      </c>
      <c r="X115" s="114">
        <f t="shared" ca="1" si="133"/>
        <v>7750.6849315068475</v>
      </c>
      <c r="Y115" s="114">
        <f t="shared" ca="1" si="133"/>
        <v>8009.0410958904113</v>
      </c>
      <c r="Z115" s="114">
        <f t="shared" ca="1" si="133"/>
        <v>8009.0410958904113</v>
      </c>
      <c r="AA115" s="114">
        <f t="shared" ca="1" si="133"/>
        <v>7750.6849315068475</v>
      </c>
      <c r="AB115" s="114">
        <f t="shared" ca="1" si="133"/>
        <v>8009.0410958904113</v>
      </c>
      <c r="AC115" s="114">
        <f t="shared" ca="1" si="133"/>
        <v>7750.6849315068475</v>
      </c>
      <c r="AD115" s="114">
        <f t="shared" ca="1" si="133"/>
        <v>8009.0410958904113</v>
      </c>
      <c r="AE115" s="114">
        <f t="shared" ca="1" si="133"/>
        <v>8009.0410958904113</v>
      </c>
      <c r="AF115" s="114">
        <f t="shared" ca="1" si="133"/>
        <v>7492.3287671232865</v>
      </c>
      <c r="AG115" s="114">
        <f t="shared" ca="1" si="133"/>
        <v>8009.0410958904113</v>
      </c>
      <c r="AH115" s="114">
        <f t="shared" ca="1" si="133"/>
        <v>7944.4520547945203</v>
      </c>
      <c r="AI115" s="114">
        <f t="shared" ca="1" si="133"/>
        <v>8209.267123287671</v>
      </c>
      <c r="AJ115" s="114">
        <f t="shared" ca="1" si="133"/>
        <v>7944.4520547945203</v>
      </c>
      <c r="AK115" s="114">
        <f t="shared" ca="1" si="133"/>
        <v>0</v>
      </c>
      <c r="AL115" s="114">
        <f t="shared" ca="1" si="133"/>
        <v>0</v>
      </c>
      <c r="AM115" s="114">
        <f t="shared" ca="1" si="133"/>
        <v>0</v>
      </c>
      <c r="AN115" s="114">
        <f t="shared" ca="1" si="133"/>
        <v>0</v>
      </c>
      <c r="AO115" s="114">
        <f t="shared" ca="1" si="133"/>
        <v>0</v>
      </c>
      <c r="AP115" s="114">
        <f t="shared" ca="1" si="133"/>
        <v>0</v>
      </c>
      <c r="AQ115" s="114">
        <f t="shared" ca="1" si="133"/>
        <v>0</v>
      </c>
      <c r="AR115" s="114">
        <f t="shared" ca="1" si="133"/>
        <v>0</v>
      </c>
      <c r="AS115" s="114">
        <f t="shared" ca="1" si="133"/>
        <v>0</v>
      </c>
      <c r="AT115" s="114">
        <f t="shared" ca="1" si="133"/>
        <v>0</v>
      </c>
      <c r="AU115" s="114">
        <f t="shared" ca="1" si="133"/>
        <v>0</v>
      </c>
      <c r="AV115" s="114">
        <f t="shared" ca="1" si="133"/>
        <v>0</v>
      </c>
      <c r="AW115" s="114">
        <f t="shared" ca="1" si="133"/>
        <v>0</v>
      </c>
      <c r="AX115" s="114">
        <f t="shared" ca="1" si="133"/>
        <v>0</v>
      </c>
      <c r="AY115" s="114">
        <f t="shared" ca="1" si="133"/>
        <v>0</v>
      </c>
      <c r="AZ115" s="114">
        <f t="shared" ca="1" si="133"/>
        <v>0</v>
      </c>
      <c r="BA115" s="114">
        <f t="shared" ca="1" si="133"/>
        <v>0</v>
      </c>
      <c r="BB115" s="114">
        <f t="shared" ca="1" si="133"/>
        <v>0</v>
      </c>
      <c r="BC115" s="114">
        <f t="shared" ca="1" si="133"/>
        <v>0</v>
      </c>
      <c r="BD115" s="114">
        <f t="shared" ca="1" si="133"/>
        <v>0</v>
      </c>
      <c r="BE115" s="114">
        <f t="shared" ca="1" si="133"/>
        <v>0</v>
      </c>
      <c r="BF115" s="114">
        <f t="shared" ca="1" si="133"/>
        <v>0</v>
      </c>
      <c r="BG115" s="114">
        <f t="shared" ca="1" si="133"/>
        <v>0</v>
      </c>
      <c r="BH115" s="114">
        <f t="shared" ca="1" si="133"/>
        <v>0</v>
      </c>
      <c r="BI115" s="114">
        <f t="shared" ca="1" si="133"/>
        <v>0</v>
      </c>
      <c r="BJ115" s="114">
        <f t="shared" ca="1" si="133"/>
        <v>0</v>
      </c>
      <c r="BK115" s="114">
        <f t="shared" ca="1" si="133"/>
        <v>0</v>
      </c>
      <c r="BL115" s="114">
        <f t="shared" ca="1" si="133"/>
        <v>0</v>
      </c>
      <c r="BM115" s="114">
        <f t="shared" ca="1" si="133"/>
        <v>0</v>
      </c>
      <c r="BN115" s="114">
        <f t="shared" ca="1" si="133"/>
        <v>0</v>
      </c>
      <c r="BO115" s="114">
        <f t="shared" ca="1" si="133"/>
        <v>0</v>
      </c>
      <c r="BP115" s="114">
        <f t="shared" ca="1" si="133"/>
        <v>0</v>
      </c>
      <c r="BQ115" s="114">
        <f t="shared" ca="1" si="133"/>
        <v>0</v>
      </c>
      <c r="BR115" s="114">
        <f t="shared" ca="1" si="133"/>
        <v>0</v>
      </c>
      <c r="BS115" s="114">
        <f t="shared" ca="1" si="133"/>
        <v>0</v>
      </c>
      <c r="BT115" s="114">
        <f t="shared" ref="BT115:DU115" ca="1" si="134">BT113</f>
        <v>0</v>
      </c>
      <c r="BU115" s="114">
        <f t="shared" ca="1" si="134"/>
        <v>0</v>
      </c>
      <c r="BV115" s="114">
        <f t="shared" ca="1" si="134"/>
        <v>0</v>
      </c>
      <c r="BW115" s="114">
        <f t="shared" ca="1" si="134"/>
        <v>0</v>
      </c>
      <c r="BX115" s="114">
        <f t="shared" ca="1" si="134"/>
        <v>0</v>
      </c>
      <c r="BY115" s="114">
        <f t="shared" ca="1" si="134"/>
        <v>0</v>
      </c>
      <c r="BZ115" s="114">
        <f t="shared" ca="1" si="134"/>
        <v>0</v>
      </c>
      <c r="CA115" s="114">
        <f t="shared" ca="1" si="134"/>
        <v>0</v>
      </c>
      <c r="CB115" s="114">
        <f t="shared" ca="1" si="134"/>
        <v>0</v>
      </c>
      <c r="CC115" s="114">
        <f t="shared" ca="1" si="134"/>
        <v>0</v>
      </c>
      <c r="CD115" s="114">
        <f t="shared" ca="1" si="134"/>
        <v>0</v>
      </c>
      <c r="CE115" s="114">
        <f t="shared" ca="1" si="134"/>
        <v>0</v>
      </c>
      <c r="CF115" s="114">
        <f t="shared" ca="1" si="134"/>
        <v>0</v>
      </c>
      <c r="CG115" s="114">
        <f t="shared" ca="1" si="134"/>
        <v>0</v>
      </c>
      <c r="CH115" s="114">
        <f t="shared" ca="1" si="134"/>
        <v>0</v>
      </c>
      <c r="CI115" s="114">
        <f t="shared" ca="1" si="134"/>
        <v>0</v>
      </c>
      <c r="CJ115" s="114">
        <f t="shared" ca="1" si="134"/>
        <v>0</v>
      </c>
      <c r="CK115" s="114">
        <f t="shared" ca="1" si="134"/>
        <v>0</v>
      </c>
      <c r="CL115" s="114">
        <f t="shared" ca="1" si="134"/>
        <v>0</v>
      </c>
      <c r="CM115" s="114">
        <f t="shared" ca="1" si="134"/>
        <v>0</v>
      </c>
      <c r="CN115" s="114">
        <f t="shared" ca="1" si="134"/>
        <v>0</v>
      </c>
      <c r="CO115" s="114">
        <f t="shared" ca="1" si="134"/>
        <v>0</v>
      </c>
      <c r="CP115" s="114">
        <f t="shared" ca="1" si="134"/>
        <v>0</v>
      </c>
      <c r="CQ115" s="114">
        <f t="shared" ca="1" si="134"/>
        <v>0</v>
      </c>
      <c r="CR115" s="114">
        <f t="shared" ca="1" si="134"/>
        <v>0</v>
      </c>
      <c r="CS115" s="114">
        <f t="shared" ca="1" si="134"/>
        <v>0</v>
      </c>
      <c r="CT115" s="114">
        <f t="shared" ca="1" si="134"/>
        <v>0</v>
      </c>
      <c r="CU115" s="114">
        <f t="shared" ca="1" si="134"/>
        <v>0</v>
      </c>
      <c r="CV115" s="114">
        <f t="shared" ca="1" si="134"/>
        <v>0</v>
      </c>
      <c r="CW115" s="114">
        <f t="shared" ca="1" si="134"/>
        <v>0</v>
      </c>
      <c r="CX115" s="114">
        <f t="shared" ca="1" si="134"/>
        <v>0</v>
      </c>
      <c r="CY115" s="114">
        <f t="shared" ca="1" si="134"/>
        <v>0</v>
      </c>
      <c r="CZ115" s="114">
        <f t="shared" ca="1" si="134"/>
        <v>0</v>
      </c>
      <c r="DA115" s="114">
        <f t="shared" ca="1" si="134"/>
        <v>0</v>
      </c>
      <c r="DB115" s="114">
        <f t="shared" ca="1" si="134"/>
        <v>0</v>
      </c>
      <c r="DC115" s="114">
        <f t="shared" ca="1" si="134"/>
        <v>0</v>
      </c>
      <c r="DD115" s="114">
        <f t="shared" ca="1" si="134"/>
        <v>0</v>
      </c>
      <c r="DE115" s="114">
        <f t="shared" ca="1" si="134"/>
        <v>0</v>
      </c>
      <c r="DF115" s="114">
        <f t="shared" ca="1" si="134"/>
        <v>0</v>
      </c>
      <c r="DG115" s="114">
        <f t="shared" ca="1" si="134"/>
        <v>0</v>
      </c>
      <c r="DH115" s="114">
        <f t="shared" ca="1" si="134"/>
        <v>0</v>
      </c>
      <c r="DI115" s="114">
        <f t="shared" ca="1" si="134"/>
        <v>0</v>
      </c>
      <c r="DJ115" s="114">
        <f t="shared" ca="1" si="134"/>
        <v>0</v>
      </c>
      <c r="DK115" s="114">
        <f t="shared" ca="1" si="134"/>
        <v>0</v>
      </c>
      <c r="DL115" s="114">
        <f t="shared" ca="1" si="134"/>
        <v>0</v>
      </c>
      <c r="DM115" s="114">
        <f t="shared" ca="1" si="134"/>
        <v>0</v>
      </c>
      <c r="DN115" s="114">
        <f t="shared" ca="1" si="134"/>
        <v>0</v>
      </c>
      <c r="DO115" s="114">
        <f t="shared" ca="1" si="134"/>
        <v>0</v>
      </c>
      <c r="DP115" s="114">
        <f t="shared" ca="1" si="134"/>
        <v>0</v>
      </c>
      <c r="DQ115" s="114">
        <f t="shared" ca="1" si="134"/>
        <v>0</v>
      </c>
      <c r="DR115" s="114">
        <f t="shared" ca="1" si="134"/>
        <v>0</v>
      </c>
      <c r="DS115" s="114">
        <f t="shared" ca="1" si="134"/>
        <v>0</v>
      </c>
      <c r="DT115" s="114">
        <f t="shared" ca="1" si="134"/>
        <v>0</v>
      </c>
      <c r="DU115" s="114">
        <f t="shared" ca="1" si="134"/>
        <v>0</v>
      </c>
    </row>
    <row r="116" spans="1:125" s="190" customFormat="1" ht="5.45" collapsed="1" x14ac:dyDescent="0.15">
      <c r="B116" s="974"/>
      <c r="C116" s="974"/>
      <c r="D116" s="974"/>
      <c r="E116" s="974"/>
      <c r="F116" s="974"/>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219"/>
      <c r="DP116" s="219"/>
      <c r="DQ116" s="219"/>
      <c r="DR116" s="219"/>
      <c r="DS116" s="219"/>
      <c r="DT116" s="219"/>
      <c r="DU116" s="219"/>
    </row>
    <row r="117" spans="1:125" s="81" customFormat="1" ht="14.45" x14ac:dyDescent="0.3">
      <c r="A117" s="995" t="s">
        <v>1032</v>
      </c>
      <c r="B117" s="205"/>
      <c r="C117" s="207" t="s">
        <v>1100</v>
      </c>
      <c r="E117" s="1093">
        <f ca="1">SUM(G117:DU117)</f>
        <v>34567.204623287667</v>
      </c>
      <c r="G117" s="114">
        <f ca="1">G$25*G$96*G$64*Inputs!$E$42*Inputs!$E$26/p_kWh_to_GBP_MWh</f>
        <v>0</v>
      </c>
      <c r="H117" s="114">
        <f ca="1">H$25*H$96*H$64*Inputs!$E$42*Inputs!$E$26/p_kWh_to_GBP_MWh</f>
        <v>0</v>
      </c>
      <c r="I117" s="114">
        <f ca="1">I$25*I$96*I$64*Inputs!$E$42*Inputs!$E$26/p_kWh_to_GBP_MWh</f>
        <v>0</v>
      </c>
      <c r="J117" s="114">
        <f ca="1">J$25*J$96*J$64*Inputs!$E$42*Inputs!$E$26/p_kWh_to_GBP_MWh</f>
        <v>0</v>
      </c>
      <c r="K117" s="114">
        <f ca="1">K$25*K$96*K$64*Inputs!$E$42*Inputs!$E$26/p_kWh_to_GBP_MWh</f>
        <v>0</v>
      </c>
      <c r="L117" s="114">
        <f ca="1">L$25*L$96*L$64*Inputs!$E$42*Inputs!$E$26/p_kWh_to_GBP_MWh</f>
        <v>0</v>
      </c>
      <c r="M117" s="114">
        <f ca="1">M$25*M$96*M$64*Inputs!$E$42*Inputs!$E$26/p_kWh_to_GBP_MWh</f>
        <v>0</v>
      </c>
      <c r="N117" s="114">
        <f ca="1">N$25*N$96*N$64*Inputs!$E$42*Inputs!$E$26/p_kWh_to_GBP_MWh</f>
        <v>0</v>
      </c>
      <c r="O117" s="114">
        <f ca="1">O$25*O$96*O$64*Inputs!$E$42*Inputs!$E$26/p_kWh_to_GBP_MWh</f>
        <v>0</v>
      </c>
      <c r="P117" s="114">
        <f ca="1">P$25*P$96*P$64*Inputs!$E$42*Inputs!$E$26/p_kWh_to_GBP_MWh</f>
        <v>0</v>
      </c>
      <c r="Q117" s="114">
        <f ca="1">Q$25*Q$96*Q$64*Inputs!$E$42*Inputs!$E$26/p_kWh_to_GBP_MWh</f>
        <v>0</v>
      </c>
      <c r="R117" s="114">
        <f ca="1">R$25*R$96*R$64*Inputs!$E$42*Inputs!$E$26/p_kWh_to_GBP_MWh</f>
        <v>0</v>
      </c>
      <c r="S117" s="114">
        <f ca="1">S$25*S$96*S$64*Inputs!$E$42*Inputs!$E$26/p_kWh_to_GBP_MWh</f>
        <v>1910.958904109589</v>
      </c>
      <c r="T117" s="114">
        <f ca="1">T$25*T$96*T$64*Inputs!$E$42*Inputs!$E$26/p_kWh_to_GBP_MWh</f>
        <v>1726.0273972602738</v>
      </c>
      <c r="U117" s="114">
        <f ca="1">U$25*U$96*U$64*Inputs!$E$42*Inputs!$E$26/p_kWh_to_GBP_MWh</f>
        <v>1910.958904109589</v>
      </c>
      <c r="V117" s="114">
        <f ca="1">V$25*V$96*V$64*Inputs!$E$42*Inputs!$E$26/p_kWh_to_GBP_MWh</f>
        <v>1895.5479452054794</v>
      </c>
      <c r="W117" s="114">
        <f ca="1">W$25*W$96*W$64*Inputs!$E$42*Inputs!$E$26/p_kWh_to_GBP_MWh</f>
        <v>1958.7328767123288</v>
      </c>
      <c r="X117" s="114">
        <f ca="1">X$25*X$96*X$64*Inputs!$E$42*Inputs!$E$26/p_kWh_to_GBP_MWh</f>
        <v>1895.5479452054794</v>
      </c>
      <c r="Y117" s="114">
        <f ca="1">Y$25*Y$96*Y$64*Inputs!$E$42*Inputs!$E$26/p_kWh_to_GBP_MWh</f>
        <v>1958.7328767123288</v>
      </c>
      <c r="Z117" s="114">
        <f ca="1">Z$25*Z$96*Z$64*Inputs!$E$42*Inputs!$E$26/p_kWh_to_GBP_MWh</f>
        <v>1958.7328767123288</v>
      </c>
      <c r="AA117" s="114">
        <f ca="1">AA$25*AA$96*AA$64*Inputs!$E$42*Inputs!$E$26/p_kWh_to_GBP_MWh</f>
        <v>1895.5479452054794</v>
      </c>
      <c r="AB117" s="114">
        <f ca="1">AB$25*AB$96*AB$64*Inputs!$E$42*Inputs!$E$26/p_kWh_to_GBP_MWh</f>
        <v>1958.7328767123288</v>
      </c>
      <c r="AC117" s="114">
        <f ca="1">AC$25*AC$96*AC$64*Inputs!$E$42*Inputs!$E$26/p_kWh_to_GBP_MWh</f>
        <v>1895.5479452054794</v>
      </c>
      <c r="AD117" s="114">
        <f ca="1">AD$25*AD$96*AD$64*Inputs!$E$42*Inputs!$E$26/p_kWh_to_GBP_MWh</f>
        <v>1958.7328767123288</v>
      </c>
      <c r="AE117" s="114">
        <f ca="1">AE$25*AE$96*AE$64*Inputs!$E$42*Inputs!$E$26/p_kWh_to_GBP_MWh</f>
        <v>1958.7328767123288</v>
      </c>
      <c r="AF117" s="114">
        <f ca="1">AF$25*AF$96*AF$64*Inputs!$E$42*Inputs!$E$26/p_kWh_to_GBP_MWh</f>
        <v>1832.3630136986301</v>
      </c>
      <c r="AG117" s="114">
        <f ca="1">AG$25*AG$96*AG$64*Inputs!$E$42*Inputs!$E$26/p_kWh_to_GBP_MWh</f>
        <v>1958.7328767123288</v>
      </c>
      <c r="AH117" s="114">
        <f ca="1">AH$25*AH$96*AH$64*Inputs!$E$42*Inputs!$E$26/p_kWh_to_GBP_MWh</f>
        <v>1942.9366438356165</v>
      </c>
      <c r="AI117" s="114">
        <f ca="1">AI$25*AI$96*AI$64*Inputs!$E$42*Inputs!$E$26/p_kWh_to_GBP_MWh</f>
        <v>2007.7011986301368</v>
      </c>
      <c r="AJ117" s="114">
        <f ca="1">AJ$25*AJ$96*AJ$64*Inputs!$E$42*Inputs!$E$26/p_kWh_to_GBP_MWh</f>
        <v>1942.9366438356165</v>
      </c>
      <c r="AK117" s="114">
        <f ca="1">AK$25*AK$96*AK$64*Inputs!$E$42*Inputs!$E$26/p_kWh_to_GBP_MWh</f>
        <v>0</v>
      </c>
      <c r="AL117" s="114">
        <f ca="1">AL$25*AL$96*AL$64*Inputs!$E$42*Inputs!$E$26/p_kWh_to_GBP_MWh</f>
        <v>0</v>
      </c>
      <c r="AM117" s="114">
        <f ca="1">AM$25*AM$96*AM$64*Inputs!$E$42*Inputs!$E$26/p_kWh_to_GBP_MWh</f>
        <v>0</v>
      </c>
      <c r="AN117" s="114">
        <f ca="1">AN$25*AN$96*AN$64*Inputs!$E$42*Inputs!$E$26/p_kWh_to_GBP_MWh</f>
        <v>0</v>
      </c>
      <c r="AO117" s="114">
        <f ca="1">AO$25*AO$96*AO$64*Inputs!$E$42*Inputs!$E$26/p_kWh_to_GBP_MWh</f>
        <v>0</v>
      </c>
      <c r="AP117" s="114">
        <f ca="1">AP$25*AP$96*AP$64*Inputs!$E$42*Inputs!$E$26/p_kWh_to_GBP_MWh</f>
        <v>0</v>
      </c>
      <c r="AQ117" s="114">
        <f ca="1">AQ$25*AQ$96*AQ$64*Inputs!$E$42*Inputs!$E$26/p_kWh_to_GBP_MWh</f>
        <v>0</v>
      </c>
      <c r="AR117" s="114">
        <f ca="1">AR$25*AR$96*AR$64*Inputs!$E$42*Inputs!$E$26/p_kWh_to_GBP_MWh</f>
        <v>0</v>
      </c>
      <c r="AS117" s="114">
        <f ca="1">AS$25*AS$96*AS$64*Inputs!$E$42*Inputs!$E$26/p_kWh_to_GBP_MWh</f>
        <v>0</v>
      </c>
      <c r="AT117" s="114">
        <f ca="1">AT$25*AT$96*AT$64*Inputs!$E$42*Inputs!$E$26/p_kWh_to_GBP_MWh</f>
        <v>0</v>
      </c>
      <c r="AU117" s="114">
        <f ca="1">AU$25*AU$96*AU$64*Inputs!$E$42*Inputs!$E$26/p_kWh_to_GBP_MWh</f>
        <v>0</v>
      </c>
      <c r="AV117" s="114">
        <f ca="1">AV$25*AV$96*AV$64*Inputs!$E$42*Inputs!$E$26/p_kWh_to_GBP_MWh</f>
        <v>0</v>
      </c>
      <c r="AW117" s="114">
        <f ca="1">AW$25*AW$96*AW$64*Inputs!$E$42*Inputs!$E$26/p_kWh_to_GBP_MWh</f>
        <v>0</v>
      </c>
      <c r="AX117" s="114">
        <f ca="1">AX$25*AX$96*AX$64*Inputs!$E$42*Inputs!$E$26/p_kWh_to_GBP_MWh</f>
        <v>0</v>
      </c>
      <c r="AY117" s="114">
        <f ca="1">AY$25*AY$96*AY$64*Inputs!$E$42*Inputs!$E$26/p_kWh_to_GBP_MWh</f>
        <v>0</v>
      </c>
      <c r="AZ117" s="114">
        <f ca="1">AZ$25*AZ$96*AZ$64*Inputs!$E$42*Inputs!$E$26/p_kWh_to_GBP_MWh</f>
        <v>0</v>
      </c>
      <c r="BA117" s="114">
        <f ca="1">BA$25*BA$96*BA$64*Inputs!$E$42*Inputs!$E$26/p_kWh_to_GBP_MWh</f>
        <v>0</v>
      </c>
      <c r="BB117" s="114">
        <f ca="1">BB$25*BB$96*BB$64*Inputs!$E$42*Inputs!$E$26/p_kWh_to_GBP_MWh</f>
        <v>0</v>
      </c>
      <c r="BC117" s="114">
        <f ca="1">BC$25*BC$96*BC$64*Inputs!$E$42*Inputs!$E$26/p_kWh_to_GBP_MWh</f>
        <v>0</v>
      </c>
      <c r="BD117" s="114">
        <f ca="1">BD$25*BD$96*BD$64*Inputs!$E$42*Inputs!$E$26/p_kWh_to_GBP_MWh</f>
        <v>0</v>
      </c>
      <c r="BE117" s="114">
        <f ca="1">BE$25*BE$96*BE$64*Inputs!$E$42*Inputs!$E$26/p_kWh_to_GBP_MWh</f>
        <v>0</v>
      </c>
      <c r="BF117" s="114">
        <f ca="1">BF$25*BF$96*BF$64*Inputs!$E$42*Inputs!$E$26/p_kWh_to_GBP_MWh</f>
        <v>0</v>
      </c>
      <c r="BG117" s="114">
        <f ca="1">BG$25*BG$96*BG$64*Inputs!$E$42*Inputs!$E$26/p_kWh_to_GBP_MWh</f>
        <v>0</v>
      </c>
      <c r="BH117" s="114">
        <f ca="1">BH$25*BH$96*BH$64*Inputs!$E$42*Inputs!$E$26/p_kWh_to_GBP_MWh</f>
        <v>0</v>
      </c>
      <c r="BI117" s="114">
        <f ca="1">BI$25*BI$96*BI$64*Inputs!$E$42*Inputs!$E$26/p_kWh_to_GBP_MWh</f>
        <v>0</v>
      </c>
      <c r="BJ117" s="114">
        <f ca="1">BJ$25*BJ$96*BJ$64*Inputs!$E$42*Inputs!$E$26/p_kWh_to_GBP_MWh</f>
        <v>0</v>
      </c>
      <c r="BK117" s="114">
        <f ca="1">BK$25*BK$96*BK$64*Inputs!$E$42*Inputs!$E$26/p_kWh_to_GBP_MWh</f>
        <v>0</v>
      </c>
      <c r="BL117" s="114">
        <f ca="1">BL$25*BL$96*BL$64*Inputs!$E$42*Inputs!$E$26/p_kWh_to_GBP_MWh</f>
        <v>0</v>
      </c>
      <c r="BM117" s="114">
        <f ca="1">BM$25*BM$96*BM$64*Inputs!$E$42*Inputs!$E$26/p_kWh_to_GBP_MWh</f>
        <v>0</v>
      </c>
      <c r="BN117" s="114">
        <f ca="1">BN$25*BN$96*BN$64*Inputs!$E$42*Inputs!$E$26/p_kWh_to_GBP_MWh</f>
        <v>0</v>
      </c>
      <c r="BO117" s="114">
        <f ca="1">BO$25*BO$96*BO$64*Inputs!$E$42*Inputs!$E$26/p_kWh_to_GBP_MWh</f>
        <v>0</v>
      </c>
      <c r="BP117" s="114">
        <f ca="1">BP$25*BP$96*BP$64*Inputs!$E$42*Inputs!$E$26/p_kWh_to_GBP_MWh</f>
        <v>0</v>
      </c>
      <c r="BQ117" s="114">
        <f ca="1">BQ$25*BQ$96*BQ$64*Inputs!$E$42*Inputs!$E$26/p_kWh_to_GBP_MWh</f>
        <v>0</v>
      </c>
      <c r="BR117" s="114">
        <f ca="1">BR$25*BR$96*BR$64*Inputs!$E$42*Inputs!$E$26/p_kWh_to_GBP_MWh</f>
        <v>0</v>
      </c>
      <c r="BS117" s="114">
        <f ca="1">BS$25*BS$96*BS$64*Inputs!$E$42*Inputs!$E$26/p_kWh_to_GBP_MWh</f>
        <v>0</v>
      </c>
      <c r="BT117" s="114">
        <f ca="1">BT$25*BT$96*BT$64*Inputs!$E$42*Inputs!$E$26/p_kWh_to_GBP_MWh</f>
        <v>0</v>
      </c>
      <c r="BU117" s="114">
        <f ca="1">BU$25*BU$96*BU$64*Inputs!$E$42*Inputs!$E$26/p_kWh_to_GBP_MWh</f>
        <v>0</v>
      </c>
      <c r="BV117" s="114">
        <f ca="1">BV$25*BV$96*BV$64*Inputs!$E$42*Inputs!$E$26/p_kWh_to_GBP_MWh</f>
        <v>0</v>
      </c>
      <c r="BW117" s="114">
        <f ca="1">BW$25*BW$96*BW$64*Inputs!$E$42*Inputs!$E$26/p_kWh_to_GBP_MWh</f>
        <v>0</v>
      </c>
      <c r="BX117" s="114">
        <f ca="1">BX$25*BX$96*BX$64*Inputs!$E$42*Inputs!$E$26/p_kWh_to_GBP_MWh</f>
        <v>0</v>
      </c>
      <c r="BY117" s="114">
        <f ca="1">BY$25*BY$96*BY$64*Inputs!$E$42*Inputs!$E$26/p_kWh_to_GBP_MWh</f>
        <v>0</v>
      </c>
      <c r="BZ117" s="114">
        <f ca="1">BZ$25*BZ$96*BZ$64*Inputs!$E$42*Inputs!$E$26/p_kWh_to_GBP_MWh</f>
        <v>0</v>
      </c>
      <c r="CA117" s="114">
        <f ca="1">CA$25*CA$96*CA$64*Inputs!$E$42*Inputs!$E$26/p_kWh_to_GBP_MWh</f>
        <v>0</v>
      </c>
      <c r="CB117" s="114">
        <f ca="1">CB$25*CB$96*CB$64*Inputs!$E$42*Inputs!$E$26/p_kWh_to_GBP_MWh</f>
        <v>0</v>
      </c>
      <c r="CC117" s="114">
        <f ca="1">CC$25*CC$96*CC$64*Inputs!$E$42*Inputs!$E$26/p_kWh_to_GBP_MWh</f>
        <v>0</v>
      </c>
      <c r="CD117" s="114">
        <f ca="1">CD$25*CD$96*CD$64*Inputs!$E$42*Inputs!$E$26/p_kWh_to_GBP_MWh</f>
        <v>0</v>
      </c>
      <c r="CE117" s="114">
        <f ca="1">CE$25*CE$96*CE$64*Inputs!$E$42*Inputs!$E$26/p_kWh_to_GBP_MWh</f>
        <v>0</v>
      </c>
      <c r="CF117" s="114">
        <f ca="1">CF$25*CF$96*CF$64*Inputs!$E$42*Inputs!$E$26/p_kWh_to_GBP_MWh</f>
        <v>0</v>
      </c>
      <c r="CG117" s="114">
        <f ca="1">CG$25*CG$96*CG$64*Inputs!$E$42*Inputs!$E$26/p_kWh_to_GBP_MWh</f>
        <v>0</v>
      </c>
      <c r="CH117" s="114">
        <f ca="1">CH$25*CH$96*CH$64*Inputs!$E$42*Inputs!$E$26/p_kWh_to_GBP_MWh</f>
        <v>0</v>
      </c>
      <c r="CI117" s="114">
        <f ca="1">CI$25*CI$96*CI$64*Inputs!$E$42*Inputs!$E$26/p_kWh_to_GBP_MWh</f>
        <v>0</v>
      </c>
      <c r="CJ117" s="114">
        <f ca="1">CJ$25*CJ$96*CJ$64*Inputs!$E$42*Inputs!$E$26/p_kWh_to_GBP_MWh</f>
        <v>0</v>
      </c>
      <c r="CK117" s="114">
        <f ca="1">CK$25*CK$96*CK$64*Inputs!$E$42*Inputs!$E$26/p_kWh_to_GBP_MWh</f>
        <v>0</v>
      </c>
      <c r="CL117" s="114">
        <f ca="1">CL$25*CL$96*CL$64*Inputs!$E$42*Inputs!$E$26/p_kWh_to_GBP_MWh</f>
        <v>0</v>
      </c>
      <c r="CM117" s="114">
        <f ca="1">CM$25*CM$96*CM$64*Inputs!$E$42*Inputs!$E$26/p_kWh_to_GBP_MWh</f>
        <v>0</v>
      </c>
      <c r="CN117" s="114">
        <f ca="1">CN$25*CN$96*CN$64*Inputs!$E$42*Inputs!$E$26/p_kWh_to_GBP_MWh</f>
        <v>0</v>
      </c>
      <c r="CO117" s="114">
        <f ca="1">CO$25*CO$96*CO$64*Inputs!$E$42*Inputs!$E$26/p_kWh_to_GBP_MWh</f>
        <v>0</v>
      </c>
      <c r="CP117" s="114">
        <f ca="1">CP$25*CP$96*CP$64*Inputs!$E$42*Inputs!$E$26/p_kWh_to_GBP_MWh</f>
        <v>0</v>
      </c>
      <c r="CQ117" s="114">
        <f ca="1">CQ$25*CQ$96*CQ$64*Inputs!$E$42*Inputs!$E$26/p_kWh_to_GBP_MWh</f>
        <v>0</v>
      </c>
      <c r="CR117" s="114">
        <f ca="1">CR$25*CR$96*CR$64*Inputs!$E$42*Inputs!$E$26/p_kWh_to_GBP_MWh</f>
        <v>0</v>
      </c>
      <c r="CS117" s="114">
        <f ca="1">CS$25*CS$96*CS$64*Inputs!$E$42*Inputs!$E$26/p_kWh_to_GBP_MWh</f>
        <v>0</v>
      </c>
      <c r="CT117" s="114">
        <f ca="1">CT$25*CT$96*CT$64*Inputs!$E$42*Inputs!$E$26/p_kWh_to_GBP_MWh</f>
        <v>0</v>
      </c>
      <c r="CU117" s="114">
        <f ca="1">CU$25*CU$96*CU$64*Inputs!$E$42*Inputs!$E$26/p_kWh_to_GBP_MWh</f>
        <v>0</v>
      </c>
      <c r="CV117" s="114">
        <f ca="1">CV$25*CV$96*CV$64*Inputs!$E$42*Inputs!$E$26/p_kWh_to_GBP_MWh</f>
        <v>0</v>
      </c>
      <c r="CW117" s="114">
        <f ca="1">CW$25*CW$96*CW$64*Inputs!$E$42*Inputs!$E$26/p_kWh_to_GBP_MWh</f>
        <v>0</v>
      </c>
      <c r="CX117" s="114">
        <f ca="1">CX$25*CX$96*CX$64*Inputs!$E$42*Inputs!$E$26/p_kWh_to_GBP_MWh</f>
        <v>0</v>
      </c>
      <c r="CY117" s="114">
        <f ca="1">CY$25*CY$96*CY$64*Inputs!$E$42*Inputs!$E$26/p_kWh_to_GBP_MWh</f>
        <v>0</v>
      </c>
      <c r="CZ117" s="114">
        <f ca="1">CZ$25*CZ$96*CZ$64*Inputs!$E$42*Inputs!$E$26/p_kWh_to_GBP_MWh</f>
        <v>0</v>
      </c>
      <c r="DA117" s="114">
        <f ca="1">DA$25*DA$96*DA$64*Inputs!$E$42*Inputs!$E$26/p_kWh_to_GBP_MWh</f>
        <v>0</v>
      </c>
      <c r="DB117" s="114">
        <f ca="1">DB$25*DB$96*DB$64*Inputs!$E$42*Inputs!$E$26/p_kWh_to_GBP_MWh</f>
        <v>0</v>
      </c>
      <c r="DC117" s="114">
        <f ca="1">DC$25*DC$96*DC$64*Inputs!$E$42*Inputs!$E$26/p_kWh_to_GBP_MWh</f>
        <v>0</v>
      </c>
      <c r="DD117" s="114">
        <f ca="1">DD$25*DD$96*DD$64*Inputs!$E$42*Inputs!$E$26/p_kWh_to_GBP_MWh</f>
        <v>0</v>
      </c>
      <c r="DE117" s="114">
        <f ca="1">DE$25*DE$96*DE$64*Inputs!$E$42*Inputs!$E$26/p_kWh_to_GBP_MWh</f>
        <v>0</v>
      </c>
      <c r="DF117" s="114">
        <f ca="1">DF$25*DF$96*DF$64*Inputs!$E$42*Inputs!$E$26/p_kWh_to_GBP_MWh</f>
        <v>0</v>
      </c>
      <c r="DG117" s="114">
        <f ca="1">DG$25*DG$96*DG$64*Inputs!$E$42*Inputs!$E$26/p_kWh_to_GBP_MWh</f>
        <v>0</v>
      </c>
      <c r="DH117" s="114">
        <f ca="1">DH$25*DH$96*DH$64*Inputs!$E$42*Inputs!$E$26/p_kWh_to_GBP_MWh</f>
        <v>0</v>
      </c>
      <c r="DI117" s="114">
        <f ca="1">DI$25*DI$96*DI$64*Inputs!$E$42*Inputs!$E$26/p_kWh_to_GBP_MWh</f>
        <v>0</v>
      </c>
      <c r="DJ117" s="114">
        <f ca="1">DJ$25*DJ$96*DJ$64*Inputs!$E$42*Inputs!$E$26/p_kWh_to_GBP_MWh</f>
        <v>0</v>
      </c>
      <c r="DK117" s="114">
        <f ca="1">DK$25*DK$96*DK$64*Inputs!$E$42*Inputs!$E$26/p_kWh_to_GBP_MWh</f>
        <v>0</v>
      </c>
      <c r="DL117" s="114">
        <f ca="1">DL$25*DL$96*DL$64*Inputs!$E$42*Inputs!$E$26/p_kWh_to_GBP_MWh</f>
        <v>0</v>
      </c>
      <c r="DM117" s="114">
        <f ca="1">DM$25*DM$96*DM$64*Inputs!$E$42*Inputs!$E$26/p_kWh_to_GBP_MWh</f>
        <v>0</v>
      </c>
      <c r="DN117" s="114">
        <f ca="1">DN$25*DN$96*DN$64*Inputs!$E$42*Inputs!$E$26/p_kWh_to_GBP_MWh</f>
        <v>0</v>
      </c>
      <c r="DO117" s="114">
        <f ca="1">DO$25*DO$96*DO$64*Inputs!$E$42*Inputs!$E$26/p_kWh_to_GBP_MWh</f>
        <v>0</v>
      </c>
      <c r="DP117" s="114">
        <f ca="1">DP$25*DP$96*DP$64*Inputs!$E$42*Inputs!$E$26/p_kWh_to_GBP_MWh</f>
        <v>0</v>
      </c>
      <c r="DQ117" s="114">
        <f ca="1">DQ$25*DQ$96*DQ$64*Inputs!$E$42*Inputs!$E$26/p_kWh_to_GBP_MWh</f>
        <v>0</v>
      </c>
      <c r="DR117" s="114">
        <f ca="1">DR$25*DR$96*DR$64*Inputs!$E$42*Inputs!$E$26/p_kWh_to_GBP_MWh</f>
        <v>0</v>
      </c>
      <c r="DS117" s="114">
        <f ca="1">DS$25*DS$96*DS$64*Inputs!$E$42*Inputs!$E$26/p_kWh_to_GBP_MWh</f>
        <v>0</v>
      </c>
      <c r="DT117" s="114">
        <f ca="1">DT$25*DT$96*DT$64*Inputs!$E$42*Inputs!$E$26/p_kWh_to_GBP_MWh</f>
        <v>0</v>
      </c>
      <c r="DU117" s="114">
        <f ca="1">DU$25*DU$96*DU$64*Inputs!$E$42*Inputs!$E$26/p_kWh_to_GBP_MWh</f>
        <v>0</v>
      </c>
    </row>
    <row r="118" spans="1:125" s="190" customFormat="1" ht="5.45" hidden="1" outlineLevel="1" x14ac:dyDescent="0.15">
      <c r="B118" s="975"/>
      <c r="C118" s="209"/>
      <c r="E118" s="568"/>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c r="DA118" s="219"/>
      <c r="DB118" s="219"/>
      <c r="DC118" s="219"/>
      <c r="DD118" s="219"/>
      <c r="DE118" s="219"/>
      <c r="DF118" s="219"/>
      <c r="DG118" s="219"/>
      <c r="DH118" s="219"/>
      <c r="DI118" s="219"/>
      <c r="DJ118" s="219"/>
      <c r="DK118" s="219"/>
      <c r="DL118" s="219"/>
      <c r="DM118" s="219"/>
      <c r="DN118" s="219"/>
      <c r="DO118" s="219"/>
      <c r="DP118" s="219"/>
      <c r="DQ118" s="219"/>
      <c r="DR118" s="219"/>
      <c r="DS118" s="219"/>
      <c r="DT118" s="219"/>
      <c r="DU118" s="219"/>
    </row>
    <row r="119" spans="1:125" s="81" customFormat="1" ht="14.45" hidden="1" outlineLevel="1" x14ac:dyDescent="0.3">
      <c r="A119" s="752">
        <v>0</v>
      </c>
      <c r="B119" s="752">
        <v>0</v>
      </c>
      <c r="C119" s="752">
        <v>0</v>
      </c>
      <c r="D119" s="752">
        <v>0</v>
      </c>
      <c r="E119" s="752">
        <v>0</v>
      </c>
      <c r="F119" s="752">
        <v>0</v>
      </c>
      <c r="G119" s="114">
        <f ca="1">G117</f>
        <v>0</v>
      </c>
      <c r="H119" s="114">
        <f t="shared" ref="H119:BS119" ca="1" si="135">H117</f>
        <v>0</v>
      </c>
      <c r="I119" s="114">
        <f t="shared" ca="1" si="135"/>
        <v>0</v>
      </c>
      <c r="J119" s="114">
        <f t="shared" ca="1" si="135"/>
        <v>0</v>
      </c>
      <c r="K119" s="114">
        <f t="shared" ca="1" si="135"/>
        <v>0</v>
      </c>
      <c r="L119" s="114">
        <f t="shared" ca="1" si="135"/>
        <v>0</v>
      </c>
      <c r="M119" s="114">
        <f t="shared" ca="1" si="135"/>
        <v>0</v>
      </c>
      <c r="N119" s="114">
        <f t="shared" ca="1" si="135"/>
        <v>0</v>
      </c>
      <c r="O119" s="114">
        <f t="shared" ca="1" si="135"/>
        <v>0</v>
      </c>
      <c r="P119" s="114">
        <f t="shared" ca="1" si="135"/>
        <v>0</v>
      </c>
      <c r="Q119" s="114">
        <f t="shared" ca="1" si="135"/>
        <v>0</v>
      </c>
      <c r="R119" s="114">
        <f t="shared" ca="1" si="135"/>
        <v>0</v>
      </c>
      <c r="S119" s="114">
        <f t="shared" ca="1" si="135"/>
        <v>1910.958904109589</v>
      </c>
      <c r="T119" s="114">
        <f t="shared" ca="1" si="135"/>
        <v>1726.0273972602738</v>
      </c>
      <c r="U119" s="114">
        <f t="shared" ca="1" si="135"/>
        <v>1910.958904109589</v>
      </c>
      <c r="V119" s="114">
        <f t="shared" ca="1" si="135"/>
        <v>1895.5479452054794</v>
      </c>
      <c r="W119" s="114">
        <f t="shared" ca="1" si="135"/>
        <v>1958.7328767123288</v>
      </c>
      <c r="X119" s="114">
        <f t="shared" ca="1" si="135"/>
        <v>1895.5479452054794</v>
      </c>
      <c r="Y119" s="114">
        <f t="shared" ca="1" si="135"/>
        <v>1958.7328767123288</v>
      </c>
      <c r="Z119" s="114">
        <f t="shared" ca="1" si="135"/>
        <v>1958.7328767123288</v>
      </c>
      <c r="AA119" s="114">
        <f t="shared" ca="1" si="135"/>
        <v>1895.5479452054794</v>
      </c>
      <c r="AB119" s="114">
        <f t="shared" ca="1" si="135"/>
        <v>1958.7328767123288</v>
      </c>
      <c r="AC119" s="114">
        <f t="shared" ca="1" si="135"/>
        <v>1895.5479452054794</v>
      </c>
      <c r="AD119" s="114">
        <f t="shared" ca="1" si="135"/>
        <v>1958.7328767123288</v>
      </c>
      <c r="AE119" s="114">
        <f t="shared" ca="1" si="135"/>
        <v>1958.7328767123288</v>
      </c>
      <c r="AF119" s="114">
        <f t="shared" ca="1" si="135"/>
        <v>1832.3630136986301</v>
      </c>
      <c r="AG119" s="114">
        <f t="shared" ca="1" si="135"/>
        <v>1958.7328767123288</v>
      </c>
      <c r="AH119" s="114">
        <f t="shared" ca="1" si="135"/>
        <v>1942.9366438356165</v>
      </c>
      <c r="AI119" s="114">
        <f t="shared" ca="1" si="135"/>
        <v>2007.7011986301368</v>
      </c>
      <c r="AJ119" s="114">
        <f t="shared" ca="1" si="135"/>
        <v>1942.9366438356165</v>
      </c>
      <c r="AK119" s="114">
        <f t="shared" ca="1" si="135"/>
        <v>0</v>
      </c>
      <c r="AL119" s="114">
        <f t="shared" ca="1" si="135"/>
        <v>0</v>
      </c>
      <c r="AM119" s="114">
        <f t="shared" ca="1" si="135"/>
        <v>0</v>
      </c>
      <c r="AN119" s="114">
        <f t="shared" ca="1" si="135"/>
        <v>0</v>
      </c>
      <c r="AO119" s="114">
        <f t="shared" ca="1" si="135"/>
        <v>0</v>
      </c>
      <c r="AP119" s="114">
        <f t="shared" ca="1" si="135"/>
        <v>0</v>
      </c>
      <c r="AQ119" s="114">
        <f t="shared" ca="1" si="135"/>
        <v>0</v>
      </c>
      <c r="AR119" s="114">
        <f t="shared" ca="1" si="135"/>
        <v>0</v>
      </c>
      <c r="AS119" s="114">
        <f t="shared" ca="1" si="135"/>
        <v>0</v>
      </c>
      <c r="AT119" s="114">
        <f t="shared" ca="1" si="135"/>
        <v>0</v>
      </c>
      <c r="AU119" s="114">
        <f t="shared" ca="1" si="135"/>
        <v>0</v>
      </c>
      <c r="AV119" s="114">
        <f t="shared" ca="1" si="135"/>
        <v>0</v>
      </c>
      <c r="AW119" s="114">
        <f t="shared" ca="1" si="135"/>
        <v>0</v>
      </c>
      <c r="AX119" s="114">
        <f t="shared" ca="1" si="135"/>
        <v>0</v>
      </c>
      <c r="AY119" s="114">
        <f t="shared" ca="1" si="135"/>
        <v>0</v>
      </c>
      <c r="AZ119" s="114">
        <f t="shared" ca="1" si="135"/>
        <v>0</v>
      </c>
      <c r="BA119" s="114">
        <f t="shared" ca="1" si="135"/>
        <v>0</v>
      </c>
      <c r="BB119" s="114">
        <f t="shared" ca="1" si="135"/>
        <v>0</v>
      </c>
      <c r="BC119" s="114">
        <f t="shared" ca="1" si="135"/>
        <v>0</v>
      </c>
      <c r="BD119" s="114">
        <f t="shared" ca="1" si="135"/>
        <v>0</v>
      </c>
      <c r="BE119" s="114">
        <f t="shared" ca="1" si="135"/>
        <v>0</v>
      </c>
      <c r="BF119" s="114">
        <f t="shared" ca="1" si="135"/>
        <v>0</v>
      </c>
      <c r="BG119" s="114">
        <f t="shared" ca="1" si="135"/>
        <v>0</v>
      </c>
      <c r="BH119" s="114">
        <f t="shared" ca="1" si="135"/>
        <v>0</v>
      </c>
      <c r="BI119" s="114">
        <f t="shared" ca="1" si="135"/>
        <v>0</v>
      </c>
      <c r="BJ119" s="114">
        <f t="shared" ca="1" si="135"/>
        <v>0</v>
      </c>
      <c r="BK119" s="114">
        <f t="shared" ca="1" si="135"/>
        <v>0</v>
      </c>
      <c r="BL119" s="114">
        <f t="shared" ca="1" si="135"/>
        <v>0</v>
      </c>
      <c r="BM119" s="114">
        <f t="shared" ca="1" si="135"/>
        <v>0</v>
      </c>
      <c r="BN119" s="114">
        <f t="shared" ca="1" si="135"/>
        <v>0</v>
      </c>
      <c r="BO119" s="114">
        <f t="shared" ca="1" si="135"/>
        <v>0</v>
      </c>
      <c r="BP119" s="114">
        <f t="shared" ca="1" si="135"/>
        <v>0</v>
      </c>
      <c r="BQ119" s="114">
        <f t="shared" ca="1" si="135"/>
        <v>0</v>
      </c>
      <c r="BR119" s="114">
        <f t="shared" ca="1" si="135"/>
        <v>0</v>
      </c>
      <c r="BS119" s="114">
        <f t="shared" ca="1" si="135"/>
        <v>0</v>
      </c>
      <c r="BT119" s="114">
        <f t="shared" ref="BT119:DU119" ca="1" si="136">BT117</f>
        <v>0</v>
      </c>
      <c r="BU119" s="114">
        <f t="shared" ca="1" si="136"/>
        <v>0</v>
      </c>
      <c r="BV119" s="114">
        <f t="shared" ca="1" si="136"/>
        <v>0</v>
      </c>
      <c r="BW119" s="114">
        <f t="shared" ca="1" si="136"/>
        <v>0</v>
      </c>
      <c r="BX119" s="114">
        <f t="shared" ca="1" si="136"/>
        <v>0</v>
      </c>
      <c r="BY119" s="114">
        <f t="shared" ca="1" si="136"/>
        <v>0</v>
      </c>
      <c r="BZ119" s="114">
        <f t="shared" ca="1" si="136"/>
        <v>0</v>
      </c>
      <c r="CA119" s="114">
        <f t="shared" ca="1" si="136"/>
        <v>0</v>
      </c>
      <c r="CB119" s="114">
        <f t="shared" ca="1" si="136"/>
        <v>0</v>
      </c>
      <c r="CC119" s="114">
        <f t="shared" ca="1" si="136"/>
        <v>0</v>
      </c>
      <c r="CD119" s="114">
        <f t="shared" ca="1" si="136"/>
        <v>0</v>
      </c>
      <c r="CE119" s="114">
        <f t="shared" ca="1" si="136"/>
        <v>0</v>
      </c>
      <c r="CF119" s="114">
        <f t="shared" ca="1" si="136"/>
        <v>0</v>
      </c>
      <c r="CG119" s="114">
        <f t="shared" ca="1" si="136"/>
        <v>0</v>
      </c>
      <c r="CH119" s="114">
        <f t="shared" ca="1" si="136"/>
        <v>0</v>
      </c>
      <c r="CI119" s="114">
        <f t="shared" ca="1" si="136"/>
        <v>0</v>
      </c>
      <c r="CJ119" s="114">
        <f t="shared" ca="1" si="136"/>
        <v>0</v>
      </c>
      <c r="CK119" s="114">
        <f t="shared" ca="1" si="136"/>
        <v>0</v>
      </c>
      <c r="CL119" s="114">
        <f t="shared" ca="1" si="136"/>
        <v>0</v>
      </c>
      <c r="CM119" s="114">
        <f t="shared" ca="1" si="136"/>
        <v>0</v>
      </c>
      <c r="CN119" s="114">
        <f t="shared" ca="1" si="136"/>
        <v>0</v>
      </c>
      <c r="CO119" s="114">
        <f t="shared" ca="1" si="136"/>
        <v>0</v>
      </c>
      <c r="CP119" s="114">
        <f t="shared" ca="1" si="136"/>
        <v>0</v>
      </c>
      <c r="CQ119" s="114">
        <f t="shared" ca="1" si="136"/>
        <v>0</v>
      </c>
      <c r="CR119" s="114">
        <f t="shared" ca="1" si="136"/>
        <v>0</v>
      </c>
      <c r="CS119" s="114">
        <f t="shared" ca="1" si="136"/>
        <v>0</v>
      </c>
      <c r="CT119" s="114">
        <f t="shared" ca="1" si="136"/>
        <v>0</v>
      </c>
      <c r="CU119" s="114">
        <f t="shared" ca="1" si="136"/>
        <v>0</v>
      </c>
      <c r="CV119" s="114">
        <f t="shared" ca="1" si="136"/>
        <v>0</v>
      </c>
      <c r="CW119" s="114">
        <f t="shared" ca="1" si="136"/>
        <v>0</v>
      </c>
      <c r="CX119" s="114">
        <f t="shared" ca="1" si="136"/>
        <v>0</v>
      </c>
      <c r="CY119" s="114">
        <f t="shared" ca="1" si="136"/>
        <v>0</v>
      </c>
      <c r="CZ119" s="114">
        <f t="shared" ca="1" si="136"/>
        <v>0</v>
      </c>
      <c r="DA119" s="114">
        <f t="shared" ca="1" si="136"/>
        <v>0</v>
      </c>
      <c r="DB119" s="114">
        <f t="shared" ca="1" si="136"/>
        <v>0</v>
      </c>
      <c r="DC119" s="114">
        <f t="shared" ca="1" si="136"/>
        <v>0</v>
      </c>
      <c r="DD119" s="114">
        <f t="shared" ca="1" si="136"/>
        <v>0</v>
      </c>
      <c r="DE119" s="114">
        <f t="shared" ca="1" si="136"/>
        <v>0</v>
      </c>
      <c r="DF119" s="114">
        <f t="shared" ca="1" si="136"/>
        <v>0</v>
      </c>
      <c r="DG119" s="114">
        <f t="shared" ca="1" si="136"/>
        <v>0</v>
      </c>
      <c r="DH119" s="114">
        <f t="shared" ca="1" si="136"/>
        <v>0</v>
      </c>
      <c r="DI119" s="114">
        <f t="shared" ca="1" si="136"/>
        <v>0</v>
      </c>
      <c r="DJ119" s="114">
        <f t="shared" ca="1" si="136"/>
        <v>0</v>
      </c>
      <c r="DK119" s="114">
        <f t="shared" ca="1" si="136"/>
        <v>0</v>
      </c>
      <c r="DL119" s="114">
        <f t="shared" ca="1" si="136"/>
        <v>0</v>
      </c>
      <c r="DM119" s="114">
        <f t="shared" ca="1" si="136"/>
        <v>0</v>
      </c>
      <c r="DN119" s="114">
        <f t="shared" ca="1" si="136"/>
        <v>0</v>
      </c>
      <c r="DO119" s="114">
        <f t="shared" ca="1" si="136"/>
        <v>0</v>
      </c>
      <c r="DP119" s="114">
        <f t="shared" ca="1" si="136"/>
        <v>0</v>
      </c>
      <c r="DQ119" s="114">
        <f t="shared" ca="1" si="136"/>
        <v>0</v>
      </c>
      <c r="DR119" s="114">
        <f t="shared" ca="1" si="136"/>
        <v>0</v>
      </c>
      <c r="DS119" s="114">
        <f t="shared" ca="1" si="136"/>
        <v>0</v>
      </c>
      <c r="DT119" s="114">
        <f t="shared" ca="1" si="136"/>
        <v>0</v>
      </c>
      <c r="DU119" s="114">
        <f t="shared" ca="1" si="136"/>
        <v>0</v>
      </c>
    </row>
    <row r="120" spans="1:125" s="190" customFormat="1" ht="5.45" collapsed="1" x14ac:dyDescent="0.15">
      <c r="B120" s="974"/>
      <c r="C120" s="974"/>
      <c r="D120" s="974"/>
      <c r="E120" s="974"/>
      <c r="F120" s="974"/>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row>
    <row r="121" spans="1:125" s="81" customFormat="1" ht="14.45" x14ac:dyDescent="0.3">
      <c r="A121" s="995" t="s">
        <v>1032</v>
      </c>
      <c r="B121" s="205"/>
      <c r="C121" s="207" t="s">
        <v>1101</v>
      </c>
      <c r="E121" s="1093">
        <f ca="1">SUM(G121:DU121)</f>
        <v>0</v>
      </c>
      <c r="G121" s="114">
        <f ca="1">G$25*G$97*G$64*Inputs!$E$43*Inputs!$E$28/p_kWh_to_GBP_MWh</f>
        <v>0</v>
      </c>
      <c r="H121" s="114">
        <f ca="1">H$25*H$97*H$64*Inputs!$E$43*Inputs!$E$28/p_kWh_to_GBP_MWh</f>
        <v>0</v>
      </c>
      <c r="I121" s="114">
        <f ca="1">I$25*I$97*I$64*Inputs!$E$43*Inputs!$E$28/p_kWh_to_GBP_MWh</f>
        <v>0</v>
      </c>
      <c r="J121" s="114">
        <f ca="1">J$25*J$97*J$64*Inputs!$E$43*Inputs!$E$28/p_kWh_to_GBP_MWh</f>
        <v>0</v>
      </c>
      <c r="K121" s="114">
        <f ca="1">K$25*K$97*K$64*Inputs!$E$43*Inputs!$E$28/p_kWh_to_GBP_MWh</f>
        <v>0</v>
      </c>
      <c r="L121" s="114">
        <f ca="1">L$25*L$97*L$64*Inputs!$E$43*Inputs!$E$28/p_kWh_to_GBP_MWh</f>
        <v>0</v>
      </c>
      <c r="M121" s="114">
        <f ca="1">M$25*M$97*M$64*Inputs!$E$43*Inputs!$E$28/p_kWh_to_GBP_MWh</f>
        <v>0</v>
      </c>
      <c r="N121" s="114">
        <f ca="1">N$25*N$97*N$64*Inputs!$E$43*Inputs!$E$28/p_kWh_to_GBP_MWh</f>
        <v>0</v>
      </c>
      <c r="O121" s="114">
        <f ca="1">O$25*O$97*O$64*Inputs!$E$43*Inputs!$E$28/p_kWh_to_GBP_MWh</f>
        <v>0</v>
      </c>
      <c r="P121" s="114">
        <f ca="1">P$25*P$97*P$64*Inputs!$E$43*Inputs!$E$28/p_kWh_to_GBP_MWh</f>
        <v>0</v>
      </c>
      <c r="Q121" s="114">
        <f ca="1">Q$25*Q$97*Q$64*Inputs!$E$43*Inputs!$E$28/p_kWh_to_GBP_MWh</f>
        <v>0</v>
      </c>
      <c r="R121" s="114">
        <f ca="1">R$25*R$97*R$64*Inputs!$E$43*Inputs!$E$28/p_kWh_to_GBP_MWh</f>
        <v>0</v>
      </c>
      <c r="S121" s="114">
        <f ca="1">S$25*S$97*S$64*Inputs!$E$43*Inputs!$E$28/p_kWh_to_GBP_MWh</f>
        <v>0</v>
      </c>
      <c r="T121" s="114">
        <f ca="1">T$25*T$97*T$64*Inputs!$E$43*Inputs!$E$28/p_kWh_to_GBP_MWh</f>
        <v>0</v>
      </c>
      <c r="U121" s="114">
        <f ca="1">U$25*U$97*U$64*Inputs!$E$43*Inputs!$E$28/p_kWh_to_GBP_MWh</f>
        <v>0</v>
      </c>
      <c r="V121" s="114">
        <f ca="1">V$25*V$97*V$64*Inputs!$E$43*Inputs!$E$28/p_kWh_to_GBP_MWh</f>
        <v>0</v>
      </c>
      <c r="W121" s="114">
        <f ca="1">W$25*W$97*W$64*Inputs!$E$43*Inputs!$E$28/p_kWh_to_GBP_MWh</f>
        <v>0</v>
      </c>
      <c r="X121" s="114">
        <f ca="1">X$25*X$97*X$64*Inputs!$E$43*Inputs!$E$28/p_kWh_to_GBP_MWh</f>
        <v>0</v>
      </c>
      <c r="Y121" s="114">
        <f ca="1">Y$25*Y$97*Y$64*Inputs!$E$43*Inputs!$E$28/p_kWh_to_GBP_MWh</f>
        <v>0</v>
      </c>
      <c r="Z121" s="114">
        <f ca="1">Z$25*Z$97*Z$64*Inputs!$E$43*Inputs!$E$28/p_kWh_to_GBP_MWh</f>
        <v>0</v>
      </c>
      <c r="AA121" s="114">
        <f ca="1">AA$25*AA$97*AA$64*Inputs!$E$43*Inputs!$E$28/p_kWh_to_GBP_MWh</f>
        <v>0</v>
      </c>
      <c r="AB121" s="114">
        <f ca="1">AB$25*AB$97*AB$64*Inputs!$E$43*Inputs!$E$28/p_kWh_to_GBP_MWh</f>
        <v>0</v>
      </c>
      <c r="AC121" s="114">
        <f ca="1">AC$25*AC$97*AC$64*Inputs!$E$43*Inputs!$E$28/p_kWh_to_GBP_MWh</f>
        <v>0</v>
      </c>
      <c r="AD121" s="114">
        <f ca="1">AD$25*AD$97*AD$64*Inputs!$E$43*Inputs!$E$28/p_kWh_to_GBP_MWh</f>
        <v>0</v>
      </c>
      <c r="AE121" s="114">
        <f ca="1">AE$25*AE$97*AE$64*Inputs!$E$43*Inputs!$E$28/p_kWh_to_GBP_MWh</f>
        <v>0</v>
      </c>
      <c r="AF121" s="114">
        <f ca="1">AF$25*AF$97*AF$64*Inputs!$E$43*Inputs!$E$28/p_kWh_to_GBP_MWh</f>
        <v>0</v>
      </c>
      <c r="AG121" s="114">
        <f ca="1">AG$25*AG$97*AG$64*Inputs!$E$43*Inputs!$E$28/p_kWh_to_GBP_MWh</f>
        <v>0</v>
      </c>
      <c r="AH121" s="114">
        <f ca="1">AH$25*AH$97*AH$64*Inputs!$E$43*Inputs!$E$28/p_kWh_to_GBP_MWh</f>
        <v>0</v>
      </c>
      <c r="AI121" s="114">
        <f ca="1">AI$25*AI$97*AI$64*Inputs!$E$43*Inputs!$E$28/p_kWh_to_GBP_MWh</f>
        <v>0</v>
      </c>
      <c r="AJ121" s="114">
        <f ca="1">AJ$25*AJ$97*AJ$64*Inputs!$E$43*Inputs!$E$28/p_kWh_to_GBP_MWh</f>
        <v>0</v>
      </c>
      <c r="AK121" s="114">
        <f ca="1">AK$25*AK$97*AK$64*Inputs!$E$43*Inputs!$E$28/p_kWh_to_GBP_MWh</f>
        <v>0</v>
      </c>
      <c r="AL121" s="114">
        <f ca="1">AL$25*AL$97*AL$64*Inputs!$E$43*Inputs!$E$28/p_kWh_to_GBP_MWh</f>
        <v>0</v>
      </c>
      <c r="AM121" s="114">
        <f ca="1">AM$25*AM$97*AM$64*Inputs!$E$43*Inputs!$E$28/p_kWh_to_GBP_MWh</f>
        <v>0</v>
      </c>
      <c r="AN121" s="114">
        <f ca="1">AN$25*AN$97*AN$64*Inputs!$E$43*Inputs!$E$28/p_kWh_to_GBP_MWh</f>
        <v>0</v>
      </c>
      <c r="AO121" s="114">
        <f ca="1">AO$25*AO$97*AO$64*Inputs!$E$43*Inputs!$E$28/p_kWh_to_GBP_MWh</f>
        <v>0</v>
      </c>
      <c r="AP121" s="114">
        <f ca="1">AP$25*AP$97*AP$64*Inputs!$E$43*Inputs!$E$28/p_kWh_to_GBP_MWh</f>
        <v>0</v>
      </c>
      <c r="AQ121" s="114">
        <f ca="1">AQ$25*AQ$97*AQ$64*Inputs!$E$43*Inputs!$E$28/p_kWh_to_GBP_MWh</f>
        <v>0</v>
      </c>
      <c r="AR121" s="114">
        <f ca="1">AR$25*AR$97*AR$64*Inputs!$E$43*Inputs!$E$28/p_kWh_to_GBP_MWh</f>
        <v>0</v>
      </c>
      <c r="AS121" s="114">
        <f ca="1">AS$25*AS$97*AS$64*Inputs!$E$43*Inputs!$E$28/p_kWh_to_GBP_MWh</f>
        <v>0</v>
      </c>
      <c r="AT121" s="114">
        <f ca="1">AT$25*AT$97*AT$64*Inputs!$E$43*Inputs!$E$28/p_kWh_to_GBP_MWh</f>
        <v>0</v>
      </c>
      <c r="AU121" s="114">
        <f ca="1">AU$25*AU$97*AU$64*Inputs!$E$43*Inputs!$E$28/p_kWh_to_GBP_MWh</f>
        <v>0</v>
      </c>
      <c r="AV121" s="114">
        <f ca="1">AV$25*AV$97*AV$64*Inputs!$E$43*Inputs!$E$28/p_kWh_to_GBP_MWh</f>
        <v>0</v>
      </c>
      <c r="AW121" s="114">
        <f ca="1">AW$25*AW$97*AW$64*Inputs!$E$43*Inputs!$E$28/p_kWh_to_GBP_MWh</f>
        <v>0</v>
      </c>
      <c r="AX121" s="114">
        <f ca="1">AX$25*AX$97*AX$64*Inputs!$E$43*Inputs!$E$28/p_kWh_to_GBP_MWh</f>
        <v>0</v>
      </c>
      <c r="AY121" s="114">
        <f ca="1">AY$25*AY$97*AY$64*Inputs!$E$43*Inputs!$E$28/p_kWh_to_GBP_MWh</f>
        <v>0</v>
      </c>
      <c r="AZ121" s="114">
        <f ca="1">AZ$25*AZ$97*AZ$64*Inputs!$E$43*Inputs!$E$28/p_kWh_to_GBP_MWh</f>
        <v>0</v>
      </c>
      <c r="BA121" s="114">
        <f ca="1">BA$25*BA$97*BA$64*Inputs!$E$43*Inputs!$E$28/p_kWh_to_GBP_MWh</f>
        <v>0</v>
      </c>
      <c r="BB121" s="114">
        <f ca="1">BB$25*BB$97*BB$64*Inputs!$E$43*Inputs!$E$28/p_kWh_to_GBP_MWh</f>
        <v>0</v>
      </c>
      <c r="BC121" s="114">
        <f ca="1">BC$25*BC$97*BC$64*Inputs!$E$43*Inputs!$E$28/p_kWh_to_GBP_MWh</f>
        <v>0</v>
      </c>
      <c r="BD121" s="114">
        <f ca="1">BD$25*BD$97*BD$64*Inputs!$E$43*Inputs!$E$28/p_kWh_to_GBP_MWh</f>
        <v>0</v>
      </c>
      <c r="BE121" s="114">
        <f ca="1">BE$25*BE$97*BE$64*Inputs!$E$43*Inputs!$E$28/p_kWh_to_GBP_MWh</f>
        <v>0</v>
      </c>
      <c r="BF121" s="114">
        <f ca="1">BF$25*BF$97*BF$64*Inputs!$E$43*Inputs!$E$28/p_kWh_to_GBP_MWh</f>
        <v>0</v>
      </c>
      <c r="BG121" s="114">
        <f ca="1">BG$25*BG$97*BG$64*Inputs!$E$43*Inputs!$E$28/p_kWh_to_GBP_MWh</f>
        <v>0</v>
      </c>
      <c r="BH121" s="114">
        <f ca="1">BH$25*BH$97*BH$64*Inputs!$E$43*Inputs!$E$28/p_kWh_to_GBP_MWh</f>
        <v>0</v>
      </c>
      <c r="BI121" s="114">
        <f ca="1">BI$25*BI$97*BI$64*Inputs!$E$43*Inputs!$E$28/p_kWh_to_GBP_MWh</f>
        <v>0</v>
      </c>
      <c r="BJ121" s="114">
        <f ca="1">BJ$25*BJ$97*BJ$64*Inputs!$E$43*Inputs!$E$28/p_kWh_to_GBP_MWh</f>
        <v>0</v>
      </c>
      <c r="BK121" s="114">
        <f ca="1">BK$25*BK$97*BK$64*Inputs!$E$43*Inputs!$E$28/p_kWh_to_GBP_MWh</f>
        <v>0</v>
      </c>
      <c r="BL121" s="114">
        <f ca="1">BL$25*BL$97*BL$64*Inputs!$E$43*Inputs!$E$28/p_kWh_to_GBP_MWh</f>
        <v>0</v>
      </c>
      <c r="BM121" s="114">
        <f ca="1">BM$25*BM$97*BM$64*Inputs!$E$43*Inputs!$E$28/p_kWh_to_GBP_MWh</f>
        <v>0</v>
      </c>
      <c r="BN121" s="114">
        <f ca="1">BN$25*BN$97*BN$64*Inputs!$E$43*Inputs!$E$28/p_kWh_to_GBP_MWh</f>
        <v>0</v>
      </c>
      <c r="BO121" s="114">
        <f ca="1">BO$25*BO$97*BO$64*Inputs!$E$43*Inputs!$E$28/p_kWh_to_GBP_MWh</f>
        <v>0</v>
      </c>
      <c r="BP121" s="114">
        <f ca="1">BP$25*BP$97*BP$64*Inputs!$E$43*Inputs!$E$28/p_kWh_to_GBP_MWh</f>
        <v>0</v>
      </c>
      <c r="BQ121" s="114">
        <f ca="1">BQ$25*BQ$97*BQ$64*Inputs!$E$43*Inputs!$E$28/p_kWh_to_GBP_MWh</f>
        <v>0</v>
      </c>
      <c r="BR121" s="114">
        <f ca="1">BR$25*BR$97*BR$64*Inputs!$E$43*Inputs!$E$28/p_kWh_to_GBP_MWh</f>
        <v>0</v>
      </c>
      <c r="BS121" s="114">
        <f ca="1">BS$25*BS$97*BS$64*Inputs!$E$43*Inputs!$E$28/p_kWh_to_GBP_MWh</f>
        <v>0</v>
      </c>
      <c r="BT121" s="114">
        <f ca="1">BT$25*BT$97*BT$64*Inputs!$E$43*Inputs!$E$28/p_kWh_to_GBP_MWh</f>
        <v>0</v>
      </c>
      <c r="BU121" s="114">
        <f ca="1">BU$25*BU$97*BU$64*Inputs!$E$43*Inputs!$E$28/p_kWh_to_GBP_MWh</f>
        <v>0</v>
      </c>
      <c r="BV121" s="114">
        <f ca="1">BV$25*BV$97*BV$64*Inputs!$E$43*Inputs!$E$28/p_kWh_to_GBP_MWh</f>
        <v>0</v>
      </c>
      <c r="BW121" s="114">
        <f ca="1">BW$25*BW$97*BW$64*Inputs!$E$43*Inputs!$E$28/p_kWh_to_GBP_MWh</f>
        <v>0</v>
      </c>
      <c r="BX121" s="114">
        <f ca="1">BX$25*BX$97*BX$64*Inputs!$E$43*Inputs!$E$28/p_kWh_to_GBP_MWh</f>
        <v>0</v>
      </c>
      <c r="BY121" s="114">
        <f ca="1">BY$25*BY$97*BY$64*Inputs!$E$43*Inputs!$E$28/p_kWh_to_GBP_MWh</f>
        <v>0</v>
      </c>
      <c r="BZ121" s="114">
        <f ca="1">BZ$25*BZ$97*BZ$64*Inputs!$E$43*Inputs!$E$28/p_kWh_to_GBP_MWh</f>
        <v>0</v>
      </c>
      <c r="CA121" s="114">
        <f ca="1">CA$25*CA$97*CA$64*Inputs!$E$43*Inputs!$E$28/p_kWh_to_GBP_MWh</f>
        <v>0</v>
      </c>
      <c r="CB121" s="114">
        <f ca="1">CB$25*CB$97*CB$64*Inputs!$E$43*Inputs!$E$28/p_kWh_to_GBP_MWh</f>
        <v>0</v>
      </c>
      <c r="CC121" s="114">
        <f ca="1">CC$25*CC$97*CC$64*Inputs!$E$43*Inputs!$E$28/p_kWh_to_GBP_MWh</f>
        <v>0</v>
      </c>
      <c r="CD121" s="114">
        <f ca="1">CD$25*CD$97*CD$64*Inputs!$E$43*Inputs!$E$28/p_kWh_to_GBP_MWh</f>
        <v>0</v>
      </c>
      <c r="CE121" s="114">
        <f ca="1">CE$25*CE$97*CE$64*Inputs!$E$43*Inputs!$E$28/p_kWh_to_GBP_MWh</f>
        <v>0</v>
      </c>
      <c r="CF121" s="114">
        <f ca="1">CF$25*CF$97*CF$64*Inputs!$E$43*Inputs!$E$28/p_kWh_to_GBP_MWh</f>
        <v>0</v>
      </c>
      <c r="CG121" s="114">
        <f ca="1">CG$25*CG$97*CG$64*Inputs!$E$43*Inputs!$E$28/p_kWh_to_GBP_MWh</f>
        <v>0</v>
      </c>
      <c r="CH121" s="114">
        <f ca="1">CH$25*CH$97*CH$64*Inputs!$E$43*Inputs!$E$28/p_kWh_to_GBP_MWh</f>
        <v>0</v>
      </c>
      <c r="CI121" s="114">
        <f ca="1">CI$25*CI$97*CI$64*Inputs!$E$43*Inputs!$E$28/p_kWh_to_GBP_MWh</f>
        <v>0</v>
      </c>
      <c r="CJ121" s="114">
        <f ca="1">CJ$25*CJ$97*CJ$64*Inputs!$E$43*Inputs!$E$28/p_kWh_to_GBP_MWh</f>
        <v>0</v>
      </c>
      <c r="CK121" s="114">
        <f ca="1">CK$25*CK$97*CK$64*Inputs!$E$43*Inputs!$E$28/p_kWh_to_GBP_MWh</f>
        <v>0</v>
      </c>
      <c r="CL121" s="114">
        <f ca="1">CL$25*CL$97*CL$64*Inputs!$E$43*Inputs!$E$28/p_kWh_to_GBP_MWh</f>
        <v>0</v>
      </c>
      <c r="CM121" s="114">
        <f ca="1">CM$25*CM$97*CM$64*Inputs!$E$43*Inputs!$E$28/p_kWh_to_GBP_MWh</f>
        <v>0</v>
      </c>
      <c r="CN121" s="114">
        <f ca="1">CN$25*CN$97*CN$64*Inputs!$E$43*Inputs!$E$28/p_kWh_to_GBP_MWh</f>
        <v>0</v>
      </c>
      <c r="CO121" s="114">
        <f ca="1">CO$25*CO$97*CO$64*Inputs!$E$43*Inputs!$E$28/p_kWh_to_GBP_MWh</f>
        <v>0</v>
      </c>
      <c r="CP121" s="114">
        <f ca="1">CP$25*CP$97*CP$64*Inputs!$E$43*Inputs!$E$28/p_kWh_to_GBP_MWh</f>
        <v>0</v>
      </c>
      <c r="CQ121" s="114">
        <f ca="1">CQ$25*CQ$97*CQ$64*Inputs!$E$43*Inputs!$E$28/p_kWh_to_GBP_MWh</f>
        <v>0</v>
      </c>
      <c r="CR121" s="114">
        <f ca="1">CR$25*CR$97*CR$64*Inputs!$E$43*Inputs!$E$28/p_kWh_to_GBP_MWh</f>
        <v>0</v>
      </c>
      <c r="CS121" s="114">
        <f ca="1">CS$25*CS$97*CS$64*Inputs!$E$43*Inputs!$E$28/p_kWh_to_GBP_MWh</f>
        <v>0</v>
      </c>
      <c r="CT121" s="114">
        <f ca="1">CT$25*CT$97*CT$64*Inputs!$E$43*Inputs!$E$28/p_kWh_to_GBP_MWh</f>
        <v>0</v>
      </c>
      <c r="CU121" s="114">
        <f ca="1">CU$25*CU$97*CU$64*Inputs!$E$43*Inputs!$E$28/p_kWh_to_GBP_MWh</f>
        <v>0</v>
      </c>
      <c r="CV121" s="114">
        <f ca="1">CV$25*CV$97*CV$64*Inputs!$E$43*Inputs!$E$28/p_kWh_to_GBP_MWh</f>
        <v>0</v>
      </c>
      <c r="CW121" s="114">
        <f ca="1">CW$25*CW$97*CW$64*Inputs!$E$43*Inputs!$E$28/p_kWh_to_GBP_MWh</f>
        <v>0</v>
      </c>
      <c r="CX121" s="114">
        <f ca="1">CX$25*CX$97*CX$64*Inputs!$E$43*Inputs!$E$28/p_kWh_to_GBP_MWh</f>
        <v>0</v>
      </c>
      <c r="CY121" s="114">
        <f ca="1">CY$25*CY$97*CY$64*Inputs!$E$43*Inputs!$E$28/p_kWh_to_GBP_MWh</f>
        <v>0</v>
      </c>
      <c r="CZ121" s="114">
        <f ca="1">CZ$25*CZ$97*CZ$64*Inputs!$E$43*Inputs!$E$28/p_kWh_to_GBP_MWh</f>
        <v>0</v>
      </c>
      <c r="DA121" s="114">
        <f ca="1">DA$25*DA$97*DA$64*Inputs!$E$43*Inputs!$E$28/p_kWh_to_GBP_MWh</f>
        <v>0</v>
      </c>
      <c r="DB121" s="114">
        <f ca="1">DB$25*DB$97*DB$64*Inputs!$E$43*Inputs!$E$28/p_kWh_to_GBP_MWh</f>
        <v>0</v>
      </c>
      <c r="DC121" s="114">
        <f ca="1">DC$25*DC$97*DC$64*Inputs!$E$43*Inputs!$E$28/p_kWh_to_GBP_MWh</f>
        <v>0</v>
      </c>
      <c r="DD121" s="114">
        <f ca="1">DD$25*DD$97*DD$64*Inputs!$E$43*Inputs!$E$28/p_kWh_to_GBP_MWh</f>
        <v>0</v>
      </c>
      <c r="DE121" s="114">
        <f ca="1">DE$25*DE$97*DE$64*Inputs!$E$43*Inputs!$E$28/p_kWh_to_GBP_MWh</f>
        <v>0</v>
      </c>
      <c r="DF121" s="114">
        <f ca="1">DF$25*DF$97*DF$64*Inputs!$E$43*Inputs!$E$28/p_kWh_to_GBP_MWh</f>
        <v>0</v>
      </c>
      <c r="DG121" s="114">
        <f ca="1">DG$25*DG$97*DG$64*Inputs!$E$43*Inputs!$E$28/p_kWh_to_GBP_MWh</f>
        <v>0</v>
      </c>
      <c r="DH121" s="114">
        <f ca="1">DH$25*DH$97*DH$64*Inputs!$E$43*Inputs!$E$28/p_kWh_to_GBP_MWh</f>
        <v>0</v>
      </c>
      <c r="DI121" s="114">
        <f ca="1">DI$25*DI$97*DI$64*Inputs!$E$43*Inputs!$E$28/p_kWh_to_GBP_MWh</f>
        <v>0</v>
      </c>
      <c r="DJ121" s="114">
        <f ca="1">DJ$25*DJ$97*DJ$64*Inputs!$E$43*Inputs!$E$28/p_kWh_to_GBP_MWh</f>
        <v>0</v>
      </c>
      <c r="DK121" s="114">
        <f ca="1">DK$25*DK$97*DK$64*Inputs!$E$43*Inputs!$E$28/p_kWh_to_GBP_MWh</f>
        <v>0</v>
      </c>
      <c r="DL121" s="114">
        <f ca="1">DL$25*DL$97*DL$64*Inputs!$E$43*Inputs!$E$28/p_kWh_to_GBP_MWh</f>
        <v>0</v>
      </c>
      <c r="DM121" s="114">
        <f ca="1">DM$25*DM$97*DM$64*Inputs!$E$43*Inputs!$E$28/p_kWh_to_GBP_MWh</f>
        <v>0</v>
      </c>
      <c r="DN121" s="114">
        <f ca="1">DN$25*DN$97*DN$64*Inputs!$E$43*Inputs!$E$28/p_kWh_to_GBP_MWh</f>
        <v>0</v>
      </c>
      <c r="DO121" s="114">
        <f ca="1">DO$25*DO$97*DO$64*Inputs!$E$43*Inputs!$E$28/p_kWh_to_GBP_MWh</f>
        <v>0</v>
      </c>
      <c r="DP121" s="114">
        <f ca="1">DP$25*DP$97*DP$64*Inputs!$E$43*Inputs!$E$28/p_kWh_to_GBP_MWh</f>
        <v>0</v>
      </c>
      <c r="DQ121" s="114">
        <f ca="1">DQ$25*DQ$97*DQ$64*Inputs!$E$43*Inputs!$E$28/p_kWh_to_GBP_MWh</f>
        <v>0</v>
      </c>
      <c r="DR121" s="114">
        <f ca="1">DR$25*DR$97*DR$64*Inputs!$E$43*Inputs!$E$28/p_kWh_to_GBP_MWh</f>
        <v>0</v>
      </c>
      <c r="DS121" s="114">
        <f ca="1">DS$25*DS$97*DS$64*Inputs!$E$43*Inputs!$E$28/p_kWh_to_GBP_MWh</f>
        <v>0</v>
      </c>
      <c r="DT121" s="114">
        <f ca="1">DT$25*DT$97*DT$64*Inputs!$E$43*Inputs!$E$28/p_kWh_to_GBP_MWh</f>
        <v>0</v>
      </c>
      <c r="DU121" s="114">
        <f ca="1">DU$25*DU$97*DU$64*Inputs!$E$43*Inputs!$E$28/p_kWh_to_GBP_MWh</f>
        <v>0</v>
      </c>
    </row>
    <row r="122" spans="1:125" s="190" customFormat="1" ht="5.45" hidden="1" outlineLevel="1" x14ac:dyDescent="0.15">
      <c r="B122" s="975"/>
      <c r="C122" s="209"/>
      <c r="E122" s="568"/>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c r="BJ122" s="219"/>
      <c r="BK122" s="219"/>
      <c r="BL122" s="219"/>
      <c r="BM122" s="219"/>
      <c r="BN122" s="219"/>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c r="DA122" s="219"/>
      <c r="DB122" s="219"/>
      <c r="DC122" s="219"/>
      <c r="DD122" s="219"/>
      <c r="DE122" s="219"/>
      <c r="DF122" s="219"/>
      <c r="DG122" s="219"/>
      <c r="DH122" s="219"/>
      <c r="DI122" s="219"/>
      <c r="DJ122" s="219"/>
      <c r="DK122" s="219"/>
      <c r="DL122" s="219"/>
      <c r="DM122" s="219"/>
      <c r="DN122" s="219"/>
      <c r="DO122" s="219"/>
      <c r="DP122" s="219"/>
      <c r="DQ122" s="219"/>
      <c r="DR122" s="219"/>
      <c r="DS122" s="219"/>
      <c r="DT122" s="219"/>
      <c r="DU122" s="219"/>
    </row>
    <row r="123" spans="1:125" s="81" customFormat="1" ht="14.45" hidden="1" outlineLevel="1" x14ac:dyDescent="0.3">
      <c r="A123" s="752">
        <v>0</v>
      </c>
      <c r="B123" s="752">
        <v>0</v>
      </c>
      <c r="C123" s="752">
        <v>0</v>
      </c>
      <c r="D123" s="752">
        <v>0</v>
      </c>
      <c r="E123" s="752">
        <v>0</v>
      </c>
      <c r="F123" s="752">
        <v>0</v>
      </c>
      <c r="G123" s="114">
        <f ca="1">G121</f>
        <v>0</v>
      </c>
      <c r="H123" s="114">
        <f t="shared" ref="H123:BS123" ca="1" si="137">H121</f>
        <v>0</v>
      </c>
      <c r="I123" s="114">
        <f t="shared" ca="1" si="137"/>
        <v>0</v>
      </c>
      <c r="J123" s="114">
        <f t="shared" ca="1" si="137"/>
        <v>0</v>
      </c>
      <c r="K123" s="114">
        <f t="shared" ca="1" si="137"/>
        <v>0</v>
      </c>
      <c r="L123" s="114">
        <f t="shared" ca="1" si="137"/>
        <v>0</v>
      </c>
      <c r="M123" s="114">
        <f t="shared" ca="1" si="137"/>
        <v>0</v>
      </c>
      <c r="N123" s="114">
        <f t="shared" ca="1" si="137"/>
        <v>0</v>
      </c>
      <c r="O123" s="114">
        <f t="shared" ca="1" si="137"/>
        <v>0</v>
      </c>
      <c r="P123" s="114">
        <f t="shared" ca="1" si="137"/>
        <v>0</v>
      </c>
      <c r="Q123" s="114">
        <f t="shared" ca="1" si="137"/>
        <v>0</v>
      </c>
      <c r="R123" s="114">
        <f t="shared" ca="1" si="137"/>
        <v>0</v>
      </c>
      <c r="S123" s="114">
        <f t="shared" ca="1" si="137"/>
        <v>0</v>
      </c>
      <c r="T123" s="114">
        <f t="shared" ca="1" si="137"/>
        <v>0</v>
      </c>
      <c r="U123" s="114">
        <f t="shared" ca="1" si="137"/>
        <v>0</v>
      </c>
      <c r="V123" s="114">
        <f t="shared" ca="1" si="137"/>
        <v>0</v>
      </c>
      <c r="W123" s="114">
        <f t="shared" ca="1" si="137"/>
        <v>0</v>
      </c>
      <c r="X123" s="114">
        <f t="shared" ca="1" si="137"/>
        <v>0</v>
      </c>
      <c r="Y123" s="114">
        <f t="shared" ca="1" si="137"/>
        <v>0</v>
      </c>
      <c r="Z123" s="114">
        <f t="shared" ca="1" si="137"/>
        <v>0</v>
      </c>
      <c r="AA123" s="114">
        <f t="shared" ca="1" si="137"/>
        <v>0</v>
      </c>
      <c r="AB123" s="114">
        <f t="shared" ca="1" si="137"/>
        <v>0</v>
      </c>
      <c r="AC123" s="114">
        <f t="shared" ca="1" si="137"/>
        <v>0</v>
      </c>
      <c r="AD123" s="114">
        <f t="shared" ca="1" si="137"/>
        <v>0</v>
      </c>
      <c r="AE123" s="114">
        <f t="shared" ca="1" si="137"/>
        <v>0</v>
      </c>
      <c r="AF123" s="114">
        <f t="shared" ca="1" si="137"/>
        <v>0</v>
      </c>
      <c r="AG123" s="114">
        <f t="shared" ca="1" si="137"/>
        <v>0</v>
      </c>
      <c r="AH123" s="114">
        <f t="shared" ca="1" si="137"/>
        <v>0</v>
      </c>
      <c r="AI123" s="114">
        <f t="shared" ca="1" si="137"/>
        <v>0</v>
      </c>
      <c r="AJ123" s="114">
        <f t="shared" ca="1" si="137"/>
        <v>0</v>
      </c>
      <c r="AK123" s="114">
        <f t="shared" ca="1" si="137"/>
        <v>0</v>
      </c>
      <c r="AL123" s="114">
        <f t="shared" ca="1" si="137"/>
        <v>0</v>
      </c>
      <c r="AM123" s="114">
        <f t="shared" ca="1" si="137"/>
        <v>0</v>
      </c>
      <c r="AN123" s="114">
        <f t="shared" ca="1" si="137"/>
        <v>0</v>
      </c>
      <c r="AO123" s="114">
        <f t="shared" ca="1" si="137"/>
        <v>0</v>
      </c>
      <c r="AP123" s="114">
        <f t="shared" ca="1" si="137"/>
        <v>0</v>
      </c>
      <c r="AQ123" s="114">
        <f t="shared" ca="1" si="137"/>
        <v>0</v>
      </c>
      <c r="AR123" s="114">
        <f t="shared" ca="1" si="137"/>
        <v>0</v>
      </c>
      <c r="AS123" s="114">
        <f t="shared" ca="1" si="137"/>
        <v>0</v>
      </c>
      <c r="AT123" s="114">
        <f t="shared" ca="1" si="137"/>
        <v>0</v>
      </c>
      <c r="AU123" s="114">
        <f t="shared" ca="1" si="137"/>
        <v>0</v>
      </c>
      <c r="AV123" s="114">
        <f t="shared" ca="1" si="137"/>
        <v>0</v>
      </c>
      <c r="AW123" s="114">
        <f t="shared" ca="1" si="137"/>
        <v>0</v>
      </c>
      <c r="AX123" s="114">
        <f t="shared" ca="1" si="137"/>
        <v>0</v>
      </c>
      <c r="AY123" s="114">
        <f t="shared" ca="1" si="137"/>
        <v>0</v>
      </c>
      <c r="AZ123" s="114">
        <f t="shared" ca="1" si="137"/>
        <v>0</v>
      </c>
      <c r="BA123" s="114">
        <f t="shared" ca="1" si="137"/>
        <v>0</v>
      </c>
      <c r="BB123" s="114">
        <f t="shared" ca="1" si="137"/>
        <v>0</v>
      </c>
      <c r="BC123" s="114">
        <f t="shared" ca="1" si="137"/>
        <v>0</v>
      </c>
      <c r="BD123" s="114">
        <f t="shared" ca="1" si="137"/>
        <v>0</v>
      </c>
      <c r="BE123" s="114">
        <f t="shared" ca="1" si="137"/>
        <v>0</v>
      </c>
      <c r="BF123" s="114">
        <f t="shared" ca="1" si="137"/>
        <v>0</v>
      </c>
      <c r="BG123" s="114">
        <f t="shared" ca="1" si="137"/>
        <v>0</v>
      </c>
      <c r="BH123" s="114">
        <f t="shared" ca="1" si="137"/>
        <v>0</v>
      </c>
      <c r="BI123" s="114">
        <f t="shared" ca="1" si="137"/>
        <v>0</v>
      </c>
      <c r="BJ123" s="114">
        <f t="shared" ca="1" si="137"/>
        <v>0</v>
      </c>
      <c r="BK123" s="114">
        <f t="shared" ca="1" si="137"/>
        <v>0</v>
      </c>
      <c r="BL123" s="114">
        <f t="shared" ca="1" si="137"/>
        <v>0</v>
      </c>
      <c r="BM123" s="114">
        <f t="shared" ca="1" si="137"/>
        <v>0</v>
      </c>
      <c r="BN123" s="114">
        <f t="shared" ca="1" si="137"/>
        <v>0</v>
      </c>
      <c r="BO123" s="114">
        <f t="shared" ca="1" si="137"/>
        <v>0</v>
      </c>
      <c r="BP123" s="114">
        <f t="shared" ca="1" si="137"/>
        <v>0</v>
      </c>
      <c r="BQ123" s="114">
        <f t="shared" ca="1" si="137"/>
        <v>0</v>
      </c>
      <c r="BR123" s="114">
        <f t="shared" ca="1" si="137"/>
        <v>0</v>
      </c>
      <c r="BS123" s="114">
        <f t="shared" ca="1" si="137"/>
        <v>0</v>
      </c>
      <c r="BT123" s="114">
        <f t="shared" ref="BT123:DU123" ca="1" si="138">BT121</f>
        <v>0</v>
      </c>
      <c r="BU123" s="114">
        <f t="shared" ca="1" si="138"/>
        <v>0</v>
      </c>
      <c r="BV123" s="114">
        <f t="shared" ca="1" si="138"/>
        <v>0</v>
      </c>
      <c r="BW123" s="114">
        <f t="shared" ca="1" si="138"/>
        <v>0</v>
      </c>
      <c r="BX123" s="114">
        <f t="shared" ca="1" si="138"/>
        <v>0</v>
      </c>
      <c r="BY123" s="114">
        <f t="shared" ca="1" si="138"/>
        <v>0</v>
      </c>
      <c r="BZ123" s="114">
        <f t="shared" ca="1" si="138"/>
        <v>0</v>
      </c>
      <c r="CA123" s="114">
        <f t="shared" ca="1" si="138"/>
        <v>0</v>
      </c>
      <c r="CB123" s="114">
        <f t="shared" ca="1" si="138"/>
        <v>0</v>
      </c>
      <c r="CC123" s="114">
        <f t="shared" ca="1" si="138"/>
        <v>0</v>
      </c>
      <c r="CD123" s="114">
        <f t="shared" ca="1" si="138"/>
        <v>0</v>
      </c>
      <c r="CE123" s="114">
        <f t="shared" ca="1" si="138"/>
        <v>0</v>
      </c>
      <c r="CF123" s="114">
        <f t="shared" ca="1" si="138"/>
        <v>0</v>
      </c>
      <c r="CG123" s="114">
        <f t="shared" ca="1" si="138"/>
        <v>0</v>
      </c>
      <c r="CH123" s="114">
        <f t="shared" ca="1" si="138"/>
        <v>0</v>
      </c>
      <c r="CI123" s="114">
        <f t="shared" ca="1" si="138"/>
        <v>0</v>
      </c>
      <c r="CJ123" s="114">
        <f t="shared" ca="1" si="138"/>
        <v>0</v>
      </c>
      <c r="CK123" s="114">
        <f t="shared" ca="1" si="138"/>
        <v>0</v>
      </c>
      <c r="CL123" s="114">
        <f t="shared" ca="1" si="138"/>
        <v>0</v>
      </c>
      <c r="CM123" s="114">
        <f t="shared" ca="1" si="138"/>
        <v>0</v>
      </c>
      <c r="CN123" s="114">
        <f t="shared" ca="1" si="138"/>
        <v>0</v>
      </c>
      <c r="CO123" s="114">
        <f t="shared" ca="1" si="138"/>
        <v>0</v>
      </c>
      <c r="CP123" s="114">
        <f t="shared" ca="1" si="138"/>
        <v>0</v>
      </c>
      <c r="CQ123" s="114">
        <f t="shared" ca="1" si="138"/>
        <v>0</v>
      </c>
      <c r="CR123" s="114">
        <f t="shared" ca="1" si="138"/>
        <v>0</v>
      </c>
      <c r="CS123" s="114">
        <f t="shared" ca="1" si="138"/>
        <v>0</v>
      </c>
      <c r="CT123" s="114">
        <f t="shared" ca="1" si="138"/>
        <v>0</v>
      </c>
      <c r="CU123" s="114">
        <f t="shared" ca="1" si="138"/>
        <v>0</v>
      </c>
      <c r="CV123" s="114">
        <f t="shared" ca="1" si="138"/>
        <v>0</v>
      </c>
      <c r="CW123" s="114">
        <f t="shared" ca="1" si="138"/>
        <v>0</v>
      </c>
      <c r="CX123" s="114">
        <f t="shared" ca="1" si="138"/>
        <v>0</v>
      </c>
      <c r="CY123" s="114">
        <f t="shared" ca="1" si="138"/>
        <v>0</v>
      </c>
      <c r="CZ123" s="114">
        <f t="shared" ca="1" si="138"/>
        <v>0</v>
      </c>
      <c r="DA123" s="114">
        <f t="shared" ca="1" si="138"/>
        <v>0</v>
      </c>
      <c r="DB123" s="114">
        <f t="shared" ca="1" si="138"/>
        <v>0</v>
      </c>
      <c r="DC123" s="114">
        <f t="shared" ca="1" si="138"/>
        <v>0</v>
      </c>
      <c r="DD123" s="114">
        <f t="shared" ca="1" si="138"/>
        <v>0</v>
      </c>
      <c r="DE123" s="114">
        <f t="shared" ca="1" si="138"/>
        <v>0</v>
      </c>
      <c r="DF123" s="114">
        <f t="shared" ca="1" si="138"/>
        <v>0</v>
      </c>
      <c r="DG123" s="114">
        <f t="shared" ca="1" si="138"/>
        <v>0</v>
      </c>
      <c r="DH123" s="114">
        <f t="shared" ca="1" si="138"/>
        <v>0</v>
      </c>
      <c r="DI123" s="114">
        <f t="shared" ca="1" si="138"/>
        <v>0</v>
      </c>
      <c r="DJ123" s="114">
        <f t="shared" ca="1" si="138"/>
        <v>0</v>
      </c>
      <c r="DK123" s="114">
        <f t="shared" ca="1" si="138"/>
        <v>0</v>
      </c>
      <c r="DL123" s="114">
        <f t="shared" ca="1" si="138"/>
        <v>0</v>
      </c>
      <c r="DM123" s="114">
        <f t="shared" ca="1" si="138"/>
        <v>0</v>
      </c>
      <c r="DN123" s="114">
        <f t="shared" ca="1" si="138"/>
        <v>0</v>
      </c>
      <c r="DO123" s="114">
        <f t="shared" ca="1" si="138"/>
        <v>0</v>
      </c>
      <c r="DP123" s="114">
        <f t="shared" ca="1" si="138"/>
        <v>0</v>
      </c>
      <c r="DQ123" s="114">
        <f t="shared" ca="1" si="138"/>
        <v>0</v>
      </c>
      <c r="DR123" s="114">
        <f t="shared" ca="1" si="138"/>
        <v>0</v>
      </c>
      <c r="DS123" s="114">
        <f t="shared" ca="1" si="138"/>
        <v>0</v>
      </c>
      <c r="DT123" s="114">
        <f t="shared" ca="1" si="138"/>
        <v>0</v>
      </c>
      <c r="DU123" s="114">
        <f t="shared" ca="1" si="138"/>
        <v>0</v>
      </c>
    </row>
    <row r="124" spans="1:125" s="190" customFormat="1" ht="5.45" collapsed="1" x14ac:dyDescent="0.15">
      <c r="B124" s="974"/>
      <c r="C124" s="974"/>
      <c r="D124" s="974"/>
      <c r="E124" s="974"/>
      <c r="F124" s="974"/>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row>
    <row r="125" spans="1:125" s="81" customFormat="1" ht="14.45" x14ac:dyDescent="0.3">
      <c r="A125" s="995" t="s">
        <v>1032</v>
      </c>
      <c r="B125" s="205"/>
      <c r="C125" s="498" t="s">
        <v>1102</v>
      </c>
      <c r="E125" s="1093">
        <f ca="1">SUM(G125:DU125)</f>
        <v>0</v>
      </c>
      <c r="G125" s="114">
        <f ca="1">G$25*Inputs!$E$49*G$31*G$98/Days_in_year</f>
        <v>0</v>
      </c>
      <c r="H125" s="114">
        <f ca="1">H$25*Inputs!$E$49*H$31*H$98/Days_in_year</f>
        <v>0</v>
      </c>
      <c r="I125" s="114">
        <f ca="1">I$25*Inputs!$E$49*I$31*I$98/Days_in_year</f>
        <v>0</v>
      </c>
      <c r="J125" s="114">
        <f ca="1">J$25*Inputs!$E$49*J$31*J$98/Days_in_year</f>
        <v>0</v>
      </c>
      <c r="K125" s="114">
        <f ca="1">K$25*Inputs!$E$49*K$31*K$98/Days_in_year</f>
        <v>0</v>
      </c>
      <c r="L125" s="114">
        <f ca="1">L$25*Inputs!$E$49*L$31*L$98/Days_in_year</f>
        <v>0</v>
      </c>
      <c r="M125" s="114">
        <f ca="1">M$25*Inputs!$E$49*M$31*M$98/Days_in_year</f>
        <v>0</v>
      </c>
      <c r="N125" s="114">
        <f ca="1">N$25*Inputs!$E$49*N$31*N$98/Days_in_year</f>
        <v>0</v>
      </c>
      <c r="O125" s="114">
        <f ca="1">O$25*Inputs!$E$49*O$31*O$98/Days_in_year</f>
        <v>0</v>
      </c>
      <c r="P125" s="114">
        <f ca="1">P$25*Inputs!$E$49*P$31*P$98/Days_in_year</f>
        <v>0</v>
      </c>
      <c r="Q125" s="114">
        <f ca="1">Q$25*Inputs!$E$49*Q$31*Q$98/Days_in_year</f>
        <v>0</v>
      </c>
      <c r="R125" s="114">
        <f ca="1">R$25*Inputs!$E$49*R$31*R$98/Days_in_year</f>
        <v>0</v>
      </c>
      <c r="S125" s="114">
        <f ca="1">S$25*Inputs!$E$49*S$31*S$98/Days_in_year</f>
        <v>0</v>
      </c>
      <c r="T125" s="114">
        <f ca="1">T$25*Inputs!$E$49*T$31*T$98/Days_in_year</f>
        <v>0</v>
      </c>
      <c r="U125" s="114">
        <f ca="1">U$25*Inputs!$E$49*U$31*U$98/Days_in_year</f>
        <v>0</v>
      </c>
      <c r="V125" s="114">
        <f ca="1">V$25*Inputs!$E$49*V$31*V$98/Days_in_year</f>
        <v>0</v>
      </c>
      <c r="W125" s="114">
        <f ca="1">W$25*Inputs!$E$49*W$31*W$98/Days_in_year</f>
        <v>0</v>
      </c>
      <c r="X125" s="114">
        <f ca="1">X$25*Inputs!$E$49*X$31*X$98/Days_in_year</f>
        <v>0</v>
      </c>
      <c r="Y125" s="114">
        <f ca="1">Y$25*Inputs!$E$49*Y$31*Y$98/Days_in_year</f>
        <v>0</v>
      </c>
      <c r="Z125" s="114">
        <f ca="1">Z$25*Inputs!$E$49*Z$31*Z$98/Days_in_year</f>
        <v>0</v>
      </c>
      <c r="AA125" s="114">
        <f ca="1">AA$25*Inputs!$E$49*AA$31*AA$98/Days_in_year</f>
        <v>0</v>
      </c>
      <c r="AB125" s="114">
        <f ca="1">AB$25*Inputs!$E$49*AB$31*AB$98/Days_in_year</f>
        <v>0</v>
      </c>
      <c r="AC125" s="114">
        <f ca="1">AC$25*Inputs!$E$49*AC$31*AC$98/Days_in_year</f>
        <v>0</v>
      </c>
      <c r="AD125" s="114">
        <f ca="1">AD$25*Inputs!$E$49*AD$31*AD$98/Days_in_year</f>
        <v>0</v>
      </c>
      <c r="AE125" s="114">
        <f ca="1">AE$25*Inputs!$E$49*AE$31*AE$98/Days_in_year</f>
        <v>0</v>
      </c>
      <c r="AF125" s="114">
        <f ca="1">AF$25*Inputs!$E$49*AF$31*AF$98/Days_in_year</f>
        <v>0</v>
      </c>
      <c r="AG125" s="114">
        <f ca="1">AG$25*Inputs!$E$49*AG$31*AG$98/Days_in_year</f>
        <v>0</v>
      </c>
      <c r="AH125" s="114">
        <f ca="1">AH$25*Inputs!$E$49*AH$31*AH$98/Days_in_year</f>
        <v>0</v>
      </c>
      <c r="AI125" s="114">
        <f ca="1">AI$25*Inputs!$E$49*AI$31*AI$98/Days_in_year</f>
        <v>0</v>
      </c>
      <c r="AJ125" s="114">
        <f ca="1">AJ$25*Inputs!$E$49*AJ$31*AJ$98/Days_in_year</f>
        <v>0</v>
      </c>
      <c r="AK125" s="114">
        <f ca="1">AK$25*Inputs!$E$49*AK$31*AK$98/Days_in_year</f>
        <v>0</v>
      </c>
      <c r="AL125" s="114">
        <f ca="1">AL$25*Inputs!$E$49*AL$31*AL$98/Days_in_year</f>
        <v>0</v>
      </c>
      <c r="AM125" s="114">
        <f ca="1">AM$25*Inputs!$E$49*AM$31*AM$98/Days_in_year</f>
        <v>0</v>
      </c>
      <c r="AN125" s="114">
        <f ca="1">AN$25*Inputs!$E$49*AN$31*AN$98/Days_in_year</f>
        <v>0</v>
      </c>
      <c r="AO125" s="114">
        <f ca="1">AO$25*Inputs!$E$49*AO$31*AO$98/Days_in_year</f>
        <v>0</v>
      </c>
      <c r="AP125" s="114">
        <f ca="1">AP$25*Inputs!$E$49*AP$31*AP$98/Days_in_year</f>
        <v>0</v>
      </c>
      <c r="AQ125" s="114">
        <f ca="1">AQ$25*Inputs!$E$49*AQ$31*AQ$98/Days_in_year</f>
        <v>0</v>
      </c>
      <c r="AR125" s="114">
        <f ca="1">AR$25*Inputs!$E$49*AR$31*AR$98/Days_in_year</f>
        <v>0</v>
      </c>
      <c r="AS125" s="114">
        <f ca="1">AS$25*Inputs!$E$49*AS$31*AS$98/Days_in_year</f>
        <v>0</v>
      </c>
      <c r="AT125" s="114">
        <f ca="1">AT$25*Inputs!$E$49*AT$31*AT$98/Days_in_year</f>
        <v>0</v>
      </c>
      <c r="AU125" s="114">
        <f ca="1">AU$25*Inputs!$E$49*AU$31*AU$98/Days_in_year</f>
        <v>0</v>
      </c>
      <c r="AV125" s="114">
        <f ca="1">AV$25*Inputs!$E$49*AV$31*AV$98/Days_in_year</f>
        <v>0</v>
      </c>
      <c r="AW125" s="114">
        <f ca="1">AW$25*Inputs!$E$49*AW$31*AW$98/Days_in_year</f>
        <v>0</v>
      </c>
      <c r="AX125" s="114">
        <f ca="1">AX$25*Inputs!$E$49*AX$31*AX$98/Days_in_year</f>
        <v>0</v>
      </c>
      <c r="AY125" s="114">
        <f ca="1">AY$25*Inputs!$E$49*AY$31*AY$98/Days_in_year</f>
        <v>0</v>
      </c>
      <c r="AZ125" s="114">
        <f ca="1">AZ$25*Inputs!$E$49*AZ$31*AZ$98/Days_in_year</f>
        <v>0</v>
      </c>
      <c r="BA125" s="114">
        <f ca="1">BA$25*Inputs!$E$49*BA$31*BA$98/Days_in_year</f>
        <v>0</v>
      </c>
      <c r="BB125" s="114">
        <f ca="1">BB$25*Inputs!$E$49*BB$31*BB$98/Days_in_year</f>
        <v>0</v>
      </c>
      <c r="BC125" s="114">
        <f ca="1">BC$25*Inputs!$E$49*BC$31*BC$98/Days_in_year</f>
        <v>0</v>
      </c>
      <c r="BD125" s="114">
        <f ca="1">BD$25*Inputs!$E$49*BD$31*BD$98/Days_in_year</f>
        <v>0</v>
      </c>
      <c r="BE125" s="114">
        <f ca="1">BE$25*Inputs!$E$49*BE$31*BE$98/Days_in_year</f>
        <v>0</v>
      </c>
      <c r="BF125" s="114">
        <f ca="1">BF$25*Inputs!$E$49*BF$31*BF$98/Days_in_year</f>
        <v>0</v>
      </c>
      <c r="BG125" s="114">
        <f ca="1">BG$25*Inputs!$E$49*BG$31*BG$98/Days_in_year</f>
        <v>0</v>
      </c>
      <c r="BH125" s="114">
        <f ca="1">BH$25*Inputs!$E$49*BH$31*BH$98/Days_in_year</f>
        <v>0</v>
      </c>
      <c r="BI125" s="114">
        <f ca="1">BI$25*Inputs!$E$49*BI$31*BI$98/Days_in_year</f>
        <v>0</v>
      </c>
      <c r="BJ125" s="114">
        <f ca="1">BJ$25*Inputs!$E$49*BJ$31*BJ$98/Days_in_year</f>
        <v>0</v>
      </c>
      <c r="BK125" s="114">
        <f ca="1">BK$25*Inputs!$E$49*BK$31*BK$98/Days_in_year</f>
        <v>0</v>
      </c>
      <c r="BL125" s="114">
        <f ca="1">BL$25*Inputs!$E$49*BL$31*BL$98/Days_in_year</f>
        <v>0</v>
      </c>
      <c r="BM125" s="114">
        <f ca="1">BM$25*Inputs!$E$49*BM$31*BM$98/Days_in_year</f>
        <v>0</v>
      </c>
      <c r="BN125" s="114">
        <f ca="1">BN$25*Inputs!$E$49*BN$31*BN$98/Days_in_year</f>
        <v>0</v>
      </c>
      <c r="BO125" s="114">
        <f ca="1">BO$25*Inputs!$E$49*BO$31*BO$98/Days_in_year</f>
        <v>0</v>
      </c>
      <c r="BP125" s="114">
        <f ca="1">BP$25*Inputs!$E$49*BP$31*BP$98/Days_in_year</f>
        <v>0</v>
      </c>
      <c r="BQ125" s="114">
        <f ca="1">BQ$25*Inputs!$E$49*BQ$31*BQ$98/Days_in_year</f>
        <v>0</v>
      </c>
      <c r="BR125" s="114">
        <f ca="1">BR$25*Inputs!$E$49*BR$31*BR$98/Days_in_year</f>
        <v>0</v>
      </c>
      <c r="BS125" s="114">
        <f ca="1">BS$25*Inputs!$E$49*BS$31*BS$98/Days_in_year</f>
        <v>0</v>
      </c>
      <c r="BT125" s="114">
        <f ca="1">BT$25*Inputs!$E$49*BT$31*BT$98/Days_in_year</f>
        <v>0</v>
      </c>
      <c r="BU125" s="114">
        <f ca="1">BU$25*Inputs!$E$49*BU$31*BU$98/Days_in_year</f>
        <v>0</v>
      </c>
      <c r="BV125" s="114">
        <f ca="1">BV$25*Inputs!$E$49*BV$31*BV$98/Days_in_year</f>
        <v>0</v>
      </c>
      <c r="BW125" s="114">
        <f ca="1">BW$25*Inputs!$E$49*BW$31*BW$98/Days_in_year</f>
        <v>0</v>
      </c>
      <c r="BX125" s="114">
        <f ca="1">BX$25*Inputs!$E$49*BX$31*BX$98/Days_in_year</f>
        <v>0</v>
      </c>
      <c r="BY125" s="114">
        <f ca="1">BY$25*Inputs!$E$49*BY$31*BY$98/Days_in_year</f>
        <v>0</v>
      </c>
      <c r="BZ125" s="114">
        <f ca="1">BZ$25*Inputs!$E$49*BZ$31*BZ$98/Days_in_year</f>
        <v>0</v>
      </c>
      <c r="CA125" s="114">
        <f ca="1">CA$25*Inputs!$E$49*CA$31*CA$98/Days_in_year</f>
        <v>0</v>
      </c>
      <c r="CB125" s="114">
        <f ca="1">CB$25*Inputs!$E$49*CB$31*CB$98/Days_in_year</f>
        <v>0</v>
      </c>
      <c r="CC125" s="114">
        <f ca="1">CC$25*Inputs!$E$49*CC$31*CC$98/Days_in_year</f>
        <v>0</v>
      </c>
      <c r="CD125" s="114">
        <f ca="1">CD$25*Inputs!$E$49*CD$31*CD$98/Days_in_year</f>
        <v>0</v>
      </c>
      <c r="CE125" s="114">
        <f ca="1">CE$25*Inputs!$E$49*CE$31*CE$98/Days_in_year</f>
        <v>0</v>
      </c>
      <c r="CF125" s="114">
        <f ca="1">CF$25*Inputs!$E$49*CF$31*CF$98/Days_in_year</f>
        <v>0</v>
      </c>
      <c r="CG125" s="114">
        <f ca="1">CG$25*Inputs!$E$49*CG$31*CG$98/Days_in_year</f>
        <v>0</v>
      </c>
      <c r="CH125" s="114">
        <f ca="1">CH$25*Inputs!$E$49*CH$31*CH$98/Days_in_year</f>
        <v>0</v>
      </c>
      <c r="CI125" s="114">
        <f ca="1">CI$25*Inputs!$E$49*CI$31*CI$98/Days_in_year</f>
        <v>0</v>
      </c>
      <c r="CJ125" s="114">
        <f ca="1">CJ$25*Inputs!$E$49*CJ$31*CJ$98/Days_in_year</f>
        <v>0</v>
      </c>
      <c r="CK125" s="114">
        <f ca="1">CK$25*Inputs!$E$49*CK$31*CK$98/Days_in_year</f>
        <v>0</v>
      </c>
      <c r="CL125" s="114">
        <f ca="1">CL$25*Inputs!$E$49*CL$31*CL$98/Days_in_year</f>
        <v>0</v>
      </c>
      <c r="CM125" s="114">
        <f ca="1">CM$25*Inputs!$E$49*CM$31*CM$98/Days_in_year</f>
        <v>0</v>
      </c>
      <c r="CN125" s="114">
        <f ca="1">CN$25*Inputs!$E$49*CN$31*CN$98/Days_in_year</f>
        <v>0</v>
      </c>
      <c r="CO125" s="114">
        <f ca="1">CO$25*Inputs!$E$49*CO$31*CO$98/Days_in_year</f>
        <v>0</v>
      </c>
      <c r="CP125" s="114">
        <f ca="1">CP$25*Inputs!$E$49*CP$31*CP$98/Days_in_year</f>
        <v>0</v>
      </c>
      <c r="CQ125" s="114">
        <f ca="1">CQ$25*Inputs!$E$49*CQ$31*CQ$98/Days_in_year</f>
        <v>0</v>
      </c>
      <c r="CR125" s="114">
        <f ca="1">CR$25*Inputs!$E$49*CR$31*CR$98/Days_in_year</f>
        <v>0</v>
      </c>
      <c r="CS125" s="114">
        <f ca="1">CS$25*Inputs!$E$49*CS$31*CS$98/Days_in_year</f>
        <v>0</v>
      </c>
      <c r="CT125" s="114">
        <f ca="1">CT$25*Inputs!$E$49*CT$31*CT$98/Days_in_year</f>
        <v>0</v>
      </c>
      <c r="CU125" s="114">
        <f ca="1">CU$25*Inputs!$E$49*CU$31*CU$98/Days_in_year</f>
        <v>0</v>
      </c>
      <c r="CV125" s="114">
        <f ca="1">CV$25*Inputs!$E$49*CV$31*CV$98/Days_in_year</f>
        <v>0</v>
      </c>
      <c r="CW125" s="114">
        <f ca="1">CW$25*Inputs!$E$49*CW$31*CW$98/Days_in_year</f>
        <v>0</v>
      </c>
      <c r="CX125" s="114">
        <f ca="1">CX$25*Inputs!$E$49*CX$31*CX$98/Days_in_year</f>
        <v>0</v>
      </c>
      <c r="CY125" s="114">
        <f ca="1">CY$25*Inputs!$E$49*CY$31*CY$98/Days_in_year</f>
        <v>0</v>
      </c>
      <c r="CZ125" s="114">
        <f ca="1">CZ$25*Inputs!$E$49*CZ$31*CZ$98/Days_in_year</f>
        <v>0</v>
      </c>
      <c r="DA125" s="114">
        <f ca="1">DA$25*Inputs!$E$49*DA$31*DA$98/Days_in_year</f>
        <v>0</v>
      </c>
      <c r="DB125" s="114">
        <f ca="1">DB$25*Inputs!$E$49*DB$31*DB$98/Days_in_year</f>
        <v>0</v>
      </c>
      <c r="DC125" s="114">
        <f ca="1">DC$25*Inputs!$E$49*DC$31*DC$98/Days_in_year</f>
        <v>0</v>
      </c>
      <c r="DD125" s="114">
        <f ca="1">DD$25*Inputs!$E$49*DD$31*DD$98/Days_in_year</f>
        <v>0</v>
      </c>
      <c r="DE125" s="114">
        <f ca="1">DE$25*Inputs!$E$49*DE$31*DE$98/Days_in_year</f>
        <v>0</v>
      </c>
      <c r="DF125" s="114">
        <f ca="1">DF$25*Inputs!$E$49*DF$31*DF$98/Days_in_year</f>
        <v>0</v>
      </c>
      <c r="DG125" s="114">
        <f ca="1">DG$25*Inputs!$E$49*DG$31*DG$98/Days_in_year</f>
        <v>0</v>
      </c>
      <c r="DH125" s="114">
        <f ca="1">DH$25*Inputs!$E$49*DH$31*DH$98/Days_in_year</f>
        <v>0</v>
      </c>
      <c r="DI125" s="114">
        <f ca="1">DI$25*Inputs!$E$49*DI$31*DI$98/Days_in_year</f>
        <v>0</v>
      </c>
      <c r="DJ125" s="114">
        <f ca="1">DJ$25*Inputs!$E$49*DJ$31*DJ$98/Days_in_year</f>
        <v>0</v>
      </c>
      <c r="DK125" s="114">
        <f ca="1">DK$25*Inputs!$E$49*DK$31*DK$98/Days_in_year</f>
        <v>0</v>
      </c>
      <c r="DL125" s="114">
        <f ca="1">DL$25*Inputs!$E$49*DL$31*DL$98/Days_in_year</f>
        <v>0</v>
      </c>
      <c r="DM125" s="114">
        <f ca="1">DM$25*Inputs!$E$49*DM$31*DM$98/Days_in_year</f>
        <v>0</v>
      </c>
      <c r="DN125" s="114">
        <f ca="1">DN$25*Inputs!$E$49*DN$31*DN$98/Days_in_year</f>
        <v>0</v>
      </c>
      <c r="DO125" s="114">
        <f ca="1">DO$25*Inputs!$E$49*DO$31*DO$98/Days_in_year</f>
        <v>0</v>
      </c>
      <c r="DP125" s="114">
        <f ca="1">DP$25*Inputs!$E$49*DP$31*DP$98/Days_in_year</f>
        <v>0</v>
      </c>
      <c r="DQ125" s="114">
        <f ca="1">DQ$25*Inputs!$E$49*DQ$31*DQ$98/Days_in_year</f>
        <v>0</v>
      </c>
      <c r="DR125" s="114">
        <f ca="1">DR$25*Inputs!$E$49*DR$31*DR$98/Days_in_year</f>
        <v>0</v>
      </c>
      <c r="DS125" s="114">
        <f ca="1">DS$25*Inputs!$E$49*DS$31*DS$98/Days_in_year</f>
        <v>0</v>
      </c>
      <c r="DT125" s="114">
        <f ca="1">DT$25*Inputs!$E$49*DT$31*DT$98/Days_in_year</f>
        <v>0</v>
      </c>
      <c r="DU125" s="114">
        <f ca="1">DU$25*Inputs!$E$49*DU$31*DU$98/Days_in_year</f>
        <v>0</v>
      </c>
    </row>
    <row r="126" spans="1:125" s="190" customFormat="1" ht="5.45" x14ac:dyDescent="0.15">
      <c r="B126" s="975"/>
      <c r="C126" s="500"/>
      <c r="E126" s="568"/>
    </row>
    <row r="127" spans="1:125" s="81" customFormat="1" ht="14.45" hidden="1" outlineLevel="1" x14ac:dyDescent="0.3">
      <c r="A127" s="752">
        <v>0</v>
      </c>
      <c r="B127" s="752">
        <v>0</v>
      </c>
      <c r="C127" s="752">
        <v>0</v>
      </c>
      <c r="D127" s="752">
        <v>0</v>
      </c>
      <c r="E127" s="752">
        <v>0</v>
      </c>
      <c r="F127" s="752">
        <v>0</v>
      </c>
      <c r="G127" s="114">
        <f ca="1">G125</f>
        <v>0</v>
      </c>
      <c r="H127" s="114">
        <f t="shared" ref="H127:BS127" ca="1" si="139">H125</f>
        <v>0</v>
      </c>
      <c r="I127" s="114">
        <f t="shared" ca="1" si="139"/>
        <v>0</v>
      </c>
      <c r="J127" s="114">
        <f t="shared" ca="1" si="139"/>
        <v>0</v>
      </c>
      <c r="K127" s="114">
        <f t="shared" ca="1" si="139"/>
        <v>0</v>
      </c>
      <c r="L127" s="114">
        <f t="shared" ca="1" si="139"/>
        <v>0</v>
      </c>
      <c r="M127" s="114">
        <f t="shared" ca="1" si="139"/>
        <v>0</v>
      </c>
      <c r="N127" s="114">
        <f t="shared" ca="1" si="139"/>
        <v>0</v>
      </c>
      <c r="O127" s="114">
        <f t="shared" ca="1" si="139"/>
        <v>0</v>
      </c>
      <c r="P127" s="114">
        <f t="shared" ca="1" si="139"/>
        <v>0</v>
      </c>
      <c r="Q127" s="114">
        <f t="shared" ca="1" si="139"/>
        <v>0</v>
      </c>
      <c r="R127" s="114">
        <f t="shared" ca="1" si="139"/>
        <v>0</v>
      </c>
      <c r="S127" s="114">
        <f t="shared" ca="1" si="139"/>
        <v>0</v>
      </c>
      <c r="T127" s="114">
        <f t="shared" ca="1" si="139"/>
        <v>0</v>
      </c>
      <c r="U127" s="114">
        <f t="shared" ca="1" si="139"/>
        <v>0</v>
      </c>
      <c r="V127" s="114">
        <f t="shared" ca="1" si="139"/>
        <v>0</v>
      </c>
      <c r="W127" s="114">
        <f t="shared" ca="1" si="139"/>
        <v>0</v>
      </c>
      <c r="X127" s="114">
        <f t="shared" ca="1" si="139"/>
        <v>0</v>
      </c>
      <c r="Y127" s="114">
        <f t="shared" ca="1" si="139"/>
        <v>0</v>
      </c>
      <c r="Z127" s="114">
        <f t="shared" ca="1" si="139"/>
        <v>0</v>
      </c>
      <c r="AA127" s="114">
        <f t="shared" ca="1" si="139"/>
        <v>0</v>
      </c>
      <c r="AB127" s="114">
        <f t="shared" ca="1" si="139"/>
        <v>0</v>
      </c>
      <c r="AC127" s="114">
        <f t="shared" ca="1" si="139"/>
        <v>0</v>
      </c>
      <c r="AD127" s="114">
        <f t="shared" ca="1" si="139"/>
        <v>0</v>
      </c>
      <c r="AE127" s="114">
        <f t="shared" ca="1" si="139"/>
        <v>0</v>
      </c>
      <c r="AF127" s="114">
        <f t="shared" ca="1" si="139"/>
        <v>0</v>
      </c>
      <c r="AG127" s="114">
        <f t="shared" ca="1" si="139"/>
        <v>0</v>
      </c>
      <c r="AH127" s="114">
        <f t="shared" ca="1" si="139"/>
        <v>0</v>
      </c>
      <c r="AI127" s="114">
        <f t="shared" ca="1" si="139"/>
        <v>0</v>
      </c>
      <c r="AJ127" s="114">
        <f t="shared" ca="1" si="139"/>
        <v>0</v>
      </c>
      <c r="AK127" s="114">
        <f t="shared" ca="1" si="139"/>
        <v>0</v>
      </c>
      <c r="AL127" s="114">
        <f t="shared" ca="1" si="139"/>
        <v>0</v>
      </c>
      <c r="AM127" s="114">
        <f t="shared" ca="1" si="139"/>
        <v>0</v>
      </c>
      <c r="AN127" s="114">
        <f t="shared" ca="1" si="139"/>
        <v>0</v>
      </c>
      <c r="AO127" s="114">
        <f t="shared" ca="1" si="139"/>
        <v>0</v>
      </c>
      <c r="AP127" s="114">
        <f t="shared" ca="1" si="139"/>
        <v>0</v>
      </c>
      <c r="AQ127" s="114">
        <f t="shared" ca="1" si="139"/>
        <v>0</v>
      </c>
      <c r="AR127" s="114">
        <f t="shared" ca="1" si="139"/>
        <v>0</v>
      </c>
      <c r="AS127" s="114">
        <f t="shared" ca="1" si="139"/>
        <v>0</v>
      </c>
      <c r="AT127" s="114">
        <f t="shared" ca="1" si="139"/>
        <v>0</v>
      </c>
      <c r="AU127" s="114">
        <f t="shared" ca="1" si="139"/>
        <v>0</v>
      </c>
      <c r="AV127" s="114">
        <f t="shared" ca="1" si="139"/>
        <v>0</v>
      </c>
      <c r="AW127" s="114">
        <f t="shared" ca="1" si="139"/>
        <v>0</v>
      </c>
      <c r="AX127" s="114">
        <f t="shared" ca="1" si="139"/>
        <v>0</v>
      </c>
      <c r="AY127" s="114">
        <f t="shared" ca="1" si="139"/>
        <v>0</v>
      </c>
      <c r="AZ127" s="114">
        <f t="shared" ca="1" si="139"/>
        <v>0</v>
      </c>
      <c r="BA127" s="114">
        <f t="shared" ca="1" si="139"/>
        <v>0</v>
      </c>
      <c r="BB127" s="114">
        <f t="shared" ca="1" si="139"/>
        <v>0</v>
      </c>
      <c r="BC127" s="114">
        <f t="shared" ca="1" si="139"/>
        <v>0</v>
      </c>
      <c r="BD127" s="114">
        <f t="shared" ca="1" si="139"/>
        <v>0</v>
      </c>
      <c r="BE127" s="114">
        <f t="shared" ca="1" si="139"/>
        <v>0</v>
      </c>
      <c r="BF127" s="114">
        <f t="shared" ca="1" si="139"/>
        <v>0</v>
      </c>
      <c r="BG127" s="114">
        <f t="shared" ca="1" si="139"/>
        <v>0</v>
      </c>
      <c r="BH127" s="114">
        <f t="shared" ca="1" si="139"/>
        <v>0</v>
      </c>
      <c r="BI127" s="114">
        <f t="shared" ca="1" si="139"/>
        <v>0</v>
      </c>
      <c r="BJ127" s="114">
        <f t="shared" ca="1" si="139"/>
        <v>0</v>
      </c>
      <c r="BK127" s="114">
        <f t="shared" ca="1" si="139"/>
        <v>0</v>
      </c>
      <c r="BL127" s="114">
        <f t="shared" ca="1" si="139"/>
        <v>0</v>
      </c>
      <c r="BM127" s="114">
        <f t="shared" ca="1" si="139"/>
        <v>0</v>
      </c>
      <c r="BN127" s="114">
        <f t="shared" ca="1" si="139"/>
        <v>0</v>
      </c>
      <c r="BO127" s="114">
        <f t="shared" ca="1" si="139"/>
        <v>0</v>
      </c>
      <c r="BP127" s="114">
        <f t="shared" ca="1" si="139"/>
        <v>0</v>
      </c>
      <c r="BQ127" s="114">
        <f t="shared" ca="1" si="139"/>
        <v>0</v>
      </c>
      <c r="BR127" s="114">
        <f t="shared" ca="1" si="139"/>
        <v>0</v>
      </c>
      <c r="BS127" s="114">
        <f t="shared" ca="1" si="139"/>
        <v>0</v>
      </c>
      <c r="BT127" s="114">
        <f t="shared" ref="BT127:DU127" ca="1" si="140">BT125</f>
        <v>0</v>
      </c>
      <c r="BU127" s="114">
        <f t="shared" ca="1" si="140"/>
        <v>0</v>
      </c>
      <c r="BV127" s="114">
        <f t="shared" ca="1" si="140"/>
        <v>0</v>
      </c>
      <c r="BW127" s="114">
        <f t="shared" ca="1" si="140"/>
        <v>0</v>
      </c>
      <c r="BX127" s="114">
        <f t="shared" ca="1" si="140"/>
        <v>0</v>
      </c>
      <c r="BY127" s="114">
        <f t="shared" ca="1" si="140"/>
        <v>0</v>
      </c>
      <c r="BZ127" s="114">
        <f t="shared" ca="1" si="140"/>
        <v>0</v>
      </c>
      <c r="CA127" s="114">
        <f t="shared" ca="1" si="140"/>
        <v>0</v>
      </c>
      <c r="CB127" s="114">
        <f t="shared" ca="1" si="140"/>
        <v>0</v>
      </c>
      <c r="CC127" s="114">
        <f t="shared" ca="1" si="140"/>
        <v>0</v>
      </c>
      <c r="CD127" s="114">
        <f t="shared" ca="1" si="140"/>
        <v>0</v>
      </c>
      <c r="CE127" s="114">
        <f t="shared" ca="1" si="140"/>
        <v>0</v>
      </c>
      <c r="CF127" s="114">
        <f t="shared" ca="1" si="140"/>
        <v>0</v>
      </c>
      <c r="CG127" s="114">
        <f t="shared" ca="1" si="140"/>
        <v>0</v>
      </c>
      <c r="CH127" s="114">
        <f t="shared" ca="1" si="140"/>
        <v>0</v>
      </c>
      <c r="CI127" s="114">
        <f t="shared" ca="1" si="140"/>
        <v>0</v>
      </c>
      <c r="CJ127" s="114">
        <f t="shared" ca="1" si="140"/>
        <v>0</v>
      </c>
      <c r="CK127" s="114">
        <f t="shared" ca="1" si="140"/>
        <v>0</v>
      </c>
      <c r="CL127" s="114">
        <f t="shared" ca="1" si="140"/>
        <v>0</v>
      </c>
      <c r="CM127" s="114">
        <f t="shared" ca="1" si="140"/>
        <v>0</v>
      </c>
      <c r="CN127" s="114">
        <f t="shared" ca="1" si="140"/>
        <v>0</v>
      </c>
      <c r="CO127" s="114">
        <f t="shared" ca="1" si="140"/>
        <v>0</v>
      </c>
      <c r="CP127" s="114">
        <f t="shared" ca="1" si="140"/>
        <v>0</v>
      </c>
      <c r="CQ127" s="114">
        <f t="shared" ca="1" si="140"/>
        <v>0</v>
      </c>
      <c r="CR127" s="114">
        <f t="shared" ca="1" si="140"/>
        <v>0</v>
      </c>
      <c r="CS127" s="114">
        <f t="shared" ca="1" si="140"/>
        <v>0</v>
      </c>
      <c r="CT127" s="114">
        <f t="shared" ca="1" si="140"/>
        <v>0</v>
      </c>
      <c r="CU127" s="114">
        <f t="shared" ca="1" si="140"/>
        <v>0</v>
      </c>
      <c r="CV127" s="114">
        <f t="shared" ca="1" si="140"/>
        <v>0</v>
      </c>
      <c r="CW127" s="114">
        <f t="shared" ca="1" si="140"/>
        <v>0</v>
      </c>
      <c r="CX127" s="114">
        <f t="shared" ca="1" si="140"/>
        <v>0</v>
      </c>
      <c r="CY127" s="114">
        <f t="shared" ca="1" si="140"/>
        <v>0</v>
      </c>
      <c r="CZ127" s="114">
        <f t="shared" ca="1" si="140"/>
        <v>0</v>
      </c>
      <c r="DA127" s="114">
        <f t="shared" ca="1" si="140"/>
        <v>0</v>
      </c>
      <c r="DB127" s="114">
        <f t="shared" ca="1" si="140"/>
        <v>0</v>
      </c>
      <c r="DC127" s="114">
        <f t="shared" ca="1" si="140"/>
        <v>0</v>
      </c>
      <c r="DD127" s="114">
        <f t="shared" ca="1" si="140"/>
        <v>0</v>
      </c>
      <c r="DE127" s="114">
        <f t="shared" ca="1" si="140"/>
        <v>0</v>
      </c>
      <c r="DF127" s="114">
        <f t="shared" ca="1" si="140"/>
        <v>0</v>
      </c>
      <c r="DG127" s="114">
        <f t="shared" ca="1" si="140"/>
        <v>0</v>
      </c>
      <c r="DH127" s="114">
        <f t="shared" ca="1" si="140"/>
        <v>0</v>
      </c>
      <c r="DI127" s="114">
        <f t="shared" ca="1" si="140"/>
        <v>0</v>
      </c>
      <c r="DJ127" s="114">
        <f t="shared" ca="1" si="140"/>
        <v>0</v>
      </c>
      <c r="DK127" s="114">
        <f t="shared" ca="1" si="140"/>
        <v>0</v>
      </c>
      <c r="DL127" s="114">
        <f t="shared" ca="1" si="140"/>
        <v>0</v>
      </c>
      <c r="DM127" s="114">
        <f t="shared" ca="1" si="140"/>
        <v>0</v>
      </c>
      <c r="DN127" s="114">
        <f t="shared" ca="1" si="140"/>
        <v>0</v>
      </c>
      <c r="DO127" s="114">
        <f t="shared" ca="1" si="140"/>
        <v>0</v>
      </c>
      <c r="DP127" s="114">
        <f t="shared" ca="1" si="140"/>
        <v>0</v>
      </c>
      <c r="DQ127" s="114">
        <f t="shared" ca="1" si="140"/>
        <v>0</v>
      </c>
      <c r="DR127" s="114">
        <f t="shared" ca="1" si="140"/>
        <v>0</v>
      </c>
      <c r="DS127" s="114">
        <f t="shared" ca="1" si="140"/>
        <v>0</v>
      </c>
      <c r="DT127" s="114">
        <f t="shared" ca="1" si="140"/>
        <v>0</v>
      </c>
      <c r="DU127" s="114">
        <f t="shared" ca="1" si="140"/>
        <v>0</v>
      </c>
    </row>
    <row r="128" spans="1:125" s="190" customFormat="1" ht="5.45" hidden="1" outlineLevel="1" x14ac:dyDescent="0.15">
      <c r="B128" s="974"/>
      <c r="C128" s="974"/>
      <c r="D128" s="974"/>
      <c r="E128" s="974"/>
      <c r="F128" s="974"/>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row>
    <row r="129" spans="1:126" s="115" customFormat="1" collapsed="1" thickBot="1" x14ac:dyDescent="0.35">
      <c r="C129" s="208" t="s">
        <v>1110</v>
      </c>
      <c r="E129" s="576">
        <f ca="1">SUM(G129:DU129)</f>
        <v>175908.66352739726</v>
      </c>
      <c r="G129" s="576">
        <f ca="1">G113+G117+G121+G125</f>
        <v>0</v>
      </c>
      <c r="H129" s="576">
        <f t="shared" ref="H129:BS129" ca="1" si="141">H113+H117+H121+H125</f>
        <v>0</v>
      </c>
      <c r="I129" s="576">
        <f t="shared" ca="1" si="141"/>
        <v>0</v>
      </c>
      <c r="J129" s="576">
        <f t="shared" ca="1" si="141"/>
        <v>0</v>
      </c>
      <c r="K129" s="576">
        <f t="shared" ca="1" si="141"/>
        <v>0</v>
      </c>
      <c r="L129" s="576">
        <f t="shared" ca="1" si="141"/>
        <v>0</v>
      </c>
      <c r="M129" s="576">
        <f t="shared" ca="1" si="141"/>
        <v>0</v>
      </c>
      <c r="N129" s="576">
        <f t="shared" ca="1" si="141"/>
        <v>0</v>
      </c>
      <c r="O129" s="576">
        <f t="shared" ca="1" si="141"/>
        <v>0</v>
      </c>
      <c r="P129" s="576">
        <f t="shared" ca="1" si="141"/>
        <v>0</v>
      </c>
      <c r="Q129" s="576">
        <f t="shared" ca="1" si="141"/>
        <v>0</v>
      </c>
      <c r="R129" s="576">
        <f t="shared" ca="1" si="141"/>
        <v>0</v>
      </c>
      <c r="S129" s="576">
        <f t="shared" ca="1" si="141"/>
        <v>9724.6575342465749</v>
      </c>
      <c r="T129" s="576">
        <f t="shared" ca="1" si="141"/>
        <v>8783.5616438356155</v>
      </c>
      <c r="U129" s="576">
        <f t="shared" ca="1" si="141"/>
        <v>9724.6575342465749</v>
      </c>
      <c r="V129" s="576">
        <f t="shared" ca="1" si="141"/>
        <v>9646.2328767123272</v>
      </c>
      <c r="W129" s="576">
        <f t="shared" ca="1" si="141"/>
        <v>9967.7739726027394</v>
      </c>
      <c r="X129" s="576">
        <f t="shared" ca="1" si="141"/>
        <v>9646.2328767123272</v>
      </c>
      <c r="Y129" s="576">
        <f t="shared" ca="1" si="141"/>
        <v>9967.7739726027394</v>
      </c>
      <c r="Z129" s="576">
        <f t="shared" ca="1" si="141"/>
        <v>9967.7739726027394</v>
      </c>
      <c r="AA129" s="576">
        <f t="shared" ca="1" si="141"/>
        <v>9646.2328767123272</v>
      </c>
      <c r="AB129" s="576">
        <f t="shared" ca="1" si="141"/>
        <v>9967.7739726027394</v>
      </c>
      <c r="AC129" s="576">
        <f t="shared" ca="1" si="141"/>
        <v>9646.2328767123272</v>
      </c>
      <c r="AD129" s="576">
        <f t="shared" ca="1" si="141"/>
        <v>9967.7739726027394</v>
      </c>
      <c r="AE129" s="576">
        <f t="shared" ca="1" si="141"/>
        <v>9967.7739726027394</v>
      </c>
      <c r="AF129" s="576">
        <f t="shared" ca="1" si="141"/>
        <v>9324.6917808219168</v>
      </c>
      <c r="AG129" s="576">
        <f t="shared" ca="1" si="141"/>
        <v>9967.7739726027394</v>
      </c>
      <c r="AH129" s="576">
        <f t="shared" ca="1" si="141"/>
        <v>9887.3886986301368</v>
      </c>
      <c r="AI129" s="576">
        <f t="shared" ca="1" si="141"/>
        <v>10216.968321917808</v>
      </c>
      <c r="AJ129" s="576">
        <f t="shared" ca="1" si="141"/>
        <v>9887.3886986301368</v>
      </c>
      <c r="AK129" s="576">
        <f t="shared" ca="1" si="141"/>
        <v>0</v>
      </c>
      <c r="AL129" s="576">
        <f t="shared" ca="1" si="141"/>
        <v>0</v>
      </c>
      <c r="AM129" s="576">
        <f t="shared" ca="1" si="141"/>
        <v>0</v>
      </c>
      <c r="AN129" s="576">
        <f t="shared" ca="1" si="141"/>
        <v>0</v>
      </c>
      <c r="AO129" s="576">
        <f t="shared" ca="1" si="141"/>
        <v>0</v>
      </c>
      <c r="AP129" s="576">
        <f t="shared" ca="1" si="141"/>
        <v>0</v>
      </c>
      <c r="AQ129" s="576">
        <f t="shared" ca="1" si="141"/>
        <v>0</v>
      </c>
      <c r="AR129" s="576">
        <f t="shared" ca="1" si="141"/>
        <v>0</v>
      </c>
      <c r="AS129" s="576">
        <f t="shared" ca="1" si="141"/>
        <v>0</v>
      </c>
      <c r="AT129" s="576">
        <f t="shared" ca="1" si="141"/>
        <v>0</v>
      </c>
      <c r="AU129" s="576">
        <f t="shared" ca="1" si="141"/>
        <v>0</v>
      </c>
      <c r="AV129" s="576">
        <f t="shared" ca="1" si="141"/>
        <v>0</v>
      </c>
      <c r="AW129" s="576">
        <f t="shared" ca="1" si="141"/>
        <v>0</v>
      </c>
      <c r="AX129" s="576">
        <f t="shared" ca="1" si="141"/>
        <v>0</v>
      </c>
      <c r="AY129" s="576">
        <f t="shared" ca="1" si="141"/>
        <v>0</v>
      </c>
      <c r="AZ129" s="576">
        <f t="shared" ca="1" si="141"/>
        <v>0</v>
      </c>
      <c r="BA129" s="576">
        <f t="shared" ca="1" si="141"/>
        <v>0</v>
      </c>
      <c r="BB129" s="576">
        <f t="shared" ca="1" si="141"/>
        <v>0</v>
      </c>
      <c r="BC129" s="576">
        <f t="shared" ca="1" si="141"/>
        <v>0</v>
      </c>
      <c r="BD129" s="576">
        <f t="shared" ca="1" si="141"/>
        <v>0</v>
      </c>
      <c r="BE129" s="576">
        <f t="shared" ca="1" si="141"/>
        <v>0</v>
      </c>
      <c r="BF129" s="576">
        <f t="shared" ca="1" si="141"/>
        <v>0</v>
      </c>
      <c r="BG129" s="576">
        <f t="shared" ca="1" si="141"/>
        <v>0</v>
      </c>
      <c r="BH129" s="576">
        <f t="shared" ca="1" si="141"/>
        <v>0</v>
      </c>
      <c r="BI129" s="576">
        <f t="shared" ca="1" si="141"/>
        <v>0</v>
      </c>
      <c r="BJ129" s="576">
        <f t="shared" ca="1" si="141"/>
        <v>0</v>
      </c>
      <c r="BK129" s="576">
        <f t="shared" ca="1" si="141"/>
        <v>0</v>
      </c>
      <c r="BL129" s="576">
        <f t="shared" ca="1" si="141"/>
        <v>0</v>
      </c>
      <c r="BM129" s="576">
        <f t="shared" ca="1" si="141"/>
        <v>0</v>
      </c>
      <c r="BN129" s="576">
        <f t="shared" ca="1" si="141"/>
        <v>0</v>
      </c>
      <c r="BO129" s="576">
        <f t="shared" ca="1" si="141"/>
        <v>0</v>
      </c>
      <c r="BP129" s="576">
        <f t="shared" ca="1" si="141"/>
        <v>0</v>
      </c>
      <c r="BQ129" s="576">
        <f t="shared" ca="1" si="141"/>
        <v>0</v>
      </c>
      <c r="BR129" s="576">
        <f t="shared" ca="1" si="141"/>
        <v>0</v>
      </c>
      <c r="BS129" s="576">
        <f t="shared" ca="1" si="141"/>
        <v>0</v>
      </c>
      <c r="BT129" s="576">
        <f t="shared" ref="BT129:DU129" ca="1" si="142">BT113+BT117+BT121+BT125</f>
        <v>0</v>
      </c>
      <c r="BU129" s="576">
        <f t="shared" ca="1" si="142"/>
        <v>0</v>
      </c>
      <c r="BV129" s="576">
        <f t="shared" ca="1" si="142"/>
        <v>0</v>
      </c>
      <c r="BW129" s="576">
        <f t="shared" ca="1" si="142"/>
        <v>0</v>
      </c>
      <c r="BX129" s="576">
        <f t="shared" ca="1" si="142"/>
        <v>0</v>
      </c>
      <c r="BY129" s="576">
        <f t="shared" ca="1" si="142"/>
        <v>0</v>
      </c>
      <c r="BZ129" s="576">
        <f t="shared" ca="1" si="142"/>
        <v>0</v>
      </c>
      <c r="CA129" s="576">
        <f t="shared" ca="1" si="142"/>
        <v>0</v>
      </c>
      <c r="CB129" s="576">
        <f t="shared" ca="1" si="142"/>
        <v>0</v>
      </c>
      <c r="CC129" s="576">
        <f t="shared" ca="1" si="142"/>
        <v>0</v>
      </c>
      <c r="CD129" s="576">
        <f t="shared" ca="1" si="142"/>
        <v>0</v>
      </c>
      <c r="CE129" s="576">
        <f t="shared" ca="1" si="142"/>
        <v>0</v>
      </c>
      <c r="CF129" s="576">
        <f t="shared" ca="1" si="142"/>
        <v>0</v>
      </c>
      <c r="CG129" s="576">
        <f t="shared" ca="1" si="142"/>
        <v>0</v>
      </c>
      <c r="CH129" s="576">
        <f t="shared" ca="1" si="142"/>
        <v>0</v>
      </c>
      <c r="CI129" s="576">
        <f t="shared" ca="1" si="142"/>
        <v>0</v>
      </c>
      <c r="CJ129" s="576">
        <f t="shared" ca="1" si="142"/>
        <v>0</v>
      </c>
      <c r="CK129" s="576">
        <f t="shared" ca="1" si="142"/>
        <v>0</v>
      </c>
      <c r="CL129" s="576">
        <f t="shared" ca="1" si="142"/>
        <v>0</v>
      </c>
      <c r="CM129" s="576">
        <f t="shared" ca="1" si="142"/>
        <v>0</v>
      </c>
      <c r="CN129" s="576">
        <f t="shared" ca="1" si="142"/>
        <v>0</v>
      </c>
      <c r="CO129" s="576">
        <f t="shared" ca="1" si="142"/>
        <v>0</v>
      </c>
      <c r="CP129" s="576">
        <f t="shared" ca="1" si="142"/>
        <v>0</v>
      </c>
      <c r="CQ129" s="576">
        <f t="shared" ca="1" si="142"/>
        <v>0</v>
      </c>
      <c r="CR129" s="576">
        <f t="shared" ca="1" si="142"/>
        <v>0</v>
      </c>
      <c r="CS129" s="576">
        <f t="shared" ca="1" si="142"/>
        <v>0</v>
      </c>
      <c r="CT129" s="576">
        <f t="shared" ca="1" si="142"/>
        <v>0</v>
      </c>
      <c r="CU129" s="576">
        <f t="shared" ca="1" si="142"/>
        <v>0</v>
      </c>
      <c r="CV129" s="576">
        <f t="shared" ca="1" si="142"/>
        <v>0</v>
      </c>
      <c r="CW129" s="576">
        <f t="shared" ca="1" si="142"/>
        <v>0</v>
      </c>
      <c r="CX129" s="576">
        <f t="shared" ca="1" si="142"/>
        <v>0</v>
      </c>
      <c r="CY129" s="576">
        <f t="shared" ca="1" si="142"/>
        <v>0</v>
      </c>
      <c r="CZ129" s="576">
        <f t="shared" ca="1" si="142"/>
        <v>0</v>
      </c>
      <c r="DA129" s="576">
        <f t="shared" ca="1" si="142"/>
        <v>0</v>
      </c>
      <c r="DB129" s="576">
        <f t="shared" ca="1" si="142"/>
        <v>0</v>
      </c>
      <c r="DC129" s="576">
        <f t="shared" ca="1" si="142"/>
        <v>0</v>
      </c>
      <c r="DD129" s="576">
        <f t="shared" ca="1" si="142"/>
        <v>0</v>
      </c>
      <c r="DE129" s="576">
        <f t="shared" ca="1" si="142"/>
        <v>0</v>
      </c>
      <c r="DF129" s="576">
        <f t="shared" ca="1" si="142"/>
        <v>0</v>
      </c>
      <c r="DG129" s="576">
        <f t="shared" ca="1" si="142"/>
        <v>0</v>
      </c>
      <c r="DH129" s="576">
        <f t="shared" ca="1" si="142"/>
        <v>0</v>
      </c>
      <c r="DI129" s="576">
        <f t="shared" ca="1" si="142"/>
        <v>0</v>
      </c>
      <c r="DJ129" s="576">
        <f t="shared" ca="1" si="142"/>
        <v>0</v>
      </c>
      <c r="DK129" s="576">
        <f t="shared" ca="1" si="142"/>
        <v>0</v>
      </c>
      <c r="DL129" s="576">
        <f t="shared" ca="1" si="142"/>
        <v>0</v>
      </c>
      <c r="DM129" s="576">
        <f t="shared" ca="1" si="142"/>
        <v>0</v>
      </c>
      <c r="DN129" s="576">
        <f t="shared" ca="1" si="142"/>
        <v>0</v>
      </c>
      <c r="DO129" s="576">
        <f t="shared" ca="1" si="142"/>
        <v>0</v>
      </c>
      <c r="DP129" s="576">
        <f t="shared" ca="1" si="142"/>
        <v>0</v>
      </c>
      <c r="DQ129" s="576">
        <f t="shared" ca="1" si="142"/>
        <v>0</v>
      </c>
      <c r="DR129" s="576">
        <f t="shared" ca="1" si="142"/>
        <v>0</v>
      </c>
      <c r="DS129" s="576">
        <f t="shared" ca="1" si="142"/>
        <v>0</v>
      </c>
      <c r="DT129" s="576">
        <f t="shared" ca="1" si="142"/>
        <v>0</v>
      </c>
      <c r="DU129" s="576">
        <f t="shared" ca="1" si="142"/>
        <v>0</v>
      </c>
    </row>
    <row r="130" spans="1:126" s="112" customFormat="1" ht="5.45" customHeight="1" thickTop="1" x14ac:dyDescent="0.3">
      <c r="DV130" s="968"/>
    </row>
    <row r="131" spans="1:126" s="147" customFormat="1" ht="21" x14ac:dyDescent="0.35">
      <c r="A131" s="69" t="s">
        <v>1092</v>
      </c>
      <c r="B131" s="69"/>
      <c r="C131" s="70"/>
      <c r="D131" s="70"/>
      <c r="E131" s="70"/>
      <c r="F131" s="70"/>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81"/>
    </row>
    <row r="132" spans="1:126" s="81" customFormat="1" ht="6" customHeight="1" x14ac:dyDescent="0.3">
      <c r="B132" s="207"/>
      <c r="C132" s="207"/>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row>
    <row r="133" spans="1:126" s="81" customFormat="1" ht="16.899999999999999" customHeight="1" x14ac:dyDescent="0.3">
      <c r="B133" s="74" t="s">
        <v>619</v>
      </c>
      <c r="C133" s="77"/>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row>
    <row r="134" spans="1:126" s="81" customFormat="1" ht="13.9" customHeight="1" x14ac:dyDescent="0.3">
      <c r="A134" s="995" t="s">
        <v>1032</v>
      </c>
      <c r="B134" s="74"/>
      <c r="C134" s="77" t="s">
        <v>1095</v>
      </c>
      <c r="E134" s="1096">
        <f t="shared" ref="E134:E138" si="143">SUM(G134:DU134)</f>
        <v>0</v>
      </c>
      <c r="G134" s="114">
        <f>IF(Inputs!$E$52="No",0,G$129*G$36)*G$25</f>
        <v>0</v>
      </c>
      <c r="H134" s="114">
        <f>IF(Inputs!$E$52="No",0,H$129*H$36)*H$25</f>
        <v>0</v>
      </c>
      <c r="I134" s="114">
        <f>IF(Inputs!$E$52="No",0,I$129*I$36)*I$25</f>
        <v>0</v>
      </c>
      <c r="J134" s="114">
        <f>IF(Inputs!$E$52="No",0,J$129*J$36)*J$25</f>
        <v>0</v>
      </c>
      <c r="K134" s="114">
        <f>IF(Inputs!$E$52="No",0,K$129*K$36)*K$25</f>
        <v>0</v>
      </c>
      <c r="L134" s="114">
        <f>IF(Inputs!$E$52="No",0,L$129*L$36)*L$25</f>
        <v>0</v>
      </c>
      <c r="M134" s="114">
        <f>IF(Inputs!$E$52="No",0,M$129*M$36)*M$25</f>
        <v>0</v>
      </c>
      <c r="N134" s="114">
        <f>IF(Inputs!$E$52="No",0,N$129*N$36)*N$25</f>
        <v>0</v>
      </c>
      <c r="O134" s="114">
        <f>IF(Inputs!$E$52="No",0,O$129*O$36)*O$25</f>
        <v>0</v>
      </c>
      <c r="P134" s="114">
        <f>IF(Inputs!$E$52="No",0,P$129*P$36)*P$25</f>
        <v>0</v>
      </c>
      <c r="Q134" s="114">
        <f>IF(Inputs!$E$52="No",0,Q$129*Q$36)*Q$25</f>
        <v>0</v>
      </c>
      <c r="R134" s="114">
        <f>IF(Inputs!$E$52="No",0,R$129*R$36)*R$25</f>
        <v>0</v>
      </c>
      <c r="S134" s="114">
        <f>IF(Inputs!$E$52="No",0,S$129*S$36)*S$25</f>
        <v>0</v>
      </c>
      <c r="T134" s="114">
        <f>IF(Inputs!$E$52="No",0,T$129*T$36)*T$25</f>
        <v>0</v>
      </c>
      <c r="U134" s="114">
        <f>IF(Inputs!$E$52="No",0,U$129*U$36)*U$25</f>
        <v>0</v>
      </c>
      <c r="V134" s="114">
        <f>IF(Inputs!$E$52="No",0,V$129*V$36)*V$25</f>
        <v>0</v>
      </c>
      <c r="W134" s="114">
        <f>IF(Inputs!$E$52="No",0,W$129*W$36)*W$25</f>
        <v>0</v>
      </c>
      <c r="X134" s="114">
        <f>IF(Inputs!$E$52="No",0,X$129*X$36)*X$25</f>
        <v>0</v>
      </c>
      <c r="Y134" s="114">
        <f>IF(Inputs!$E$52="No",0,Y$129*Y$36)*Y$25</f>
        <v>0</v>
      </c>
      <c r="Z134" s="114">
        <f>IF(Inputs!$E$52="No",0,Z$129*Z$36)*Z$25</f>
        <v>0</v>
      </c>
      <c r="AA134" s="114">
        <f>IF(Inputs!$E$52="No",0,AA$129*AA$36)*AA$25</f>
        <v>0</v>
      </c>
      <c r="AB134" s="114">
        <f>IF(Inputs!$E$52="No",0,AB$129*AB$36)*AB$25</f>
        <v>0</v>
      </c>
      <c r="AC134" s="114">
        <f>IF(Inputs!$E$52="No",0,AC$129*AC$36)*AC$25</f>
        <v>0</v>
      </c>
      <c r="AD134" s="114">
        <f>IF(Inputs!$E$52="No",0,AD$129*AD$36)*AD$25</f>
        <v>0</v>
      </c>
      <c r="AE134" s="114">
        <f>IF(Inputs!$E$52="No",0,AE$129*AE$36)*AE$25</f>
        <v>0</v>
      </c>
      <c r="AF134" s="114">
        <f>IF(Inputs!$E$52="No",0,AF$129*AF$36)*AF$25</f>
        <v>0</v>
      </c>
      <c r="AG134" s="114">
        <f>IF(Inputs!$E$52="No",0,AG$129*AG$36)*AG$25</f>
        <v>0</v>
      </c>
      <c r="AH134" s="114">
        <f>IF(Inputs!$E$52="No",0,AH$129*AH$36)*AH$25</f>
        <v>0</v>
      </c>
      <c r="AI134" s="114">
        <f>IF(Inputs!$E$52="No",0,AI$129*AI$36)*AI$25</f>
        <v>0</v>
      </c>
      <c r="AJ134" s="114">
        <f>IF(Inputs!$E$52="No",0,AJ$129*AJ$36)*AJ$25</f>
        <v>0</v>
      </c>
      <c r="AK134" s="114">
        <f>IF(Inputs!$E$52="No",0,AK$129*AK$36)*AK$25</f>
        <v>0</v>
      </c>
      <c r="AL134" s="114">
        <f>IF(Inputs!$E$52="No",0,AL$129*AL$36)*AL$25</f>
        <v>0</v>
      </c>
      <c r="AM134" s="114">
        <f>IF(Inputs!$E$52="No",0,AM$129*AM$36)*AM$25</f>
        <v>0</v>
      </c>
      <c r="AN134" s="114">
        <f>IF(Inputs!$E$52="No",0,AN$129*AN$36)*AN$25</f>
        <v>0</v>
      </c>
      <c r="AO134" s="114">
        <f>IF(Inputs!$E$52="No",0,AO$129*AO$36)*AO$25</f>
        <v>0</v>
      </c>
      <c r="AP134" s="114">
        <f>IF(Inputs!$E$52="No",0,AP$129*AP$36)*AP$25</f>
        <v>0</v>
      </c>
      <c r="AQ134" s="114">
        <f>IF(Inputs!$E$52="No",0,AQ$129*AQ$36)*AQ$25</f>
        <v>0</v>
      </c>
      <c r="AR134" s="114">
        <f>IF(Inputs!$E$52="No",0,AR$129*AR$36)*AR$25</f>
        <v>0</v>
      </c>
      <c r="AS134" s="114">
        <f>IF(Inputs!$E$52="No",0,AS$129*AS$36)*AS$25</f>
        <v>0</v>
      </c>
      <c r="AT134" s="114">
        <f>IF(Inputs!$E$52="No",0,AT$129*AT$36)*AT$25</f>
        <v>0</v>
      </c>
      <c r="AU134" s="114">
        <f>IF(Inputs!$E$52="No",0,AU$129*AU$36)*AU$25</f>
        <v>0</v>
      </c>
      <c r="AV134" s="114">
        <f>IF(Inputs!$E$52="No",0,AV$129*AV$36)*AV$25</f>
        <v>0</v>
      </c>
      <c r="AW134" s="114">
        <f>IF(Inputs!$E$52="No",0,AW$129*AW$36)*AW$25</f>
        <v>0</v>
      </c>
      <c r="AX134" s="114">
        <f>IF(Inputs!$E$52="No",0,AX$129*AX$36)*AX$25</f>
        <v>0</v>
      </c>
      <c r="AY134" s="114">
        <f>IF(Inputs!$E$52="No",0,AY$129*AY$36)*AY$25</f>
        <v>0</v>
      </c>
      <c r="AZ134" s="114">
        <f>IF(Inputs!$E$52="No",0,AZ$129*AZ$36)*AZ$25</f>
        <v>0</v>
      </c>
      <c r="BA134" s="114">
        <f>IF(Inputs!$E$52="No",0,BA$129*BA$36)*BA$25</f>
        <v>0</v>
      </c>
      <c r="BB134" s="114">
        <f>IF(Inputs!$E$52="No",0,BB$129*BB$36)*BB$25</f>
        <v>0</v>
      </c>
      <c r="BC134" s="114">
        <f>IF(Inputs!$E$52="No",0,BC$129*BC$36)*BC$25</f>
        <v>0</v>
      </c>
      <c r="BD134" s="114">
        <f>IF(Inputs!$E$52="No",0,BD$129*BD$36)*BD$25</f>
        <v>0</v>
      </c>
      <c r="BE134" s="114">
        <f>IF(Inputs!$E$52="No",0,BE$129*BE$36)*BE$25</f>
        <v>0</v>
      </c>
      <c r="BF134" s="114">
        <f>IF(Inputs!$E$52="No",0,BF$129*BF$36)*BF$25</f>
        <v>0</v>
      </c>
      <c r="BG134" s="114">
        <f>IF(Inputs!$E$52="No",0,BG$129*BG$36)*BG$25</f>
        <v>0</v>
      </c>
      <c r="BH134" s="114">
        <f>IF(Inputs!$E$52="No",0,BH$129*BH$36)*BH$25</f>
        <v>0</v>
      </c>
      <c r="BI134" s="114">
        <f>IF(Inputs!$E$52="No",0,BI$129*BI$36)*BI$25</f>
        <v>0</v>
      </c>
      <c r="BJ134" s="114">
        <f>IF(Inputs!$E$52="No",0,BJ$129*BJ$36)*BJ$25</f>
        <v>0</v>
      </c>
      <c r="BK134" s="114">
        <f>IF(Inputs!$E$52="No",0,BK$129*BK$36)*BK$25</f>
        <v>0</v>
      </c>
      <c r="BL134" s="114">
        <f>IF(Inputs!$E$52="No",0,BL$129*BL$36)*BL$25</f>
        <v>0</v>
      </c>
      <c r="BM134" s="114">
        <f>IF(Inputs!$E$52="No",0,BM$129*BM$36)*BM$25</f>
        <v>0</v>
      </c>
      <c r="BN134" s="114">
        <f>IF(Inputs!$E$52="No",0,BN$129*BN$36)*BN$25</f>
        <v>0</v>
      </c>
      <c r="BO134" s="114">
        <f>IF(Inputs!$E$52="No",0,BO$129*BO$36)*BO$25</f>
        <v>0</v>
      </c>
      <c r="BP134" s="114">
        <f>IF(Inputs!$E$52="No",0,BP$129*BP$36)*BP$25</f>
        <v>0</v>
      </c>
      <c r="BQ134" s="114">
        <f>IF(Inputs!$E$52="No",0,BQ$129*BQ$36)*BQ$25</f>
        <v>0</v>
      </c>
      <c r="BR134" s="114">
        <f>IF(Inputs!$E$52="No",0,BR$129*BR$36)*BR$25</f>
        <v>0</v>
      </c>
      <c r="BS134" s="114">
        <f>IF(Inputs!$E$52="No",0,BS$129*BS$36)*BS$25</f>
        <v>0</v>
      </c>
      <c r="BT134" s="114">
        <f>IF(Inputs!$E$52="No",0,BT$129*BT$36)*BT$25</f>
        <v>0</v>
      </c>
      <c r="BU134" s="114">
        <f>IF(Inputs!$E$52="No",0,BU$129*BU$36)*BU$25</f>
        <v>0</v>
      </c>
      <c r="BV134" s="114">
        <f>IF(Inputs!$E$52="No",0,BV$129*BV$36)*BV$25</f>
        <v>0</v>
      </c>
      <c r="BW134" s="114">
        <f>IF(Inputs!$E$52="No",0,BW$129*BW$36)*BW$25</f>
        <v>0</v>
      </c>
      <c r="BX134" s="114">
        <f>IF(Inputs!$E$52="No",0,BX$129*BX$36)*BX$25</f>
        <v>0</v>
      </c>
      <c r="BY134" s="114">
        <f>IF(Inputs!$E$52="No",0,BY$129*BY$36)*BY$25</f>
        <v>0</v>
      </c>
      <c r="BZ134" s="114">
        <f>IF(Inputs!$E$52="No",0,BZ$129*BZ$36)*BZ$25</f>
        <v>0</v>
      </c>
      <c r="CA134" s="114">
        <f>IF(Inputs!$E$52="No",0,CA$129*CA$36)*CA$25</f>
        <v>0</v>
      </c>
      <c r="CB134" s="114">
        <f>IF(Inputs!$E$52="No",0,CB$129*CB$36)*CB$25</f>
        <v>0</v>
      </c>
      <c r="CC134" s="114">
        <f>IF(Inputs!$E$52="No",0,CC$129*CC$36)*CC$25</f>
        <v>0</v>
      </c>
      <c r="CD134" s="114">
        <f>IF(Inputs!$E$52="No",0,CD$129*CD$36)*CD$25</f>
        <v>0</v>
      </c>
      <c r="CE134" s="114">
        <f>IF(Inputs!$E$52="No",0,CE$129*CE$36)*CE$25</f>
        <v>0</v>
      </c>
      <c r="CF134" s="114">
        <f>IF(Inputs!$E$52="No",0,CF$129*CF$36)*CF$25</f>
        <v>0</v>
      </c>
      <c r="CG134" s="114">
        <f>IF(Inputs!$E$52="No",0,CG$129*CG$36)*CG$25</f>
        <v>0</v>
      </c>
      <c r="CH134" s="114">
        <f>IF(Inputs!$E$52="No",0,CH$129*CH$36)*CH$25</f>
        <v>0</v>
      </c>
      <c r="CI134" s="114">
        <f>IF(Inputs!$E$52="No",0,CI$129*CI$36)*CI$25</f>
        <v>0</v>
      </c>
      <c r="CJ134" s="114">
        <f>IF(Inputs!$E$52="No",0,CJ$129*CJ$36)*CJ$25</f>
        <v>0</v>
      </c>
      <c r="CK134" s="114">
        <f>IF(Inputs!$E$52="No",0,CK$129*CK$36)*CK$25</f>
        <v>0</v>
      </c>
      <c r="CL134" s="114">
        <f>IF(Inputs!$E$52="No",0,CL$129*CL$36)*CL$25</f>
        <v>0</v>
      </c>
      <c r="CM134" s="114">
        <f>IF(Inputs!$E$52="No",0,CM$129*CM$36)*CM$25</f>
        <v>0</v>
      </c>
      <c r="CN134" s="114">
        <f>IF(Inputs!$E$52="No",0,CN$129*CN$36)*CN$25</f>
        <v>0</v>
      </c>
      <c r="CO134" s="114">
        <f>IF(Inputs!$E$52="No",0,CO$129*CO$36)*CO$25</f>
        <v>0</v>
      </c>
      <c r="CP134" s="114">
        <f>IF(Inputs!$E$52="No",0,CP$129*CP$36)*CP$25</f>
        <v>0</v>
      </c>
      <c r="CQ134" s="114">
        <f>IF(Inputs!$E$52="No",0,CQ$129*CQ$36)*CQ$25</f>
        <v>0</v>
      </c>
      <c r="CR134" s="114">
        <f>IF(Inputs!$E$52="No",0,CR$129*CR$36)*CR$25</f>
        <v>0</v>
      </c>
      <c r="CS134" s="114">
        <f>IF(Inputs!$E$52="No",0,CS$129*CS$36)*CS$25</f>
        <v>0</v>
      </c>
      <c r="CT134" s="114">
        <f>IF(Inputs!$E$52="No",0,CT$129*CT$36)*CT$25</f>
        <v>0</v>
      </c>
      <c r="CU134" s="114">
        <f>IF(Inputs!$E$52="No",0,CU$129*CU$36)*CU$25</f>
        <v>0</v>
      </c>
      <c r="CV134" s="114">
        <f>IF(Inputs!$E$52="No",0,CV$129*CV$36)*CV$25</f>
        <v>0</v>
      </c>
      <c r="CW134" s="114">
        <f>IF(Inputs!$E$52="No",0,CW$129*CW$36)*CW$25</f>
        <v>0</v>
      </c>
      <c r="CX134" s="114">
        <f>IF(Inputs!$E$52="No",0,CX$129*CX$36)*CX$25</f>
        <v>0</v>
      </c>
      <c r="CY134" s="114">
        <f>IF(Inputs!$E$52="No",0,CY$129*CY$36)*CY$25</f>
        <v>0</v>
      </c>
      <c r="CZ134" s="114">
        <f>IF(Inputs!$E$52="No",0,CZ$129*CZ$36)*CZ$25</f>
        <v>0</v>
      </c>
      <c r="DA134" s="114">
        <f>IF(Inputs!$E$52="No",0,DA$129*DA$36)*DA$25</f>
        <v>0</v>
      </c>
      <c r="DB134" s="114">
        <f>IF(Inputs!$E$52="No",0,DB$129*DB$36)*DB$25</f>
        <v>0</v>
      </c>
      <c r="DC134" s="114">
        <f>IF(Inputs!$E$52="No",0,DC$129*DC$36)*DC$25</f>
        <v>0</v>
      </c>
      <c r="DD134" s="114">
        <f>IF(Inputs!$E$52="No",0,DD$129*DD$36)*DD$25</f>
        <v>0</v>
      </c>
      <c r="DE134" s="114">
        <f>IF(Inputs!$E$52="No",0,DE$129*DE$36)*DE$25</f>
        <v>0</v>
      </c>
      <c r="DF134" s="114">
        <f>IF(Inputs!$E$52="No",0,DF$129*DF$36)*DF$25</f>
        <v>0</v>
      </c>
      <c r="DG134" s="114">
        <f>IF(Inputs!$E$52="No",0,DG$129*DG$36)*DG$25</f>
        <v>0</v>
      </c>
      <c r="DH134" s="114">
        <f>IF(Inputs!$E$52="No",0,DH$129*DH$36)*DH$25</f>
        <v>0</v>
      </c>
      <c r="DI134" s="114">
        <f>IF(Inputs!$E$52="No",0,DI$129*DI$36)*DI$25</f>
        <v>0</v>
      </c>
      <c r="DJ134" s="114">
        <f>IF(Inputs!$E$52="No",0,DJ$129*DJ$36)*DJ$25</f>
        <v>0</v>
      </c>
      <c r="DK134" s="114">
        <f>IF(Inputs!$E$52="No",0,DK$129*DK$36)*DK$25</f>
        <v>0</v>
      </c>
      <c r="DL134" s="114">
        <f>IF(Inputs!$E$52="No",0,DL$129*DL$36)*DL$25</f>
        <v>0</v>
      </c>
      <c r="DM134" s="114">
        <f>IF(Inputs!$E$52="No",0,DM$129*DM$36)*DM$25</f>
        <v>0</v>
      </c>
      <c r="DN134" s="114">
        <f>IF(Inputs!$E$52="No",0,DN$129*DN$36)*DN$25</f>
        <v>0</v>
      </c>
      <c r="DO134" s="114">
        <f>IF(Inputs!$E$52="No",0,DO$129*DO$36)*DO$25</f>
        <v>0</v>
      </c>
      <c r="DP134" s="114">
        <f>IF(Inputs!$E$52="No",0,DP$129*DP$36)*DP$25</f>
        <v>0</v>
      </c>
      <c r="DQ134" s="114">
        <f>IF(Inputs!$E$52="No",0,DQ$129*DQ$36)*DQ$25</f>
        <v>0</v>
      </c>
      <c r="DR134" s="114">
        <f>IF(Inputs!$E$52="No",0,DR$129*DR$36)*DR$25</f>
        <v>0</v>
      </c>
      <c r="DS134" s="114">
        <f>IF(Inputs!$E$52="No",0,DS$129*DS$36)*DS$25</f>
        <v>0</v>
      </c>
      <c r="DT134" s="114">
        <f>IF(Inputs!$E$52="No",0,DT$129*DT$36)*DT$25</f>
        <v>0</v>
      </c>
      <c r="DU134" s="114">
        <f>IF(Inputs!$E$52="No",0,DU$129*DU$36)*DU$25</f>
        <v>0</v>
      </c>
    </row>
    <row r="135" spans="1:126" s="81" customFormat="1" ht="12.6" customHeight="1" x14ac:dyDescent="0.3">
      <c r="A135" s="995" t="s">
        <v>1032</v>
      </c>
      <c r="B135" s="205"/>
      <c r="C135" s="207" t="s">
        <v>1096</v>
      </c>
      <c r="E135" s="1096">
        <f t="shared" ca="1" si="143"/>
        <v>141341.45890410958</v>
      </c>
      <c r="G135" s="114">
        <f ca="1">IF(G$20&lt;$E$5,0,IF(Inputs!$E$52="Yes",OFFSET(G$135,-20,-6),G$115))*G$25</f>
        <v>0</v>
      </c>
      <c r="H135" s="114">
        <f ca="1">IF(H$20&lt;$E$5,0,IF(Inputs!$E$52="Yes",OFFSET(H$135,-20,-6),H$115))*H$25</f>
        <v>0</v>
      </c>
      <c r="I135" s="114">
        <f ca="1">IF(I$20&lt;$E$5,0,IF(Inputs!$E$52="Yes",OFFSET(I$135,-20,-6),I$115))*I$25</f>
        <v>0</v>
      </c>
      <c r="J135" s="114">
        <f ca="1">IF(J$20&lt;$E$5,0,IF(Inputs!$E$52="Yes",OFFSET(J$135,-20,-6),J$115))*J$25</f>
        <v>0</v>
      </c>
      <c r="K135" s="114">
        <f ca="1">IF(K$20&lt;$E$5,0,IF(Inputs!$E$52="Yes",OFFSET(K$135,-20,-6),K$115))*K$25</f>
        <v>0</v>
      </c>
      <c r="L135" s="114">
        <f ca="1">IF(L$20&lt;$E$5,0,IF(Inputs!$E$52="Yes",OFFSET(L$135,-20,-6),L$115))*L$25</f>
        <v>0</v>
      </c>
      <c r="M135" s="114">
        <f ca="1">IF(M$20&lt;$E$5,0,IF(Inputs!$E$52="Yes",OFFSET(M$135,-20,-6),M$115))*M$25</f>
        <v>0</v>
      </c>
      <c r="N135" s="114">
        <f ca="1">IF(N$20&lt;$E$5,0,IF(Inputs!$E$52="Yes",OFFSET(N$135,-20,-6),N$115))*N$25</f>
        <v>0</v>
      </c>
      <c r="O135" s="114">
        <f ca="1">IF(O$20&lt;$E$5,0,IF(Inputs!$E$52="Yes",OFFSET(O$135,-20,-6),O$115))*O$25</f>
        <v>0</v>
      </c>
      <c r="P135" s="114">
        <f ca="1">IF(P$20&lt;$E$5,0,IF(Inputs!$E$52="Yes",OFFSET(P$135,-20,-6),P$115))*P$25</f>
        <v>0</v>
      </c>
      <c r="Q135" s="114">
        <f ca="1">IF(Q$20&lt;$E$5,0,IF(Inputs!$E$52="Yes",OFFSET(Q$135,-20,-6),Q$115))*Q$25</f>
        <v>0</v>
      </c>
      <c r="R135" s="114">
        <f ca="1">IF(R$20&lt;$E$5,0,IF(Inputs!$E$52="Yes",OFFSET(R$135,-20,-6),R$115))*R$25</f>
        <v>0</v>
      </c>
      <c r="S135" s="114">
        <f ca="1">IF(S$20&lt;$E$5,0,IF(Inputs!$E$52="Yes",OFFSET(S$135,-20,-6),S$115))*S$25</f>
        <v>7813.6986301369861</v>
      </c>
      <c r="T135" s="114">
        <f ca="1">IF(T$20&lt;$E$5,0,IF(Inputs!$E$52="Yes",OFFSET(T$135,-20,-6),T$115))*T$25</f>
        <v>7057.5342465753411</v>
      </c>
      <c r="U135" s="114">
        <f ca="1">IF(U$20&lt;$E$5,0,IF(Inputs!$E$52="Yes",OFFSET(U$135,-20,-6),U$115))*U$25</f>
        <v>7813.6986301369861</v>
      </c>
      <c r="V135" s="114">
        <f ca="1">IF(V$20&lt;$E$5,0,IF(Inputs!$E$52="Yes",OFFSET(V$135,-20,-6),V$115))*V$25</f>
        <v>7750.6849315068475</v>
      </c>
      <c r="W135" s="114">
        <f ca="1">IF(W$20&lt;$E$5,0,IF(Inputs!$E$52="Yes",OFFSET(W$135,-20,-6),W$115))*W$25</f>
        <v>8009.0410958904113</v>
      </c>
      <c r="X135" s="114">
        <f ca="1">IF(X$20&lt;$E$5,0,IF(Inputs!$E$52="Yes",OFFSET(X$135,-20,-6),X$115))*X$25</f>
        <v>7750.6849315068475</v>
      </c>
      <c r="Y135" s="114">
        <f ca="1">IF(Y$20&lt;$E$5,0,IF(Inputs!$E$52="Yes",OFFSET(Y$135,-20,-6),Y$115))*Y$25</f>
        <v>8009.0410958904113</v>
      </c>
      <c r="Z135" s="114">
        <f ca="1">IF(Z$20&lt;$E$5,0,IF(Inputs!$E$52="Yes",OFFSET(Z$135,-20,-6),Z$115))*Z$25</f>
        <v>8009.0410958904113</v>
      </c>
      <c r="AA135" s="114">
        <f ca="1">IF(AA$20&lt;$E$5,0,IF(Inputs!$E$52="Yes",OFFSET(AA$135,-20,-6),AA$115))*AA$25</f>
        <v>7750.6849315068475</v>
      </c>
      <c r="AB135" s="114">
        <f ca="1">IF(AB$20&lt;$E$5,0,IF(Inputs!$E$52="Yes",OFFSET(AB$135,-20,-6),AB$115))*AB$25</f>
        <v>8009.0410958904113</v>
      </c>
      <c r="AC135" s="114">
        <f ca="1">IF(AC$20&lt;$E$5,0,IF(Inputs!$E$52="Yes",OFFSET(AC$135,-20,-6),AC$115))*AC$25</f>
        <v>7750.6849315068475</v>
      </c>
      <c r="AD135" s="114">
        <f ca="1">IF(AD$20&lt;$E$5,0,IF(Inputs!$E$52="Yes",OFFSET(AD$135,-20,-6),AD$115))*AD$25</f>
        <v>8009.0410958904113</v>
      </c>
      <c r="AE135" s="114">
        <f ca="1">IF(AE$20&lt;$E$5,0,IF(Inputs!$E$52="Yes",OFFSET(AE$135,-20,-6),AE$115))*AE$25</f>
        <v>8009.0410958904113</v>
      </c>
      <c r="AF135" s="114">
        <f ca="1">IF(AF$20&lt;$E$5,0,IF(Inputs!$E$52="Yes",OFFSET(AF$135,-20,-6),AF$115))*AF$25</f>
        <v>7492.3287671232865</v>
      </c>
      <c r="AG135" s="114">
        <f ca="1">IF(AG$20&lt;$E$5,0,IF(Inputs!$E$52="Yes",OFFSET(AG$135,-20,-6),AG$115))*AG$25</f>
        <v>8009.0410958904113</v>
      </c>
      <c r="AH135" s="114">
        <f ca="1">IF(AH$20&lt;$E$5,0,IF(Inputs!$E$52="Yes",OFFSET(AH$135,-20,-6),AH$115))*AH$25</f>
        <v>7944.4520547945203</v>
      </c>
      <c r="AI135" s="114">
        <f ca="1">IF(AI$20&lt;$E$5,0,IF(Inputs!$E$52="Yes",OFFSET(AI$135,-20,-6),AI$115))*AI$25</f>
        <v>8209.267123287671</v>
      </c>
      <c r="AJ135" s="114">
        <f ca="1">IF(AJ$20&lt;$E$5,0,IF(Inputs!$E$52="Yes",OFFSET(AJ$135,-20,-6),AJ$115))*AJ$25</f>
        <v>7944.4520547945203</v>
      </c>
      <c r="AK135" s="114">
        <f ca="1">IF(AK$20&lt;$E$5,0,IF(Inputs!$E$52="Yes",OFFSET(AK$135,-20,-6),AK$115))*AK$25</f>
        <v>0</v>
      </c>
      <c r="AL135" s="114">
        <f ca="1">IF(AL$20&lt;$E$5,0,IF(Inputs!$E$52="Yes",OFFSET(AL$135,-20,-6),AL$115))*AL$25</f>
        <v>0</v>
      </c>
      <c r="AM135" s="114">
        <f ca="1">IF(AM$20&lt;$E$5,0,IF(Inputs!$E$52="Yes",OFFSET(AM$135,-20,-6),AM$115))*AM$25</f>
        <v>0</v>
      </c>
      <c r="AN135" s="114">
        <f ca="1">IF(AN$20&lt;$E$5,0,IF(Inputs!$E$52="Yes",OFFSET(AN$135,-20,-6),AN$115))*AN$25</f>
        <v>0</v>
      </c>
      <c r="AO135" s="114">
        <f ca="1">IF(AO$20&lt;$E$5,0,IF(Inputs!$E$52="Yes",OFFSET(AO$135,-20,-6),AO$115))*AO$25</f>
        <v>0</v>
      </c>
      <c r="AP135" s="114">
        <f ca="1">IF(AP$20&lt;$E$5,0,IF(Inputs!$E$52="Yes",OFFSET(AP$135,-20,-6),AP$115))*AP$25</f>
        <v>0</v>
      </c>
      <c r="AQ135" s="114">
        <f ca="1">IF(AQ$20&lt;$E$5,0,IF(Inputs!$E$52="Yes",OFFSET(AQ$135,-20,-6),AQ$115))*AQ$25</f>
        <v>0</v>
      </c>
      <c r="AR135" s="114">
        <f ca="1">IF(AR$20&lt;$E$5,0,IF(Inputs!$E$52="Yes",OFFSET(AR$135,-20,-6),AR$115))*AR$25</f>
        <v>0</v>
      </c>
      <c r="AS135" s="114">
        <f ca="1">IF(AS$20&lt;$E$5,0,IF(Inputs!$E$52="Yes",OFFSET(AS$135,-20,-6),AS$115))*AS$25</f>
        <v>0</v>
      </c>
      <c r="AT135" s="114">
        <f ca="1">IF(AT$20&lt;$E$5,0,IF(Inputs!$E$52="Yes",OFFSET(AT$135,-20,-6),AT$115))*AT$25</f>
        <v>0</v>
      </c>
      <c r="AU135" s="114">
        <f ca="1">IF(AU$20&lt;$E$5,0,IF(Inputs!$E$52="Yes",OFFSET(AU$135,-20,-6),AU$115))*AU$25</f>
        <v>0</v>
      </c>
      <c r="AV135" s="114">
        <f ca="1">IF(AV$20&lt;$E$5,0,IF(Inputs!$E$52="Yes",OFFSET(AV$135,-20,-6),AV$115))*AV$25</f>
        <v>0</v>
      </c>
      <c r="AW135" s="114">
        <f ca="1">IF(AW$20&lt;$E$5,0,IF(Inputs!$E$52="Yes",OFFSET(AW$135,-20,-6),AW$115))*AW$25</f>
        <v>0</v>
      </c>
      <c r="AX135" s="114">
        <f ca="1">IF(AX$20&lt;$E$5,0,IF(Inputs!$E$52="Yes",OFFSET(AX$135,-20,-6),AX$115))*AX$25</f>
        <v>0</v>
      </c>
      <c r="AY135" s="114">
        <f ca="1">IF(AY$20&lt;$E$5,0,IF(Inputs!$E$52="Yes",OFFSET(AY$135,-20,-6),AY$115))*AY$25</f>
        <v>0</v>
      </c>
      <c r="AZ135" s="114">
        <f ca="1">IF(AZ$20&lt;$E$5,0,IF(Inputs!$E$52="Yes",OFFSET(AZ$135,-20,-6),AZ$115))*AZ$25</f>
        <v>0</v>
      </c>
      <c r="BA135" s="114">
        <f ca="1">IF(BA$20&lt;$E$5,0,IF(Inputs!$E$52="Yes",OFFSET(BA$135,-20,-6),BA$115))*BA$25</f>
        <v>0</v>
      </c>
      <c r="BB135" s="114">
        <f ca="1">IF(BB$20&lt;$E$5,0,IF(Inputs!$E$52="Yes",OFFSET(BB$135,-20,-6),BB$115))*BB$25</f>
        <v>0</v>
      </c>
      <c r="BC135" s="114">
        <f ca="1">IF(BC$20&lt;$E$5,0,IF(Inputs!$E$52="Yes",OFFSET(BC$135,-20,-6),BC$115))*BC$25</f>
        <v>0</v>
      </c>
      <c r="BD135" s="114">
        <f ca="1">IF(BD$20&lt;$E$5,0,IF(Inputs!$E$52="Yes",OFFSET(BD$135,-20,-6),BD$115))*BD$25</f>
        <v>0</v>
      </c>
      <c r="BE135" s="114">
        <f ca="1">IF(BE$20&lt;$E$5,0,IF(Inputs!$E$52="Yes",OFFSET(BE$135,-20,-6),BE$115))*BE$25</f>
        <v>0</v>
      </c>
      <c r="BF135" s="114">
        <f ca="1">IF(BF$20&lt;$E$5,0,IF(Inputs!$E$52="Yes",OFFSET(BF$135,-20,-6),BF$115))*BF$25</f>
        <v>0</v>
      </c>
      <c r="BG135" s="114">
        <f ca="1">IF(BG$20&lt;$E$5,0,IF(Inputs!$E$52="Yes",OFFSET(BG$135,-20,-6),BG$115))*BG$25</f>
        <v>0</v>
      </c>
      <c r="BH135" s="114">
        <f ca="1">IF(BH$20&lt;$E$5,0,IF(Inputs!$E$52="Yes",OFFSET(BH$135,-20,-6),BH$115))*BH$25</f>
        <v>0</v>
      </c>
      <c r="BI135" s="114">
        <f ca="1">IF(BI$20&lt;$E$5,0,IF(Inputs!$E$52="Yes",OFFSET(BI$135,-20,-6),BI$115))*BI$25</f>
        <v>0</v>
      </c>
      <c r="BJ135" s="114">
        <f ca="1">IF(BJ$20&lt;$E$5,0,IF(Inputs!$E$52="Yes",OFFSET(BJ$135,-20,-6),BJ$115))*BJ$25</f>
        <v>0</v>
      </c>
      <c r="BK135" s="114">
        <f ca="1">IF(BK$20&lt;$E$5,0,IF(Inputs!$E$52="Yes",OFFSET(BK$135,-20,-6),BK$115))*BK$25</f>
        <v>0</v>
      </c>
      <c r="BL135" s="114">
        <f ca="1">IF(BL$20&lt;$E$5,0,IF(Inputs!$E$52="Yes",OFFSET(BL$135,-20,-6),BL$115))*BL$25</f>
        <v>0</v>
      </c>
      <c r="BM135" s="114">
        <f ca="1">IF(BM$20&lt;$E$5,0,IF(Inputs!$E$52="Yes",OFFSET(BM$135,-20,-6),BM$115))*BM$25</f>
        <v>0</v>
      </c>
      <c r="BN135" s="114">
        <f ca="1">IF(BN$20&lt;$E$5,0,IF(Inputs!$E$52="Yes",OFFSET(BN$135,-20,-6),BN$115))*BN$25</f>
        <v>0</v>
      </c>
      <c r="BO135" s="114">
        <f ca="1">IF(BO$20&lt;$E$5,0,IF(Inputs!$E$52="Yes",OFFSET(BO$135,-20,-6),BO$115))*BO$25</f>
        <v>0</v>
      </c>
      <c r="BP135" s="114">
        <f ca="1">IF(BP$20&lt;$E$5,0,IF(Inputs!$E$52="Yes",OFFSET(BP$135,-20,-6),BP$115))*BP$25</f>
        <v>0</v>
      </c>
      <c r="BQ135" s="114">
        <f ca="1">IF(BQ$20&lt;$E$5,0,IF(Inputs!$E$52="Yes",OFFSET(BQ$135,-20,-6),BQ$115))*BQ$25</f>
        <v>0</v>
      </c>
      <c r="BR135" s="114">
        <f ca="1">IF(BR$20&lt;$E$5,0,IF(Inputs!$E$52="Yes",OFFSET(BR$135,-20,-6),BR$115))*BR$25</f>
        <v>0</v>
      </c>
      <c r="BS135" s="114">
        <f ca="1">IF(BS$20&lt;$E$5,0,IF(Inputs!$E$52="Yes",OFFSET(BS$135,-20,-6),BS$115))*BS$25</f>
        <v>0</v>
      </c>
      <c r="BT135" s="114">
        <f ca="1">IF(BT$20&lt;$E$5,0,IF(Inputs!$E$52="Yes",OFFSET(BT$135,-20,-6),BT$115))*BT$25</f>
        <v>0</v>
      </c>
      <c r="BU135" s="114">
        <f ca="1">IF(BU$20&lt;$E$5,0,IF(Inputs!$E$52="Yes",OFFSET(BU$135,-20,-6),BU$115))*BU$25</f>
        <v>0</v>
      </c>
      <c r="BV135" s="114">
        <f ca="1">IF(BV$20&lt;$E$5,0,IF(Inputs!$E$52="Yes",OFFSET(BV$135,-20,-6),BV$115))*BV$25</f>
        <v>0</v>
      </c>
      <c r="BW135" s="114">
        <f ca="1">IF(BW$20&lt;$E$5,0,IF(Inputs!$E$52="Yes",OFFSET(BW$135,-20,-6),BW$115))*BW$25</f>
        <v>0</v>
      </c>
      <c r="BX135" s="114">
        <f ca="1">IF(BX$20&lt;$E$5,0,IF(Inputs!$E$52="Yes",OFFSET(BX$135,-20,-6),BX$115))*BX$25</f>
        <v>0</v>
      </c>
      <c r="BY135" s="114">
        <f ca="1">IF(BY$20&lt;$E$5,0,IF(Inputs!$E$52="Yes",OFFSET(BY$135,-20,-6),BY$115))*BY$25</f>
        <v>0</v>
      </c>
      <c r="BZ135" s="114">
        <f ca="1">IF(BZ$20&lt;$E$5,0,IF(Inputs!$E$52="Yes",OFFSET(BZ$135,-20,-6),BZ$115))*BZ$25</f>
        <v>0</v>
      </c>
      <c r="CA135" s="114">
        <f ca="1">IF(CA$20&lt;$E$5,0,IF(Inputs!$E$52="Yes",OFFSET(CA$135,-20,-6),CA$115))*CA$25</f>
        <v>0</v>
      </c>
      <c r="CB135" s="114">
        <f ca="1">IF(CB$20&lt;$E$5,0,IF(Inputs!$E$52="Yes",OFFSET(CB$135,-20,-6),CB$115))*CB$25</f>
        <v>0</v>
      </c>
      <c r="CC135" s="114">
        <f ca="1">IF(CC$20&lt;$E$5,0,IF(Inputs!$E$52="Yes",OFFSET(CC$135,-20,-6),CC$115))*CC$25</f>
        <v>0</v>
      </c>
      <c r="CD135" s="114">
        <f ca="1">IF(CD$20&lt;$E$5,0,IF(Inputs!$E$52="Yes",OFFSET(CD$135,-20,-6),CD$115))*CD$25</f>
        <v>0</v>
      </c>
      <c r="CE135" s="114">
        <f ca="1">IF(CE$20&lt;$E$5,0,IF(Inputs!$E$52="Yes",OFFSET(CE$135,-20,-6),CE$115))*CE$25</f>
        <v>0</v>
      </c>
      <c r="CF135" s="114">
        <f ca="1">IF(CF$20&lt;$E$5,0,IF(Inputs!$E$52="Yes",OFFSET(CF$135,-20,-6),CF$115))*CF$25</f>
        <v>0</v>
      </c>
      <c r="CG135" s="114">
        <f ca="1">IF(CG$20&lt;$E$5,0,IF(Inputs!$E$52="Yes",OFFSET(CG$135,-20,-6),CG$115))*CG$25</f>
        <v>0</v>
      </c>
      <c r="CH135" s="114">
        <f ca="1">IF(CH$20&lt;$E$5,0,IF(Inputs!$E$52="Yes",OFFSET(CH$135,-20,-6),CH$115))*CH$25</f>
        <v>0</v>
      </c>
      <c r="CI135" s="114">
        <f ca="1">IF(CI$20&lt;$E$5,0,IF(Inputs!$E$52="Yes",OFFSET(CI$135,-20,-6),CI$115))*CI$25</f>
        <v>0</v>
      </c>
      <c r="CJ135" s="114">
        <f ca="1">IF(CJ$20&lt;$E$5,0,IF(Inputs!$E$52="Yes",OFFSET(CJ$135,-20,-6),CJ$115))*CJ$25</f>
        <v>0</v>
      </c>
      <c r="CK135" s="114">
        <f ca="1">IF(CK$20&lt;$E$5,0,IF(Inputs!$E$52="Yes",OFFSET(CK$135,-20,-6),CK$115))*CK$25</f>
        <v>0</v>
      </c>
      <c r="CL135" s="114">
        <f ca="1">IF(CL$20&lt;$E$5,0,IF(Inputs!$E$52="Yes",OFFSET(CL$135,-20,-6),CL$115))*CL$25</f>
        <v>0</v>
      </c>
      <c r="CM135" s="114">
        <f ca="1">IF(CM$20&lt;$E$5,0,IF(Inputs!$E$52="Yes",OFFSET(CM$135,-20,-6),CM$115))*CM$25</f>
        <v>0</v>
      </c>
      <c r="CN135" s="114">
        <f ca="1">IF(CN$20&lt;$E$5,0,IF(Inputs!$E$52="Yes",OFFSET(CN$135,-20,-6),CN$115))*CN$25</f>
        <v>0</v>
      </c>
      <c r="CO135" s="114">
        <f ca="1">IF(CO$20&lt;$E$5,0,IF(Inputs!$E$52="Yes",OFFSET(CO$135,-20,-6),CO$115))*CO$25</f>
        <v>0</v>
      </c>
      <c r="CP135" s="114">
        <f ca="1">IF(CP$20&lt;$E$5,0,IF(Inputs!$E$52="Yes",OFFSET(CP$135,-20,-6),CP$115))*CP$25</f>
        <v>0</v>
      </c>
      <c r="CQ135" s="114">
        <f ca="1">IF(CQ$20&lt;$E$5,0,IF(Inputs!$E$52="Yes",OFFSET(CQ$135,-20,-6),CQ$115))*CQ$25</f>
        <v>0</v>
      </c>
      <c r="CR135" s="114">
        <f ca="1">IF(CR$20&lt;$E$5,0,IF(Inputs!$E$52="Yes",OFFSET(CR$135,-20,-6),CR$115))*CR$25</f>
        <v>0</v>
      </c>
      <c r="CS135" s="114">
        <f ca="1">IF(CS$20&lt;$E$5,0,IF(Inputs!$E$52="Yes",OFFSET(CS$135,-20,-6),CS$115))*CS$25</f>
        <v>0</v>
      </c>
      <c r="CT135" s="114">
        <f ca="1">IF(CT$20&lt;$E$5,0,IF(Inputs!$E$52="Yes",OFFSET(CT$135,-20,-6),CT$115))*CT$25</f>
        <v>0</v>
      </c>
      <c r="CU135" s="114">
        <f ca="1">IF(CU$20&lt;$E$5,0,IF(Inputs!$E$52="Yes",OFFSET(CU$135,-20,-6),CU$115))*CU$25</f>
        <v>0</v>
      </c>
      <c r="CV135" s="114">
        <f ca="1">IF(CV$20&lt;$E$5,0,IF(Inputs!$E$52="Yes",OFFSET(CV$135,-20,-6),CV$115))*CV$25</f>
        <v>0</v>
      </c>
      <c r="CW135" s="114">
        <f ca="1">IF(CW$20&lt;$E$5,0,IF(Inputs!$E$52="Yes",OFFSET(CW$135,-20,-6),CW$115))*CW$25</f>
        <v>0</v>
      </c>
      <c r="CX135" s="114">
        <f ca="1">IF(CX$20&lt;$E$5,0,IF(Inputs!$E$52="Yes",OFFSET(CX$135,-20,-6),CX$115))*CX$25</f>
        <v>0</v>
      </c>
      <c r="CY135" s="114">
        <f ca="1">IF(CY$20&lt;$E$5,0,IF(Inputs!$E$52="Yes",OFFSET(CY$135,-20,-6),CY$115))*CY$25</f>
        <v>0</v>
      </c>
      <c r="CZ135" s="114">
        <f ca="1">IF(CZ$20&lt;$E$5,0,IF(Inputs!$E$52="Yes",OFFSET(CZ$135,-20,-6),CZ$115))*CZ$25</f>
        <v>0</v>
      </c>
      <c r="DA135" s="114">
        <f ca="1">IF(DA$20&lt;$E$5,0,IF(Inputs!$E$52="Yes",OFFSET(DA$135,-20,-6),DA$115))*DA$25</f>
        <v>0</v>
      </c>
      <c r="DB135" s="114">
        <f ca="1">IF(DB$20&lt;$E$5,0,IF(Inputs!$E$52="Yes",OFFSET(DB$135,-20,-6),DB$115))*DB$25</f>
        <v>0</v>
      </c>
      <c r="DC135" s="114">
        <f ca="1">IF(DC$20&lt;$E$5,0,IF(Inputs!$E$52="Yes",OFFSET(DC$135,-20,-6),DC$115))*DC$25</f>
        <v>0</v>
      </c>
      <c r="DD135" s="114">
        <f ca="1">IF(DD$20&lt;$E$5,0,IF(Inputs!$E$52="Yes",OFFSET(DD$135,-20,-6),DD$115))*DD$25</f>
        <v>0</v>
      </c>
      <c r="DE135" s="114">
        <f ca="1">IF(DE$20&lt;$E$5,0,IF(Inputs!$E$52="Yes",OFFSET(DE$135,-20,-6),DE$115))*DE$25</f>
        <v>0</v>
      </c>
      <c r="DF135" s="114">
        <f ca="1">IF(DF$20&lt;$E$5,0,IF(Inputs!$E$52="Yes",OFFSET(DF$135,-20,-6),DF$115))*DF$25</f>
        <v>0</v>
      </c>
      <c r="DG135" s="114">
        <f ca="1">IF(DG$20&lt;$E$5,0,IF(Inputs!$E$52="Yes",OFFSET(DG$135,-20,-6),DG$115))*DG$25</f>
        <v>0</v>
      </c>
      <c r="DH135" s="114">
        <f ca="1">IF(DH$20&lt;$E$5,0,IF(Inputs!$E$52="Yes",OFFSET(DH$135,-20,-6),DH$115))*DH$25</f>
        <v>0</v>
      </c>
      <c r="DI135" s="114">
        <f ca="1">IF(DI$20&lt;$E$5,0,IF(Inputs!$E$52="Yes",OFFSET(DI$135,-20,-6),DI$115))*DI$25</f>
        <v>0</v>
      </c>
      <c r="DJ135" s="114">
        <f ca="1">IF(DJ$20&lt;$E$5,0,IF(Inputs!$E$52="Yes",OFFSET(DJ$135,-20,-6),DJ$115))*DJ$25</f>
        <v>0</v>
      </c>
      <c r="DK135" s="114">
        <f ca="1">IF(DK$20&lt;$E$5,0,IF(Inputs!$E$52="Yes",OFFSET(DK$135,-20,-6),DK$115))*DK$25</f>
        <v>0</v>
      </c>
      <c r="DL135" s="114">
        <f ca="1">IF(DL$20&lt;$E$5,0,IF(Inputs!$E$52="Yes",OFFSET(DL$135,-20,-6),DL$115))*DL$25</f>
        <v>0</v>
      </c>
      <c r="DM135" s="114">
        <f ca="1">IF(DM$20&lt;$E$5,0,IF(Inputs!$E$52="Yes",OFFSET(DM$135,-20,-6),DM$115))*DM$25</f>
        <v>0</v>
      </c>
      <c r="DN135" s="114">
        <f ca="1">IF(DN$20&lt;$E$5,0,IF(Inputs!$E$52="Yes",OFFSET(DN$135,-20,-6),DN$115))*DN$25</f>
        <v>0</v>
      </c>
      <c r="DO135" s="114">
        <f ca="1">IF(DO$20&lt;$E$5,0,IF(Inputs!$E$52="Yes",OFFSET(DO$135,-20,-6),DO$115))*DO$25</f>
        <v>0</v>
      </c>
      <c r="DP135" s="114">
        <f ca="1">IF(DP$20&lt;$E$5,0,IF(Inputs!$E$52="Yes",OFFSET(DP$135,-20,-6),DP$115))*DP$25</f>
        <v>0</v>
      </c>
      <c r="DQ135" s="114">
        <f ca="1">IF(DQ$20&lt;$E$5,0,IF(Inputs!$E$52="Yes",OFFSET(DQ$135,-20,-6),DQ$115))*DQ$25</f>
        <v>0</v>
      </c>
      <c r="DR135" s="114">
        <f ca="1">IF(DR$20&lt;$E$5,0,IF(Inputs!$E$52="Yes",OFFSET(DR$135,-20,-6),DR$115))*DR$25</f>
        <v>0</v>
      </c>
      <c r="DS135" s="114">
        <f ca="1">IF(DS$20&lt;$E$5,0,IF(Inputs!$E$52="Yes",OFFSET(DS$135,-20,-6),DS$115))*DS$25</f>
        <v>0</v>
      </c>
      <c r="DT135" s="114">
        <f ca="1">IF(DT$20&lt;$E$5,0,IF(Inputs!$E$52="Yes",OFFSET(DT$135,-20,-6),DT$115))*DT$25</f>
        <v>0</v>
      </c>
      <c r="DU135" s="114">
        <f ca="1">IF(DU$20&lt;$E$5,0,IF(Inputs!$E$52="Yes",OFFSET(DU$135,-20,-6),DU$115))*DU$25</f>
        <v>0</v>
      </c>
    </row>
    <row r="136" spans="1:126" s="81" customFormat="1" ht="13.9" customHeight="1" x14ac:dyDescent="0.3">
      <c r="A136" s="995" t="s">
        <v>1032</v>
      </c>
      <c r="B136" s="205"/>
      <c r="C136" s="207" t="s">
        <v>1097</v>
      </c>
      <c r="E136" s="1096">
        <f t="shared" ca="1" si="143"/>
        <v>34567.204623287667</v>
      </c>
      <c r="G136" s="114">
        <f ca="1">IF(G$20&lt;$E$5,0,IF(Inputs!$E$52="Yes",OFFSET(G$136,-17,-6),G$117))*G$25</f>
        <v>0</v>
      </c>
      <c r="H136" s="114">
        <f ca="1">IF(H$20&lt;$E$5,0,IF(Inputs!$E$52="Yes",OFFSET(H$136,-17,-6),H$117))*H$25</f>
        <v>0</v>
      </c>
      <c r="I136" s="114">
        <f ca="1">IF(I$20&lt;$E$5,0,IF(Inputs!$E$52="Yes",OFFSET(I$136,-17,-6),I$117))*I$25</f>
        <v>0</v>
      </c>
      <c r="J136" s="114">
        <f ca="1">IF(J$20&lt;$E$5,0,IF(Inputs!$E$52="Yes",OFFSET(J$136,-17,-6),J$117))*J$25</f>
        <v>0</v>
      </c>
      <c r="K136" s="114">
        <f ca="1">IF(K$20&lt;$E$5,0,IF(Inputs!$E$52="Yes",OFFSET(K$136,-17,-6),K$117))*K$25</f>
        <v>0</v>
      </c>
      <c r="L136" s="114">
        <f ca="1">IF(L$20&lt;$E$5,0,IF(Inputs!$E$52="Yes",OFFSET(L$136,-17,-6),L$117))*L$25</f>
        <v>0</v>
      </c>
      <c r="M136" s="114">
        <f ca="1">IF(M$20&lt;$E$5,0,IF(Inputs!$E$52="Yes",OFFSET(M$136,-17,-6),M$117))*M$25</f>
        <v>0</v>
      </c>
      <c r="N136" s="114">
        <f ca="1">IF(N$20&lt;$E$5,0,IF(Inputs!$E$52="Yes",OFFSET(N$136,-17,-6),N$117))*N$25</f>
        <v>0</v>
      </c>
      <c r="O136" s="114">
        <f ca="1">IF(O$20&lt;$E$5,0,IF(Inputs!$E$52="Yes",OFFSET(O$136,-17,-6),O$117))*O$25</f>
        <v>0</v>
      </c>
      <c r="P136" s="114">
        <f ca="1">IF(P$20&lt;$E$5,0,IF(Inputs!$E$52="Yes",OFFSET(P$136,-17,-6),P$117))*P$25</f>
        <v>0</v>
      </c>
      <c r="Q136" s="114">
        <f ca="1">IF(Q$20&lt;$E$5,0,IF(Inputs!$E$52="Yes",OFFSET(Q$136,-17,-6),Q$117))*Q$25</f>
        <v>0</v>
      </c>
      <c r="R136" s="114">
        <f ca="1">IF(R$20&lt;$E$5,0,IF(Inputs!$E$52="Yes",OFFSET(R$136,-17,-6),R$117))*R$25</f>
        <v>0</v>
      </c>
      <c r="S136" s="114">
        <f ca="1">IF(S$20&lt;$E$5,0,IF(Inputs!$E$52="Yes",OFFSET(S$136,-17,-6),S$117))*S$25</f>
        <v>1910.958904109589</v>
      </c>
      <c r="T136" s="114">
        <f ca="1">IF(T$20&lt;$E$5,0,IF(Inputs!$E$52="Yes",OFFSET(T$136,-17,-6),T$117))*T$25</f>
        <v>1726.0273972602738</v>
      </c>
      <c r="U136" s="114">
        <f ca="1">IF(U$20&lt;$E$5,0,IF(Inputs!$E$52="Yes",OFFSET(U$136,-17,-6),U$117))*U$25</f>
        <v>1910.958904109589</v>
      </c>
      <c r="V136" s="114">
        <f ca="1">IF(V$20&lt;$E$5,0,IF(Inputs!$E$52="Yes",OFFSET(V$136,-17,-6),V$117))*V$25</f>
        <v>1895.5479452054794</v>
      </c>
      <c r="W136" s="114">
        <f ca="1">IF(W$20&lt;$E$5,0,IF(Inputs!$E$52="Yes",OFFSET(W$136,-17,-6),W$117))*W$25</f>
        <v>1958.7328767123288</v>
      </c>
      <c r="X136" s="114">
        <f ca="1">IF(X$20&lt;$E$5,0,IF(Inputs!$E$52="Yes",OFFSET(X$136,-17,-6),X$117))*X$25</f>
        <v>1895.5479452054794</v>
      </c>
      <c r="Y136" s="114">
        <f ca="1">IF(Y$20&lt;$E$5,0,IF(Inputs!$E$52="Yes",OFFSET(Y$136,-17,-6),Y$117))*Y$25</f>
        <v>1958.7328767123288</v>
      </c>
      <c r="Z136" s="114">
        <f ca="1">IF(Z$20&lt;$E$5,0,IF(Inputs!$E$52="Yes",OFFSET(Z$136,-17,-6),Z$117))*Z$25</f>
        <v>1958.7328767123288</v>
      </c>
      <c r="AA136" s="114">
        <f ca="1">IF(AA$20&lt;$E$5,0,IF(Inputs!$E$52="Yes",OFFSET(AA$136,-17,-6),AA$117))*AA$25</f>
        <v>1895.5479452054794</v>
      </c>
      <c r="AB136" s="114">
        <f ca="1">IF(AB$20&lt;$E$5,0,IF(Inputs!$E$52="Yes",OFFSET(AB$136,-17,-6),AB$117))*AB$25</f>
        <v>1958.7328767123288</v>
      </c>
      <c r="AC136" s="114">
        <f ca="1">IF(AC$20&lt;$E$5,0,IF(Inputs!$E$52="Yes",OFFSET(AC$136,-17,-6),AC$117))*AC$25</f>
        <v>1895.5479452054794</v>
      </c>
      <c r="AD136" s="114">
        <f ca="1">IF(AD$20&lt;$E$5,0,IF(Inputs!$E$52="Yes",OFFSET(AD$136,-17,-6),AD$117))*AD$25</f>
        <v>1958.7328767123288</v>
      </c>
      <c r="AE136" s="114">
        <f ca="1">IF(AE$20&lt;$E$5,0,IF(Inputs!$E$52="Yes",OFFSET(AE$136,-17,-6),AE$117))*AE$25</f>
        <v>1958.7328767123288</v>
      </c>
      <c r="AF136" s="114">
        <f ca="1">IF(AF$20&lt;$E$5,0,IF(Inputs!$E$52="Yes",OFFSET(AF$136,-17,-6),AF$117))*AF$25</f>
        <v>1832.3630136986301</v>
      </c>
      <c r="AG136" s="114">
        <f ca="1">IF(AG$20&lt;$E$5,0,IF(Inputs!$E$52="Yes",OFFSET(AG$136,-17,-6),AG$117))*AG$25</f>
        <v>1958.7328767123288</v>
      </c>
      <c r="AH136" s="114">
        <f ca="1">IF(AH$20&lt;$E$5,0,IF(Inputs!$E$52="Yes",OFFSET(AH$136,-17,-6),AH$117))*AH$25</f>
        <v>1942.9366438356165</v>
      </c>
      <c r="AI136" s="114">
        <f ca="1">IF(AI$20&lt;$E$5,0,IF(Inputs!$E$52="Yes",OFFSET(AI$136,-17,-6),AI$117))*AI$25</f>
        <v>2007.7011986301368</v>
      </c>
      <c r="AJ136" s="114">
        <f ca="1">IF(AJ$20&lt;$E$5,0,IF(Inputs!$E$52="Yes",OFFSET(AJ$136,-17,-6),AJ$117))*AJ$25</f>
        <v>1942.9366438356165</v>
      </c>
      <c r="AK136" s="114">
        <f ca="1">IF(AK$20&lt;$E$5,0,IF(Inputs!$E$52="Yes",OFFSET(AK$136,-17,-6),AK$117))*AK$25</f>
        <v>0</v>
      </c>
      <c r="AL136" s="114">
        <f ca="1">IF(AL$20&lt;$E$5,0,IF(Inputs!$E$52="Yes",OFFSET(AL$136,-17,-6),AL$117))*AL$25</f>
        <v>0</v>
      </c>
      <c r="AM136" s="114">
        <f ca="1">IF(AM$20&lt;$E$5,0,IF(Inputs!$E$52="Yes",OFFSET(AM$136,-17,-6),AM$117))*AM$25</f>
        <v>0</v>
      </c>
      <c r="AN136" s="114">
        <f ca="1">IF(AN$20&lt;$E$5,0,IF(Inputs!$E$52="Yes",OFFSET(AN$136,-17,-6),AN$117))*AN$25</f>
        <v>0</v>
      </c>
      <c r="AO136" s="114">
        <f ca="1">IF(AO$20&lt;$E$5,0,IF(Inputs!$E$52="Yes",OFFSET(AO$136,-17,-6),AO$117))*AO$25</f>
        <v>0</v>
      </c>
      <c r="AP136" s="114">
        <f ca="1">IF(AP$20&lt;$E$5,0,IF(Inputs!$E$52="Yes",OFFSET(AP$136,-17,-6),AP$117))*AP$25</f>
        <v>0</v>
      </c>
      <c r="AQ136" s="114">
        <f ca="1">IF(AQ$20&lt;$E$5,0,IF(Inputs!$E$52="Yes",OFFSET(AQ$136,-17,-6),AQ$117))*AQ$25</f>
        <v>0</v>
      </c>
      <c r="AR136" s="114">
        <f ca="1">IF(AR$20&lt;$E$5,0,IF(Inputs!$E$52="Yes",OFFSET(AR$136,-17,-6),AR$117))*AR$25</f>
        <v>0</v>
      </c>
      <c r="AS136" s="114">
        <f ca="1">IF(AS$20&lt;$E$5,0,IF(Inputs!$E$52="Yes",OFFSET(AS$136,-17,-6),AS$117))*AS$25</f>
        <v>0</v>
      </c>
      <c r="AT136" s="114">
        <f ca="1">IF(AT$20&lt;$E$5,0,IF(Inputs!$E$52="Yes",OFFSET(AT$136,-17,-6),AT$117))*AT$25</f>
        <v>0</v>
      </c>
      <c r="AU136" s="114">
        <f ca="1">IF(AU$20&lt;$E$5,0,IF(Inputs!$E$52="Yes",OFFSET(AU$136,-17,-6),AU$117))*AU$25</f>
        <v>0</v>
      </c>
      <c r="AV136" s="114">
        <f ca="1">IF(AV$20&lt;$E$5,0,IF(Inputs!$E$52="Yes",OFFSET(AV$136,-17,-6),AV$117))*AV$25</f>
        <v>0</v>
      </c>
      <c r="AW136" s="114">
        <f ca="1">IF(AW$20&lt;$E$5,0,IF(Inputs!$E$52="Yes",OFFSET(AW$136,-17,-6),AW$117))*AW$25</f>
        <v>0</v>
      </c>
      <c r="AX136" s="114">
        <f ca="1">IF(AX$20&lt;$E$5,0,IF(Inputs!$E$52="Yes",OFFSET(AX$136,-17,-6),AX$117))*AX$25</f>
        <v>0</v>
      </c>
      <c r="AY136" s="114">
        <f ca="1">IF(AY$20&lt;$E$5,0,IF(Inputs!$E$52="Yes",OFFSET(AY$136,-17,-6),AY$117))*AY$25</f>
        <v>0</v>
      </c>
      <c r="AZ136" s="114">
        <f ca="1">IF(AZ$20&lt;$E$5,0,IF(Inputs!$E$52="Yes",OFFSET(AZ$136,-17,-6),AZ$117))*AZ$25</f>
        <v>0</v>
      </c>
      <c r="BA136" s="114">
        <f ca="1">IF(BA$20&lt;$E$5,0,IF(Inputs!$E$52="Yes",OFFSET(BA$136,-17,-6),BA$117))*BA$25</f>
        <v>0</v>
      </c>
      <c r="BB136" s="114">
        <f ca="1">IF(BB$20&lt;$E$5,0,IF(Inputs!$E$52="Yes",OFFSET(BB$136,-17,-6),BB$117))*BB$25</f>
        <v>0</v>
      </c>
      <c r="BC136" s="114">
        <f ca="1">IF(BC$20&lt;$E$5,0,IF(Inputs!$E$52="Yes",OFFSET(BC$136,-17,-6),BC$117))*BC$25</f>
        <v>0</v>
      </c>
      <c r="BD136" s="114">
        <f ca="1">IF(BD$20&lt;$E$5,0,IF(Inputs!$E$52="Yes",OFFSET(BD$136,-17,-6),BD$117))*BD$25</f>
        <v>0</v>
      </c>
      <c r="BE136" s="114">
        <f ca="1">IF(BE$20&lt;$E$5,0,IF(Inputs!$E$52="Yes",OFFSET(BE$136,-17,-6),BE$117))*BE$25</f>
        <v>0</v>
      </c>
      <c r="BF136" s="114">
        <f ca="1">IF(BF$20&lt;$E$5,0,IF(Inputs!$E$52="Yes",OFFSET(BF$136,-17,-6),BF$117))*BF$25</f>
        <v>0</v>
      </c>
      <c r="BG136" s="114">
        <f ca="1">IF(BG$20&lt;$E$5,0,IF(Inputs!$E$52="Yes",OFFSET(BG$136,-17,-6),BG$117))*BG$25</f>
        <v>0</v>
      </c>
      <c r="BH136" s="114">
        <f ca="1">IF(BH$20&lt;$E$5,0,IF(Inputs!$E$52="Yes",OFFSET(BH$136,-17,-6),BH$117))*BH$25</f>
        <v>0</v>
      </c>
      <c r="BI136" s="114">
        <f ca="1">IF(BI$20&lt;$E$5,0,IF(Inputs!$E$52="Yes",OFFSET(BI$136,-17,-6),BI$117))*BI$25</f>
        <v>0</v>
      </c>
      <c r="BJ136" s="114">
        <f ca="1">IF(BJ$20&lt;$E$5,0,IF(Inputs!$E$52="Yes",OFFSET(BJ$136,-17,-6),BJ$117))*BJ$25</f>
        <v>0</v>
      </c>
      <c r="BK136" s="114">
        <f ca="1">IF(BK$20&lt;$E$5,0,IF(Inputs!$E$52="Yes",OFFSET(BK$136,-17,-6),BK$117))*BK$25</f>
        <v>0</v>
      </c>
      <c r="BL136" s="114">
        <f ca="1">IF(BL$20&lt;$E$5,0,IF(Inputs!$E$52="Yes",OFFSET(BL$136,-17,-6),BL$117))*BL$25</f>
        <v>0</v>
      </c>
      <c r="BM136" s="114">
        <f ca="1">IF(BM$20&lt;$E$5,0,IF(Inputs!$E$52="Yes",OFFSET(BM$136,-17,-6),BM$117))*BM$25</f>
        <v>0</v>
      </c>
      <c r="BN136" s="114">
        <f ca="1">IF(BN$20&lt;$E$5,0,IF(Inputs!$E$52="Yes",OFFSET(BN$136,-17,-6),BN$117))*BN$25</f>
        <v>0</v>
      </c>
      <c r="BO136" s="114">
        <f ca="1">IF(BO$20&lt;$E$5,0,IF(Inputs!$E$52="Yes",OFFSET(BO$136,-17,-6),BO$117))*BO$25</f>
        <v>0</v>
      </c>
      <c r="BP136" s="114">
        <f ca="1">IF(BP$20&lt;$E$5,0,IF(Inputs!$E$52="Yes",OFFSET(BP$136,-17,-6),BP$117))*BP$25</f>
        <v>0</v>
      </c>
      <c r="BQ136" s="114">
        <f ca="1">IF(BQ$20&lt;$E$5,0,IF(Inputs!$E$52="Yes",OFFSET(BQ$136,-17,-6),BQ$117))*BQ$25</f>
        <v>0</v>
      </c>
      <c r="BR136" s="114">
        <f ca="1">IF(BR$20&lt;$E$5,0,IF(Inputs!$E$52="Yes",OFFSET(BR$136,-17,-6),BR$117))*BR$25</f>
        <v>0</v>
      </c>
      <c r="BS136" s="114">
        <f ca="1">IF(BS$20&lt;$E$5,0,IF(Inputs!$E$52="Yes",OFFSET(BS$136,-17,-6),BS$117))*BS$25</f>
        <v>0</v>
      </c>
      <c r="BT136" s="114">
        <f ca="1">IF(BT$20&lt;$E$5,0,IF(Inputs!$E$52="Yes",OFFSET(BT$136,-17,-6),BT$117))*BT$25</f>
        <v>0</v>
      </c>
      <c r="BU136" s="114">
        <f ca="1">IF(BU$20&lt;$E$5,0,IF(Inputs!$E$52="Yes",OFFSET(BU$136,-17,-6),BU$117))*BU$25</f>
        <v>0</v>
      </c>
      <c r="BV136" s="114">
        <f ca="1">IF(BV$20&lt;$E$5,0,IF(Inputs!$E$52="Yes",OFFSET(BV$136,-17,-6),BV$117))*BV$25</f>
        <v>0</v>
      </c>
      <c r="BW136" s="114">
        <f ca="1">IF(BW$20&lt;$E$5,0,IF(Inputs!$E$52="Yes",OFFSET(BW$136,-17,-6),BW$117))*BW$25</f>
        <v>0</v>
      </c>
      <c r="BX136" s="114">
        <f ca="1">IF(BX$20&lt;$E$5,0,IF(Inputs!$E$52="Yes",OFFSET(BX$136,-17,-6),BX$117))*BX$25</f>
        <v>0</v>
      </c>
      <c r="BY136" s="114">
        <f ca="1">IF(BY$20&lt;$E$5,0,IF(Inputs!$E$52="Yes",OFFSET(BY$136,-17,-6),BY$117))*BY$25</f>
        <v>0</v>
      </c>
      <c r="BZ136" s="114">
        <f ca="1">IF(BZ$20&lt;$E$5,0,IF(Inputs!$E$52="Yes",OFFSET(BZ$136,-17,-6),BZ$117))*BZ$25</f>
        <v>0</v>
      </c>
      <c r="CA136" s="114">
        <f ca="1">IF(CA$20&lt;$E$5,0,IF(Inputs!$E$52="Yes",OFFSET(CA$136,-17,-6),CA$117))*CA$25</f>
        <v>0</v>
      </c>
      <c r="CB136" s="114">
        <f ca="1">IF(CB$20&lt;$E$5,0,IF(Inputs!$E$52="Yes",OFFSET(CB$136,-17,-6),CB$117))*CB$25</f>
        <v>0</v>
      </c>
      <c r="CC136" s="114">
        <f ca="1">IF(CC$20&lt;$E$5,0,IF(Inputs!$E$52="Yes",OFFSET(CC$136,-17,-6),CC$117))*CC$25</f>
        <v>0</v>
      </c>
      <c r="CD136" s="114">
        <f ca="1">IF(CD$20&lt;$E$5,0,IF(Inputs!$E$52="Yes",OFFSET(CD$136,-17,-6),CD$117))*CD$25</f>
        <v>0</v>
      </c>
      <c r="CE136" s="114">
        <f ca="1">IF(CE$20&lt;$E$5,0,IF(Inputs!$E$52="Yes",OFFSET(CE$136,-17,-6),CE$117))*CE$25</f>
        <v>0</v>
      </c>
      <c r="CF136" s="114">
        <f ca="1">IF(CF$20&lt;$E$5,0,IF(Inputs!$E$52="Yes",OFFSET(CF$136,-17,-6),CF$117))*CF$25</f>
        <v>0</v>
      </c>
      <c r="CG136" s="114">
        <f ca="1">IF(CG$20&lt;$E$5,0,IF(Inputs!$E$52="Yes",OFFSET(CG$136,-17,-6),CG$117))*CG$25</f>
        <v>0</v>
      </c>
      <c r="CH136" s="114">
        <f ca="1">IF(CH$20&lt;$E$5,0,IF(Inputs!$E$52="Yes",OFFSET(CH$136,-17,-6),CH$117))*CH$25</f>
        <v>0</v>
      </c>
      <c r="CI136" s="114">
        <f ca="1">IF(CI$20&lt;$E$5,0,IF(Inputs!$E$52="Yes",OFFSET(CI$136,-17,-6),CI$117))*CI$25</f>
        <v>0</v>
      </c>
      <c r="CJ136" s="114">
        <f ca="1">IF(CJ$20&lt;$E$5,0,IF(Inputs!$E$52="Yes",OFFSET(CJ$136,-17,-6),CJ$117))*CJ$25</f>
        <v>0</v>
      </c>
      <c r="CK136" s="114">
        <f ca="1">IF(CK$20&lt;$E$5,0,IF(Inputs!$E$52="Yes",OFFSET(CK$136,-17,-6),CK$117))*CK$25</f>
        <v>0</v>
      </c>
      <c r="CL136" s="114">
        <f ca="1">IF(CL$20&lt;$E$5,0,IF(Inputs!$E$52="Yes",OFFSET(CL$136,-17,-6),CL$117))*CL$25</f>
        <v>0</v>
      </c>
      <c r="CM136" s="114">
        <f ca="1">IF(CM$20&lt;$E$5,0,IF(Inputs!$E$52="Yes",OFFSET(CM$136,-17,-6),CM$117))*CM$25</f>
        <v>0</v>
      </c>
      <c r="CN136" s="114">
        <f ca="1">IF(CN$20&lt;$E$5,0,IF(Inputs!$E$52="Yes",OFFSET(CN$136,-17,-6),CN$117))*CN$25</f>
        <v>0</v>
      </c>
      <c r="CO136" s="114">
        <f ca="1">IF(CO$20&lt;$E$5,0,IF(Inputs!$E$52="Yes",OFFSET(CO$136,-17,-6),CO$117))*CO$25</f>
        <v>0</v>
      </c>
      <c r="CP136" s="114">
        <f ca="1">IF(CP$20&lt;$E$5,0,IF(Inputs!$E$52="Yes",OFFSET(CP$136,-17,-6),CP$117))*CP$25</f>
        <v>0</v>
      </c>
      <c r="CQ136" s="114">
        <f ca="1">IF(CQ$20&lt;$E$5,0,IF(Inputs!$E$52="Yes",OFFSET(CQ$136,-17,-6),CQ$117))*CQ$25</f>
        <v>0</v>
      </c>
      <c r="CR136" s="114">
        <f ca="1">IF(CR$20&lt;$E$5,0,IF(Inputs!$E$52="Yes",OFFSET(CR$136,-17,-6),CR$117))*CR$25</f>
        <v>0</v>
      </c>
      <c r="CS136" s="114">
        <f ca="1">IF(CS$20&lt;$E$5,0,IF(Inputs!$E$52="Yes",OFFSET(CS$136,-17,-6),CS$117))*CS$25</f>
        <v>0</v>
      </c>
      <c r="CT136" s="114">
        <f ca="1">IF(CT$20&lt;$E$5,0,IF(Inputs!$E$52="Yes",OFFSET(CT$136,-17,-6),CT$117))*CT$25</f>
        <v>0</v>
      </c>
      <c r="CU136" s="114">
        <f ca="1">IF(CU$20&lt;$E$5,0,IF(Inputs!$E$52="Yes",OFFSET(CU$136,-17,-6),CU$117))*CU$25</f>
        <v>0</v>
      </c>
      <c r="CV136" s="114">
        <f ca="1">IF(CV$20&lt;$E$5,0,IF(Inputs!$E$52="Yes",OFFSET(CV$136,-17,-6),CV$117))*CV$25</f>
        <v>0</v>
      </c>
      <c r="CW136" s="114">
        <f ca="1">IF(CW$20&lt;$E$5,0,IF(Inputs!$E$52="Yes",OFFSET(CW$136,-17,-6),CW$117))*CW$25</f>
        <v>0</v>
      </c>
      <c r="CX136" s="114">
        <f ca="1">IF(CX$20&lt;$E$5,0,IF(Inputs!$E$52="Yes",OFFSET(CX$136,-17,-6),CX$117))*CX$25</f>
        <v>0</v>
      </c>
      <c r="CY136" s="114">
        <f ca="1">IF(CY$20&lt;$E$5,0,IF(Inputs!$E$52="Yes",OFFSET(CY$136,-17,-6),CY$117))*CY$25</f>
        <v>0</v>
      </c>
      <c r="CZ136" s="114">
        <f ca="1">IF(CZ$20&lt;$E$5,0,IF(Inputs!$E$52="Yes",OFFSET(CZ$136,-17,-6),CZ$117))*CZ$25</f>
        <v>0</v>
      </c>
      <c r="DA136" s="114">
        <f ca="1">IF(DA$20&lt;$E$5,0,IF(Inputs!$E$52="Yes",OFFSET(DA$136,-17,-6),DA$117))*DA$25</f>
        <v>0</v>
      </c>
      <c r="DB136" s="114">
        <f ca="1">IF(DB$20&lt;$E$5,0,IF(Inputs!$E$52="Yes",OFFSET(DB$136,-17,-6),DB$117))*DB$25</f>
        <v>0</v>
      </c>
      <c r="DC136" s="114">
        <f ca="1">IF(DC$20&lt;$E$5,0,IF(Inputs!$E$52="Yes",OFFSET(DC$136,-17,-6),DC$117))*DC$25</f>
        <v>0</v>
      </c>
      <c r="DD136" s="114">
        <f ca="1">IF(DD$20&lt;$E$5,0,IF(Inputs!$E$52="Yes",OFFSET(DD$136,-17,-6),DD$117))*DD$25</f>
        <v>0</v>
      </c>
      <c r="DE136" s="114">
        <f ca="1">IF(DE$20&lt;$E$5,0,IF(Inputs!$E$52="Yes",OFFSET(DE$136,-17,-6),DE$117))*DE$25</f>
        <v>0</v>
      </c>
      <c r="DF136" s="114">
        <f ca="1">IF(DF$20&lt;$E$5,0,IF(Inputs!$E$52="Yes",OFFSET(DF$136,-17,-6),DF$117))*DF$25</f>
        <v>0</v>
      </c>
      <c r="DG136" s="114">
        <f ca="1">IF(DG$20&lt;$E$5,0,IF(Inputs!$E$52="Yes",OFFSET(DG$136,-17,-6),DG$117))*DG$25</f>
        <v>0</v>
      </c>
      <c r="DH136" s="114">
        <f ca="1">IF(DH$20&lt;$E$5,0,IF(Inputs!$E$52="Yes",OFFSET(DH$136,-17,-6),DH$117))*DH$25</f>
        <v>0</v>
      </c>
      <c r="DI136" s="114">
        <f ca="1">IF(DI$20&lt;$E$5,0,IF(Inputs!$E$52="Yes",OFFSET(DI$136,-17,-6),DI$117))*DI$25</f>
        <v>0</v>
      </c>
      <c r="DJ136" s="114">
        <f ca="1">IF(DJ$20&lt;$E$5,0,IF(Inputs!$E$52="Yes",OFFSET(DJ$136,-17,-6),DJ$117))*DJ$25</f>
        <v>0</v>
      </c>
      <c r="DK136" s="114">
        <f ca="1">IF(DK$20&lt;$E$5,0,IF(Inputs!$E$52="Yes",OFFSET(DK$136,-17,-6),DK$117))*DK$25</f>
        <v>0</v>
      </c>
      <c r="DL136" s="114">
        <f ca="1">IF(DL$20&lt;$E$5,0,IF(Inputs!$E$52="Yes",OFFSET(DL$136,-17,-6),DL$117))*DL$25</f>
        <v>0</v>
      </c>
      <c r="DM136" s="114">
        <f ca="1">IF(DM$20&lt;$E$5,0,IF(Inputs!$E$52="Yes",OFFSET(DM$136,-17,-6),DM$117))*DM$25</f>
        <v>0</v>
      </c>
      <c r="DN136" s="114">
        <f ca="1">IF(DN$20&lt;$E$5,0,IF(Inputs!$E$52="Yes",OFFSET(DN$136,-17,-6),DN$117))*DN$25</f>
        <v>0</v>
      </c>
      <c r="DO136" s="114">
        <f ca="1">IF(DO$20&lt;$E$5,0,IF(Inputs!$E$52="Yes",OFFSET(DO$136,-17,-6),DO$117))*DO$25</f>
        <v>0</v>
      </c>
      <c r="DP136" s="114">
        <f ca="1">IF(DP$20&lt;$E$5,0,IF(Inputs!$E$52="Yes",OFFSET(DP$136,-17,-6),DP$117))*DP$25</f>
        <v>0</v>
      </c>
      <c r="DQ136" s="114">
        <f ca="1">IF(DQ$20&lt;$E$5,0,IF(Inputs!$E$52="Yes",OFFSET(DQ$136,-17,-6),DQ$117))*DQ$25</f>
        <v>0</v>
      </c>
      <c r="DR136" s="114">
        <f ca="1">IF(DR$20&lt;$E$5,0,IF(Inputs!$E$52="Yes",OFFSET(DR$136,-17,-6),DR$117))*DR$25</f>
        <v>0</v>
      </c>
      <c r="DS136" s="114">
        <f ca="1">IF(DS$20&lt;$E$5,0,IF(Inputs!$E$52="Yes",OFFSET(DS$136,-17,-6),DS$117))*DS$25</f>
        <v>0</v>
      </c>
      <c r="DT136" s="114">
        <f ca="1">IF(DT$20&lt;$E$5,0,IF(Inputs!$E$52="Yes",OFFSET(DT$136,-17,-6),DT$117))*DT$25</f>
        <v>0</v>
      </c>
      <c r="DU136" s="114">
        <f ca="1">IF(DU$20&lt;$E$5,0,IF(Inputs!$E$52="Yes",OFFSET(DU$136,-17,-6),DU$117))*DU$25</f>
        <v>0</v>
      </c>
    </row>
    <row r="137" spans="1:126" s="81" customFormat="1" ht="14.45" customHeight="1" x14ac:dyDescent="0.3">
      <c r="A137" s="995" t="s">
        <v>1032</v>
      </c>
      <c r="B137" s="205"/>
      <c r="C137" s="207" t="s">
        <v>1098</v>
      </c>
      <c r="E137" s="1096">
        <f t="shared" ca="1" si="143"/>
        <v>0</v>
      </c>
      <c r="G137" s="114">
        <f ca="1">IF(G$20&lt;$E$5,0,IF(Inputs!$E$52="Yes",OFFSET(G$137,-14,-6),G$123))*G$25</f>
        <v>0</v>
      </c>
      <c r="H137" s="114">
        <f ca="1">IF(H$20&lt;$E$5,0,IF(Inputs!$E$52="Yes",OFFSET(H$137,-14,-6),H$123))*H$25</f>
        <v>0</v>
      </c>
      <c r="I137" s="114">
        <f ca="1">IF(I$20&lt;$E$5,0,IF(Inputs!$E$52="Yes",OFFSET(I$137,-14,-6),I$123))*I$25</f>
        <v>0</v>
      </c>
      <c r="J137" s="114">
        <f ca="1">IF(J$20&lt;$E$5,0,IF(Inputs!$E$52="Yes",OFFSET(J$137,-14,-6),J$123))*J$25</f>
        <v>0</v>
      </c>
      <c r="K137" s="114">
        <f ca="1">IF(K$20&lt;$E$5,0,IF(Inputs!$E$52="Yes",OFFSET(K$137,-14,-6),K$123))*K$25</f>
        <v>0</v>
      </c>
      <c r="L137" s="114">
        <f ca="1">IF(L$20&lt;$E$5,0,IF(Inputs!$E$52="Yes",OFFSET(L$137,-14,-6),L$123))*L$25</f>
        <v>0</v>
      </c>
      <c r="M137" s="114">
        <f ca="1">IF(M$20&lt;$E$5,0,IF(Inputs!$E$52="Yes",OFFSET(M$137,-14,-6),M$123))*M$25</f>
        <v>0</v>
      </c>
      <c r="N137" s="114">
        <f ca="1">IF(N$20&lt;$E$5,0,IF(Inputs!$E$52="Yes",OFFSET(N$137,-14,-6),N$123))*N$25</f>
        <v>0</v>
      </c>
      <c r="O137" s="114">
        <f ca="1">IF(O$20&lt;$E$5,0,IF(Inputs!$E$52="Yes",OFFSET(O$137,-14,-6),O$123))*O$25</f>
        <v>0</v>
      </c>
      <c r="P137" s="114">
        <f ca="1">IF(P$20&lt;$E$5,0,IF(Inputs!$E$52="Yes",OFFSET(P$137,-14,-6),P$123))*P$25</f>
        <v>0</v>
      </c>
      <c r="Q137" s="114">
        <f ca="1">IF(Q$20&lt;$E$5,0,IF(Inputs!$E$52="Yes",OFFSET(Q$137,-14,-6),Q$123))*Q$25</f>
        <v>0</v>
      </c>
      <c r="R137" s="114">
        <f ca="1">IF(R$20&lt;$E$5,0,IF(Inputs!$E$52="Yes",OFFSET(R$137,-14,-6),R$123))*R$25</f>
        <v>0</v>
      </c>
      <c r="S137" s="114">
        <f ca="1">IF(S$20&lt;$E$5,0,IF(Inputs!$E$52="Yes",OFFSET(S$137,-14,-6),S$123))*S$25</f>
        <v>0</v>
      </c>
      <c r="T137" s="114">
        <f ca="1">IF(T$20&lt;$E$5,0,IF(Inputs!$E$52="Yes",OFFSET(T$137,-14,-6),T$123))*T$25</f>
        <v>0</v>
      </c>
      <c r="U137" s="114">
        <f ca="1">IF(U$20&lt;$E$5,0,IF(Inputs!$E$52="Yes",OFFSET(U$137,-14,-6),U$123))*U$25</f>
        <v>0</v>
      </c>
      <c r="V137" s="114">
        <f ca="1">IF(V$20&lt;$E$5,0,IF(Inputs!$E$52="Yes",OFFSET(V$137,-14,-6),V$123))*V$25</f>
        <v>0</v>
      </c>
      <c r="W137" s="114">
        <f ca="1">IF(W$20&lt;$E$5,0,IF(Inputs!$E$52="Yes",OFFSET(W$137,-14,-6),W$123))*W$25</f>
        <v>0</v>
      </c>
      <c r="X137" s="114">
        <f ca="1">IF(X$20&lt;$E$5,0,IF(Inputs!$E$52="Yes",OFFSET(X$137,-14,-6),X$123))*X$25</f>
        <v>0</v>
      </c>
      <c r="Y137" s="114">
        <f ca="1">IF(Y$20&lt;$E$5,0,IF(Inputs!$E$52="Yes",OFFSET(Y$137,-14,-6),Y$123))*Y$25</f>
        <v>0</v>
      </c>
      <c r="Z137" s="114">
        <f ca="1">IF(Z$20&lt;$E$5,0,IF(Inputs!$E$52="Yes",OFFSET(Z$137,-14,-6),Z$123))*Z$25</f>
        <v>0</v>
      </c>
      <c r="AA137" s="114">
        <f ca="1">IF(AA$20&lt;$E$5,0,IF(Inputs!$E$52="Yes",OFFSET(AA$137,-14,-6),AA$123))*AA$25</f>
        <v>0</v>
      </c>
      <c r="AB137" s="114">
        <f ca="1">IF(AB$20&lt;$E$5,0,IF(Inputs!$E$52="Yes",OFFSET(AB$137,-14,-6),AB$123))*AB$25</f>
        <v>0</v>
      </c>
      <c r="AC137" s="114">
        <f ca="1">IF(AC$20&lt;$E$5,0,IF(Inputs!$E$52="Yes",OFFSET(AC$137,-14,-6),AC$123))*AC$25</f>
        <v>0</v>
      </c>
      <c r="AD137" s="114">
        <f ca="1">IF(AD$20&lt;$E$5,0,IF(Inputs!$E$52="Yes",OFFSET(AD$137,-14,-6),AD$123))*AD$25</f>
        <v>0</v>
      </c>
      <c r="AE137" s="114">
        <f ca="1">IF(AE$20&lt;$E$5,0,IF(Inputs!$E$52="Yes",OFFSET(AE$137,-14,-6),AE$123))*AE$25</f>
        <v>0</v>
      </c>
      <c r="AF137" s="114">
        <f ca="1">IF(AF$20&lt;$E$5,0,IF(Inputs!$E$52="Yes",OFFSET(AF$137,-14,-6),AF$123))*AF$25</f>
        <v>0</v>
      </c>
      <c r="AG137" s="114">
        <f ca="1">IF(AG$20&lt;$E$5,0,IF(Inputs!$E$52="Yes",OFFSET(AG$137,-14,-6),AG$123))*AG$25</f>
        <v>0</v>
      </c>
      <c r="AH137" s="114">
        <f ca="1">IF(AH$20&lt;$E$5,0,IF(Inputs!$E$52="Yes",OFFSET(AH$137,-14,-6),AH$123))*AH$25</f>
        <v>0</v>
      </c>
      <c r="AI137" s="114">
        <f ca="1">IF(AI$20&lt;$E$5,0,IF(Inputs!$E$52="Yes",OFFSET(AI$137,-14,-6),AI$123))*AI$25</f>
        <v>0</v>
      </c>
      <c r="AJ137" s="114">
        <f ca="1">IF(AJ$20&lt;$E$5,0,IF(Inputs!$E$52="Yes",OFFSET(AJ$137,-14,-6),AJ$123))*AJ$25</f>
        <v>0</v>
      </c>
      <c r="AK137" s="114">
        <f ca="1">IF(AK$20&lt;$E$5,0,IF(Inputs!$E$52="Yes",OFFSET(AK$137,-14,-6),AK$123))*AK$25</f>
        <v>0</v>
      </c>
      <c r="AL137" s="114">
        <f ca="1">IF(AL$20&lt;$E$5,0,IF(Inputs!$E$52="Yes",OFFSET(AL$137,-14,-6),AL$123))*AL$25</f>
        <v>0</v>
      </c>
      <c r="AM137" s="114">
        <f ca="1">IF(AM$20&lt;$E$5,0,IF(Inputs!$E$52="Yes",OFFSET(AM$137,-14,-6),AM$123))*AM$25</f>
        <v>0</v>
      </c>
      <c r="AN137" s="114">
        <f ca="1">IF(AN$20&lt;$E$5,0,IF(Inputs!$E$52="Yes",OFFSET(AN$137,-14,-6),AN$123))*AN$25</f>
        <v>0</v>
      </c>
      <c r="AO137" s="114">
        <f ca="1">IF(AO$20&lt;$E$5,0,IF(Inputs!$E$52="Yes",OFFSET(AO$137,-14,-6),AO$123))*AO$25</f>
        <v>0</v>
      </c>
      <c r="AP137" s="114">
        <f ca="1">IF(AP$20&lt;$E$5,0,IF(Inputs!$E$52="Yes",OFFSET(AP$137,-14,-6),AP$123))*AP$25</f>
        <v>0</v>
      </c>
      <c r="AQ137" s="114">
        <f ca="1">IF(AQ$20&lt;$E$5,0,IF(Inputs!$E$52="Yes",OFFSET(AQ$137,-14,-6),AQ$123))*AQ$25</f>
        <v>0</v>
      </c>
      <c r="AR137" s="114">
        <f ca="1">IF(AR$20&lt;$E$5,0,IF(Inputs!$E$52="Yes",OFFSET(AR$137,-14,-6),AR$123))*AR$25</f>
        <v>0</v>
      </c>
      <c r="AS137" s="114">
        <f ca="1">IF(AS$20&lt;$E$5,0,IF(Inputs!$E$52="Yes",OFFSET(AS$137,-14,-6),AS$123))*AS$25</f>
        <v>0</v>
      </c>
      <c r="AT137" s="114">
        <f ca="1">IF(AT$20&lt;$E$5,0,IF(Inputs!$E$52="Yes",OFFSET(AT$137,-14,-6),AT$123))*AT$25</f>
        <v>0</v>
      </c>
      <c r="AU137" s="114">
        <f ca="1">IF(AU$20&lt;$E$5,0,IF(Inputs!$E$52="Yes",OFFSET(AU$137,-14,-6),AU$123))*AU$25</f>
        <v>0</v>
      </c>
      <c r="AV137" s="114">
        <f ca="1">IF(AV$20&lt;$E$5,0,IF(Inputs!$E$52="Yes",OFFSET(AV$137,-14,-6),AV$123))*AV$25</f>
        <v>0</v>
      </c>
      <c r="AW137" s="114">
        <f ca="1">IF(AW$20&lt;$E$5,0,IF(Inputs!$E$52="Yes",OFFSET(AW$137,-14,-6),AW$123))*AW$25</f>
        <v>0</v>
      </c>
      <c r="AX137" s="114">
        <f ca="1">IF(AX$20&lt;$E$5,0,IF(Inputs!$E$52="Yes",OFFSET(AX$137,-14,-6),AX$123))*AX$25</f>
        <v>0</v>
      </c>
      <c r="AY137" s="114">
        <f ca="1">IF(AY$20&lt;$E$5,0,IF(Inputs!$E$52="Yes",OFFSET(AY$137,-14,-6),AY$123))*AY$25</f>
        <v>0</v>
      </c>
      <c r="AZ137" s="114">
        <f ca="1">IF(AZ$20&lt;$E$5,0,IF(Inputs!$E$52="Yes",OFFSET(AZ$137,-14,-6),AZ$123))*AZ$25</f>
        <v>0</v>
      </c>
      <c r="BA137" s="114">
        <f ca="1">IF(BA$20&lt;$E$5,0,IF(Inputs!$E$52="Yes",OFFSET(BA$137,-14,-6),BA$123))*BA$25</f>
        <v>0</v>
      </c>
      <c r="BB137" s="114">
        <f ca="1">IF(BB$20&lt;$E$5,0,IF(Inputs!$E$52="Yes",OFFSET(BB$137,-14,-6),BB$123))*BB$25</f>
        <v>0</v>
      </c>
      <c r="BC137" s="114">
        <f ca="1">IF(BC$20&lt;$E$5,0,IF(Inputs!$E$52="Yes",OFFSET(BC$137,-14,-6),BC$123))*BC$25</f>
        <v>0</v>
      </c>
      <c r="BD137" s="114">
        <f ca="1">IF(BD$20&lt;$E$5,0,IF(Inputs!$E$52="Yes",OFFSET(BD$137,-14,-6),BD$123))*BD$25</f>
        <v>0</v>
      </c>
      <c r="BE137" s="114">
        <f ca="1">IF(BE$20&lt;$E$5,0,IF(Inputs!$E$52="Yes",OFFSET(BE$137,-14,-6),BE$123))*BE$25</f>
        <v>0</v>
      </c>
      <c r="BF137" s="114">
        <f ca="1">IF(BF$20&lt;$E$5,0,IF(Inputs!$E$52="Yes",OFFSET(BF$137,-14,-6),BF$123))*BF$25</f>
        <v>0</v>
      </c>
      <c r="BG137" s="114">
        <f ca="1">IF(BG$20&lt;$E$5,0,IF(Inputs!$E$52="Yes",OFFSET(BG$137,-14,-6),BG$123))*BG$25</f>
        <v>0</v>
      </c>
      <c r="BH137" s="114">
        <f ca="1">IF(BH$20&lt;$E$5,0,IF(Inputs!$E$52="Yes",OFFSET(BH$137,-14,-6),BH$123))*BH$25</f>
        <v>0</v>
      </c>
      <c r="BI137" s="114">
        <f ca="1">IF(BI$20&lt;$E$5,0,IF(Inputs!$E$52="Yes",OFFSET(BI$137,-14,-6),BI$123))*BI$25</f>
        <v>0</v>
      </c>
      <c r="BJ137" s="114">
        <f ca="1">IF(BJ$20&lt;$E$5,0,IF(Inputs!$E$52="Yes",OFFSET(BJ$137,-14,-6),BJ$123))*BJ$25</f>
        <v>0</v>
      </c>
      <c r="BK137" s="114">
        <f ca="1">IF(BK$20&lt;$E$5,0,IF(Inputs!$E$52="Yes",OFFSET(BK$137,-14,-6),BK$123))*BK$25</f>
        <v>0</v>
      </c>
      <c r="BL137" s="114">
        <f ca="1">IF(BL$20&lt;$E$5,0,IF(Inputs!$E$52="Yes",OFFSET(BL$137,-14,-6),BL$123))*BL$25</f>
        <v>0</v>
      </c>
      <c r="BM137" s="114">
        <f ca="1">IF(BM$20&lt;$E$5,0,IF(Inputs!$E$52="Yes",OFFSET(BM$137,-14,-6),BM$123))*BM$25</f>
        <v>0</v>
      </c>
      <c r="BN137" s="114">
        <f ca="1">IF(BN$20&lt;$E$5,0,IF(Inputs!$E$52="Yes",OFFSET(BN$137,-14,-6),BN$123))*BN$25</f>
        <v>0</v>
      </c>
      <c r="BO137" s="114">
        <f ca="1">IF(BO$20&lt;$E$5,0,IF(Inputs!$E$52="Yes",OFFSET(BO$137,-14,-6),BO$123))*BO$25</f>
        <v>0</v>
      </c>
      <c r="BP137" s="114">
        <f ca="1">IF(BP$20&lt;$E$5,0,IF(Inputs!$E$52="Yes",OFFSET(BP$137,-14,-6),BP$123))*BP$25</f>
        <v>0</v>
      </c>
      <c r="BQ137" s="114">
        <f ca="1">IF(BQ$20&lt;$E$5,0,IF(Inputs!$E$52="Yes",OFFSET(BQ$137,-14,-6),BQ$123))*BQ$25</f>
        <v>0</v>
      </c>
      <c r="BR137" s="114">
        <f ca="1">IF(BR$20&lt;$E$5,0,IF(Inputs!$E$52="Yes",OFFSET(BR$137,-14,-6),BR$123))*BR$25</f>
        <v>0</v>
      </c>
      <c r="BS137" s="114">
        <f ca="1">IF(BS$20&lt;$E$5,0,IF(Inputs!$E$52="Yes",OFFSET(BS$137,-14,-6),BS$123))*BS$25</f>
        <v>0</v>
      </c>
      <c r="BT137" s="114">
        <f ca="1">IF(BT$20&lt;$E$5,0,IF(Inputs!$E$52="Yes",OFFSET(BT$137,-14,-6),BT$123))*BT$25</f>
        <v>0</v>
      </c>
      <c r="BU137" s="114">
        <f ca="1">IF(BU$20&lt;$E$5,0,IF(Inputs!$E$52="Yes",OFFSET(BU$137,-14,-6),BU$123))*BU$25</f>
        <v>0</v>
      </c>
      <c r="BV137" s="114">
        <f ca="1">IF(BV$20&lt;$E$5,0,IF(Inputs!$E$52="Yes",OFFSET(BV$137,-14,-6),BV$123))*BV$25</f>
        <v>0</v>
      </c>
      <c r="BW137" s="114">
        <f ca="1">IF(BW$20&lt;$E$5,0,IF(Inputs!$E$52="Yes",OFFSET(BW$137,-14,-6),BW$123))*BW$25</f>
        <v>0</v>
      </c>
      <c r="BX137" s="114">
        <f ca="1">IF(BX$20&lt;$E$5,0,IF(Inputs!$E$52="Yes",OFFSET(BX$137,-14,-6),BX$123))*BX$25</f>
        <v>0</v>
      </c>
      <c r="BY137" s="114">
        <f ca="1">IF(BY$20&lt;$E$5,0,IF(Inputs!$E$52="Yes",OFFSET(BY$137,-14,-6),BY$123))*BY$25</f>
        <v>0</v>
      </c>
      <c r="BZ137" s="114">
        <f ca="1">IF(BZ$20&lt;$E$5,0,IF(Inputs!$E$52="Yes",OFFSET(BZ$137,-14,-6),BZ$123))*BZ$25</f>
        <v>0</v>
      </c>
      <c r="CA137" s="114">
        <f ca="1">IF(CA$20&lt;$E$5,0,IF(Inputs!$E$52="Yes",OFFSET(CA$137,-14,-6),CA$123))*CA$25</f>
        <v>0</v>
      </c>
      <c r="CB137" s="114">
        <f ca="1">IF(CB$20&lt;$E$5,0,IF(Inputs!$E$52="Yes",OFFSET(CB$137,-14,-6),CB$123))*CB$25</f>
        <v>0</v>
      </c>
      <c r="CC137" s="114">
        <f ca="1">IF(CC$20&lt;$E$5,0,IF(Inputs!$E$52="Yes",OFFSET(CC$137,-14,-6),CC$123))*CC$25</f>
        <v>0</v>
      </c>
      <c r="CD137" s="114">
        <f ca="1">IF(CD$20&lt;$E$5,0,IF(Inputs!$E$52="Yes",OFFSET(CD$137,-14,-6),CD$123))*CD$25</f>
        <v>0</v>
      </c>
      <c r="CE137" s="114">
        <f ca="1">IF(CE$20&lt;$E$5,0,IF(Inputs!$E$52="Yes",OFFSET(CE$137,-14,-6),CE$123))*CE$25</f>
        <v>0</v>
      </c>
      <c r="CF137" s="114">
        <f ca="1">IF(CF$20&lt;$E$5,0,IF(Inputs!$E$52="Yes",OFFSET(CF$137,-14,-6),CF$123))*CF$25</f>
        <v>0</v>
      </c>
      <c r="CG137" s="114">
        <f ca="1">IF(CG$20&lt;$E$5,0,IF(Inputs!$E$52="Yes",OFFSET(CG$137,-14,-6),CG$123))*CG$25</f>
        <v>0</v>
      </c>
      <c r="CH137" s="114">
        <f ca="1">IF(CH$20&lt;$E$5,0,IF(Inputs!$E$52="Yes",OFFSET(CH$137,-14,-6),CH$123))*CH$25</f>
        <v>0</v>
      </c>
      <c r="CI137" s="114">
        <f ca="1">IF(CI$20&lt;$E$5,0,IF(Inputs!$E$52="Yes",OFFSET(CI$137,-14,-6),CI$123))*CI$25</f>
        <v>0</v>
      </c>
      <c r="CJ137" s="114">
        <f ca="1">IF(CJ$20&lt;$E$5,0,IF(Inputs!$E$52="Yes",OFFSET(CJ$137,-14,-6),CJ$123))*CJ$25</f>
        <v>0</v>
      </c>
      <c r="CK137" s="114">
        <f ca="1">IF(CK$20&lt;$E$5,0,IF(Inputs!$E$52="Yes",OFFSET(CK$137,-14,-6),CK$123))*CK$25</f>
        <v>0</v>
      </c>
      <c r="CL137" s="114">
        <f ca="1">IF(CL$20&lt;$E$5,0,IF(Inputs!$E$52="Yes",OFFSET(CL$137,-14,-6),CL$123))*CL$25</f>
        <v>0</v>
      </c>
      <c r="CM137" s="114">
        <f ca="1">IF(CM$20&lt;$E$5,0,IF(Inputs!$E$52="Yes",OFFSET(CM$137,-14,-6),CM$123))*CM$25</f>
        <v>0</v>
      </c>
      <c r="CN137" s="114">
        <f ca="1">IF(CN$20&lt;$E$5,0,IF(Inputs!$E$52="Yes",OFFSET(CN$137,-14,-6),CN$123))*CN$25</f>
        <v>0</v>
      </c>
      <c r="CO137" s="114">
        <f ca="1">IF(CO$20&lt;$E$5,0,IF(Inputs!$E$52="Yes",OFFSET(CO$137,-14,-6),CO$123))*CO$25</f>
        <v>0</v>
      </c>
      <c r="CP137" s="114">
        <f ca="1">IF(CP$20&lt;$E$5,0,IF(Inputs!$E$52="Yes",OFFSET(CP$137,-14,-6),CP$123))*CP$25</f>
        <v>0</v>
      </c>
      <c r="CQ137" s="114">
        <f ca="1">IF(CQ$20&lt;$E$5,0,IF(Inputs!$E$52="Yes",OFFSET(CQ$137,-14,-6),CQ$123))*CQ$25</f>
        <v>0</v>
      </c>
      <c r="CR137" s="114">
        <f ca="1">IF(CR$20&lt;$E$5,0,IF(Inputs!$E$52="Yes",OFFSET(CR$137,-14,-6),CR$123))*CR$25</f>
        <v>0</v>
      </c>
      <c r="CS137" s="114">
        <f ca="1">IF(CS$20&lt;$E$5,0,IF(Inputs!$E$52="Yes",OFFSET(CS$137,-14,-6),CS$123))*CS$25</f>
        <v>0</v>
      </c>
      <c r="CT137" s="114">
        <f ca="1">IF(CT$20&lt;$E$5,0,IF(Inputs!$E$52="Yes",OFFSET(CT$137,-14,-6),CT$123))*CT$25</f>
        <v>0</v>
      </c>
      <c r="CU137" s="114">
        <f ca="1">IF(CU$20&lt;$E$5,0,IF(Inputs!$E$52="Yes",OFFSET(CU$137,-14,-6),CU$123))*CU$25</f>
        <v>0</v>
      </c>
      <c r="CV137" s="114">
        <f ca="1">IF(CV$20&lt;$E$5,0,IF(Inputs!$E$52="Yes",OFFSET(CV$137,-14,-6),CV$123))*CV$25</f>
        <v>0</v>
      </c>
      <c r="CW137" s="114">
        <f ca="1">IF(CW$20&lt;$E$5,0,IF(Inputs!$E$52="Yes",OFFSET(CW$137,-14,-6),CW$123))*CW$25</f>
        <v>0</v>
      </c>
      <c r="CX137" s="114">
        <f ca="1">IF(CX$20&lt;$E$5,0,IF(Inputs!$E$52="Yes",OFFSET(CX$137,-14,-6),CX$123))*CX$25</f>
        <v>0</v>
      </c>
      <c r="CY137" s="114">
        <f ca="1">IF(CY$20&lt;$E$5,0,IF(Inputs!$E$52="Yes",OFFSET(CY$137,-14,-6),CY$123))*CY$25</f>
        <v>0</v>
      </c>
      <c r="CZ137" s="114">
        <f ca="1">IF(CZ$20&lt;$E$5,0,IF(Inputs!$E$52="Yes",OFFSET(CZ$137,-14,-6),CZ$123))*CZ$25</f>
        <v>0</v>
      </c>
      <c r="DA137" s="114">
        <f ca="1">IF(DA$20&lt;$E$5,0,IF(Inputs!$E$52="Yes",OFFSET(DA$137,-14,-6),DA$123))*DA$25</f>
        <v>0</v>
      </c>
      <c r="DB137" s="114">
        <f ca="1">IF(DB$20&lt;$E$5,0,IF(Inputs!$E$52="Yes",OFFSET(DB$137,-14,-6),DB$123))*DB$25</f>
        <v>0</v>
      </c>
      <c r="DC137" s="114">
        <f ca="1">IF(DC$20&lt;$E$5,0,IF(Inputs!$E$52="Yes",OFFSET(DC$137,-14,-6),DC$123))*DC$25</f>
        <v>0</v>
      </c>
      <c r="DD137" s="114">
        <f ca="1">IF(DD$20&lt;$E$5,0,IF(Inputs!$E$52="Yes",OFFSET(DD$137,-14,-6),DD$123))*DD$25</f>
        <v>0</v>
      </c>
      <c r="DE137" s="114">
        <f ca="1">IF(DE$20&lt;$E$5,0,IF(Inputs!$E$52="Yes",OFFSET(DE$137,-14,-6),DE$123))*DE$25</f>
        <v>0</v>
      </c>
      <c r="DF137" s="114">
        <f ca="1">IF(DF$20&lt;$E$5,0,IF(Inputs!$E$52="Yes",OFFSET(DF$137,-14,-6),DF$123))*DF$25</f>
        <v>0</v>
      </c>
      <c r="DG137" s="114">
        <f ca="1">IF(DG$20&lt;$E$5,0,IF(Inputs!$E$52="Yes",OFFSET(DG$137,-14,-6),DG$123))*DG$25</f>
        <v>0</v>
      </c>
      <c r="DH137" s="114">
        <f ca="1">IF(DH$20&lt;$E$5,0,IF(Inputs!$E$52="Yes",OFFSET(DH$137,-14,-6),DH$123))*DH$25</f>
        <v>0</v>
      </c>
      <c r="DI137" s="114">
        <f ca="1">IF(DI$20&lt;$E$5,0,IF(Inputs!$E$52="Yes",OFFSET(DI$137,-14,-6),DI$123))*DI$25</f>
        <v>0</v>
      </c>
      <c r="DJ137" s="114">
        <f ca="1">IF(DJ$20&lt;$E$5,0,IF(Inputs!$E$52="Yes",OFFSET(DJ$137,-14,-6),DJ$123))*DJ$25</f>
        <v>0</v>
      </c>
      <c r="DK137" s="114">
        <f ca="1">IF(DK$20&lt;$E$5,0,IF(Inputs!$E$52="Yes",OFFSET(DK$137,-14,-6),DK$123))*DK$25</f>
        <v>0</v>
      </c>
      <c r="DL137" s="114">
        <f ca="1">IF(DL$20&lt;$E$5,0,IF(Inputs!$E$52="Yes",OFFSET(DL$137,-14,-6),DL$123))*DL$25</f>
        <v>0</v>
      </c>
      <c r="DM137" s="114">
        <f ca="1">IF(DM$20&lt;$E$5,0,IF(Inputs!$E$52="Yes",OFFSET(DM$137,-14,-6),DM$123))*DM$25</f>
        <v>0</v>
      </c>
      <c r="DN137" s="114">
        <f ca="1">IF(DN$20&lt;$E$5,0,IF(Inputs!$E$52="Yes",OFFSET(DN$137,-14,-6),DN$123))*DN$25</f>
        <v>0</v>
      </c>
      <c r="DO137" s="114">
        <f ca="1">IF(DO$20&lt;$E$5,0,IF(Inputs!$E$52="Yes",OFFSET(DO$137,-14,-6),DO$123))*DO$25</f>
        <v>0</v>
      </c>
      <c r="DP137" s="114">
        <f ca="1">IF(DP$20&lt;$E$5,0,IF(Inputs!$E$52="Yes",OFFSET(DP$137,-14,-6),DP$123))*DP$25</f>
        <v>0</v>
      </c>
      <c r="DQ137" s="114">
        <f ca="1">IF(DQ$20&lt;$E$5,0,IF(Inputs!$E$52="Yes",OFFSET(DQ$137,-14,-6),DQ$123))*DQ$25</f>
        <v>0</v>
      </c>
      <c r="DR137" s="114">
        <f ca="1">IF(DR$20&lt;$E$5,0,IF(Inputs!$E$52="Yes",OFFSET(DR$137,-14,-6),DR$123))*DR$25</f>
        <v>0</v>
      </c>
      <c r="DS137" s="114">
        <f ca="1">IF(DS$20&lt;$E$5,0,IF(Inputs!$E$52="Yes",OFFSET(DS$137,-14,-6),DS$123))*DS$25</f>
        <v>0</v>
      </c>
      <c r="DT137" s="114">
        <f ca="1">IF(DT$20&lt;$E$5,0,IF(Inputs!$E$52="Yes",OFFSET(DT$137,-14,-6),DT$123))*DT$25</f>
        <v>0</v>
      </c>
      <c r="DU137" s="114">
        <f ca="1">IF(DU$20&lt;$E$5,0,IF(Inputs!$E$52="Yes",OFFSET(DU$137,-14,-6),DU$123))*DU$25</f>
        <v>0</v>
      </c>
    </row>
    <row r="138" spans="1:126" s="81" customFormat="1" ht="16.899999999999999" customHeight="1" x14ac:dyDescent="0.3">
      <c r="A138" s="995" t="s">
        <v>1032</v>
      </c>
      <c r="B138" s="205"/>
      <c r="C138" s="498" t="s">
        <v>795</v>
      </c>
      <c r="E138" s="1096">
        <f t="shared" ca="1" si="143"/>
        <v>0</v>
      </c>
      <c r="G138" s="114">
        <f ca="1">IF(G$20&lt;$E$5,0,IF(Inputs!$E$52="Yes",OFFSET(G$138,-11,-6),G$125))*G$25</f>
        <v>0</v>
      </c>
      <c r="H138" s="114">
        <f ca="1">IF(H$20&lt;$E$5,0,IF(Inputs!$E$52="Yes",OFFSET(H$138,-11,-6),H$125))*H$25</f>
        <v>0</v>
      </c>
      <c r="I138" s="114">
        <f ca="1">IF(I$20&lt;$E$5,0,IF(Inputs!$E$52="Yes",OFFSET(I$138,-11,-6),I$125))*I$25</f>
        <v>0</v>
      </c>
      <c r="J138" s="114">
        <f ca="1">IF(J$20&lt;$E$5,0,IF(Inputs!$E$52="Yes",OFFSET(J$138,-11,-6),J$125))*J$25</f>
        <v>0</v>
      </c>
      <c r="K138" s="114">
        <f ca="1">IF(K$20&lt;$E$5,0,IF(Inputs!$E$52="Yes",OFFSET(K$138,-11,-6),K$125))*K$25</f>
        <v>0</v>
      </c>
      <c r="L138" s="114">
        <f ca="1">IF(L$20&lt;$E$5,0,IF(Inputs!$E$52="Yes",OFFSET(L$138,-11,-6),L$125))*L$25</f>
        <v>0</v>
      </c>
      <c r="M138" s="114">
        <f ca="1">IF(M$20&lt;$E$5,0,IF(Inputs!$E$52="Yes",OFFSET(M$138,-11,-6),M$125))*M$25</f>
        <v>0</v>
      </c>
      <c r="N138" s="114">
        <f ca="1">IF(N$20&lt;$E$5,0,IF(Inputs!$E$52="Yes",OFFSET(N$138,-11,-6),N$125))*N$25</f>
        <v>0</v>
      </c>
      <c r="O138" s="114">
        <f ca="1">IF(O$20&lt;$E$5,0,IF(Inputs!$E$52="Yes",OFFSET(O$138,-11,-6),O$125))*O$25</f>
        <v>0</v>
      </c>
      <c r="P138" s="114">
        <f ca="1">IF(P$20&lt;$E$5,0,IF(Inputs!$E$52="Yes",OFFSET(P$138,-11,-6),P$125))*P$25</f>
        <v>0</v>
      </c>
      <c r="Q138" s="114">
        <f ca="1">IF(Q$20&lt;$E$5,0,IF(Inputs!$E$52="Yes",OFFSET(Q$138,-11,-6),Q$125))*Q$25</f>
        <v>0</v>
      </c>
      <c r="R138" s="114">
        <f ca="1">IF(R$20&lt;$E$5,0,IF(Inputs!$E$52="Yes",OFFSET(R$138,-11,-6),R$125))*R$25</f>
        <v>0</v>
      </c>
      <c r="S138" s="114">
        <f ca="1">IF(S$20&lt;$E$5,0,IF(Inputs!$E$52="Yes",OFFSET(S$138,-11,-6),S$125))*S$25</f>
        <v>0</v>
      </c>
      <c r="T138" s="114">
        <f ca="1">IF(T$20&lt;$E$5,0,IF(Inputs!$E$52="Yes",OFFSET(T$138,-11,-6),T$125))*T$25</f>
        <v>0</v>
      </c>
      <c r="U138" s="114">
        <f ca="1">IF(U$20&lt;$E$5,0,IF(Inputs!$E$52="Yes",OFFSET(U$138,-11,-6),U$125))*U$25</f>
        <v>0</v>
      </c>
      <c r="V138" s="114">
        <f ca="1">IF(V$20&lt;$E$5,0,IF(Inputs!$E$52="Yes",OFFSET(V$138,-11,-6),V$125))*V$25</f>
        <v>0</v>
      </c>
      <c r="W138" s="114">
        <f ca="1">IF(W$20&lt;$E$5,0,IF(Inputs!$E$52="Yes",OFFSET(W$138,-11,-6),W$125))*W$25</f>
        <v>0</v>
      </c>
      <c r="X138" s="114">
        <f ca="1">IF(X$20&lt;$E$5,0,IF(Inputs!$E$52="Yes",OFFSET(X$138,-11,-6),X$125))*X$25</f>
        <v>0</v>
      </c>
      <c r="Y138" s="114">
        <f ca="1">IF(Y$20&lt;$E$5,0,IF(Inputs!$E$52="Yes",OFFSET(Y$138,-11,-6),Y$125))*Y$25</f>
        <v>0</v>
      </c>
      <c r="Z138" s="114">
        <f ca="1">IF(Z$20&lt;$E$5,0,IF(Inputs!$E$52="Yes",OFFSET(Z$138,-11,-6),Z$125))*Z$25</f>
        <v>0</v>
      </c>
      <c r="AA138" s="114">
        <f ca="1">IF(AA$20&lt;$E$5,0,IF(Inputs!$E$52="Yes",OFFSET(AA$138,-11,-6),AA$125))*AA$25</f>
        <v>0</v>
      </c>
      <c r="AB138" s="114">
        <f ca="1">IF(AB$20&lt;$E$5,0,IF(Inputs!$E$52="Yes",OFFSET(AB$138,-11,-6),AB$125))*AB$25</f>
        <v>0</v>
      </c>
      <c r="AC138" s="114">
        <f ca="1">IF(AC$20&lt;$E$5,0,IF(Inputs!$E$52="Yes",OFFSET(AC$138,-11,-6),AC$125))*AC$25</f>
        <v>0</v>
      </c>
      <c r="AD138" s="114">
        <f ca="1">IF(AD$20&lt;$E$5,0,IF(Inputs!$E$52="Yes",OFFSET(AD$138,-11,-6),AD$125))*AD$25</f>
        <v>0</v>
      </c>
      <c r="AE138" s="114">
        <f ca="1">IF(AE$20&lt;$E$5,0,IF(Inputs!$E$52="Yes",OFFSET(AE$138,-11,-6),AE$125))*AE$25</f>
        <v>0</v>
      </c>
      <c r="AF138" s="114">
        <f ca="1">IF(AF$20&lt;$E$5,0,IF(Inputs!$E$52="Yes",OFFSET(AF$138,-11,-6),AF$125))*AF$25</f>
        <v>0</v>
      </c>
      <c r="AG138" s="114">
        <f ca="1">IF(AG$20&lt;$E$5,0,IF(Inputs!$E$52="Yes",OFFSET(AG$138,-11,-6),AG$125))*AG$25</f>
        <v>0</v>
      </c>
      <c r="AH138" s="114">
        <f ca="1">IF(AH$20&lt;$E$5,0,IF(Inputs!$E$52="Yes",OFFSET(AH$138,-11,-6),AH$125))*AH$25</f>
        <v>0</v>
      </c>
      <c r="AI138" s="114">
        <f ca="1">IF(AI$20&lt;$E$5,0,IF(Inputs!$E$52="Yes",OFFSET(AI$138,-11,-6),AI$125))*AI$25</f>
        <v>0</v>
      </c>
      <c r="AJ138" s="114">
        <f ca="1">IF(AJ$20&lt;$E$5,0,IF(Inputs!$E$52="Yes",OFFSET(AJ$138,-11,-6),AJ$125))*AJ$25</f>
        <v>0</v>
      </c>
      <c r="AK138" s="114">
        <f ca="1">IF(AK$20&lt;$E$5,0,IF(Inputs!$E$52="Yes",OFFSET(AK$138,-11,-6),AK$125))*AK$25</f>
        <v>0</v>
      </c>
      <c r="AL138" s="114">
        <f ca="1">IF(AL$20&lt;$E$5,0,IF(Inputs!$E$52="Yes",OFFSET(AL$138,-11,-6),AL$125))*AL$25</f>
        <v>0</v>
      </c>
      <c r="AM138" s="114">
        <f ca="1">IF(AM$20&lt;$E$5,0,IF(Inputs!$E$52="Yes",OFFSET(AM$138,-11,-6),AM$125))*AM$25</f>
        <v>0</v>
      </c>
      <c r="AN138" s="114">
        <f ca="1">IF(AN$20&lt;$E$5,0,IF(Inputs!$E$52="Yes",OFFSET(AN$138,-11,-6),AN$125))*AN$25</f>
        <v>0</v>
      </c>
      <c r="AO138" s="114">
        <f ca="1">IF(AO$20&lt;$E$5,0,IF(Inputs!$E$52="Yes",OFFSET(AO$138,-11,-6),AO$125))*AO$25</f>
        <v>0</v>
      </c>
      <c r="AP138" s="114">
        <f ca="1">IF(AP$20&lt;$E$5,0,IF(Inputs!$E$52="Yes",OFFSET(AP$138,-11,-6),AP$125))*AP$25</f>
        <v>0</v>
      </c>
      <c r="AQ138" s="114">
        <f ca="1">IF(AQ$20&lt;$E$5,0,IF(Inputs!$E$52="Yes",OFFSET(AQ$138,-11,-6),AQ$125))*AQ$25</f>
        <v>0</v>
      </c>
      <c r="AR138" s="114">
        <f ca="1">IF(AR$20&lt;$E$5,0,IF(Inputs!$E$52="Yes",OFFSET(AR$138,-11,-6),AR$125))*AR$25</f>
        <v>0</v>
      </c>
      <c r="AS138" s="114">
        <f ca="1">IF(AS$20&lt;$E$5,0,IF(Inputs!$E$52="Yes",OFFSET(AS$138,-11,-6),AS$125))*AS$25</f>
        <v>0</v>
      </c>
      <c r="AT138" s="114">
        <f ca="1">IF(AT$20&lt;$E$5,0,IF(Inputs!$E$52="Yes",OFFSET(AT$138,-11,-6),AT$125))*AT$25</f>
        <v>0</v>
      </c>
      <c r="AU138" s="114">
        <f ca="1">IF(AU$20&lt;$E$5,0,IF(Inputs!$E$52="Yes",OFFSET(AU$138,-11,-6),AU$125))*AU$25</f>
        <v>0</v>
      </c>
      <c r="AV138" s="114">
        <f ca="1">IF(AV$20&lt;$E$5,0,IF(Inputs!$E$52="Yes",OFFSET(AV$138,-11,-6),AV$125))*AV$25</f>
        <v>0</v>
      </c>
      <c r="AW138" s="114">
        <f ca="1">IF(AW$20&lt;$E$5,0,IF(Inputs!$E$52="Yes",OFFSET(AW$138,-11,-6),AW$125))*AW$25</f>
        <v>0</v>
      </c>
      <c r="AX138" s="114">
        <f ca="1">IF(AX$20&lt;$E$5,0,IF(Inputs!$E$52="Yes",OFFSET(AX$138,-11,-6),AX$125))*AX$25</f>
        <v>0</v>
      </c>
      <c r="AY138" s="114">
        <f ca="1">IF(AY$20&lt;$E$5,0,IF(Inputs!$E$52="Yes",OFFSET(AY$138,-11,-6),AY$125))*AY$25</f>
        <v>0</v>
      </c>
      <c r="AZ138" s="114">
        <f ca="1">IF(AZ$20&lt;$E$5,0,IF(Inputs!$E$52="Yes",OFFSET(AZ$138,-11,-6),AZ$125))*AZ$25</f>
        <v>0</v>
      </c>
      <c r="BA138" s="114">
        <f ca="1">IF(BA$20&lt;$E$5,0,IF(Inputs!$E$52="Yes",OFFSET(BA$138,-11,-6),BA$125))*BA$25</f>
        <v>0</v>
      </c>
      <c r="BB138" s="114">
        <f ca="1">IF(BB$20&lt;$E$5,0,IF(Inputs!$E$52="Yes",OFFSET(BB$138,-11,-6),BB$125))*BB$25</f>
        <v>0</v>
      </c>
      <c r="BC138" s="114">
        <f ca="1">IF(BC$20&lt;$E$5,0,IF(Inputs!$E$52="Yes",OFFSET(BC$138,-11,-6),BC$125))*BC$25</f>
        <v>0</v>
      </c>
      <c r="BD138" s="114">
        <f ca="1">IF(BD$20&lt;$E$5,0,IF(Inputs!$E$52="Yes",OFFSET(BD$138,-11,-6),BD$125))*BD$25</f>
        <v>0</v>
      </c>
      <c r="BE138" s="114">
        <f ca="1">IF(BE$20&lt;$E$5,0,IF(Inputs!$E$52="Yes",OFFSET(BE$138,-11,-6),BE$125))*BE$25</f>
        <v>0</v>
      </c>
      <c r="BF138" s="114">
        <f ca="1">IF(BF$20&lt;$E$5,0,IF(Inputs!$E$52="Yes",OFFSET(BF$138,-11,-6),BF$125))*BF$25</f>
        <v>0</v>
      </c>
      <c r="BG138" s="114">
        <f ca="1">IF(BG$20&lt;$E$5,0,IF(Inputs!$E$52="Yes",OFFSET(BG$138,-11,-6),BG$125))*BG$25</f>
        <v>0</v>
      </c>
      <c r="BH138" s="114">
        <f ca="1">IF(BH$20&lt;$E$5,0,IF(Inputs!$E$52="Yes",OFFSET(BH$138,-11,-6),BH$125))*BH$25</f>
        <v>0</v>
      </c>
      <c r="BI138" s="114">
        <f ca="1">IF(BI$20&lt;$E$5,0,IF(Inputs!$E$52="Yes",OFFSET(BI$138,-11,-6),BI$125))*BI$25</f>
        <v>0</v>
      </c>
      <c r="BJ138" s="114">
        <f ca="1">IF(BJ$20&lt;$E$5,0,IF(Inputs!$E$52="Yes",OFFSET(BJ$138,-11,-6),BJ$125))*BJ$25</f>
        <v>0</v>
      </c>
      <c r="BK138" s="114">
        <f ca="1">IF(BK$20&lt;$E$5,0,IF(Inputs!$E$52="Yes",OFFSET(BK$138,-11,-6),BK$125))*BK$25</f>
        <v>0</v>
      </c>
      <c r="BL138" s="114">
        <f ca="1">IF(BL$20&lt;$E$5,0,IF(Inputs!$E$52="Yes",OFFSET(BL$138,-11,-6),BL$125))*BL$25</f>
        <v>0</v>
      </c>
      <c r="BM138" s="114">
        <f ca="1">IF(BM$20&lt;$E$5,0,IF(Inputs!$E$52="Yes",OFFSET(BM$138,-11,-6),BM$125))*BM$25</f>
        <v>0</v>
      </c>
      <c r="BN138" s="114">
        <f ca="1">IF(BN$20&lt;$E$5,0,IF(Inputs!$E$52="Yes",OFFSET(BN$138,-11,-6),BN$125))*BN$25</f>
        <v>0</v>
      </c>
      <c r="BO138" s="114">
        <f ca="1">IF(BO$20&lt;$E$5,0,IF(Inputs!$E$52="Yes",OFFSET(BO$138,-11,-6),BO$125))*BO$25</f>
        <v>0</v>
      </c>
      <c r="BP138" s="114">
        <f ca="1">IF(BP$20&lt;$E$5,0,IF(Inputs!$E$52="Yes",OFFSET(BP$138,-11,-6),BP$125))*BP$25</f>
        <v>0</v>
      </c>
      <c r="BQ138" s="114">
        <f ca="1">IF(BQ$20&lt;$E$5,0,IF(Inputs!$E$52="Yes",OFFSET(BQ$138,-11,-6),BQ$125))*BQ$25</f>
        <v>0</v>
      </c>
      <c r="BR138" s="114">
        <f ca="1">IF(BR$20&lt;$E$5,0,IF(Inputs!$E$52="Yes",OFFSET(BR$138,-11,-6),BR$125))*BR$25</f>
        <v>0</v>
      </c>
      <c r="BS138" s="114">
        <f ca="1">IF(BS$20&lt;$E$5,0,IF(Inputs!$E$52="Yes",OFFSET(BS$138,-11,-6),BS$125))*BS$25</f>
        <v>0</v>
      </c>
      <c r="BT138" s="114">
        <f ca="1">IF(BT$20&lt;$E$5,0,IF(Inputs!$E$52="Yes",OFFSET(BT$138,-11,-6),BT$125))*BT$25</f>
        <v>0</v>
      </c>
      <c r="BU138" s="114">
        <f ca="1">IF(BU$20&lt;$E$5,0,IF(Inputs!$E$52="Yes",OFFSET(BU$138,-11,-6),BU$125))*BU$25</f>
        <v>0</v>
      </c>
      <c r="BV138" s="114">
        <f ca="1">IF(BV$20&lt;$E$5,0,IF(Inputs!$E$52="Yes",OFFSET(BV$138,-11,-6),BV$125))*BV$25</f>
        <v>0</v>
      </c>
      <c r="BW138" s="114">
        <f ca="1">IF(BW$20&lt;$E$5,0,IF(Inputs!$E$52="Yes",OFFSET(BW$138,-11,-6),BW$125))*BW$25</f>
        <v>0</v>
      </c>
      <c r="BX138" s="114">
        <f ca="1">IF(BX$20&lt;$E$5,0,IF(Inputs!$E$52="Yes",OFFSET(BX$138,-11,-6),BX$125))*BX$25</f>
        <v>0</v>
      </c>
      <c r="BY138" s="114">
        <f ca="1">IF(BY$20&lt;$E$5,0,IF(Inputs!$E$52="Yes",OFFSET(BY$138,-11,-6),BY$125))*BY$25</f>
        <v>0</v>
      </c>
      <c r="BZ138" s="114">
        <f ca="1">IF(BZ$20&lt;$E$5,0,IF(Inputs!$E$52="Yes",OFFSET(BZ$138,-11,-6),BZ$125))*BZ$25</f>
        <v>0</v>
      </c>
      <c r="CA138" s="114">
        <f ca="1">IF(CA$20&lt;$E$5,0,IF(Inputs!$E$52="Yes",OFFSET(CA$138,-11,-6),CA$125))*CA$25</f>
        <v>0</v>
      </c>
      <c r="CB138" s="114">
        <f ca="1">IF(CB$20&lt;$E$5,0,IF(Inputs!$E$52="Yes",OFFSET(CB$138,-11,-6),CB$125))*CB$25</f>
        <v>0</v>
      </c>
      <c r="CC138" s="114">
        <f ca="1">IF(CC$20&lt;$E$5,0,IF(Inputs!$E$52="Yes",OFFSET(CC$138,-11,-6),CC$125))*CC$25</f>
        <v>0</v>
      </c>
      <c r="CD138" s="114">
        <f ca="1">IF(CD$20&lt;$E$5,0,IF(Inputs!$E$52="Yes",OFFSET(CD$138,-11,-6),CD$125))*CD$25</f>
        <v>0</v>
      </c>
      <c r="CE138" s="114">
        <f ca="1">IF(CE$20&lt;$E$5,0,IF(Inputs!$E$52="Yes",OFFSET(CE$138,-11,-6),CE$125))*CE$25</f>
        <v>0</v>
      </c>
      <c r="CF138" s="114">
        <f ca="1">IF(CF$20&lt;$E$5,0,IF(Inputs!$E$52="Yes",OFFSET(CF$138,-11,-6),CF$125))*CF$25</f>
        <v>0</v>
      </c>
      <c r="CG138" s="114">
        <f ca="1">IF(CG$20&lt;$E$5,0,IF(Inputs!$E$52="Yes",OFFSET(CG$138,-11,-6),CG$125))*CG$25</f>
        <v>0</v>
      </c>
      <c r="CH138" s="114">
        <f ca="1">IF(CH$20&lt;$E$5,0,IF(Inputs!$E$52="Yes",OFFSET(CH$138,-11,-6),CH$125))*CH$25</f>
        <v>0</v>
      </c>
      <c r="CI138" s="114">
        <f ca="1">IF(CI$20&lt;$E$5,0,IF(Inputs!$E$52="Yes",OFFSET(CI$138,-11,-6),CI$125))*CI$25</f>
        <v>0</v>
      </c>
      <c r="CJ138" s="114">
        <f ca="1">IF(CJ$20&lt;$E$5,0,IF(Inputs!$E$52="Yes",OFFSET(CJ$138,-11,-6),CJ$125))*CJ$25</f>
        <v>0</v>
      </c>
      <c r="CK138" s="114">
        <f ca="1">IF(CK$20&lt;$E$5,0,IF(Inputs!$E$52="Yes",OFFSET(CK$138,-11,-6),CK$125))*CK$25</f>
        <v>0</v>
      </c>
      <c r="CL138" s="114">
        <f ca="1">IF(CL$20&lt;$E$5,0,IF(Inputs!$E$52="Yes",OFFSET(CL$138,-11,-6),CL$125))*CL$25</f>
        <v>0</v>
      </c>
      <c r="CM138" s="114">
        <f ca="1">IF(CM$20&lt;$E$5,0,IF(Inputs!$E$52="Yes",OFFSET(CM$138,-11,-6),CM$125))*CM$25</f>
        <v>0</v>
      </c>
      <c r="CN138" s="114">
        <f ca="1">IF(CN$20&lt;$E$5,0,IF(Inputs!$E$52="Yes",OFFSET(CN$138,-11,-6),CN$125))*CN$25</f>
        <v>0</v>
      </c>
      <c r="CO138" s="114">
        <f ca="1">IF(CO$20&lt;$E$5,0,IF(Inputs!$E$52="Yes",OFFSET(CO$138,-11,-6),CO$125))*CO$25</f>
        <v>0</v>
      </c>
      <c r="CP138" s="114">
        <f ca="1">IF(CP$20&lt;$E$5,0,IF(Inputs!$E$52="Yes",OFFSET(CP$138,-11,-6),CP$125))*CP$25</f>
        <v>0</v>
      </c>
      <c r="CQ138" s="114">
        <f ca="1">IF(CQ$20&lt;$E$5,0,IF(Inputs!$E$52="Yes",OFFSET(CQ$138,-11,-6),CQ$125))*CQ$25</f>
        <v>0</v>
      </c>
      <c r="CR138" s="114">
        <f ca="1">IF(CR$20&lt;$E$5,0,IF(Inputs!$E$52="Yes",OFFSET(CR$138,-11,-6),CR$125))*CR$25</f>
        <v>0</v>
      </c>
      <c r="CS138" s="114">
        <f ca="1">IF(CS$20&lt;$E$5,0,IF(Inputs!$E$52="Yes",OFFSET(CS$138,-11,-6),CS$125))*CS$25</f>
        <v>0</v>
      </c>
      <c r="CT138" s="114">
        <f ca="1">IF(CT$20&lt;$E$5,0,IF(Inputs!$E$52="Yes",OFFSET(CT$138,-11,-6),CT$125))*CT$25</f>
        <v>0</v>
      </c>
      <c r="CU138" s="114">
        <f ca="1">IF(CU$20&lt;$E$5,0,IF(Inputs!$E$52="Yes",OFFSET(CU$138,-11,-6),CU$125))*CU$25</f>
        <v>0</v>
      </c>
      <c r="CV138" s="114">
        <f ca="1">IF(CV$20&lt;$E$5,0,IF(Inputs!$E$52="Yes",OFFSET(CV$138,-11,-6),CV$125))*CV$25</f>
        <v>0</v>
      </c>
      <c r="CW138" s="114">
        <f ca="1">IF(CW$20&lt;$E$5,0,IF(Inputs!$E$52="Yes",OFFSET(CW$138,-11,-6),CW$125))*CW$25</f>
        <v>0</v>
      </c>
      <c r="CX138" s="114">
        <f ca="1">IF(CX$20&lt;$E$5,0,IF(Inputs!$E$52="Yes",OFFSET(CX$138,-11,-6),CX$125))*CX$25</f>
        <v>0</v>
      </c>
      <c r="CY138" s="114">
        <f ca="1">IF(CY$20&lt;$E$5,0,IF(Inputs!$E$52="Yes",OFFSET(CY$138,-11,-6),CY$125))*CY$25</f>
        <v>0</v>
      </c>
      <c r="CZ138" s="114">
        <f ca="1">IF(CZ$20&lt;$E$5,0,IF(Inputs!$E$52="Yes",OFFSET(CZ$138,-11,-6),CZ$125))*CZ$25</f>
        <v>0</v>
      </c>
      <c r="DA138" s="114">
        <f ca="1">IF(DA$20&lt;$E$5,0,IF(Inputs!$E$52="Yes",OFFSET(DA$138,-11,-6),DA$125))*DA$25</f>
        <v>0</v>
      </c>
      <c r="DB138" s="114">
        <f ca="1">IF(DB$20&lt;$E$5,0,IF(Inputs!$E$52="Yes",OFFSET(DB$138,-11,-6),DB$125))*DB$25</f>
        <v>0</v>
      </c>
      <c r="DC138" s="114">
        <f ca="1">IF(DC$20&lt;$E$5,0,IF(Inputs!$E$52="Yes",OFFSET(DC$138,-11,-6),DC$125))*DC$25</f>
        <v>0</v>
      </c>
      <c r="DD138" s="114">
        <f ca="1">IF(DD$20&lt;$E$5,0,IF(Inputs!$E$52="Yes",OFFSET(DD$138,-11,-6),DD$125))*DD$25</f>
        <v>0</v>
      </c>
      <c r="DE138" s="114">
        <f ca="1">IF(DE$20&lt;$E$5,0,IF(Inputs!$E$52="Yes",OFFSET(DE$138,-11,-6),DE$125))*DE$25</f>
        <v>0</v>
      </c>
      <c r="DF138" s="114">
        <f ca="1">IF(DF$20&lt;$E$5,0,IF(Inputs!$E$52="Yes",OFFSET(DF$138,-11,-6),DF$125))*DF$25</f>
        <v>0</v>
      </c>
      <c r="DG138" s="114">
        <f ca="1">IF(DG$20&lt;$E$5,0,IF(Inputs!$E$52="Yes",OFFSET(DG$138,-11,-6),DG$125))*DG$25</f>
        <v>0</v>
      </c>
      <c r="DH138" s="114">
        <f ca="1">IF(DH$20&lt;$E$5,0,IF(Inputs!$E$52="Yes",OFFSET(DH$138,-11,-6),DH$125))*DH$25</f>
        <v>0</v>
      </c>
      <c r="DI138" s="114">
        <f ca="1">IF(DI$20&lt;$E$5,0,IF(Inputs!$E$52="Yes",OFFSET(DI$138,-11,-6),DI$125))*DI$25</f>
        <v>0</v>
      </c>
      <c r="DJ138" s="114">
        <f ca="1">IF(DJ$20&lt;$E$5,0,IF(Inputs!$E$52="Yes",OFFSET(DJ$138,-11,-6),DJ$125))*DJ$25</f>
        <v>0</v>
      </c>
      <c r="DK138" s="114">
        <f ca="1">IF(DK$20&lt;$E$5,0,IF(Inputs!$E$52="Yes",OFFSET(DK$138,-11,-6),DK$125))*DK$25</f>
        <v>0</v>
      </c>
      <c r="DL138" s="114">
        <f ca="1">IF(DL$20&lt;$E$5,0,IF(Inputs!$E$52="Yes",OFFSET(DL$138,-11,-6),DL$125))*DL$25</f>
        <v>0</v>
      </c>
      <c r="DM138" s="114">
        <f ca="1">IF(DM$20&lt;$E$5,0,IF(Inputs!$E$52="Yes",OFFSET(DM$138,-11,-6),DM$125))*DM$25</f>
        <v>0</v>
      </c>
      <c r="DN138" s="114">
        <f ca="1">IF(DN$20&lt;$E$5,0,IF(Inputs!$E$52="Yes",OFFSET(DN$138,-11,-6),DN$125))*DN$25</f>
        <v>0</v>
      </c>
      <c r="DO138" s="114">
        <f ca="1">IF(DO$20&lt;$E$5,0,IF(Inputs!$E$52="Yes",OFFSET(DO$138,-11,-6),DO$125))*DO$25</f>
        <v>0</v>
      </c>
      <c r="DP138" s="114">
        <f ca="1">IF(DP$20&lt;$E$5,0,IF(Inputs!$E$52="Yes",OFFSET(DP$138,-11,-6),DP$125))*DP$25</f>
        <v>0</v>
      </c>
      <c r="DQ138" s="114">
        <f ca="1">IF(DQ$20&lt;$E$5,0,IF(Inputs!$E$52="Yes",OFFSET(DQ$138,-11,-6),DQ$125))*DQ$25</f>
        <v>0</v>
      </c>
      <c r="DR138" s="114">
        <f ca="1">IF(DR$20&lt;$E$5,0,IF(Inputs!$E$52="Yes",OFFSET(DR$138,-11,-6),DR$125))*DR$25</f>
        <v>0</v>
      </c>
      <c r="DS138" s="114">
        <f ca="1">IF(DS$20&lt;$E$5,0,IF(Inputs!$E$52="Yes",OFFSET(DS$138,-11,-6),DS$125))*DS$25</f>
        <v>0</v>
      </c>
      <c r="DT138" s="114">
        <f ca="1">IF(DT$20&lt;$E$5,0,IF(Inputs!$E$52="Yes",OFFSET(DT$138,-11,-6),DT$125))*DT$25</f>
        <v>0</v>
      </c>
      <c r="DU138" s="114">
        <f ca="1">IF(DU$20&lt;$E$5,0,IF(Inputs!$E$52="Yes",OFFSET(DU$138,-11,-6),DU$125))*DU$25</f>
        <v>0</v>
      </c>
    </row>
    <row r="139" spans="1:126" s="115" customFormat="1" ht="14.45" customHeight="1" thickBot="1" x14ac:dyDescent="0.35">
      <c r="C139" s="208" t="s">
        <v>620</v>
      </c>
      <c r="E139" s="120">
        <f ca="1">SUM(G139:DU139)</f>
        <v>175908.66352739726</v>
      </c>
      <c r="G139" s="120">
        <f ca="1">SUM(G134:G138)</f>
        <v>0</v>
      </c>
      <c r="H139" s="120">
        <f t="shared" ref="H139:BS139" ca="1" si="144">SUM(H134:H138)</f>
        <v>0</v>
      </c>
      <c r="I139" s="120">
        <f t="shared" ca="1" si="144"/>
        <v>0</v>
      </c>
      <c r="J139" s="120">
        <f t="shared" ca="1" si="144"/>
        <v>0</v>
      </c>
      <c r="K139" s="120">
        <f t="shared" ca="1" si="144"/>
        <v>0</v>
      </c>
      <c r="L139" s="120">
        <f t="shared" ca="1" si="144"/>
        <v>0</v>
      </c>
      <c r="M139" s="120">
        <f t="shared" ca="1" si="144"/>
        <v>0</v>
      </c>
      <c r="N139" s="120">
        <f t="shared" ca="1" si="144"/>
        <v>0</v>
      </c>
      <c r="O139" s="120">
        <f t="shared" ca="1" si="144"/>
        <v>0</v>
      </c>
      <c r="P139" s="120">
        <f t="shared" ca="1" si="144"/>
        <v>0</v>
      </c>
      <c r="Q139" s="120">
        <f t="shared" ca="1" si="144"/>
        <v>0</v>
      </c>
      <c r="R139" s="120">
        <f t="shared" ca="1" si="144"/>
        <v>0</v>
      </c>
      <c r="S139" s="120">
        <f t="shared" ca="1" si="144"/>
        <v>9724.6575342465749</v>
      </c>
      <c r="T139" s="120">
        <f t="shared" ca="1" si="144"/>
        <v>8783.5616438356155</v>
      </c>
      <c r="U139" s="120">
        <f t="shared" ca="1" si="144"/>
        <v>9724.6575342465749</v>
      </c>
      <c r="V139" s="120">
        <f t="shared" ca="1" si="144"/>
        <v>9646.2328767123272</v>
      </c>
      <c r="W139" s="120">
        <f t="shared" ca="1" si="144"/>
        <v>9967.7739726027394</v>
      </c>
      <c r="X139" s="120">
        <f t="shared" ca="1" si="144"/>
        <v>9646.2328767123272</v>
      </c>
      <c r="Y139" s="120">
        <f t="shared" ca="1" si="144"/>
        <v>9967.7739726027394</v>
      </c>
      <c r="Z139" s="120">
        <f t="shared" ca="1" si="144"/>
        <v>9967.7739726027394</v>
      </c>
      <c r="AA139" s="120">
        <f t="shared" ca="1" si="144"/>
        <v>9646.2328767123272</v>
      </c>
      <c r="AB139" s="120">
        <f t="shared" ca="1" si="144"/>
        <v>9967.7739726027394</v>
      </c>
      <c r="AC139" s="120">
        <f t="shared" ca="1" si="144"/>
        <v>9646.2328767123272</v>
      </c>
      <c r="AD139" s="120">
        <f t="shared" ca="1" si="144"/>
        <v>9967.7739726027394</v>
      </c>
      <c r="AE139" s="120">
        <f t="shared" ca="1" si="144"/>
        <v>9967.7739726027394</v>
      </c>
      <c r="AF139" s="120">
        <f t="shared" ca="1" si="144"/>
        <v>9324.6917808219168</v>
      </c>
      <c r="AG139" s="120">
        <f t="shared" ca="1" si="144"/>
        <v>9967.7739726027394</v>
      </c>
      <c r="AH139" s="120">
        <f t="shared" ca="1" si="144"/>
        <v>9887.3886986301368</v>
      </c>
      <c r="AI139" s="120">
        <f t="shared" ca="1" si="144"/>
        <v>10216.968321917808</v>
      </c>
      <c r="AJ139" s="120">
        <f t="shared" ca="1" si="144"/>
        <v>9887.3886986301368</v>
      </c>
      <c r="AK139" s="120">
        <f t="shared" ca="1" si="144"/>
        <v>0</v>
      </c>
      <c r="AL139" s="120">
        <f t="shared" ca="1" si="144"/>
        <v>0</v>
      </c>
      <c r="AM139" s="120">
        <f t="shared" ca="1" si="144"/>
        <v>0</v>
      </c>
      <c r="AN139" s="120">
        <f t="shared" ca="1" si="144"/>
        <v>0</v>
      </c>
      <c r="AO139" s="120">
        <f t="shared" ca="1" si="144"/>
        <v>0</v>
      </c>
      <c r="AP139" s="120">
        <f t="shared" ca="1" si="144"/>
        <v>0</v>
      </c>
      <c r="AQ139" s="120">
        <f t="shared" ca="1" si="144"/>
        <v>0</v>
      </c>
      <c r="AR139" s="120">
        <f t="shared" ca="1" si="144"/>
        <v>0</v>
      </c>
      <c r="AS139" s="120">
        <f t="shared" ca="1" si="144"/>
        <v>0</v>
      </c>
      <c r="AT139" s="120">
        <f t="shared" ca="1" si="144"/>
        <v>0</v>
      </c>
      <c r="AU139" s="120">
        <f t="shared" ca="1" si="144"/>
        <v>0</v>
      </c>
      <c r="AV139" s="120">
        <f t="shared" ca="1" si="144"/>
        <v>0</v>
      </c>
      <c r="AW139" s="120">
        <f t="shared" ca="1" si="144"/>
        <v>0</v>
      </c>
      <c r="AX139" s="120">
        <f t="shared" ca="1" si="144"/>
        <v>0</v>
      </c>
      <c r="AY139" s="120">
        <f t="shared" ca="1" si="144"/>
        <v>0</v>
      </c>
      <c r="AZ139" s="120">
        <f t="shared" ca="1" si="144"/>
        <v>0</v>
      </c>
      <c r="BA139" s="120">
        <f t="shared" ca="1" si="144"/>
        <v>0</v>
      </c>
      <c r="BB139" s="120">
        <f t="shared" ca="1" si="144"/>
        <v>0</v>
      </c>
      <c r="BC139" s="120">
        <f t="shared" ca="1" si="144"/>
        <v>0</v>
      </c>
      <c r="BD139" s="120">
        <f t="shared" ca="1" si="144"/>
        <v>0</v>
      </c>
      <c r="BE139" s="120">
        <f t="shared" ca="1" si="144"/>
        <v>0</v>
      </c>
      <c r="BF139" s="120">
        <f t="shared" ca="1" si="144"/>
        <v>0</v>
      </c>
      <c r="BG139" s="120">
        <f t="shared" ca="1" si="144"/>
        <v>0</v>
      </c>
      <c r="BH139" s="120">
        <f t="shared" ca="1" si="144"/>
        <v>0</v>
      </c>
      <c r="BI139" s="120">
        <f t="shared" ca="1" si="144"/>
        <v>0</v>
      </c>
      <c r="BJ139" s="120">
        <f t="shared" ca="1" si="144"/>
        <v>0</v>
      </c>
      <c r="BK139" s="120">
        <f t="shared" ca="1" si="144"/>
        <v>0</v>
      </c>
      <c r="BL139" s="120">
        <f t="shared" ca="1" si="144"/>
        <v>0</v>
      </c>
      <c r="BM139" s="120">
        <f t="shared" ca="1" si="144"/>
        <v>0</v>
      </c>
      <c r="BN139" s="120">
        <f t="shared" ca="1" si="144"/>
        <v>0</v>
      </c>
      <c r="BO139" s="120">
        <f t="shared" ca="1" si="144"/>
        <v>0</v>
      </c>
      <c r="BP139" s="120">
        <f t="shared" ca="1" si="144"/>
        <v>0</v>
      </c>
      <c r="BQ139" s="120">
        <f t="shared" ca="1" si="144"/>
        <v>0</v>
      </c>
      <c r="BR139" s="120">
        <f t="shared" ca="1" si="144"/>
        <v>0</v>
      </c>
      <c r="BS139" s="120">
        <f t="shared" ca="1" si="144"/>
        <v>0</v>
      </c>
      <c r="BT139" s="120">
        <f t="shared" ref="BT139:DU139" ca="1" si="145">SUM(BT134:BT138)</f>
        <v>0</v>
      </c>
      <c r="BU139" s="120">
        <f t="shared" ca="1" si="145"/>
        <v>0</v>
      </c>
      <c r="BV139" s="120">
        <f t="shared" ca="1" si="145"/>
        <v>0</v>
      </c>
      <c r="BW139" s="120">
        <f t="shared" ca="1" si="145"/>
        <v>0</v>
      </c>
      <c r="BX139" s="120">
        <f t="shared" ca="1" si="145"/>
        <v>0</v>
      </c>
      <c r="BY139" s="120">
        <f t="shared" ca="1" si="145"/>
        <v>0</v>
      </c>
      <c r="BZ139" s="120">
        <f t="shared" ca="1" si="145"/>
        <v>0</v>
      </c>
      <c r="CA139" s="120">
        <f t="shared" ca="1" si="145"/>
        <v>0</v>
      </c>
      <c r="CB139" s="120">
        <f t="shared" ca="1" si="145"/>
        <v>0</v>
      </c>
      <c r="CC139" s="120">
        <f t="shared" ca="1" si="145"/>
        <v>0</v>
      </c>
      <c r="CD139" s="120">
        <f t="shared" ca="1" si="145"/>
        <v>0</v>
      </c>
      <c r="CE139" s="120">
        <f t="shared" ca="1" si="145"/>
        <v>0</v>
      </c>
      <c r="CF139" s="120">
        <f t="shared" ca="1" si="145"/>
        <v>0</v>
      </c>
      <c r="CG139" s="120">
        <f t="shared" ca="1" si="145"/>
        <v>0</v>
      </c>
      <c r="CH139" s="120">
        <f t="shared" ca="1" si="145"/>
        <v>0</v>
      </c>
      <c r="CI139" s="120">
        <f t="shared" ca="1" si="145"/>
        <v>0</v>
      </c>
      <c r="CJ139" s="120">
        <f t="shared" ca="1" si="145"/>
        <v>0</v>
      </c>
      <c r="CK139" s="120">
        <f t="shared" ca="1" si="145"/>
        <v>0</v>
      </c>
      <c r="CL139" s="120">
        <f t="shared" ca="1" si="145"/>
        <v>0</v>
      </c>
      <c r="CM139" s="120">
        <f t="shared" ca="1" si="145"/>
        <v>0</v>
      </c>
      <c r="CN139" s="120">
        <f t="shared" ca="1" si="145"/>
        <v>0</v>
      </c>
      <c r="CO139" s="120">
        <f t="shared" ca="1" si="145"/>
        <v>0</v>
      </c>
      <c r="CP139" s="120">
        <f t="shared" ca="1" si="145"/>
        <v>0</v>
      </c>
      <c r="CQ139" s="120">
        <f t="shared" ca="1" si="145"/>
        <v>0</v>
      </c>
      <c r="CR139" s="120">
        <f t="shared" ca="1" si="145"/>
        <v>0</v>
      </c>
      <c r="CS139" s="120">
        <f t="shared" ca="1" si="145"/>
        <v>0</v>
      </c>
      <c r="CT139" s="120">
        <f t="shared" ca="1" si="145"/>
        <v>0</v>
      </c>
      <c r="CU139" s="120">
        <f t="shared" ca="1" si="145"/>
        <v>0</v>
      </c>
      <c r="CV139" s="120">
        <f t="shared" ca="1" si="145"/>
        <v>0</v>
      </c>
      <c r="CW139" s="120">
        <f t="shared" ca="1" si="145"/>
        <v>0</v>
      </c>
      <c r="CX139" s="120">
        <f t="shared" ca="1" si="145"/>
        <v>0</v>
      </c>
      <c r="CY139" s="120">
        <f t="shared" ca="1" si="145"/>
        <v>0</v>
      </c>
      <c r="CZ139" s="120">
        <f t="shared" ca="1" si="145"/>
        <v>0</v>
      </c>
      <c r="DA139" s="120">
        <f t="shared" ca="1" si="145"/>
        <v>0</v>
      </c>
      <c r="DB139" s="120">
        <f t="shared" ca="1" si="145"/>
        <v>0</v>
      </c>
      <c r="DC139" s="120">
        <f t="shared" ca="1" si="145"/>
        <v>0</v>
      </c>
      <c r="DD139" s="120">
        <f t="shared" ca="1" si="145"/>
        <v>0</v>
      </c>
      <c r="DE139" s="120">
        <f t="shared" ca="1" si="145"/>
        <v>0</v>
      </c>
      <c r="DF139" s="120">
        <f t="shared" ca="1" si="145"/>
        <v>0</v>
      </c>
      <c r="DG139" s="120">
        <f t="shared" ca="1" si="145"/>
        <v>0</v>
      </c>
      <c r="DH139" s="120">
        <f t="shared" ca="1" si="145"/>
        <v>0</v>
      </c>
      <c r="DI139" s="120">
        <f t="shared" ca="1" si="145"/>
        <v>0</v>
      </c>
      <c r="DJ139" s="120">
        <f t="shared" ca="1" si="145"/>
        <v>0</v>
      </c>
      <c r="DK139" s="120">
        <f t="shared" ca="1" si="145"/>
        <v>0</v>
      </c>
      <c r="DL139" s="120">
        <f t="shared" ca="1" si="145"/>
        <v>0</v>
      </c>
      <c r="DM139" s="120">
        <f t="shared" ca="1" si="145"/>
        <v>0</v>
      </c>
      <c r="DN139" s="120">
        <f t="shared" ca="1" si="145"/>
        <v>0</v>
      </c>
      <c r="DO139" s="120">
        <f t="shared" ca="1" si="145"/>
        <v>0</v>
      </c>
      <c r="DP139" s="120">
        <f t="shared" ca="1" si="145"/>
        <v>0</v>
      </c>
      <c r="DQ139" s="120">
        <f t="shared" ca="1" si="145"/>
        <v>0</v>
      </c>
      <c r="DR139" s="120">
        <f t="shared" ca="1" si="145"/>
        <v>0</v>
      </c>
      <c r="DS139" s="120">
        <f t="shared" ca="1" si="145"/>
        <v>0</v>
      </c>
      <c r="DT139" s="120">
        <f t="shared" ca="1" si="145"/>
        <v>0</v>
      </c>
      <c r="DU139" s="120">
        <f t="shared" ca="1" si="145"/>
        <v>0</v>
      </c>
    </row>
    <row r="140" spans="1:126" s="81" customFormat="1" ht="6" customHeight="1" thickTop="1" x14ac:dyDescent="0.3">
      <c r="B140" s="207"/>
      <c r="C140" s="207"/>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row>
    <row r="141" spans="1:126" s="81" customFormat="1" ht="13.5" customHeight="1" x14ac:dyDescent="0.3">
      <c r="B141" s="208" t="s">
        <v>567</v>
      </c>
      <c r="C141" s="207"/>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row>
    <row r="142" spans="1:126" s="811" customFormat="1" ht="28.9" x14ac:dyDescent="0.3">
      <c r="A142" s="995" t="s">
        <v>1032</v>
      </c>
      <c r="B142" s="806"/>
      <c r="C142" s="807" t="s">
        <v>885</v>
      </c>
      <c r="D142" s="806"/>
      <c r="E142" s="1096">
        <f t="shared" ref="E142:E159" si="146">SUM(G142:DU142)</f>
        <v>-878100.45995521359</v>
      </c>
      <c r="F142" s="809"/>
      <c r="G142" s="1096">
        <f>-LOOKUP('Monthly financials'!G$20,'Calculations - pre operations'!$F$3:$DM$3,'Calculations - pre operations'!$F43:$DM43)-LOOKUP('Monthly financials'!G$20,'Calculations - pre operations'!$F$3:$DM$3,'Calculations - pre operations'!$F46:$DM46)-LOOKUP('Monthly financials'!G$20,'Calculations - pre operations'!$F$3:$DM$3,'Calculations - pre operations'!$F47:$DM47)-LOOKUP('Monthly financials'!G$20,'Calculations - pre operations'!$F$3:$DM$3,'Calculations - pre operations'!$F48:$DM48)</f>
        <v>-111488.70995521356</v>
      </c>
      <c r="H142" s="1096">
        <f>-LOOKUP('Monthly financials'!H$20,'Calculations - pre operations'!$F$3:$DM$3,'Calculations - pre operations'!$F43:$DM43)-LOOKUP('Monthly financials'!H$20,'Calculations - pre operations'!$F$3:$DM$3,'Calculations - pre operations'!$F46:$DM46)-LOOKUP('Monthly financials'!H$20,'Calculations - pre operations'!$F$3:$DM$3,'Calculations - pre operations'!$F47:$DM47)-LOOKUP('Monthly financials'!H$20,'Calculations - pre operations'!$F$3:$DM$3,'Calculations - pre operations'!$F48:$DM48)</f>
        <v>-24500</v>
      </c>
      <c r="I142" s="1096">
        <f>-LOOKUP('Monthly financials'!I$20,'Calculations - pre operations'!$F$3:$DM$3,'Calculations - pre operations'!$F43:$DM43)-LOOKUP('Monthly financials'!I$20,'Calculations - pre operations'!$F$3:$DM$3,'Calculations - pre operations'!$F46:$DM46)-LOOKUP('Monthly financials'!I$20,'Calculations - pre operations'!$F$3:$DM$3,'Calculations - pre operations'!$F47:$DM47)-LOOKUP('Monthly financials'!I$20,'Calculations - pre operations'!$F$3:$DM$3,'Calculations - pre operations'!$F48:$DM48)</f>
        <v>-53171</v>
      </c>
      <c r="J142" s="1096">
        <f>-LOOKUP('Monthly financials'!J$20,'Calculations - pre operations'!$F$3:$DM$3,'Calculations - pre operations'!$F43:$DM43)-LOOKUP('Monthly financials'!J$20,'Calculations - pre operations'!$F$3:$DM$3,'Calculations - pre operations'!$F46:$DM46)-LOOKUP('Monthly financials'!J$20,'Calculations - pre operations'!$F$3:$DM$3,'Calculations - pre operations'!$F47:$DM47)-LOOKUP('Monthly financials'!J$20,'Calculations - pre operations'!$F$3:$DM$3,'Calculations - pre operations'!$F48:$DM48)</f>
        <v>-19000</v>
      </c>
      <c r="K142" s="1096">
        <f>-LOOKUP('Monthly financials'!K$20,'Calculations - pre operations'!$F$3:$DM$3,'Calculations - pre operations'!$F43:$DM43)-LOOKUP('Monthly financials'!K$20,'Calculations - pre operations'!$F$3:$DM$3,'Calculations - pre operations'!$F46:$DM46)-LOOKUP('Monthly financials'!K$20,'Calculations - pre operations'!$F$3:$DM$3,'Calculations - pre operations'!$F47:$DM47)-LOOKUP('Monthly financials'!K$20,'Calculations - pre operations'!$F$3:$DM$3,'Calculations - pre operations'!$F48:$DM48)</f>
        <v>-49536.25</v>
      </c>
      <c r="L142" s="1096">
        <f>-LOOKUP('Monthly financials'!L$20,'Calculations - pre operations'!$F$3:$DM$3,'Calculations - pre operations'!$F43:$DM43)-LOOKUP('Monthly financials'!L$20,'Calculations - pre operations'!$F$3:$DM$3,'Calculations - pre operations'!$F46:$DM46)-LOOKUP('Monthly financials'!L$20,'Calculations - pre operations'!$F$3:$DM$3,'Calculations - pre operations'!$F47:$DM47)-LOOKUP('Monthly financials'!L$20,'Calculations - pre operations'!$F$3:$DM$3,'Calculations - pre operations'!$F48:$DM48)</f>
        <v>-113887.75</v>
      </c>
      <c r="M142" s="1096">
        <f>-LOOKUP('Monthly financials'!M$20,'Calculations - pre operations'!$F$3:$DM$3,'Calculations - pre operations'!$F43:$DM43)-LOOKUP('Monthly financials'!M$20,'Calculations - pre operations'!$F$3:$DM$3,'Calculations - pre operations'!$F46:$DM46)-LOOKUP('Monthly financials'!M$20,'Calculations - pre operations'!$F$3:$DM$3,'Calculations - pre operations'!$F47:$DM47)-LOOKUP('Monthly financials'!M$20,'Calculations - pre operations'!$F$3:$DM$3,'Calculations - pre operations'!$F48:$DM48)</f>
        <v>-237189.75</v>
      </c>
      <c r="N142" s="1096">
        <f>-LOOKUP('Monthly financials'!N$20,'Calculations - pre operations'!$F$3:$DM$3,'Calculations - pre operations'!$F43:$DM43)-LOOKUP('Monthly financials'!N$20,'Calculations - pre operations'!$F$3:$DM$3,'Calculations - pre operations'!$F46:$DM46)-LOOKUP('Monthly financials'!N$20,'Calculations - pre operations'!$F$3:$DM$3,'Calculations - pre operations'!$F47:$DM47)-LOOKUP('Monthly financials'!N$20,'Calculations - pre operations'!$F$3:$DM$3,'Calculations - pre operations'!$F48:$DM48)</f>
        <v>-54684.75</v>
      </c>
      <c r="O142" s="1096">
        <f>-LOOKUP('Monthly financials'!O$20,'Calculations - pre operations'!$F$3:$DM$3,'Calculations - pre operations'!$F43:$DM43)-LOOKUP('Monthly financials'!O$20,'Calculations - pre operations'!$F$3:$DM$3,'Calculations - pre operations'!$F46:$DM46)-LOOKUP('Monthly financials'!O$20,'Calculations - pre operations'!$F$3:$DM$3,'Calculations - pre operations'!$F47:$DM47)-LOOKUP('Monthly financials'!O$20,'Calculations - pre operations'!$F$3:$DM$3,'Calculations - pre operations'!$F48:$DM48)</f>
        <v>-163762.25</v>
      </c>
      <c r="P142" s="1096">
        <f>-LOOKUP('Monthly financials'!P$20,'Calculations - pre operations'!$F$3:$DM$3,'Calculations - pre operations'!$F43:$DM43)-LOOKUP('Monthly financials'!P$20,'Calculations - pre operations'!$F$3:$DM$3,'Calculations - pre operations'!$F46:$DM46)-LOOKUP('Monthly financials'!P$20,'Calculations - pre operations'!$F$3:$DM$3,'Calculations - pre operations'!$F47:$DM47)-LOOKUP('Monthly financials'!P$20,'Calculations - pre operations'!$F$3:$DM$3,'Calculations - pre operations'!$F48:$DM48)</f>
        <v>-28880</v>
      </c>
      <c r="Q142" s="1096">
        <f>-LOOKUP('Monthly financials'!Q$20,'Calculations - pre operations'!$F$3:$DM$3,'Calculations - pre operations'!$F43:$DM43)-LOOKUP('Monthly financials'!Q$20,'Calculations - pre operations'!$F$3:$DM$3,'Calculations - pre operations'!$F46:$DM46)-LOOKUP('Monthly financials'!Q$20,'Calculations - pre operations'!$F$3:$DM$3,'Calculations - pre operations'!$F47:$DM47)-LOOKUP('Monthly financials'!Q$20,'Calculations - pre operations'!$F$3:$DM$3,'Calculations - pre operations'!$F48:$DM48)</f>
        <v>-7000</v>
      </c>
      <c r="R142" s="1096">
        <f>-LOOKUP('Monthly financials'!R$20,'Calculations - pre operations'!$F$3:$DM$3,'Calculations - pre operations'!$F43:$DM43)-LOOKUP('Monthly financials'!R$20,'Calculations - pre operations'!$F$3:$DM$3,'Calculations - pre operations'!$F46:$DM46)-LOOKUP('Monthly financials'!R$20,'Calculations - pre operations'!$F$3:$DM$3,'Calculations - pre operations'!$F47:$DM47)-LOOKUP('Monthly financials'!R$20,'Calculations - pre operations'!$F$3:$DM$3,'Calculations - pre operations'!$F48:$DM48)</f>
        <v>-15000</v>
      </c>
      <c r="S142" s="1096">
        <f>-LOOKUP('Monthly financials'!S$20,'Calculations - pre operations'!$F$3:$DM$3,'Calculations - pre operations'!$F43:$DM43)-LOOKUP('Monthly financials'!S$20,'Calculations - pre operations'!$F$3:$DM$3,'Calculations - pre operations'!$F46:$DM46)-LOOKUP('Monthly financials'!S$20,'Calculations - pre operations'!$F$3:$DM$3,'Calculations - pre operations'!$F47:$DM47)-LOOKUP('Monthly financials'!S$20,'Calculations - pre operations'!$F$3:$DM$3,'Calculations - pre operations'!$F48:$DM48)</f>
        <v>0</v>
      </c>
      <c r="T142" s="1096">
        <f>-LOOKUP('Monthly financials'!T$20,'Calculations - pre operations'!$F$3:$DM$3,'Calculations - pre operations'!$F43:$DM43)-LOOKUP('Monthly financials'!T$20,'Calculations - pre operations'!$F$3:$DM$3,'Calculations - pre operations'!$F46:$DM46)-LOOKUP('Monthly financials'!T$20,'Calculations - pre operations'!$F$3:$DM$3,'Calculations - pre operations'!$F47:$DM47)-LOOKUP('Monthly financials'!T$20,'Calculations - pre operations'!$F$3:$DM$3,'Calculations - pre operations'!$F48:$DM48)</f>
        <v>0</v>
      </c>
      <c r="U142" s="1096">
        <f>-LOOKUP('Monthly financials'!U$20,'Calculations - pre operations'!$F$3:$DM$3,'Calculations - pre operations'!$F43:$DM43)-LOOKUP('Monthly financials'!U$20,'Calculations - pre operations'!$F$3:$DM$3,'Calculations - pre operations'!$F46:$DM46)-LOOKUP('Monthly financials'!U$20,'Calculations - pre operations'!$F$3:$DM$3,'Calculations - pre operations'!$F47:$DM47)-LOOKUP('Monthly financials'!U$20,'Calculations - pre operations'!$F$3:$DM$3,'Calculations - pre operations'!$F48:$DM48)</f>
        <v>0</v>
      </c>
      <c r="V142" s="1096">
        <f>-LOOKUP('Monthly financials'!V$20,'Calculations - pre operations'!$F$3:$DM$3,'Calculations - pre operations'!$F43:$DM43)-LOOKUP('Monthly financials'!V$20,'Calculations - pre operations'!$F$3:$DM$3,'Calculations - pre operations'!$F46:$DM46)-LOOKUP('Monthly financials'!V$20,'Calculations - pre operations'!$F$3:$DM$3,'Calculations - pre operations'!$F47:$DM47)-LOOKUP('Monthly financials'!V$20,'Calculations - pre operations'!$F$3:$DM$3,'Calculations - pre operations'!$F48:$DM48)</f>
        <v>0</v>
      </c>
      <c r="W142" s="1096">
        <f>-LOOKUP('Monthly financials'!W$20,'Calculations - pre operations'!$F$3:$DM$3,'Calculations - pre operations'!$F43:$DM43)-LOOKUP('Monthly financials'!W$20,'Calculations - pre operations'!$F$3:$DM$3,'Calculations - pre operations'!$F46:$DM46)-LOOKUP('Monthly financials'!W$20,'Calculations - pre operations'!$F$3:$DM$3,'Calculations - pre operations'!$F47:$DM47)-LOOKUP('Monthly financials'!W$20,'Calculations - pre operations'!$F$3:$DM$3,'Calculations - pre operations'!$F48:$DM48)</f>
        <v>0</v>
      </c>
      <c r="X142" s="1096">
        <f>-LOOKUP('Monthly financials'!X$20,'Calculations - pre operations'!$F$3:$DM$3,'Calculations - pre operations'!$F43:$DM43)-LOOKUP('Monthly financials'!X$20,'Calculations - pre operations'!$F$3:$DM$3,'Calculations - pre operations'!$F46:$DM46)-LOOKUP('Monthly financials'!X$20,'Calculations - pre operations'!$F$3:$DM$3,'Calculations - pre operations'!$F47:$DM47)-LOOKUP('Monthly financials'!X$20,'Calculations - pre operations'!$F$3:$DM$3,'Calculations - pre operations'!$F48:$DM48)</f>
        <v>0</v>
      </c>
      <c r="Y142" s="1096">
        <f>-LOOKUP('Monthly financials'!Y$20,'Calculations - pre operations'!$F$3:$DM$3,'Calculations - pre operations'!$F43:$DM43)-LOOKUP('Monthly financials'!Y$20,'Calculations - pre operations'!$F$3:$DM$3,'Calculations - pre operations'!$F46:$DM46)-LOOKUP('Monthly financials'!Y$20,'Calculations - pre operations'!$F$3:$DM$3,'Calculations - pre operations'!$F47:$DM47)-LOOKUP('Monthly financials'!Y$20,'Calculations - pre operations'!$F$3:$DM$3,'Calculations - pre operations'!$F48:$DM48)</f>
        <v>0</v>
      </c>
      <c r="Z142" s="1096">
        <f>-LOOKUP('Monthly financials'!Z$20,'Calculations - pre operations'!$F$3:$DM$3,'Calculations - pre operations'!$F43:$DM43)-LOOKUP('Monthly financials'!Z$20,'Calculations - pre operations'!$F$3:$DM$3,'Calculations - pre operations'!$F46:$DM46)-LOOKUP('Monthly financials'!Z$20,'Calculations - pre operations'!$F$3:$DM$3,'Calculations - pre operations'!$F47:$DM47)-LOOKUP('Monthly financials'!Z$20,'Calculations - pre operations'!$F$3:$DM$3,'Calculations - pre operations'!$F48:$DM48)</f>
        <v>0</v>
      </c>
      <c r="AA142" s="1096">
        <f>-LOOKUP('Monthly financials'!AA$20,'Calculations - pre operations'!$F$3:$DM$3,'Calculations - pre operations'!$F43:$DM43)-LOOKUP('Monthly financials'!AA$20,'Calculations - pre operations'!$F$3:$DM$3,'Calculations - pre operations'!$F46:$DM46)-LOOKUP('Monthly financials'!AA$20,'Calculations - pre operations'!$F$3:$DM$3,'Calculations - pre operations'!$F47:$DM47)-LOOKUP('Monthly financials'!AA$20,'Calculations - pre operations'!$F$3:$DM$3,'Calculations - pre operations'!$F48:$DM48)</f>
        <v>0</v>
      </c>
      <c r="AB142" s="1096">
        <f>-LOOKUP('Monthly financials'!AB$20,'Calculations - pre operations'!$F$3:$DM$3,'Calculations - pre operations'!$F43:$DM43)-LOOKUP('Monthly financials'!AB$20,'Calculations - pre operations'!$F$3:$DM$3,'Calculations - pre operations'!$F46:$DM46)-LOOKUP('Monthly financials'!AB$20,'Calculations - pre operations'!$F$3:$DM$3,'Calculations - pre operations'!$F47:$DM47)-LOOKUP('Monthly financials'!AB$20,'Calculations - pre operations'!$F$3:$DM$3,'Calculations - pre operations'!$F48:$DM48)</f>
        <v>0</v>
      </c>
      <c r="AC142" s="1096">
        <f>-LOOKUP('Monthly financials'!AC$20,'Calculations - pre operations'!$F$3:$DM$3,'Calculations - pre operations'!$F43:$DM43)-LOOKUP('Monthly financials'!AC$20,'Calculations - pre operations'!$F$3:$DM$3,'Calculations - pre operations'!$F46:$DM46)-LOOKUP('Monthly financials'!AC$20,'Calculations - pre operations'!$F$3:$DM$3,'Calculations - pre operations'!$F47:$DM47)-LOOKUP('Monthly financials'!AC$20,'Calculations - pre operations'!$F$3:$DM$3,'Calculations - pre operations'!$F48:$DM48)</f>
        <v>0</v>
      </c>
      <c r="AD142" s="1096">
        <f>-LOOKUP('Monthly financials'!AD$20,'Calculations - pre operations'!$F$3:$DM$3,'Calculations - pre operations'!$F43:$DM43)-LOOKUP('Monthly financials'!AD$20,'Calculations - pre operations'!$F$3:$DM$3,'Calculations - pre operations'!$F46:$DM46)-LOOKUP('Monthly financials'!AD$20,'Calculations - pre operations'!$F$3:$DM$3,'Calculations - pre operations'!$F47:$DM47)-LOOKUP('Monthly financials'!AD$20,'Calculations - pre operations'!$F$3:$DM$3,'Calculations - pre operations'!$F48:$DM48)</f>
        <v>0</v>
      </c>
      <c r="AE142" s="1096">
        <f>-LOOKUP('Monthly financials'!AE$20,'Calculations - pre operations'!$F$3:$DM$3,'Calculations - pre operations'!$F43:$DM43)-LOOKUP('Monthly financials'!AE$20,'Calculations - pre operations'!$F$3:$DM$3,'Calculations - pre operations'!$F46:$DM46)-LOOKUP('Monthly financials'!AE$20,'Calculations - pre operations'!$F$3:$DM$3,'Calculations - pre operations'!$F47:$DM47)-LOOKUP('Monthly financials'!AE$20,'Calculations - pre operations'!$F$3:$DM$3,'Calculations - pre operations'!$F48:$DM48)</f>
        <v>0</v>
      </c>
      <c r="AF142" s="1096">
        <f>-LOOKUP('Monthly financials'!AF$20,'Calculations - pre operations'!$F$3:$DM$3,'Calculations - pre operations'!$F43:$DM43)-LOOKUP('Monthly financials'!AF$20,'Calculations - pre operations'!$F$3:$DM$3,'Calculations - pre operations'!$F46:$DM46)-LOOKUP('Monthly financials'!AF$20,'Calculations - pre operations'!$F$3:$DM$3,'Calculations - pre operations'!$F47:$DM47)-LOOKUP('Monthly financials'!AF$20,'Calculations - pre operations'!$F$3:$DM$3,'Calculations - pre operations'!$F48:$DM48)</f>
        <v>0</v>
      </c>
      <c r="AG142" s="1096">
        <f>-LOOKUP('Monthly financials'!AG$20,'Calculations - pre operations'!$F$3:$DM$3,'Calculations - pre operations'!$F43:$DM43)-LOOKUP('Monthly financials'!AG$20,'Calculations - pre operations'!$F$3:$DM$3,'Calculations - pre operations'!$F46:$DM46)-LOOKUP('Monthly financials'!AG$20,'Calculations - pre operations'!$F$3:$DM$3,'Calculations - pre operations'!$F47:$DM47)-LOOKUP('Monthly financials'!AG$20,'Calculations - pre operations'!$F$3:$DM$3,'Calculations - pre operations'!$F48:$DM48)</f>
        <v>0</v>
      </c>
      <c r="AH142" s="1096">
        <f>-LOOKUP('Monthly financials'!AH$20,'Calculations - pre operations'!$F$3:$DM$3,'Calculations - pre operations'!$F43:$DM43)-LOOKUP('Monthly financials'!AH$20,'Calculations - pre operations'!$F$3:$DM$3,'Calculations - pre operations'!$F46:$DM46)-LOOKUP('Monthly financials'!AH$20,'Calculations - pre operations'!$F$3:$DM$3,'Calculations - pre operations'!$F47:$DM47)-LOOKUP('Monthly financials'!AH$20,'Calculations - pre operations'!$F$3:$DM$3,'Calculations - pre operations'!$F48:$DM48)</f>
        <v>0</v>
      </c>
      <c r="AI142" s="1096">
        <f>-LOOKUP('Monthly financials'!AI$20,'Calculations - pre operations'!$F$3:$DM$3,'Calculations - pre operations'!$F43:$DM43)-LOOKUP('Monthly financials'!AI$20,'Calculations - pre operations'!$F$3:$DM$3,'Calculations - pre operations'!$F46:$DM46)-LOOKUP('Monthly financials'!AI$20,'Calculations - pre operations'!$F$3:$DM$3,'Calculations - pre operations'!$F47:$DM47)-LOOKUP('Monthly financials'!AI$20,'Calculations - pre operations'!$F$3:$DM$3,'Calculations - pre operations'!$F48:$DM48)</f>
        <v>0</v>
      </c>
      <c r="AJ142" s="1096">
        <f>-LOOKUP('Monthly financials'!AJ$20,'Calculations - pre operations'!$F$3:$DM$3,'Calculations - pre operations'!$F43:$DM43)-LOOKUP('Monthly financials'!AJ$20,'Calculations - pre operations'!$F$3:$DM$3,'Calculations - pre operations'!$F46:$DM46)-LOOKUP('Monthly financials'!AJ$20,'Calculations - pre operations'!$F$3:$DM$3,'Calculations - pre operations'!$F47:$DM47)-LOOKUP('Monthly financials'!AJ$20,'Calculations - pre operations'!$F$3:$DM$3,'Calculations - pre operations'!$F48:$DM48)</f>
        <v>0</v>
      </c>
      <c r="AK142" s="1096">
        <f>-LOOKUP('Monthly financials'!AK$20,'Calculations - pre operations'!$F$3:$DM$3,'Calculations - pre operations'!$F43:$DM43)-LOOKUP('Monthly financials'!AK$20,'Calculations - pre operations'!$F$3:$DM$3,'Calculations - pre operations'!$F46:$DM46)-LOOKUP('Monthly financials'!AK$20,'Calculations - pre operations'!$F$3:$DM$3,'Calculations - pre operations'!$F47:$DM47)-LOOKUP('Monthly financials'!AK$20,'Calculations - pre operations'!$F$3:$DM$3,'Calculations - pre operations'!$F48:$DM48)</f>
        <v>0</v>
      </c>
      <c r="AL142" s="1096">
        <f>-LOOKUP('Monthly financials'!AL$20,'Calculations - pre operations'!$F$3:$DM$3,'Calculations - pre operations'!$F43:$DM43)-LOOKUP('Monthly financials'!AL$20,'Calculations - pre operations'!$F$3:$DM$3,'Calculations - pre operations'!$F46:$DM46)-LOOKUP('Monthly financials'!AL$20,'Calculations - pre operations'!$F$3:$DM$3,'Calculations - pre operations'!$F47:$DM47)-LOOKUP('Monthly financials'!AL$20,'Calculations - pre operations'!$F$3:$DM$3,'Calculations - pre operations'!$F48:$DM48)</f>
        <v>0</v>
      </c>
      <c r="AM142" s="1096">
        <f>-LOOKUP('Monthly financials'!AM$20,'Calculations - pre operations'!$F$3:$DM$3,'Calculations - pre operations'!$F43:$DM43)-LOOKUP('Monthly financials'!AM$20,'Calculations - pre operations'!$F$3:$DM$3,'Calculations - pre operations'!$F46:$DM46)-LOOKUP('Monthly financials'!AM$20,'Calculations - pre operations'!$F$3:$DM$3,'Calculations - pre operations'!$F47:$DM47)-LOOKUP('Monthly financials'!AM$20,'Calculations - pre operations'!$F$3:$DM$3,'Calculations - pre operations'!$F48:$DM48)</f>
        <v>0</v>
      </c>
      <c r="AN142" s="1096">
        <f>-LOOKUP('Monthly financials'!AN$20,'Calculations - pre operations'!$F$3:$DM$3,'Calculations - pre operations'!$F43:$DM43)-LOOKUP('Monthly financials'!AN$20,'Calculations - pre operations'!$F$3:$DM$3,'Calculations - pre operations'!$F46:$DM46)-LOOKUP('Monthly financials'!AN$20,'Calculations - pre operations'!$F$3:$DM$3,'Calculations - pre operations'!$F47:$DM47)-LOOKUP('Monthly financials'!AN$20,'Calculations - pre operations'!$F$3:$DM$3,'Calculations - pre operations'!$F48:$DM48)</f>
        <v>0</v>
      </c>
      <c r="AO142" s="1096">
        <f>-LOOKUP('Monthly financials'!AO$20,'Calculations - pre operations'!$F$3:$DM$3,'Calculations - pre operations'!$F43:$DM43)-LOOKUP('Monthly financials'!AO$20,'Calculations - pre operations'!$F$3:$DM$3,'Calculations - pre operations'!$F46:$DM46)-LOOKUP('Monthly financials'!AO$20,'Calculations - pre operations'!$F$3:$DM$3,'Calculations - pre operations'!$F47:$DM47)-LOOKUP('Monthly financials'!AO$20,'Calculations - pre operations'!$F$3:$DM$3,'Calculations - pre operations'!$F48:$DM48)</f>
        <v>0</v>
      </c>
      <c r="AP142" s="1096">
        <f>-LOOKUP('Monthly financials'!AP$20,'Calculations - pre operations'!$F$3:$DM$3,'Calculations - pre operations'!$F43:$DM43)-LOOKUP('Monthly financials'!AP$20,'Calculations - pre operations'!$F$3:$DM$3,'Calculations - pre operations'!$F46:$DM46)-LOOKUP('Monthly financials'!AP$20,'Calculations - pre operations'!$F$3:$DM$3,'Calculations - pre operations'!$F47:$DM47)-LOOKUP('Monthly financials'!AP$20,'Calculations - pre operations'!$F$3:$DM$3,'Calculations - pre operations'!$F48:$DM48)</f>
        <v>0</v>
      </c>
      <c r="AQ142" s="1096">
        <f>-LOOKUP('Monthly financials'!AQ$20,'Calculations - pre operations'!$F$3:$DM$3,'Calculations - pre operations'!$F43:$DM43)-LOOKUP('Monthly financials'!AQ$20,'Calculations - pre operations'!$F$3:$DM$3,'Calculations - pre operations'!$F46:$DM46)-LOOKUP('Monthly financials'!AQ$20,'Calculations - pre operations'!$F$3:$DM$3,'Calculations - pre operations'!$F47:$DM47)-LOOKUP('Monthly financials'!AQ$20,'Calculations - pre operations'!$F$3:$DM$3,'Calculations - pre operations'!$F48:$DM48)</f>
        <v>0</v>
      </c>
      <c r="AR142" s="1096">
        <f>-LOOKUP('Monthly financials'!AR$20,'Calculations - pre operations'!$F$3:$DM$3,'Calculations - pre operations'!$F43:$DM43)-LOOKUP('Monthly financials'!AR$20,'Calculations - pre operations'!$F$3:$DM$3,'Calculations - pre operations'!$F46:$DM46)-LOOKUP('Monthly financials'!AR$20,'Calculations - pre operations'!$F$3:$DM$3,'Calculations - pre operations'!$F47:$DM47)-LOOKUP('Monthly financials'!AR$20,'Calculations - pre operations'!$F$3:$DM$3,'Calculations - pre operations'!$F48:$DM48)</f>
        <v>0</v>
      </c>
      <c r="AS142" s="1096">
        <f>-LOOKUP('Monthly financials'!AS$20,'Calculations - pre operations'!$F$3:$DM$3,'Calculations - pre operations'!$F43:$DM43)-LOOKUP('Monthly financials'!AS$20,'Calculations - pre operations'!$F$3:$DM$3,'Calculations - pre operations'!$F46:$DM46)-LOOKUP('Monthly financials'!AS$20,'Calculations - pre operations'!$F$3:$DM$3,'Calculations - pre operations'!$F47:$DM47)-LOOKUP('Monthly financials'!AS$20,'Calculations - pre operations'!$F$3:$DM$3,'Calculations - pre operations'!$F48:$DM48)</f>
        <v>0</v>
      </c>
      <c r="AT142" s="1096">
        <f>-LOOKUP('Monthly financials'!AT$20,'Calculations - pre operations'!$F$3:$DM$3,'Calculations - pre operations'!$F43:$DM43)-LOOKUP('Monthly financials'!AT$20,'Calculations - pre operations'!$F$3:$DM$3,'Calculations - pre operations'!$F46:$DM46)-LOOKUP('Monthly financials'!AT$20,'Calculations - pre operations'!$F$3:$DM$3,'Calculations - pre operations'!$F47:$DM47)-LOOKUP('Monthly financials'!AT$20,'Calculations - pre operations'!$F$3:$DM$3,'Calculations - pre operations'!$F48:$DM48)</f>
        <v>0</v>
      </c>
      <c r="AU142" s="1096">
        <f>-LOOKUP('Monthly financials'!AU$20,'Calculations - pre operations'!$F$3:$DM$3,'Calculations - pre operations'!$F43:$DM43)-LOOKUP('Monthly financials'!AU$20,'Calculations - pre operations'!$F$3:$DM$3,'Calculations - pre operations'!$F46:$DM46)-LOOKUP('Monthly financials'!AU$20,'Calculations - pre operations'!$F$3:$DM$3,'Calculations - pre operations'!$F47:$DM47)-LOOKUP('Monthly financials'!AU$20,'Calculations - pre operations'!$F$3:$DM$3,'Calculations - pre operations'!$F48:$DM48)</f>
        <v>0</v>
      </c>
      <c r="AV142" s="1096">
        <f>-LOOKUP('Monthly financials'!AV$20,'Calculations - pre operations'!$F$3:$DM$3,'Calculations - pre operations'!$F43:$DM43)-LOOKUP('Monthly financials'!AV$20,'Calculations - pre operations'!$F$3:$DM$3,'Calculations - pre operations'!$F46:$DM46)-LOOKUP('Monthly financials'!AV$20,'Calculations - pre operations'!$F$3:$DM$3,'Calculations - pre operations'!$F47:$DM47)-LOOKUP('Monthly financials'!AV$20,'Calculations - pre operations'!$F$3:$DM$3,'Calculations - pre operations'!$F48:$DM48)</f>
        <v>0</v>
      </c>
      <c r="AW142" s="1096">
        <f>-LOOKUP('Monthly financials'!AW$20,'Calculations - pre operations'!$F$3:$DM$3,'Calculations - pre operations'!$F43:$DM43)-LOOKUP('Monthly financials'!AW$20,'Calculations - pre operations'!$F$3:$DM$3,'Calculations - pre operations'!$F46:$DM46)-LOOKUP('Monthly financials'!AW$20,'Calculations - pre operations'!$F$3:$DM$3,'Calculations - pre operations'!$F47:$DM47)-LOOKUP('Monthly financials'!AW$20,'Calculations - pre operations'!$F$3:$DM$3,'Calculations - pre operations'!$F48:$DM48)</f>
        <v>0</v>
      </c>
      <c r="AX142" s="1096">
        <f>-LOOKUP('Monthly financials'!AX$20,'Calculations - pre operations'!$F$3:$DM$3,'Calculations - pre operations'!$F43:$DM43)-LOOKUP('Monthly financials'!AX$20,'Calculations - pre operations'!$F$3:$DM$3,'Calculations - pre operations'!$F46:$DM46)-LOOKUP('Monthly financials'!AX$20,'Calculations - pre operations'!$F$3:$DM$3,'Calculations - pre operations'!$F47:$DM47)-LOOKUP('Monthly financials'!AX$20,'Calculations - pre operations'!$F$3:$DM$3,'Calculations - pre operations'!$F48:$DM48)</f>
        <v>0</v>
      </c>
      <c r="AY142" s="1096">
        <f>-LOOKUP('Monthly financials'!AY$20,'Calculations - pre operations'!$F$3:$DM$3,'Calculations - pre operations'!$F43:$DM43)-LOOKUP('Monthly financials'!AY$20,'Calculations - pre operations'!$F$3:$DM$3,'Calculations - pre operations'!$F46:$DM46)-LOOKUP('Monthly financials'!AY$20,'Calculations - pre operations'!$F$3:$DM$3,'Calculations - pre operations'!$F47:$DM47)-LOOKUP('Monthly financials'!AY$20,'Calculations - pre operations'!$F$3:$DM$3,'Calculations - pre operations'!$F48:$DM48)</f>
        <v>0</v>
      </c>
      <c r="AZ142" s="1096">
        <f>-LOOKUP('Monthly financials'!AZ$20,'Calculations - pre operations'!$F$3:$DM$3,'Calculations - pre operations'!$F43:$DM43)-LOOKUP('Monthly financials'!AZ$20,'Calculations - pre operations'!$F$3:$DM$3,'Calculations - pre operations'!$F46:$DM46)-LOOKUP('Monthly financials'!AZ$20,'Calculations - pre operations'!$F$3:$DM$3,'Calculations - pre operations'!$F47:$DM47)-LOOKUP('Monthly financials'!AZ$20,'Calculations - pre operations'!$F$3:$DM$3,'Calculations - pre operations'!$F48:$DM48)</f>
        <v>0</v>
      </c>
      <c r="BA142" s="1096">
        <f>-LOOKUP('Monthly financials'!BA$20,'Calculations - pre operations'!$F$3:$DM$3,'Calculations - pre operations'!$F43:$DM43)-LOOKUP('Monthly financials'!BA$20,'Calculations - pre operations'!$F$3:$DM$3,'Calculations - pre operations'!$F46:$DM46)-LOOKUP('Monthly financials'!BA$20,'Calculations - pre operations'!$F$3:$DM$3,'Calculations - pre operations'!$F47:$DM47)-LOOKUP('Monthly financials'!BA$20,'Calculations - pre operations'!$F$3:$DM$3,'Calculations - pre operations'!$F48:$DM48)</f>
        <v>0</v>
      </c>
      <c r="BB142" s="1096">
        <f>-LOOKUP('Monthly financials'!BB$20,'Calculations - pre operations'!$F$3:$DM$3,'Calculations - pre operations'!$F43:$DM43)-LOOKUP('Monthly financials'!BB$20,'Calculations - pre operations'!$F$3:$DM$3,'Calculations - pre operations'!$F46:$DM46)-LOOKUP('Monthly financials'!BB$20,'Calculations - pre operations'!$F$3:$DM$3,'Calculations - pre operations'!$F47:$DM47)-LOOKUP('Monthly financials'!BB$20,'Calculations - pre operations'!$F$3:$DM$3,'Calculations - pre operations'!$F48:$DM48)</f>
        <v>0</v>
      </c>
      <c r="BC142" s="1096">
        <f>-LOOKUP('Monthly financials'!BC$20,'Calculations - pre operations'!$F$3:$DM$3,'Calculations - pre operations'!$F43:$DM43)-LOOKUP('Monthly financials'!BC$20,'Calculations - pre operations'!$F$3:$DM$3,'Calculations - pre operations'!$F46:$DM46)-LOOKUP('Monthly financials'!BC$20,'Calculations - pre operations'!$F$3:$DM$3,'Calculations - pre operations'!$F47:$DM47)-LOOKUP('Monthly financials'!BC$20,'Calculations - pre operations'!$F$3:$DM$3,'Calculations - pre operations'!$F48:$DM48)</f>
        <v>0</v>
      </c>
      <c r="BD142" s="1096">
        <f>-LOOKUP('Monthly financials'!BD$20,'Calculations - pre operations'!$F$3:$DM$3,'Calculations - pre operations'!$F43:$DM43)-LOOKUP('Monthly financials'!BD$20,'Calculations - pre operations'!$F$3:$DM$3,'Calculations - pre operations'!$F46:$DM46)-LOOKUP('Monthly financials'!BD$20,'Calculations - pre operations'!$F$3:$DM$3,'Calculations - pre operations'!$F47:$DM47)-LOOKUP('Monthly financials'!BD$20,'Calculations - pre operations'!$F$3:$DM$3,'Calculations - pre operations'!$F48:$DM48)</f>
        <v>0</v>
      </c>
      <c r="BE142" s="1096">
        <f>-LOOKUP('Monthly financials'!BE$20,'Calculations - pre operations'!$F$3:$DM$3,'Calculations - pre operations'!$F43:$DM43)-LOOKUP('Monthly financials'!BE$20,'Calculations - pre operations'!$F$3:$DM$3,'Calculations - pre operations'!$F46:$DM46)-LOOKUP('Monthly financials'!BE$20,'Calculations - pre operations'!$F$3:$DM$3,'Calculations - pre operations'!$F47:$DM47)-LOOKUP('Monthly financials'!BE$20,'Calculations - pre operations'!$F$3:$DM$3,'Calculations - pre operations'!$F48:$DM48)</f>
        <v>0</v>
      </c>
      <c r="BF142" s="1096">
        <f>-LOOKUP('Monthly financials'!BF$20,'Calculations - pre operations'!$F$3:$DM$3,'Calculations - pre operations'!$F43:$DM43)-LOOKUP('Monthly financials'!BF$20,'Calculations - pre operations'!$F$3:$DM$3,'Calculations - pre operations'!$F46:$DM46)-LOOKUP('Monthly financials'!BF$20,'Calculations - pre operations'!$F$3:$DM$3,'Calculations - pre operations'!$F47:$DM47)-LOOKUP('Monthly financials'!BF$20,'Calculations - pre operations'!$F$3:$DM$3,'Calculations - pre operations'!$F48:$DM48)</f>
        <v>0</v>
      </c>
      <c r="BG142" s="1096">
        <f>-LOOKUP('Monthly financials'!BG$20,'Calculations - pre operations'!$F$3:$DM$3,'Calculations - pre operations'!$F43:$DM43)-LOOKUP('Monthly financials'!BG$20,'Calculations - pre operations'!$F$3:$DM$3,'Calculations - pre operations'!$F46:$DM46)-LOOKUP('Monthly financials'!BG$20,'Calculations - pre operations'!$F$3:$DM$3,'Calculations - pre operations'!$F47:$DM47)-LOOKUP('Monthly financials'!BG$20,'Calculations - pre operations'!$F$3:$DM$3,'Calculations - pre operations'!$F48:$DM48)</f>
        <v>0</v>
      </c>
      <c r="BH142" s="1096">
        <f>-LOOKUP('Monthly financials'!BH$20,'Calculations - pre operations'!$F$3:$DM$3,'Calculations - pre operations'!$F43:$DM43)-LOOKUP('Monthly financials'!BH$20,'Calculations - pre operations'!$F$3:$DM$3,'Calculations - pre operations'!$F46:$DM46)-LOOKUP('Monthly financials'!BH$20,'Calculations - pre operations'!$F$3:$DM$3,'Calculations - pre operations'!$F47:$DM47)-LOOKUP('Monthly financials'!BH$20,'Calculations - pre operations'!$F$3:$DM$3,'Calculations - pre operations'!$F48:$DM48)</f>
        <v>0</v>
      </c>
      <c r="BI142" s="1096">
        <f>-LOOKUP('Monthly financials'!BI$20,'Calculations - pre operations'!$F$3:$DM$3,'Calculations - pre operations'!$F43:$DM43)-LOOKUP('Monthly financials'!BI$20,'Calculations - pre operations'!$F$3:$DM$3,'Calculations - pre operations'!$F46:$DM46)-LOOKUP('Monthly financials'!BI$20,'Calculations - pre operations'!$F$3:$DM$3,'Calculations - pre operations'!$F47:$DM47)-LOOKUP('Monthly financials'!BI$20,'Calculations - pre operations'!$F$3:$DM$3,'Calculations - pre operations'!$F48:$DM48)</f>
        <v>0</v>
      </c>
      <c r="BJ142" s="1096">
        <f>-LOOKUP('Monthly financials'!BJ$20,'Calculations - pre operations'!$F$3:$DM$3,'Calculations - pre operations'!$F43:$DM43)-LOOKUP('Monthly financials'!BJ$20,'Calculations - pre operations'!$F$3:$DM$3,'Calculations - pre operations'!$F46:$DM46)-LOOKUP('Monthly financials'!BJ$20,'Calculations - pre operations'!$F$3:$DM$3,'Calculations - pre operations'!$F47:$DM47)-LOOKUP('Monthly financials'!BJ$20,'Calculations - pre operations'!$F$3:$DM$3,'Calculations - pre operations'!$F48:$DM48)</f>
        <v>0</v>
      </c>
      <c r="BK142" s="1096">
        <f>-LOOKUP('Monthly financials'!BK$20,'Calculations - pre operations'!$F$3:$DM$3,'Calculations - pre operations'!$F43:$DM43)-LOOKUP('Monthly financials'!BK$20,'Calculations - pre operations'!$F$3:$DM$3,'Calculations - pre operations'!$F46:$DM46)-LOOKUP('Monthly financials'!BK$20,'Calculations - pre operations'!$F$3:$DM$3,'Calculations - pre operations'!$F47:$DM47)-LOOKUP('Monthly financials'!BK$20,'Calculations - pre operations'!$F$3:$DM$3,'Calculations - pre operations'!$F48:$DM48)</f>
        <v>0</v>
      </c>
      <c r="BL142" s="1096">
        <f>-LOOKUP('Monthly financials'!BL$20,'Calculations - pre operations'!$F$3:$DM$3,'Calculations - pre operations'!$F43:$DM43)-LOOKUP('Monthly financials'!BL$20,'Calculations - pre operations'!$F$3:$DM$3,'Calculations - pre operations'!$F46:$DM46)-LOOKUP('Monthly financials'!BL$20,'Calculations - pre operations'!$F$3:$DM$3,'Calculations - pre operations'!$F47:$DM47)-LOOKUP('Monthly financials'!BL$20,'Calculations - pre operations'!$F$3:$DM$3,'Calculations - pre operations'!$F48:$DM48)</f>
        <v>0</v>
      </c>
      <c r="BM142" s="1096">
        <f>-LOOKUP('Monthly financials'!BM$20,'Calculations - pre operations'!$F$3:$DM$3,'Calculations - pre operations'!$F43:$DM43)-LOOKUP('Monthly financials'!BM$20,'Calculations - pre operations'!$F$3:$DM$3,'Calculations - pre operations'!$F46:$DM46)-LOOKUP('Monthly financials'!BM$20,'Calculations - pre operations'!$F$3:$DM$3,'Calculations - pre operations'!$F47:$DM47)-LOOKUP('Monthly financials'!BM$20,'Calculations - pre operations'!$F$3:$DM$3,'Calculations - pre operations'!$F48:$DM48)</f>
        <v>0</v>
      </c>
      <c r="BN142" s="1096">
        <f>-LOOKUP('Monthly financials'!BN$20,'Calculations - pre operations'!$F$3:$DM$3,'Calculations - pre operations'!$F43:$DM43)-LOOKUP('Monthly financials'!BN$20,'Calculations - pre operations'!$F$3:$DM$3,'Calculations - pre operations'!$F46:$DM46)-LOOKUP('Monthly financials'!BN$20,'Calculations - pre operations'!$F$3:$DM$3,'Calculations - pre operations'!$F47:$DM47)-LOOKUP('Monthly financials'!BN$20,'Calculations - pre operations'!$F$3:$DM$3,'Calculations - pre operations'!$F48:$DM48)</f>
        <v>0</v>
      </c>
      <c r="BO142" s="1096">
        <f>-LOOKUP('Monthly financials'!BO$20,'Calculations - pre operations'!$F$3:$DM$3,'Calculations - pre operations'!$F43:$DM43)-LOOKUP('Monthly financials'!BO$20,'Calculations - pre operations'!$F$3:$DM$3,'Calculations - pre operations'!$F46:$DM46)-LOOKUP('Monthly financials'!BO$20,'Calculations - pre operations'!$F$3:$DM$3,'Calculations - pre operations'!$F47:$DM47)-LOOKUP('Monthly financials'!BO$20,'Calculations - pre operations'!$F$3:$DM$3,'Calculations - pre operations'!$F48:$DM48)</f>
        <v>0</v>
      </c>
      <c r="BP142" s="1096">
        <f>-LOOKUP('Monthly financials'!BP$20,'Calculations - pre operations'!$F$3:$DM$3,'Calculations - pre operations'!$F43:$DM43)-LOOKUP('Monthly financials'!BP$20,'Calculations - pre operations'!$F$3:$DM$3,'Calculations - pre operations'!$F46:$DM46)-LOOKUP('Monthly financials'!BP$20,'Calculations - pre operations'!$F$3:$DM$3,'Calculations - pre operations'!$F47:$DM47)-LOOKUP('Monthly financials'!BP$20,'Calculations - pre operations'!$F$3:$DM$3,'Calculations - pre operations'!$F48:$DM48)</f>
        <v>0</v>
      </c>
      <c r="BQ142" s="1096">
        <f>-LOOKUP('Monthly financials'!BQ$20,'Calculations - pre operations'!$F$3:$DM$3,'Calculations - pre operations'!$F43:$DM43)-LOOKUP('Monthly financials'!BQ$20,'Calculations - pre operations'!$F$3:$DM$3,'Calculations - pre operations'!$F46:$DM46)-LOOKUP('Monthly financials'!BQ$20,'Calculations - pre operations'!$F$3:$DM$3,'Calculations - pre operations'!$F47:$DM47)-LOOKUP('Monthly financials'!BQ$20,'Calculations - pre operations'!$F$3:$DM$3,'Calculations - pre operations'!$F48:$DM48)</f>
        <v>0</v>
      </c>
      <c r="BR142" s="1096">
        <f>-LOOKUP('Monthly financials'!BR$20,'Calculations - pre operations'!$F$3:$DM$3,'Calculations - pre operations'!$F43:$DM43)-LOOKUP('Monthly financials'!BR$20,'Calculations - pre operations'!$F$3:$DM$3,'Calculations - pre operations'!$F46:$DM46)-LOOKUP('Monthly financials'!BR$20,'Calculations - pre operations'!$F$3:$DM$3,'Calculations - pre operations'!$F47:$DM47)-LOOKUP('Monthly financials'!BR$20,'Calculations - pre operations'!$F$3:$DM$3,'Calculations - pre operations'!$F48:$DM48)</f>
        <v>0</v>
      </c>
      <c r="BS142" s="1096">
        <f>-LOOKUP('Monthly financials'!BS$20,'Calculations - pre operations'!$F$3:$DM$3,'Calculations - pre operations'!$F43:$DM43)-LOOKUP('Monthly financials'!BS$20,'Calculations - pre operations'!$F$3:$DM$3,'Calculations - pre operations'!$F46:$DM46)-LOOKUP('Monthly financials'!BS$20,'Calculations - pre operations'!$F$3:$DM$3,'Calculations - pre operations'!$F47:$DM47)-LOOKUP('Monthly financials'!BS$20,'Calculations - pre operations'!$F$3:$DM$3,'Calculations - pre operations'!$F48:$DM48)</f>
        <v>0</v>
      </c>
      <c r="BT142" s="1096">
        <f>-LOOKUP('Monthly financials'!BT$20,'Calculations - pre operations'!$F$3:$DM$3,'Calculations - pre operations'!$F43:$DM43)-LOOKUP('Monthly financials'!BT$20,'Calculations - pre operations'!$F$3:$DM$3,'Calculations - pre operations'!$F46:$DM46)-LOOKUP('Monthly financials'!BT$20,'Calculations - pre operations'!$F$3:$DM$3,'Calculations - pre operations'!$F47:$DM47)-LOOKUP('Monthly financials'!BT$20,'Calculations - pre operations'!$F$3:$DM$3,'Calculations - pre operations'!$F48:$DM48)</f>
        <v>0</v>
      </c>
      <c r="BU142" s="1096">
        <f>-LOOKUP('Monthly financials'!BU$20,'Calculations - pre operations'!$F$3:$DM$3,'Calculations - pre operations'!$F43:$DM43)-LOOKUP('Monthly financials'!BU$20,'Calculations - pre operations'!$F$3:$DM$3,'Calculations - pre operations'!$F46:$DM46)-LOOKUP('Monthly financials'!BU$20,'Calculations - pre operations'!$F$3:$DM$3,'Calculations - pre operations'!$F47:$DM47)-LOOKUP('Monthly financials'!BU$20,'Calculations - pre operations'!$F$3:$DM$3,'Calculations - pre operations'!$F48:$DM48)</f>
        <v>0</v>
      </c>
      <c r="BV142" s="1096">
        <f>-LOOKUP('Monthly financials'!BV$20,'Calculations - pre operations'!$F$3:$DM$3,'Calculations - pre operations'!$F43:$DM43)-LOOKUP('Monthly financials'!BV$20,'Calculations - pre operations'!$F$3:$DM$3,'Calculations - pre operations'!$F46:$DM46)-LOOKUP('Monthly financials'!BV$20,'Calculations - pre operations'!$F$3:$DM$3,'Calculations - pre operations'!$F47:$DM47)-LOOKUP('Monthly financials'!BV$20,'Calculations - pre operations'!$F$3:$DM$3,'Calculations - pre operations'!$F48:$DM48)</f>
        <v>0</v>
      </c>
      <c r="BW142" s="1096">
        <f>-LOOKUP('Monthly financials'!BW$20,'Calculations - pre operations'!$F$3:$DM$3,'Calculations - pre operations'!$F43:$DM43)-LOOKUP('Monthly financials'!BW$20,'Calculations - pre operations'!$F$3:$DM$3,'Calculations - pre operations'!$F46:$DM46)-LOOKUP('Monthly financials'!BW$20,'Calculations - pre operations'!$F$3:$DM$3,'Calculations - pre operations'!$F47:$DM47)-LOOKUP('Monthly financials'!BW$20,'Calculations - pre operations'!$F$3:$DM$3,'Calculations - pre operations'!$F48:$DM48)</f>
        <v>0</v>
      </c>
      <c r="BX142" s="1096">
        <f>-LOOKUP('Monthly financials'!BX$20,'Calculations - pre operations'!$F$3:$DM$3,'Calculations - pre operations'!$F43:$DM43)-LOOKUP('Monthly financials'!BX$20,'Calculations - pre operations'!$F$3:$DM$3,'Calculations - pre operations'!$F46:$DM46)-LOOKUP('Monthly financials'!BX$20,'Calculations - pre operations'!$F$3:$DM$3,'Calculations - pre operations'!$F47:$DM47)-LOOKUP('Monthly financials'!BX$20,'Calculations - pre operations'!$F$3:$DM$3,'Calculations - pre operations'!$F48:$DM48)</f>
        <v>0</v>
      </c>
      <c r="BY142" s="1096">
        <f>-LOOKUP('Monthly financials'!BY$20,'Calculations - pre operations'!$F$3:$DM$3,'Calculations - pre operations'!$F43:$DM43)-LOOKUP('Monthly financials'!BY$20,'Calculations - pre operations'!$F$3:$DM$3,'Calculations - pre operations'!$F46:$DM46)-LOOKUP('Monthly financials'!BY$20,'Calculations - pre operations'!$F$3:$DM$3,'Calculations - pre operations'!$F47:$DM47)-LOOKUP('Monthly financials'!BY$20,'Calculations - pre operations'!$F$3:$DM$3,'Calculations - pre operations'!$F48:$DM48)</f>
        <v>0</v>
      </c>
      <c r="BZ142" s="1096">
        <f>-LOOKUP('Monthly financials'!BZ$20,'Calculations - pre operations'!$F$3:$DM$3,'Calculations - pre operations'!$F43:$DM43)-LOOKUP('Monthly financials'!BZ$20,'Calculations - pre operations'!$F$3:$DM$3,'Calculations - pre operations'!$F46:$DM46)-LOOKUP('Monthly financials'!BZ$20,'Calculations - pre operations'!$F$3:$DM$3,'Calculations - pre operations'!$F47:$DM47)-LOOKUP('Monthly financials'!BZ$20,'Calculations - pre operations'!$F$3:$DM$3,'Calculations - pre operations'!$F48:$DM48)</f>
        <v>0</v>
      </c>
      <c r="CA142" s="1096">
        <f>-LOOKUP('Monthly financials'!CA$20,'Calculations - pre operations'!$F$3:$DM$3,'Calculations - pre operations'!$F43:$DM43)-LOOKUP('Monthly financials'!CA$20,'Calculations - pre operations'!$F$3:$DM$3,'Calculations - pre operations'!$F46:$DM46)-LOOKUP('Monthly financials'!CA$20,'Calculations - pre operations'!$F$3:$DM$3,'Calculations - pre operations'!$F47:$DM47)-LOOKUP('Monthly financials'!CA$20,'Calculations - pre operations'!$F$3:$DM$3,'Calculations - pre operations'!$F48:$DM48)</f>
        <v>0</v>
      </c>
      <c r="CB142" s="1096">
        <f>-LOOKUP('Monthly financials'!CB$20,'Calculations - pre operations'!$F$3:$DM$3,'Calculations - pre operations'!$F43:$DM43)-LOOKUP('Monthly financials'!CB$20,'Calculations - pre operations'!$F$3:$DM$3,'Calculations - pre operations'!$F46:$DM46)-LOOKUP('Monthly financials'!CB$20,'Calculations - pre operations'!$F$3:$DM$3,'Calculations - pre operations'!$F47:$DM47)-LOOKUP('Monthly financials'!CB$20,'Calculations - pre operations'!$F$3:$DM$3,'Calculations - pre operations'!$F48:$DM48)</f>
        <v>0</v>
      </c>
      <c r="CC142" s="1096">
        <f>-LOOKUP('Monthly financials'!CC$20,'Calculations - pre operations'!$F$3:$DM$3,'Calculations - pre operations'!$F43:$DM43)-LOOKUP('Monthly financials'!CC$20,'Calculations - pre operations'!$F$3:$DM$3,'Calculations - pre operations'!$F46:$DM46)-LOOKUP('Monthly financials'!CC$20,'Calculations - pre operations'!$F$3:$DM$3,'Calculations - pre operations'!$F47:$DM47)-LOOKUP('Monthly financials'!CC$20,'Calculations - pre operations'!$F$3:$DM$3,'Calculations - pre operations'!$F48:$DM48)</f>
        <v>0</v>
      </c>
      <c r="CD142" s="1096">
        <f>-LOOKUP('Monthly financials'!CD$20,'Calculations - pre operations'!$F$3:$DM$3,'Calculations - pre operations'!$F43:$DM43)-LOOKUP('Monthly financials'!CD$20,'Calculations - pre operations'!$F$3:$DM$3,'Calculations - pre operations'!$F46:$DM46)-LOOKUP('Monthly financials'!CD$20,'Calculations - pre operations'!$F$3:$DM$3,'Calculations - pre operations'!$F47:$DM47)-LOOKUP('Monthly financials'!CD$20,'Calculations - pre operations'!$F$3:$DM$3,'Calculations - pre operations'!$F48:$DM48)</f>
        <v>0</v>
      </c>
      <c r="CE142" s="1096">
        <f>-LOOKUP('Monthly financials'!CE$20,'Calculations - pre operations'!$F$3:$DM$3,'Calculations - pre operations'!$F43:$DM43)-LOOKUP('Monthly financials'!CE$20,'Calculations - pre operations'!$F$3:$DM$3,'Calculations - pre operations'!$F46:$DM46)-LOOKUP('Monthly financials'!CE$20,'Calculations - pre operations'!$F$3:$DM$3,'Calculations - pre operations'!$F47:$DM47)-LOOKUP('Monthly financials'!CE$20,'Calculations - pre operations'!$F$3:$DM$3,'Calculations - pre operations'!$F48:$DM48)</f>
        <v>0</v>
      </c>
      <c r="CF142" s="1096">
        <f>-LOOKUP('Monthly financials'!CF$20,'Calculations - pre operations'!$F$3:$DM$3,'Calculations - pre operations'!$F43:$DM43)-LOOKUP('Monthly financials'!CF$20,'Calculations - pre operations'!$F$3:$DM$3,'Calculations - pre operations'!$F46:$DM46)-LOOKUP('Monthly financials'!CF$20,'Calculations - pre operations'!$F$3:$DM$3,'Calculations - pre operations'!$F47:$DM47)-LOOKUP('Monthly financials'!CF$20,'Calculations - pre operations'!$F$3:$DM$3,'Calculations - pre operations'!$F48:$DM48)</f>
        <v>0</v>
      </c>
      <c r="CG142" s="1096">
        <f>-LOOKUP('Monthly financials'!CG$20,'Calculations - pre operations'!$F$3:$DM$3,'Calculations - pre operations'!$F43:$DM43)-LOOKUP('Monthly financials'!CG$20,'Calculations - pre operations'!$F$3:$DM$3,'Calculations - pre operations'!$F46:$DM46)-LOOKUP('Monthly financials'!CG$20,'Calculations - pre operations'!$F$3:$DM$3,'Calculations - pre operations'!$F47:$DM47)-LOOKUP('Monthly financials'!CG$20,'Calculations - pre operations'!$F$3:$DM$3,'Calculations - pre operations'!$F48:$DM48)</f>
        <v>0</v>
      </c>
      <c r="CH142" s="1096">
        <f>-LOOKUP('Monthly financials'!CH$20,'Calculations - pre operations'!$F$3:$DM$3,'Calculations - pre operations'!$F43:$DM43)-LOOKUP('Monthly financials'!CH$20,'Calculations - pre operations'!$F$3:$DM$3,'Calculations - pre operations'!$F46:$DM46)-LOOKUP('Monthly financials'!CH$20,'Calculations - pre operations'!$F$3:$DM$3,'Calculations - pre operations'!$F47:$DM47)-LOOKUP('Monthly financials'!CH$20,'Calculations - pre operations'!$F$3:$DM$3,'Calculations - pre operations'!$F48:$DM48)</f>
        <v>0</v>
      </c>
      <c r="CI142" s="1096">
        <f>-LOOKUP('Monthly financials'!CI$20,'Calculations - pre operations'!$F$3:$DM$3,'Calculations - pre operations'!$F43:$DM43)-LOOKUP('Monthly financials'!CI$20,'Calculations - pre operations'!$F$3:$DM$3,'Calculations - pre operations'!$F46:$DM46)-LOOKUP('Monthly financials'!CI$20,'Calculations - pre operations'!$F$3:$DM$3,'Calculations - pre operations'!$F47:$DM47)-LOOKUP('Monthly financials'!CI$20,'Calculations - pre operations'!$F$3:$DM$3,'Calculations - pre operations'!$F48:$DM48)</f>
        <v>0</v>
      </c>
      <c r="CJ142" s="1096">
        <f>-LOOKUP('Monthly financials'!CJ$20,'Calculations - pre operations'!$F$3:$DM$3,'Calculations - pre operations'!$F43:$DM43)-LOOKUP('Monthly financials'!CJ$20,'Calculations - pre operations'!$F$3:$DM$3,'Calculations - pre operations'!$F46:$DM46)-LOOKUP('Monthly financials'!CJ$20,'Calculations - pre operations'!$F$3:$DM$3,'Calculations - pre operations'!$F47:$DM47)-LOOKUP('Monthly financials'!CJ$20,'Calculations - pre operations'!$F$3:$DM$3,'Calculations - pre operations'!$F48:$DM48)</f>
        <v>0</v>
      </c>
      <c r="CK142" s="1096">
        <f>-LOOKUP('Monthly financials'!CK$20,'Calculations - pre operations'!$F$3:$DM$3,'Calculations - pre operations'!$F43:$DM43)-LOOKUP('Monthly financials'!CK$20,'Calculations - pre operations'!$F$3:$DM$3,'Calculations - pre operations'!$F46:$DM46)-LOOKUP('Monthly financials'!CK$20,'Calculations - pre operations'!$F$3:$DM$3,'Calculations - pre operations'!$F47:$DM47)-LOOKUP('Monthly financials'!CK$20,'Calculations - pre operations'!$F$3:$DM$3,'Calculations - pre operations'!$F48:$DM48)</f>
        <v>0</v>
      </c>
      <c r="CL142" s="1096">
        <f>-LOOKUP('Monthly financials'!CL$20,'Calculations - pre operations'!$F$3:$DM$3,'Calculations - pre operations'!$F43:$DM43)-LOOKUP('Monthly financials'!CL$20,'Calculations - pre operations'!$F$3:$DM$3,'Calculations - pre operations'!$F46:$DM46)-LOOKUP('Monthly financials'!CL$20,'Calculations - pre operations'!$F$3:$DM$3,'Calculations - pre operations'!$F47:$DM47)-LOOKUP('Monthly financials'!CL$20,'Calculations - pre operations'!$F$3:$DM$3,'Calculations - pre operations'!$F48:$DM48)</f>
        <v>0</v>
      </c>
      <c r="CM142" s="1096">
        <f>-LOOKUP('Monthly financials'!CM$20,'Calculations - pre operations'!$F$3:$DM$3,'Calculations - pre operations'!$F43:$DM43)-LOOKUP('Monthly financials'!CM$20,'Calculations - pre operations'!$F$3:$DM$3,'Calculations - pre operations'!$F46:$DM46)-LOOKUP('Monthly financials'!CM$20,'Calculations - pre operations'!$F$3:$DM$3,'Calculations - pre operations'!$F47:$DM47)-LOOKUP('Monthly financials'!CM$20,'Calculations - pre operations'!$F$3:$DM$3,'Calculations - pre operations'!$F48:$DM48)</f>
        <v>0</v>
      </c>
      <c r="CN142" s="1096">
        <f>-LOOKUP('Monthly financials'!CN$20,'Calculations - pre operations'!$F$3:$DM$3,'Calculations - pre operations'!$F43:$DM43)-LOOKUP('Monthly financials'!CN$20,'Calculations - pre operations'!$F$3:$DM$3,'Calculations - pre operations'!$F46:$DM46)-LOOKUP('Monthly financials'!CN$20,'Calculations - pre operations'!$F$3:$DM$3,'Calculations - pre operations'!$F47:$DM47)-LOOKUP('Monthly financials'!CN$20,'Calculations - pre operations'!$F$3:$DM$3,'Calculations - pre operations'!$F48:$DM48)</f>
        <v>0</v>
      </c>
      <c r="CO142" s="1096">
        <f>-LOOKUP('Monthly financials'!CO$20,'Calculations - pre operations'!$F$3:$DM$3,'Calculations - pre operations'!$F43:$DM43)-LOOKUP('Monthly financials'!CO$20,'Calculations - pre operations'!$F$3:$DM$3,'Calculations - pre operations'!$F46:$DM46)-LOOKUP('Monthly financials'!CO$20,'Calculations - pre operations'!$F$3:$DM$3,'Calculations - pre operations'!$F47:$DM47)-LOOKUP('Monthly financials'!CO$20,'Calculations - pre operations'!$F$3:$DM$3,'Calculations - pre operations'!$F48:$DM48)</f>
        <v>0</v>
      </c>
      <c r="CP142" s="1096">
        <f>-LOOKUP('Monthly financials'!CP$20,'Calculations - pre operations'!$F$3:$DM$3,'Calculations - pre operations'!$F43:$DM43)-LOOKUP('Monthly financials'!CP$20,'Calculations - pre operations'!$F$3:$DM$3,'Calculations - pre operations'!$F46:$DM46)-LOOKUP('Monthly financials'!CP$20,'Calculations - pre operations'!$F$3:$DM$3,'Calculations - pre operations'!$F47:$DM47)-LOOKUP('Monthly financials'!CP$20,'Calculations - pre operations'!$F$3:$DM$3,'Calculations - pre operations'!$F48:$DM48)</f>
        <v>0</v>
      </c>
      <c r="CQ142" s="1096">
        <f>-LOOKUP('Monthly financials'!CQ$20,'Calculations - pre operations'!$F$3:$DM$3,'Calculations - pre operations'!$F43:$DM43)-LOOKUP('Monthly financials'!CQ$20,'Calculations - pre operations'!$F$3:$DM$3,'Calculations - pre operations'!$F46:$DM46)-LOOKUP('Monthly financials'!CQ$20,'Calculations - pre operations'!$F$3:$DM$3,'Calculations - pre operations'!$F47:$DM47)-LOOKUP('Monthly financials'!CQ$20,'Calculations - pre operations'!$F$3:$DM$3,'Calculations - pre operations'!$F48:$DM48)</f>
        <v>0</v>
      </c>
      <c r="CR142" s="1096">
        <f>-LOOKUP('Monthly financials'!CR$20,'Calculations - pre operations'!$F$3:$DM$3,'Calculations - pre operations'!$F43:$DM43)-LOOKUP('Monthly financials'!CR$20,'Calculations - pre operations'!$F$3:$DM$3,'Calculations - pre operations'!$F46:$DM46)-LOOKUP('Monthly financials'!CR$20,'Calculations - pre operations'!$F$3:$DM$3,'Calculations - pre operations'!$F47:$DM47)-LOOKUP('Monthly financials'!CR$20,'Calculations - pre operations'!$F$3:$DM$3,'Calculations - pre operations'!$F48:$DM48)</f>
        <v>0</v>
      </c>
      <c r="CS142" s="1096">
        <f>-LOOKUP('Monthly financials'!CS$20,'Calculations - pre operations'!$F$3:$DM$3,'Calculations - pre operations'!$F43:$DM43)-LOOKUP('Monthly financials'!CS$20,'Calculations - pre operations'!$F$3:$DM$3,'Calculations - pre operations'!$F46:$DM46)-LOOKUP('Monthly financials'!CS$20,'Calculations - pre operations'!$F$3:$DM$3,'Calculations - pre operations'!$F47:$DM47)-LOOKUP('Monthly financials'!CS$20,'Calculations - pre operations'!$F$3:$DM$3,'Calculations - pre operations'!$F48:$DM48)</f>
        <v>0</v>
      </c>
      <c r="CT142" s="1096">
        <f>-LOOKUP('Monthly financials'!CT$20,'Calculations - pre operations'!$F$3:$DM$3,'Calculations - pre operations'!$F43:$DM43)-LOOKUP('Monthly financials'!CT$20,'Calculations - pre operations'!$F$3:$DM$3,'Calculations - pre operations'!$F46:$DM46)-LOOKUP('Monthly financials'!CT$20,'Calculations - pre operations'!$F$3:$DM$3,'Calculations - pre operations'!$F47:$DM47)-LOOKUP('Monthly financials'!CT$20,'Calculations - pre operations'!$F$3:$DM$3,'Calculations - pre operations'!$F48:$DM48)</f>
        <v>0</v>
      </c>
      <c r="CU142" s="1096">
        <f>-LOOKUP('Monthly financials'!CU$20,'Calculations - pre operations'!$F$3:$DM$3,'Calculations - pre operations'!$F43:$DM43)-LOOKUP('Monthly financials'!CU$20,'Calculations - pre operations'!$F$3:$DM$3,'Calculations - pre operations'!$F46:$DM46)-LOOKUP('Monthly financials'!CU$20,'Calculations - pre operations'!$F$3:$DM$3,'Calculations - pre operations'!$F47:$DM47)-LOOKUP('Monthly financials'!CU$20,'Calculations - pre operations'!$F$3:$DM$3,'Calculations - pre operations'!$F48:$DM48)</f>
        <v>0</v>
      </c>
      <c r="CV142" s="1096">
        <f>-LOOKUP('Monthly financials'!CV$20,'Calculations - pre operations'!$F$3:$DM$3,'Calculations - pre operations'!$F43:$DM43)-LOOKUP('Monthly financials'!CV$20,'Calculations - pre operations'!$F$3:$DM$3,'Calculations - pre operations'!$F46:$DM46)-LOOKUP('Monthly financials'!CV$20,'Calculations - pre operations'!$F$3:$DM$3,'Calculations - pre operations'!$F47:$DM47)-LOOKUP('Monthly financials'!CV$20,'Calculations - pre operations'!$F$3:$DM$3,'Calculations - pre operations'!$F48:$DM48)</f>
        <v>0</v>
      </c>
      <c r="CW142" s="1096">
        <f>-LOOKUP('Monthly financials'!CW$20,'Calculations - pre operations'!$F$3:$DM$3,'Calculations - pre operations'!$F43:$DM43)-LOOKUP('Monthly financials'!CW$20,'Calculations - pre operations'!$F$3:$DM$3,'Calculations - pre operations'!$F46:$DM46)-LOOKUP('Monthly financials'!CW$20,'Calculations - pre operations'!$F$3:$DM$3,'Calculations - pre operations'!$F47:$DM47)-LOOKUP('Monthly financials'!CW$20,'Calculations - pre operations'!$F$3:$DM$3,'Calculations - pre operations'!$F48:$DM48)</f>
        <v>0</v>
      </c>
      <c r="CX142" s="1096">
        <f>-LOOKUP('Monthly financials'!CX$20,'Calculations - pre operations'!$F$3:$DM$3,'Calculations - pre operations'!$F43:$DM43)-LOOKUP('Monthly financials'!CX$20,'Calculations - pre operations'!$F$3:$DM$3,'Calculations - pre operations'!$F46:$DM46)-LOOKUP('Monthly financials'!CX$20,'Calculations - pre operations'!$F$3:$DM$3,'Calculations - pre operations'!$F47:$DM47)-LOOKUP('Monthly financials'!CX$20,'Calculations - pre operations'!$F$3:$DM$3,'Calculations - pre operations'!$F48:$DM48)</f>
        <v>0</v>
      </c>
      <c r="CY142" s="1096">
        <f>-LOOKUP('Monthly financials'!CY$20,'Calculations - pre operations'!$F$3:$DM$3,'Calculations - pre operations'!$F43:$DM43)-LOOKUP('Monthly financials'!CY$20,'Calculations - pre operations'!$F$3:$DM$3,'Calculations - pre operations'!$F46:$DM46)-LOOKUP('Monthly financials'!CY$20,'Calculations - pre operations'!$F$3:$DM$3,'Calculations - pre operations'!$F47:$DM47)-LOOKUP('Monthly financials'!CY$20,'Calculations - pre operations'!$F$3:$DM$3,'Calculations - pre operations'!$F48:$DM48)</f>
        <v>0</v>
      </c>
      <c r="CZ142" s="1096">
        <f>-LOOKUP('Monthly financials'!CZ$20,'Calculations - pre operations'!$F$3:$DM$3,'Calculations - pre operations'!$F43:$DM43)-LOOKUP('Monthly financials'!CZ$20,'Calculations - pre operations'!$F$3:$DM$3,'Calculations - pre operations'!$F46:$DM46)-LOOKUP('Monthly financials'!CZ$20,'Calculations - pre operations'!$F$3:$DM$3,'Calculations - pre operations'!$F47:$DM47)-LOOKUP('Monthly financials'!CZ$20,'Calculations - pre operations'!$F$3:$DM$3,'Calculations - pre operations'!$F48:$DM48)</f>
        <v>0</v>
      </c>
      <c r="DA142" s="1096">
        <f>-LOOKUP('Monthly financials'!DA$20,'Calculations - pre operations'!$F$3:$DM$3,'Calculations - pre operations'!$F43:$DM43)-LOOKUP('Monthly financials'!DA$20,'Calculations - pre operations'!$F$3:$DM$3,'Calculations - pre operations'!$F46:$DM46)-LOOKUP('Monthly financials'!DA$20,'Calculations - pre operations'!$F$3:$DM$3,'Calculations - pre operations'!$F47:$DM47)-LOOKUP('Monthly financials'!DA$20,'Calculations - pre operations'!$F$3:$DM$3,'Calculations - pre operations'!$F48:$DM48)</f>
        <v>0</v>
      </c>
      <c r="DB142" s="1096">
        <f>-LOOKUP('Monthly financials'!DB$20,'Calculations - pre operations'!$F$3:$DM$3,'Calculations - pre operations'!$F43:$DM43)-LOOKUP('Monthly financials'!DB$20,'Calculations - pre operations'!$F$3:$DM$3,'Calculations - pre operations'!$F46:$DM46)-LOOKUP('Monthly financials'!DB$20,'Calculations - pre operations'!$F$3:$DM$3,'Calculations - pre operations'!$F47:$DM47)-LOOKUP('Monthly financials'!DB$20,'Calculations - pre operations'!$F$3:$DM$3,'Calculations - pre operations'!$F48:$DM48)</f>
        <v>0</v>
      </c>
      <c r="DC142" s="1096">
        <f>-LOOKUP('Monthly financials'!DC$20,'Calculations - pre operations'!$F$3:$DM$3,'Calculations - pre operations'!$F43:$DM43)-LOOKUP('Monthly financials'!DC$20,'Calculations - pre operations'!$F$3:$DM$3,'Calculations - pre operations'!$F46:$DM46)-LOOKUP('Monthly financials'!DC$20,'Calculations - pre operations'!$F$3:$DM$3,'Calculations - pre operations'!$F47:$DM47)-LOOKUP('Monthly financials'!DC$20,'Calculations - pre operations'!$F$3:$DM$3,'Calculations - pre operations'!$F48:$DM48)</f>
        <v>0</v>
      </c>
      <c r="DD142" s="1096">
        <f>-LOOKUP('Monthly financials'!DD$20,'Calculations - pre operations'!$F$3:$DM$3,'Calculations - pre operations'!$F43:$DM43)-LOOKUP('Monthly financials'!DD$20,'Calculations - pre operations'!$F$3:$DM$3,'Calculations - pre operations'!$F46:$DM46)-LOOKUP('Monthly financials'!DD$20,'Calculations - pre operations'!$F$3:$DM$3,'Calculations - pre operations'!$F47:$DM47)-LOOKUP('Monthly financials'!DD$20,'Calculations - pre operations'!$F$3:$DM$3,'Calculations - pre operations'!$F48:$DM48)</f>
        <v>0</v>
      </c>
      <c r="DE142" s="1096">
        <f>-LOOKUP('Monthly financials'!DE$20,'Calculations - pre operations'!$F$3:$DM$3,'Calculations - pre operations'!$F43:$DM43)-LOOKUP('Monthly financials'!DE$20,'Calculations - pre operations'!$F$3:$DM$3,'Calculations - pre operations'!$F46:$DM46)-LOOKUP('Monthly financials'!DE$20,'Calculations - pre operations'!$F$3:$DM$3,'Calculations - pre operations'!$F47:$DM47)-LOOKUP('Monthly financials'!DE$20,'Calculations - pre operations'!$F$3:$DM$3,'Calculations - pre operations'!$F48:$DM48)</f>
        <v>0</v>
      </c>
      <c r="DF142" s="1096">
        <f>-LOOKUP('Monthly financials'!DF$20,'Calculations - pre operations'!$F$3:$DM$3,'Calculations - pre operations'!$F43:$DM43)-LOOKUP('Monthly financials'!DF$20,'Calculations - pre operations'!$F$3:$DM$3,'Calculations - pre operations'!$F46:$DM46)-LOOKUP('Monthly financials'!DF$20,'Calculations - pre operations'!$F$3:$DM$3,'Calculations - pre operations'!$F47:$DM47)-LOOKUP('Monthly financials'!DF$20,'Calculations - pre operations'!$F$3:$DM$3,'Calculations - pre operations'!$F48:$DM48)</f>
        <v>0</v>
      </c>
      <c r="DG142" s="1096">
        <f>-LOOKUP('Monthly financials'!DG$20,'Calculations - pre operations'!$F$3:$DM$3,'Calculations - pre operations'!$F43:$DM43)-LOOKUP('Monthly financials'!DG$20,'Calculations - pre operations'!$F$3:$DM$3,'Calculations - pre operations'!$F46:$DM46)-LOOKUP('Monthly financials'!DG$20,'Calculations - pre operations'!$F$3:$DM$3,'Calculations - pre operations'!$F47:$DM47)-LOOKUP('Monthly financials'!DG$20,'Calculations - pre operations'!$F$3:$DM$3,'Calculations - pre operations'!$F48:$DM48)</f>
        <v>0</v>
      </c>
      <c r="DH142" s="1096">
        <f>-LOOKUP('Monthly financials'!DH$20,'Calculations - pre operations'!$F$3:$DM$3,'Calculations - pre operations'!$F43:$DM43)-LOOKUP('Monthly financials'!DH$20,'Calculations - pre operations'!$F$3:$DM$3,'Calculations - pre operations'!$F46:$DM46)-LOOKUP('Monthly financials'!DH$20,'Calculations - pre operations'!$F$3:$DM$3,'Calculations - pre operations'!$F47:$DM47)-LOOKUP('Monthly financials'!DH$20,'Calculations - pre operations'!$F$3:$DM$3,'Calculations - pre operations'!$F48:$DM48)</f>
        <v>0</v>
      </c>
      <c r="DI142" s="1096">
        <f>-LOOKUP('Monthly financials'!DI$20,'Calculations - pre operations'!$F$3:$DM$3,'Calculations - pre operations'!$F43:$DM43)-LOOKUP('Monthly financials'!DI$20,'Calculations - pre operations'!$F$3:$DM$3,'Calculations - pre operations'!$F46:$DM46)-LOOKUP('Monthly financials'!DI$20,'Calculations - pre operations'!$F$3:$DM$3,'Calculations - pre operations'!$F47:$DM47)-LOOKUP('Monthly financials'!DI$20,'Calculations - pre operations'!$F$3:$DM$3,'Calculations - pre operations'!$F48:$DM48)</f>
        <v>0</v>
      </c>
      <c r="DJ142" s="1096">
        <f>-LOOKUP('Monthly financials'!DJ$20,'Calculations - pre operations'!$F$3:$DM$3,'Calculations - pre operations'!$F43:$DM43)-LOOKUP('Monthly financials'!DJ$20,'Calculations - pre operations'!$F$3:$DM$3,'Calculations - pre operations'!$F46:$DM46)-LOOKUP('Monthly financials'!DJ$20,'Calculations - pre operations'!$F$3:$DM$3,'Calculations - pre operations'!$F47:$DM47)-LOOKUP('Monthly financials'!DJ$20,'Calculations - pre operations'!$F$3:$DM$3,'Calculations - pre operations'!$F48:$DM48)</f>
        <v>0</v>
      </c>
      <c r="DK142" s="1096">
        <f>-LOOKUP('Monthly financials'!DK$20,'Calculations - pre operations'!$F$3:$DM$3,'Calculations - pre operations'!$F43:$DM43)-LOOKUP('Monthly financials'!DK$20,'Calculations - pre operations'!$F$3:$DM$3,'Calculations - pre operations'!$F46:$DM46)-LOOKUP('Monthly financials'!DK$20,'Calculations - pre operations'!$F$3:$DM$3,'Calculations - pre operations'!$F47:$DM47)-LOOKUP('Monthly financials'!DK$20,'Calculations - pre operations'!$F$3:$DM$3,'Calculations - pre operations'!$F48:$DM48)</f>
        <v>0</v>
      </c>
      <c r="DL142" s="1096">
        <f>-LOOKUP('Monthly financials'!DL$20,'Calculations - pre operations'!$F$3:$DM$3,'Calculations - pre operations'!$F43:$DM43)-LOOKUP('Monthly financials'!DL$20,'Calculations - pre operations'!$F$3:$DM$3,'Calculations - pre operations'!$F46:$DM46)-LOOKUP('Monthly financials'!DL$20,'Calculations - pre operations'!$F$3:$DM$3,'Calculations - pre operations'!$F47:$DM47)-LOOKUP('Monthly financials'!DL$20,'Calculations - pre operations'!$F$3:$DM$3,'Calculations - pre operations'!$F48:$DM48)</f>
        <v>0</v>
      </c>
      <c r="DM142" s="1096">
        <f>-LOOKUP('Monthly financials'!DM$20,'Calculations - pre operations'!$F$3:$DM$3,'Calculations - pre operations'!$F43:$DM43)-LOOKUP('Monthly financials'!DM$20,'Calculations - pre operations'!$F$3:$DM$3,'Calculations - pre operations'!$F46:$DM46)-LOOKUP('Monthly financials'!DM$20,'Calculations - pre operations'!$F$3:$DM$3,'Calculations - pre operations'!$F47:$DM47)-LOOKUP('Monthly financials'!DM$20,'Calculations - pre operations'!$F$3:$DM$3,'Calculations - pre operations'!$F48:$DM48)</f>
        <v>0</v>
      </c>
      <c r="DN142" s="1096">
        <f>-LOOKUP('Monthly financials'!DN$20,'Calculations - pre operations'!$F$3:$DM$3,'Calculations - pre operations'!$F43:$DM43)-LOOKUP('Monthly financials'!DN$20,'Calculations - pre operations'!$F$3:$DM$3,'Calculations - pre operations'!$F46:$DM46)-LOOKUP('Monthly financials'!DN$20,'Calculations - pre operations'!$F$3:$DM$3,'Calculations - pre operations'!$F47:$DM47)-LOOKUP('Monthly financials'!DN$20,'Calculations - pre operations'!$F$3:$DM$3,'Calculations - pre operations'!$F48:$DM48)</f>
        <v>0</v>
      </c>
      <c r="DO142" s="1096">
        <f>-LOOKUP('Monthly financials'!DO$20,'Calculations - pre operations'!$F$3:$DM$3,'Calculations - pre operations'!$F43:$DM43)-LOOKUP('Monthly financials'!DO$20,'Calculations - pre operations'!$F$3:$DM$3,'Calculations - pre operations'!$F46:$DM46)-LOOKUP('Monthly financials'!DO$20,'Calculations - pre operations'!$F$3:$DM$3,'Calculations - pre operations'!$F47:$DM47)-LOOKUP('Monthly financials'!DO$20,'Calculations - pre operations'!$F$3:$DM$3,'Calculations - pre operations'!$F48:$DM48)</f>
        <v>0</v>
      </c>
      <c r="DP142" s="1096">
        <f>-LOOKUP('Monthly financials'!DP$20,'Calculations - pre operations'!$F$3:$DM$3,'Calculations - pre operations'!$F43:$DM43)-LOOKUP('Monthly financials'!DP$20,'Calculations - pre operations'!$F$3:$DM$3,'Calculations - pre operations'!$F46:$DM46)-LOOKUP('Monthly financials'!DP$20,'Calculations - pre operations'!$F$3:$DM$3,'Calculations - pre operations'!$F47:$DM47)-LOOKUP('Monthly financials'!DP$20,'Calculations - pre operations'!$F$3:$DM$3,'Calculations - pre operations'!$F48:$DM48)</f>
        <v>0</v>
      </c>
      <c r="DQ142" s="1096">
        <f>-LOOKUP('Monthly financials'!DQ$20,'Calculations - pre operations'!$F$3:$DM$3,'Calculations - pre operations'!$F43:$DM43)-LOOKUP('Monthly financials'!DQ$20,'Calculations - pre operations'!$F$3:$DM$3,'Calculations - pre operations'!$F46:$DM46)-LOOKUP('Monthly financials'!DQ$20,'Calculations - pre operations'!$F$3:$DM$3,'Calculations - pre operations'!$F47:$DM47)-LOOKUP('Monthly financials'!DQ$20,'Calculations - pre operations'!$F$3:$DM$3,'Calculations - pre operations'!$F48:$DM48)</f>
        <v>0</v>
      </c>
      <c r="DR142" s="1096">
        <f>-LOOKUP('Monthly financials'!DR$20,'Calculations - pre operations'!$F$3:$DM$3,'Calculations - pre operations'!$F43:$DM43)-LOOKUP('Monthly financials'!DR$20,'Calculations - pre operations'!$F$3:$DM$3,'Calculations - pre operations'!$F46:$DM46)-LOOKUP('Monthly financials'!DR$20,'Calculations - pre operations'!$F$3:$DM$3,'Calculations - pre operations'!$F47:$DM47)-LOOKUP('Monthly financials'!DR$20,'Calculations - pre operations'!$F$3:$DM$3,'Calculations - pre operations'!$F48:$DM48)</f>
        <v>0</v>
      </c>
      <c r="DS142" s="1096">
        <f>-LOOKUP('Monthly financials'!DS$20,'Calculations - pre operations'!$F$3:$DM$3,'Calculations - pre operations'!$F43:$DM43)-LOOKUP('Monthly financials'!DS$20,'Calculations - pre operations'!$F$3:$DM$3,'Calculations - pre operations'!$F46:$DM46)-LOOKUP('Monthly financials'!DS$20,'Calculations - pre operations'!$F$3:$DM$3,'Calculations - pre operations'!$F47:$DM47)-LOOKUP('Monthly financials'!DS$20,'Calculations - pre operations'!$F$3:$DM$3,'Calculations - pre operations'!$F48:$DM48)</f>
        <v>0</v>
      </c>
      <c r="DT142" s="1096">
        <f>-LOOKUP('Monthly financials'!DT$20,'Calculations - pre operations'!$F$3:$DM$3,'Calculations - pre operations'!$F43:$DM43)-LOOKUP('Monthly financials'!DT$20,'Calculations - pre operations'!$F$3:$DM$3,'Calculations - pre operations'!$F46:$DM46)-LOOKUP('Monthly financials'!DT$20,'Calculations - pre operations'!$F$3:$DM$3,'Calculations - pre operations'!$F47:$DM47)-LOOKUP('Monthly financials'!DT$20,'Calculations - pre operations'!$F$3:$DM$3,'Calculations - pre operations'!$F48:$DM48)</f>
        <v>0</v>
      </c>
      <c r="DU142" s="1096">
        <f>-LOOKUP('Monthly financials'!DU$20,'Calculations - pre operations'!$F$3:$DM$3,'Calculations - pre operations'!$F43:$DM43)-LOOKUP('Monthly financials'!DU$20,'Calculations - pre operations'!$F$3:$DM$3,'Calculations - pre operations'!$F46:$DM46)-LOOKUP('Monthly financials'!DU$20,'Calculations - pre operations'!$F$3:$DM$3,'Calculations - pre operations'!$F47:$DM47)-LOOKUP('Monthly financials'!DU$20,'Calculations - pre operations'!$F$3:$DM$3,'Calculations - pre operations'!$F48:$DM48)</f>
        <v>0</v>
      </c>
      <c r="DV142" s="969"/>
    </row>
    <row r="143" spans="1:126" s="302" customFormat="1" ht="14.45" x14ac:dyDescent="0.3">
      <c r="A143" s="995" t="s">
        <v>1032</v>
      </c>
      <c r="B143" s="207"/>
      <c r="C143" s="226" t="s">
        <v>1012</v>
      </c>
      <c r="D143" s="207"/>
      <c r="E143" s="1096">
        <f t="shared" si="146"/>
        <v>0</v>
      </c>
      <c r="F143" s="306"/>
      <c r="G143" s="114">
        <f>-LOOKUP('Monthly financials'!G$20,'Calculations - pre operations'!$F$3:$DM$3,'Calculations - pre operations'!$F44:$DM44)</f>
        <v>0</v>
      </c>
      <c r="H143" s="114">
        <f>-LOOKUP('Monthly financials'!H$20,'Calculations - pre operations'!$F$3:$DM$3,'Calculations - pre operations'!$F44:$DM44)</f>
        <v>0</v>
      </c>
      <c r="I143" s="114">
        <f>-LOOKUP('Monthly financials'!I$20,'Calculations - pre operations'!$F$3:$DM$3,'Calculations - pre operations'!$F44:$DM44)</f>
        <v>0</v>
      </c>
      <c r="J143" s="114">
        <f>-LOOKUP('Monthly financials'!J$20,'Calculations - pre operations'!$F$3:$DM$3,'Calculations - pre operations'!$F44:$DM44)</f>
        <v>0</v>
      </c>
      <c r="K143" s="114">
        <f>-LOOKUP('Monthly financials'!K$20,'Calculations - pre operations'!$F$3:$DM$3,'Calculations - pre operations'!$F44:$DM44)</f>
        <v>0</v>
      </c>
      <c r="L143" s="114">
        <f>-LOOKUP('Monthly financials'!L$20,'Calculations - pre operations'!$F$3:$DM$3,'Calculations - pre operations'!$F44:$DM44)</f>
        <v>0</v>
      </c>
      <c r="M143" s="114">
        <f>-LOOKUP('Monthly financials'!M$20,'Calculations - pre operations'!$F$3:$DM$3,'Calculations - pre operations'!$F44:$DM44)</f>
        <v>0</v>
      </c>
      <c r="N143" s="114">
        <f>-LOOKUP('Monthly financials'!N$20,'Calculations - pre operations'!$F$3:$DM$3,'Calculations - pre operations'!$F44:$DM44)</f>
        <v>0</v>
      </c>
      <c r="O143" s="114">
        <f>-LOOKUP('Monthly financials'!O$20,'Calculations - pre operations'!$F$3:$DM$3,'Calculations - pre operations'!$F44:$DM44)</f>
        <v>0</v>
      </c>
      <c r="P143" s="114">
        <f>-LOOKUP('Monthly financials'!P$20,'Calculations - pre operations'!$F$3:$DM$3,'Calculations - pre operations'!$F44:$DM44)</f>
        <v>0</v>
      </c>
      <c r="Q143" s="114">
        <f>-LOOKUP('Monthly financials'!Q$20,'Calculations - pre operations'!$F$3:$DM$3,'Calculations - pre operations'!$F44:$DM44)</f>
        <v>0</v>
      </c>
      <c r="R143" s="114">
        <f>-LOOKUP('Monthly financials'!R$20,'Calculations - pre operations'!$F$3:$DM$3,'Calculations - pre operations'!$F44:$DM44)</f>
        <v>0</v>
      </c>
      <c r="S143" s="114">
        <f>-LOOKUP('Monthly financials'!S$20,'Calculations - pre operations'!$F$3:$DM$3,'Calculations - pre operations'!$F44:$DM44)</f>
        <v>0</v>
      </c>
      <c r="T143" s="114">
        <f>-LOOKUP('Monthly financials'!T$20,'Calculations - pre operations'!$F$3:$DM$3,'Calculations - pre operations'!$F44:$DM44)</f>
        <v>0</v>
      </c>
      <c r="U143" s="114">
        <f>-LOOKUP('Monthly financials'!U$20,'Calculations - pre operations'!$F$3:$DM$3,'Calculations - pre operations'!$F44:$DM44)</f>
        <v>0</v>
      </c>
      <c r="V143" s="114">
        <f>-LOOKUP('Monthly financials'!V$20,'Calculations - pre operations'!$F$3:$DM$3,'Calculations - pre operations'!$F44:$DM44)</f>
        <v>0</v>
      </c>
      <c r="W143" s="114">
        <f>-LOOKUP('Monthly financials'!W$20,'Calculations - pre operations'!$F$3:$DM$3,'Calculations - pre operations'!$F44:$DM44)</f>
        <v>0</v>
      </c>
      <c r="X143" s="114">
        <f>-LOOKUP('Monthly financials'!X$20,'Calculations - pre operations'!$F$3:$DM$3,'Calculations - pre operations'!$F44:$DM44)</f>
        <v>0</v>
      </c>
      <c r="Y143" s="114">
        <f>-LOOKUP('Monthly financials'!Y$20,'Calculations - pre operations'!$F$3:$DM$3,'Calculations - pre operations'!$F44:$DM44)</f>
        <v>0</v>
      </c>
      <c r="Z143" s="114">
        <f>-LOOKUP('Monthly financials'!Z$20,'Calculations - pre operations'!$F$3:$DM$3,'Calculations - pre operations'!$F44:$DM44)</f>
        <v>0</v>
      </c>
      <c r="AA143" s="114">
        <f>-LOOKUP('Monthly financials'!AA$20,'Calculations - pre operations'!$F$3:$DM$3,'Calculations - pre operations'!$F44:$DM44)</f>
        <v>0</v>
      </c>
      <c r="AB143" s="114">
        <f>-LOOKUP('Monthly financials'!AB$20,'Calculations - pre operations'!$F$3:$DM$3,'Calculations - pre operations'!$F44:$DM44)</f>
        <v>0</v>
      </c>
      <c r="AC143" s="114">
        <f>-LOOKUP('Monthly financials'!AC$20,'Calculations - pre operations'!$F$3:$DM$3,'Calculations - pre operations'!$F44:$DM44)</f>
        <v>0</v>
      </c>
      <c r="AD143" s="114">
        <f>-LOOKUP('Monthly financials'!AD$20,'Calculations - pre operations'!$F$3:$DM$3,'Calculations - pre operations'!$F44:$DM44)</f>
        <v>0</v>
      </c>
      <c r="AE143" s="114">
        <f>-LOOKUP('Monthly financials'!AE$20,'Calculations - pre operations'!$F$3:$DM$3,'Calculations - pre operations'!$F44:$DM44)</f>
        <v>0</v>
      </c>
      <c r="AF143" s="114">
        <f>-LOOKUP('Monthly financials'!AF$20,'Calculations - pre operations'!$F$3:$DM$3,'Calculations - pre operations'!$F44:$DM44)</f>
        <v>0</v>
      </c>
      <c r="AG143" s="114">
        <f>-LOOKUP('Monthly financials'!AG$20,'Calculations - pre operations'!$F$3:$DM$3,'Calculations - pre operations'!$F44:$DM44)</f>
        <v>0</v>
      </c>
      <c r="AH143" s="114">
        <f>-LOOKUP('Monthly financials'!AH$20,'Calculations - pre operations'!$F$3:$DM$3,'Calculations - pre operations'!$F44:$DM44)</f>
        <v>0</v>
      </c>
      <c r="AI143" s="114">
        <f>-LOOKUP('Monthly financials'!AI$20,'Calculations - pre operations'!$F$3:$DM$3,'Calculations - pre operations'!$F44:$DM44)</f>
        <v>0</v>
      </c>
      <c r="AJ143" s="114">
        <f>-LOOKUP('Monthly financials'!AJ$20,'Calculations - pre operations'!$F$3:$DM$3,'Calculations - pre operations'!$F44:$DM44)</f>
        <v>0</v>
      </c>
      <c r="AK143" s="114">
        <f>-LOOKUP('Monthly financials'!AK$20,'Calculations - pre operations'!$F$3:$DM$3,'Calculations - pre operations'!$F44:$DM44)</f>
        <v>0</v>
      </c>
      <c r="AL143" s="114">
        <f>-LOOKUP('Monthly financials'!AL$20,'Calculations - pre operations'!$F$3:$DM$3,'Calculations - pre operations'!$F44:$DM44)</f>
        <v>0</v>
      </c>
      <c r="AM143" s="114">
        <f>-LOOKUP('Monthly financials'!AM$20,'Calculations - pre operations'!$F$3:$DM$3,'Calculations - pre operations'!$F44:$DM44)</f>
        <v>0</v>
      </c>
      <c r="AN143" s="114">
        <f>-LOOKUP('Monthly financials'!AN$20,'Calculations - pre operations'!$F$3:$DM$3,'Calculations - pre operations'!$F44:$DM44)</f>
        <v>0</v>
      </c>
      <c r="AO143" s="114">
        <f>-LOOKUP('Monthly financials'!AO$20,'Calculations - pre operations'!$F$3:$DM$3,'Calculations - pre operations'!$F44:$DM44)</f>
        <v>0</v>
      </c>
      <c r="AP143" s="114">
        <f>-LOOKUP('Monthly financials'!AP$20,'Calculations - pre operations'!$F$3:$DM$3,'Calculations - pre operations'!$F44:$DM44)</f>
        <v>0</v>
      </c>
      <c r="AQ143" s="114">
        <f>-LOOKUP('Monthly financials'!AQ$20,'Calculations - pre operations'!$F$3:$DM$3,'Calculations - pre operations'!$F44:$DM44)</f>
        <v>0</v>
      </c>
      <c r="AR143" s="114">
        <f>-LOOKUP('Monthly financials'!AR$20,'Calculations - pre operations'!$F$3:$DM$3,'Calculations - pre operations'!$F44:$DM44)</f>
        <v>0</v>
      </c>
      <c r="AS143" s="114">
        <f>-LOOKUP('Monthly financials'!AS$20,'Calculations - pre operations'!$F$3:$DM$3,'Calculations - pre operations'!$F44:$DM44)</f>
        <v>0</v>
      </c>
      <c r="AT143" s="114">
        <f>-LOOKUP('Monthly financials'!AT$20,'Calculations - pre operations'!$F$3:$DM$3,'Calculations - pre operations'!$F44:$DM44)</f>
        <v>0</v>
      </c>
      <c r="AU143" s="114">
        <f>-LOOKUP('Monthly financials'!AU$20,'Calculations - pre operations'!$F$3:$DM$3,'Calculations - pre operations'!$F44:$DM44)</f>
        <v>0</v>
      </c>
      <c r="AV143" s="114">
        <f>-LOOKUP('Monthly financials'!AV$20,'Calculations - pre operations'!$F$3:$DM$3,'Calculations - pre operations'!$F44:$DM44)</f>
        <v>0</v>
      </c>
      <c r="AW143" s="114">
        <f>-LOOKUP('Monthly financials'!AW$20,'Calculations - pre operations'!$F$3:$DM$3,'Calculations - pre operations'!$F44:$DM44)</f>
        <v>0</v>
      </c>
      <c r="AX143" s="114">
        <f>-LOOKUP('Monthly financials'!AX$20,'Calculations - pre operations'!$F$3:$DM$3,'Calculations - pre operations'!$F44:$DM44)</f>
        <v>0</v>
      </c>
      <c r="AY143" s="114">
        <f>-LOOKUP('Monthly financials'!AY$20,'Calculations - pre operations'!$F$3:$DM$3,'Calculations - pre operations'!$F44:$DM44)</f>
        <v>0</v>
      </c>
      <c r="AZ143" s="114">
        <f>-LOOKUP('Monthly financials'!AZ$20,'Calculations - pre operations'!$F$3:$DM$3,'Calculations - pre operations'!$F44:$DM44)</f>
        <v>0</v>
      </c>
      <c r="BA143" s="114">
        <f>-LOOKUP('Monthly financials'!BA$20,'Calculations - pre operations'!$F$3:$DM$3,'Calculations - pre operations'!$F44:$DM44)</f>
        <v>0</v>
      </c>
      <c r="BB143" s="114">
        <f>-LOOKUP('Monthly financials'!BB$20,'Calculations - pre operations'!$F$3:$DM$3,'Calculations - pre operations'!$F44:$DM44)</f>
        <v>0</v>
      </c>
      <c r="BC143" s="114">
        <f>-LOOKUP('Monthly financials'!BC$20,'Calculations - pre operations'!$F$3:$DM$3,'Calculations - pre operations'!$F44:$DM44)</f>
        <v>0</v>
      </c>
      <c r="BD143" s="114">
        <f>-LOOKUP('Monthly financials'!BD$20,'Calculations - pre operations'!$F$3:$DM$3,'Calculations - pre operations'!$F44:$DM44)</f>
        <v>0</v>
      </c>
      <c r="BE143" s="114">
        <f>-LOOKUP('Monthly financials'!BE$20,'Calculations - pre operations'!$F$3:$DM$3,'Calculations - pre operations'!$F44:$DM44)</f>
        <v>0</v>
      </c>
      <c r="BF143" s="114">
        <f>-LOOKUP('Monthly financials'!BF$20,'Calculations - pre operations'!$F$3:$DM$3,'Calculations - pre operations'!$F44:$DM44)</f>
        <v>0</v>
      </c>
      <c r="BG143" s="114">
        <f>-LOOKUP('Monthly financials'!BG$20,'Calculations - pre operations'!$F$3:$DM$3,'Calculations - pre operations'!$F44:$DM44)</f>
        <v>0</v>
      </c>
      <c r="BH143" s="114">
        <f>-LOOKUP('Monthly financials'!BH$20,'Calculations - pre operations'!$F$3:$DM$3,'Calculations - pre operations'!$F44:$DM44)</f>
        <v>0</v>
      </c>
      <c r="BI143" s="114">
        <f>-LOOKUP('Monthly financials'!BI$20,'Calculations - pre operations'!$F$3:$DM$3,'Calculations - pre operations'!$F44:$DM44)</f>
        <v>0</v>
      </c>
      <c r="BJ143" s="114">
        <f>-LOOKUP('Monthly financials'!BJ$20,'Calculations - pre operations'!$F$3:$DM$3,'Calculations - pre operations'!$F44:$DM44)</f>
        <v>0</v>
      </c>
      <c r="BK143" s="114">
        <f>-LOOKUP('Monthly financials'!BK$20,'Calculations - pre operations'!$F$3:$DM$3,'Calculations - pre operations'!$F44:$DM44)</f>
        <v>0</v>
      </c>
      <c r="BL143" s="114">
        <f>-LOOKUP('Monthly financials'!BL$20,'Calculations - pre operations'!$F$3:$DM$3,'Calculations - pre operations'!$F44:$DM44)</f>
        <v>0</v>
      </c>
      <c r="BM143" s="114">
        <f>-LOOKUP('Monthly financials'!BM$20,'Calculations - pre operations'!$F$3:$DM$3,'Calculations - pre operations'!$F44:$DM44)</f>
        <v>0</v>
      </c>
      <c r="BN143" s="114">
        <f>-LOOKUP('Monthly financials'!BN$20,'Calculations - pre operations'!$F$3:$DM$3,'Calculations - pre operations'!$F44:$DM44)</f>
        <v>0</v>
      </c>
      <c r="BO143" s="114">
        <f>-LOOKUP('Monthly financials'!BO$20,'Calculations - pre operations'!$F$3:$DM$3,'Calculations - pre operations'!$F44:$DM44)</f>
        <v>0</v>
      </c>
      <c r="BP143" s="114">
        <f>-LOOKUP('Monthly financials'!BP$20,'Calculations - pre operations'!$F$3:$DM$3,'Calculations - pre operations'!$F44:$DM44)</f>
        <v>0</v>
      </c>
      <c r="BQ143" s="114">
        <f>-LOOKUP('Monthly financials'!BQ$20,'Calculations - pre operations'!$F$3:$DM$3,'Calculations - pre operations'!$F44:$DM44)</f>
        <v>0</v>
      </c>
      <c r="BR143" s="114">
        <f>-LOOKUP('Monthly financials'!BR$20,'Calculations - pre operations'!$F$3:$DM$3,'Calculations - pre operations'!$F44:$DM44)</f>
        <v>0</v>
      </c>
      <c r="BS143" s="114">
        <f>-LOOKUP('Monthly financials'!BS$20,'Calculations - pre operations'!$F$3:$DM$3,'Calculations - pre operations'!$F44:$DM44)</f>
        <v>0</v>
      </c>
      <c r="BT143" s="114">
        <f>-LOOKUP('Monthly financials'!BT$20,'Calculations - pre operations'!$F$3:$DM$3,'Calculations - pre operations'!$F44:$DM44)</f>
        <v>0</v>
      </c>
      <c r="BU143" s="114">
        <f>-LOOKUP('Monthly financials'!BU$20,'Calculations - pre operations'!$F$3:$DM$3,'Calculations - pre operations'!$F44:$DM44)</f>
        <v>0</v>
      </c>
      <c r="BV143" s="114">
        <f>-LOOKUP('Monthly financials'!BV$20,'Calculations - pre operations'!$F$3:$DM$3,'Calculations - pre operations'!$F44:$DM44)</f>
        <v>0</v>
      </c>
      <c r="BW143" s="114">
        <f>-LOOKUP('Monthly financials'!BW$20,'Calculations - pre operations'!$F$3:$DM$3,'Calculations - pre operations'!$F44:$DM44)</f>
        <v>0</v>
      </c>
      <c r="BX143" s="114">
        <f>-LOOKUP('Monthly financials'!BX$20,'Calculations - pre operations'!$F$3:$DM$3,'Calculations - pre operations'!$F44:$DM44)</f>
        <v>0</v>
      </c>
      <c r="BY143" s="114">
        <f>-LOOKUP('Monthly financials'!BY$20,'Calculations - pre operations'!$F$3:$DM$3,'Calculations - pre operations'!$F44:$DM44)</f>
        <v>0</v>
      </c>
      <c r="BZ143" s="114">
        <f>-LOOKUP('Monthly financials'!BZ$20,'Calculations - pre operations'!$F$3:$DM$3,'Calculations - pre operations'!$F44:$DM44)</f>
        <v>0</v>
      </c>
      <c r="CA143" s="114">
        <f>-LOOKUP('Monthly financials'!CA$20,'Calculations - pre operations'!$F$3:$DM$3,'Calculations - pre operations'!$F44:$DM44)</f>
        <v>0</v>
      </c>
      <c r="CB143" s="114">
        <f>-LOOKUP('Monthly financials'!CB$20,'Calculations - pre operations'!$F$3:$DM$3,'Calculations - pre operations'!$F44:$DM44)</f>
        <v>0</v>
      </c>
      <c r="CC143" s="114">
        <f>-LOOKUP('Monthly financials'!CC$20,'Calculations - pre operations'!$F$3:$DM$3,'Calculations - pre operations'!$F44:$DM44)</f>
        <v>0</v>
      </c>
      <c r="CD143" s="114">
        <f>-LOOKUP('Monthly financials'!CD$20,'Calculations - pre operations'!$F$3:$DM$3,'Calculations - pre operations'!$F44:$DM44)</f>
        <v>0</v>
      </c>
      <c r="CE143" s="114">
        <f>-LOOKUP('Monthly financials'!CE$20,'Calculations - pre operations'!$F$3:$DM$3,'Calculations - pre operations'!$F44:$DM44)</f>
        <v>0</v>
      </c>
      <c r="CF143" s="114">
        <f>-LOOKUP('Monthly financials'!CF$20,'Calculations - pre operations'!$F$3:$DM$3,'Calculations - pre operations'!$F44:$DM44)</f>
        <v>0</v>
      </c>
      <c r="CG143" s="114">
        <f>-LOOKUP('Monthly financials'!CG$20,'Calculations - pre operations'!$F$3:$DM$3,'Calculations - pre operations'!$F44:$DM44)</f>
        <v>0</v>
      </c>
      <c r="CH143" s="114">
        <f>-LOOKUP('Monthly financials'!CH$20,'Calculations - pre operations'!$F$3:$DM$3,'Calculations - pre operations'!$F44:$DM44)</f>
        <v>0</v>
      </c>
      <c r="CI143" s="114">
        <f>-LOOKUP('Monthly financials'!CI$20,'Calculations - pre operations'!$F$3:$DM$3,'Calculations - pre operations'!$F44:$DM44)</f>
        <v>0</v>
      </c>
      <c r="CJ143" s="114">
        <f>-LOOKUP('Monthly financials'!CJ$20,'Calculations - pre operations'!$F$3:$DM$3,'Calculations - pre operations'!$F44:$DM44)</f>
        <v>0</v>
      </c>
      <c r="CK143" s="114">
        <f>-LOOKUP('Monthly financials'!CK$20,'Calculations - pre operations'!$F$3:$DM$3,'Calculations - pre operations'!$F44:$DM44)</f>
        <v>0</v>
      </c>
      <c r="CL143" s="114">
        <f>-LOOKUP('Monthly financials'!CL$20,'Calculations - pre operations'!$F$3:$DM$3,'Calculations - pre operations'!$F44:$DM44)</f>
        <v>0</v>
      </c>
      <c r="CM143" s="114">
        <f>-LOOKUP('Monthly financials'!CM$20,'Calculations - pre operations'!$F$3:$DM$3,'Calculations - pre operations'!$F44:$DM44)</f>
        <v>0</v>
      </c>
      <c r="CN143" s="114">
        <f>-LOOKUP('Monthly financials'!CN$20,'Calculations - pre operations'!$F$3:$DM$3,'Calculations - pre operations'!$F44:$DM44)</f>
        <v>0</v>
      </c>
      <c r="CO143" s="114">
        <f>-LOOKUP('Monthly financials'!CO$20,'Calculations - pre operations'!$F$3:$DM$3,'Calculations - pre operations'!$F44:$DM44)</f>
        <v>0</v>
      </c>
      <c r="CP143" s="114">
        <f>-LOOKUP('Monthly financials'!CP$20,'Calculations - pre operations'!$F$3:$DM$3,'Calculations - pre operations'!$F44:$DM44)</f>
        <v>0</v>
      </c>
      <c r="CQ143" s="114">
        <f>-LOOKUP('Monthly financials'!CQ$20,'Calculations - pre operations'!$F$3:$DM$3,'Calculations - pre operations'!$F44:$DM44)</f>
        <v>0</v>
      </c>
      <c r="CR143" s="114">
        <f>-LOOKUP('Monthly financials'!CR$20,'Calculations - pre operations'!$F$3:$DM$3,'Calculations - pre operations'!$F44:$DM44)</f>
        <v>0</v>
      </c>
      <c r="CS143" s="114">
        <f>-LOOKUP('Monthly financials'!CS$20,'Calculations - pre operations'!$F$3:$DM$3,'Calculations - pre operations'!$F44:$DM44)</f>
        <v>0</v>
      </c>
      <c r="CT143" s="114">
        <f>-LOOKUP('Monthly financials'!CT$20,'Calculations - pre operations'!$F$3:$DM$3,'Calculations - pre operations'!$F44:$DM44)</f>
        <v>0</v>
      </c>
      <c r="CU143" s="114">
        <f>-LOOKUP('Monthly financials'!CU$20,'Calculations - pre operations'!$F$3:$DM$3,'Calculations - pre operations'!$F44:$DM44)</f>
        <v>0</v>
      </c>
      <c r="CV143" s="114">
        <f>-LOOKUP('Monthly financials'!CV$20,'Calculations - pre operations'!$F$3:$DM$3,'Calculations - pre operations'!$F44:$DM44)</f>
        <v>0</v>
      </c>
      <c r="CW143" s="114">
        <f>-LOOKUP('Monthly financials'!CW$20,'Calculations - pre operations'!$F$3:$DM$3,'Calculations - pre operations'!$F44:$DM44)</f>
        <v>0</v>
      </c>
      <c r="CX143" s="114">
        <f>-LOOKUP('Monthly financials'!CX$20,'Calculations - pre operations'!$F$3:$DM$3,'Calculations - pre operations'!$F44:$DM44)</f>
        <v>0</v>
      </c>
      <c r="CY143" s="114">
        <f>-LOOKUP('Monthly financials'!CY$20,'Calculations - pre operations'!$F$3:$DM$3,'Calculations - pre operations'!$F44:$DM44)</f>
        <v>0</v>
      </c>
      <c r="CZ143" s="114">
        <f>-LOOKUP('Monthly financials'!CZ$20,'Calculations - pre operations'!$F$3:$DM$3,'Calculations - pre operations'!$F44:$DM44)</f>
        <v>0</v>
      </c>
      <c r="DA143" s="114">
        <f>-LOOKUP('Monthly financials'!DA$20,'Calculations - pre operations'!$F$3:$DM$3,'Calculations - pre operations'!$F44:$DM44)</f>
        <v>0</v>
      </c>
      <c r="DB143" s="114">
        <f>-LOOKUP('Monthly financials'!DB$20,'Calculations - pre operations'!$F$3:$DM$3,'Calculations - pre operations'!$F44:$DM44)</f>
        <v>0</v>
      </c>
      <c r="DC143" s="114">
        <f>-LOOKUP('Monthly financials'!DC$20,'Calculations - pre operations'!$F$3:$DM$3,'Calculations - pre operations'!$F44:$DM44)</f>
        <v>0</v>
      </c>
      <c r="DD143" s="114">
        <f>-LOOKUP('Monthly financials'!DD$20,'Calculations - pre operations'!$F$3:$DM$3,'Calculations - pre operations'!$F44:$DM44)</f>
        <v>0</v>
      </c>
      <c r="DE143" s="114">
        <f>-LOOKUP('Monthly financials'!DE$20,'Calculations - pre operations'!$F$3:$DM$3,'Calculations - pre operations'!$F44:$DM44)</f>
        <v>0</v>
      </c>
      <c r="DF143" s="114">
        <f>-LOOKUP('Monthly financials'!DF$20,'Calculations - pre operations'!$F$3:$DM$3,'Calculations - pre operations'!$F44:$DM44)</f>
        <v>0</v>
      </c>
      <c r="DG143" s="114">
        <f>-LOOKUP('Monthly financials'!DG$20,'Calculations - pre operations'!$F$3:$DM$3,'Calculations - pre operations'!$F44:$DM44)</f>
        <v>0</v>
      </c>
      <c r="DH143" s="114">
        <f>-LOOKUP('Monthly financials'!DH$20,'Calculations - pre operations'!$F$3:$DM$3,'Calculations - pre operations'!$F44:$DM44)</f>
        <v>0</v>
      </c>
      <c r="DI143" s="114">
        <f>-LOOKUP('Monthly financials'!DI$20,'Calculations - pre operations'!$F$3:$DM$3,'Calculations - pre operations'!$F44:$DM44)</f>
        <v>0</v>
      </c>
      <c r="DJ143" s="114">
        <f>-LOOKUP('Monthly financials'!DJ$20,'Calculations - pre operations'!$F$3:$DM$3,'Calculations - pre operations'!$F44:$DM44)</f>
        <v>0</v>
      </c>
      <c r="DK143" s="114">
        <f>-LOOKUP('Monthly financials'!DK$20,'Calculations - pre operations'!$F$3:$DM$3,'Calculations - pre operations'!$F44:$DM44)</f>
        <v>0</v>
      </c>
      <c r="DL143" s="114">
        <f>-LOOKUP('Monthly financials'!DL$20,'Calculations - pre operations'!$F$3:$DM$3,'Calculations - pre operations'!$F44:$DM44)</f>
        <v>0</v>
      </c>
      <c r="DM143" s="114">
        <f>-LOOKUP('Monthly financials'!DM$20,'Calculations - pre operations'!$F$3:$DM$3,'Calculations - pre operations'!$F44:$DM44)</f>
        <v>0</v>
      </c>
      <c r="DN143" s="114">
        <f>-LOOKUP('Monthly financials'!DN$20,'Calculations - pre operations'!$F$3:$DM$3,'Calculations - pre operations'!$F44:$DM44)</f>
        <v>0</v>
      </c>
      <c r="DO143" s="114">
        <f>-LOOKUP('Monthly financials'!DO$20,'Calculations - pre operations'!$F$3:$DM$3,'Calculations - pre operations'!$F44:$DM44)</f>
        <v>0</v>
      </c>
      <c r="DP143" s="114">
        <f>-LOOKUP('Monthly financials'!DP$20,'Calculations - pre operations'!$F$3:$DM$3,'Calculations - pre operations'!$F44:$DM44)</f>
        <v>0</v>
      </c>
      <c r="DQ143" s="114">
        <f>-LOOKUP('Monthly financials'!DQ$20,'Calculations - pre operations'!$F$3:$DM$3,'Calculations - pre operations'!$F44:$DM44)</f>
        <v>0</v>
      </c>
      <c r="DR143" s="114">
        <f>-LOOKUP('Monthly financials'!DR$20,'Calculations - pre operations'!$F$3:$DM$3,'Calculations - pre operations'!$F44:$DM44)</f>
        <v>0</v>
      </c>
      <c r="DS143" s="114">
        <f>-LOOKUP('Monthly financials'!DS$20,'Calculations - pre operations'!$F$3:$DM$3,'Calculations - pre operations'!$F44:$DM44)</f>
        <v>0</v>
      </c>
      <c r="DT143" s="114">
        <f>-LOOKUP('Monthly financials'!DT$20,'Calculations - pre operations'!$F$3:$DM$3,'Calculations - pre operations'!$F44:$DM44)</f>
        <v>0</v>
      </c>
      <c r="DU143" s="114">
        <f>-LOOKUP('Monthly financials'!DU$20,'Calculations - pre operations'!$F$3:$DM$3,'Calculations - pre operations'!$F44:$DM44)</f>
        <v>0</v>
      </c>
      <c r="DV143" s="81"/>
    </row>
    <row r="144" spans="1:126" s="302" customFormat="1" ht="14.45" x14ac:dyDescent="0.3">
      <c r="A144" s="995" t="s">
        <v>1032</v>
      </c>
      <c r="B144" s="207"/>
      <c r="C144" s="226" t="s">
        <v>1103</v>
      </c>
      <c r="D144" s="207"/>
      <c r="E144" s="1096">
        <f t="shared" ca="1" si="146"/>
        <v>0</v>
      </c>
      <c r="F144" s="306"/>
      <c r="G144" s="114">
        <f ca="1">IF(AND(Inputs!$E$52="Yes",OFFSET('Monthly financials'!G$144,-137,1)=1),-'Monthly financials'!$E$134,0)</f>
        <v>0</v>
      </c>
      <c r="H144" s="114">
        <f ca="1">IF(AND(Inputs!$E$52="Yes",OFFSET('Monthly financials'!H$144,-137,1)=1),-'Monthly financials'!$E$134,0)</f>
        <v>0</v>
      </c>
      <c r="I144" s="114">
        <f ca="1">IF(AND(Inputs!$E$52="Yes",OFFSET('Monthly financials'!I$144,-137,1)=1),-'Monthly financials'!$E$134,0)</f>
        <v>0</v>
      </c>
      <c r="J144" s="114">
        <f ca="1">IF(AND(Inputs!$E$52="Yes",OFFSET('Monthly financials'!J$144,-137,1)=1),-'Monthly financials'!$E$134,0)</f>
        <v>0</v>
      </c>
      <c r="K144" s="114">
        <f ca="1">IF(AND(Inputs!$E$52="Yes",OFFSET('Monthly financials'!K$144,-137,1)=1),-'Monthly financials'!$E$134,0)</f>
        <v>0</v>
      </c>
      <c r="L144" s="114">
        <f ca="1">IF(AND(Inputs!$E$52="Yes",OFFSET('Monthly financials'!L$144,-137,1)=1),-'Monthly financials'!$E$134,0)</f>
        <v>0</v>
      </c>
      <c r="M144" s="114">
        <f ca="1">IF(AND(Inputs!$E$52="Yes",OFFSET('Monthly financials'!M$144,-137,1)=1),-'Monthly financials'!$E$134,0)</f>
        <v>0</v>
      </c>
      <c r="N144" s="114">
        <f ca="1">IF(AND(Inputs!$E$52="Yes",OFFSET('Monthly financials'!N$144,-137,1)=1),-'Monthly financials'!$E$134,0)</f>
        <v>0</v>
      </c>
      <c r="O144" s="114">
        <f ca="1">IF(AND(Inputs!$E$52="Yes",OFFSET('Monthly financials'!O$144,-137,1)=1),-'Monthly financials'!$E$134,0)</f>
        <v>0</v>
      </c>
      <c r="P144" s="114">
        <f ca="1">IF(AND(Inputs!$E$52="Yes",OFFSET('Monthly financials'!P$144,-137,1)=1),-'Monthly financials'!$E$134,0)</f>
        <v>0</v>
      </c>
      <c r="Q144" s="114">
        <f ca="1">IF(AND(Inputs!$E$52="Yes",OFFSET('Monthly financials'!Q$144,-137,1)=1),-'Monthly financials'!$E$134,0)</f>
        <v>0</v>
      </c>
      <c r="R144" s="114">
        <f ca="1">IF(AND(Inputs!$E$52="Yes",OFFSET('Monthly financials'!R$144,-137,1)=1),-'Monthly financials'!$E$134,0)</f>
        <v>0</v>
      </c>
      <c r="S144" s="114">
        <f ca="1">IF(AND(Inputs!$E$52="Yes",OFFSET('Monthly financials'!S$144,-137,1)=1),-'Monthly financials'!$E$134,0)</f>
        <v>0</v>
      </c>
      <c r="T144" s="114">
        <f ca="1">IF(AND(Inputs!$E$52="Yes",OFFSET('Monthly financials'!T$144,-137,1)=1),-'Monthly financials'!$E$134,0)</f>
        <v>0</v>
      </c>
      <c r="U144" s="114">
        <f ca="1">IF(AND(Inputs!$E$52="Yes",OFFSET('Monthly financials'!U$144,-137,1)=1),-'Monthly financials'!$E$134,0)</f>
        <v>0</v>
      </c>
      <c r="V144" s="114">
        <f ca="1">IF(AND(Inputs!$E$52="Yes",OFFSET('Monthly financials'!V$144,-137,1)=1),-'Monthly financials'!$E$134,0)</f>
        <v>0</v>
      </c>
      <c r="W144" s="114">
        <f ca="1">IF(AND(Inputs!$E$52="Yes",OFFSET('Monthly financials'!W$144,-137,1)=1),-'Monthly financials'!$E$134,0)</f>
        <v>0</v>
      </c>
      <c r="X144" s="114">
        <f ca="1">IF(AND(Inputs!$E$52="Yes",OFFSET('Monthly financials'!X$144,-137,1)=1),-'Monthly financials'!$E$134,0)</f>
        <v>0</v>
      </c>
      <c r="Y144" s="114">
        <f ca="1">IF(AND(Inputs!$E$52="Yes",OFFSET('Monthly financials'!Y$144,-137,1)=1),-'Monthly financials'!$E$134,0)</f>
        <v>0</v>
      </c>
      <c r="Z144" s="114">
        <f ca="1">IF(AND(Inputs!$E$52="Yes",OFFSET('Monthly financials'!Z$144,-137,1)=1),-'Monthly financials'!$E$134,0)</f>
        <v>0</v>
      </c>
      <c r="AA144" s="114">
        <f ca="1">IF(AND(Inputs!$E$52="Yes",OFFSET('Monthly financials'!AA$144,-137,1)=1),-'Monthly financials'!$E$134,0)</f>
        <v>0</v>
      </c>
      <c r="AB144" s="114">
        <f ca="1">IF(AND(Inputs!$E$52="Yes",OFFSET('Monthly financials'!AB$144,-137,1)=1),-'Monthly financials'!$E$134,0)</f>
        <v>0</v>
      </c>
      <c r="AC144" s="114">
        <f ca="1">IF(AND(Inputs!$E$52="Yes",OFFSET('Monthly financials'!AC$144,-137,1)=1),-'Monthly financials'!$E$134,0)</f>
        <v>0</v>
      </c>
      <c r="AD144" s="114">
        <f ca="1">IF(AND(Inputs!$E$52="Yes",OFFSET('Monthly financials'!AD$144,-137,1)=1),-'Monthly financials'!$E$134,0)</f>
        <v>0</v>
      </c>
      <c r="AE144" s="114">
        <f ca="1">IF(AND(Inputs!$E$52="Yes",OFFSET('Monthly financials'!AE$144,-137,1)=1),-'Monthly financials'!$E$134,0)</f>
        <v>0</v>
      </c>
      <c r="AF144" s="114">
        <f ca="1">IF(AND(Inputs!$E$52="Yes",OFFSET('Monthly financials'!AF$144,-137,1)=1),-'Monthly financials'!$E$134,0)</f>
        <v>0</v>
      </c>
      <c r="AG144" s="114">
        <f ca="1">IF(AND(Inputs!$E$52="Yes",OFFSET('Monthly financials'!AG$144,-137,1)=1),-'Monthly financials'!$E$134,0)</f>
        <v>0</v>
      </c>
      <c r="AH144" s="114">
        <f ca="1">IF(AND(Inputs!$E$52="Yes",OFFSET('Monthly financials'!AH$144,-137,1)=1),-'Monthly financials'!$E$134,0)</f>
        <v>0</v>
      </c>
      <c r="AI144" s="114">
        <f ca="1">IF(AND(Inputs!$E$52="Yes",OFFSET('Monthly financials'!AI$144,-137,1)=1),-'Monthly financials'!$E$134,0)</f>
        <v>0</v>
      </c>
      <c r="AJ144" s="114">
        <f ca="1">IF(AND(Inputs!$E$52="Yes",OFFSET('Monthly financials'!AJ$144,-137,1)=1),-'Monthly financials'!$E$134,0)</f>
        <v>0</v>
      </c>
      <c r="AK144" s="114">
        <f ca="1">IF(AND(Inputs!$E$52="Yes",OFFSET('Monthly financials'!AK$144,-137,1)=1),-'Monthly financials'!$E$134,0)</f>
        <v>0</v>
      </c>
      <c r="AL144" s="114">
        <f ca="1">IF(AND(Inputs!$E$52="Yes",OFFSET('Monthly financials'!AL$144,-137,1)=1),-'Monthly financials'!$E$134,0)</f>
        <v>0</v>
      </c>
      <c r="AM144" s="114">
        <f ca="1">IF(AND(Inputs!$E$52="Yes",OFFSET('Monthly financials'!AM$144,-137,1)=1),-'Monthly financials'!$E$134,0)</f>
        <v>0</v>
      </c>
      <c r="AN144" s="114">
        <f ca="1">IF(AND(Inputs!$E$52="Yes",OFFSET('Monthly financials'!AN$144,-137,1)=1),-'Monthly financials'!$E$134,0)</f>
        <v>0</v>
      </c>
      <c r="AO144" s="114">
        <f ca="1">IF(AND(Inputs!$E$52="Yes",OFFSET('Monthly financials'!AO$144,-137,1)=1),-'Monthly financials'!$E$134,0)</f>
        <v>0</v>
      </c>
      <c r="AP144" s="114">
        <f ca="1">IF(AND(Inputs!$E$52="Yes",OFFSET('Monthly financials'!AP$144,-137,1)=1),-'Monthly financials'!$E$134,0)</f>
        <v>0</v>
      </c>
      <c r="AQ144" s="114">
        <f ca="1">IF(AND(Inputs!$E$52="Yes",OFFSET('Monthly financials'!AQ$144,-137,1)=1),-'Monthly financials'!$E$134,0)</f>
        <v>0</v>
      </c>
      <c r="AR144" s="114">
        <f ca="1">IF(AND(Inputs!$E$52="Yes",OFFSET('Monthly financials'!AR$144,-137,1)=1),-'Monthly financials'!$E$134,0)</f>
        <v>0</v>
      </c>
      <c r="AS144" s="114">
        <f ca="1">IF(AND(Inputs!$E$52="Yes",OFFSET('Monthly financials'!AS$144,-137,1)=1),-'Monthly financials'!$E$134,0)</f>
        <v>0</v>
      </c>
      <c r="AT144" s="114">
        <f ca="1">IF(AND(Inputs!$E$52="Yes",OFFSET('Monthly financials'!AT$144,-137,1)=1),-'Monthly financials'!$E$134,0)</f>
        <v>0</v>
      </c>
      <c r="AU144" s="114">
        <f ca="1">IF(AND(Inputs!$E$52="Yes",OFFSET('Monthly financials'!AU$144,-137,1)=1),-'Monthly financials'!$E$134,0)</f>
        <v>0</v>
      </c>
      <c r="AV144" s="114">
        <f ca="1">IF(AND(Inputs!$E$52="Yes",OFFSET('Monthly financials'!AV$144,-137,1)=1),-'Monthly financials'!$E$134,0)</f>
        <v>0</v>
      </c>
      <c r="AW144" s="114">
        <f ca="1">IF(AND(Inputs!$E$52="Yes",OFFSET('Monthly financials'!AW$144,-137,1)=1),-'Monthly financials'!$E$134,0)</f>
        <v>0</v>
      </c>
      <c r="AX144" s="114">
        <f ca="1">IF(AND(Inputs!$E$52="Yes",OFFSET('Monthly financials'!AX$144,-137,1)=1),-'Monthly financials'!$E$134,0)</f>
        <v>0</v>
      </c>
      <c r="AY144" s="114">
        <f ca="1">IF(AND(Inputs!$E$52="Yes",OFFSET('Monthly financials'!AY$144,-137,1)=1),-'Monthly financials'!$E$134,0)</f>
        <v>0</v>
      </c>
      <c r="AZ144" s="114">
        <f ca="1">IF(AND(Inputs!$E$52="Yes",OFFSET('Monthly financials'!AZ$144,-137,1)=1),-'Monthly financials'!$E$134,0)</f>
        <v>0</v>
      </c>
      <c r="BA144" s="114">
        <f ca="1">IF(AND(Inputs!$E$52="Yes",OFFSET('Monthly financials'!BA$144,-137,1)=1),-'Monthly financials'!$E$134,0)</f>
        <v>0</v>
      </c>
      <c r="BB144" s="114">
        <f ca="1">IF(AND(Inputs!$E$52="Yes",OFFSET('Monthly financials'!BB$144,-137,1)=1),-'Monthly financials'!$E$134,0)</f>
        <v>0</v>
      </c>
      <c r="BC144" s="114">
        <f ca="1">IF(AND(Inputs!$E$52="Yes",OFFSET('Monthly financials'!BC$144,-137,1)=1),-'Monthly financials'!$E$134,0)</f>
        <v>0</v>
      </c>
      <c r="BD144" s="114">
        <f ca="1">IF(AND(Inputs!$E$52="Yes",OFFSET('Monthly financials'!BD$144,-137,1)=1),-'Monthly financials'!$E$134,0)</f>
        <v>0</v>
      </c>
      <c r="BE144" s="114">
        <f ca="1">IF(AND(Inputs!$E$52="Yes",OFFSET('Monthly financials'!BE$144,-137,1)=1),-'Monthly financials'!$E$134,0)</f>
        <v>0</v>
      </c>
      <c r="BF144" s="114">
        <f ca="1">IF(AND(Inputs!$E$52="Yes",OFFSET('Monthly financials'!BF$144,-137,1)=1),-'Monthly financials'!$E$134,0)</f>
        <v>0</v>
      </c>
      <c r="BG144" s="114">
        <f ca="1">IF(AND(Inputs!$E$52="Yes",OFFSET('Monthly financials'!BG$144,-137,1)=1),-'Monthly financials'!$E$134,0)</f>
        <v>0</v>
      </c>
      <c r="BH144" s="114">
        <f ca="1">IF(AND(Inputs!$E$52="Yes",OFFSET('Monthly financials'!BH$144,-137,1)=1),-'Monthly financials'!$E$134,0)</f>
        <v>0</v>
      </c>
      <c r="BI144" s="114">
        <f ca="1">IF(AND(Inputs!$E$52="Yes",OFFSET('Monthly financials'!BI$144,-137,1)=1),-'Monthly financials'!$E$134,0)</f>
        <v>0</v>
      </c>
      <c r="BJ144" s="114">
        <f ca="1">IF(AND(Inputs!$E$52="Yes",OFFSET('Monthly financials'!BJ$144,-137,1)=1),-'Monthly financials'!$E$134,0)</f>
        <v>0</v>
      </c>
      <c r="BK144" s="114">
        <f ca="1">IF(AND(Inputs!$E$52="Yes",OFFSET('Monthly financials'!BK$144,-137,1)=1),-'Monthly financials'!$E$134,0)</f>
        <v>0</v>
      </c>
      <c r="BL144" s="114">
        <f ca="1">IF(AND(Inputs!$E$52="Yes",OFFSET('Monthly financials'!BL$144,-137,1)=1),-'Monthly financials'!$E$134,0)</f>
        <v>0</v>
      </c>
      <c r="BM144" s="114">
        <f ca="1">IF(AND(Inputs!$E$52="Yes",OFFSET('Monthly financials'!BM$144,-137,1)=1),-'Monthly financials'!$E$134,0)</f>
        <v>0</v>
      </c>
      <c r="BN144" s="114">
        <f ca="1">IF(AND(Inputs!$E$52="Yes",OFFSET('Monthly financials'!BN$144,-137,1)=1),-'Monthly financials'!$E$134,0)</f>
        <v>0</v>
      </c>
      <c r="BO144" s="114">
        <f ca="1">IF(AND(Inputs!$E$52="Yes",OFFSET('Monthly financials'!BO$144,-137,1)=1),-'Monthly financials'!$E$134,0)</f>
        <v>0</v>
      </c>
      <c r="BP144" s="114">
        <f ca="1">IF(AND(Inputs!$E$52="Yes",OFFSET('Monthly financials'!BP$144,-137,1)=1),-'Monthly financials'!$E$134,0)</f>
        <v>0</v>
      </c>
      <c r="BQ144" s="114">
        <f ca="1">IF(AND(Inputs!$E$52="Yes",OFFSET('Monthly financials'!BQ$144,-137,1)=1),-'Monthly financials'!$E$134,0)</f>
        <v>0</v>
      </c>
      <c r="BR144" s="114">
        <f ca="1">IF(AND(Inputs!$E$52="Yes",OFFSET('Monthly financials'!BR$144,-137,1)=1),-'Monthly financials'!$E$134,0)</f>
        <v>0</v>
      </c>
      <c r="BS144" s="114">
        <f ca="1">IF(AND(Inputs!$E$52="Yes",OFFSET('Monthly financials'!BS$144,-137,1)=1),-'Monthly financials'!$E$134,0)</f>
        <v>0</v>
      </c>
      <c r="BT144" s="114">
        <f ca="1">IF(AND(Inputs!$E$52="Yes",OFFSET('Monthly financials'!BT$144,-137,1)=1),-'Monthly financials'!$E$134,0)</f>
        <v>0</v>
      </c>
      <c r="BU144" s="114">
        <f ca="1">IF(AND(Inputs!$E$52="Yes",OFFSET('Monthly financials'!BU$144,-137,1)=1),-'Monthly financials'!$E$134,0)</f>
        <v>0</v>
      </c>
      <c r="BV144" s="114">
        <f ca="1">IF(AND(Inputs!$E$52="Yes",OFFSET('Monthly financials'!BV$144,-137,1)=1),-'Monthly financials'!$E$134,0)</f>
        <v>0</v>
      </c>
      <c r="BW144" s="114">
        <f ca="1">IF(AND(Inputs!$E$52="Yes",OFFSET('Monthly financials'!BW$144,-137,1)=1),-'Monthly financials'!$E$134,0)</f>
        <v>0</v>
      </c>
      <c r="BX144" s="114">
        <f ca="1">IF(AND(Inputs!$E$52="Yes",OFFSET('Monthly financials'!BX$144,-137,1)=1),-'Monthly financials'!$E$134,0)</f>
        <v>0</v>
      </c>
      <c r="BY144" s="114">
        <f ca="1">IF(AND(Inputs!$E$52="Yes",OFFSET('Monthly financials'!BY$144,-137,1)=1),-'Monthly financials'!$E$134,0)</f>
        <v>0</v>
      </c>
      <c r="BZ144" s="114">
        <f ca="1">IF(AND(Inputs!$E$52="Yes",OFFSET('Monthly financials'!BZ$144,-137,1)=1),-'Monthly financials'!$E$134,0)</f>
        <v>0</v>
      </c>
      <c r="CA144" s="114">
        <f ca="1">IF(AND(Inputs!$E$52="Yes",OFFSET('Monthly financials'!CA$144,-137,1)=1),-'Monthly financials'!$E$134,0)</f>
        <v>0</v>
      </c>
      <c r="CB144" s="114">
        <f ca="1">IF(AND(Inputs!$E$52="Yes",OFFSET('Monthly financials'!CB$144,-137,1)=1),-'Monthly financials'!$E$134,0)</f>
        <v>0</v>
      </c>
      <c r="CC144" s="114">
        <f ca="1">IF(AND(Inputs!$E$52="Yes",OFFSET('Monthly financials'!CC$144,-137,1)=1),-'Monthly financials'!$E$134,0)</f>
        <v>0</v>
      </c>
      <c r="CD144" s="114">
        <f ca="1">IF(AND(Inputs!$E$52="Yes",OFFSET('Monthly financials'!CD$144,-137,1)=1),-'Monthly financials'!$E$134,0)</f>
        <v>0</v>
      </c>
      <c r="CE144" s="114">
        <f ca="1">IF(AND(Inputs!$E$52="Yes",OFFSET('Monthly financials'!CE$144,-137,1)=1),-'Monthly financials'!$E$134,0)</f>
        <v>0</v>
      </c>
      <c r="CF144" s="114">
        <f ca="1">IF(AND(Inputs!$E$52="Yes",OFFSET('Monthly financials'!CF$144,-137,1)=1),-'Monthly financials'!$E$134,0)</f>
        <v>0</v>
      </c>
      <c r="CG144" s="114">
        <f ca="1">IF(AND(Inputs!$E$52="Yes",OFFSET('Monthly financials'!CG$144,-137,1)=1),-'Monthly financials'!$E$134,0)</f>
        <v>0</v>
      </c>
      <c r="CH144" s="114">
        <f ca="1">IF(AND(Inputs!$E$52="Yes",OFFSET('Monthly financials'!CH$144,-137,1)=1),-'Monthly financials'!$E$134,0)</f>
        <v>0</v>
      </c>
      <c r="CI144" s="114">
        <f ca="1">IF(AND(Inputs!$E$52="Yes",OFFSET('Monthly financials'!CI$144,-137,1)=1),-'Monthly financials'!$E$134,0)</f>
        <v>0</v>
      </c>
      <c r="CJ144" s="114">
        <f ca="1">IF(AND(Inputs!$E$52="Yes",OFFSET('Monthly financials'!CJ$144,-137,1)=1),-'Monthly financials'!$E$134,0)</f>
        <v>0</v>
      </c>
      <c r="CK144" s="114">
        <f ca="1">IF(AND(Inputs!$E$52="Yes",OFFSET('Monthly financials'!CK$144,-137,1)=1),-'Monthly financials'!$E$134,0)</f>
        <v>0</v>
      </c>
      <c r="CL144" s="114">
        <f ca="1">IF(AND(Inputs!$E$52="Yes",OFFSET('Monthly financials'!CL$144,-137,1)=1),-'Monthly financials'!$E$134,0)</f>
        <v>0</v>
      </c>
      <c r="CM144" s="114">
        <f ca="1">IF(AND(Inputs!$E$52="Yes",OFFSET('Monthly financials'!CM$144,-137,1)=1),-'Monthly financials'!$E$134,0)</f>
        <v>0</v>
      </c>
      <c r="CN144" s="114">
        <f ca="1">IF(AND(Inputs!$E$52="Yes",OFFSET('Monthly financials'!CN$144,-137,1)=1),-'Monthly financials'!$E$134,0)</f>
        <v>0</v>
      </c>
      <c r="CO144" s="114">
        <f ca="1">IF(AND(Inputs!$E$52="Yes",OFFSET('Monthly financials'!CO$144,-137,1)=1),-'Monthly financials'!$E$134,0)</f>
        <v>0</v>
      </c>
      <c r="CP144" s="114">
        <f ca="1">IF(AND(Inputs!$E$52="Yes",OFFSET('Monthly financials'!CP$144,-137,1)=1),-'Monthly financials'!$E$134,0)</f>
        <v>0</v>
      </c>
      <c r="CQ144" s="114">
        <f ca="1">IF(AND(Inputs!$E$52="Yes",OFFSET('Monthly financials'!CQ$144,-137,1)=1),-'Monthly financials'!$E$134,0)</f>
        <v>0</v>
      </c>
      <c r="CR144" s="114">
        <f ca="1">IF(AND(Inputs!$E$52="Yes",OFFSET('Monthly financials'!CR$144,-137,1)=1),-'Monthly financials'!$E$134,0)</f>
        <v>0</v>
      </c>
      <c r="CS144" s="114">
        <f ca="1">IF(AND(Inputs!$E$52="Yes",OFFSET('Monthly financials'!CS$144,-137,1)=1),-'Monthly financials'!$E$134,0)</f>
        <v>0</v>
      </c>
      <c r="CT144" s="114">
        <f ca="1">IF(AND(Inputs!$E$52="Yes",OFFSET('Monthly financials'!CT$144,-137,1)=1),-'Monthly financials'!$E$134,0)</f>
        <v>0</v>
      </c>
      <c r="CU144" s="114">
        <f ca="1">IF(AND(Inputs!$E$52="Yes",OFFSET('Monthly financials'!CU$144,-137,1)=1),-'Monthly financials'!$E$134,0)</f>
        <v>0</v>
      </c>
      <c r="CV144" s="114">
        <f ca="1">IF(AND(Inputs!$E$52="Yes",OFFSET('Monthly financials'!CV$144,-137,1)=1),-'Monthly financials'!$E$134,0)</f>
        <v>0</v>
      </c>
      <c r="CW144" s="114">
        <f ca="1">IF(AND(Inputs!$E$52="Yes",OFFSET('Monthly financials'!CW$144,-137,1)=1),-'Monthly financials'!$E$134,0)</f>
        <v>0</v>
      </c>
      <c r="CX144" s="114">
        <f ca="1">IF(AND(Inputs!$E$52="Yes",OFFSET('Monthly financials'!CX$144,-137,1)=1),-'Monthly financials'!$E$134,0)</f>
        <v>0</v>
      </c>
      <c r="CY144" s="114">
        <f ca="1">IF(AND(Inputs!$E$52="Yes",OFFSET('Monthly financials'!CY$144,-137,1)=1),-'Monthly financials'!$E$134,0)</f>
        <v>0</v>
      </c>
      <c r="CZ144" s="114">
        <f ca="1">IF(AND(Inputs!$E$52="Yes",OFFSET('Monthly financials'!CZ$144,-137,1)=1),-'Monthly financials'!$E$134,0)</f>
        <v>0</v>
      </c>
      <c r="DA144" s="114">
        <f ca="1">IF(AND(Inputs!$E$52="Yes",OFFSET('Monthly financials'!DA$144,-137,1)=1),-'Monthly financials'!$E$134,0)</f>
        <v>0</v>
      </c>
      <c r="DB144" s="114">
        <f ca="1">IF(AND(Inputs!$E$52="Yes",OFFSET('Monthly financials'!DB$144,-137,1)=1),-'Monthly financials'!$E$134,0)</f>
        <v>0</v>
      </c>
      <c r="DC144" s="114">
        <f ca="1">IF(AND(Inputs!$E$52="Yes",OFFSET('Monthly financials'!DC$144,-137,1)=1),-'Monthly financials'!$E$134,0)</f>
        <v>0</v>
      </c>
      <c r="DD144" s="114">
        <f ca="1">IF(AND(Inputs!$E$52="Yes",OFFSET('Monthly financials'!DD$144,-137,1)=1),-'Monthly financials'!$E$134,0)</f>
        <v>0</v>
      </c>
      <c r="DE144" s="114">
        <f ca="1">IF(AND(Inputs!$E$52="Yes",OFFSET('Monthly financials'!DE$144,-137,1)=1),-'Monthly financials'!$E$134,0)</f>
        <v>0</v>
      </c>
      <c r="DF144" s="114">
        <f ca="1">IF(AND(Inputs!$E$52="Yes",OFFSET('Monthly financials'!DF$144,-137,1)=1),-'Monthly financials'!$E$134,0)</f>
        <v>0</v>
      </c>
      <c r="DG144" s="114">
        <f ca="1">IF(AND(Inputs!$E$52="Yes",OFFSET('Monthly financials'!DG$144,-137,1)=1),-'Monthly financials'!$E$134,0)</f>
        <v>0</v>
      </c>
      <c r="DH144" s="114">
        <f ca="1">IF(AND(Inputs!$E$52="Yes",OFFSET('Monthly financials'!DH$144,-137,1)=1),-'Monthly financials'!$E$134,0)</f>
        <v>0</v>
      </c>
      <c r="DI144" s="114">
        <f ca="1">IF(AND(Inputs!$E$52="Yes",OFFSET('Monthly financials'!DI$144,-137,1)=1),-'Monthly financials'!$E$134,0)</f>
        <v>0</v>
      </c>
      <c r="DJ144" s="114">
        <f ca="1">IF(AND(Inputs!$E$52="Yes",OFFSET('Monthly financials'!DJ$144,-137,1)=1),-'Monthly financials'!$E$134,0)</f>
        <v>0</v>
      </c>
      <c r="DK144" s="114">
        <f ca="1">IF(AND(Inputs!$E$52="Yes",OFFSET('Monthly financials'!DK$144,-137,1)=1),-'Monthly financials'!$E$134,0)</f>
        <v>0</v>
      </c>
      <c r="DL144" s="114">
        <f ca="1">IF(AND(Inputs!$E$52="Yes",OFFSET('Monthly financials'!DL$144,-137,1)=1),-'Monthly financials'!$E$134,0)</f>
        <v>0</v>
      </c>
      <c r="DM144" s="114">
        <f ca="1">IF(AND(Inputs!$E$52="Yes",OFFSET('Monthly financials'!DM$144,-137,1)=1),-'Monthly financials'!$E$134,0)</f>
        <v>0</v>
      </c>
      <c r="DN144" s="114">
        <f ca="1">IF(AND(Inputs!$E$52="Yes",OFFSET('Monthly financials'!DN$144,-137,1)=1),-'Monthly financials'!$E$134,0)</f>
        <v>0</v>
      </c>
      <c r="DO144" s="114">
        <f ca="1">IF(AND(Inputs!$E$52="Yes",OFFSET('Monthly financials'!DO$144,-137,1)=1),-'Monthly financials'!$E$134,0)</f>
        <v>0</v>
      </c>
      <c r="DP144" s="114">
        <f ca="1">IF(AND(Inputs!$E$52="Yes",OFFSET('Monthly financials'!DP$144,-137,1)=1),-'Monthly financials'!$E$134,0)</f>
        <v>0</v>
      </c>
      <c r="DQ144" s="114">
        <f ca="1">IF(AND(Inputs!$E$52="Yes",OFFSET('Monthly financials'!DQ$144,-137,1)=1),-'Monthly financials'!$E$134,0)</f>
        <v>0</v>
      </c>
      <c r="DR144" s="114">
        <f ca="1">IF(AND(Inputs!$E$52="Yes",OFFSET('Monthly financials'!DR$144,-137,1)=1),-'Monthly financials'!$E$134,0)</f>
        <v>0</v>
      </c>
      <c r="DS144" s="114">
        <f ca="1">IF(AND(Inputs!$E$52="Yes",OFFSET('Monthly financials'!DS$144,-137,1)=1),-'Monthly financials'!$E$134,0)</f>
        <v>0</v>
      </c>
      <c r="DT144" s="114">
        <f ca="1">IF(AND(Inputs!$E$52="Yes",OFFSET('Monthly financials'!DT$144,-137,1)=1),-'Monthly financials'!$E$134,0)</f>
        <v>0</v>
      </c>
      <c r="DU144" s="114">
        <f ca="1">IF(AND(Inputs!$E$52="Yes",OFFSET('Monthly financials'!DU$144,-137,1)=1),-'Monthly financials'!$E$134,0)</f>
        <v>0</v>
      </c>
      <c r="DV144" s="81"/>
    </row>
    <row r="145" spans="1:126" s="81" customFormat="1" ht="14.45" x14ac:dyDescent="0.3">
      <c r="A145" s="995" t="s">
        <v>1032</v>
      </c>
      <c r="B145" s="207"/>
      <c r="C145" s="207" t="s">
        <v>1104</v>
      </c>
      <c r="E145" s="1096">
        <f t="shared" ca="1" si="146"/>
        <v>-20740.322773972599</v>
      </c>
      <c r="G145" s="114">
        <f ca="1">-(G$31*G$25*G$94*Inputs!$E$86/Days_in_year)</f>
        <v>0</v>
      </c>
      <c r="H145" s="114">
        <f ca="1">-(H$31*H$25*H$94*Inputs!$E$86/Days_in_year)</f>
        <v>0</v>
      </c>
      <c r="I145" s="114">
        <f ca="1">-(I$31*I$25*I$94*Inputs!$E$86/Days_in_year)</f>
        <v>0</v>
      </c>
      <c r="J145" s="114">
        <f ca="1">-(J$31*J$25*J$94*Inputs!$E$86/Days_in_year)</f>
        <v>0</v>
      </c>
      <c r="K145" s="114">
        <f ca="1">-(K$31*K$25*K$94*Inputs!$E$86/Days_in_year)</f>
        <v>0</v>
      </c>
      <c r="L145" s="114">
        <f ca="1">-(L$31*L$25*L$94*Inputs!$E$86/Days_in_year)</f>
        <v>0</v>
      </c>
      <c r="M145" s="114">
        <f ca="1">-(M$31*M$25*M$94*Inputs!$E$86/Days_in_year)</f>
        <v>0</v>
      </c>
      <c r="N145" s="114">
        <f ca="1">-(N$31*N$25*N$94*Inputs!$E$86/Days_in_year)</f>
        <v>0</v>
      </c>
      <c r="O145" s="114">
        <f ca="1">-(O$31*O$25*O$94*Inputs!$E$86/Days_in_year)</f>
        <v>0</v>
      </c>
      <c r="P145" s="114">
        <f ca="1">-(P$31*P$25*P$94*Inputs!$E$86/Days_in_year)</f>
        <v>0</v>
      </c>
      <c r="Q145" s="114">
        <f ca="1">-(Q$31*Q$25*Q$94*Inputs!$E$86/Days_in_year)</f>
        <v>0</v>
      </c>
      <c r="R145" s="114">
        <f ca="1">-(R$31*R$25*R$94*Inputs!$E$86/Days_in_year)</f>
        <v>0</v>
      </c>
      <c r="S145" s="114">
        <f ca="1">-(S$31*S$25*S$94*Inputs!$E$86/Days_in_year)</f>
        <v>-1146.5753424657535</v>
      </c>
      <c r="T145" s="114">
        <f ca="1">-(T$31*T$25*T$94*Inputs!$E$86/Days_in_year)</f>
        <v>-1035.6164383561643</v>
      </c>
      <c r="U145" s="114">
        <f ca="1">-(U$31*U$25*U$94*Inputs!$E$86/Days_in_year)</f>
        <v>-1146.5753424657535</v>
      </c>
      <c r="V145" s="114">
        <f ca="1">-(V$31*V$25*V$94*Inputs!$E$86/Days_in_year)</f>
        <v>-1137.3287671232874</v>
      </c>
      <c r="W145" s="114">
        <f ca="1">-(W$31*W$25*W$94*Inputs!$E$86/Days_in_year)</f>
        <v>-1175.2397260273972</v>
      </c>
      <c r="X145" s="114">
        <f ca="1">-(X$31*X$25*X$94*Inputs!$E$86/Days_in_year)</f>
        <v>-1137.3287671232874</v>
      </c>
      <c r="Y145" s="114">
        <f ca="1">-(Y$31*Y$25*Y$94*Inputs!$E$86/Days_in_year)</f>
        <v>-1175.2397260273972</v>
      </c>
      <c r="Z145" s="114">
        <f ca="1">-(Z$31*Z$25*Z$94*Inputs!$E$86/Days_in_year)</f>
        <v>-1175.2397260273972</v>
      </c>
      <c r="AA145" s="114">
        <f ca="1">-(AA$31*AA$25*AA$94*Inputs!$E$86/Days_in_year)</f>
        <v>-1137.3287671232874</v>
      </c>
      <c r="AB145" s="114">
        <f ca="1">-(AB$31*AB$25*AB$94*Inputs!$E$86/Days_in_year)</f>
        <v>-1175.2397260273972</v>
      </c>
      <c r="AC145" s="114">
        <f ca="1">-(AC$31*AC$25*AC$94*Inputs!$E$86/Days_in_year)</f>
        <v>-1137.3287671232874</v>
      </c>
      <c r="AD145" s="114">
        <f ca="1">-(AD$31*AD$25*AD$94*Inputs!$E$86/Days_in_year)</f>
        <v>-1175.2397260273972</v>
      </c>
      <c r="AE145" s="114">
        <f ca="1">-(AE$31*AE$25*AE$94*Inputs!$E$86/Days_in_year)</f>
        <v>-1175.2397260273972</v>
      </c>
      <c r="AF145" s="114">
        <f ca="1">-(AF$31*AF$25*AF$94*Inputs!$E$86/Days_in_year)</f>
        <v>-1099.4178082191781</v>
      </c>
      <c r="AG145" s="114">
        <f ca="1">-(AG$31*AG$25*AG$94*Inputs!$E$86/Days_in_year)</f>
        <v>-1175.2397260273972</v>
      </c>
      <c r="AH145" s="114">
        <f ca="1">-(AH$31*AH$25*AH$94*Inputs!$E$86/Days_in_year)</f>
        <v>-1165.7619863013697</v>
      </c>
      <c r="AI145" s="114">
        <f ca="1">-(AI$31*AI$25*AI$94*Inputs!$E$86/Days_in_year)</f>
        <v>-1204.6207191780823</v>
      </c>
      <c r="AJ145" s="114">
        <f ca="1">-(AJ$31*AJ$25*AJ$94*Inputs!$E$86/Days_in_year)</f>
        <v>-1165.7619863013697</v>
      </c>
      <c r="AK145" s="114">
        <f ca="1">-(AK$31*AK$25*AK$94*Inputs!$E$86/Days_in_year)</f>
        <v>0</v>
      </c>
      <c r="AL145" s="114">
        <f ca="1">-(AL$31*AL$25*AL$94*Inputs!$E$86/Days_in_year)</f>
        <v>0</v>
      </c>
      <c r="AM145" s="114">
        <f ca="1">-(AM$31*AM$25*AM$94*Inputs!$E$86/Days_in_year)</f>
        <v>0</v>
      </c>
      <c r="AN145" s="114">
        <f ca="1">-(AN$31*AN$25*AN$94*Inputs!$E$86/Days_in_year)</f>
        <v>0</v>
      </c>
      <c r="AO145" s="114">
        <f ca="1">-(AO$31*AO$25*AO$94*Inputs!$E$86/Days_in_year)</f>
        <v>0</v>
      </c>
      <c r="AP145" s="114">
        <f ca="1">-(AP$31*AP$25*AP$94*Inputs!$E$86/Days_in_year)</f>
        <v>0</v>
      </c>
      <c r="AQ145" s="114">
        <f ca="1">-(AQ$31*AQ$25*AQ$94*Inputs!$E$86/Days_in_year)</f>
        <v>0</v>
      </c>
      <c r="AR145" s="114">
        <f ca="1">-(AR$31*AR$25*AR$94*Inputs!$E$86/Days_in_year)</f>
        <v>0</v>
      </c>
      <c r="AS145" s="114">
        <f ca="1">-(AS$31*AS$25*AS$94*Inputs!$E$86/Days_in_year)</f>
        <v>0</v>
      </c>
      <c r="AT145" s="114">
        <f ca="1">-(AT$31*AT$25*AT$94*Inputs!$E$86/Days_in_year)</f>
        <v>0</v>
      </c>
      <c r="AU145" s="114">
        <f ca="1">-(AU$31*AU$25*AU$94*Inputs!$E$86/Days_in_year)</f>
        <v>0</v>
      </c>
      <c r="AV145" s="114">
        <f ca="1">-(AV$31*AV$25*AV$94*Inputs!$E$86/Days_in_year)</f>
        <v>0</v>
      </c>
      <c r="AW145" s="114">
        <f ca="1">-(AW$31*AW$25*AW$94*Inputs!$E$86/Days_in_year)</f>
        <v>0</v>
      </c>
      <c r="AX145" s="114">
        <f ca="1">-(AX$31*AX$25*AX$94*Inputs!$E$86/Days_in_year)</f>
        <v>0</v>
      </c>
      <c r="AY145" s="114">
        <f ca="1">-(AY$31*AY$25*AY$94*Inputs!$E$86/Days_in_year)</f>
        <v>0</v>
      </c>
      <c r="AZ145" s="114">
        <f ca="1">-(AZ$31*AZ$25*AZ$94*Inputs!$E$86/Days_in_year)</f>
        <v>0</v>
      </c>
      <c r="BA145" s="114">
        <f ca="1">-(BA$31*BA$25*BA$94*Inputs!$E$86/Days_in_year)</f>
        <v>0</v>
      </c>
      <c r="BB145" s="114">
        <f ca="1">-(BB$31*BB$25*BB$94*Inputs!$E$86/Days_in_year)</f>
        <v>0</v>
      </c>
      <c r="BC145" s="114">
        <f ca="1">-(BC$31*BC$25*BC$94*Inputs!$E$86/Days_in_year)</f>
        <v>0</v>
      </c>
      <c r="BD145" s="114">
        <f ca="1">-(BD$31*BD$25*BD$94*Inputs!$E$86/Days_in_year)</f>
        <v>0</v>
      </c>
      <c r="BE145" s="114">
        <f ca="1">-(BE$31*BE$25*BE$94*Inputs!$E$86/Days_in_year)</f>
        <v>0</v>
      </c>
      <c r="BF145" s="114">
        <f ca="1">-(BF$31*BF$25*BF$94*Inputs!$E$86/Days_in_year)</f>
        <v>0</v>
      </c>
      <c r="BG145" s="114">
        <f ca="1">-(BG$31*BG$25*BG$94*Inputs!$E$86/Days_in_year)</f>
        <v>0</v>
      </c>
      <c r="BH145" s="114">
        <f ca="1">-(BH$31*BH$25*BH$94*Inputs!$E$86/Days_in_year)</f>
        <v>0</v>
      </c>
      <c r="BI145" s="114">
        <f ca="1">-(BI$31*BI$25*BI$94*Inputs!$E$86/Days_in_year)</f>
        <v>0</v>
      </c>
      <c r="BJ145" s="114">
        <f ca="1">-(BJ$31*BJ$25*BJ$94*Inputs!$E$86/Days_in_year)</f>
        <v>0</v>
      </c>
      <c r="BK145" s="114">
        <f ca="1">-(BK$31*BK$25*BK$94*Inputs!$E$86/Days_in_year)</f>
        <v>0</v>
      </c>
      <c r="BL145" s="114">
        <f ca="1">-(BL$31*BL$25*BL$94*Inputs!$E$86/Days_in_year)</f>
        <v>0</v>
      </c>
      <c r="BM145" s="114">
        <f ca="1">-(BM$31*BM$25*BM$94*Inputs!$E$86/Days_in_year)</f>
        <v>0</v>
      </c>
      <c r="BN145" s="114">
        <f ca="1">-(BN$31*BN$25*BN$94*Inputs!$E$86/Days_in_year)</f>
        <v>0</v>
      </c>
      <c r="BO145" s="114">
        <f ca="1">-(BO$31*BO$25*BO$94*Inputs!$E$86/Days_in_year)</f>
        <v>0</v>
      </c>
      <c r="BP145" s="114">
        <f ca="1">-(BP$31*BP$25*BP$94*Inputs!$E$86/Days_in_year)</f>
        <v>0</v>
      </c>
      <c r="BQ145" s="114">
        <f ca="1">-(BQ$31*BQ$25*BQ$94*Inputs!$E$86/Days_in_year)</f>
        <v>0</v>
      </c>
      <c r="BR145" s="114">
        <f ca="1">-(BR$31*BR$25*BR$94*Inputs!$E$86/Days_in_year)</f>
        <v>0</v>
      </c>
      <c r="BS145" s="114">
        <f ca="1">-(BS$31*BS$25*BS$94*Inputs!$E$86/Days_in_year)</f>
        <v>0</v>
      </c>
      <c r="BT145" s="114">
        <f ca="1">-(BT$31*BT$25*BT$94*Inputs!$E$86/Days_in_year)</f>
        <v>0</v>
      </c>
      <c r="BU145" s="114">
        <f ca="1">-(BU$31*BU$25*BU$94*Inputs!$E$86/Days_in_year)</f>
        <v>0</v>
      </c>
      <c r="BV145" s="114">
        <f ca="1">-(BV$31*BV$25*BV$94*Inputs!$E$86/Days_in_year)</f>
        <v>0</v>
      </c>
      <c r="BW145" s="114">
        <f ca="1">-(BW$31*BW$25*BW$94*Inputs!$E$86/Days_in_year)</f>
        <v>0</v>
      </c>
      <c r="BX145" s="114">
        <f ca="1">-(BX$31*BX$25*BX$94*Inputs!$E$86/Days_in_year)</f>
        <v>0</v>
      </c>
      <c r="BY145" s="114">
        <f ca="1">-(BY$31*BY$25*BY$94*Inputs!$E$86/Days_in_year)</f>
        <v>0</v>
      </c>
      <c r="BZ145" s="114">
        <f ca="1">-(BZ$31*BZ$25*BZ$94*Inputs!$E$86/Days_in_year)</f>
        <v>0</v>
      </c>
      <c r="CA145" s="114">
        <f ca="1">-(CA$31*CA$25*CA$94*Inputs!$E$86/Days_in_year)</f>
        <v>0</v>
      </c>
      <c r="CB145" s="114">
        <f ca="1">-(CB$31*CB$25*CB$94*Inputs!$E$86/Days_in_year)</f>
        <v>0</v>
      </c>
      <c r="CC145" s="114">
        <f ca="1">-(CC$31*CC$25*CC$94*Inputs!$E$86/Days_in_year)</f>
        <v>0</v>
      </c>
      <c r="CD145" s="114">
        <f ca="1">-(CD$31*CD$25*CD$94*Inputs!$E$86/Days_in_year)</f>
        <v>0</v>
      </c>
      <c r="CE145" s="114">
        <f ca="1">-(CE$31*CE$25*CE$94*Inputs!$E$86/Days_in_year)</f>
        <v>0</v>
      </c>
      <c r="CF145" s="114">
        <f ca="1">-(CF$31*CF$25*CF$94*Inputs!$E$86/Days_in_year)</f>
        <v>0</v>
      </c>
      <c r="CG145" s="114">
        <f ca="1">-(CG$31*CG$25*CG$94*Inputs!$E$86/Days_in_year)</f>
        <v>0</v>
      </c>
      <c r="CH145" s="114">
        <f ca="1">-(CH$31*CH$25*CH$94*Inputs!$E$86/Days_in_year)</f>
        <v>0</v>
      </c>
      <c r="CI145" s="114">
        <f ca="1">-(CI$31*CI$25*CI$94*Inputs!$E$86/Days_in_year)</f>
        <v>0</v>
      </c>
      <c r="CJ145" s="114">
        <f ca="1">-(CJ$31*CJ$25*CJ$94*Inputs!$E$86/Days_in_year)</f>
        <v>0</v>
      </c>
      <c r="CK145" s="114">
        <f ca="1">-(CK$31*CK$25*CK$94*Inputs!$E$86/Days_in_year)</f>
        <v>0</v>
      </c>
      <c r="CL145" s="114">
        <f ca="1">-(CL$31*CL$25*CL$94*Inputs!$E$86/Days_in_year)</f>
        <v>0</v>
      </c>
      <c r="CM145" s="114">
        <f ca="1">-(CM$31*CM$25*CM$94*Inputs!$E$86/Days_in_year)</f>
        <v>0</v>
      </c>
      <c r="CN145" s="114">
        <f ca="1">-(CN$31*CN$25*CN$94*Inputs!$E$86/Days_in_year)</f>
        <v>0</v>
      </c>
      <c r="CO145" s="114">
        <f ca="1">-(CO$31*CO$25*CO$94*Inputs!$E$86/Days_in_year)</f>
        <v>0</v>
      </c>
      <c r="CP145" s="114">
        <f ca="1">-(CP$31*CP$25*CP$94*Inputs!$E$86/Days_in_year)</f>
        <v>0</v>
      </c>
      <c r="CQ145" s="114">
        <f ca="1">-(CQ$31*CQ$25*CQ$94*Inputs!$E$86/Days_in_year)</f>
        <v>0</v>
      </c>
      <c r="CR145" s="114">
        <f ca="1">-(CR$31*CR$25*CR$94*Inputs!$E$86/Days_in_year)</f>
        <v>0</v>
      </c>
      <c r="CS145" s="114">
        <f ca="1">-(CS$31*CS$25*CS$94*Inputs!$E$86/Days_in_year)</f>
        <v>0</v>
      </c>
      <c r="CT145" s="114">
        <f ca="1">-(CT$31*CT$25*CT$94*Inputs!$E$86/Days_in_year)</f>
        <v>0</v>
      </c>
      <c r="CU145" s="114">
        <f ca="1">-(CU$31*CU$25*CU$94*Inputs!$E$86/Days_in_year)</f>
        <v>0</v>
      </c>
      <c r="CV145" s="114">
        <f ca="1">-(CV$31*CV$25*CV$94*Inputs!$E$86/Days_in_year)</f>
        <v>0</v>
      </c>
      <c r="CW145" s="114">
        <f ca="1">-(CW$31*CW$25*CW$94*Inputs!$E$86/Days_in_year)</f>
        <v>0</v>
      </c>
      <c r="CX145" s="114">
        <f ca="1">-(CX$31*CX$25*CX$94*Inputs!$E$86/Days_in_year)</f>
        <v>0</v>
      </c>
      <c r="CY145" s="114">
        <f ca="1">-(CY$31*CY$25*CY$94*Inputs!$E$86/Days_in_year)</f>
        <v>0</v>
      </c>
      <c r="CZ145" s="114">
        <f ca="1">-(CZ$31*CZ$25*CZ$94*Inputs!$E$86/Days_in_year)</f>
        <v>0</v>
      </c>
      <c r="DA145" s="114">
        <f ca="1">-(DA$31*DA$25*DA$94*Inputs!$E$86/Days_in_year)</f>
        <v>0</v>
      </c>
      <c r="DB145" s="114">
        <f ca="1">-(DB$31*DB$25*DB$94*Inputs!$E$86/Days_in_year)</f>
        <v>0</v>
      </c>
      <c r="DC145" s="114">
        <f ca="1">-(DC$31*DC$25*DC$94*Inputs!$E$86/Days_in_year)</f>
        <v>0</v>
      </c>
      <c r="DD145" s="114">
        <f ca="1">-(DD$31*DD$25*DD$94*Inputs!$E$86/Days_in_year)</f>
        <v>0</v>
      </c>
      <c r="DE145" s="114">
        <f ca="1">-(DE$31*DE$25*DE$94*Inputs!$E$86/Days_in_year)</f>
        <v>0</v>
      </c>
      <c r="DF145" s="114">
        <f ca="1">-(DF$31*DF$25*DF$94*Inputs!$E$86/Days_in_year)</f>
        <v>0</v>
      </c>
      <c r="DG145" s="114">
        <f ca="1">-(DG$31*DG$25*DG$94*Inputs!$E$86/Days_in_year)</f>
        <v>0</v>
      </c>
      <c r="DH145" s="114">
        <f ca="1">-(DH$31*DH$25*DH$94*Inputs!$E$86/Days_in_year)</f>
        <v>0</v>
      </c>
      <c r="DI145" s="114">
        <f ca="1">-(DI$31*DI$25*DI$94*Inputs!$E$86/Days_in_year)</f>
        <v>0</v>
      </c>
      <c r="DJ145" s="114">
        <f ca="1">-(DJ$31*DJ$25*DJ$94*Inputs!$E$86/Days_in_year)</f>
        <v>0</v>
      </c>
      <c r="DK145" s="114">
        <f ca="1">-(DK$31*DK$25*DK$94*Inputs!$E$86/Days_in_year)</f>
        <v>0</v>
      </c>
      <c r="DL145" s="114">
        <f ca="1">-(DL$31*DL$25*DL$94*Inputs!$E$86/Days_in_year)</f>
        <v>0</v>
      </c>
      <c r="DM145" s="114">
        <f ca="1">-(DM$31*DM$25*DM$94*Inputs!$E$86/Days_in_year)</f>
        <v>0</v>
      </c>
      <c r="DN145" s="114">
        <f ca="1">-(DN$31*DN$25*DN$94*Inputs!$E$86/Days_in_year)</f>
        <v>0</v>
      </c>
      <c r="DO145" s="114">
        <f ca="1">-(DO$31*DO$25*DO$94*Inputs!$E$86/Days_in_year)</f>
        <v>0</v>
      </c>
      <c r="DP145" s="114">
        <f ca="1">-(DP$31*DP$25*DP$94*Inputs!$E$86/Days_in_year)</f>
        <v>0</v>
      </c>
      <c r="DQ145" s="114">
        <f ca="1">-(DQ$31*DQ$25*DQ$94*Inputs!$E$86/Days_in_year)</f>
        <v>0</v>
      </c>
      <c r="DR145" s="114">
        <f ca="1">-(DR$31*DR$25*DR$94*Inputs!$E$86/Days_in_year)</f>
        <v>0</v>
      </c>
      <c r="DS145" s="114">
        <f ca="1">-(DS$31*DS$25*DS$94*Inputs!$E$86/Days_in_year)</f>
        <v>0</v>
      </c>
      <c r="DT145" s="114">
        <f ca="1">-(DT$31*DT$25*DT$94*Inputs!$E$86/Days_in_year)</f>
        <v>0</v>
      </c>
      <c r="DU145" s="114">
        <f ca="1">-(DU$31*DU$25*DU$94*Inputs!$E$86/Days_in_year)</f>
        <v>0</v>
      </c>
    </row>
    <row r="146" spans="1:126" s="81" customFormat="1" ht="14.45" x14ac:dyDescent="0.3">
      <c r="A146" s="995" t="s">
        <v>1032</v>
      </c>
      <c r="B146" s="207"/>
      <c r="C146" s="207" t="s">
        <v>865</v>
      </c>
      <c r="E146" s="1096">
        <f t="shared" ca="1" si="146"/>
        <v>-9217.9212328767117</v>
      </c>
      <c r="G146" s="114">
        <f ca="1">-G$25*G$99*((G$69*Inputs!$E$89)+(G$73*Inputs!$E$94)+(G$77*Inputs!$E$98))/Days_in_year</f>
        <v>0</v>
      </c>
      <c r="H146" s="114">
        <f ca="1">-H$25*H$99*((H$69*Inputs!$E$89)+(H$73*Inputs!$E$94)+(H$77*Inputs!$E$98))/Days_in_year</f>
        <v>0</v>
      </c>
      <c r="I146" s="114">
        <f ca="1">-I$25*I$99*((I$69*Inputs!$E$89)+(I$73*Inputs!$E$94)+(I$77*Inputs!$E$98))/Days_in_year</f>
        <v>0</v>
      </c>
      <c r="J146" s="114">
        <f ca="1">-J$25*J$99*((J$69*Inputs!$E$89)+(J$73*Inputs!$E$94)+(J$77*Inputs!$E$98))/Days_in_year</f>
        <v>0</v>
      </c>
      <c r="K146" s="114">
        <f ca="1">-K$25*K$99*((K$69*Inputs!$E$89)+(K$73*Inputs!$E$94)+(K$77*Inputs!$E$98))/Days_in_year</f>
        <v>0</v>
      </c>
      <c r="L146" s="114">
        <f ca="1">-L$25*L$99*((L$69*Inputs!$E$89)+(L$73*Inputs!$E$94)+(L$77*Inputs!$E$98))/Days_in_year</f>
        <v>0</v>
      </c>
      <c r="M146" s="114">
        <f ca="1">-M$25*M$99*((M$69*Inputs!$E$89)+(M$73*Inputs!$E$94)+(M$77*Inputs!$E$98))/Days_in_year</f>
        <v>0</v>
      </c>
      <c r="N146" s="114">
        <f ca="1">-N$25*N$99*((N$69*Inputs!$E$89)+(N$73*Inputs!$E$94)+(N$77*Inputs!$E$98))/Days_in_year</f>
        <v>0</v>
      </c>
      <c r="O146" s="114">
        <f ca="1">-O$25*O$99*((O$69*Inputs!$E$89)+(O$73*Inputs!$E$94)+(O$77*Inputs!$E$98))/Days_in_year</f>
        <v>0</v>
      </c>
      <c r="P146" s="114">
        <f ca="1">-P$25*P$99*((P$69*Inputs!$E$89)+(P$73*Inputs!$E$94)+(P$77*Inputs!$E$98))/Days_in_year</f>
        <v>0</v>
      </c>
      <c r="Q146" s="114">
        <f ca="1">-Q$25*Q$99*((Q$69*Inputs!$E$89)+(Q$73*Inputs!$E$94)+(Q$77*Inputs!$E$98))/Days_in_year</f>
        <v>0</v>
      </c>
      <c r="R146" s="114">
        <f ca="1">-R$25*R$99*((R$69*Inputs!$E$89)+(R$73*Inputs!$E$94)+(R$77*Inputs!$E$98))/Days_in_year</f>
        <v>0</v>
      </c>
      <c r="S146" s="114">
        <f ca="1">-S$25*S$99*((S$69*Inputs!$E$89)+(S$73*Inputs!$E$94)+(S$77*Inputs!$E$98))/Days_in_year</f>
        <v>-509.58904109589042</v>
      </c>
      <c r="T146" s="114">
        <f ca="1">-T$25*T$99*((T$69*Inputs!$E$89)+(T$73*Inputs!$E$94)+(T$77*Inputs!$E$98))/Days_in_year</f>
        <v>-460.27397260273972</v>
      </c>
      <c r="U146" s="114">
        <f ca="1">-U$25*U$99*((U$69*Inputs!$E$89)+(U$73*Inputs!$E$94)+(U$77*Inputs!$E$98))/Days_in_year</f>
        <v>-509.58904109589042</v>
      </c>
      <c r="V146" s="114">
        <f ca="1">-V$25*V$99*((V$69*Inputs!$E$89)+(V$73*Inputs!$E$94)+(V$77*Inputs!$E$98))/Days_in_year</f>
        <v>-505.47945205479442</v>
      </c>
      <c r="W146" s="114">
        <f ca="1">-W$25*W$99*((W$69*Inputs!$E$89)+(W$73*Inputs!$E$94)+(W$77*Inputs!$E$98))/Days_in_year</f>
        <v>-522.32876712328755</v>
      </c>
      <c r="X146" s="114">
        <f ca="1">-X$25*X$99*((X$69*Inputs!$E$89)+(X$73*Inputs!$E$94)+(X$77*Inputs!$E$98))/Days_in_year</f>
        <v>-505.47945205479442</v>
      </c>
      <c r="Y146" s="114">
        <f ca="1">-Y$25*Y$99*((Y$69*Inputs!$E$89)+(Y$73*Inputs!$E$94)+(Y$77*Inputs!$E$98))/Days_in_year</f>
        <v>-522.32876712328755</v>
      </c>
      <c r="Z146" s="114">
        <f ca="1">-Z$25*Z$99*((Z$69*Inputs!$E$89)+(Z$73*Inputs!$E$94)+(Z$77*Inputs!$E$98))/Days_in_year</f>
        <v>-522.32876712328755</v>
      </c>
      <c r="AA146" s="114">
        <f ca="1">-AA$25*AA$99*((AA$69*Inputs!$E$89)+(AA$73*Inputs!$E$94)+(AA$77*Inputs!$E$98))/Days_in_year</f>
        <v>-505.47945205479442</v>
      </c>
      <c r="AB146" s="114">
        <f ca="1">-AB$25*AB$99*((AB$69*Inputs!$E$89)+(AB$73*Inputs!$E$94)+(AB$77*Inputs!$E$98))/Days_in_year</f>
        <v>-522.32876712328755</v>
      </c>
      <c r="AC146" s="114">
        <f ca="1">-AC$25*AC$99*((AC$69*Inputs!$E$89)+(AC$73*Inputs!$E$94)+(AC$77*Inputs!$E$98))/Days_in_year</f>
        <v>-505.47945205479442</v>
      </c>
      <c r="AD146" s="114">
        <f ca="1">-AD$25*AD$99*((AD$69*Inputs!$E$89)+(AD$73*Inputs!$E$94)+(AD$77*Inputs!$E$98))/Days_in_year</f>
        <v>-522.32876712328755</v>
      </c>
      <c r="AE146" s="114">
        <f ca="1">-AE$25*AE$99*((AE$69*Inputs!$E$89)+(AE$73*Inputs!$E$94)+(AE$77*Inputs!$E$98))/Days_in_year</f>
        <v>-522.32876712328755</v>
      </c>
      <c r="AF146" s="114">
        <f ca="1">-AF$25*AF$99*((AF$69*Inputs!$E$89)+(AF$73*Inputs!$E$94)+(AF$77*Inputs!$E$98))/Days_in_year</f>
        <v>-488.6301369863013</v>
      </c>
      <c r="AG146" s="114">
        <f ca="1">-AG$25*AG$99*((AG$69*Inputs!$E$89)+(AG$73*Inputs!$E$94)+(AG$77*Inputs!$E$98))/Days_in_year</f>
        <v>-522.32876712328755</v>
      </c>
      <c r="AH146" s="114">
        <f ca="1">-AH$25*AH$99*((AH$69*Inputs!$E$89)+(AH$73*Inputs!$E$94)+(AH$77*Inputs!$E$98))/Days_in_year</f>
        <v>-518.11643835616439</v>
      </c>
      <c r="AI146" s="114">
        <f ca="1">-AI$25*AI$99*((AI$69*Inputs!$E$89)+(AI$73*Inputs!$E$94)+(AI$77*Inputs!$E$98))/Days_in_year</f>
        <v>-535.3869863013698</v>
      </c>
      <c r="AJ146" s="114">
        <f ca="1">-AJ$25*AJ$99*((AJ$69*Inputs!$E$89)+(AJ$73*Inputs!$E$94)+(AJ$77*Inputs!$E$98))/Days_in_year</f>
        <v>-518.11643835616439</v>
      </c>
      <c r="AK146" s="114">
        <f ca="1">-AK$25*AK$99*((AK$69*Inputs!$E$89)+(AK$73*Inputs!$E$94)+(AK$77*Inputs!$E$98))/Days_in_year</f>
        <v>0</v>
      </c>
      <c r="AL146" s="114">
        <f ca="1">-AL$25*AL$99*((AL$69*Inputs!$E$89)+(AL$73*Inputs!$E$94)+(AL$77*Inputs!$E$98))/Days_in_year</f>
        <v>0</v>
      </c>
      <c r="AM146" s="114">
        <f ca="1">-AM$25*AM$99*((AM$69*Inputs!$E$89)+(AM$73*Inputs!$E$94)+(AM$77*Inputs!$E$98))/Days_in_year</f>
        <v>0</v>
      </c>
      <c r="AN146" s="114">
        <f ca="1">-AN$25*AN$99*((AN$69*Inputs!$E$89)+(AN$73*Inputs!$E$94)+(AN$77*Inputs!$E$98))/Days_in_year</f>
        <v>0</v>
      </c>
      <c r="AO146" s="114">
        <f ca="1">-AO$25*AO$99*((AO$69*Inputs!$E$89)+(AO$73*Inputs!$E$94)+(AO$77*Inputs!$E$98))/Days_in_year</f>
        <v>0</v>
      </c>
      <c r="AP146" s="114">
        <f ca="1">-AP$25*AP$99*((AP$69*Inputs!$E$89)+(AP$73*Inputs!$E$94)+(AP$77*Inputs!$E$98))/Days_in_year</f>
        <v>0</v>
      </c>
      <c r="AQ146" s="114">
        <f ca="1">-AQ$25*AQ$99*((AQ$69*Inputs!$E$89)+(AQ$73*Inputs!$E$94)+(AQ$77*Inputs!$E$98))/Days_in_year</f>
        <v>0</v>
      </c>
      <c r="AR146" s="114">
        <f ca="1">-AR$25*AR$99*((AR$69*Inputs!$E$89)+(AR$73*Inputs!$E$94)+(AR$77*Inputs!$E$98))/Days_in_year</f>
        <v>0</v>
      </c>
      <c r="AS146" s="114">
        <f ca="1">-AS$25*AS$99*((AS$69*Inputs!$E$89)+(AS$73*Inputs!$E$94)+(AS$77*Inputs!$E$98))/Days_in_year</f>
        <v>0</v>
      </c>
      <c r="AT146" s="114">
        <f ca="1">-AT$25*AT$99*((AT$69*Inputs!$E$89)+(AT$73*Inputs!$E$94)+(AT$77*Inputs!$E$98))/Days_in_year</f>
        <v>0</v>
      </c>
      <c r="AU146" s="114">
        <f ca="1">-AU$25*AU$99*((AU$69*Inputs!$E$89)+(AU$73*Inputs!$E$94)+(AU$77*Inputs!$E$98))/Days_in_year</f>
        <v>0</v>
      </c>
      <c r="AV146" s="114">
        <f ca="1">-AV$25*AV$99*((AV$69*Inputs!$E$89)+(AV$73*Inputs!$E$94)+(AV$77*Inputs!$E$98))/Days_in_year</f>
        <v>0</v>
      </c>
      <c r="AW146" s="114">
        <f ca="1">-AW$25*AW$99*((AW$69*Inputs!$E$89)+(AW$73*Inputs!$E$94)+(AW$77*Inputs!$E$98))/Days_in_year</f>
        <v>0</v>
      </c>
      <c r="AX146" s="114">
        <f ca="1">-AX$25*AX$99*((AX$69*Inputs!$E$89)+(AX$73*Inputs!$E$94)+(AX$77*Inputs!$E$98))/Days_in_year</f>
        <v>0</v>
      </c>
      <c r="AY146" s="114">
        <f ca="1">-AY$25*AY$99*((AY$69*Inputs!$E$89)+(AY$73*Inputs!$E$94)+(AY$77*Inputs!$E$98))/Days_in_year</f>
        <v>0</v>
      </c>
      <c r="AZ146" s="114">
        <f ca="1">-AZ$25*AZ$99*((AZ$69*Inputs!$E$89)+(AZ$73*Inputs!$E$94)+(AZ$77*Inputs!$E$98))/Days_in_year</f>
        <v>0</v>
      </c>
      <c r="BA146" s="114">
        <f ca="1">-BA$25*BA$99*((BA$69*Inputs!$E$89)+(BA$73*Inputs!$E$94)+(BA$77*Inputs!$E$98))/Days_in_year</f>
        <v>0</v>
      </c>
      <c r="BB146" s="114">
        <f ca="1">-BB$25*BB$99*((BB$69*Inputs!$E$89)+(BB$73*Inputs!$E$94)+(BB$77*Inputs!$E$98))/Days_in_year</f>
        <v>0</v>
      </c>
      <c r="BC146" s="114">
        <f ca="1">-BC$25*BC$99*((BC$69*Inputs!$E$89)+(BC$73*Inputs!$E$94)+(BC$77*Inputs!$E$98))/Days_in_year</f>
        <v>0</v>
      </c>
      <c r="BD146" s="114">
        <f ca="1">-BD$25*BD$99*((BD$69*Inputs!$E$89)+(BD$73*Inputs!$E$94)+(BD$77*Inputs!$E$98))/Days_in_year</f>
        <v>0</v>
      </c>
      <c r="BE146" s="114">
        <f ca="1">-BE$25*BE$99*((BE$69*Inputs!$E$89)+(BE$73*Inputs!$E$94)+(BE$77*Inputs!$E$98))/Days_in_year</f>
        <v>0</v>
      </c>
      <c r="BF146" s="114">
        <f ca="1">-BF$25*BF$99*((BF$69*Inputs!$E$89)+(BF$73*Inputs!$E$94)+(BF$77*Inputs!$E$98))/Days_in_year</f>
        <v>0</v>
      </c>
      <c r="BG146" s="114">
        <f ca="1">-BG$25*BG$99*((BG$69*Inputs!$E$89)+(BG$73*Inputs!$E$94)+(BG$77*Inputs!$E$98))/Days_in_year</f>
        <v>0</v>
      </c>
      <c r="BH146" s="114">
        <f ca="1">-BH$25*BH$99*((BH$69*Inputs!$E$89)+(BH$73*Inputs!$E$94)+(BH$77*Inputs!$E$98))/Days_in_year</f>
        <v>0</v>
      </c>
      <c r="BI146" s="114">
        <f ca="1">-BI$25*BI$99*((BI$69*Inputs!$E$89)+(BI$73*Inputs!$E$94)+(BI$77*Inputs!$E$98))/Days_in_year</f>
        <v>0</v>
      </c>
      <c r="BJ146" s="114">
        <f ca="1">-BJ$25*BJ$99*((BJ$69*Inputs!$E$89)+(BJ$73*Inputs!$E$94)+(BJ$77*Inputs!$E$98))/Days_in_year</f>
        <v>0</v>
      </c>
      <c r="BK146" s="114">
        <f ca="1">-BK$25*BK$99*((BK$69*Inputs!$E$89)+(BK$73*Inputs!$E$94)+(BK$77*Inputs!$E$98))/Days_in_year</f>
        <v>0</v>
      </c>
      <c r="BL146" s="114">
        <f ca="1">-BL$25*BL$99*((BL$69*Inputs!$E$89)+(BL$73*Inputs!$E$94)+(BL$77*Inputs!$E$98))/Days_in_year</f>
        <v>0</v>
      </c>
      <c r="BM146" s="114">
        <f ca="1">-BM$25*BM$99*((BM$69*Inputs!$E$89)+(BM$73*Inputs!$E$94)+(BM$77*Inputs!$E$98))/Days_in_year</f>
        <v>0</v>
      </c>
      <c r="BN146" s="114">
        <f ca="1">-BN$25*BN$99*((BN$69*Inputs!$E$89)+(BN$73*Inputs!$E$94)+(BN$77*Inputs!$E$98))/Days_in_year</f>
        <v>0</v>
      </c>
      <c r="BO146" s="114">
        <f ca="1">-BO$25*BO$99*((BO$69*Inputs!$E$89)+(BO$73*Inputs!$E$94)+(BO$77*Inputs!$E$98))/Days_in_year</f>
        <v>0</v>
      </c>
      <c r="BP146" s="114">
        <f ca="1">-BP$25*BP$99*((BP$69*Inputs!$E$89)+(BP$73*Inputs!$E$94)+(BP$77*Inputs!$E$98))/Days_in_year</f>
        <v>0</v>
      </c>
      <c r="BQ146" s="114">
        <f ca="1">-BQ$25*BQ$99*((BQ$69*Inputs!$E$89)+(BQ$73*Inputs!$E$94)+(BQ$77*Inputs!$E$98))/Days_in_year</f>
        <v>0</v>
      </c>
      <c r="BR146" s="114">
        <f ca="1">-BR$25*BR$99*((BR$69*Inputs!$E$89)+(BR$73*Inputs!$E$94)+(BR$77*Inputs!$E$98))/Days_in_year</f>
        <v>0</v>
      </c>
      <c r="BS146" s="114">
        <f ca="1">-BS$25*BS$99*((BS$69*Inputs!$E$89)+(BS$73*Inputs!$E$94)+(BS$77*Inputs!$E$98))/Days_in_year</f>
        <v>0</v>
      </c>
      <c r="BT146" s="114">
        <f ca="1">-BT$25*BT$99*((BT$69*Inputs!$E$89)+(BT$73*Inputs!$E$94)+(BT$77*Inputs!$E$98))/Days_in_year</f>
        <v>0</v>
      </c>
      <c r="BU146" s="114">
        <f ca="1">-BU$25*BU$99*((BU$69*Inputs!$E$89)+(BU$73*Inputs!$E$94)+(BU$77*Inputs!$E$98))/Days_in_year</f>
        <v>0</v>
      </c>
      <c r="BV146" s="114">
        <f ca="1">-BV$25*BV$99*((BV$69*Inputs!$E$89)+(BV$73*Inputs!$E$94)+(BV$77*Inputs!$E$98))/Days_in_year</f>
        <v>0</v>
      </c>
      <c r="BW146" s="114">
        <f ca="1">-BW$25*BW$99*((BW$69*Inputs!$E$89)+(BW$73*Inputs!$E$94)+(BW$77*Inputs!$E$98))/Days_in_year</f>
        <v>0</v>
      </c>
      <c r="BX146" s="114">
        <f ca="1">-BX$25*BX$99*((BX$69*Inputs!$E$89)+(BX$73*Inputs!$E$94)+(BX$77*Inputs!$E$98))/Days_in_year</f>
        <v>0</v>
      </c>
      <c r="BY146" s="114">
        <f ca="1">-BY$25*BY$99*((BY$69*Inputs!$E$89)+(BY$73*Inputs!$E$94)+(BY$77*Inputs!$E$98))/Days_in_year</f>
        <v>0</v>
      </c>
      <c r="BZ146" s="114">
        <f ca="1">-BZ$25*BZ$99*((BZ$69*Inputs!$E$89)+(BZ$73*Inputs!$E$94)+(BZ$77*Inputs!$E$98))/Days_in_year</f>
        <v>0</v>
      </c>
      <c r="CA146" s="114">
        <f ca="1">-CA$25*CA$99*((CA$69*Inputs!$E$89)+(CA$73*Inputs!$E$94)+(CA$77*Inputs!$E$98))/Days_in_year</f>
        <v>0</v>
      </c>
      <c r="CB146" s="114">
        <f ca="1">-CB$25*CB$99*((CB$69*Inputs!$E$89)+(CB$73*Inputs!$E$94)+(CB$77*Inputs!$E$98))/Days_in_year</f>
        <v>0</v>
      </c>
      <c r="CC146" s="114">
        <f ca="1">-CC$25*CC$99*((CC$69*Inputs!$E$89)+(CC$73*Inputs!$E$94)+(CC$77*Inputs!$E$98))/Days_in_year</f>
        <v>0</v>
      </c>
      <c r="CD146" s="114">
        <f ca="1">-CD$25*CD$99*((CD$69*Inputs!$E$89)+(CD$73*Inputs!$E$94)+(CD$77*Inputs!$E$98))/Days_in_year</f>
        <v>0</v>
      </c>
      <c r="CE146" s="114">
        <f ca="1">-CE$25*CE$99*((CE$69*Inputs!$E$89)+(CE$73*Inputs!$E$94)+(CE$77*Inputs!$E$98))/Days_in_year</f>
        <v>0</v>
      </c>
      <c r="CF146" s="114">
        <f ca="1">-CF$25*CF$99*((CF$69*Inputs!$E$89)+(CF$73*Inputs!$E$94)+(CF$77*Inputs!$E$98))/Days_in_year</f>
        <v>0</v>
      </c>
      <c r="CG146" s="114">
        <f ca="1">-CG$25*CG$99*((CG$69*Inputs!$E$89)+(CG$73*Inputs!$E$94)+(CG$77*Inputs!$E$98))/Days_in_year</f>
        <v>0</v>
      </c>
      <c r="CH146" s="114">
        <f ca="1">-CH$25*CH$99*((CH$69*Inputs!$E$89)+(CH$73*Inputs!$E$94)+(CH$77*Inputs!$E$98))/Days_in_year</f>
        <v>0</v>
      </c>
      <c r="CI146" s="114">
        <f ca="1">-CI$25*CI$99*((CI$69*Inputs!$E$89)+(CI$73*Inputs!$E$94)+(CI$77*Inputs!$E$98))/Days_in_year</f>
        <v>0</v>
      </c>
      <c r="CJ146" s="114">
        <f ca="1">-CJ$25*CJ$99*((CJ$69*Inputs!$E$89)+(CJ$73*Inputs!$E$94)+(CJ$77*Inputs!$E$98))/Days_in_year</f>
        <v>0</v>
      </c>
      <c r="CK146" s="114">
        <f ca="1">-CK$25*CK$99*((CK$69*Inputs!$E$89)+(CK$73*Inputs!$E$94)+(CK$77*Inputs!$E$98))/Days_in_year</f>
        <v>0</v>
      </c>
      <c r="CL146" s="114">
        <f ca="1">-CL$25*CL$99*((CL$69*Inputs!$E$89)+(CL$73*Inputs!$E$94)+(CL$77*Inputs!$E$98))/Days_in_year</f>
        <v>0</v>
      </c>
      <c r="CM146" s="114">
        <f ca="1">-CM$25*CM$99*((CM$69*Inputs!$E$89)+(CM$73*Inputs!$E$94)+(CM$77*Inputs!$E$98))/Days_in_year</f>
        <v>0</v>
      </c>
      <c r="CN146" s="114">
        <f ca="1">-CN$25*CN$99*((CN$69*Inputs!$E$89)+(CN$73*Inputs!$E$94)+(CN$77*Inputs!$E$98))/Days_in_year</f>
        <v>0</v>
      </c>
      <c r="CO146" s="114">
        <f ca="1">-CO$25*CO$99*((CO$69*Inputs!$E$89)+(CO$73*Inputs!$E$94)+(CO$77*Inputs!$E$98))/Days_in_year</f>
        <v>0</v>
      </c>
      <c r="CP146" s="114">
        <f ca="1">-CP$25*CP$99*((CP$69*Inputs!$E$89)+(CP$73*Inputs!$E$94)+(CP$77*Inputs!$E$98))/Days_in_year</f>
        <v>0</v>
      </c>
      <c r="CQ146" s="114">
        <f ca="1">-CQ$25*CQ$99*((CQ$69*Inputs!$E$89)+(CQ$73*Inputs!$E$94)+(CQ$77*Inputs!$E$98))/Days_in_year</f>
        <v>0</v>
      </c>
      <c r="CR146" s="114">
        <f ca="1">-CR$25*CR$99*((CR$69*Inputs!$E$89)+(CR$73*Inputs!$E$94)+(CR$77*Inputs!$E$98))/Days_in_year</f>
        <v>0</v>
      </c>
      <c r="CS146" s="114">
        <f ca="1">-CS$25*CS$99*((CS$69*Inputs!$E$89)+(CS$73*Inputs!$E$94)+(CS$77*Inputs!$E$98))/Days_in_year</f>
        <v>0</v>
      </c>
      <c r="CT146" s="114">
        <f ca="1">-CT$25*CT$99*((CT$69*Inputs!$E$89)+(CT$73*Inputs!$E$94)+(CT$77*Inputs!$E$98))/Days_in_year</f>
        <v>0</v>
      </c>
      <c r="CU146" s="114">
        <f ca="1">-CU$25*CU$99*((CU$69*Inputs!$E$89)+(CU$73*Inputs!$E$94)+(CU$77*Inputs!$E$98))/Days_in_year</f>
        <v>0</v>
      </c>
      <c r="CV146" s="114">
        <f ca="1">-CV$25*CV$99*((CV$69*Inputs!$E$89)+(CV$73*Inputs!$E$94)+(CV$77*Inputs!$E$98))/Days_in_year</f>
        <v>0</v>
      </c>
      <c r="CW146" s="114">
        <f ca="1">-CW$25*CW$99*((CW$69*Inputs!$E$89)+(CW$73*Inputs!$E$94)+(CW$77*Inputs!$E$98))/Days_in_year</f>
        <v>0</v>
      </c>
      <c r="CX146" s="114">
        <f ca="1">-CX$25*CX$99*((CX$69*Inputs!$E$89)+(CX$73*Inputs!$E$94)+(CX$77*Inputs!$E$98))/Days_in_year</f>
        <v>0</v>
      </c>
      <c r="CY146" s="114">
        <f ca="1">-CY$25*CY$99*((CY$69*Inputs!$E$89)+(CY$73*Inputs!$E$94)+(CY$77*Inputs!$E$98))/Days_in_year</f>
        <v>0</v>
      </c>
      <c r="CZ146" s="114">
        <f ca="1">-CZ$25*CZ$99*((CZ$69*Inputs!$E$89)+(CZ$73*Inputs!$E$94)+(CZ$77*Inputs!$E$98))/Days_in_year</f>
        <v>0</v>
      </c>
      <c r="DA146" s="114">
        <f ca="1">-DA$25*DA$99*((DA$69*Inputs!$E$89)+(DA$73*Inputs!$E$94)+(DA$77*Inputs!$E$98))/Days_in_year</f>
        <v>0</v>
      </c>
      <c r="DB146" s="114">
        <f ca="1">-DB$25*DB$99*((DB$69*Inputs!$E$89)+(DB$73*Inputs!$E$94)+(DB$77*Inputs!$E$98))/Days_in_year</f>
        <v>0</v>
      </c>
      <c r="DC146" s="114">
        <f ca="1">-DC$25*DC$99*((DC$69*Inputs!$E$89)+(DC$73*Inputs!$E$94)+(DC$77*Inputs!$E$98))/Days_in_year</f>
        <v>0</v>
      </c>
      <c r="DD146" s="114">
        <f ca="1">-DD$25*DD$99*((DD$69*Inputs!$E$89)+(DD$73*Inputs!$E$94)+(DD$77*Inputs!$E$98))/Days_in_year</f>
        <v>0</v>
      </c>
      <c r="DE146" s="114">
        <f ca="1">-DE$25*DE$99*((DE$69*Inputs!$E$89)+(DE$73*Inputs!$E$94)+(DE$77*Inputs!$E$98))/Days_in_year</f>
        <v>0</v>
      </c>
      <c r="DF146" s="114">
        <f ca="1">-DF$25*DF$99*((DF$69*Inputs!$E$89)+(DF$73*Inputs!$E$94)+(DF$77*Inputs!$E$98))/Days_in_year</f>
        <v>0</v>
      </c>
      <c r="DG146" s="114">
        <f ca="1">-DG$25*DG$99*((DG$69*Inputs!$E$89)+(DG$73*Inputs!$E$94)+(DG$77*Inputs!$E$98))/Days_in_year</f>
        <v>0</v>
      </c>
      <c r="DH146" s="114">
        <f ca="1">-DH$25*DH$99*((DH$69*Inputs!$E$89)+(DH$73*Inputs!$E$94)+(DH$77*Inputs!$E$98))/Days_in_year</f>
        <v>0</v>
      </c>
      <c r="DI146" s="114">
        <f ca="1">-DI$25*DI$99*((DI$69*Inputs!$E$89)+(DI$73*Inputs!$E$94)+(DI$77*Inputs!$E$98))/Days_in_year</f>
        <v>0</v>
      </c>
      <c r="DJ146" s="114">
        <f ca="1">-DJ$25*DJ$99*((DJ$69*Inputs!$E$89)+(DJ$73*Inputs!$E$94)+(DJ$77*Inputs!$E$98))/Days_in_year</f>
        <v>0</v>
      </c>
      <c r="DK146" s="114">
        <f ca="1">-DK$25*DK$99*((DK$69*Inputs!$E$89)+(DK$73*Inputs!$E$94)+(DK$77*Inputs!$E$98))/Days_in_year</f>
        <v>0</v>
      </c>
      <c r="DL146" s="114">
        <f ca="1">-DL$25*DL$99*((DL$69*Inputs!$E$89)+(DL$73*Inputs!$E$94)+(DL$77*Inputs!$E$98))/Days_in_year</f>
        <v>0</v>
      </c>
      <c r="DM146" s="114">
        <f ca="1">-DM$25*DM$99*((DM$69*Inputs!$E$89)+(DM$73*Inputs!$E$94)+(DM$77*Inputs!$E$98))/Days_in_year</f>
        <v>0</v>
      </c>
      <c r="DN146" s="114">
        <f ca="1">-DN$25*DN$99*((DN$69*Inputs!$E$89)+(DN$73*Inputs!$E$94)+(DN$77*Inputs!$E$98))/Days_in_year</f>
        <v>0</v>
      </c>
      <c r="DO146" s="114">
        <f ca="1">-DO$25*DO$99*((DO$69*Inputs!$E$89)+(DO$73*Inputs!$E$94)+(DO$77*Inputs!$E$98))/Days_in_year</f>
        <v>0</v>
      </c>
      <c r="DP146" s="114">
        <f ca="1">-DP$25*DP$99*((DP$69*Inputs!$E$89)+(DP$73*Inputs!$E$94)+(DP$77*Inputs!$E$98))/Days_in_year</f>
        <v>0</v>
      </c>
      <c r="DQ146" s="114">
        <f ca="1">-DQ$25*DQ$99*((DQ$69*Inputs!$E$89)+(DQ$73*Inputs!$E$94)+(DQ$77*Inputs!$E$98))/Days_in_year</f>
        <v>0</v>
      </c>
      <c r="DR146" s="114">
        <f ca="1">-DR$25*DR$99*((DR$69*Inputs!$E$89)+(DR$73*Inputs!$E$94)+(DR$77*Inputs!$E$98))/Days_in_year</f>
        <v>0</v>
      </c>
      <c r="DS146" s="114">
        <f ca="1">-DS$25*DS$99*((DS$69*Inputs!$E$89)+(DS$73*Inputs!$E$94)+(DS$77*Inputs!$E$98))/Days_in_year</f>
        <v>0</v>
      </c>
      <c r="DT146" s="114">
        <f ca="1">-DT$25*DT$99*((DT$69*Inputs!$E$89)+(DT$73*Inputs!$E$94)+(DT$77*Inputs!$E$98))/Days_in_year</f>
        <v>0</v>
      </c>
      <c r="DU146" s="114">
        <f ca="1">-DU$25*DU$99*((DU$69*Inputs!$E$89)+(DU$73*Inputs!$E$94)+(DU$77*Inputs!$E$98))/Days_in_year</f>
        <v>0</v>
      </c>
    </row>
    <row r="147" spans="1:126" s="969" customFormat="1" ht="14.45" x14ac:dyDescent="0.3">
      <c r="A147" s="996" t="s">
        <v>1036</v>
      </c>
      <c r="B147" s="806"/>
      <c r="C147" s="807" t="s">
        <v>1204</v>
      </c>
      <c r="E147" s="1096">
        <f t="shared" si="146"/>
        <v>0</v>
      </c>
      <c r="G147" s="1096">
        <f>G$25*IFERROR(INDEX('Financial calcs'!$F$185:$CG$185,MATCH('Monthly financials'!G$20,'Financial calcs'!$F$16:$CG$16,0)),0)</f>
        <v>0</v>
      </c>
      <c r="H147" s="1096">
        <f>H$25*IFERROR(INDEX('Financial calcs'!$F$185:$CG$185,MATCH('Monthly financials'!H$20,'Financial calcs'!$F$16:$CG$16,0)),0)</f>
        <v>0</v>
      </c>
      <c r="I147" s="1096">
        <f>I$25*IFERROR(INDEX('Financial calcs'!$F$185:$CG$185,MATCH('Monthly financials'!I$20,'Financial calcs'!$F$16:$CG$16,0)),0)</f>
        <v>0</v>
      </c>
      <c r="J147" s="1096">
        <f>J$25*IFERROR(INDEX('Financial calcs'!$F$185:$CG$185,MATCH('Monthly financials'!J$20,'Financial calcs'!$F$16:$CG$16,0)),0)</f>
        <v>0</v>
      </c>
      <c r="K147" s="1096">
        <f>K$25*IFERROR(INDEX('Financial calcs'!$F$185:$CG$185,MATCH('Monthly financials'!K$20,'Financial calcs'!$F$16:$CG$16,0)),0)</f>
        <v>0</v>
      </c>
      <c r="L147" s="1096">
        <f>L$25*IFERROR(INDEX('Financial calcs'!$F$185:$CG$185,MATCH('Monthly financials'!L$20,'Financial calcs'!$F$16:$CG$16,0)),0)</f>
        <v>0</v>
      </c>
      <c r="M147" s="1096">
        <f>M$25*IFERROR(INDEX('Financial calcs'!$F$185:$CG$185,MATCH('Monthly financials'!M$20,'Financial calcs'!$F$16:$CG$16,0)),0)</f>
        <v>0</v>
      </c>
      <c r="N147" s="1096">
        <f>N$25*IFERROR(INDEX('Financial calcs'!$F$185:$CG$185,MATCH('Monthly financials'!N$20,'Financial calcs'!$F$16:$CG$16,0)),0)</f>
        <v>0</v>
      </c>
      <c r="O147" s="1096">
        <f>O$25*IFERROR(INDEX('Financial calcs'!$F$185:$CG$185,MATCH('Monthly financials'!O$20,'Financial calcs'!$F$16:$CG$16,0)),0)</f>
        <v>0</v>
      </c>
      <c r="P147" s="1096">
        <f>P$25*IFERROR(INDEX('Financial calcs'!$F$185:$CG$185,MATCH('Monthly financials'!P$20,'Financial calcs'!$F$16:$CG$16,0)),0)</f>
        <v>0</v>
      </c>
      <c r="Q147" s="1096">
        <f>Q$25*IFERROR(INDEX('Financial calcs'!$F$185:$CG$185,MATCH('Monthly financials'!Q$20,'Financial calcs'!$F$16:$CG$16,0)),0)</f>
        <v>0</v>
      </c>
      <c r="R147" s="1096">
        <f>R$25*IFERROR(INDEX('Financial calcs'!$F$185:$CG$185,MATCH('Monthly financials'!R$20,'Financial calcs'!$F$16:$CG$16,0)),0)</f>
        <v>0</v>
      </c>
      <c r="S147" s="1096">
        <f>S$25*IFERROR(INDEX('Financial calcs'!$F$185:$CG$185,MATCH('Monthly financials'!S$20,'Financial calcs'!$F$16:$CG$16,0)),0)</f>
        <v>0</v>
      </c>
      <c r="T147" s="1096">
        <f>T$25*IFERROR(INDEX('Financial calcs'!$F$185:$CG$185,MATCH('Monthly financials'!T$20,'Financial calcs'!$F$16:$CG$16,0)),0)</f>
        <v>0</v>
      </c>
      <c r="U147" s="1096">
        <f>U$25*IFERROR(INDEX('Financial calcs'!$F$185:$CG$185,MATCH('Monthly financials'!U$20,'Financial calcs'!$F$16:$CG$16,0)),0)</f>
        <v>0</v>
      </c>
      <c r="V147" s="1096">
        <f>V$25*IFERROR(INDEX('Financial calcs'!$F$185:$CG$185,MATCH('Monthly financials'!V$20,'Financial calcs'!$F$16:$CG$16,0)),0)</f>
        <v>0</v>
      </c>
      <c r="W147" s="1096">
        <f>W$25*IFERROR(INDEX('Financial calcs'!$F$185:$CG$185,MATCH('Monthly financials'!W$20,'Financial calcs'!$F$16:$CG$16,0)),0)</f>
        <v>0</v>
      </c>
      <c r="X147" s="1096">
        <f>X$25*IFERROR(INDEX('Financial calcs'!$F$185:$CG$185,MATCH('Monthly financials'!X$20,'Financial calcs'!$F$16:$CG$16,0)),0)</f>
        <v>0</v>
      </c>
      <c r="Y147" s="1096">
        <f>Y$25*IFERROR(INDEX('Financial calcs'!$F$185:$CG$185,MATCH('Monthly financials'!Y$20,'Financial calcs'!$F$16:$CG$16,0)),0)</f>
        <v>0</v>
      </c>
      <c r="Z147" s="1096">
        <f>Z$25*IFERROR(INDEX('Financial calcs'!$F$185:$CG$185,MATCH('Monthly financials'!Z$20,'Financial calcs'!$F$16:$CG$16,0)),0)</f>
        <v>0</v>
      </c>
      <c r="AA147" s="1096">
        <f>AA$25*IFERROR(INDEX('Financial calcs'!$F$185:$CG$185,MATCH('Monthly financials'!AA$20,'Financial calcs'!$F$16:$CG$16,0)),0)</f>
        <v>0</v>
      </c>
      <c r="AB147" s="1096">
        <f>AB$25*IFERROR(INDEX('Financial calcs'!$F$185:$CG$185,MATCH('Monthly financials'!AB$20,'Financial calcs'!$F$16:$CG$16,0)),0)</f>
        <v>0</v>
      </c>
      <c r="AC147" s="1096">
        <f>AC$25*IFERROR(INDEX('Financial calcs'!$F$185:$CG$185,MATCH('Monthly financials'!AC$20,'Financial calcs'!$F$16:$CG$16,0)),0)</f>
        <v>0</v>
      </c>
      <c r="AD147" s="1096">
        <f>AD$25*IFERROR(INDEX('Financial calcs'!$F$185:$CG$185,MATCH('Monthly financials'!AD$20,'Financial calcs'!$F$16:$CG$16,0)),0)</f>
        <v>0</v>
      </c>
      <c r="AE147" s="1096">
        <f>AE$25*IFERROR(INDEX('Financial calcs'!$F$185:$CG$185,MATCH('Monthly financials'!AE$20,'Financial calcs'!$F$16:$CG$16,0)),0)</f>
        <v>0</v>
      </c>
      <c r="AF147" s="1096">
        <f>AF$25*IFERROR(INDEX('Financial calcs'!$F$185:$CG$185,MATCH('Monthly financials'!AF$20,'Financial calcs'!$F$16:$CG$16,0)),0)</f>
        <v>0</v>
      </c>
      <c r="AG147" s="1096">
        <f>AG$25*IFERROR(INDEX('Financial calcs'!$F$185:$CG$185,MATCH('Monthly financials'!AG$20,'Financial calcs'!$F$16:$CG$16,0)),0)</f>
        <v>0</v>
      </c>
      <c r="AH147" s="1096">
        <f>AH$25*IFERROR(INDEX('Financial calcs'!$F$185:$CG$185,MATCH('Monthly financials'!AH$20,'Financial calcs'!$F$16:$CG$16,0)),0)</f>
        <v>0</v>
      </c>
      <c r="AI147" s="1096">
        <f>AI$25*IFERROR(INDEX('Financial calcs'!$F$185:$CG$185,MATCH('Monthly financials'!AI$20,'Financial calcs'!$F$16:$CG$16,0)),0)</f>
        <v>0</v>
      </c>
      <c r="AJ147" s="1096">
        <f>AJ$25*IFERROR(INDEX('Financial calcs'!$F$185:$CG$185,MATCH('Monthly financials'!AJ$20,'Financial calcs'!$F$16:$CG$16,0)),0)</f>
        <v>0</v>
      </c>
      <c r="AK147" s="1096">
        <f>AK$25*IFERROR(INDEX('Financial calcs'!$F$185:$CG$185,MATCH('Monthly financials'!AK$20,'Financial calcs'!$F$16:$CG$16,0)),0)</f>
        <v>0</v>
      </c>
      <c r="AL147" s="1096">
        <f>AL$25*IFERROR(INDEX('Financial calcs'!$F$185:$CG$185,MATCH('Monthly financials'!AL$20,'Financial calcs'!$F$16:$CG$16,0)),0)</f>
        <v>0</v>
      </c>
      <c r="AM147" s="1096">
        <f>AM$25*IFERROR(INDEX('Financial calcs'!$F$185:$CG$185,MATCH('Monthly financials'!AM$20,'Financial calcs'!$F$16:$CG$16,0)),0)</f>
        <v>0</v>
      </c>
      <c r="AN147" s="1096">
        <f>AN$25*IFERROR(INDEX('Financial calcs'!$F$185:$CG$185,MATCH('Monthly financials'!AN$20,'Financial calcs'!$F$16:$CG$16,0)),0)</f>
        <v>0</v>
      </c>
      <c r="AO147" s="1096">
        <f>AO$25*IFERROR(INDEX('Financial calcs'!$F$185:$CG$185,MATCH('Monthly financials'!AO$20,'Financial calcs'!$F$16:$CG$16,0)),0)</f>
        <v>0</v>
      </c>
      <c r="AP147" s="1096">
        <f>AP$25*IFERROR(INDEX('Financial calcs'!$F$185:$CG$185,MATCH('Monthly financials'!AP$20,'Financial calcs'!$F$16:$CG$16,0)),0)</f>
        <v>0</v>
      </c>
      <c r="AQ147" s="1096">
        <f>AQ$25*IFERROR(INDEX('Financial calcs'!$F$185:$CG$185,MATCH('Monthly financials'!AQ$20,'Financial calcs'!$F$16:$CG$16,0)),0)</f>
        <v>0</v>
      </c>
      <c r="AR147" s="1096">
        <f>AR$25*IFERROR(INDEX('Financial calcs'!$F$185:$CG$185,MATCH('Monthly financials'!AR$20,'Financial calcs'!$F$16:$CG$16,0)),0)</f>
        <v>0</v>
      </c>
      <c r="AS147" s="1096">
        <f>AS$25*IFERROR(INDEX('Financial calcs'!$F$185:$CG$185,MATCH('Monthly financials'!AS$20,'Financial calcs'!$F$16:$CG$16,0)),0)</f>
        <v>0</v>
      </c>
      <c r="AT147" s="1096">
        <f>AT$25*IFERROR(INDEX('Financial calcs'!$F$185:$CG$185,MATCH('Monthly financials'!AT$20,'Financial calcs'!$F$16:$CG$16,0)),0)</f>
        <v>0</v>
      </c>
      <c r="AU147" s="1096">
        <f>AU$25*IFERROR(INDEX('Financial calcs'!$F$185:$CG$185,MATCH('Monthly financials'!AU$20,'Financial calcs'!$F$16:$CG$16,0)),0)</f>
        <v>0</v>
      </c>
      <c r="AV147" s="1096">
        <f>AV$25*IFERROR(INDEX('Financial calcs'!$F$185:$CG$185,MATCH('Monthly financials'!AV$20,'Financial calcs'!$F$16:$CG$16,0)),0)</f>
        <v>0</v>
      </c>
      <c r="AW147" s="1096">
        <f>AW$25*IFERROR(INDEX('Financial calcs'!$F$185:$CG$185,MATCH('Monthly financials'!AW$20,'Financial calcs'!$F$16:$CG$16,0)),0)</f>
        <v>0</v>
      </c>
      <c r="AX147" s="1096">
        <f>AX$25*IFERROR(INDEX('Financial calcs'!$F$185:$CG$185,MATCH('Monthly financials'!AX$20,'Financial calcs'!$F$16:$CG$16,0)),0)</f>
        <v>0</v>
      </c>
      <c r="AY147" s="1096">
        <f>AY$25*IFERROR(INDEX('Financial calcs'!$F$185:$CG$185,MATCH('Monthly financials'!AY$20,'Financial calcs'!$F$16:$CG$16,0)),0)</f>
        <v>0</v>
      </c>
      <c r="AZ147" s="1096">
        <f>AZ$25*IFERROR(INDEX('Financial calcs'!$F$185:$CG$185,MATCH('Monthly financials'!AZ$20,'Financial calcs'!$F$16:$CG$16,0)),0)</f>
        <v>0</v>
      </c>
      <c r="BA147" s="1096">
        <f>BA$25*IFERROR(INDEX('Financial calcs'!$F$185:$CG$185,MATCH('Monthly financials'!BA$20,'Financial calcs'!$F$16:$CG$16,0)),0)</f>
        <v>0</v>
      </c>
      <c r="BB147" s="1096">
        <f>BB$25*IFERROR(INDEX('Financial calcs'!$F$185:$CG$185,MATCH('Monthly financials'!BB$20,'Financial calcs'!$F$16:$CG$16,0)),0)</f>
        <v>0</v>
      </c>
      <c r="BC147" s="1096">
        <f>BC$25*IFERROR(INDEX('Financial calcs'!$F$185:$CG$185,MATCH('Monthly financials'!BC$20,'Financial calcs'!$F$16:$CG$16,0)),0)</f>
        <v>0</v>
      </c>
      <c r="BD147" s="1096">
        <f>BD$25*IFERROR(INDEX('Financial calcs'!$F$185:$CG$185,MATCH('Monthly financials'!BD$20,'Financial calcs'!$F$16:$CG$16,0)),0)</f>
        <v>0</v>
      </c>
      <c r="BE147" s="1096">
        <f>BE$25*IFERROR(INDEX('Financial calcs'!$F$185:$CG$185,MATCH('Monthly financials'!BE$20,'Financial calcs'!$F$16:$CG$16,0)),0)</f>
        <v>0</v>
      </c>
      <c r="BF147" s="1096">
        <f>BF$25*IFERROR(INDEX('Financial calcs'!$F$185:$CG$185,MATCH('Monthly financials'!BF$20,'Financial calcs'!$F$16:$CG$16,0)),0)</f>
        <v>0</v>
      </c>
      <c r="BG147" s="1096">
        <f>BG$25*IFERROR(INDEX('Financial calcs'!$F$185:$CG$185,MATCH('Monthly financials'!BG$20,'Financial calcs'!$F$16:$CG$16,0)),0)</f>
        <v>0</v>
      </c>
      <c r="BH147" s="1096">
        <f>BH$25*IFERROR(INDEX('Financial calcs'!$F$185:$CG$185,MATCH('Monthly financials'!BH$20,'Financial calcs'!$F$16:$CG$16,0)),0)</f>
        <v>0</v>
      </c>
      <c r="BI147" s="1096">
        <f>BI$25*IFERROR(INDEX('Financial calcs'!$F$185:$CG$185,MATCH('Monthly financials'!BI$20,'Financial calcs'!$F$16:$CG$16,0)),0)</f>
        <v>0</v>
      </c>
      <c r="BJ147" s="1096">
        <f>BJ$25*IFERROR(INDEX('Financial calcs'!$F$185:$CG$185,MATCH('Monthly financials'!BJ$20,'Financial calcs'!$F$16:$CG$16,0)),0)</f>
        <v>0</v>
      </c>
      <c r="BK147" s="1096">
        <f>BK$25*IFERROR(INDEX('Financial calcs'!$F$185:$CG$185,MATCH('Monthly financials'!BK$20,'Financial calcs'!$F$16:$CG$16,0)),0)</f>
        <v>0</v>
      </c>
      <c r="BL147" s="1096">
        <f>BL$25*IFERROR(INDEX('Financial calcs'!$F$185:$CG$185,MATCH('Monthly financials'!BL$20,'Financial calcs'!$F$16:$CG$16,0)),0)</f>
        <v>0</v>
      </c>
      <c r="BM147" s="1096">
        <f>BM$25*IFERROR(INDEX('Financial calcs'!$F$185:$CG$185,MATCH('Monthly financials'!BM$20,'Financial calcs'!$F$16:$CG$16,0)),0)</f>
        <v>0</v>
      </c>
      <c r="BN147" s="1096">
        <f>BN$25*IFERROR(INDEX('Financial calcs'!$F$185:$CG$185,MATCH('Monthly financials'!BN$20,'Financial calcs'!$F$16:$CG$16,0)),0)</f>
        <v>0</v>
      </c>
      <c r="BO147" s="1096">
        <f>BO$25*IFERROR(INDEX('Financial calcs'!$F$185:$CG$185,MATCH('Monthly financials'!BO$20,'Financial calcs'!$F$16:$CG$16,0)),0)</f>
        <v>0</v>
      </c>
      <c r="BP147" s="1096">
        <f>BP$25*IFERROR(INDEX('Financial calcs'!$F$185:$CG$185,MATCH('Monthly financials'!BP$20,'Financial calcs'!$F$16:$CG$16,0)),0)</f>
        <v>0</v>
      </c>
      <c r="BQ147" s="1096">
        <f>BQ$25*IFERROR(INDEX('Financial calcs'!$F$185:$CG$185,MATCH('Monthly financials'!BQ$20,'Financial calcs'!$F$16:$CG$16,0)),0)</f>
        <v>0</v>
      </c>
      <c r="BR147" s="1096">
        <f>BR$25*IFERROR(INDEX('Financial calcs'!$F$185:$CG$185,MATCH('Monthly financials'!BR$20,'Financial calcs'!$F$16:$CG$16,0)),0)</f>
        <v>0</v>
      </c>
      <c r="BS147" s="1096">
        <f>BS$25*IFERROR(INDEX('Financial calcs'!$F$185:$CG$185,MATCH('Monthly financials'!BS$20,'Financial calcs'!$F$16:$CG$16,0)),0)</f>
        <v>0</v>
      </c>
      <c r="BT147" s="1096">
        <f>BT$25*IFERROR(INDEX('Financial calcs'!$F$185:$CG$185,MATCH('Monthly financials'!BT$20,'Financial calcs'!$F$16:$CG$16,0)),0)</f>
        <v>0</v>
      </c>
      <c r="BU147" s="1096">
        <f>BU$25*IFERROR(INDEX('Financial calcs'!$F$185:$CG$185,MATCH('Monthly financials'!BU$20,'Financial calcs'!$F$16:$CG$16,0)),0)</f>
        <v>0</v>
      </c>
      <c r="BV147" s="1096">
        <f>BV$25*IFERROR(INDEX('Financial calcs'!$F$185:$CG$185,MATCH('Monthly financials'!BV$20,'Financial calcs'!$F$16:$CG$16,0)),0)</f>
        <v>0</v>
      </c>
      <c r="BW147" s="1096">
        <f>BW$25*IFERROR(INDEX('Financial calcs'!$F$185:$CG$185,MATCH('Monthly financials'!BW$20,'Financial calcs'!$F$16:$CG$16,0)),0)</f>
        <v>0</v>
      </c>
      <c r="BX147" s="1096">
        <f>BX$25*IFERROR(INDEX('Financial calcs'!$F$185:$CG$185,MATCH('Monthly financials'!BX$20,'Financial calcs'!$F$16:$CG$16,0)),0)</f>
        <v>0</v>
      </c>
      <c r="BY147" s="1096">
        <f>BY$25*IFERROR(INDEX('Financial calcs'!$F$185:$CG$185,MATCH('Monthly financials'!BY$20,'Financial calcs'!$F$16:$CG$16,0)),0)</f>
        <v>0</v>
      </c>
      <c r="BZ147" s="1096">
        <f>BZ$25*IFERROR(INDEX('Financial calcs'!$F$185:$CG$185,MATCH('Monthly financials'!BZ$20,'Financial calcs'!$F$16:$CG$16,0)),0)</f>
        <v>0</v>
      </c>
      <c r="CA147" s="1096">
        <f>CA$25*IFERROR(INDEX('Financial calcs'!$F$185:$CG$185,MATCH('Monthly financials'!CA$20,'Financial calcs'!$F$16:$CG$16,0)),0)</f>
        <v>0</v>
      </c>
      <c r="CB147" s="1096">
        <f>CB$25*IFERROR(INDEX('Financial calcs'!$F$185:$CG$185,MATCH('Monthly financials'!CB$20,'Financial calcs'!$F$16:$CG$16,0)),0)</f>
        <v>0</v>
      </c>
      <c r="CC147" s="1096">
        <f>CC$25*IFERROR(INDEX('Financial calcs'!$F$185:$CG$185,MATCH('Monthly financials'!CC$20,'Financial calcs'!$F$16:$CG$16,0)),0)</f>
        <v>0</v>
      </c>
      <c r="CD147" s="1096">
        <f>CD$25*IFERROR(INDEX('Financial calcs'!$F$185:$CG$185,MATCH('Monthly financials'!CD$20,'Financial calcs'!$F$16:$CG$16,0)),0)</f>
        <v>0</v>
      </c>
      <c r="CE147" s="1096">
        <f>CE$25*IFERROR(INDEX('Financial calcs'!$F$185:$CG$185,MATCH('Monthly financials'!CE$20,'Financial calcs'!$F$16:$CG$16,0)),0)</f>
        <v>0</v>
      </c>
      <c r="CF147" s="1096">
        <f>CF$25*IFERROR(INDEX('Financial calcs'!$F$185:$CG$185,MATCH('Monthly financials'!CF$20,'Financial calcs'!$F$16:$CG$16,0)),0)</f>
        <v>0</v>
      </c>
      <c r="CG147" s="1096">
        <f>CG$25*IFERROR(INDEX('Financial calcs'!$F$185:$CG$185,MATCH('Monthly financials'!CG$20,'Financial calcs'!$F$16:$CG$16,0)),0)</f>
        <v>0</v>
      </c>
      <c r="CH147" s="1096">
        <f>CH$25*IFERROR(INDEX('Financial calcs'!$F$185:$CG$185,MATCH('Monthly financials'!CH$20,'Financial calcs'!$F$16:$CG$16,0)),0)</f>
        <v>0</v>
      </c>
      <c r="CI147" s="1096">
        <f>CI$25*IFERROR(INDEX('Financial calcs'!$F$185:$CG$185,MATCH('Monthly financials'!CI$20,'Financial calcs'!$F$16:$CG$16,0)),0)</f>
        <v>0</v>
      </c>
      <c r="CJ147" s="1096">
        <f>CJ$25*IFERROR(INDEX('Financial calcs'!$F$185:$CG$185,MATCH('Monthly financials'!CJ$20,'Financial calcs'!$F$16:$CG$16,0)),0)</f>
        <v>0</v>
      </c>
      <c r="CK147" s="1096">
        <f>CK$25*IFERROR(INDEX('Financial calcs'!$F$185:$CG$185,MATCH('Monthly financials'!CK$20,'Financial calcs'!$F$16:$CG$16,0)),0)</f>
        <v>0</v>
      </c>
      <c r="CL147" s="1096">
        <f>CL$25*IFERROR(INDEX('Financial calcs'!$F$185:$CG$185,MATCH('Monthly financials'!CL$20,'Financial calcs'!$F$16:$CG$16,0)),0)</f>
        <v>0</v>
      </c>
      <c r="CM147" s="1096">
        <f>CM$25*IFERROR(INDEX('Financial calcs'!$F$185:$CG$185,MATCH('Monthly financials'!CM$20,'Financial calcs'!$F$16:$CG$16,0)),0)</f>
        <v>0</v>
      </c>
      <c r="CN147" s="1096">
        <f>CN$25*IFERROR(INDEX('Financial calcs'!$F$185:$CG$185,MATCH('Monthly financials'!CN$20,'Financial calcs'!$F$16:$CG$16,0)),0)</f>
        <v>0</v>
      </c>
      <c r="CO147" s="1096">
        <f>CO$25*IFERROR(INDEX('Financial calcs'!$F$185:$CG$185,MATCH('Monthly financials'!CO$20,'Financial calcs'!$F$16:$CG$16,0)),0)</f>
        <v>0</v>
      </c>
      <c r="CP147" s="1096">
        <f>CP$25*IFERROR(INDEX('Financial calcs'!$F$185:$CG$185,MATCH('Monthly financials'!CP$20,'Financial calcs'!$F$16:$CG$16,0)),0)</f>
        <v>0</v>
      </c>
      <c r="CQ147" s="1096">
        <f>CQ$25*IFERROR(INDEX('Financial calcs'!$F$185:$CG$185,MATCH('Monthly financials'!CQ$20,'Financial calcs'!$F$16:$CG$16,0)),0)</f>
        <v>0</v>
      </c>
      <c r="CR147" s="1096">
        <f>CR$25*IFERROR(INDEX('Financial calcs'!$F$185:$CG$185,MATCH('Monthly financials'!CR$20,'Financial calcs'!$F$16:$CG$16,0)),0)</f>
        <v>0</v>
      </c>
      <c r="CS147" s="1096">
        <f>CS$25*IFERROR(INDEX('Financial calcs'!$F$185:$CG$185,MATCH('Monthly financials'!CS$20,'Financial calcs'!$F$16:$CG$16,0)),0)</f>
        <v>0</v>
      </c>
      <c r="CT147" s="1096">
        <f>CT$25*IFERROR(INDEX('Financial calcs'!$F$185:$CG$185,MATCH('Monthly financials'!CT$20,'Financial calcs'!$F$16:$CG$16,0)),0)</f>
        <v>0</v>
      </c>
      <c r="CU147" s="1096">
        <f>CU$25*IFERROR(INDEX('Financial calcs'!$F$185:$CG$185,MATCH('Monthly financials'!CU$20,'Financial calcs'!$F$16:$CG$16,0)),0)</f>
        <v>0</v>
      </c>
      <c r="CV147" s="1096">
        <f>CV$25*IFERROR(INDEX('Financial calcs'!$F$185:$CG$185,MATCH('Monthly financials'!CV$20,'Financial calcs'!$F$16:$CG$16,0)),0)</f>
        <v>0</v>
      </c>
      <c r="CW147" s="1096">
        <f>CW$25*IFERROR(INDEX('Financial calcs'!$F$185:$CG$185,MATCH('Monthly financials'!CW$20,'Financial calcs'!$F$16:$CG$16,0)),0)</f>
        <v>0</v>
      </c>
      <c r="CX147" s="1096">
        <f>CX$25*IFERROR(INDEX('Financial calcs'!$F$185:$CG$185,MATCH('Monthly financials'!CX$20,'Financial calcs'!$F$16:$CG$16,0)),0)</f>
        <v>0</v>
      </c>
      <c r="CY147" s="1096">
        <f>CY$25*IFERROR(INDEX('Financial calcs'!$F$185:$CG$185,MATCH('Monthly financials'!CY$20,'Financial calcs'!$F$16:$CG$16,0)),0)</f>
        <v>0</v>
      </c>
      <c r="CZ147" s="1096">
        <f>CZ$25*IFERROR(INDEX('Financial calcs'!$F$185:$CG$185,MATCH('Monthly financials'!CZ$20,'Financial calcs'!$F$16:$CG$16,0)),0)</f>
        <v>0</v>
      </c>
      <c r="DA147" s="1096">
        <f>DA$25*IFERROR(INDEX('Financial calcs'!$F$185:$CG$185,MATCH('Monthly financials'!DA$20,'Financial calcs'!$F$16:$CG$16,0)),0)</f>
        <v>0</v>
      </c>
      <c r="DB147" s="1096">
        <f>DB$25*IFERROR(INDEX('Financial calcs'!$F$185:$CG$185,MATCH('Monthly financials'!DB$20,'Financial calcs'!$F$16:$CG$16,0)),0)</f>
        <v>0</v>
      </c>
      <c r="DC147" s="1096">
        <f>DC$25*IFERROR(INDEX('Financial calcs'!$F$185:$CG$185,MATCH('Monthly financials'!DC$20,'Financial calcs'!$F$16:$CG$16,0)),0)</f>
        <v>0</v>
      </c>
      <c r="DD147" s="1096">
        <f>DD$25*IFERROR(INDEX('Financial calcs'!$F$185:$CG$185,MATCH('Monthly financials'!DD$20,'Financial calcs'!$F$16:$CG$16,0)),0)</f>
        <v>0</v>
      </c>
      <c r="DE147" s="1096">
        <f>DE$25*IFERROR(INDEX('Financial calcs'!$F$185:$CG$185,MATCH('Monthly financials'!DE$20,'Financial calcs'!$F$16:$CG$16,0)),0)</f>
        <v>0</v>
      </c>
      <c r="DF147" s="1096">
        <f>DF$25*IFERROR(INDEX('Financial calcs'!$F$185:$CG$185,MATCH('Monthly financials'!DF$20,'Financial calcs'!$F$16:$CG$16,0)),0)</f>
        <v>0</v>
      </c>
      <c r="DG147" s="1096">
        <f>DG$25*IFERROR(INDEX('Financial calcs'!$F$185:$CG$185,MATCH('Monthly financials'!DG$20,'Financial calcs'!$F$16:$CG$16,0)),0)</f>
        <v>0</v>
      </c>
      <c r="DH147" s="1096">
        <f>DH$25*IFERROR(INDEX('Financial calcs'!$F$185:$CG$185,MATCH('Monthly financials'!DH$20,'Financial calcs'!$F$16:$CG$16,0)),0)</f>
        <v>0</v>
      </c>
      <c r="DI147" s="1096">
        <f>DI$25*IFERROR(INDEX('Financial calcs'!$F$185:$CG$185,MATCH('Monthly financials'!DI$20,'Financial calcs'!$F$16:$CG$16,0)),0)</f>
        <v>0</v>
      </c>
      <c r="DJ147" s="1096">
        <f>DJ$25*IFERROR(INDEX('Financial calcs'!$F$185:$CG$185,MATCH('Monthly financials'!DJ$20,'Financial calcs'!$F$16:$CG$16,0)),0)</f>
        <v>0</v>
      </c>
      <c r="DK147" s="1096">
        <f>DK$25*IFERROR(INDEX('Financial calcs'!$F$185:$CG$185,MATCH('Monthly financials'!DK$20,'Financial calcs'!$F$16:$CG$16,0)),0)</f>
        <v>0</v>
      </c>
      <c r="DL147" s="1096">
        <f>DL$25*IFERROR(INDEX('Financial calcs'!$F$185:$CG$185,MATCH('Monthly financials'!DL$20,'Financial calcs'!$F$16:$CG$16,0)),0)</f>
        <v>0</v>
      </c>
      <c r="DM147" s="1096">
        <f>DM$25*IFERROR(INDEX('Financial calcs'!$F$185:$CG$185,MATCH('Monthly financials'!DM$20,'Financial calcs'!$F$16:$CG$16,0)),0)</f>
        <v>0</v>
      </c>
      <c r="DN147" s="1096">
        <f>DN$25*IFERROR(INDEX('Financial calcs'!$F$185:$CG$185,MATCH('Monthly financials'!DN$20,'Financial calcs'!$F$16:$CG$16,0)),0)</f>
        <v>0</v>
      </c>
      <c r="DO147" s="1096">
        <f>DO$25*IFERROR(INDEX('Financial calcs'!$F$185:$CG$185,MATCH('Monthly financials'!DO$20,'Financial calcs'!$F$16:$CG$16,0)),0)</f>
        <v>0</v>
      </c>
      <c r="DP147" s="1096">
        <f>DP$25*IFERROR(INDEX('Financial calcs'!$F$185:$CG$185,MATCH('Monthly financials'!DP$20,'Financial calcs'!$F$16:$CG$16,0)),0)</f>
        <v>0</v>
      </c>
      <c r="DQ147" s="1096">
        <f>DQ$25*IFERROR(INDEX('Financial calcs'!$F$185:$CG$185,MATCH('Monthly financials'!DQ$20,'Financial calcs'!$F$16:$CG$16,0)),0)</f>
        <v>0</v>
      </c>
      <c r="DR147" s="1096">
        <f>DR$25*IFERROR(INDEX('Financial calcs'!$F$185:$CG$185,MATCH('Monthly financials'!DR$20,'Financial calcs'!$F$16:$CG$16,0)),0)</f>
        <v>0</v>
      </c>
      <c r="DS147" s="1096">
        <f>DS$25*IFERROR(INDEX('Financial calcs'!$F$185:$CG$185,MATCH('Monthly financials'!DS$20,'Financial calcs'!$F$16:$CG$16,0)),0)</f>
        <v>0</v>
      </c>
      <c r="DT147" s="1096">
        <f>DT$25*IFERROR(INDEX('Financial calcs'!$F$185:$CG$185,MATCH('Monthly financials'!DT$20,'Financial calcs'!$F$16:$CG$16,0)),0)</f>
        <v>0</v>
      </c>
      <c r="DU147" s="1096">
        <f>DU$25*IFERROR(INDEX('Financial calcs'!$F$185:$CG$185,MATCH('Monthly financials'!DU$20,'Financial calcs'!$F$16:$CG$16,0)),0)</f>
        <v>0</v>
      </c>
    </row>
    <row r="148" spans="1:126" s="81" customFormat="1" ht="14.45" x14ac:dyDescent="0.3">
      <c r="A148" s="996" t="s">
        <v>1036</v>
      </c>
      <c r="B148" s="207"/>
      <c r="C148" s="207" t="s">
        <v>659</v>
      </c>
      <c r="E148" s="1096">
        <f t="shared" si="146"/>
        <v>0</v>
      </c>
      <c r="G148" s="1096">
        <f>G$25*IFERROR(INDEX('Financial calcs'!$F$186:$CG$186,MATCH('Monthly financials'!G$20,'Financial calcs'!$F$16:$CG$16,0)),0)</f>
        <v>0</v>
      </c>
      <c r="H148" s="1096">
        <f>H$25*IFERROR(INDEX('Financial calcs'!$F$186:$CG$186,MATCH('Monthly financials'!H$20,'Financial calcs'!$F$16:$CG$16,0)),0)</f>
        <v>0</v>
      </c>
      <c r="I148" s="1096">
        <f>I$25*IFERROR(INDEX('Financial calcs'!$F$186:$CG$186,MATCH('Monthly financials'!I$20,'Financial calcs'!$F$16:$CG$16,0)),0)</f>
        <v>0</v>
      </c>
      <c r="J148" s="1096">
        <f>J$25*IFERROR(INDEX('Financial calcs'!$F$186:$CG$186,MATCH('Monthly financials'!J$20,'Financial calcs'!$F$16:$CG$16,0)),0)</f>
        <v>0</v>
      </c>
      <c r="K148" s="1096">
        <f>K$25*IFERROR(INDEX('Financial calcs'!$F$186:$CG$186,MATCH('Monthly financials'!K$20,'Financial calcs'!$F$16:$CG$16,0)),0)</f>
        <v>0</v>
      </c>
      <c r="L148" s="1096">
        <f>L$25*IFERROR(INDEX('Financial calcs'!$F$186:$CG$186,MATCH('Monthly financials'!L$20,'Financial calcs'!$F$16:$CG$16,0)),0)</f>
        <v>0</v>
      </c>
      <c r="M148" s="1096">
        <f>M$25*IFERROR(INDEX('Financial calcs'!$F$186:$CG$186,MATCH('Monthly financials'!M$20,'Financial calcs'!$F$16:$CG$16,0)),0)</f>
        <v>0</v>
      </c>
      <c r="N148" s="1096">
        <f>N$25*IFERROR(INDEX('Financial calcs'!$F$186:$CG$186,MATCH('Monthly financials'!N$20,'Financial calcs'!$F$16:$CG$16,0)),0)</f>
        <v>0</v>
      </c>
      <c r="O148" s="1096">
        <f>O$25*IFERROR(INDEX('Financial calcs'!$F$186:$CG$186,MATCH('Monthly financials'!O$20,'Financial calcs'!$F$16:$CG$16,0)),0)</f>
        <v>0</v>
      </c>
      <c r="P148" s="1096">
        <f>P$25*IFERROR(INDEX('Financial calcs'!$F$186:$CG$186,MATCH('Monthly financials'!P$20,'Financial calcs'!$F$16:$CG$16,0)),0)</f>
        <v>0</v>
      </c>
      <c r="Q148" s="1096">
        <f>Q$25*IFERROR(INDEX('Financial calcs'!$F$186:$CG$186,MATCH('Monthly financials'!Q$20,'Financial calcs'!$F$16:$CG$16,0)),0)</f>
        <v>0</v>
      </c>
      <c r="R148" s="1096">
        <f>R$25*IFERROR(INDEX('Financial calcs'!$F$186:$CG$186,MATCH('Monthly financials'!R$20,'Financial calcs'!$F$16:$CG$16,0)),0)</f>
        <v>0</v>
      </c>
      <c r="S148" s="1096">
        <f>S$25*IFERROR(INDEX('Financial calcs'!$F$186:$CG$186,MATCH('Monthly financials'!S$20,'Financial calcs'!$F$16:$CG$16,0)),0)</f>
        <v>0</v>
      </c>
      <c r="T148" s="1096">
        <f>T$25*IFERROR(INDEX('Financial calcs'!$F$186:$CG$186,MATCH('Monthly financials'!T$20,'Financial calcs'!$F$16:$CG$16,0)),0)</f>
        <v>0</v>
      </c>
      <c r="U148" s="1096">
        <f>U$25*IFERROR(INDEX('Financial calcs'!$F$186:$CG$186,MATCH('Monthly financials'!U$20,'Financial calcs'!$F$16:$CG$16,0)),0)</f>
        <v>0</v>
      </c>
      <c r="V148" s="1096">
        <f>V$25*IFERROR(INDEX('Financial calcs'!$F$186:$CG$186,MATCH('Monthly financials'!V$20,'Financial calcs'!$F$16:$CG$16,0)),0)</f>
        <v>0</v>
      </c>
      <c r="W148" s="1096">
        <f>W$25*IFERROR(INDEX('Financial calcs'!$F$186:$CG$186,MATCH('Monthly financials'!W$20,'Financial calcs'!$F$16:$CG$16,0)),0)</f>
        <v>0</v>
      </c>
      <c r="X148" s="1096">
        <f>X$25*IFERROR(INDEX('Financial calcs'!$F$186:$CG$186,MATCH('Monthly financials'!X$20,'Financial calcs'!$F$16:$CG$16,0)),0)</f>
        <v>0</v>
      </c>
      <c r="Y148" s="1096">
        <f>Y$25*IFERROR(INDEX('Financial calcs'!$F$186:$CG$186,MATCH('Monthly financials'!Y$20,'Financial calcs'!$F$16:$CG$16,0)),0)</f>
        <v>0</v>
      </c>
      <c r="Z148" s="1096">
        <f>Z$25*IFERROR(INDEX('Financial calcs'!$F$186:$CG$186,MATCH('Monthly financials'!Z$20,'Financial calcs'!$F$16:$CG$16,0)),0)</f>
        <v>0</v>
      </c>
      <c r="AA148" s="1096">
        <f>AA$25*IFERROR(INDEX('Financial calcs'!$F$186:$CG$186,MATCH('Monthly financials'!AA$20,'Financial calcs'!$F$16:$CG$16,0)),0)</f>
        <v>0</v>
      </c>
      <c r="AB148" s="1096">
        <f>AB$25*IFERROR(INDEX('Financial calcs'!$F$186:$CG$186,MATCH('Monthly financials'!AB$20,'Financial calcs'!$F$16:$CG$16,0)),0)</f>
        <v>0</v>
      </c>
      <c r="AC148" s="1096">
        <f>AC$25*IFERROR(INDEX('Financial calcs'!$F$186:$CG$186,MATCH('Monthly financials'!AC$20,'Financial calcs'!$F$16:$CG$16,0)),0)</f>
        <v>0</v>
      </c>
      <c r="AD148" s="1096">
        <f>AD$25*IFERROR(INDEX('Financial calcs'!$F$186:$CG$186,MATCH('Monthly financials'!AD$20,'Financial calcs'!$F$16:$CG$16,0)),0)</f>
        <v>0</v>
      </c>
      <c r="AE148" s="1096">
        <f>AE$25*IFERROR(INDEX('Financial calcs'!$F$186:$CG$186,MATCH('Monthly financials'!AE$20,'Financial calcs'!$F$16:$CG$16,0)),0)</f>
        <v>0</v>
      </c>
      <c r="AF148" s="1096">
        <f>AF$25*IFERROR(INDEX('Financial calcs'!$F$186:$CG$186,MATCH('Monthly financials'!AF$20,'Financial calcs'!$F$16:$CG$16,0)),0)</f>
        <v>0</v>
      </c>
      <c r="AG148" s="1096">
        <f>AG$25*IFERROR(INDEX('Financial calcs'!$F$186:$CG$186,MATCH('Monthly financials'!AG$20,'Financial calcs'!$F$16:$CG$16,0)),0)</f>
        <v>0</v>
      </c>
      <c r="AH148" s="1096">
        <f>AH$25*IFERROR(INDEX('Financial calcs'!$F$186:$CG$186,MATCH('Monthly financials'!AH$20,'Financial calcs'!$F$16:$CG$16,0)),0)</f>
        <v>0</v>
      </c>
      <c r="AI148" s="1096">
        <f>AI$25*IFERROR(INDEX('Financial calcs'!$F$186:$CG$186,MATCH('Monthly financials'!AI$20,'Financial calcs'!$F$16:$CG$16,0)),0)</f>
        <v>0</v>
      </c>
      <c r="AJ148" s="1096">
        <f>AJ$25*IFERROR(INDEX('Financial calcs'!$F$186:$CG$186,MATCH('Monthly financials'!AJ$20,'Financial calcs'!$F$16:$CG$16,0)),0)</f>
        <v>0</v>
      </c>
      <c r="AK148" s="1096">
        <f>AK$25*IFERROR(INDEX('Financial calcs'!$F$186:$CG$186,MATCH('Monthly financials'!AK$20,'Financial calcs'!$F$16:$CG$16,0)),0)</f>
        <v>0</v>
      </c>
      <c r="AL148" s="1096">
        <f>AL$25*IFERROR(INDEX('Financial calcs'!$F$186:$CG$186,MATCH('Monthly financials'!AL$20,'Financial calcs'!$F$16:$CG$16,0)),0)</f>
        <v>0</v>
      </c>
      <c r="AM148" s="1096">
        <f>AM$25*IFERROR(INDEX('Financial calcs'!$F$186:$CG$186,MATCH('Monthly financials'!AM$20,'Financial calcs'!$F$16:$CG$16,0)),0)</f>
        <v>0</v>
      </c>
      <c r="AN148" s="1096">
        <f>AN$25*IFERROR(INDEX('Financial calcs'!$F$186:$CG$186,MATCH('Monthly financials'!AN$20,'Financial calcs'!$F$16:$CG$16,0)),0)</f>
        <v>0</v>
      </c>
      <c r="AO148" s="1096">
        <f>AO$25*IFERROR(INDEX('Financial calcs'!$F$186:$CG$186,MATCH('Monthly financials'!AO$20,'Financial calcs'!$F$16:$CG$16,0)),0)</f>
        <v>0</v>
      </c>
      <c r="AP148" s="1096">
        <f>AP$25*IFERROR(INDEX('Financial calcs'!$F$186:$CG$186,MATCH('Monthly financials'!AP$20,'Financial calcs'!$F$16:$CG$16,0)),0)</f>
        <v>0</v>
      </c>
      <c r="AQ148" s="1096">
        <f>AQ$25*IFERROR(INDEX('Financial calcs'!$F$186:$CG$186,MATCH('Monthly financials'!AQ$20,'Financial calcs'!$F$16:$CG$16,0)),0)</f>
        <v>0</v>
      </c>
      <c r="AR148" s="1096">
        <f>AR$25*IFERROR(INDEX('Financial calcs'!$F$186:$CG$186,MATCH('Monthly financials'!AR$20,'Financial calcs'!$F$16:$CG$16,0)),0)</f>
        <v>0</v>
      </c>
      <c r="AS148" s="1096">
        <f>AS$25*IFERROR(INDEX('Financial calcs'!$F$186:$CG$186,MATCH('Monthly financials'!AS$20,'Financial calcs'!$F$16:$CG$16,0)),0)</f>
        <v>0</v>
      </c>
      <c r="AT148" s="1096">
        <f>AT$25*IFERROR(INDEX('Financial calcs'!$F$186:$CG$186,MATCH('Monthly financials'!AT$20,'Financial calcs'!$F$16:$CG$16,0)),0)</f>
        <v>0</v>
      </c>
      <c r="AU148" s="1096">
        <f>AU$25*IFERROR(INDEX('Financial calcs'!$F$186:$CG$186,MATCH('Monthly financials'!AU$20,'Financial calcs'!$F$16:$CG$16,0)),0)</f>
        <v>0</v>
      </c>
      <c r="AV148" s="1096">
        <f>AV$25*IFERROR(INDEX('Financial calcs'!$F$186:$CG$186,MATCH('Monthly financials'!AV$20,'Financial calcs'!$F$16:$CG$16,0)),0)</f>
        <v>0</v>
      </c>
      <c r="AW148" s="1096">
        <f>AW$25*IFERROR(INDEX('Financial calcs'!$F$186:$CG$186,MATCH('Monthly financials'!AW$20,'Financial calcs'!$F$16:$CG$16,0)),0)</f>
        <v>0</v>
      </c>
      <c r="AX148" s="1096">
        <f>AX$25*IFERROR(INDEX('Financial calcs'!$F$186:$CG$186,MATCH('Monthly financials'!AX$20,'Financial calcs'!$F$16:$CG$16,0)),0)</f>
        <v>0</v>
      </c>
      <c r="AY148" s="1096">
        <f>AY$25*IFERROR(INDEX('Financial calcs'!$F$186:$CG$186,MATCH('Monthly financials'!AY$20,'Financial calcs'!$F$16:$CG$16,0)),0)</f>
        <v>0</v>
      </c>
      <c r="AZ148" s="1096">
        <f>AZ$25*IFERROR(INDEX('Financial calcs'!$F$186:$CG$186,MATCH('Monthly financials'!AZ$20,'Financial calcs'!$F$16:$CG$16,0)),0)</f>
        <v>0</v>
      </c>
      <c r="BA148" s="1096">
        <f>BA$25*IFERROR(INDEX('Financial calcs'!$F$186:$CG$186,MATCH('Monthly financials'!BA$20,'Financial calcs'!$F$16:$CG$16,0)),0)</f>
        <v>0</v>
      </c>
      <c r="BB148" s="1096">
        <f>BB$25*IFERROR(INDEX('Financial calcs'!$F$186:$CG$186,MATCH('Monthly financials'!BB$20,'Financial calcs'!$F$16:$CG$16,0)),0)</f>
        <v>0</v>
      </c>
      <c r="BC148" s="1096">
        <f>BC$25*IFERROR(INDEX('Financial calcs'!$F$186:$CG$186,MATCH('Monthly financials'!BC$20,'Financial calcs'!$F$16:$CG$16,0)),0)</f>
        <v>0</v>
      </c>
      <c r="BD148" s="1096">
        <f>BD$25*IFERROR(INDEX('Financial calcs'!$F$186:$CG$186,MATCH('Monthly financials'!BD$20,'Financial calcs'!$F$16:$CG$16,0)),0)</f>
        <v>0</v>
      </c>
      <c r="BE148" s="1096">
        <f>BE$25*IFERROR(INDEX('Financial calcs'!$F$186:$CG$186,MATCH('Monthly financials'!BE$20,'Financial calcs'!$F$16:$CG$16,0)),0)</f>
        <v>0</v>
      </c>
      <c r="BF148" s="1096">
        <f>BF$25*IFERROR(INDEX('Financial calcs'!$F$186:$CG$186,MATCH('Monthly financials'!BF$20,'Financial calcs'!$F$16:$CG$16,0)),0)</f>
        <v>0</v>
      </c>
      <c r="BG148" s="1096">
        <f>BG$25*IFERROR(INDEX('Financial calcs'!$F$186:$CG$186,MATCH('Monthly financials'!BG$20,'Financial calcs'!$F$16:$CG$16,0)),0)</f>
        <v>0</v>
      </c>
      <c r="BH148" s="1096">
        <f>BH$25*IFERROR(INDEX('Financial calcs'!$F$186:$CG$186,MATCH('Monthly financials'!BH$20,'Financial calcs'!$F$16:$CG$16,0)),0)</f>
        <v>0</v>
      </c>
      <c r="BI148" s="1096">
        <f>BI$25*IFERROR(INDEX('Financial calcs'!$F$186:$CG$186,MATCH('Monthly financials'!BI$20,'Financial calcs'!$F$16:$CG$16,0)),0)</f>
        <v>0</v>
      </c>
      <c r="BJ148" s="1096">
        <f>BJ$25*IFERROR(INDEX('Financial calcs'!$F$186:$CG$186,MATCH('Monthly financials'!BJ$20,'Financial calcs'!$F$16:$CG$16,0)),0)</f>
        <v>0</v>
      </c>
      <c r="BK148" s="1096">
        <f>BK$25*IFERROR(INDEX('Financial calcs'!$F$186:$CG$186,MATCH('Monthly financials'!BK$20,'Financial calcs'!$F$16:$CG$16,0)),0)</f>
        <v>0</v>
      </c>
      <c r="BL148" s="1096">
        <f>BL$25*IFERROR(INDEX('Financial calcs'!$F$186:$CG$186,MATCH('Monthly financials'!BL$20,'Financial calcs'!$F$16:$CG$16,0)),0)</f>
        <v>0</v>
      </c>
      <c r="BM148" s="1096">
        <f>BM$25*IFERROR(INDEX('Financial calcs'!$F$186:$CG$186,MATCH('Monthly financials'!BM$20,'Financial calcs'!$F$16:$CG$16,0)),0)</f>
        <v>0</v>
      </c>
      <c r="BN148" s="1096">
        <f>BN$25*IFERROR(INDEX('Financial calcs'!$F$186:$CG$186,MATCH('Monthly financials'!BN$20,'Financial calcs'!$F$16:$CG$16,0)),0)</f>
        <v>0</v>
      </c>
      <c r="BO148" s="1096">
        <f>BO$25*IFERROR(INDEX('Financial calcs'!$F$186:$CG$186,MATCH('Monthly financials'!BO$20,'Financial calcs'!$F$16:$CG$16,0)),0)</f>
        <v>0</v>
      </c>
      <c r="BP148" s="1096">
        <f>BP$25*IFERROR(INDEX('Financial calcs'!$F$186:$CG$186,MATCH('Monthly financials'!BP$20,'Financial calcs'!$F$16:$CG$16,0)),0)</f>
        <v>0</v>
      </c>
      <c r="BQ148" s="1096">
        <f>BQ$25*IFERROR(INDEX('Financial calcs'!$F$186:$CG$186,MATCH('Monthly financials'!BQ$20,'Financial calcs'!$F$16:$CG$16,0)),0)</f>
        <v>0</v>
      </c>
      <c r="BR148" s="1096">
        <f>BR$25*IFERROR(INDEX('Financial calcs'!$F$186:$CG$186,MATCH('Monthly financials'!BR$20,'Financial calcs'!$F$16:$CG$16,0)),0)</f>
        <v>0</v>
      </c>
      <c r="BS148" s="1096">
        <f>BS$25*IFERROR(INDEX('Financial calcs'!$F$186:$CG$186,MATCH('Monthly financials'!BS$20,'Financial calcs'!$F$16:$CG$16,0)),0)</f>
        <v>0</v>
      </c>
      <c r="BT148" s="1096">
        <f>BT$25*IFERROR(INDEX('Financial calcs'!$F$186:$CG$186,MATCH('Monthly financials'!BT$20,'Financial calcs'!$F$16:$CG$16,0)),0)</f>
        <v>0</v>
      </c>
      <c r="BU148" s="1096">
        <f>BU$25*IFERROR(INDEX('Financial calcs'!$F$186:$CG$186,MATCH('Monthly financials'!BU$20,'Financial calcs'!$F$16:$CG$16,0)),0)</f>
        <v>0</v>
      </c>
      <c r="BV148" s="1096">
        <f>BV$25*IFERROR(INDEX('Financial calcs'!$F$186:$CG$186,MATCH('Monthly financials'!BV$20,'Financial calcs'!$F$16:$CG$16,0)),0)</f>
        <v>0</v>
      </c>
      <c r="BW148" s="1096">
        <f>BW$25*IFERROR(INDEX('Financial calcs'!$F$186:$CG$186,MATCH('Monthly financials'!BW$20,'Financial calcs'!$F$16:$CG$16,0)),0)</f>
        <v>0</v>
      </c>
      <c r="BX148" s="1096">
        <f>BX$25*IFERROR(INDEX('Financial calcs'!$F$186:$CG$186,MATCH('Monthly financials'!BX$20,'Financial calcs'!$F$16:$CG$16,0)),0)</f>
        <v>0</v>
      </c>
      <c r="BY148" s="1096">
        <f>BY$25*IFERROR(INDEX('Financial calcs'!$F$186:$CG$186,MATCH('Monthly financials'!BY$20,'Financial calcs'!$F$16:$CG$16,0)),0)</f>
        <v>0</v>
      </c>
      <c r="BZ148" s="1096">
        <f>BZ$25*IFERROR(INDEX('Financial calcs'!$F$186:$CG$186,MATCH('Monthly financials'!BZ$20,'Financial calcs'!$F$16:$CG$16,0)),0)</f>
        <v>0</v>
      </c>
      <c r="CA148" s="1096">
        <f>CA$25*IFERROR(INDEX('Financial calcs'!$F$186:$CG$186,MATCH('Monthly financials'!CA$20,'Financial calcs'!$F$16:$CG$16,0)),0)</f>
        <v>0</v>
      </c>
      <c r="CB148" s="1096">
        <f>CB$25*IFERROR(INDEX('Financial calcs'!$F$186:$CG$186,MATCH('Monthly financials'!CB$20,'Financial calcs'!$F$16:$CG$16,0)),0)</f>
        <v>0</v>
      </c>
      <c r="CC148" s="1096">
        <f>CC$25*IFERROR(INDEX('Financial calcs'!$F$186:$CG$186,MATCH('Monthly financials'!CC$20,'Financial calcs'!$F$16:$CG$16,0)),0)</f>
        <v>0</v>
      </c>
      <c r="CD148" s="1096">
        <f>CD$25*IFERROR(INDEX('Financial calcs'!$F$186:$CG$186,MATCH('Monthly financials'!CD$20,'Financial calcs'!$F$16:$CG$16,0)),0)</f>
        <v>0</v>
      </c>
      <c r="CE148" s="1096">
        <f>CE$25*IFERROR(INDEX('Financial calcs'!$F$186:$CG$186,MATCH('Monthly financials'!CE$20,'Financial calcs'!$F$16:$CG$16,0)),0)</f>
        <v>0</v>
      </c>
      <c r="CF148" s="1096">
        <f>CF$25*IFERROR(INDEX('Financial calcs'!$F$186:$CG$186,MATCH('Monthly financials'!CF$20,'Financial calcs'!$F$16:$CG$16,0)),0)</f>
        <v>0</v>
      </c>
      <c r="CG148" s="1096">
        <f>CG$25*IFERROR(INDEX('Financial calcs'!$F$186:$CG$186,MATCH('Monthly financials'!CG$20,'Financial calcs'!$F$16:$CG$16,0)),0)</f>
        <v>0</v>
      </c>
      <c r="CH148" s="1096">
        <f>CH$25*IFERROR(INDEX('Financial calcs'!$F$186:$CG$186,MATCH('Monthly financials'!CH$20,'Financial calcs'!$F$16:$CG$16,0)),0)</f>
        <v>0</v>
      </c>
      <c r="CI148" s="1096">
        <f>CI$25*IFERROR(INDEX('Financial calcs'!$F$186:$CG$186,MATCH('Monthly financials'!CI$20,'Financial calcs'!$F$16:$CG$16,0)),0)</f>
        <v>0</v>
      </c>
      <c r="CJ148" s="1096">
        <f>CJ$25*IFERROR(INDEX('Financial calcs'!$F$186:$CG$186,MATCH('Monthly financials'!CJ$20,'Financial calcs'!$F$16:$CG$16,0)),0)</f>
        <v>0</v>
      </c>
      <c r="CK148" s="1096">
        <f>CK$25*IFERROR(INDEX('Financial calcs'!$F$186:$CG$186,MATCH('Monthly financials'!CK$20,'Financial calcs'!$F$16:$CG$16,0)),0)</f>
        <v>0</v>
      </c>
      <c r="CL148" s="1096">
        <f>CL$25*IFERROR(INDEX('Financial calcs'!$F$186:$CG$186,MATCH('Monthly financials'!CL$20,'Financial calcs'!$F$16:$CG$16,0)),0)</f>
        <v>0</v>
      </c>
      <c r="CM148" s="1096">
        <f>CM$25*IFERROR(INDEX('Financial calcs'!$F$186:$CG$186,MATCH('Monthly financials'!CM$20,'Financial calcs'!$F$16:$CG$16,0)),0)</f>
        <v>0</v>
      </c>
      <c r="CN148" s="1096">
        <f>CN$25*IFERROR(INDEX('Financial calcs'!$F$186:$CG$186,MATCH('Monthly financials'!CN$20,'Financial calcs'!$F$16:$CG$16,0)),0)</f>
        <v>0</v>
      </c>
      <c r="CO148" s="1096">
        <f>CO$25*IFERROR(INDEX('Financial calcs'!$F$186:$CG$186,MATCH('Monthly financials'!CO$20,'Financial calcs'!$F$16:$CG$16,0)),0)</f>
        <v>0</v>
      </c>
      <c r="CP148" s="1096">
        <f>CP$25*IFERROR(INDEX('Financial calcs'!$F$186:$CG$186,MATCH('Monthly financials'!CP$20,'Financial calcs'!$F$16:$CG$16,0)),0)</f>
        <v>0</v>
      </c>
      <c r="CQ148" s="1096">
        <f>CQ$25*IFERROR(INDEX('Financial calcs'!$F$186:$CG$186,MATCH('Monthly financials'!CQ$20,'Financial calcs'!$F$16:$CG$16,0)),0)</f>
        <v>0</v>
      </c>
      <c r="CR148" s="1096">
        <f>CR$25*IFERROR(INDEX('Financial calcs'!$F$186:$CG$186,MATCH('Monthly financials'!CR$20,'Financial calcs'!$F$16:$CG$16,0)),0)</f>
        <v>0</v>
      </c>
      <c r="CS148" s="1096">
        <f>CS$25*IFERROR(INDEX('Financial calcs'!$F$186:$CG$186,MATCH('Monthly financials'!CS$20,'Financial calcs'!$F$16:$CG$16,0)),0)</f>
        <v>0</v>
      </c>
      <c r="CT148" s="1096">
        <f>CT$25*IFERROR(INDEX('Financial calcs'!$F$186:$CG$186,MATCH('Monthly financials'!CT$20,'Financial calcs'!$F$16:$CG$16,0)),0)</f>
        <v>0</v>
      </c>
      <c r="CU148" s="1096">
        <f>CU$25*IFERROR(INDEX('Financial calcs'!$F$186:$CG$186,MATCH('Monthly financials'!CU$20,'Financial calcs'!$F$16:$CG$16,0)),0)</f>
        <v>0</v>
      </c>
      <c r="CV148" s="1096">
        <f>CV$25*IFERROR(INDEX('Financial calcs'!$F$186:$CG$186,MATCH('Monthly financials'!CV$20,'Financial calcs'!$F$16:$CG$16,0)),0)</f>
        <v>0</v>
      </c>
      <c r="CW148" s="1096">
        <f>CW$25*IFERROR(INDEX('Financial calcs'!$F$186:$CG$186,MATCH('Monthly financials'!CW$20,'Financial calcs'!$F$16:$CG$16,0)),0)</f>
        <v>0</v>
      </c>
      <c r="CX148" s="1096">
        <f>CX$25*IFERROR(INDEX('Financial calcs'!$F$186:$CG$186,MATCH('Monthly financials'!CX$20,'Financial calcs'!$F$16:$CG$16,0)),0)</f>
        <v>0</v>
      </c>
      <c r="CY148" s="1096">
        <f>CY$25*IFERROR(INDEX('Financial calcs'!$F$186:$CG$186,MATCH('Monthly financials'!CY$20,'Financial calcs'!$F$16:$CG$16,0)),0)</f>
        <v>0</v>
      </c>
      <c r="CZ148" s="1096">
        <f>CZ$25*IFERROR(INDEX('Financial calcs'!$F$186:$CG$186,MATCH('Monthly financials'!CZ$20,'Financial calcs'!$F$16:$CG$16,0)),0)</f>
        <v>0</v>
      </c>
      <c r="DA148" s="1096">
        <f>DA$25*IFERROR(INDEX('Financial calcs'!$F$186:$CG$186,MATCH('Monthly financials'!DA$20,'Financial calcs'!$F$16:$CG$16,0)),0)</f>
        <v>0</v>
      </c>
      <c r="DB148" s="1096">
        <f>DB$25*IFERROR(INDEX('Financial calcs'!$F$186:$CG$186,MATCH('Monthly financials'!DB$20,'Financial calcs'!$F$16:$CG$16,0)),0)</f>
        <v>0</v>
      </c>
      <c r="DC148" s="1096">
        <f>DC$25*IFERROR(INDEX('Financial calcs'!$F$186:$CG$186,MATCH('Monthly financials'!DC$20,'Financial calcs'!$F$16:$CG$16,0)),0)</f>
        <v>0</v>
      </c>
      <c r="DD148" s="1096">
        <f>DD$25*IFERROR(INDEX('Financial calcs'!$F$186:$CG$186,MATCH('Monthly financials'!DD$20,'Financial calcs'!$F$16:$CG$16,0)),0)</f>
        <v>0</v>
      </c>
      <c r="DE148" s="1096">
        <f>DE$25*IFERROR(INDEX('Financial calcs'!$F$186:$CG$186,MATCH('Monthly financials'!DE$20,'Financial calcs'!$F$16:$CG$16,0)),0)</f>
        <v>0</v>
      </c>
      <c r="DF148" s="1096">
        <f>DF$25*IFERROR(INDEX('Financial calcs'!$F$186:$CG$186,MATCH('Monthly financials'!DF$20,'Financial calcs'!$F$16:$CG$16,0)),0)</f>
        <v>0</v>
      </c>
      <c r="DG148" s="1096">
        <f>DG$25*IFERROR(INDEX('Financial calcs'!$F$186:$CG$186,MATCH('Monthly financials'!DG$20,'Financial calcs'!$F$16:$CG$16,0)),0)</f>
        <v>0</v>
      </c>
      <c r="DH148" s="1096">
        <f>DH$25*IFERROR(INDEX('Financial calcs'!$F$186:$CG$186,MATCH('Monthly financials'!DH$20,'Financial calcs'!$F$16:$CG$16,0)),0)</f>
        <v>0</v>
      </c>
      <c r="DI148" s="1096">
        <f>DI$25*IFERROR(INDEX('Financial calcs'!$F$186:$CG$186,MATCH('Monthly financials'!DI$20,'Financial calcs'!$F$16:$CG$16,0)),0)</f>
        <v>0</v>
      </c>
      <c r="DJ148" s="1096">
        <f>DJ$25*IFERROR(INDEX('Financial calcs'!$F$186:$CG$186,MATCH('Monthly financials'!DJ$20,'Financial calcs'!$F$16:$CG$16,0)),0)</f>
        <v>0</v>
      </c>
      <c r="DK148" s="1096">
        <f>DK$25*IFERROR(INDEX('Financial calcs'!$F$186:$CG$186,MATCH('Monthly financials'!DK$20,'Financial calcs'!$F$16:$CG$16,0)),0)</f>
        <v>0</v>
      </c>
      <c r="DL148" s="1096">
        <f>DL$25*IFERROR(INDEX('Financial calcs'!$F$186:$CG$186,MATCH('Monthly financials'!DL$20,'Financial calcs'!$F$16:$CG$16,0)),0)</f>
        <v>0</v>
      </c>
      <c r="DM148" s="1096">
        <f>DM$25*IFERROR(INDEX('Financial calcs'!$F$186:$CG$186,MATCH('Monthly financials'!DM$20,'Financial calcs'!$F$16:$CG$16,0)),0)</f>
        <v>0</v>
      </c>
      <c r="DN148" s="1096">
        <f>DN$25*IFERROR(INDEX('Financial calcs'!$F$186:$CG$186,MATCH('Monthly financials'!DN$20,'Financial calcs'!$F$16:$CG$16,0)),0)</f>
        <v>0</v>
      </c>
      <c r="DO148" s="1096">
        <f>DO$25*IFERROR(INDEX('Financial calcs'!$F$186:$CG$186,MATCH('Monthly financials'!DO$20,'Financial calcs'!$F$16:$CG$16,0)),0)</f>
        <v>0</v>
      </c>
      <c r="DP148" s="1096">
        <f>DP$25*IFERROR(INDEX('Financial calcs'!$F$186:$CG$186,MATCH('Monthly financials'!DP$20,'Financial calcs'!$F$16:$CG$16,0)),0)</f>
        <v>0</v>
      </c>
      <c r="DQ148" s="1096">
        <f>DQ$25*IFERROR(INDEX('Financial calcs'!$F$186:$CG$186,MATCH('Monthly financials'!DQ$20,'Financial calcs'!$F$16:$CG$16,0)),0)</f>
        <v>0</v>
      </c>
      <c r="DR148" s="1096">
        <f>DR$25*IFERROR(INDEX('Financial calcs'!$F$186:$CG$186,MATCH('Monthly financials'!DR$20,'Financial calcs'!$F$16:$CG$16,0)),0)</f>
        <v>0</v>
      </c>
      <c r="DS148" s="1096">
        <f>DS$25*IFERROR(INDEX('Financial calcs'!$F$186:$CG$186,MATCH('Monthly financials'!DS$20,'Financial calcs'!$F$16:$CG$16,0)),0)</f>
        <v>0</v>
      </c>
      <c r="DT148" s="1096">
        <f>DT$25*IFERROR(INDEX('Financial calcs'!$F$186:$CG$186,MATCH('Monthly financials'!DT$20,'Financial calcs'!$F$16:$CG$16,0)),0)</f>
        <v>0</v>
      </c>
      <c r="DU148" s="1096">
        <f>DU$25*IFERROR(INDEX('Financial calcs'!$F$186:$CG$186,MATCH('Monthly financials'!DU$20,'Financial calcs'!$F$16:$CG$16,0)),0)</f>
        <v>0</v>
      </c>
    </row>
    <row r="149" spans="1:126" s="81" customFormat="1" ht="14.45" x14ac:dyDescent="0.3">
      <c r="A149" s="995" t="s">
        <v>1032</v>
      </c>
      <c r="B149" s="207"/>
      <c r="C149" s="207" t="s">
        <v>1105</v>
      </c>
      <c r="E149" s="1096">
        <f t="shared" ca="1" si="146"/>
        <v>-8795.433176369861</v>
      </c>
      <c r="F149" s="114"/>
      <c r="G149" s="114">
        <f ca="1">(-IF(Inputs!$E$117="Revenue",G$139*((Inputs!$E$125*G$82)+(Inputs!$E$126*G$87))/G$27,0)-IF(Inputs!$E$117="Fixed amount",G$100*((G$82*Inputs!$E$123)+(Inputs!$E$124*G$87))/Days_in_year,0))*G$25</f>
        <v>0</v>
      </c>
      <c r="H149" s="114">
        <f ca="1">(-IF(Inputs!$E$117="Revenue",H$139*((Inputs!$E$125*H$82)+(Inputs!$E$126*H$87))/H$27,0)-IF(Inputs!$E$117="Fixed amount",H$100*((H$82*Inputs!$E$123)+(Inputs!$E$124*H$87))/Days_in_year,0))*H$25</f>
        <v>0</v>
      </c>
      <c r="I149" s="114">
        <f ca="1">(-IF(Inputs!$E$117="Revenue",I$139*((Inputs!$E$125*I$82)+(Inputs!$E$126*I$87))/I$27,0)-IF(Inputs!$E$117="Fixed amount",I$100*((I$82*Inputs!$E$123)+(Inputs!$E$124*I$87))/Days_in_year,0))*I$25</f>
        <v>0</v>
      </c>
      <c r="J149" s="114">
        <f ca="1">(-IF(Inputs!$E$117="Revenue",J$139*((Inputs!$E$125*J$82)+(Inputs!$E$126*J$87))/J$27,0)-IF(Inputs!$E$117="Fixed amount",J$100*((J$82*Inputs!$E$123)+(Inputs!$E$124*J$87))/Days_in_year,0))*J$25</f>
        <v>0</v>
      </c>
      <c r="K149" s="114">
        <f ca="1">(-IF(Inputs!$E$117="Revenue",K$139*((Inputs!$E$125*K$82)+(Inputs!$E$126*K$87))/K$27,0)-IF(Inputs!$E$117="Fixed amount",K$100*((K$82*Inputs!$E$123)+(Inputs!$E$124*K$87))/Days_in_year,0))*K$25</f>
        <v>0</v>
      </c>
      <c r="L149" s="114">
        <f ca="1">(-IF(Inputs!$E$117="Revenue",L$139*((Inputs!$E$125*L$82)+(Inputs!$E$126*L$87))/L$27,0)-IF(Inputs!$E$117="Fixed amount",L$100*((L$82*Inputs!$E$123)+(Inputs!$E$124*L$87))/Days_in_year,0))*L$25</f>
        <v>0</v>
      </c>
      <c r="M149" s="114">
        <f ca="1">(-IF(Inputs!$E$117="Revenue",M$139*((Inputs!$E$125*M$82)+(Inputs!$E$126*M$87))/M$27,0)-IF(Inputs!$E$117="Fixed amount",M$100*((M$82*Inputs!$E$123)+(Inputs!$E$124*M$87))/Days_in_year,0))*M$25</f>
        <v>0</v>
      </c>
      <c r="N149" s="114">
        <f ca="1">(-IF(Inputs!$E$117="Revenue",N$139*((Inputs!$E$125*N$82)+(Inputs!$E$126*N$87))/N$27,0)-IF(Inputs!$E$117="Fixed amount",N$100*((N$82*Inputs!$E$123)+(Inputs!$E$124*N$87))/Days_in_year,0))*N$25</f>
        <v>0</v>
      </c>
      <c r="O149" s="114">
        <f ca="1">(-IF(Inputs!$E$117="Revenue",O$139*((Inputs!$E$125*O$82)+(Inputs!$E$126*O$87))/O$27,0)-IF(Inputs!$E$117="Fixed amount",O$100*((O$82*Inputs!$E$123)+(Inputs!$E$124*O$87))/Days_in_year,0))*O$25</f>
        <v>0</v>
      </c>
      <c r="P149" s="114">
        <f ca="1">(-IF(Inputs!$E$117="Revenue",P$139*((Inputs!$E$125*P$82)+(Inputs!$E$126*P$87))/P$27,0)-IF(Inputs!$E$117="Fixed amount",P$100*((P$82*Inputs!$E$123)+(Inputs!$E$124*P$87))/Days_in_year,0))*P$25</f>
        <v>0</v>
      </c>
      <c r="Q149" s="114">
        <f ca="1">(-IF(Inputs!$E$117="Revenue",Q$139*((Inputs!$E$125*Q$82)+(Inputs!$E$126*Q$87))/Q$27,0)-IF(Inputs!$E$117="Fixed amount",Q$100*((Q$82*Inputs!$E$123)+(Inputs!$E$124*Q$87))/Days_in_year,0))*Q$25</f>
        <v>0</v>
      </c>
      <c r="R149" s="114">
        <f ca="1">(-IF(Inputs!$E$117="Revenue",R$139*((Inputs!$E$125*R$82)+(Inputs!$E$126*R$87))/R$27,0)-IF(Inputs!$E$117="Fixed amount",R$100*((R$82*Inputs!$E$123)+(Inputs!$E$124*R$87))/Days_in_year,0))*R$25</f>
        <v>0</v>
      </c>
      <c r="S149" s="114">
        <f ca="1">(-IF(Inputs!$E$117="Revenue",S$139*((Inputs!$E$125*S$82)+(Inputs!$E$126*S$87))/S$27,0)-IF(Inputs!$E$117="Fixed amount",S$100*((S$82*Inputs!$E$123)+(Inputs!$E$124*S$87))/Days_in_year,0))*S$25</f>
        <v>-486.23287671232879</v>
      </c>
      <c r="T149" s="114">
        <f ca="1">(-IF(Inputs!$E$117="Revenue",T$139*((Inputs!$E$125*T$82)+(Inputs!$E$126*T$87))/T$27,0)-IF(Inputs!$E$117="Fixed amount",T$100*((T$82*Inputs!$E$123)+(Inputs!$E$124*T$87))/Days_in_year,0))*T$25</f>
        <v>-439.17808219178085</v>
      </c>
      <c r="U149" s="114">
        <f ca="1">(-IF(Inputs!$E$117="Revenue",U$139*((Inputs!$E$125*U$82)+(Inputs!$E$126*U$87))/U$27,0)-IF(Inputs!$E$117="Fixed amount",U$100*((U$82*Inputs!$E$123)+(Inputs!$E$124*U$87))/Days_in_year,0))*U$25</f>
        <v>-486.23287671232879</v>
      </c>
      <c r="V149" s="114">
        <f ca="1">(-IF(Inputs!$E$117="Revenue",V$139*((Inputs!$E$125*V$82)+(Inputs!$E$126*V$87))/V$27,0)-IF(Inputs!$E$117="Fixed amount",V$100*((V$82*Inputs!$E$123)+(Inputs!$E$124*V$87))/Days_in_year,0))*V$25</f>
        <v>-482.31164383561639</v>
      </c>
      <c r="W149" s="114">
        <f ca="1">(-IF(Inputs!$E$117="Revenue",W$139*((Inputs!$E$125*W$82)+(Inputs!$E$126*W$87))/W$27,0)-IF(Inputs!$E$117="Fixed amount",W$100*((W$82*Inputs!$E$123)+(Inputs!$E$124*W$87))/Days_in_year,0))*W$25</f>
        <v>-498.38869863013696</v>
      </c>
      <c r="X149" s="114">
        <f ca="1">(-IF(Inputs!$E$117="Revenue",X$139*((Inputs!$E$125*X$82)+(Inputs!$E$126*X$87))/X$27,0)-IF(Inputs!$E$117="Fixed amount",X$100*((X$82*Inputs!$E$123)+(Inputs!$E$124*X$87))/Days_in_year,0))*X$25</f>
        <v>-482.31164383561639</v>
      </c>
      <c r="Y149" s="114">
        <f ca="1">(-IF(Inputs!$E$117="Revenue",Y$139*((Inputs!$E$125*Y$82)+(Inputs!$E$126*Y$87))/Y$27,0)-IF(Inputs!$E$117="Fixed amount",Y$100*((Y$82*Inputs!$E$123)+(Inputs!$E$124*Y$87))/Days_in_year,0))*Y$25</f>
        <v>-498.38869863013696</v>
      </c>
      <c r="Z149" s="114">
        <f ca="1">(-IF(Inputs!$E$117="Revenue",Z$139*((Inputs!$E$125*Z$82)+(Inputs!$E$126*Z$87))/Z$27,0)-IF(Inputs!$E$117="Fixed amount",Z$100*((Z$82*Inputs!$E$123)+(Inputs!$E$124*Z$87))/Days_in_year,0))*Z$25</f>
        <v>-498.38869863013696</v>
      </c>
      <c r="AA149" s="114">
        <f ca="1">(-IF(Inputs!$E$117="Revenue",AA$139*((Inputs!$E$125*AA$82)+(Inputs!$E$126*AA$87))/AA$27,0)-IF(Inputs!$E$117="Fixed amount",AA$100*((AA$82*Inputs!$E$123)+(Inputs!$E$124*AA$87))/Days_in_year,0))*AA$25</f>
        <v>-482.31164383561639</v>
      </c>
      <c r="AB149" s="114">
        <f ca="1">(-IF(Inputs!$E$117="Revenue",AB$139*((Inputs!$E$125*AB$82)+(Inputs!$E$126*AB$87))/AB$27,0)-IF(Inputs!$E$117="Fixed amount",AB$100*((AB$82*Inputs!$E$123)+(Inputs!$E$124*AB$87))/Days_in_year,0))*AB$25</f>
        <v>-498.38869863013696</v>
      </c>
      <c r="AC149" s="114">
        <f ca="1">(-IF(Inputs!$E$117="Revenue",AC$139*((Inputs!$E$125*AC$82)+(Inputs!$E$126*AC$87))/AC$27,0)-IF(Inputs!$E$117="Fixed amount",AC$100*((AC$82*Inputs!$E$123)+(Inputs!$E$124*AC$87))/Days_in_year,0))*AC$25</f>
        <v>-482.31164383561639</v>
      </c>
      <c r="AD149" s="114">
        <f ca="1">(-IF(Inputs!$E$117="Revenue",AD$139*((Inputs!$E$125*AD$82)+(Inputs!$E$126*AD$87))/AD$27,0)-IF(Inputs!$E$117="Fixed amount",AD$100*((AD$82*Inputs!$E$123)+(Inputs!$E$124*AD$87))/Days_in_year,0))*AD$25</f>
        <v>-498.38869863013696</v>
      </c>
      <c r="AE149" s="114">
        <f ca="1">(-IF(Inputs!$E$117="Revenue",AE$139*((Inputs!$E$125*AE$82)+(Inputs!$E$126*AE$87))/AE$27,0)-IF(Inputs!$E$117="Fixed amount",AE$100*((AE$82*Inputs!$E$123)+(Inputs!$E$124*AE$87))/Days_in_year,0))*AE$25</f>
        <v>-498.38869863013696</v>
      </c>
      <c r="AF149" s="114">
        <f ca="1">(-IF(Inputs!$E$117="Revenue",AF$139*((Inputs!$E$125*AF$82)+(Inputs!$E$126*AF$87))/AF$27,0)-IF(Inputs!$E$117="Fixed amount",AF$100*((AF$82*Inputs!$E$123)+(Inputs!$E$124*AF$87))/Days_in_year,0))*AF$25</f>
        <v>-466.23458904109594</v>
      </c>
      <c r="AG149" s="114">
        <f ca="1">(-IF(Inputs!$E$117="Revenue",AG$139*((Inputs!$E$125*AG$82)+(Inputs!$E$126*AG$87))/AG$27,0)-IF(Inputs!$E$117="Fixed amount",AG$100*((AG$82*Inputs!$E$123)+(Inputs!$E$124*AG$87))/Days_in_year,0))*AG$25</f>
        <v>-498.38869863013696</v>
      </c>
      <c r="AH149" s="114">
        <f ca="1">(-IF(Inputs!$E$117="Revenue",AH$139*((Inputs!$E$125*AH$82)+(Inputs!$E$126*AH$87))/AH$27,0)-IF(Inputs!$E$117="Fixed amount",AH$100*((AH$82*Inputs!$E$123)+(Inputs!$E$124*AH$87))/Days_in_year,0))*AH$25</f>
        <v>-494.36943493150682</v>
      </c>
      <c r="AI149" s="114">
        <f ca="1">(-IF(Inputs!$E$117="Revenue",AI$139*((Inputs!$E$125*AI$82)+(Inputs!$E$126*AI$87))/AI$27,0)-IF(Inputs!$E$117="Fixed amount",AI$100*((AI$82*Inputs!$E$123)+(Inputs!$E$124*AI$87))/Days_in_year,0))*AI$25</f>
        <v>-510.8484160958904</v>
      </c>
      <c r="AJ149" s="114">
        <f ca="1">(-IF(Inputs!$E$117="Revenue",AJ$139*((Inputs!$E$125*AJ$82)+(Inputs!$E$126*AJ$87))/AJ$27,0)-IF(Inputs!$E$117="Fixed amount",AJ$100*((AJ$82*Inputs!$E$123)+(Inputs!$E$124*AJ$87))/Days_in_year,0))*AJ$25</f>
        <v>-494.36943493150682</v>
      </c>
      <c r="AK149" s="114">
        <f ca="1">(-IF(Inputs!$E$117="Revenue",AK$139*((Inputs!$E$125*AK$82)+(Inputs!$E$126*AK$87))/AK$27,0)-IF(Inputs!$E$117="Fixed amount",AK$100*((AK$82*Inputs!$E$123)+(Inputs!$E$124*AK$87))/Days_in_year,0))*AK$25</f>
        <v>0</v>
      </c>
      <c r="AL149" s="114">
        <f ca="1">(-IF(Inputs!$E$117="Revenue",AL$139*((Inputs!$E$125*AL$82)+(Inputs!$E$126*AL$87))/AL$27,0)-IF(Inputs!$E$117="Fixed amount",AL$100*((AL$82*Inputs!$E$123)+(Inputs!$E$124*AL$87))/Days_in_year,0))*AL$25</f>
        <v>0</v>
      </c>
      <c r="AM149" s="114">
        <f ca="1">(-IF(Inputs!$E$117="Revenue",AM$139*((Inputs!$E$125*AM$82)+(Inputs!$E$126*AM$87))/AM$27,0)-IF(Inputs!$E$117="Fixed amount",AM$100*((AM$82*Inputs!$E$123)+(Inputs!$E$124*AM$87))/Days_in_year,0))*AM$25</f>
        <v>0</v>
      </c>
      <c r="AN149" s="114">
        <f ca="1">(-IF(Inputs!$E$117="Revenue",AN$139*((Inputs!$E$125*AN$82)+(Inputs!$E$126*AN$87))/AN$27,0)-IF(Inputs!$E$117="Fixed amount",AN$100*((AN$82*Inputs!$E$123)+(Inputs!$E$124*AN$87))/Days_in_year,0))*AN$25</f>
        <v>0</v>
      </c>
      <c r="AO149" s="114">
        <f ca="1">(-IF(Inputs!$E$117="Revenue",AO$139*((Inputs!$E$125*AO$82)+(Inputs!$E$126*AO$87))/AO$27,0)-IF(Inputs!$E$117="Fixed amount",AO$100*((AO$82*Inputs!$E$123)+(Inputs!$E$124*AO$87))/Days_in_year,0))*AO$25</f>
        <v>0</v>
      </c>
      <c r="AP149" s="114">
        <f ca="1">(-IF(Inputs!$E$117="Revenue",AP$139*((Inputs!$E$125*AP$82)+(Inputs!$E$126*AP$87))/AP$27,0)-IF(Inputs!$E$117="Fixed amount",AP$100*((AP$82*Inputs!$E$123)+(Inputs!$E$124*AP$87))/Days_in_year,0))*AP$25</f>
        <v>0</v>
      </c>
      <c r="AQ149" s="114">
        <f ca="1">(-IF(Inputs!$E$117="Revenue",AQ$139*((Inputs!$E$125*AQ$82)+(Inputs!$E$126*AQ$87))/AQ$27,0)-IF(Inputs!$E$117="Fixed amount",AQ$100*((AQ$82*Inputs!$E$123)+(Inputs!$E$124*AQ$87))/Days_in_year,0))*AQ$25</f>
        <v>0</v>
      </c>
      <c r="AR149" s="114">
        <f ca="1">(-IF(Inputs!$E$117="Revenue",AR$139*((Inputs!$E$125*AR$82)+(Inputs!$E$126*AR$87))/AR$27,0)-IF(Inputs!$E$117="Fixed amount",AR$100*((AR$82*Inputs!$E$123)+(Inputs!$E$124*AR$87))/Days_in_year,0))*AR$25</f>
        <v>0</v>
      </c>
      <c r="AS149" s="114">
        <f ca="1">(-IF(Inputs!$E$117="Revenue",AS$139*((Inputs!$E$125*AS$82)+(Inputs!$E$126*AS$87))/AS$27,0)-IF(Inputs!$E$117="Fixed amount",AS$100*((AS$82*Inputs!$E$123)+(Inputs!$E$124*AS$87))/Days_in_year,0))*AS$25</f>
        <v>0</v>
      </c>
      <c r="AT149" s="114">
        <f ca="1">(-IF(Inputs!$E$117="Revenue",AT$139*((Inputs!$E$125*AT$82)+(Inputs!$E$126*AT$87))/AT$27,0)-IF(Inputs!$E$117="Fixed amount",AT$100*((AT$82*Inputs!$E$123)+(Inputs!$E$124*AT$87))/Days_in_year,0))*AT$25</f>
        <v>0</v>
      </c>
      <c r="AU149" s="114">
        <f ca="1">(-IF(Inputs!$E$117="Revenue",AU$139*((Inputs!$E$125*AU$82)+(Inputs!$E$126*AU$87))/AU$27,0)-IF(Inputs!$E$117="Fixed amount",AU$100*((AU$82*Inputs!$E$123)+(Inputs!$E$124*AU$87))/Days_in_year,0))*AU$25</f>
        <v>0</v>
      </c>
      <c r="AV149" s="114">
        <f ca="1">(-IF(Inputs!$E$117="Revenue",AV$139*((Inputs!$E$125*AV$82)+(Inputs!$E$126*AV$87))/AV$27,0)-IF(Inputs!$E$117="Fixed amount",AV$100*((AV$82*Inputs!$E$123)+(Inputs!$E$124*AV$87))/Days_in_year,0))*AV$25</f>
        <v>0</v>
      </c>
      <c r="AW149" s="114">
        <f ca="1">(-IF(Inputs!$E$117="Revenue",AW$139*((Inputs!$E$125*AW$82)+(Inputs!$E$126*AW$87))/AW$27,0)-IF(Inputs!$E$117="Fixed amount",AW$100*((AW$82*Inputs!$E$123)+(Inputs!$E$124*AW$87))/Days_in_year,0))*AW$25</f>
        <v>0</v>
      </c>
      <c r="AX149" s="114">
        <f ca="1">(-IF(Inputs!$E$117="Revenue",AX$139*((Inputs!$E$125*AX$82)+(Inputs!$E$126*AX$87))/AX$27,0)-IF(Inputs!$E$117="Fixed amount",AX$100*((AX$82*Inputs!$E$123)+(Inputs!$E$124*AX$87))/Days_in_year,0))*AX$25</f>
        <v>0</v>
      </c>
      <c r="AY149" s="114">
        <f ca="1">(-IF(Inputs!$E$117="Revenue",AY$139*((Inputs!$E$125*AY$82)+(Inputs!$E$126*AY$87))/AY$27,0)-IF(Inputs!$E$117="Fixed amount",AY$100*((AY$82*Inputs!$E$123)+(Inputs!$E$124*AY$87))/Days_in_year,0))*AY$25</f>
        <v>0</v>
      </c>
      <c r="AZ149" s="114">
        <f ca="1">(-IF(Inputs!$E$117="Revenue",AZ$139*((Inputs!$E$125*AZ$82)+(Inputs!$E$126*AZ$87))/AZ$27,0)-IF(Inputs!$E$117="Fixed amount",AZ$100*((AZ$82*Inputs!$E$123)+(Inputs!$E$124*AZ$87))/Days_in_year,0))*AZ$25</f>
        <v>0</v>
      </c>
      <c r="BA149" s="114">
        <f ca="1">(-IF(Inputs!$E$117="Revenue",BA$139*((Inputs!$E$125*BA$82)+(Inputs!$E$126*BA$87))/BA$27,0)-IF(Inputs!$E$117="Fixed amount",BA$100*((BA$82*Inputs!$E$123)+(Inputs!$E$124*BA$87))/Days_in_year,0))*BA$25</f>
        <v>0</v>
      </c>
      <c r="BB149" s="114">
        <f ca="1">(-IF(Inputs!$E$117="Revenue",BB$139*((Inputs!$E$125*BB$82)+(Inputs!$E$126*BB$87))/BB$27,0)-IF(Inputs!$E$117="Fixed amount",BB$100*((BB$82*Inputs!$E$123)+(Inputs!$E$124*BB$87))/Days_in_year,0))*BB$25</f>
        <v>0</v>
      </c>
      <c r="BC149" s="114">
        <f ca="1">(-IF(Inputs!$E$117="Revenue",BC$139*((Inputs!$E$125*BC$82)+(Inputs!$E$126*BC$87))/BC$27,0)-IF(Inputs!$E$117="Fixed amount",BC$100*((BC$82*Inputs!$E$123)+(Inputs!$E$124*BC$87))/Days_in_year,0))*BC$25</f>
        <v>0</v>
      </c>
      <c r="BD149" s="114">
        <f ca="1">(-IF(Inputs!$E$117="Revenue",BD$139*((Inputs!$E$125*BD$82)+(Inputs!$E$126*BD$87))/BD$27,0)-IF(Inputs!$E$117="Fixed amount",BD$100*((BD$82*Inputs!$E$123)+(Inputs!$E$124*BD$87))/Days_in_year,0))*BD$25</f>
        <v>0</v>
      </c>
      <c r="BE149" s="114">
        <f ca="1">(-IF(Inputs!$E$117="Revenue",BE$139*((Inputs!$E$125*BE$82)+(Inputs!$E$126*BE$87))/BE$27,0)-IF(Inputs!$E$117="Fixed amount",BE$100*((BE$82*Inputs!$E$123)+(Inputs!$E$124*BE$87))/Days_in_year,0))*BE$25</f>
        <v>0</v>
      </c>
      <c r="BF149" s="114">
        <f ca="1">(-IF(Inputs!$E$117="Revenue",BF$139*((Inputs!$E$125*BF$82)+(Inputs!$E$126*BF$87))/BF$27,0)-IF(Inputs!$E$117="Fixed amount",BF$100*((BF$82*Inputs!$E$123)+(Inputs!$E$124*BF$87))/Days_in_year,0))*BF$25</f>
        <v>0</v>
      </c>
      <c r="BG149" s="114">
        <f ca="1">(-IF(Inputs!$E$117="Revenue",BG$139*((Inputs!$E$125*BG$82)+(Inputs!$E$126*BG$87))/BG$27,0)-IF(Inputs!$E$117="Fixed amount",BG$100*((BG$82*Inputs!$E$123)+(Inputs!$E$124*BG$87))/Days_in_year,0))*BG$25</f>
        <v>0</v>
      </c>
      <c r="BH149" s="114">
        <f ca="1">(-IF(Inputs!$E$117="Revenue",BH$139*((Inputs!$E$125*BH$82)+(Inputs!$E$126*BH$87))/BH$27,0)-IF(Inputs!$E$117="Fixed amount",BH$100*((BH$82*Inputs!$E$123)+(Inputs!$E$124*BH$87))/Days_in_year,0))*BH$25</f>
        <v>0</v>
      </c>
      <c r="BI149" s="114">
        <f ca="1">(-IF(Inputs!$E$117="Revenue",BI$139*((Inputs!$E$125*BI$82)+(Inputs!$E$126*BI$87))/BI$27,0)-IF(Inputs!$E$117="Fixed amount",BI$100*((BI$82*Inputs!$E$123)+(Inputs!$E$124*BI$87))/Days_in_year,0))*BI$25</f>
        <v>0</v>
      </c>
      <c r="BJ149" s="114">
        <f ca="1">(-IF(Inputs!$E$117="Revenue",BJ$139*((Inputs!$E$125*BJ$82)+(Inputs!$E$126*BJ$87))/BJ$27,0)-IF(Inputs!$E$117="Fixed amount",BJ$100*((BJ$82*Inputs!$E$123)+(Inputs!$E$124*BJ$87))/Days_in_year,0))*BJ$25</f>
        <v>0</v>
      </c>
      <c r="BK149" s="114">
        <f ca="1">(-IF(Inputs!$E$117="Revenue",BK$139*((Inputs!$E$125*BK$82)+(Inputs!$E$126*BK$87))/BK$27,0)-IF(Inputs!$E$117="Fixed amount",BK$100*((BK$82*Inputs!$E$123)+(Inputs!$E$124*BK$87))/Days_in_year,0))*BK$25</f>
        <v>0</v>
      </c>
      <c r="BL149" s="114">
        <f ca="1">(-IF(Inputs!$E$117="Revenue",BL$139*((Inputs!$E$125*BL$82)+(Inputs!$E$126*BL$87))/BL$27,0)-IF(Inputs!$E$117="Fixed amount",BL$100*((BL$82*Inputs!$E$123)+(Inputs!$E$124*BL$87))/Days_in_year,0))*BL$25</f>
        <v>0</v>
      </c>
      <c r="BM149" s="114">
        <f ca="1">(-IF(Inputs!$E$117="Revenue",BM$139*((Inputs!$E$125*BM$82)+(Inputs!$E$126*BM$87))/BM$27,0)-IF(Inputs!$E$117="Fixed amount",BM$100*((BM$82*Inputs!$E$123)+(Inputs!$E$124*BM$87))/Days_in_year,0))*BM$25</f>
        <v>0</v>
      </c>
      <c r="BN149" s="114">
        <f ca="1">(-IF(Inputs!$E$117="Revenue",BN$139*((Inputs!$E$125*BN$82)+(Inputs!$E$126*BN$87))/BN$27,0)-IF(Inputs!$E$117="Fixed amount",BN$100*((BN$82*Inputs!$E$123)+(Inputs!$E$124*BN$87))/Days_in_year,0))*BN$25</f>
        <v>0</v>
      </c>
      <c r="BO149" s="114">
        <f ca="1">(-IF(Inputs!$E$117="Revenue",BO$139*((Inputs!$E$125*BO$82)+(Inputs!$E$126*BO$87))/BO$27,0)-IF(Inputs!$E$117="Fixed amount",BO$100*((BO$82*Inputs!$E$123)+(Inputs!$E$124*BO$87))/Days_in_year,0))*BO$25</f>
        <v>0</v>
      </c>
      <c r="BP149" s="114">
        <f ca="1">(-IF(Inputs!$E$117="Revenue",BP$139*((Inputs!$E$125*BP$82)+(Inputs!$E$126*BP$87))/BP$27,0)-IF(Inputs!$E$117="Fixed amount",BP$100*((BP$82*Inputs!$E$123)+(Inputs!$E$124*BP$87))/Days_in_year,0))*BP$25</f>
        <v>0</v>
      </c>
      <c r="BQ149" s="114">
        <f ca="1">(-IF(Inputs!$E$117="Revenue",BQ$139*((Inputs!$E$125*BQ$82)+(Inputs!$E$126*BQ$87))/BQ$27,0)-IF(Inputs!$E$117="Fixed amount",BQ$100*((BQ$82*Inputs!$E$123)+(Inputs!$E$124*BQ$87))/Days_in_year,0))*BQ$25</f>
        <v>0</v>
      </c>
      <c r="BR149" s="114">
        <f ca="1">(-IF(Inputs!$E$117="Revenue",BR$139*((Inputs!$E$125*BR$82)+(Inputs!$E$126*BR$87))/BR$27,0)-IF(Inputs!$E$117="Fixed amount",BR$100*((BR$82*Inputs!$E$123)+(Inputs!$E$124*BR$87))/Days_in_year,0))*BR$25</f>
        <v>0</v>
      </c>
      <c r="BS149" s="114">
        <f ca="1">(-IF(Inputs!$E$117="Revenue",BS$139*((Inputs!$E$125*BS$82)+(Inputs!$E$126*BS$87))/BS$27,0)-IF(Inputs!$E$117="Fixed amount",BS$100*((BS$82*Inputs!$E$123)+(Inputs!$E$124*BS$87))/Days_in_year,0))*BS$25</f>
        <v>0</v>
      </c>
      <c r="BT149" s="114">
        <f ca="1">(-IF(Inputs!$E$117="Revenue",BT$139*((Inputs!$E$125*BT$82)+(Inputs!$E$126*BT$87))/BT$27,0)-IF(Inputs!$E$117="Fixed amount",BT$100*((BT$82*Inputs!$E$123)+(Inputs!$E$124*BT$87))/Days_in_year,0))*BT$25</f>
        <v>0</v>
      </c>
      <c r="BU149" s="114">
        <f ca="1">(-IF(Inputs!$E$117="Revenue",BU$139*((Inputs!$E$125*BU$82)+(Inputs!$E$126*BU$87))/BU$27,0)-IF(Inputs!$E$117="Fixed amount",BU$100*((BU$82*Inputs!$E$123)+(Inputs!$E$124*BU$87))/Days_in_year,0))*BU$25</f>
        <v>0</v>
      </c>
      <c r="BV149" s="114">
        <f ca="1">(-IF(Inputs!$E$117="Revenue",BV$139*((Inputs!$E$125*BV$82)+(Inputs!$E$126*BV$87))/BV$27,0)-IF(Inputs!$E$117="Fixed amount",BV$100*((BV$82*Inputs!$E$123)+(Inputs!$E$124*BV$87))/Days_in_year,0))*BV$25</f>
        <v>0</v>
      </c>
      <c r="BW149" s="114">
        <f ca="1">(-IF(Inputs!$E$117="Revenue",BW$139*((Inputs!$E$125*BW$82)+(Inputs!$E$126*BW$87))/BW$27,0)-IF(Inputs!$E$117="Fixed amount",BW$100*((BW$82*Inputs!$E$123)+(Inputs!$E$124*BW$87))/Days_in_year,0))*BW$25</f>
        <v>0</v>
      </c>
      <c r="BX149" s="114">
        <f ca="1">(-IF(Inputs!$E$117="Revenue",BX$139*((Inputs!$E$125*BX$82)+(Inputs!$E$126*BX$87))/BX$27,0)-IF(Inputs!$E$117="Fixed amount",BX$100*((BX$82*Inputs!$E$123)+(Inputs!$E$124*BX$87))/Days_in_year,0))*BX$25</f>
        <v>0</v>
      </c>
      <c r="BY149" s="114">
        <f ca="1">(-IF(Inputs!$E$117="Revenue",BY$139*((Inputs!$E$125*BY$82)+(Inputs!$E$126*BY$87))/BY$27,0)-IF(Inputs!$E$117="Fixed amount",BY$100*((BY$82*Inputs!$E$123)+(Inputs!$E$124*BY$87))/Days_in_year,0))*BY$25</f>
        <v>0</v>
      </c>
      <c r="BZ149" s="114">
        <f ca="1">(-IF(Inputs!$E$117="Revenue",BZ$139*((Inputs!$E$125*BZ$82)+(Inputs!$E$126*BZ$87))/BZ$27,0)-IF(Inputs!$E$117="Fixed amount",BZ$100*((BZ$82*Inputs!$E$123)+(Inputs!$E$124*BZ$87))/Days_in_year,0))*BZ$25</f>
        <v>0</v>
      </c>
      <c r="CA149" s="114">
        <f ca="1">(-IF(Inputs!$E$117="Revenue",CA$139*((Inputs!$E$125*CA$82)+(Inputs!$E$126*CA$87))/CA$27,0)-IF(Inputs!$E$117="Fixed amount",CA$100*((CA$82*Inputs!$E$123)+(Inputs!$E$124*CA$87))/Days_in_year,0))*CA$25</f>
        <v>0</v>
      </c>
      <c r="CB149" s="114">
        <f ca="1">(-IF(Inputs!$E$117="Revenue",CB$139*((Inputs!$E$125*CB$82)+(Inputs!$E$126*CB$87))/CB$27,0)-IF(Inputs!$E$117="Fixed amount",CB$100*((CB$82*Inputs!$E$123)+(Inputs!$E$124*CB$87))/Days_in_year,0))*CB$25</f>
        <v>0</v>
      </c>
      <c r="CC149" s="114">
        <f ca="1">(-IF(Inputs!$E$117="Revenue",CC$139*((Inputs!$E$125*CC$82)+(Inputs!$E$126*CC$87))/CC$27,0)-IF(Inputs!$E$117="Fixed amount",CC$100*((CC$82*Inputs!$E$123)+(Inputs!$E$124*CC$87))/Days_in_year,0))*CC$25</f>
        <v>0</v>
      </c>
      <c r="CD149" s="114">
        <f ca="1">(-IF(Inputs!$E$117="Revenue",CD$139*((Inputs!$E$125*CD$82)+(Inputs!$E$126*CD$87))/CD$27,0)-IF(Inputs!$E$117="Fixed amount",CD$100*((CD$82*Inputs!$E$123)+(Inputs!$E$124*CD$87))/Days_in_year,0))*CD$25</f>
        <v>0</v>
      </c>
      <c r="CE149" s="114">
        <f ca="1">(-IF(Inputs!$E$117="Revenue",CE$139*((Inputs!$E$125*CE$82)+(Inputs!$E$126*CE$87))/CE$27,0)-IF(Inputs!$E$117="Fixed amount",CE$100*((CE$82*Inputs!$E$123)+(Inputs!$E$124*CE$87))/Days_in_year,0))*CE$25</f>
        <v>0</v>
      </c>
      <c r="CF149" s="114">
        <f ca="1">(-IF(Inputs!$E$117="Revenue",CF$139*((Inputs!$E$125*CF$82)+(Inputs!$E$126*CF$87))/CF$27,0)-IF(Inputs!$E$117="Fixed amount",CF$100*((CF$82*Inputs!$E$123)+(Inputs!$E$124*CF$87))/Days_in_year,0))*CF$25</f>
        <v>0</v>
      </c>
      <c r="CG149" s="114">
        <f ca="1">(-IF(Inputs!$E$117="Revenue",CG$139*((Inputs!$E$125*CG$82)+(Inputs!$E$126*CG$87))/CG$27,0)-IF(Inputs!$E$117="Fixed amount",CG$100*((CG$82*Inputs!$E$123)+(Inputs!$E$124*CG$87))/Days_in_year,0))*CG$25</f>
        <v>0</v>
      </c>
      <c r="CH149" s="114">
        <f ca="1">(-IF(Inputs!$E$117="Revenue",CH$139*((Inputs!$E$125*CH$82)+(Inputs!$E$126*CH$87))/CH$27,0)-IF(Inputs!$E$117="Fixed amount",CH$100*((CH$82*Inputs!$E$123)+(Inputs!$E$124*CH$87))/Days_in_year,0))*CH$25</f>
        <v>0</v>
      </c>
      <c r="CI149" s="114">
        <f ca="1">(-IF(Inputs!$E$117="Revenue",CI$139*((Inputs!$E$125*CI$82)+(Inputs!$E$126*CI$87))/CI$27,0)-IF(Inputs!$E$117="Fixed amount",CI$100*((CI$82*Inputs!$E$123)+(Inputs!$E$124*CI$87))/Days_in_year,0))*CI$25</f>
        <v>0</v>
      </c>
      <c r="CJ149" s="114">
        <f ca="1">(-IF(Inputs!$E$117="Revenue",CJ$139*((Inputs!$E$125*CJ$82)+(Inputs!$E$126*CJ$87))/CJ$27,0)-IF(Inputs!$E$117="Fixed amount",CJ$100*((CJ$82*Inputs!$E$123)+(Inputs!$E$124*CJ$87))/Days_in_year,0))*CJ$25</f>
        <v>0</v>
      </c>
      <c r="CK149" s="114">
        <f ca="1">(-IF(Inputs!$E$117="Revenue",CK$139*((Inputs!$E$125*CK$82)+(Inputs!$E$126*CK$87))/CK$27,0)-IF(Inputs!$E$117="Fixed amount",CK$100*((CK$82*Inputs!$E$123)+(Inputs!$E$124*CK$87))/Days_in_year,0))*CK$25</f>
        <v>0</v>
      </c>
      <c r="CL149" s="114">
        <f ca="1">(-IF(Inputs!$E$117="Revenue",CL$139*((Inputs!$E$125*CL$82)+(Inputs!$E$126*CL$87))/CL$27,0)-IF(Inputs!$E$117="Fixed amount",CL$100*((CL$82*Inputs!$E$123)+(Inputs!$E$124*CL$87))/Days_in_year,0))*CL$25</f>
        <v>0</v>
      </c>
      <c r="CM149" s="114">
        <f ca="1">(-IF(Inputs!$E$117="Revenue",CM$139*((Inputs!$E$125*CM$82)+(Inputs!$E$126*CM$87))/CM$27,0)-IF(Inputs!$E$117="Fixed amount",CM$100*((CM$82*Inputs!$E$123)+(Inputs!$E$124*CM$87))/Days_in_year,0))*CM$25</f>
        <v>0</v>
      </c>
      <c r="CN149" s="114">
        <f ca="1">(-IF(Inputs!$E$117="Revenue",CN$139*((Inputs!$E$125*CN$82)+(Inputs!$E$126*CN$87))/CN$27,0)-IF(Inputs!$E$117="Fixed amount",CN$100*((CN$82*Inputs!$E$123)+(Inputs!$E$124*CN$87))/Days_in_year,0))*CN$25</f>
        <v>0</v>
      </c>
      <c r="CO149" s="114">
        <f ca="1">(-IF(Inputs!$E$117="Revenue",CO$139*((Inputs!$E$125*CO$82)+(Inputs!$E$126*CO$87))/CO$27,0)-IF(Inputs!$E$117="Fixed amount",CO$100*((CO$82*Inputs!$E$123)+(Inputs!$E$124*CO$87))/Days_in_year,0))*CO$25</f>
        <v>0</v>
      </c>
      <c r="CP149" s="114">
        <f ca="1">(-IF(Inputs!$E$117="Revenue",CP$139*((Inputs!$E$125*CP$82)+(Inputs!$E$126*CP$87))/CP$27,0)-IF(Inputs!$E$117="Fixed amount",CP$100*((CP$82*Inputs!$E$123)+(Inputs!$E$124*CP$87))/Days_in_year,0))*CP$25</f>
        <v>0</v>
      </c>
      <c r="CQ149" s="114">
        <f ca="1">(-IF(Inputs!$E$117="Revenue",CQ$139*((Inputs!$E$125*CQ$82)+(Inputs!$E$126*CQ$87))/CQ$27,0)-IF(Inputs!$E$117="Fixed amount",CQ$100*((CQ$82*Inputs!$E$123)+(Inputs!$E$124*CQ$87))/Days_in_year,0))*CQ$25</f>
        <v>0</v>
      </c>
      <c r="CR149" s="114">
        <f ca="1">(-IF(Inputs!$E$117="Revenue",CR$139*((Inputs!$E$125*CR$82)+(Inputs!$E$126*CR$87))/CR$27,0)-IF(Inputs!$E$117="Fixed amount",CR$100*((CR$82*Inputs!$E$123)+(Inputs!$E$124*CR$87))/Days_in_year,0))*CR$25</f>
        <v>0</v>
      </c>
      <c r="CS149" s="114">
        <f ca="1">(-IF(Inputs!$E$117="Revenue",CS$139*((Inputs!$E$125*CS$82)+(Inputs!$E$126*CS$87))/CS$27,0)-IF(Inputs!$E$117="Fixed amount",CS$100*((CS$82*Inputs!$E$123)+(Inputs!$E$124*CS$87))/Days_in_year,0))*CS$25</f>
        <v>0</v>
      </c>
      <c r="CT149" s="114">
        <f ca="1">(-IF(Inputs!$E$117="Revenue",CT$139*((Inputs!$E$125*CT$82)+(Inputs!$E$126*CT$87))/CT$27,0)-IF(Inputs!$E$117="Fixed amount",CT$100*((CT$82*Inputs!$E$123)+(Inputs!$E$124*CT$87))/Days_in_year,0))*CT$25</f>
        <v>0</v>
      </c>
      <c r="CU149" s="114">
        <f ca="1">(-IF(Inputs!$E$117="Revenue",CU$139*((Inputs!$E$125*CU$82)+(Inputs!$E$126*CU$87))/CU$27,0)-IF(Inputs!$E$117="Fixed amount",CU$100*((CU$82*Inputs!$E$123)+(Inputs!$E$124*CU$87))/Days_in_year,0))*CU$25</f>
        <v>0</v>
      </c>
      <c r="CV149" s="114">
        <f ca="1">(-IF(Inputs!$E$117="Revenue",CV$139*((Inputs!$E$125*CV$82)+(Inputs!$E$126*CV$87))/CV$27,0)-IF(Inputs!$E$117="Fixed amount",CV$100*((CV$82*Inputs!$E$123)+(Inputs!$E$124*CV$87))/Days_in_year,0))*CV$25</f>
        <v>0</v>
      </c>
      <c r="CW149" s="114">
        <f ca="1">(-IF(Inputs!$E$117="Revenue",CW$139*((Inputs!$E$125*CW$82)+(Inputs!$E$126*CW$87))/CW$27,0)-IF(Inputs!$E$117="Fixed amount",CW$100*((CW$82*Inputs!$E$123)+(Inputs!$E$124*CW$87))/Days_in_year,0))*CW$25</f>
        <v>0</v>
      </c>
      <c r="CX149" s="114">
        <f ca="1">(-IF(Inputs!$E$117="Revenue",CX$139*((Inputs!$E$125*CX$82)+(Inputs!$E$126*CX$87))/CX$27,0)-IF(Inputs!$E$117="Fixed amount",CX$100*((CX$82*Inputs!$E$123)+(Inputs!$E$124*CX$87))/Days_in_year,0))*CX$25</f>
        <v>0</v>
      </c>
      <c r="CY149" s="114">
        <f ca="1">(-IF(Inputs!$E$117="Revenue",CY$139*((Inputs!$E$125*CY$82)+(Inputs!$E$126*CY$87))/CY$27,0)-IF(Inputs!$E$117="Fixed amount",CY$100*((CY$82*Inputs!$E$123)+(Inputs!$E$124*CY$87))/Days_in_year,0))*CY$25</f>
        <v>0</v>
      </c>
      <c r="CZ149" s="114">
        <f ca="1">(-IF(Inputs!$E$117="Revenue",CZ$139*((Inputs!$E$125*CZ$82)+(Inputs!$E$126*CZ$87))/CZ$27,0)-IF(Inputs!$E$117="Fixed amount",CZ$100*((CZ$82*Inputs!$E$123)+(Inputs!$E$124*CZ$87))/Days_in_year,0))*CZ$25</f>
        <v>0</v>
      </c>
      <c r="DA149" s="114">
        <f ca="1">(-IF(Inputs!$E$117="Revenue",DA$139*((Inputs!$E$125*DA$82)+(Inputs!$E$126*DA$87))/DA$27,0)-IF(Inputs!$E$117="Fixed amount",DA$100*((DA$82*Inputs!$E$123)+(Inputs!$E$124*DA$87))/Days_in_year,0))*DA$25</f>
        <v>0</v>
      </c>
      <c r="DB149" s="114">
        <f ca="1">(-IF(Inputs!$E$117="Revenue",DB$139*((Inputs!$E$125*DB$82)+(Inputs!$E$126*DB$87))/DB$27,0)-IF(Inputs!$E$117="Fixed amount",DB$100*((DB$82*Inputs!$E$123)+(Inputs!$E$124*DB$87))/Days_in_year,0))*DB$25</f>
        <v>0</v>
      </c>
      <c r="DC149" s="114">
        <f ca="1">(-IF(Inputs!$E$117="Revenue",DC$139*((Inputs!$E$125*DC$82)+(Inputs!$E$126*DC$87))/DC$27,0)-IF(Inputs!$E$117="Fixed amount",DC$100*((DC$82*Inputs!$E$123)+(Inputs!$E$124*DC$87))/Days_in_year,0))*DC$25</f>
        <v>0</v>
      </c>
      <c r="DD149" s="114">
        <f ca="1">(-IF(Inputs!$E$117="Revenue",DD$139*((Inputs!$E$125*DD$82)+(Inputs!$E$126*DD$87))/DD$27,0)-IF(Inputs!$E$117="Fixed amount",DD$100*((DD$82*Inputs!$E$123)+(Inputs!$E$124*DD$87))/Days_in_year,0))*DD$25</f>
        <v>0</v>
      </c>
      <c r="DE149" s="114">
        <f ca="1">(-IF(Inputs!$E$117="Revenue",DE$139*((Inputs!$E$125*DE$82)+(Inputs!$E$126*DE$87))/DE$27,0)-IF(Inputs!$E$117="Fixed amount",DE$100*((DE$82*Inputs!$E$123)+(Inputs!$E$124*DE$87))/Days_in_year,0))*DE$25</f>
        <v>0</v>
      </c>
      <c r="DF149" s="114">
        <f ca="1">(-IF(Inputs!$E$117="Revenue",DF$139*((Inputs!$E$125*DF$82)+(Inputs!$E$126*DF$87))/DF$27,0)-IF(Inputs!$E$117="Fixed amount",DF$100*((DF$82*Inputs!$E$123)+(Inputs!$E$124*DF$87))/Days_in_year,0))*DF$25</f>
        <v>0</v>
      </c>
      <c r="DG149" s="114">
        <f ca="1">(-IF(Inputs!$E$117="Revenue",DG$139*((Inputs!$E$125*DG$82)+(Inputs!$E$126*DG$87))/DG$27,0)-IF(Inputs!$E$117="Fixed amount",DG$100*((DG$82*Inputs!$E$123)+(Inputs!$E$124*DG$87))/Days_in_year,0))*DG$25</f>
        <v>0</v>
      </c>
      <c r="DH149" s="114">
        <f ca="1">(-IF(Inputs!$E$117="Revenue",DH$139*((Inputs!$E$125*DH$82)+(Inputs!$E$126*DH$87))/DH$27,0)-IF(Inputs!$E$117="Fixed amount",DH$100*((DH$82*Inputs!$E$123)+(Inputs!$E$124*DH$87))/Days_in_year,0))*DH$25</f>
        <v>0</v>
      </c>
      <c r="DI149" s="114">
        <f ca="1">(-IF(Inputs!$E$117="Revenue",DI$139*((Inputs!$E$125*DI$82)+(Inputs!$E$126*DI$87))/DI$27,0)-IF(Inputs!$E$117="Fixed amount",DI$100*((DI$82*Inputs!$E$123)+(Inputs!$E$124*DI$87))/Days_in_year,0))*DI$25</f>
        <v>0</v>
      </c>
      <c r="DJ149" s="114">
        <f ca="1">(-IF(Inputs!$E$117="Revenue",DJ$139*((Inputs!$E$125*DJ$82)+(Inputs!$E$126*DJ$87))/DJ$27,0)-IF(Inputs!$E$117="Fixed amount",DJ$100*((DJ$82*Inputs!$E$123)+(Inputs!$E$124*DJ$87))/Days_in_year,0))*DJ$25</f>
        <v>0</v>
      </c>
      <c r="DK149" s="114">
        <f ca="1">(-IF(Inputs!$E$117="Revenue",DK$139*((Inputs!$E$125*DK$82)+(Inputs!$E$126*DK$87))/DK$27,0)-IF(Inputs!$E$117="Fixed amount",DK$100*((DK$82*Inputs!$E$123)+(Inputs!$E$124*DK$87))/Days_in_year,0))*DK$25</f>
        <v>0</v>
      </c>
      <c r="DL149" s="114">
        <f ca="1">(-IF(Inputs!$E$117="Revenue",DL$139*((Inputs!$E$125*DL$82)+(Inputs!$E$126*DL$87))/DL$27,0)-IF(Inputs!$E$117="Fixed amount",DL$100*((DL$82*Inputs!$E$123)+(Inputs!$E$124*DL$87))/Days_in_year,0))*DL$25</f>
        <v>0</v>
      </c>
      <c r="DM149" s="114">
        <f ca="1">(-IF(Inputs!$E$117="Revenue",DM$139*((Inputs!$E$125*DM$82)+(Inputs!$E$126*DM$87))/DM$27,0)-IF(Inputs!$E$117="Fixed amount",DM$100*((DM$82*Inputs!$E$123)+(Inputs!$E$124*DM$87))/Days_in_year,0))*DM$25</f>
        <v>0</v>
      </c>
      <c r="DN149" s="114">
        <f ca="1">(-IF(Inputs!$E$117="Revenue",DN$139*((Inputs!$E$125*DN$82)+(Inputs!$E$126*DN$87))/DN$27,0)-IF(Inputs!$E$117="Fixed amount",DN$100*((DN$82*Inputs!$E$123)+(Inputs!$E$124*DN$87))/Days_in_year,0))*DN$25</f>
        <v>0</v>
      </c>
      <c r="DO149" s="114">
        <f ca="1">(-IF(Inputs!$E$117="Revenue",DO$139*((Inputs!$E$125*DO$82)+(Inputs!$E$126*DO$87))/DO$27,0)-IF(Inputs!$E$117="Fixed amount",DO$100*((DO$82*Inputs!$E$123)+(Inputs!$E$124*DO$87))/Days_in_year,0))*DO$25</f>
        <v>0</v>
      </c>
      <c r="DP149" s="114">
        <f ca="1">(-IF(Inputs!$E$117="Revenue",DP$139*((Inputs!$E$125*DP$82)+(Inputs!$E$126*DP$87))/DP$27,0)-IF(Inputs!$E$117="Fixed amount",DP$100*((DP$82*Inputs!$E$123)+(Inputs!$E$124*DP$87))/Days_in_year,0))*DP$25</f>
        <v>0</v>
      </c>
      <c r="DQ149" s="114">
        <f ca="1">(-IF(Inputs!$E$117="Revenue",DQ$139*((Inputs!$E$125*DQ$82)+(Inputs!$E$126*DQ$87))/DQ$27,0)-IF(Inputs!$E$117="Fixed amount",DQ$100*((DQ$82*Inputs!$E$123)+(Inputs!$E$124*DQ$87))/Days_in_year,0))*DQ$25</f>
        <v>0</v>
      </c>
      <c r="DR149" s="114">
        <f ca="1">(-IF(Inputs!$E$117="Revenue",DR$139*((Inputs!$E$125*DR$82)+(Inputs!$E$126*DR$87))/DR$27,0)-IF(Inputs!$E$117="Fixed amount",DR$100*((DR$82*Inputs!$E$123)+(Inputs!$E$124*DR$87))/Days_in_year,0))*DR$25</f>
        <v>0</v>
      </c>
      <c r="DS149" s="114">
        <f ca="1">(-IF(Inputs!$E$117="Revenue",DS$139*((Inputs!$E$125*DS$82)+(Inputs!$E$126*DS$87))/DS$27,0)-IF(Inputs!$E$117="Fixed amount",DS$100*((DS$82*Inputs!$E$123)+(Inputs!$E$124*DS$87))/Days_in_year,0))*DS$25</f>
        <v>0</v>
      </c>
      <c r="DT149" s="114">
        <f ca="1">(-IF(Inputs!$E$117="Revenue",DT$139*((Inputs!$E$125*DT$82)+(Inputs!$E$126*DT$87))/DT$27,0)-IF(Inputs!$E$117="Fixed amount",DT$100*((DT$82*Inputs!$E$123)+(Inputs!$E$124*DT$87))/Days_in_year,0))*DT$25</f>
        <v>0</v>
      </c>
      <c r="DU149" s="114">
        <f ca="1">(-IF(Inputs!$E$117="Revenue",DU$139*((Inputs!$E$125*DU$82)+(Inputs!$E$126*DU$87))/DU$27,0)-IF(Inputs!$E$117="Fixed amount",DU$100*((DU$82*Inputs!$E$123)+(Inputs!$E$124*DU$87))/Days_in_year,0))*DU$25</f>
        <v>0</v>
      </c>
    </row>
    <row r="150" spans="1:126" s="81" customFormat="1" x14ac:dyDescent="0.25">
      <c r="A150" s="995" t="s">
        <v>1032</v>
      </c>
      <c r="B150" s="207"/>
      <c r="C150" s="207" t="s">
        <v>490</v>
      </c>
      <c r="E150" s="1096">
        <f t="shared" si="146"/>
        <v>0</v>
      </c>
      <c r="G150" s="114">
        <f>IF(G$102=1,-Inputs!$E$72,0)*G$25</f>
        <v>0</v>
      </c>
      <c r="H150" s="114">
        <f>IF(H$102=1,-Inputs!$E$72,0)*H$25</f>
        <v>0</v>
      </c>
      <c r="I150" s="114">
        <f>IF(I$102=1,-Inputs!$E$72,0)*I$25</f>
        <v>0</v>
      </c>
      <c r="J150" s="114">
        <f>IF(J$102=1,-Inputs!$E$72,0)*J$25</f>
        <v>0</v>
      </c>
      <c r="K150" s="114">
        <f>IF(K$102=1,-Inputs!$E$72,0)*K$25</f>
        <v>0</v>
      </c>
      <c r="L150" s="114">
        <f>IF(L$102=1,-Inputs!$E$72,0)*L$25</f>
        <v>0</v>
      </c>
      <c r="M150" s="114">
        <f>IF(M$102=1,-Inputs!$E$72,0)*M$25</f>
        <v>0</v>
      </c>
      <c r="N150" s="114">
        <f>IF(N$102=1,-Inputs!$E$72,0)*N$25</f>
        <v>0</v>
      </c>
      <c r="O150" s="114">
        <f>IF(O$102=1,-Inputs!$E$72,0)*O$25</f>
        <v>0</v>
      </c>
      <c r="P150" s="114">
        <f>IF(P$102=1,-Inputs!$E$72,0)*P$25</f>
        <v>0</v>
      </c>
      <c r="Q150" s="114">
        <f>IF(Q$102=1,-Inputs!$E$72,0)*Q$25</f>
        <v>0</v>
      </c>
      <c r="R150" s="114">
        <f>IF(R$102=1,-Inputs!$E$72,0)*R$25</f>
        <v>0</v>
      </c>
      <c r="S150" s="114">
        <f>IF(S$102=1,-Inputs!$E$72,0)*S$25</f>
        <v>0</v>
      </c>
      <c r="T150" s="114">
        <f>IF(T$102=1,-Inputs!$E$72,0)*T$25</f>
        <v>0</v>
      </c>
      <c r="U150" s="114">
        <f>IF(U$102=1,-Inputs!$E$72,0)*U$25</f>
        <v>0</v>
      </c>
      <c r="V150" s="114">
        <f>IF(V$102=1,-Inputs!$E$72,0)*V$25</f>
        <v>0</v>
      </c>
      <c r="W150" s="114">
        <f>IF(W$102=1,-Inputs!$E$72,0)*W$25</f>
        <v>0</v>
      </c>
      <c r="X150" s="114">
        <f>IF(X$102=1,-Inputs!$E$72,0)*X$25</f>
        <v>0</v>
      </c>
      <c r="Y150" s="114">
        <f>IF(Y$102=1,-Inputs!$E$72,0)*Y$25</f>
        <v>0</v>
      </c>
      <c r="Z150" s="114">
        <f>IF(Z$102=1,-Inputs!$E$72,0)*Z$25</f>
        <v>0</v>
      </c>
      <c r="AA150" s="114">
        <f>IF(AA$102=1,-Inputs!$E$72,0)*AA$25</f>
        <v>0</v>
      </c>
      <c r="AB150" s="114">
        <f>IF(AB$102=1,-Inputs!$E$72,0)*AB$25</f>
        <v>0</v>
      </c>
      <c r="AC150" s="114">
        <f>IF(AC$102=1,-Inputs!$E$72,0)*AC$25</f>
        <v>0</v>
      </c>
      <c r="AD150" s="114">
        <f>IF(AD$102=1,-Inputs!$E$72,0)*AD$25</f>
        <v>0</v>
      </c>
      <c r="AE150" s="114">
        <f>IF(AE$102=1,-Inputs!$E$72,0)*AE$25</f>
        <v>0</v>
      </c>
      <c r="AF150" s="114">
        <f>IF(AF$102=1,-Inputs!$E$72,0)*AF$25</f>
        <v>0</v>
      </c>
      <c r="AG150" s="114">
        <f>IF(AG$102=1,-Inputs!$E$72,0)*AG$25</f>
        <v>0</v>
      </c>
      <c r="AH150" s="114">
        <f>IF(AH$102=1,-Inputs!$E$72,0)*AH$25</f>
        <v>0</v>
      </c>
      <c r="AI150" s="114">
        <f>IF(AI$102=1,-Inputs!$E$72,0)*AI$25</f>
        <v>0</v>
      </c>
      <c r="AJ150" s="114">
        <f>IF(AJ$102=1,-Inputs!$E$72,0)*AJ$25</f>
        <v>0</v>
      </c>
      <c r="AK150" s="114">
        <f>IF(AK$102=1,-Inputs!$E$72,0)*AK$25</f>
        <v>0</v>
      </c>
      <c r="AL150" s="114">
        <f>IF(AL$102=1,-Inputs!$E$72,0)*AL$25</f>
        <v>0</v>
      </c>
      <c r="AM150" s="114">
        <f>IF(AM$102=1,-Inputs!$E$72,0)*AM$25</f>
        <v>0</v>
      </c>
      <c r="AN150" s="114">
        <f>IF(AN$102=1,-Inputs!$E$72,0)*AN$25</f>
        <v>0</v>
      </c>
      <c r="AO150" s="114">
        <f>IF(AO$102=1,-Inputs!$E$72,0)*AO$25</f>
        <v>0</v>
      </c>
      <c r="AP150" s="114">
        <f>IF(AP$102=1,-Inputs!$E$72,0)*AP$25</f>
        <v>0</v>
      </c>
      <c r="AQ150" s="114">
        <f>IF(AQ$102=1,-Inputs!$E$72,0)*AQ$25</f>
        <v>0</v>
      </c>
      <c r="AR150" s="114">
        <f>IF(AR$102=1,-Inputs!$E$72,0)*AR$25</f>
        <v>0</v>
      </c>
      <c r="AS150" s="114">
        <f>IF(AS$102=1,-Inputs!$E$72,0)*AS$25</f>
        <v>0</v>
      </c>
      <c r="AT150" s="114">
        <f>IF(AT$102=1,-Inputs!$E$72,0)*AT$25</f>
        <v>0</v>
      </c>
      <c r="AU150" s="114">
        <f>IF(AU$102=1,-Inputs!$E$72,0)*AU$25</f>
        <v>0</v>
      </c>
      <c r="AV150" s="114">
        <f>IF(AV$102=1,-Inputs!$E$72,0)*AV$25</f>
        <v>0</v>
      </c>
      <c r="AW150" s="114">
        <f>IF(AW$102=1,-Inputs!$E$72,0)*AW$25</f>
        <v>0</v>
      </c>
      <c r="AX150" s="114">
        <f>IF(AX$102=1,-Inputs!$E$72,0)*AX$25</f>
        <v>0</v>
      </c>
      <c r="AY150" s="114">
        <f>IF(AY$102=1,-Inputs!$E$72,0)*AY$25</f>
        <v>0</v>
      </c>
      <c r="AZ150" s="114">
        <f>IF(AZ$102=1,-Inputs!$E$72,0)*AZ$25</f>
        <v>0</v>
      </c>
      <c r="BA150" s="114">
        <f>IF(BA$102=1,-Inputs!$E$72,0)*BA$25</f>
        <v>0</v>
      </c>
      <c r="BB150" s="114">
        <f>IF(BB$102=1,-Inputs!$E$72,0)*BB$25</f>
        <v>0</v>
      </c>
      <c r="BC150" s="114">
        <f>IF(BC$102=1,-Inputs!$E$72,0)*BC$25</f>
        <v>0</v>
      </c>
      <c r="BD150" s="114">
        <f>IF(BD$102=1,-Inputs!$E$72,0)*BD$25</f>
        <v>0</v>
      </c>
      <c r="BE150" s="114">
        <f>IF(BE$102=1,-Inputs!$E$72,0)*BE$25</f>
        <v>0</v>
      </c>
      <c r="BF150" s="114">
        <f>IF(BF$102=1,-Inputs!$E$72,0)*BF$25</f>
        <v>0</v>
      </c>
      <c r="BG150" s="114">
        <f>IF(BG$102=1,-Inputs!$E$72,0)*BG$25</f>
        <v>0</v>
      </c>
      <c r="BH150" s="114">
        <f>IF(BH$102=1,-Inputs!$E$72,0)*BH$25</f>
        <v>0</v>
      </c>
      <c r="BI150" s="114">
        <f>IF(BI$102=1,-Inputs!$E$72,0)*BI$25</f>
        <v>0</v>
      </c>
      <c r="BJ150" s="114">
        <f>IF(BJ$102=1,-Inputs!$E$72,0)*BJ$25</f>
        <v>0</v>
      </c>
      <c r="BK150" s="114">
        <f>IF(BK$102=1,-Inputs!$E$72,0)*BK$25</f>
        <v>0</v>
      </c>
      <c r="BL150" s="114">
        <f>IF(BL$102=1,-Inputs!$E$72,0)*BL$25</f>
        <v>0</v>
      </c>
      <c r="BM150" s="114">
        <f>IF(BM$102=1,-Inputs!$E$72,0)*BM$25</f>
        <v>0</v>
      </c>
      <c r="BN150" s="114">
        <f>IF(BN$102=1,-Inputs!$E$72,0)*BN$25</f>
        <v>0</v>
      </c>
      <c r="BO150" s="114">
        <f>IF(BO$102=1,-Inputs!$E$72,0)*BO$25</f>
        <v>0</v>
      </c>
      <c r="BP150" s="114">
        <f>IF(BP$102=1,-Inputs!$E$72,0)*BP$25</f>
        <v>0</v>
      </c>
      <c r="BQ150" s="114">
        <f>IF(BQ$102=1,-Inputs!$E$72,0)*BQ$25</f>
        <v>0</v>
      </c>
      <c r="BR150" s="114">
        <f>IF(BR$102=1,-Inputs!$E$72,0)*BR$25</f>
        <v>0</v>
      </c>
      <c r="BS150" s="114">
        <f>IF(BS$102=1,-Inputs!$E$72,0)*BS$25</f>
        <v>0</v>
      </c>
      <c r="BT150" s="114">
        <f>IF(BT$102=1,-Inputs!$E$72,0)*BT$25</f>
        <v>0</v>
      </c>
      <c r="BU150" s="114">
        <f>IF(BU$102=1,-Inputs!$E$72,0)*BU$25</f>
        <v>0</v>
      </c>
      <c r="BV150" s="114">
        <f>IF(BV$102=1,-Inputs!$E$72,0)*BV$25</f>
        <v>0</v>
      </c>
      <c r="BW150" s="114">
        <f>IF(BW$102=1,-Inputs!$E$72,0)*BW$25</f>
        <v>0</v>
      </c>
      <c r="BX150" s="114">
        <f>IF(BX$102=1,-Inputs!$E$72,0)*BX$25</f>
        <v>0</v>
      </c>
      <c r="BY150" s="114">
        <f>IF(BY$102=1,-Inputs!$E$72,0)*BY$25</f>
        <v>0</v>
      </c>
      <c r="BZ150" s="114">
        <f>IF(BZ$102=1,-Inputs!$E$72,0)*BZ$25</f>
        <v>0</v>
      </c>
      <c r="CA150" s="114">
        <f>IF(CA$102=1,-Inputs!$E$72,0)*CA$25</f>
        <v>0</v>
      </c>
      <c r="CB150" s="114">
        <f>IF(CB$102=1,-Inputs!$E$72,0)*CB$25</f>
        <v>0</v>
      </c>
      <c r="CC150" s="114">
        <f>IF(CC$102=1,-Inputs!$E$72,0)*CC$25</f>
        <v>0</v>
      </c>
      <c r="CD150" s="114">
        <f>IF(CD$102=1,-Inputs!$E$72,0)*CD$25</f>
        <v>0</v>
      </c>
      <c r="CE150" s="114">
        <f>IF(CE$102=1,-Inputs!$E$72,0)*CE$25</f>
        <v>0</v>
      </c>
      <c r="CF150" s="114">
        <f>IF(CF$102=1,-Inputs!$E$72,0)*CF$25</f>
        <v>0</v>
      </c>
      <c r="CG150" s="114">
        <f>IF(CG$102=1,-Inputs!$E$72,0)*CG$25</f>
        <v>0</v>
      </c>
      <c r="CH150" s="114">
        <f>IF(CH$102=1,-Inputs!$E$72,0)*CH$25</f>
        <v>0</v>
      </c>
      <c r="CI150" s="114">
        <f>IF(CI$102=1,-Inputs!$E$72,0)*CI$25</f>
        <v>0</v>
      </c>
      <c r="CJ150" s="114">
        <f>IF(CJ$102=1,-Inputs!$E$72,0)*CJ$25</f>
        <v>0</v>
      </c>
      <c r="CK150" s="114">
        <f>IF(CK$102=1,-Inputs!$E$72,0)*CK$25</f>
        <v>0</v>
      </c>
      <c r="CL150" s="114">
        <f>IF(CL$102=1,-Inputs!$E$72,0)*CL$25</f>
        <v>0</v>
      </c>
      <c r="CM150" s="114">
        <f>IF(CM$102=1,-Inputs!$E$72,0)*CM$25</f>
        <v>0</v>
      </c>
      <c r="CN150" s="114">
        <f>IF(CN$102=1,-Inputs!$E$72,0)*CN$25</f>
        <v>0</v>
      </c>
      <c r="CO150" s="114">
        <f>IF(CO$102=1,-Inputs!$E$72,0)*CO$25</f>
        <v>0</v>
      </c>
      <c r="CP150" s="114">
        <f>IF(CP$102=1,-Inputs!$E$72,0)*CP$25</f>
        <v>0</v>
      </c>
      <c r="CQ150" s="114">
        <f>IF(CQ$102=1,-Inputs!$E$72,0)*CQ$25</f>
        <v>0</v>
      </c>
      <c r="CR150" s="114">
        <f>IF(CR$102=1,-Inputs!$E$72,0)*CR$25</f>
        <v>0</v>
      </c>
      <c r="CS150" s="114">
        <f>IF(CS$102=1,-Inputs!$E$72,0)*CS$25</f>
        <v>0</v>
      </c>
      <c r="CT150" s="114">
        <f>IF(CT$102=1,-Inputs!$E$72,0)*CT$25</f>
        <v>0</v>
      </c>
      <c r="CU150" s="114">
        <f>IF(CU$102=1,-Inputs!$E$72,0)*CU$25</f>
        <v>0</v>
      </c>
      <c r="CV150" s="114">
        <f>IF(CV$102=1,-Inputs!$E$72,0)*CV$25</f>
        <v>0</v>
      </c>
      <c r="CW150" s="114">
        <f>IF(CW$102=1,-Inputs!$E$72,0)*CW$25</f>
        <v>0</v>
      </c>
      <c r="CX150" s="114">
        <f>IF(CX$102=1,-Inputs!$E$72,0)*CX$25</f>
        <v>0</v>
      </c>
      <c r="CY150" s="114">
        <f>IF(CY$102=1,-Inputs!$E$72,0)*CY$25</f>
        <v>0</v>
      </c>
      <c r="CZ150" s="114">
        <f>IF(CZ$102=1,-Inputs!$E$72,0)*CZ$25</f>
        <v>0</v>
      </c>
      <c r="DA150" s="114">
        <f>IF(DA$102=1,-Inputs!$E$72,0)*DA$25</f>
        <v>0</v>
      </c>
      <c r="DB150" s="114">
        <f>IF(DB$102=1,-Inputs!$E$72,0)*DB$25</f>
        <v>0</v>
      </c>
      <c r="DC150" s="114">
        <f>IF(DC$102=1,-Inputs!$E$72,0)*DC$25</f>
        <v>0</v>
      </c>
      <c r="DD150" s="114">
        <f>IF(DD$102=1,-Inputs!$E$72,0)*DD$25</f>
        <v>0</v>
      </c>
      <c r="DE150" s="114">
        <f>IF(DE$102=1,-Inputs!$E$72,0)*DE$25</f>
        <v>0</v>
      </c>
      <c r="DF150" s="114">
        <f>IF(DF$102=1,-Inputs!$E$72,0)*DF$25</f>
        <v>0</v>
      </c>
      <c r="DG150" s="114">
        <f>IF(DG$102=1,-Inputs!$E$72,0)*DG$25</f>
        <v>0</v>
      </c>
      <c r="DH150" s="114">
        <f>IF(DH$102=1,-Inputs!$E$72,0)*DH$25</f>
        <v>0</v>
      </c>
      <c r="DI150" s="114">
        <f>IF(DI$102=1,-Inputs!$E$72,0)*DI$25</f>
        <v>0</v>
      </c>
      <c r="DJ150" s="114">
        <f>IF(DJ$102=1,-Inputs!$E$72,0)*DJ$25</f>
        <v>0</v>
      </c>
      <c r="DK150" s="114">
        <f>IF(DK$102=1,-Inputs!$E$72,0)*DK$25</f>
        <v>0</v>
      </c>
      <c r="DL150" s="114">
        <f>IF(DL$102=1,-Inputs!$E$72,0)*DL$25</f>
        <v>0</v>
      </c>
      <c r="DM150" s="114">
        <f>IF(DM$102=1,-Inputs!$E$72,0)*DM$25</f>
        <v>0</v>
      </c>
      <c r="DN150" s="114">
        <f>IF(DN$102=1,-Inputs!$E$72,0)*DN$25</f>
        <v>0</v>
      </c>
      <c r="DO150" s="114">
        <f>IF(DO$102=1,-Inputs!$E$72,0)*DO$25</f>
        <v>0</v>
      </c>
      <c r="DP150" s="114">
        <f>IF(DP$102=1,-Inputs!$E$72,0)*DP$25</f>
        <v>0</v>
      </c>
      <c r="DQ150" s="114">
        <f>IF(DQ$102=1,-Inputs!$E$72,0)*DQ$25</f>
        <v>0</v>
      </c>
      <c r="DR150" s="114">
        <f>IF(DR$102=1,-Inputs!$E$72,0)*DR$25</f>
        <v>0</v>
      </c>
      <c r="DS150" s="114">
        <f>IF(DS$102=1,-Inputs!$E$72,0)*DS$25</f>
        <v>0</v>
      </c>
      <c r="DT150" s="114">
        <f>IF(DT$102=1,-Inputs!$E$72,0)*DT$25</f>
        <v>0</v>
      </c>
      <c r="DU150" s="114">
        <f>IF(DU$102=1,-Inputs!$E$72,0)*DU$25</f>
        <v>0</v>
      </c>
    </row>
    <row r="151" spans="1:126" s="81" customFormat="1" x14ac:dyDescent="0.25">
      <c r="A151" s="995" t="s">
        <v>1032</v>
      </c>
      <c r="B151" s="207"/>
      <c r="C151" s="207" t="s">
        <v>475</v>
      </c>
      <c r="E151" s="1096">
        <f t="shared" si="146"/>
        <v>0</v>
      </c>
      <c r="G151" s="114">
        <f>IF(G$102=1,Inputs!$E$72,0)*$G$25</f>
        <v>0</v>
      </c>
      <c r="H151" s="114">
        <f>IF(H$102=1,Inputs!$E$72,0)*$G$25</f>
        <v>0</v>
      </c>
      <c r="I151" s="114">
        <f>IF(I$102=1,Inputs!$E$72,0)*$G$25</f>
        <v>0</v>
      </c>
      <c r="J151" s="114">
        <f>IF(J$102=1,Inputs!$E$72,0)*$G$25</f>
        <v>0</v>
      </c>
      <c r="K151" s="114">
        <f>IF(K$102=1,Inputs!$E$72,0)*$G$25</f>
        <v>0</v>
      </c>
      <c r="L151" s="114">
        <f>IF(L$102=1,Inputs!$E$72,0)*$G$25</f>
        <v>0</v>
      </c>
      <c r="M151" s="114">
        <f>IF(M$102=1,Inputs!$E$72,0)*$G$25</f>
        <v>0</v>
      </c>
      <c r="N151" s="114">
        <f>IF(N$102=1,Inputs!$E$72,0)*$G$25</f>
        <v>0</v>
      </c>
      <c r="O151" s="114">
        <f>IF(O$102=1,Inputs!$E$72,0)*$G$25</f>
        <v>0</v>
      </c>
      <c r="P151" s="114">
        <f>IF(P$102=1,Inputs!$E$72,0)*$G$25</f>
        <v>0</v>
      </c>
      <c r="Q151" s="114">
        <f>IF(Q$102=1,Inputs!$E$72,0)*$G$25</f>
        <v>0</v>
      </c>
      <c r="R151" s="114">
        <f>IF(R$102=1,Inputs!$E$72,0)*$G$25</f>
        <v>0</v>
      </c>
      <c r="S151" s="114">
        <f>IF(S$102=1,Inputs!$E$72,0)*$G$25</f>
        <v>0</v>
      </c>
      <c r="T151" s="114">
        <f>IF(T$102=1,Inputs!$E$72,0)*$G$25</f>
        <v>0</v>
      </c>
      <c r="U151" s="114">
        <f>IF(U$102=1,Inputs!$E$72,0)*$G$25</f>
        <v>0</v>
      </c>
      <c r="V151" s="114">
        <f>IF(V$102=1,Inputs!$E$72,0)*$G$25</f>
        <v>0</v>
      </c>
      <c r="W151" s="114">
        <f>IF(W$102=1,Inputs!$E$72,0)*$G$25</f>
        <v>0</v>
      </c>
      <c r="X151" s="114">
        <f>IF(X$102=1,Inputs!$E$72,0)*$G$25</f>
        <v>0</v>
      </c>
      <c r="Y151" s="114">
        <f>IF(Y$102=1,Inputs!$E$72,0)*$G$25</f>
        <v>0</v>
      </c>
      <c r="Z151" s="114">
        <f>IF(Z$102=1,Inputs!$E$72,0)*$G$25</f>
        <v>0</v>
      </c>
      <c r="AA151" s="114">
        <f>IF(AA$102=1,Inputs!$E$72,0)*$G$25</f>
        <v>0</v>
      </c>
      <c r="AB151" s="114">
        <f>IF(AB$102=1,Inputs!$E$72,0)*$G$25</f>
        <v>0</v>
      </c>
      <c r="AC151" s="114">
        <f>IF(AC$102=1,Inputs!$E$72,0)*$G$25</f>
        <v>0</v>
      </c>
      <c r="AD151" s="114">
        <f>IF(AD$102=1,Inputs!$E$72,0)*$G$25</f>
        <v>0</v>
      </c>
      <c r="AE151" s="114">
        <f>IF(AE$102=1,Inputs!$E$72,0)*$G$25</f>
        <v>0</v>
      </c>
      <c r="AF151" s="114">
        <f>IF(AF$102=1,Inputs!$E$72,0)*$G$25</f>
        <v>0</v>
      </c>
      <c r="AG151" s="114">
        <f>IF(AG$102=1,Inputs!$E$72,0)*$G$25</f>
        <v>0</v>
      </c>
      <c r="AH151" s="114">
        <f>IF(AH$102=1,Inputs!$E$72,0)*$G$25</f>
        <v>0</v>
      </c>
      <c r="AI151" s="114">
        <f>IF(AI$102=1,Inputs!$E$72,0)*$G$25</f>
        <v>0</v>
      </c>
      <c r="AJ151" s="114">
        <f>IF(AJ$102=1,Inputs!$E$72,0)*$G$25</f>
        <v>0</v>
      </c>
      <c r="AK151" s="114">
        <f>IF(AK$102=1,Inputs!$E$72,0)*$G$25</f>
        <v>0</v>
      </c>
      <c r="AL151" s="114">
        <f>IF(AL$102=1,Inputs!$E$72,0)*$G$25</f>
        <v>0</v>
      </c>
      <c r="AM151" s="114">
        <f>IF(AM$102=1,Inputs!$E$72,0)*$G$25</f>
        <v>0</v>
      </c>
      <c r="AN151" s="114">
        <f>IF(AN$102=1,Inputs!$E$72,0)*$G$25</f>
        <v>0</v>
      </c>
      <c r="AO151" s="114">
        <f>IF(AO$102=1,Inputs!$E$72,0)*$G$25</f>
        <v>0</v>
      </c>
      <c r="AP151" s="114">
        <f>IF(AP$102=1,Inputs!$E$72,0)*$G$25</f>
        <v>0</v>
      </c>
      <c r="AQ151" s="114">
        <f>IF(AQ$102=1,Inputs!$E$72,0)*$G$25</f>
        <v>0</v>
      </c>
      <c r="AR151" s="114">
        <f>IF(AR$102=1,Inputs!$E$72,0)*$G$25</f>
        <v>0</v>
      </c>
      <c r="AS151" s="114">
        <f>IF(AS$102=1,Inputs!$E$72,0)*$G$25</f>
        <v>0</v>
      </c>
      <c r="AT151" s="114">
        <f>IF(AT$102=1,Inputs!$E$72,0)*$G$25</f>
        <v>0</v>
      </c>
      <c r="AU151" s="114">
        <f>IF(AU$102=1,Inputs!$E$72,0)*$G$25</f>
        <v>0</v>
      </c>
      <c r="AV151" s="114">
        <f>IF(AV$102=1,Inputs!$E$72,0)*$G$25</f>
        <v>0</v>
      </c>
      <c r="AW151" s="114">
        <f>IF(AW$102=1,Inputs!$E$72,0)*$G$25</f>
        <v>0</v>
      </c>
      <c r="AX151" s="114">
        <f>IF(AX$102=1,Inputs!$E$72,0)*$G$25</f>
        <v>0</v>
      </c>
      <c r="AY151" s="114">
        <f>IF(AY$102=1,Inputs!$E$72,0)*$G$25</f>
        <v>0</v>
      </c>
      <c r="AZ151" s="114">
        <f>IF(AZ$102=1,Inputs!$E$72,0)*$G$25</f>
        <v>0</v>
      </c>
      <c r="BA151" s="114">
        <f>IF(BA$102=1,Inputs!$E$72,0)*$G$25</f>
        <v>0</v>
      </c>
      <c r="BB151" s="114">
        <f>IF(BB$102=1,Inputs!$E$72,0)*$G$25</f>
        <v>0</v>
      </c>
      <c r="BC151" s="114">
        <f>IF(BC$102=1,Inputs!$E$72,0)*$G$25</f>
        <v>0</v>
      </c>
      <c r="BD151" s="114">
        <f>IF(BD$102=1,Inputs!$E$72,0)*$G$25</f>
        <v>0</v>
      </c>
      <c r="BE151" s="114">
        <f>IF(BE$102=1,Inputs!$E$72,0)*$G$25</f>
        <v>0</v>
      </c>
      <c r="BF151" s="114">
        <f>IF(BF$102=1,Inputs!$E$72,0)*$G$25</f>
        <v>0</v>
      </c>
      <c r="BG151" s="114">
        <f>IF(BG$102=1,Inputs!$E$72,0)*$G$25</f>
        <v>0</v>
      </c>
      <c r="BH151" s="114">
        <f>IF(BH$102=1,Inputs!$E$72,0)*$G$25</f>
        <v>0</v>
      </c>
      <c r="BI151" s="114">
        <f>IF(BI$102=1,Inputs!$E$72,0)*$G$25</f>
        <v>0</v>
      </c>
      <c r="BJ151" s="114">
        <f>IF(BJ$102=1,Inputs!$E$72,0)*$G$25</f>
        <v>0</v>
      </c>
      <c r="BK151" s="114">
        <f>IF(BK$102=1,Inputs!$E$72,0)*$G$25</f>
        <v>0</v>
      </c>
      <c r="BL151" s="114">
        <f>IF(BL$102=1,Inputs!$E$72,0)*$G$25</f>
        <v>0</v>
      </c>
      <c r="BM151" s="114">
        <f>IF(BM$102=1,Inputs!$E$72,0)*$G$25</f>
        <v>0</v>
      </c>
      <c r="BN151" s="114">
        <f>IF(BN$102=1,Inputs!$E$72,0)*$G$25</f>
        <v>0</v>
      </c>
      <c r="BO151" s="114">
        <f>IF(BO$102=1,Inputs!$E$72,0)*$G$25</f>
        <v>0</v>
      </c>
      <c r="BP151" s="114">
        <f>IF(BP$102=1,Inputs!$E$72,0)*$G$25</f>
        <v>0</v>
      </c>
      <c r="BQ151" s="114">
        <f>IF(BQ$102=1,Inputs!$E$72,0)*$G$25</f>
        <v>0</v>
      </c>
      <c r="BR151" s="114">
        <f>IF(BR$102=1,Inputs!$E$72,0)*$G$25</f>
        <v>0</v>
      </c>
      <c r="BS151" s="114">
        <f>IF(BS$102=1,Inputs!$E$72,0)*$G$25</f>
        <v>0</v>
      </c>
      <c r="BT151" s="114">
        <f>IF(BT$102=1,Inputs!$E$72,0)*$G$25</f>
        <v>0</v>
      </c>
      <c r="BU151" s="114">
        <f>IF(BU$102=1,Inputs!$E$72,0)*$G$25</f>
        <v>0</v>
      </c>
      <c r="BV151" s="114">
        <f>IF(BV$102=1,Inputs!$E$72,0)*$G$25</f>
        <v>0</v>
      </c>
      <c r="BW151" s="114">
        <f>IF(BW$102=1,Inputs!$E$72,0)*$G$25</f>
        <v>0</v>
      </c>
      <c r="BX151" s="114">
        <f>IF(BX$102=1,Inputs!$E$72,0)*$G$25</f>
        <v>0</v>
      </c>
      <c r="BY151" s="114">
        <f>IF(BY$102=1,Inputs!$E$72,0)*$G$25</f>
        <v>0</v>
      </c>
      <c r="BZ151" s="114">
        <f>IF(BZ$102=1,Inputs!$E$72,0)*$G$25</f>
        <v>0</v>
      </c>
      <c r="CA151" s="114">
        <f>IF(CA$102=1,Inputs!$E$72,0)*$G$25</f>
        <v>0</v>
      </c>
      <c r="CB151" s="114">
        <f>IF(CB$102=1,Inputs!$E$72,0)*$G$25</f>
        <v>0</v>
      </c>
      <c r="CC151" s="114">
        <f>IF(CC$102=1,Inputs!$E$72,0)*$G$25</f>
        <v>0</v>
      </c>
      <c r="CD151" s="114">
        <f>IF(CD$102=1,Inputs!$E$72,0)*$G$25</f>
        <v>0</v>
      </c>
      <c r="CE151" s="114">
        <f>IF(CE$102=1,Inputs!$E$72,0)*$G$25</f>
        <v>0</v>
      </c>
      <c r="CF151" s="114">
        <f>IF(CF$102=1,Inputs!$E$72,0)*$G$25</f>
        <v>0</v>
      </c>
      <c r="CG151" s="114">
        <f>IF(CG$102=1,Inputs!$E$72,0)*$G$25</f>
        <v>0</v>
      </c>
      <c r="CH151" s="114">
        <f>IF(CH$102=1,Inputs!$E$72,0)*$G$25</f>
        <v>0</v>
      </c>
      <c r="CI151" s="114">
        <f>IF(CI$102=1,Inputs!$E$72,0)*$G$25</f>
        <v>0</v>
      </c>
      <c r="CJ151" s="114">
        <f>IF(CJ$102=1,Inputs!$E$72,0)*$G$25</f>
        <v>0</v>
      </c>
      <c r="CK151" s="114">
        <f>IF(CK$102=1,Inputs!$E$72,0)*$G$25</f>
        <v>0</v>
      </c>
      <c r="CL151" s="114">
        <f>IF(CL$102=1,Inputs!$E$72,0)*$G$25</f>
        <v>0</v>
      </c>
      <c r="CM151" s="114">
        <f>IF(CM$102=1,Inputs!$E$72,0)*$G$25</f>
        <v>0</v>
      </c>
      <c r="CN151" s="114">
        <f>IF(CN$102=1,Inputs!$E$72,0)*$G$25</f>
        <v>0</v>
      </c>
      <c r="CO151" s="114">
        <f>IF(CO$102=1,Inputs!$E$72,0)*$G$25</f>
        <v>0</v>
      </c>
      <c r="CP151" s="114">
        <f>IF(CP$102=1,Inputs!$E$72,0)*$G$25</f>
        <v>0</v>
      </c>
      <c r="CQ151" s="114">
        <f>IF(CQ$102=1,Inputs!$E$72,0)*$G$25</f>
        <v>0</v>
      </c>
      <c r="CR151" s="114">
        <f>IF(CR$102=1,Inputs!$E$72,0)*$G$25</f>
        <v>0</v>
      </c>
      <c r="CS151" s="114">
        <f>IF(CS$102=1,Inputs!$E$72,0)*$G$25</f>
        <v>0</v>
      </c>
      <c r="CT151" s="114">
        <f>IF(CT$102=1,Inputs!$E$72,0)*$G$25</f>
        <v>0</v>
      </c>
      <c r="CU151" s="114">
        <f>IF(CU$102=1,Inputs!$E$72,0)*$G$25</f>
        <v>0</v>
      </c>
      <c r="CV151" s="114">
        <f>IF(CV$102=1,Inputs!$E$72,0)*$G$25</f>
        <v>0</v>
      </c>
      <c r="CW151" s="114">
        <f>IF(CW$102=1,Inputs!$E$72,0)*$G$25</f>
        <v>0</v>
      </c>
      <c r="CX151" s="114">
        <f>IF(CX$102=1,Inputs!$E$72,0)*$G$25</f>
        <v>0</v>
      </c>
      <c r="CY151" s="114">
        <f>IF(CY$102=1,Inputs!$E$72,0)*$G$25</f>
        <v>0</v>
      </c>
      <c r="CZ151" s="114">
        <f>IF(CZ$102=1,Inputs!$E$72,0)*$G$25</f>
        <v>0</v>
      </c>
      <c r="DA151" s="114">
        <f>IF(DA$102=1,Inputs!$E$72,0)*$G$25</f>
        <v>0</v>
      </c>
      <c r="DB151" s="114">
        <f>IF(DB$102=1,Inputs!$E$72,0)*$G$25</f>
        <v>0</v>
      </c>
      <c r="DC151" s="114">
        <f>IF(DC$102=1,Inputs!$E$72,0)*$G$25</f>
        <v>0</v>
      </c>
      <c r="DD151" s="114">
        <f>IF(DD$102=1,Inputs!$E$72,0)*$G$25</f>
        <v>0</v>
      </c>
      <c r="DE151" s="114">
        <f>IF(DE$102=1,Inputs!$E$72,0)*$G$25</f>
        <v>0</v>
      </c>
      <c r="DF151" s="114">
        <f>IF(DF$102=1,Inputs!$E$72,0)*$G$25</f>
        <v>0</v>
      </c>
      <c r="DG151" s="114">
        <f>IF(DG$102=1,Inputs!$E$72,0)*$G$25</f>
        <v>0</v>
      </c>
      <c r="DH151" s="114">
        <f>IF(DH$102=1,Inputs!$E$72,0)*$G$25</f>
        <v>0</v>
      </c>
      <c r="DI151" s="114">
        <f>IF(DI$102=1,Inputs!$E$72,0)*$G$25</f>
        <v>0</v>
      </c>
      <c r="DJ151" s="114">
        <f>IF(DJ$102=1,Inputs!$E$72,0)*$G$25</f>
        <v>0</v>
      </c>
      <c r="DK151" s="114">
        <f>IF(DK$102=1,Inputs!$E$72,0)*$G$25</f>
        <v>0</v>
      </c>
      <c r="DL151" s="114">
        <f>IF(DL$102=1,Inputs!$E$72,0)*$G$25</f>
        <v>0</v>
      </c>
      <c r="DM151" s="114">
        <f>IF(DM$102=1,Inputs!$E$72,0)*$G$25</f>
        <v>0</v>
      </c>
      <c r="DN151" s="114">
        <f>IF(DN$102=1,Inputs!$E$72,0)*$G$25</f>
        <v>0</v>
      </c>
      <c r="DO151" s="114">
        <f>IF(DO$102=1,Inputs!$E$72,0)*$G$25</f>
        <v>0</v>
      </c>
      <c r="DP151" s="114">
        <f>IF(DP$102=1,Inputs!$E$72,0)*$G$25</f>
        <v>0</v>
      </c>
      <c r="DQ151" s="114">
        <f>IF(DQ$102=1,Inputs!$E$72,0)*$G$25</f>
        <v>0</v>
      </c>
      <c r="DR151" s="114">
        <f>IF(DR$102=1,Inputs!$E$72,0)*$G$25</f>
        <v>0</v>
      </c>
      <c r="DS151" s="114">
        <f>IF(DS$102=1,Inputs!$E$72,0)*$G$25</f>
        <v>0</v>
      </c>
      <c r="DT151" s="114">
        <f>IF(DT$102=1,Inputs!$E$72,0)*$G$25</f>
        <v>0</v>
      </c>
      <c r="DU151" s="114">
        <f>IF(DU$102=1,Inputs!$E$72,0)*$G$25</f>
        <v>0</v>
      </c>
    </row>
    <row r="152" spans="1:126" s="190" customFormat="1" ht="6" x14ac:dyDescent="0.15">
      <c r="C152" s="209"/>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4"/>
      <c r="CD152" s="224"/>
      <c r="CE152" s="224"/>
      <c r="CF152" s="224"/>
      <c r="CG152" s="224"/>
      <c r="CH152" s="224"/>
      <c r="CI152" s="224"/>
      <c r="CJ152" s="224"/>
      <c r="CK152" s="224"/>
      <c r="CL152" s="224"/>
      <c r="CM152" s="224"/>
      <c r="CN152" s="224"/>
      <c r="CO152" s="224"/>
      <c r="CP152" s="224"/>
      <c r="CQ152" s="224"/>
      <c r="CR152" s="224"/>
      <c r="CS152" s="224"/>
      <c r="CT152" s="224"/>
      <c r="CU152" s="224"/>
      <c r="CV152" s="224"/>
      <c r="CW152" s="224"/>
      <c r="CX152" s="224"/>
      <c r="CY152" s="224"/>
      <c r="CZ152" s="224"/>
      <c r="DA152" s="224"/>
      <c r="DB152" s="224"/>
      <c r="DC152" s="224"/>
      <c r="DD152" s="224"/>
      <c r="DE152" s="224"/>
      <c r="DF152" s="224"/>
      <c r="DG152" s="224"/>
      <c r="DH152" s="224"/>
      <c r="DI152" s="224"/>
      <c r="DJ152" s="224"/>
      <c r="DK152" s="224"/>
      <c r="DL152" s="224"/>
      <c r="DM152" s="224"/>
      <c r="DN152" s="224"/>
      <c r="DO152" s="224"/>
      <c r="DP152" s="224"/>
      <c r="DQ152" s="224"/>
      <c r="DR152" s="224"/>
      <c r="DS152" s="224"/>
      <c r="DT152" s="224"/>
      <c r="DU152" s="224"/>
    </row>
    <row r="153" spans="1:126" s="116" customFormat="1" ht="15.75" thickBot="1" x14ac:dyDescent="0.3">
      <c r="C153" s="208" t="s">
        <v>890</v>
      </c>
      <c r="E153" s="576">
        <f t="shared" ca="1" si="146"/>
        <v>-740945.47361103573</v>
      </c>
      <c r="G153" s="576">
        <f ca="1">G142+G143+SUM(G145:G151)+SUM(G135:G138)</f>
        <v>-111488.70995521356</v>
      </c>
      <c r="H153" s="576">
        <f t="shared" ref="H153:BS153" ca="1" si="147">H142+H143+SUM(H145:H151)+SUM(H135:H138)</f>
        <v>-24500</v>
      </c>
      <c r="I153" s="576">
        <f t="shared" ca="1" si="147"/>
        <v>-53171</v>
      </c>
      <c r="J153" s="576">
        <f t="shared" ca="1" si="147"/>
        <v>-19000</v>
      </c>
      <c r="K153" s="576">
        <f t="shared" ca="1" si="147"/>
        <v>-49536.25</v>
      </c>
      <c r="L153" s="576">
        <f t="shared" ca="1" si="147"/>
        <v>-113887.75</v>
      </c>
      <c r="M153" s="576">
        <f t="shared" ca="1" si="147"/>
        <v>-237189.75</v>
      </c>
      <c r="N153" s="576">
        <f t="shared" ca="1" si="147"/>
        <v>-54684.75</v>
      </c>
      <c r="O153" s="576">
        <f t="shared" ca="1" si="147"/>
        <v>-163762.25</v>
      </c>
      <c r="P153" s="576">
        <f t="shared" ca="1" si="147"/>
        <v>-28880</v>
      </c>
      <c r="Q153" s="576">
        <f t="shared" ca="1" si="147"/>
        <v>-7000</v>
      </c>
      <c r="R153" s="576">
        <f t="shared" ca="1" si="147"/>
        <v>-15000</v>
      </c>
      <c r="S153" s="576">
        <f t="shared" ca="1" si="147"/>
        <v>7582.2602739726026</v>
      </c>
      <c r="T153" s="576">
        <f t="shared" ca="1" si="147"/>
        <v>6848.4931506849307</v>
      </c>
      <c r="U153" s="576">
        <f t="shared" ca="1" si="147"/>
        <v>7582.2602739726026</v>
      </c>
      <c r="V153" s="576">
        <f t="shared" ca="1" si="147"/>
        <v>7521.1130136986285</v>
      </c>
      <c r="W153" s="576">
        <f t="shared" ca="1" si="147"/>
        <v>7771.8167808219177</v>
      </c>
      <c r="X153" s="576">
        <f t="shared" ca="1" si="147"/>
        <v>7521.1130136986285</v>
      </c>
      <c r="Y153" s="576">
        <f t="shared" ca="1" si="147"/>
        <v>7771.8167808219177</v>
      </c>
      <c r="Z153" s="576">
        <f t="shared" ca="1" si="147"/>
        <v>7771.8167808219177</v>
      </c>
      <c r="AA153" s="576">
        <f t="shared" ca="1" si="147"/>
        <v>7521.1130136986285</v>
      </c>
      <c r="AB153" s="576">
        <f t="shared" ca="1" si="147"/>
        <v>7771.8167808219177</v>
      </c>
      <c r="AC153" s="576">
        <f t="shared" ca="1" si="147"/>
        <v>7521.1130136986285</v>
      </c>
      <c r="AD153" s="576">
        <f t="shared" ca="1" si="147"/>
        <v>7771.8167808219177</v>
      </c>
      <c r="AE153" s="576">
        <f t="shared" ca="1" si="147"/>
        <v>7771.8167808219177</v>
      </c>
      <c r="AF153" s="576">
        <f t="shared" ca="1" si="147"/>
        <v>7270.409246575342</v>
      </c>
      <c r="AG153" s="576">
        <f t="shared" ca="1" si="147"/>
        <v>7771.8167808219177</v>
      </c>
      <c r="AH153" s="576">
        <f t="shared" ca="1" si="147"/>
        <v>7709.1408390410961</v>
      </c>
      <c r="AI153" s="576">
        <f t="shared" ca="1" si="147"/>
        <v>7966.1122003424653</v>
      </c>
      <c r="AJ153" s="576">
        <f t="shared" ca="1" si="147"/>
        <v>7709.1408390410961</v>
      </c>
      <c r="AK153" s="576">
        <f t="shared" ca="1" si="147"/>
        <v>0</v>
      </c>
      <c r="AL153" s="576">
        <f t="shared" ca="1" si="147"/>
        <v>0</v>
      </c>
      <c r="AM153" s="576">
        <f t="shared" ca="1" si="147"/>
        <v>0</v>
      </c>
      <c r="AN153" s="576">
        <f t="shared" ca="1" si="147"/>
        <v>0</v>
      </c>
      <c r="AO153" s="576">
        <f t="shared" ca="1" si="147"/>
        <v>0</v>
      </c>
      <c r="AP153" s="576">
        <f t="shared" ca="1" si="147"/>
        <v>0</v>
      </c>
      <c r="AQ153" s="576">
        <f t="shared" ca="1" si="147"/>
        <v>0</v>
      </c>
      <c r="AR153" s="576">
        <f t="shared" ca="1" si="147"/>
        <v>0</v>
      </c>
      <c r="AS153" s="576">
        <f t="shared" ca="1" si="147"/>
        <v>0</v>
      </c>
      <c r="AT153" s="576">
        <f t="shared" ca="1" si="147"/>
        <v>0</v>
      </c>
      <c r="AU153" s="576">
        <f t="shared" ca="1" si="147"/>
        <v>0</v>
      </c>
      <c r="AV153" s="576">
        <f t="shared" ca="1" si="147"/>
        <v>0</v>
      </c>
      <c r="AW153" s="576">
        <f t="shared" ca="1" si="147"/>
        <v>0</v>
      </c>
      <c r="AX153" s="576">
        <f t="shared" ca="1" si="147"/>
        <v>0</v>
      </c>
      <c r="AY153" s="576">
        <f t="shared" ca="1" si="147"/>
        <v>0</v>
      </c>
      <c r="AZ153" s="576">
        <f t="shared" ca="1" si="147"/>
        <v>0</v>
      </c>
      <c r="BA153" s="576">
        <f t="shared" ca="1" si="147"/>
        <v>0</v>
      </c>
      <c r="BB153" s="576">
        <f t="shared" ca="1" si="147"/>
        <v>0</v>
      </c>
      <c r="BC153" s="576">
        <f t="shared" ca="1" si="147"/>
        <v>0</v>
      </c>
      <c r="BD153" s="576">
        <f t="shared" ca="1" si="147"/>
        <v>0</v>
      </c>
      <c r="BE153" s="576">
        <f t="shared" ca="1" si="147"/>
        <v>0</v>
      </c>
      <c r="BF153" s="576">
        <f t="shared" ca="1" si="147"/>
        <v>0</v>
      </c>
      <c r="BG153" s="576">
        <f t="shared" ca="1" si="147"/>
        <v>0</v>
      </c>
      <c r="BH153" s="576">
        <f t="shared" ca="1" si="147"/>
        <v>0</v>
      </c>
      <c r="BI153" s="576">
        <f t="shared" ca="1" si="147"/>
        <v>0</v>
      </c>
      <c r="BJ153" s="576">
        <f t="shared" ca="1" si="147"/>
        <v>0</v>
      </c>
      <c r="BK153" s="576">
        <f t="shared" ca="1" si="147"/>
        <v>0</v>
      </c>
      <c r="BL153" s="576">
        <f t="shared" ca="1" si="147"/>
        <v>0</v>
      </c>
      <c r="BM153" s="576">
        <f t="shared" ca="1" si="147"/>
        <v>0</v>
      </c>
      <c r="BN153" s="576">
        <f t="shared" ca="1" si="147"/>
        <v>0</v>
      </c>
      <c r="BO153" s="576">
        <f t="shared" ca="1" si="147"/>
        <v>0</v>
      </c>
      <c r="BP153" s="576">
        <f t="shared" ca="1" si="147"/>
        <v>0</v>
      </c>
      <c r="BQ153" s="576">
        <f t="shared" ca="1" si="147"/>
        <v>0</v>
      </c>
      <c r="BR153" s="576">
        <f t="shared" ca="1" si="147"/>
        <v>0</v>
      </c>
      <c r="BS153" s="576">
        <f t="shared" ca="1" si="147"/>
        <v>0</v>
      </c>
      <c r="BT153" s="576">
        <f t="shared" ref="BT153:DU153" ca="1" si="148">BT142+BT143+SUM(BT145:BT151)+SUM(BT135:BT138)</f>
        <v>0</v>
      </c>
      <c r="BU153" s="576">
        <f t="shared" ca="1" si="148"/>
        <v>0</v>
      </c>
      <c r="BV153" s="576">
        <f t="shared" ca="1" si="148"/>
        <v>0</v>
      </c>
      <c r="BW153" s="576">
        <f t="shared" ca="1" si="148"/>
        <v>0</v>
      </c>
      <c r="BX153" s="576">
        <f t="shared" ca="1" si="148"/>
        <v>0</v>
      </c>
      <c r="BY153" s="576">
        <f t="shared" ca="1" si="148"/>
        <v>0</v>
      </c>
      <c r="BZ153" s="576">
        <f t="shared" ca="1" si="148"/>
        <v>0</v>
      </c>
      <c r="CA153" s="576">
        <f t="shared" ca="1" si="148"/>
        <v>0</v>
      </c>
      <c r="CB153" s="576">
        <f t="shared" ca="1" si="148"/>
        <v>0</v>
      </c>
      <c r="CC153" s="576">
        <f t="shared" ca="1" si="148"/>
        <v>0</v>
      </c>
      <c r="CD153" s="576">
        <f t="shared" ca="1" si="148"/>
        <v>0</v>
      </c>
      <c r="CE153" s="576">
        <f t="shared" ca="1" si="148"/>
        <v>0</v>
      </c>
      <c r="CF153" s="576">
        <f t="shared" ca="1" si="148"/>
        <v>0</v>
      </c>
      <c r="CG153" s="576">
        <f t="shared" ca="1" si="148"/>
        <v>0</v>
      </c>
      <c r="CH153" s="576">
        <f t="shared" ca="1" si="148"/>
        <v>0</v>
      </c>
      <c r="CI153" s="576">
        <f t="shared" ca="1" si="148"/>
        <v>0</v>
      </c>
      <c r="CJ153" s="576">
        <f t="shared" ca="1" si="148"/>
        <v>0</v>
      </c>
      <c r="CK153" s="576">
        <f t="shared" ca="1" si="148"/>
        <v>0</v>
      </c>
      <c r="CL153" s="576">
        <f t="shared" ca="1" si="148"/>
        <v>0</v>
      </c>
      <c r="CM153" s="576">
        <f t="shared" ca="1" si="148"/>
        <v>0</v>
      </c>
      <c r="CN153" s="576">
        <f t="shared" ca="1" si="148"/>
        <v>0</v>
      </c>
      <c r="CO153" s="576">
        <f t="shared" ca="1" si="148"/>
        <v>0</v>
      </c>
      <c r="CP153" s="576">
        <f t="shared" ca="1" si="148"/>
        <v>0</v>
      </c>
      <c r="CQ153" s="576">
        <f t="shared" ca="1" si="148"/>
        <v>0</v>
      </c>
      <c r="CR153" s="576">
        <f t="shared" ca="1" si="148"/>
        <v>0</v>
      </c>
      <c r="CS153" s="576">
        <f t="shared" ca="1" si="148"/>
        <v>0</v>
      </c>
      <c r="CT153" s="576">
        <f t="shared" ca="1" si="148"/>
        <v>0</v>
      </c>
      <c r="CU153" s="576">
        <f t="shared" ca="1" si="148"/>
        <v>0</v>
      </c>
      <c r="CV153" s="576">
        <f t="shared" ca="1" si="148"/>
        <v>0</v>
      </c>
      <c r="CW153" s="576">
        <f t="shared" ca="1" si="148"/>
        <v>0</v>
      </c>
      <c r="CX153" s="576">
        <f t="shared" ca="1" si="148"/>
        <v>0</v>
      </c>
      <c r="CY153" s="576">
        <f t="shared" ca="1" si="148"/>
        <v>0</v>
      </c>
      <c r="CZ153" s="576">
        <f t="shared" ca="1" si="148"/>
        <v>0</v>
      </c>
      <c r="DA153" s="576">
        <f t="shared" ca="1" si="148"/>
        <v>0</v>
      </c>
      <c r="DB153" s="576">
        <f t="shared" ca="1" si="148"/>
        <v>0</v>
      </c>
      <c r="DC153" s="576">
        <f t="shared" ca="1" si="148"/>
        <v>0</v>
      </c>
      <c r="DD153" s="576">
        <f t="shared" ca="1" si="148"/>
        <v>0</v>
      </c>
      <c r="DE153" s="576">
        <f t="shared" ca="1" si="148"/>
        <v>0</v>
      </c>
      <c r="DF153" s="576">
        <f t="shared" ca="1" si="148"/>
        <v>0</v>
      </c>
      <c r="DG153" s="576">
        <f t="shared" ca="1" si="148"/>
        <v>0</v>
      </c>
      <c r="DH153" s="576">
        <f t="shared" ca="1" si="148"/>
        <v>0</v>
      </c>
      <c r="DI153" s="576">
        <f t="shared" ca="1" si="148"/>
        <v>0</v>
      </c>
      <c r="DJ153" s="576">
        <f t="shared" ca="1" si="148"/>
        <v>0</v>
      </c>
      <c r="DK153" s="576">
        <f t="shared" ca="1" si="148"/>
        <v>0</v>
      </c>
      <c r="DL153" s="576">
        <f t="shared" ca="1" si="148"/>
        <v>0</v>
      </c>
      <c r="DM153" s="576">
        <f t="shared" ca="1" si="148"/>
        <v>0</v>
      </c>
      <c r="DN153" s="576">
        <f t="shared" ca="1" si="148"/>
        <v>0</v>
      </c>
      <c r="DO153" s="576">
        <f t="shared" ca="1" si="148"/>
        <v>0</v>
      </c>
      <c r="DP153" s="576">
        <f t="shared" ca="1" si="148"/>
        <v>0</v>
      </c>
      <c r="DQ153" s="576">
        <f t="shared" ca="1" si="148"/>
        <v>0</v>
      </c>
      <c r="DR153" s="576">
        <f t="shared" ca="1" si="148"/>
        <v>0</v>
      </c>
      <c r="DS153" s="576">
        <f t="shared" ca="1" si="148"/>
        <v>0</v>
      </c>
      <c r="DT153" s="576">
        <f t="shared" ca="1" si="148"/>
        <v>0</v>
      </c>
      <c r="DU153" s="576">
        <f t="shared" ca="1" si="148"/>
        <v>0</v>
      </c>
    </row>
    <row r="154" spans="1:126" s="190" customFormat="1" ht="6.75" thickTop="1" x14ac:dyDescent="0.15">
      <c r="C154" s="209"/>
      <c r="E154" s="224"/>
    </row>
    <row r="155" spans="1:126" s="115" customFormat="1" ht="15.75" thickBot="1" x14ac:dyDescent="0.3">
      <c r="B155" s="208"/>
      <c r="C155" s="208" t="s">
        <v>891</v>
      </c>
      <c r="E155" s="194">
        <f t="shared" ca="1" si="146"/>
        <v>-740945.47361103573</v>
      </c>
      <c r="G155" s="194">
        <f ca="1">G139+SUM(G142:G151)</f>
        <v>-111488.70995521356</v>
      </c>
      <c r="H155" s="194">
        <f t="shared" ref="H155:BS155" ca="1" si="149">H139+SUM(H142:H151)</f>
        <v>-24500</v>
      </c>
      <c r="I155" s="194">
        <f t="shared" ca="1" si="149"/>
        <v>-53171</v>
      </c>
      <c r="J155" s="194">
        <f t="shared" ca="1" si="149"/>
        <v>-19000</v>
      </c>
      <c r="K155" s="194">
        <f t="shared" ca="1" si="149"/>
        <v>-49536.25</v>
      </c>
      <c r="L155" s="194">
        <f t="shared" ca="1" si="149"/>
        <v>-113887.75</v>
      </c>
      <c r="M155" s="194">
        <f t="shared" ca="1" si="149"/>
        <v>-237189.75</v>
      </c>
      <c r="N155" s="194">
        <f t="shared" ca="1" si="149"/>
        <v>-54684.75</v>
      </c>
      <c r="O155" s="194">
        <f t="shared" ca="1" si="149"/>
        <v>-163762.25</v>
      </c>
      <c r="P155" s="194">
        <f t="shared" ca="1" si="149"/>
        <v>-28880</v>
      </c>
      <c r="Q155" s="194">
        <f t="shared" ca="1" si="149"/>
        <v>-7000</v>
      </c>
      <c r="R155" s="194">
        <f t="shared" ca="1" si="149"/>
        <v>-15000</v>
      </c>
      <c r="S155" s="194">
        <f t="shared" ca="1" si="149"/>
        <v>7582.2602739726026</v>
      </c>
      <c r="T155" s="194">
        <f t="shared" ca="1" si="149"/>
        <v>6848.4931506849307</v>
      </c>
      <c r="U155" s="194">
        <f t="shared" ca="1" si="149"/>
        <v>7582.2602739726026</v>
      </c>
      <c r="V155" s="194">
        <f t="shared" ca="1" si="149"/>
        <v>7521.1130136986285</v>
      </c>
      <c r="W155" s="194">
        <f t="shared" ca="1" si="149"/>
        <v>7771.8167808219177</v>
      </c>
      <c r="X155" s="194">
        <f t="shared" ca="1" si="149"/>
        <v>7521.1130136986285</v>
      </c>
      <c r="Y155" s="194">
        <f t="shared" ca="1" si="149"/>
        <v>7771.8167808219177</v>
      </c>
      <c r="Z155" s="194">
        <f t="shared" ca="1" si="149"/>
        <v>7771.8167808219177</v>
      </c>
      <c r="AA155" s="194">
        <f t="shared" ca="1" si="149"/>
        <v>7521.1130136986285</v>
      </c>
      <c r="AB155" s="194">
        <f t="shared" ca="1" si="149"/>
        <v>7771.8167808219177</v>
      </c>
      <c r="AC155" s="194">
        <f t="shared" ca="1" si="149"/>
        <v>7521.1130136986285</v>
      </c>
      <c r="AD155" s="194">
        <f t="shared" ca="1" si="149"/>
        <v>7771.8167808219177</v>
      </c>
      <c r="AE155" s="194">
        <f t="shared" ca="1" si="149"/>
        <v>7771.8167808219177</v>
      </c>
      <c r="AF155" s="194">
        <f t="shared" ca="1" si="149"/>
        <v>7270.409246575342</v>
      </c>
      <c r="AG155" s="194">
        <f t="shared" ca="1" si="149"/>
        <v>7771.8167808219177</v>
      </c>
      <c r="AH155" s="194">
        <f t="shared" ca="1" si="149"/>
        <v>7709.1408390410961</v>
      </c>
      <c r="AI155" s="194">
        <f t="shared" ca="1" si="149"/>
        <v>7966.1122003424653</v>
      </c>
      <c r="AJ155" s="194">
        <f t="shared" ca="1" si="149"/>
        <v>7709.1408390410961</v>
      </c>
      <c r="AK155" s="194">
        <f t="shared" ca="1" si="149"/>
        <v>0</v>
      </c>
      <c r="AL155" s="194">
        <f t="shared" ca="1" si="149"/>
        <v>0</v>
      </c>
      <c r="AM155" s="194">
        <f t="shared" ca="1" si="149"/>
        <v>0</v>
      </c>
      <c r="AN155" s="194">
        <f t="shared" ca="1" si="149"/>
        <v>0</v>
      </c>
      <c r="AO155" s="194">
        <f t="shared" ca="1" si="149"/>
        <v>0</v>
      </c>
      <c r="AP155" s="194">
        <f t="shared" ca="1" si="149"/>
        <v>0</v>
      </c>
      <c r="AQ155" s="194">
        <f t="shared" ca="1" si="149"/>
        <v>0</v>
      </c>
      <c r="AR155" s="194">
        <f t="shared" ca="1" si="149"/>
        <v>0</v>
      </c>
      <c r="AS155" s="194">
        <f t="shared" ca="1" si="149"/>
        <v>0</v>
      </c>
      <c r="AT155" s="194">
        <f t="shared" ca="1" si="149"/>
        <v>0</v>
      </c>
      <c r="AU155" s="194">
        <f t="shared" ca="1" si="149"/>
        <v>0</v>
      </c>
      <c r="AV155" s="194">
        <f t="shared" ca="1" si="149"/>
        <v>0</v>
      </c>
      <c r="AW155" s="194">
        <f t="shared" ca="1" si="149"/>
        <v>0</v>
      </c>
      <c r="AX155" s="194">
        <f t="shared" ca="1" si="149"/>
        <v>0</v>
      </c>
      <c r="AY155" s="194">
        <f t="shared" ca="1" si="149"/>
        <v>0</v>
      </c>
      <c r="AZ155" s="194">
        <f t="shared" ca="1" si="149"/>
        <v>0</v>
      </c>
      <c r="BA155" s="194">
        <f t="shared" ca="1" si="149"/>
        <v>0</v>
      </c>
      <c r="BB155" s="194">
        <f t="shared" ca="1" si="149"/>
        <v>0</v>
      </c>
      <c r="BC155" s="194">
        <f t="shared" ca="1" si="149"/>
        <v>0</v>
      </c>
      <c r="BD155" s="194">
        <f t="shared" ca="1" si="149"/>
        <v>0</v>
      </c>
      <c r="BE155" s="194">
        <f t="shared" ca="1" si="149"/>
        <v>0</v>
      </c>
      <c r="BF155" s="194">
        <f t="shared" ca="1" si="149"/>
        <v>0</v>
      </c>
      <c r="BG155" s="194">
        <f t="shared" ca="1" si="149"/>
        <v>0</v>
      </c>
      <c r="BH155" s="194">
        <f t="shared" ca="1" si="149"/>
        <v>0</v>
      </c>
      <c r="BI155" s="194">
        <f t="shared" ca="1" si="149"/>
        <v>0</v>
      </c>
      <c r="BJ155" s="194">
        <f t="shared" ca="1" si="149"/>
        <v>0</v>
      </c>
      <c r="BK155" s="194">
        <f t="shared" ca="1" si="149"/>
        <v>0</v>
      </c>
      <c r="BL155" s="194">
        <f t="shared" ca="1" si="149"/>
        <v>0</v>
      </c>
      <c r="BM155" s="194">
        <f t="shared" ca="1" si="149"/>
        <v>0</v>
      </c>
      <c r="BN155" s="194">
        <f t="shared" ca="1" si="149"/>
        <v>0</v>
      </c>
      <c r="BO155" s="194">
        <f t="shared" ca="1" si="149"/>
        <v>0</v>
      </c>
      <c r="BP155" s="194">
        <f t="shared" ca="1" si="149"/>
        <v>0</v>
      </c>
      <c r="BQ155" s="194">
        <f t="shared" ca="1" si="149"/>
        <v>0</v>
      </c>
      <c r="BR155" s="194">
        <f t="shared" ca="1" si="149"/>
        <v>0</v>
      </c>
      <c r="BS155" s="194">
        <f t="shared" ca="1" si="149"/>
        <v>0</v>
      </c>
      <c r="BT155" s="194">
        <f t="shared" ref="BT155:DU155" ca="1" si="150">BT139+SUM(BT142:BT151)</f>
        <v>0</v>
      </c>
      <c r="BU155" s="194">
        <f t="shared" ca="1" si="150"/>
        <v>0</v>
      </c>
      <c r="BV155" s="194">
        <f t="shared" ca="1" si="150"/>
        <v>0</v>
      </c>
      <c r="BW155" s="194">
        <f t="shared" ca="1" si="150"/>
        <v>0</v>
      </c>
      <c r="BX155" s="194">
        <f t="shared" ca="1" si="150"/>
        <v>0</v>
      </c>
      <c r="BY155" s="194">
        <f t="shared" ca="1" si="150"/>
        <v>0</v>
      </c>
      <c r="BZ155" s="194">
        <f t="shared" ca="1" si="150"/>
        <v>0</v>
      </c>
      <c r="CA155" s="194">
        <f t="shared" ca="1" si="150"/>
        <v>0</v>
      </c>
      <c r="CB155" s="194">
        <f t="shared" ca="1" si="150"/>
        <v>0</v>
      </c>
      <c r="CC155" s="194">
        <f t="shared" ca="1" si="150"/>
        <v>0</v>
      </c>
      <c r="CD155" s="194">
        <f t="shared" ca="1" si="150"/>
        <v>0</v>
      </c>
      <c r="CE155" s="194">
        <f t="shared" ca="1" si="150"/>
        <v>0</v>
      </c>
      <c r="CF155" s="194">
        <f t="shared" ca="1" si="150"/>
        <v>0</v>
      </c>
      <c r="CG155" s="194">
        <f t="shared" ca="1" si="150"/>
        <v>0</v>
      </c>
      <c r="CH155" s="194">
        <f t="shared" ca="1" si="150"/>
        <v>0</v>
      </c>
      <c r="CI155" s="194">
        <f t="shared" ca="1" si="150"/>
        <v>0</v>
      </c>
      <c r="CJ155" s="194">
        <f t="shared" ca="1" si="150"/>
        <v>0</v>
      </c>
      <c r="CK155" s="194">
        <f t="shared" ca="1" si="150"/>
        <v>0</v>
      </c>
      <c r="CL155" s="194">
        <f t="shared" ca="1" si="150"/>
        <v>0</v>
      </c>
      <c r="CM155" s="194">
        <f t="shared" ca="1" si="150"/>
        <v>0</v>
      </c>
      <c r="CN155" s="194">
        <f t="shared" ca="1" si="150"/>
        <v>0</v>
      </c>
      <c r="CO155" s="194">
        <f t="shared" ca="1" si="150"/>
        <v>0</v>
      </c>
      <c r="CP155" s="194">
        <f t="shared" ca="1" si="150"/>
        <v>0</v>
      </c>
      <c r="CQ155" s="194">
        <f t="shared" ca="1" si="150"/>
        <v>0</v>
      </c>
      <c r="CR155" s="194">
        <f t="shared" ca="1" si="150"/>
        <v>0</v>
      </c>
      <c r="CS155" s="194">
        <f t="shared" ca="1" si="150"/>
        <v>0</v>
      </c>
      <c r="CT155" s="194">
        <f t="shared" ca="1" si="150"/>
        <v>0</v>
      </c>
      <c r="CU155" s="194">
        <f t="shared" ca="1" si="150"/>
        <v>0</v>
      </c>
      <c r="CV155" s="194">
        <f t="shared" ca="1" si="150"/>
        <v>0</v>
      </c>
      <c r="CW155" s="194">
        <f t="shared" ca="1" si="150"/>
        <v>0</v>
      </c>
      <c r="CX155" s="194">
        <f t="shared" ca="1" si="150"/>
        <v>0</v>
      </c>
      <c r="CY155" s="194">
        <f t="shared" ca="1" si="150"/>
        <v>0</v>
      </c>
      <c r="CZ155" s="194">
        <f t="shared" ca="1" si="150"/>
        <v>0</v>
      </c>
      <c r="DA155" s="194">
        <f t="shared" ca="1" si="150"/>
        <v>0</v>
      </c>
      <c r="DB155" s="194">
        <f t="shared" ca="1" si="150"/>
        <v>0</v>
      </c>
      <c r="DC155" s="194">
        <f t="shared" ca="1" si="150"/>
        <v>0</v>
      </c>
      <c r="DD155" s="194">
        <f t="shared" ca="1" si="150"/>
        <v>0</v>
      </c>
      <c r="DE155" s="194">
        <f t="shared" ca="1" si="150"/>
        <v>0</v>
      </c>
      <c r="DF155" s="194">
        <f t="shared" ca="1" si="150"/>
        <v>0</v>
      </c>
      <c r="DG155" s="194">
        <f t="shared" ca="1" si="150"/>
        <v>0</v>
      </c>
      <c r="DH155" s="194">
        <f t="shared" ca="1" si="150"/>
        <v>0</v>
      </c>
      <c r="DI155" s="194">
        <f t="shared" ca="1" si="150"/>
        <v>0</v>
      </c>
      <c r="DJ155" s="194">
        <f t="shared" ca="1" si="150"/>
        <v>0</v>
      </c>
      <c r="DK155" s="194">
        <f t="shared" ca="1" si="150"/>
        <v>0</v>
      </c>
      <c r="DL155" s="194">
        <f t="shared" ca="1" si="150"/>
        <v>0</v>
      </c>
      <c r="DM155" s="194">
        <f t="shared" ca="1" si="150"/>
        <v>0</v>
      </c>
      <c r="DN155" s="194">
        <f t="shared" ca="1" si="150"/>
        <v>0</v>
      </c>
      <c r="DO155" s="194">
        <f t="shared" ca="1" si="150"/>
        <v>0</v>
      </c>
      <c r="DP155" s="194">
        <f t="shared" ca="1" si="150"/>
        <v>0</v>
      </c>
      <c r="DQ155" s="194">
        <f t="shared" ca="1" si="150"/>
        <v>0</v>
      </c>
      <c r="DR155" s="194">
        <f t="shared" ca="1" si="150"/>
        <v>0</v>
      </c>
      <c r="DS155" s="194">
        <f t="shared" ca="1" si="150"/>
        <v>0</v>
      </c>
      <c r="DT155" s="194">
        <f t="shared" ca="1" si="150"/>
        <v>0</v>
      </c>
      <c r="DU155" s="194">
        <f t="shared" ca="1" si="150"/>
        <v>0</v>
      </c>
      <c r="DV155" s="81"/>
    </row>
    <row r="156" spans="1:126" s="190" customFormat="1" ht="6.75" thickTop="1" x14ac:dyDescent="0.15">
      <c r="B156" s="209"/>
      <c r="C156" s="410"/>
      <c r="E156" s="224"/>
    </row>
    <row r="157" spans="1:126" s="81" customFormat="1" x14ac:dyDescent="0.25">
      <c r="A157" s="996" t="s">
        <v>1036</v>
      </c>
      <c r="B157" s="207"/>
      <c r="C157" s="207" t="s">
        <v>65</v>
      </c>
      <c r="E157" s="1096">
        <f t="shared" si="146"/>
        <v>-1724.6985949839859</v>
      </c>
      <c r="G157" s="114">
        <f>IFERROR(INDEX('Financial calcs'!$F$195:$CG$195,MATCH('Monthly financials'!G$20,'Financial calcs'!$F$16:$CG$16,0)),0)*G$25</f>
        <v>0</v>
      </c>
      <c r="H157" s="114">
        <f>IFERROR(INDEX('Financial calcs'!$F$195:$CG$195,MATCH('Monthly financials'!H$20,'Financial calcs'!$F$16:$CG$16,0)),0)*H$25</f>
        <v>0</v>
      </c>
      <c r="I157" s="114">
        <f>IFERROR(INDEX('Financial calcs'!$F$195:$CG$195,MATCH('Monthly financials'!I$20,'Financial calcs'!$F$16:$CG$16,0)),0)*I$25</f>
        <v>0</v>
      </c>
      <c r="J157" s="114">
        <f>IFERROR(INDEX('Financial calcs'!$F$195:$CG$195,MATCH('Monthly financials'!J$20,'Financial calcs'!$F$16:$CG$16,0)),0)*J$25</f>
        <v>0</v>
      </c>
      <c r="K157" s="114">
        <f>IFERROR(INDEX('Financial calcs'!$F$195:$CG$195,MATCH('Monthly financials'!K$20,'Financial calcs'!$F$16:$CG$16,0)),0)*K$25</f>
        <v>0</v>
      </c>
      <c r="L157" s="114">
        <f>IFERROR(INDEX('Financial calcs'!$F$195:$CG$195,MATCH('Monthly financials'!L$20,'Financial calcs'!$F$16:$CG$16,0)),0)*L$25</f>
        <v>0</v>
      </c>
      <c r="M157" s="114">
        <f>IFERROR(INDEX('Financial calcs'!$F$195:$CG$195,MATCH('Monthly financials'!M$20,'Financial calcs'!$F$16:$CG$16,0)),0)*M$25</f>
        <v>0</v>
      </c>
      <c r="N157" s="114">
        <f>IFERROR(INDEX('Financial calcs'!$F$195:$CG$195,MATCH('Monthly financials'!N$20,'Financial calcs'!$F$16:$CG$16,0)),0)*N$25</f>
        <v>0</v>
      </c>
      <c r="O157" s="114">
        <f>IFERROR(INDEX('Financial calcs'!$F$195:$CG$195,MATCH('Monthly financials'!O$20,'Financial calcs'!$F$16:$CG$16,0)),0)*O$25</f>
        <v>0</v>
      </c>
      <c r="P157" s="114">
        <f>IFERROR(INDEX('Financial calcs'!$F$195:$CG$195,MATCH('Monthly financials'!P$20,'Financial calcs'!$F$16:$CG$16,0)),0)*P$25</f>
        <v>0</v>
      </c>
      <c r="Q157" s="114">
        <f>IFERROR(INDEX('Financial calcs'!$F$195:$CG$195,MATCH('Monthly financials'!Q$20,'Financial calcs'!$F$16:$CG$16,0)),0)*Q$25</f>
        <v>0</v>
      </c>
      <c r="R157" s="114">
        <f>IFERROR(INDEX('Financial calcs'!$F$195:$CG$195,MATCH('Monthly financials'!R$20,'Financial calcs'!$F$16:$CG$16,0)),0)*R$25</f>
        <v>0</v>
      </c>
      <c r="S157" s="114">
        <f>IFERROR(INDEX('Financial calcs'!$F$195:$CG$195,MATCH('Monthly financials'!S$20,'Financial calcs'!$F$16:$CG$16,0)),0)*S$25</f>
        <v>0</v>
      </c>
      <c r="T157" s="114">
        <f>IFERROR(INDEX('Financial calcs'!$F$195:$CG$195,MATCH('Monthly financials'!T$20,'Financial calcs'!$F$16:$CG$16,0)),0)*T$25</f>
        <v>0</v>
      </c>
      <c r="U157" s="114">
        <f>IFERROR(INDEX('Financial calcs'!$F$195:$CG$195,MATCH('Monthly financials'!U$20,'Financial calcs'!$F$16:$CG$16,0)),0)*U$25</f>
        <v>0</v>
      </c>
      <c r="V157" s="114">
        <f>IFERROR(INDEX('Financial calcs'!$F$195:$CG$195,MATCH('Monthly financials'!V$20,'Financial calcs'!$F$16:$CG$16,0)),0)*V$25</f>
        <v>0</v>
      </c>
      <c r="W157" s="114">
        <f>IFERROR(INDEX('Financial calcs'!$F$195:$CG$195,MATCH('Monthly financials'!W$20,'Financial calcs'!$F$16:$CG$16,0)),0)*W$25</f>
        <v>0</v>
      </c>
      <c r="X157" s="114">
        <f>IFERROR(INDEX('Financial calcs'!$F$195:$CG$195,MATCH('Monthly financials'!X$20,'Financial calcs'!$F$16:$CG$16,0)),0)*X$25</f>
        <v>-339.40559673312896</v>
      </c>
      <c r="Y157" s="114">
        <f>IFERROR(INDEX('Financial calcs'!$F$195:$CG$195,MATCH('Monthly financials'!Y$20,'Financial calcs'!$F$16:$CG$16,0)),0)*Y$25</f>
        <v>0</v>
      </c>
      <c r="Z157" s="114">
        <f>IFERROR(INDEX('Financial calcs'!$F$195:$CG$195,MATCH('Monthly financials'!Z$20,'Financial calcs'!$F$16:$CG$16,0)),0)*Z$25</f>
        <v>0</v>
      </c>
      <c r="AA157" s="114">
        <f>IFERROR(INDEX('Financial calcs'!$F$195:$CG$195,MATCH('Monthly financials'!AA$20,'Financial calcs'!$F$16:$CG$16,0)),0)*AA$25</f>
        <v>0</v>
      </c>
      <c r="AB157" s="114">
        <f>IFERROR(INDEX('Financial calcs'!$F$195:$CG$195,MATCH('Monthly financials'!AB$20,'Financial calcs'!$F$16:$CG$16,0)),0)*AB$25</f>
        <v>0</v>
      </c>
      <c r="AC157" s="114">
        <f>IFERROR(INDEX('Financial calcs'!$F$195:$CG$195,MATCH('Monthly financials'!AC$20,'Financial calcs'!$F$16:$CG$16,0)),0)*AC$25</f>
        <v>0</v>
      </c>
      <c r="AD157" s="114">
        <f>IFERROR(INDEX('Financial calcs'!$F$195:$CG$195,MATCH('Monthly financials'!AD$20,'Financial calcs'!$F$16:$CG$16,0)),0)*AD$25</f>
        <v>-615.32445980947523</v>
      </c>
      <c r="AE157" s="114">
        <f>IFERROR(INDEX('Financial calcs'!$F$195:$CG$195,MATCH('Monthly financials'!AE$20,'Financial calcs'!$F$16:$CG$16,0)),0)*AE$25</f>
        <v>0</v>
      </c>
      <c r="AF157" s="114">
        <f>IFERROR(INDEX('Financial calcs'!$F$195:$CG$195,MATCH('Monthly financials'!AF$20,'Financial calcs'!$F$16:$CG$16,0)),0)*AF$25</f>
        <v>0</v>
      </c>
      <c r="AG157" s="114">
        <f>IFERROR(INDEX('Financial calcs'!$F$195:$CG$195,MATCH('Monthly financials'!AG$20,'Financial calcs'!$F$16:$CG$16,0)),0)*AG$25</f>
        <v>0</v>
      </c>
      <c r="AH157" s="114">
        <f>IFERROR(INDEX('Financial calcs'!$F$195:$CG$195,MATCH('Monthly financials'!AH$20,'Financial calcs'!$F$16:$CG$16,0)),0)*AH$25</f>
        <v>0</v>
      </c>
      <c r="AI157" s="114">
        <f>IFERROR(INDEX('Financial calcs'!$F$195:$CG$195,MATCH('Monthly financials'!AI$20,'Financial calcs'!$F$16:$CG$16,0)),0)*AI$25</f>
        <v>0</v>
      </c>
      <c r="AJ157" s="114">
        <f>IFERROR(INDEX('Financial calcs'!$F$195:$CG$195,MATCH('Monthly financials'!AJ$20,'Financial calcs'!$F$16:$CG$16,0)),0)*AJ$25</f>
        <v>-769.96853844138172</v>
      </c>
      <c r="AK157" s="114">
        <f>IFERROR(INDEX('Financial calcs'!$F$195:$CG$195,MATCH('Monthly financials'!AK$20,'Financial calcs'!$F$16:$CG$16,0)),0)*AK$25</f>
        <v>0</v>
      </c>
      <c r="AL157" s="114">
        <f>IFERROR(INDEX('Financial calcs'!$F$195:$CG$195,MATCH('Monthly financials'!AL$20,'Financial calcs'!$F$16:$CG$16,0)),0)*AL$25</f>
        <v>0</v>
      </c>
      <c r="AM157" s="114">
        <f>IFERROR(INDEX('Financial calcs'!$F$195:$CG$195,MATCH('Monthly financials'!AM$20,'Financial calcs'!$F$16:$CG$16,0)),0)*AM$25</f>
        <v>0</v>
      </c>
      <c r="AN157" s="114">
        <f>IFERROR(INDEX('Financial calcs'!$F$195:$CG$195,MATCH('Monthly financials'!AN$20,'Financial calcs'!$F$16:$CG$16,0)),0)*AN$25</f>
        <v>0</v>
      </c>
      <c r="AO157" s="114">
        <f>IFERROR(INDEX('Financial calcs'!$F$195:$CG$195,MATCH('Monthly financials'!AO$20,'Financial calcs'!$F$16:$CG$16,0)),0)*AO$25</f>
        <v>0</v>
      </c>
      <c r="AP157" s="114">
        <f>IFERROR(INDEX('Financial calcs'!$F$195:$CG$195,MATCH('Monthly financials'!AP$20,'Financial calcs'!$F$16:$CG$16,0)),0)*AP$25</f>
        <v>0</v>
      </c>
      <c r="AQ157" s="114">
        <f>IFERROR(INDEX('Financial calcs'!$F$195:$CG$195,MATCH('Monthly financials'!AQ$20,'Financial calcs'!$F$16:$CG$16,0)),0)*AQ$25</f>
        <v>0</v>
      </c>
      <c r="AR157" s="114">
        <f>IFERROR(INDEX('Financial calcs'!$F$195:$CG$195,MATCH('Monthly financials'!AR$20,'Financial calcs'!$F$16:$CG$16,0)),0)*AR$25</f>
        <v>0</v>
      </c>
      <c r="AS157" s="114">
        <f>IFERROR(INDEX('Financial calcs'!$F$195:$CG$195,MATCH('Monthly financials'!AS$20,'Financial calcs'!$F$16:$CG$16,0)),0)*AS$25</f>
        <v>0</v>
      </c>
      <c r="AT157" s="114">
        <f>IFERROR(INDEX('Financial calcs'!$F$195:$CG$195,MATCH('Monthly financials'!AT$20,'Financial calcs'!$F$16:$CG$16,0)),0)*AT$25</f>
        <v>0</v>
      </c>
      <c r="AU157" s="114">
        <f>IFERROR(INDEX('Financial calcs'!$F$195:$CG$195,MATCH('Monthly financials'!AU$20,'Financial calcs'!$F$16:$CG$16,0)),0)*AU$25</f>
        <v>0</v>
      </c>
      <c r="AV157" s="114">
        <f>IFERROR(INDEX('Financial calcs'!$F$195:$CG$195,MATCH('Monthly financials'!AV$20,'Financial calcs'!$F$16:$CG$16,0)),0)*AV$25</f>
        <v>0</v>
      </c>
      <c r="AW157" s="114">
        <f>IFERROR(INDEX('Financial calcs'!$F$195:$CG$195,MATCH('Monthly financials'!AW$20,'Financial calcs'!$F$16:$CG$16,0)),0)*AW$25</f>
        <v>0</v>
      </c>
      <c r="AX157" s="114">
        <f>IFERROR(INDEX('Financial calcs'!$F$195:$CG$195,MATCH('Monthly financials'!AX$20,'Financial calcs'!$F$16:$CG$16,0)),0)*AX$25</f>
        <v>0</v>
      </c>
      <c r="AY157" s="114">
        <f>IFERROR(INDEX('Financial calcs'!$F$195:$CG$195,MATCH('Monthly financials'!AY$20,'Financial calcs'!$F$16:$CG$16,0)),0)*AY$25</f>
        <v>0</v>
      </c>
      <c r="AZ157" s="114">
        <f>IFERROR(INDEX('Financial calcs'!$F$195:$CG$195,MATCH('Monthly financials'!AZ$20,'Financial calcs'!$F$16:$CG$16,0)),0)*AZ$25</f>
        <v>0</v>
      </c>
      <c r="BA157" s="114">
        <f>IFERROR(INDEX('Financial calcs'!$F$195:$CG$195,MATCH('Monthly financials'!BA$20,'Financial calcs'!$F$16:$CG$16,0)),0)*BA$25</f>
        <v>0</v>
      </c>
      <c r="BB157" s="114">
        <f>IFERROR(INDEX('Financial calcs'!$F$195:$CG$195,MATCH('Monthly financials'!BB$20,'Financial calcs'!$F$16:$CG$16,0)),0)*BB$25</f>
        <v>0</v>
      </c>
      <c r="BC157" s="114">
        <f>IFERROR(INDEX('Financial calcs'!$F$195:$CG$195,MATCH('Monthly financials'!BC$20,'Financial calcs'!$F$16:$CG$16,0)),0)*BC$25</f>
        <v>0</v>
      </c>
      <c r="BD157" s="114">
        <f>IFERROR(INDEX('Financial calcs'!$F$195:$CG$195,MATCH('Monthly financials'!BD$20,'Financial calcs'!$F$16:$CG$16,0)),0)*BD$25</f>
        <v>0</v>
      </c>
      <c r="BE157" s="114">
        <f>IFERROR(INDEX('Financial calcs'!$F$195:$CG$195,MATCH('Monthly financials'!BE$20,'Financial calcs'!$F$16:$CG$16,0)),0)*BE$25</f>
        <v>0</v>
      </c>
      <c r="BF157" s="114">
        <f>IFERROR(INDEX('Financial calcs'!$F$195:$CG$195,MATCH('Monthly financials'!BF$20,'Financial calcs'!$F$16:$CG$16,0)),0)*BF$25</f>
        <v>0</v>
      </c>
      <c r="BG157" s="114">
        <f>IFERROR(INDEX('Financial calcs'!$F$195:$CG$195,MATCH('Monthly financials'!BG$20,'Financial calcs'!$F$16:$CG$16,0)),0)*BG$25</f>
        <v>0</v>
      </c>
      <c r="BH157" s="114">
        <f>IFERROR(INDEX('Financial calcs'!$F$195:$CG$195,MATCH('Monthly financials'!BH$20,'Financial calcs'!$F$16:$CG$16,0)),0)*BH$25</f>
        <v>0</v>
      </c>
      <c r="BI157" s="114">
        <f>IFERROR(INDEX('Financial calcs'!$F$195:$CG$195,MATCH('Monthly financials'!BI$20,'Financial calcs'!$F$16:$CG$16,0)),0)*BI$25</f>
        <v>0</v>
      </c>
      <c r="BJ157" s="114">
        <f>IFERROR(INDEX('Financial calcs'!$F$195:$CG$195,MATCH('Monthly financials'!BJ$20,'Financial calcs'!$F$16:$CG$16,0)),0)*BJ$25</f>
        <v>0</v>
      </c>
      <c r="BK157" s="114">
        <f>IFERROR(INDEX('Financial calcs'!$F$195:$CG$195,MATCH('Monthly financials'!BK$20,'Financial calcs'!$F$16:$CG$16,0)),0)*BK$25</f>
        <v>0</v>
      </c>
      <c r="BL157" s="114">
        <f>IFERROR(INDEX('Financial calcs'!$F$195:$CG$195,MATCH('Monthly financials'!BL$20,'Financial calcs'!$F$16:$CG$16,0)),0)*BL$25</f>
        <v>0</v>
      </c>
      <c r="BM157" s="114">
        <f>IFERROR(INDEX('Financial calcs'!$F$195:$CG$195,MATCH('Monthly financials'!BM$20,'Financial calcs'!$F$16:$CG$16,0)),0)*BM$25</f>
        <v>0</v>
      </c>
      <c r="BN157" s="114">
        <f>IFERROR(INDEX('Financial calcs'!$F$195:$CG$195,MATCH('Monthly financials'!BN$20,'Financial calcs'!$F$16:$CG$16,0)),0)*BN$25</f>
        <v>0</v>
      </c>
      <c r="BO157" s="114">
        <f>IFERROR(INDEX('Financial calcs'!$F$195:$CG$195,MATCH('Monthly financials'!BO$20,'Financial calcs'!$F$16:$CG$16,0)),0)*BO$25</f>
        <v>0</v>
      </c>
      <c r="BP157" s="114">
        <f>IFERROR(INDEX('Financial calcs'!$F$195:$CG$195,MATCH('Monthly financials'!BP$20,'Financial calcs'!$F$16:$CG$16,0)),0)*BP$25</f>
        <v>0</v>
      </c>
      <c r="BQ157" s="114">
        <f>IFERROR(INDEX('Financial calcs'!$F$195:$CG$195,MATCH('Monthly financials'!BQ$20,'Financial calcs'!$F$16:$CG$16,0)),0)*BQ$25</f>
        <v>0</v>
      </c>
      <c r="BR157" s="114">
        <f>IFERROR(INDEX('Financial calcs'!$F$195:$CG$195,MATCH('Monthly financials'!BR$20,'Financial calcs'!$F$16:$CG$16,0)),0)*BR$25</f>
        <v>0</v>
      </c>
      <c r="BS157" s="114">
        <f>IFERROR(INDEX('Financial calcs'!$F$195:$CG$195,MATCH('Monthly financials'!BS$20,'Financial calcs'!$F$16:$CG$16,0)),0)*BS$25</f>
        <v>0</v>
      </c>
      <c r="BT157" s="114">
        <f>IFERROR(INDEX('Financial calcs'!$F$195:$CG$195,MATCH('Monthly financials'!BT$20,'Financial calcs'!$F$16:$CG$16,0)),0)*BT$25</f>
        <v>0</v>
      </c>
      <c r="BU157" s="114">
        <f>IFERROR(INDEX('Financial calcs'!$F$195:$CG$195,MATCH('Monthly financials'!BU$20,'Financial calcs'!$F$16:$CG$16,0)),0)*BU$25</f>
        <v>0</v>
      </c>
      <c r="BV157" s="114">
        <f>IFERROR(INDEX('Financial calcs'!$F$195:$CG$195,MATCH('Monthly financials'!BV$20,'Financial calcs'!$F$16:$CG$16,0)),0)*BV$25</f>
        <v>0</v>
      </c>
      <c r="BW157" s="114">
        <f>IFERROR(INDEX('Financial calcs'!$F$195:$CG$195,MATCH('Monthly financials'!BW$20,'Financial calcs'!$F$16:$CG$16,0)),0)*BW$25</f>
        <v>0</v>
      </c>
      <c r="BX157" s="114">
        <f>IFERROR(INDEX('Financial calcs'!$F$195:$CG$195,MATCH('Monthly financials'!BX$20,'Financial calcs'!$F$16:$CG$16,0)),0)*BX$25</f>
        <v>0</v>
      </c>
      <c r="BY157" s="114">
        <f>IFERROR(INDEX('Financial calcs'!$F$195:$CG$195,MATCH('Monthly financials'!BY$20,'Financial calcs'!$F$16:$CG$16,0)),0)*BY$25</f>
        <v>0</v>
      </c>
      <c r="BZ157" s="114">
        <f>IFERROR(INDEX('Financial calcs'!$F$195:$CG$195,MATCH('Monthly financials'!BZ$20,'Financial calcs'!$F$16:$CG$16,0)),0)*BZ$25</f>
        <v>0</v>
      </c>
      <c r="CA157" s="114">
        <f>IFERROR(INDEX('Financial calcs'!$F$195:$CG$195,MATCH('Monthly financials'!CA$20,'Financial calcs'!$F$16:$CG$16,0)),0)*CA$25</f>
        <v>0</v>
      </c>
      <c r="CB157" s="114">
        <f>IFERROR(INDEX('Financial calcs'!$F$195:$CG$195,MATCH('Monthly financials'!CB$20,'Financial calcs'!$F$16:$CG$16,0)),0)*CB$25</f>
        <v>0</v>
      </c>
      <c r="CC157" s="114">
        <f>IFERROR(INDEX('Financial calcs'!$F$195:$CG$195,MATCH('Monthly financials'!CC$20,'Financial calcs'!$F$16:$CG$16,0)),0)*CC$25</f>
        <v>0</v>
      </c>
      <c r="CD157" s="114">
        <f>IFERROR(INDEX('Financial calcs'!$F$195:$CG$195,MATCH('Monthly financials'!CD$20,'Financial calcs'!$F$16:$CG$16,0)),0)*CD$25</f>
        <v>0</v>
      </c>
      <c r="CE157" s="114">
        <f>IFERROR(INDEX('Financial calcs'!$F$195:$CG$195,MATCH('Monthly financials'!CE$20,'Financial calcs'!$F$16:$CG$16,0)),0)*CE$25</f>
        <v>0</v>
      </c>
      <c r="CF157" s="114">
        <f>IFERROR(INDEX('Financial calcs'!$F$195:$CG$195,MATCH('Monthly financials'!CF$20,'Financial calcs'!$F$16:$CG$16,0)),0)*CF$25</f>
        <v>0</v>
      </c>
      <c r="CG157" s="114">
        <f>IFERROR(INDEX('Financial calcs'!$F$195:$CG$195,MATCH('Monthly financials'!CG$20,'Financial calcs'!$F$16:$CG$16,0)),0)*CG$25</f>
        <v>0</v>
      </c>
      <c r="CH157" s="114">
        <f>IFERROR(INDEX('Financial calcs'!$F$195:$CG$195,MATCH('Monthly financials'!CH$20,'Financial calcs'!$F$16:$CG$16,0)),0)*CH$25</f>
        <v>0</v>
      </c>
      <c r="CI157" s="114">
        <f>IFERROR(INDEX('Financial calcs'!$F$195:$CG$195,MATCH('Monthly financials'!CI$20,'Financial calcs'!$F$16:$CG$16,0)),0)*CI$25</f>
        <v>0</v>
      </c>
      <c r="CJ157" s="114">
        <f>IFERROR(INDEX('Financial calcs'!$F$195:$CG$195,MATCH('Monthly financials'!CJ$20,'Financial calcs'!$F$16:$CG$16,0)),0)*CJ$25</f>
        <v>0</v>
      </c>
      <c r="CK157" s="114">
        <f>IFERROR(INDEX('Financial calcs'!$F$195:$CG$195,MATCH('Monthly financials'!CK$20,'Financial calcs'!$F$16:$CG$16,0)),0)*CK$25</f>
        <v>0</v>
      </c>
      <c r="CL157" s="114">
        <f>IFERROR(INDEX('Financial calcs'!$F$195:$CG$195,MATCH('Monthly financials'!CL$20,'Financial calcs'!$F$16:$CG$16,0)),0)*CL$25</f>
        <v>0</v>
      </c>
      <c r="CM157" s="114">
        <f>IFERROR(INDEX('Financial calcs'!$F$195:$CG$195,MATCH('Monthly financials'!CM$20,'Financial calcs'!$F$16:$CG$16,0)),0)*CM$25</f>
        <v>0</v>
      </c>
      <c r="CN157" s="114">
        <f>IFERROR(INDEX('Financial calcs'!$F$195:$CG$195,MATCH('Monthly financials'!CN$20,'Financial calcs'!$F$16:$CG$16,0)),0)*CN$25</f>
        <v>0</v>
      </c>
      <c r="CO157" s="114">
        <f>IFERROR(INDEX('Financial calcs'!$F$195:$CG$195,MATCH('Monthly financials'!CO$20,'Financial calcs'!$F$16:$CG$16,0)),0)*CO$25</f>
        <v>0</v>
      </c>
      <c r="CP157" s="114">
        <f>IFERROR(INDEX('Financial calcs'!$F$195:$CG$195,MATCH('Monthly financials'!CP$20,'Financial calcs'!$F$16:$CG$16,0)),0)*CP$25</f>
        <v>0</v>
      </c>
      <c r="CQ157" s="114">
        <f>IFERROR(INDEX('Financial calcs'!$F$195:$CG$195,MATCH('Monthly financials'!CQ$20,'Financial calcs'!$F$16:$CG$16,0)),0)*CQ$25</f>
        <v>0</v>
      </c>
      <c r="CR157" s="114">
        <f>IFERROR(INDEX('Financial calcs'!$F$195:$CG$195,MATCH('Monthly financials'!CR$20,'Financial calcs'!$F$16:$CG$16,0)),0)*CR$25</f>
        <v>0</v>
      </c>
      <c r="CS157" s="114">
        <f>IFERROR(INDEX('Financial calcs'!$F$195:$CG$195,MATCH('Monthly financials'!CS$20,'Financial calcs'!$F$16:$CG$16,0)),0)*CS$25</f>
        <v>0</v>
      </c>
      <c r="CT157" s="114">
        <f>IFERROR(INDEX('Financial calcs'!$F$195:$CG$195,MATCH('Monthly financials'!CT$20,'Financial calcs'!$F$16:$CG$16,0)),0)*CT$25</f>
        <v>0</v>
      </c>
      <c r="CU157" s="114">
        <f>IFERROR(INDEX('Financial calcs'!$F$195:$CG$195,MATCH('Monthly financials'!CU$20,'Financial calcs'!$F$16:$CG$16,0)),0)*CU$25</f>
        <v>0</v>
      </c>
      <c r="CV157" s="114">
        <f>IFERROR(INDEX('Financial calcs'!$F$195:$CG$195,MATCH('Monthly financials'!CV$20,'Financial calcs'!$F$16:$CG$16,0)),0)*CV$25</f>
        <v>0</v>
      </c>
      <c r="CW157" s="114">
        <f>IFERROR(INDEX('Financial calcs'!$F$195:$CG$195,MATCH('Monthly financials'!CW$20,'Financial calcs'!$F$16:$CG$16,0)),0)*CW$25</f>
        <v>0</v>
      </c>
      <c r="CX157" s="114">
        <f>IFERROR(INDEX('Financial calcs'!$F$195:$CG$195,MATCH('Monthly financials'!CX$20,'Financial calcs'!$F$16:$CG$16,0)),0)*CX$25</f>
        <v>0</v>
      </c>
      <c r="CY157" s="114">
        <f>IFERROR(INDEX('Financial calcs'!$F$195:$CG$195,MATCH('Monthly financials'!CY$20,'Financial calcs'!$F$16:$CG$16,0)),0)*CY$25</f>
        <v>0</v>
      </c>
      <c r="CZ157" s="114">
        <f>IFERROR(INDEX('Financial calcs'!$F$195:$CG$195,MATCH('Monthly financials'!CZ$20,'Financial calcs'!$F$16:$CG$16,0)),0)*CZ$25</f>
        <v>0</v>
      </c>
      <c r="DA157" s="114">
        <f>IFERROR(INDEX('Financial calcs'!$F$195:$CG$195,MATCH('Monthly financials'!DA$20,'Financial calcs'!$F$16:$CG$16,0)),0)*DA$25</f>
        <v>0</v>
      </c>
      <c r="DB157" s="114">
        <f>IFERROR(INDEX('Financial calcs'!$F$195:$CG$195,MATCH('Monthly financials'!DB$20,'Financial calcs'!$F$16:$CG$16,0)),0)*DB$25</f>
        <v>0</v>
      </c>
      <c r="DC157" s="114">
        <f>IFERROR(INDEX('Financial calcs'!$F$195:$CG$195,MATCH('Monthly financials'!DC$20,'Financial calcs'!$F$16:$CG$16,0)),0)*DC$25</f>
        <v>0</v>
      </c>
      <c r="DD157" s="114">
        <f>IFERROR(INDEX('Financial calcs'!$F$195:$CG$195,MATCH('Monthly financials'!DD$20,'Financial calcs'!$F$16:$CG$16,0)),0)*DD$25</f>
        <v>0</v>
      </c>
      <c r="DE157" s="114">
        <f>IFERROR(INDEX('Financial calcs'!$F$195:$CG$195,MATCH('Monthly financials'!DE$20,'Financial calcs'!$F$16:$CG$16,0)),0)*DE$25</f>
        <v>0</v>
      </c>
      <c r="DF157" s="114">
        <f>IFERROR(INDEX('Financial calcs'!$F$195:$CG$195,MATCH('Monthly financials'!DF$20,'Financial calcs'!$F$16:$CG$16,0)),0)*DF$25</f>
        <v>0</v>
      </c>
      <c r="DG157" s="114">
        <f>IFERROR(INDEX('Financial calcs'!$F$195:$CG$195,MATCH('Monthly financials'!DG$20,'Financial calcs'!$F$16:$CG$16,0)),0)*DG$25</f>
        <v>0</v>
      </c>
      <c r="DH157" s="114">
        <f>IFERROR(INDEX('Financial calcs'!$F$195:$CG$195,MATCH('Monthly financials'!DH$20,'Financial calcs'!$F$16:$CG$16,0)),0)*DH$25</f>
        <v>0</v>
      </c>
      <c r="DI157" s="114">
        <f>IFERROR(INDEX('Financial calcs'!$F$195:$CG$195,MATCH('Monthly financials'!DI$20,'Financial calcs'!$F$16:$CG$16,0)),0)*DI$25</f>
        <v>0</v>
      </c>
      <c r="DJ157" s="114">
        <f>IFERROR(INDEX('Financial calcs'!$F$195:$CG$195,MATCH('Monthly financials'!DJ$20,'Financial calcs'!$F$16:$CG$16,0)),0)*DJ$25</f>
        <v>0</v>
      </c>
      <c r="DK157" s="114">
        <f>IFERROR(INDEX('Financial calcs'!$F$195:$CG$195,MATCH('Monthly financials'!DK$20,'Financial calcs'!$F$16:$CG$16,0)),0)*DK$25</f>
        <v>0</v>
      </c>
      <c r="DL157" s="114">
        <f>IFERROR(INDEX('Financial calcs'!$F$195:$CG$195,MATCH('Monthly financials'!DL$20,'Financial calcs'!$F$16:$CG$16,0)),0)*DL$25</f>
        <v>0</v>
      </c>
      <c r="DM157" s="114">
        <f>IFERROR(INDEX('Financial calcs'!$F$195:$CG$195,MATCH('Monthly financials'!DM$20,'Financial calcs'!$F$16:$CG$16,0)),0)*DM$25</f>
        <v>0</v>
      </c>
      <c r="DN157" s="114">
        <f>IFERROR(INDEX('Financial calcs'!$F$195:$CG$195,MATCH('Monthly financials'!DN$20,'Financial calcs'!$F$16:$CG$16,0)),0)*DN$25</f>
        <v>0</v>
      </c>
      <c r="DO157" s="114">
        <f>IFERROR(INDEX('Financial calcs'!$F$195:$CG$195,MATCH('Monthly financials'!DO$20,'Financial calcs'!$F$16:$CG$16,0)),0)*DO$25</f>
        <v>0</v>
      </c>
      <c r="DP157" s="114">
        <f>IFERROR(INDEX('Financial calcs'!$F$195:$CG$195,MATCH('Monthly financials'!DP$20,'Financial calcs'!$F$16:$CG$16,0)),0)*DP$25</f>
        <v>0</v>
      </c>
      <c r="DQ157" s="114">
        <f>IFERROR(INDEX('Financial calcs'!$F$195:$CG$195,MATCH('Monthly financials'!DQ$20,'Financial calcs'!$F$16:$CG$16,0)),0)*DQ$25</f>
        <v>0</v>
      </c>
      <c r="DR157" s="114">
        <f>IFERROR(INDEX('Financial calcs'!$F$195:$CG$195,MATCH('Monthly financials'!DR$20,'Financial calcs'!$F$16:$CG$16,0)),0)*DR$25</f>
        <v>0</v>
      </c>
      <c r="DS157" s="114">
        <f>IFERROR(INDEX('Financial calcs'!$F$195:$CG$195,MATCH('Monthly financials'!DS$20,'Financial calcs'!$F$16:$CG$16,0)),0)*DS$25</f>
        <v>0</v>
      </c>
      <c r="DT157" s="114">
        <f>IFERROR(INDEX('Financial calcs'!$F$195:$CG$195,MATCH('Monthly financials'!DT$20,'Financial calcs'!$F$16:$CG$16,0)),0)*DT$25</f>
        <v>0</v>
      </c>
      <c r="DU157" s="114">
        <f>IFERROR(INDEX('Financial calcs'!$F$195:$CG$195,MATCH('Monthly financials'!DU$20,'Financial calcs'!$F$16:$CG$16,0)),0)*DU$25</f>
        <v>0</v>
      </c>
    </row>
    <row r="158" spans="1:126" s="190" customFormat="1" ht="6" x14ac:dyDescent="0.15">
      <c r="B158" s="209"/>
      <c r="C158" s="410"/>
      <c r="E158" s="224"/>
    </row>
    <row r="159" spans="1:126" s="115" customFormat="1" ht="15.75" thickBot="1" x14ac:dyDescent="0.3">
      <c r="B159" s="208"/>
      <c r="C159" s="208" t="s">
        <v>606</v>
      </c>
      <c r="E159" s="120">
        <f t="shared" ca="1" si="146"/>
        <v>-742670.17220601963</v>
      </c>
      <c r="G159" s="120">
        <f ca="1">G155+G157</f>
        <v>-111488.70995521356</v>
      </c>
      <c r="H159" s="120">
        <f t="shared" ref="H159:BS159" ca="1" si="151">H155+H157</f>
        <v>-24500</v>
      </c>
      <c r="I159" s="120">
        <f t="shared" ca="1" si="151"/>
        <v>-53171</v>
      </c>
      <c r="J159" s="120">
        <f t="shared" ca="1" si="151"/>
        <v>-19000</v>
      </c>
      <c r="K159" s="120">
        <f t="shared" ca="1" si="151"/>
        <v>-49536.25</v>
      </c>
      <c r="L159" s="120">
        <f t="shared" ca="1" si="151"/>
        <v>-113887.75</v>
      </c>
      <c r="M159" s="120">
        <f t="shared" ca="1" si="151"/>
        <v>-237189.75</v>
      </c>
      <c r="N159" s="120">
        <f t="shared" ca="1" si="151"/>
        <v>-54684.75</v>
      </c>
      <c r="O159" s="120">
        <f t="shared" ca="1" si="151"/>
        <v>-163762.25</v>
      </c>
      <c r="P159" s="120">
        <f t="shared" ca="1" si="151"/>
        <v>-28880</v>
      </c>
      <c r="Q159" s="120">
        <f t="shared" ca="1" si="151"/>
        <v>-7000</v>
      </c>
      <c r="R159" s="120">
        <f t="shared" ca="1" si="151"/>
        <v>-15000</v>
      </c>
      <c r="S159" s="120">
        <f t="shared" ca="1" si="151"/>
        <v>7582.2602739726026</v>
      </c>
      <c r="T159" s="120">
        <f t="shared" ca="1" si="151"/>
        <v>6848.4931506849307</v>
      </c>
      <c r="U159" s="120">
        <f t="shared" ca="1" si="151"/>
        <v>7582.2602739726026</v>
      </c>
      <c r="V159" s="120">
        <f t="shared" ca="1" si="151"/>
        <v>7521.1130136986285</v>
      </c>
      <c r="W159" s="120">
        <f t="shared" ca="1" si="151"/>
        <v>7771.8167808219177</v>
      </c>
      <c r="X159" s="120">
        <f t="shared" ca="1" si="151"/>
        <v>7181.7074169654998</v>
      </c>
      <c r="Y159" s="120">
        <f t="shared" ca="1" si="151"/>
        <v>7771.8167808219177</v>
      </c>
      <c r="Z159" s="120">
        <f t="shared" ca="1" si="151"/>
        <v>7771.8167808219177</v>
      </c>
      <c r="AA159" s="120">
        <f t="shared" ca="1" si="151"/>
        <v>7521.1130136986285</v>
      </c>
      <c r="AB159" s="120">
        <f t="shared" ca="1" si="151"/>
        <v>7771.8167808219177</v>
      </c>
      <c r="AC159" s="120">
        <f t="shared" ca="1" si="151"/>
        <v>7521.1130136986285</v>
      </c>
      <c r="AD159" s="120">
        <f t="shared" ca="1" si="151"/>
        <v>7156.4923210124425</v>
      </c>
      <c r="AE159" s="120">
        <f t="shared" ca="1" si="151"/>
        <v>7771.8167808219177</v>
      </c>
      <c r="AF159" s="120">
        <f t="shared" ca="1" si="151"/>
        <v>7270.409246575342</v>
      </c>
      <c r="AG159" s="120">
        <f t="shared" ca="1" si="151"/>
        <v>7771.8167808219177</v>
      </c>
      <c r="AH159" s="120">
        <f t="shared" ca="1" si="151"/>
        <v>7709.1408390410961</v>
      </c>
      <c r="AI159" s="120">
        <f t="shared" ca="1" si="151"/>
        <v>7966.1122003424653</v>
      </c>
      <c r="AJ159" s="120">
        <f t="shared" ca="1" si="151"/>
        <v>6939.1723005997146</v>
      </c>
      <c r="AK159" s="120">
        <f t="shared" ca="1" si="151"/>
        <v>0</v>
      </c>
      <c r="AL159" s="120">
        <f t="shared" ca="1" si="151"/>
        <v>0</v>
      </c>
      <c r="AM159" s="120">
        <f t="shared" ca="1" si="151"/>
        <v>0</v>
      </c>
      <c r="AN159" s="120">
        <f t="shared" ca="1" si="151"/>
        <v>0</v>
      </c>
      <c r="AO159" s="120">
        <f t="shared" ca="1" si="151"/>
        <v>0</v>
      </c>
      <c r="AP159" s="120">
        <f t="shared" ca="1" si="151"/>
        <v>0</v>
      </c>
      <c r="AQ159" s="120">
        <f t="shared" ca="1" si="151"/>
        <v>0</v>
      </c>
      <c r="AR159" s="120">
        <f t="shared" ca="1" si="151"/>
        <v>0</v>
      </c>
      <c r="AS159" s="120">
        <f t="shared" ca="1" si="151"/>
        <v>0</v>
      </c>
      <c r="AT159" s="120">
        <f t="shared" ca="1" si="151"/>
        <v>0</v>
      </c>
      <c r="AU159" s="120">
        <f t="shared" ca="1" si="151"/>
        <v>0</v>
      </c>
      <c r="AV159" s="120">
        <f t="shared" ca="1" si="151"/>
        <v>0</v>
      </c>
      <c r="AW159" s="120">
        <f t="shared" ca="1" si="151"/>
        <v>0</v>
      </c>
      <c r="AX159" s="120">
        <f t="shared" ca="1" si="151"/>
        <v>0</v>
      </c>
      <c r="AY159" s="120">
        <f t="shared" ca="1" si="151"/>
        <v>0</v>
      </c>
      <c r="AZ159" s="120">
        <f t="shared" ca="1" si="151"/>
        <v>0</v>
      </c>
      <c r="BA159" s="120">
        <f t="shared" ca="1" si="151"/>
        <v>0</v>
      </c>
      <c r="BB159" s="120">
        <f t="shared" ca="1" si="151"/>
        <v>0</v>
      </c>
      <c r="BC159" s="120">
        <f t="shared" ca="1" si="151"/>
        <v>0</v>
      </c>
      <c r="BD159" s="120">
        <f t="shared" ca="1" si="151"/>
        <v>0</v>
      </c>
      <c r="BE159" s="120">
        <f t="shared" ca="1" si="151"/>
        <v>0</v>
      </c>
      <c r="BF159" s="120">
        <f t="shared" ca="1" si="151"/>
        <v>0</v>
      </c>
      <c r="BG159" s="120">
        <f t="shared" ca="1" si="151"/>
        <v>0</v>
      </c>
      <c r="BH159" s="120">
        <f t="shared" ca="1" si="151"/>
        <v>0</v>
      </c>
      <c r="BI159" s="120">
        <f t="shared" ca="1" si="151"/>
        <v>0</v>
      </c>
      <c r="BJ159" s="120">
        <f t="shared" ca="1" si="151"/>
        <v>0</v>
      </c>
      <c r="BK159" s="120">
        <f t="shared" ca="1" si="151"/>
        <v>0</v>
      </c>
      <c r="BL159" s="120">
        <f t="shared" ca="1" si="151"/>
        <v>0</v>
      </c>
      <c r="BM159" s="120">
        <f t="shared" ca="1" si="151"/>
        <v>0</v>
      </c>
      <c r="BN159" s="120">
        <f t="shared" ca="1" si="151"/>
        <v>0</v>
      </c>
      <c r="BO159" s="120">
        <f t="shared" ca="1" si="151"/>
        <v>0</v>
      </c>
      <c r="BP159" s="120">
        <f t="shared" ca="1" si="151"/>
        <v>0</v>
      </c>
      <c r="BQ159" s="120">
        <f t="shared" ca="1" si="151"/>
        <v>0</v>
      </c>
      <c r="BR159" s="120">
        <f t="shared" ca="1" si="151"/>
        <v>0</v>
      </c>
      <c r="BS159" s="120">
        <f t="shared" ca="1" si="151"/>
        <v>0</v>
      </c>
      <c r="BT159" s="120">
        <f t="shared" ref="BT159:DU159" ca="1" si="152">BT155+BT157</f>
        <v>0</v>
      </c>
      <c r="BU159" s="120">
        <f t="shared" ca="1" si="152"/>
        <v>0</v>
      </c>
      <c r="BV159" s="120">
        <f t="shared" ca="1" si="152"/>
        <v>0</v>
      </c>
      <c r="BW159" s="120">
        <f t="shared" ca="1" si="152"/>
        <v>0</v>
      </c>
      <c r="BX159" s="120">
        <f t="shared" ca="1" si="152"/>
        <v>0</v>
      </c>
      <c r="BY159" s="120">
        <f t="shared" ca="1" si="152"/>
        <v>0</v>
      </c>
      <c r="BZ159" s="120">
        <f t="shared" ca="1" si="152"/>
        <v>0</v>
      </c>
      <c r="CA159" s="120">
        <f t="shared" ca="1" si="152"/>
        <v>0</v>
      </c>
      <c r="CB159" s="120">
        <f t="shared" ca="1" si="152"/>
        <v>0</v>
      </c>
      <c r="CC159" s="120">
        <f t="shared" ca="1" si="152"/>
        <v>0</v>
      </c>
      <c r="CD159" s="120">
        <f t="shared" ca="1" si="152"/>
        <v>0</v>
      </c>
      <c r="CE159" s="120">
        <f t="shared" ca="1" si="152"/>
        <v>0</v>
      </c>
      <c r="CF159" s="120">
        <f t="shared" ca="1" si="152"/>
        <v>0</v>
      </c>
      <c r="CG159" s="120">
        <f t="shared" ca="1" si="152"/>
        <v>0</v>
      </c>
      <c r="CH159" s="120">
        <f t="shared" ca="1" si="152"/>
        <v>0</v>
      </c>
      <c r="CI159" s="120">
        <f t="shared" ca="1" si="152"/>
        <v>0</v>
      </c>
      <c r="CJ159" s="120">
        <f t="shared" ca="1" si="152"/>
        <v>0</v>
      </c>
      <c r="CK159" s="120">
        <f t="shared" ca="1" si="152"/>
        <v>0</v>
      </c>
      <c r="CL159" s="120">
        <f t="shared" ca="1" si="152"/>
        <v>0</v>
      </c>
      <c r="CM159" s="120">
        <f t="shared" ca="1" si="152"/>
        <v>0</v>
      </c>
      <c r="CN159" s="120">
        <f t="shared" ca="1" si="152"/>
        <v>0</v>
      </c>
      <c r="CO159" s="120">
        <f t="shared" ca="1" si="152"/>
        <v>0</v>
      </c>
      <c r="CP159" s="120">
        <f t="shared" ca="1" si="152"/>
        <v>0</v>
      </c>
      <c r="CQ159" s="120">
        <f t="shared" ca="1" si="152"/>
        <v>0</v>
      </c>
      <c r="CR159" s="120">
        <f t="shared" ca="1" si="152"/>
        <v>0</v>
      </c>
      <c r="CS159" s="120">
        <f t="shared" ca="1" si="152"/>
        <v>0</v>
      </c>
      <c r="CT159" s="120">
        <f t="shared" ca="1" si="152"/>
        <v>0</v>
      </c>
      <c r="CU159" s="120">
        <f t="shared" ca="1" si="152"/>
        <v>0</v>
      </c>
      <c r="CV159" s="120">
        <f t="shared" ca="1" si="152"/>
        <v>0</v>
      </c>
      <c r="CW159" s="120">
        <f t="shared" ca="1" si="152"/>
        <v>0</v>
      </c>
      <c r="CX159" s="120">
        <f t="shared" ca="1" si="152"/>
        <v>0</v>
      </c>
      <c r="CY159" s="120">
        <f t="shared" ca="1" si="152"/>
        <v>0</v>
      </c>
      <c r="CZ159" s="120">
        <f t="shared" ca="1" si="152"/>
        <v>0</v>
      </c>
      <c r="DA159" s="120">
        <f t="shared" ca="1" si="152"/>
        <v>0</v>
      </c>
      <c r="DB159" s="120">
        <f t="shared" ca="1" si="152"/>
        <v>0</v>
      </c>
      <c r="DC159" s="120">
        <f t="shared" ca="1" si="152"/>
        <v>0</v>
      </c>
      <c r="DD159" s="120">
        <f t="shared" ca="1" si="152"/>
        <v>0</v>
      </c>
      <c r="DE159" s="120">
        <f t="shared" ca="1" si="152"/>
        <v>0</v>
      </c>
      <c r="DF159" s="120">
        <f t="shared" ca="1" si="152"/>
        <v>0</v>
      </c>
      <c r="DG159" s="120">
        <f t="shared" ca="1" si="152"/>
        <v>0</v>
      </c>
      <c r="DH159" s="120">
        <f t="shared" ca="1" si="152"/>
        <v>0</v>
      </c>
      <c r="DI159" s="120">
        <f t="shared" ca="1" si="152"/>
        <v>0</v>
      </c>
      <c r="DJ159" s="120">
        <f t="shared" ca="1" si="152"/>
        <v>0</v>
      </c>
      <c r="DK159" s="120">
        <f t="shared" ca="1" si="152"/>
        <v>0</v>
      </c>
      <c r="DL159" s="120">
        <f t="shared" ca="1" si="152"/>
        <v>0</v>
      </c>
      <c r="DM159" s="120">
        <f t="shared" ca="1" si="152"/>
        <v>0</v>
      </c>
      <c r="DN159" s="120">
        <f t="shared" ca="1" si="152"/>
        <v>0</v>
      </c>
      <c r="DO159" s="120">
        <f t="shared" ca="1" si="152"/>
        <v>0</v>
      </c>
      <c r="DP159" s="120">
        <f t="shared" ca="1" si="152"/>
        <v>0</v>
      </c>
      <c r="DQ159" s="120">
        <f t="shared" ca="1" si="152"/>
        <v>0</v>
      </c>
      <c r="DR159" s="120">
        <f t="shared" ca="1" si="152"/>
        <v>0</v>
      </c>
      <c r="DS159" s="120">
        <f t="shared" ca="1" si="152"/>
        <v>0</v>
      </c>
      <c r="DT159" s="120">
        <f t="shared" ca="1" si="152"/>
        <v>0</v>
      </c>
      <c r="DU159" s="120">
        <f t="shared" ca="1" si="152"/>
        <v>0</v>
      </c>
      <c r="DV159" s="81"/>
    </row>
    <row r="160" spans="1:126" s="190" customFormat="1" ht="6.75" thickTop="1" x14ac:dyDescent="0.15">
      <c r="B160" s="209"/>
      <c r="C160" s="410"/>
      <c r="E160" s="224"/>
    </row>
    <row r="161" spans="1:126" s="116" customFormat="1" x14ac:dyDescent="0.25">
      <c r="B161" s="208" t="s">
        <v>485</v>
      </c>
      <c r="C161" s="208"/>
      <c r="E161" s="122"/>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81"/>
    </row>
    <row r="162" spans="1:126" s="302" customFormat="1" x14ac:dyDescent="0.25">
      <c r="A162" s="995" t="s">
        <v>1032</v>
      </c>
      <c r="B162" s="207"/>
      <c r="C162" s="226" t="str">
        <f>'Calculations - pre operations'!B161</f>
        <v>Capitalised interest (on senior, junior and subordinated debt as relevant)</v>
      </c>
      <c r="D162" s="207"/>
      <c r="E162" s="1096">
        <f t="shared" ref="E162:E163" si="153">SUM(G162:DU162)</f>
        <v>-18872.855592990018</v>
      </c>
      <c r="F162" s="306"/>
      <c r="G162" s="1096">
        <f>-LOOKUP('Monthly financials'!G$20,'Calculations - pre operations'!$F$3:$DM$3,'Calculations - pre operations'!$F66:$DM66)</f>
        <v>0</v>
      </c>
      <c r="H162" s="1096">
        <f>-LOOKUP('Monthly financials'!H$20,'Calculations - pre operations'!$F$3:$DM$3,'Calculations - pre operations'!$F66:$DM66)</f>
        <v>-407.00769987890015</v>
      </c>
      <c r="I162" s="1096">
        <f>-LOOKUP('Monthly financials'!I$20,'Calculations - pre operations'!$F$3:$DM$3,'Calculations - pre operations'!$F66:$DM66)</f>
        <v>-498.43007207672321</v>
      </c>
      <c r="J162" s="1096">
        <f>-LOOKUP('Monthly financials'!J$20,'Calculations - pre operations'!$F$3:$DM$3,'Calculations - pre operations'!$F66:$DM66)</f>
        <v>-694.96560398823578</v>
      </c>
      <c r="K162" s="1096">
        <f>-LOOKUP('Monthly financials'!K$20,'Calculations - pre operations'!$F$3:$DM$3,'Calculations - pre operations'!$F66:$DM66)</f>
        <v>-767.71097976296119</v>
      </c>
      <c r="L162" s="1096">
        <f>-LOOKUP('Monthly financials'!L$20,'Calculations - pre operations'!$F$3:$DM$3,'Calculations - pre operations'!$F66:$DM66)</f>
        <v>-952.28800304588231</v>
      </c>
      <c r="M162" s="1096">
        <f>-LOOKUP('Monthly financials'!M$20,'Calculations - pre operations'!$F$3:$DM$3,'Calculations - pre operations'!$F66:$DM66)</f>
        <v>-1372.6890994770888</v>
      </c>
      <c r="N162" s="1096">
        <f>-LOOKUP('Monthly financials'!N$20,'Calculations - pre operations'!$F$3:$DM$3,'Calculations - pre operations'!$F66:$DM66)</f>
        <v>-2245.2705593588457</v>
      </c>
      <c r="O162" s="1096">
        <f>-LOOKUP('Monthly financials'!O$20,'Calculations - pre operations'!$F$3:$DM$3,'Calculations - pre operations'!$F66:$DM66)</f>
        <v>-2455.8351166730085</v>
      </c>
      <c r="P162" s="1096">
        <f>-LOOKUP('Monthly financials'!P$20,'Calculations - pre operations'!$F$3:$DM$3,'Calculations - pre operations'!$F66:$DM66)</f>
        <v>-3065.629792710572</v>
      </c>
      <c r="Q162" s="1096">
        <f>-LOOKUP('Monthly financials'!Q$20,'Calculations - pre operations'!$F$3:$DM$3,'Calculations - pre operations'!$F66:$DM66)</f>
        <v>-3185.9830459865429</v>
      </c>
      <c r="R162" s="1096">
        <f>-LOOKUP('Monthly financials'!R$20,'Calculations - pre operations'!$F$3:$DM$3,'Calculations - pre operations'!$F66:$DM66)</f>
        <v>-3227.0456200312592</v>
      </c>
      <c r="S162" s="1096">
        <f>-LOOKUP('Monthly financials'!S$20,'Calculations - pre operations'!$F$3:$DM$3,'Calculations - pre operations'!$F66:$DM66)</f>
        <v>0</v>
      </c>
      <c r="T162" s="1096">
        <f>-LOOKUP('Monthly financials'!T$20,'Calculations - pre operations'!$F$3:$DM$3,'Calculations - pre operations'!$F66:$DM66)</f>
        <v>0</v>
      </c>
      <c r="U162" s="1096">
        <f>-LOOKUP('Monthly financials'!U$20,'Calculations - pre operations'!$F$3:$DM$3,'Calculations - pre operations'!$F66:$DM66)</f>
        <v>0</v>
      </c>
      <c r="V162" s="1096">
        <f>-LOOKUP('Monthly financials'!V$20,'Calculations - pre operations'!$F$3:$DM$3,'Calculations - pre operations'!$F66:$DM66)</f>
        <v>0</v>
      </c>
      <c r="W162" s="1096">
        <f>-LOOKUP('Monthly financials'!W$20,'Calculations - pre operations'!$F$3:$DM$3,'Calculations - pre operations'!$F66:$DM66)</f>
        <v>0</v>
      </c>
      <c r="X162" s="1096">
        <f>-LOOKUP('Monthly financials'!X$20,'Calculations - pre operations'!$F$3:$DM$3,'Calculations - pre operations'!$F66:$DM66)</f>
        <v>0</v>
      </c>
      <c r="Y162" s="1096">
        <f>-LOOKUP('Monthly financials'!Y$20,'Calculations - pre operations'!$F$3:$DM$3,'Calculations - pre operations'!$F66:$DM66)</f>
        <v>0</v>
      </c>
      <c r="Z162" s="1096">
        <f>-LOOKUP('Monthly financials'!Z$20,'Calculations - pre operations'!$F$3:$DM$3,'Calculations - pre operations'!$F66:$DM66)</f>
        <v>0</v>
      </c>
      <c r="AA162" s="1096">
        <f>-LOOKUP('Monthly financials'!AA$20,'Calculations - pre operations'!$F$3:$DM$3,'Calculations - pre operations'!$F66:$DM66)</f>
        <v>0</v>
      </c>
      <c r="AB162" s="1096">
        <f>-LOOKUP('Monthly financials'!AB$20,'Calculations - pre operations'!$F$3:$DM$3,'Calculations - pre operations'!$F66:$DM66)</f>
        <v>0</v>
      </c>
      <c r="AC162" s="1096">
        <f>-LOOKUP('Monthly financials'!AC$20,'Calculations - pre operations'!$F$3:$DM$3,'Calculations - pre operations'!$F66:$DM66)</f>
        <v>0</v>
      </c>
      <c r="AD162" s="1096">
        <f>-LOOKUP('Monthly financials'!AD$20,'Calculations - pre operations'!$F$3:$DM$3,'Calculations - pre operations'!$F66:$DM66)</f>
        <v>0</v>
      </c>
      <c r="AE162" s="1096">
        <f>-LOOKUP('Monthly financials'!AE$20,'Calculations - pre operations'!$F$3:$DM$3,'Calculations - pre operations'!$F66:$DM66)</f>
        <v>0</v>
      </c>
      <c r="AF162" s="1096">
        <f>-LOOKUP('Monthly financials'!AF$20,'Calculations - pre operations'!$F$3:$DM$3,'Calculations - pre operations'!$F66:$DM66)</f>
        <v>0</v>
      </c>
      <c r="AG162" s="1096">
        <f>-LOOKUP('Monthly financials'!AG$20,'Calculations - pre operations'!$F$3:$DM$3,'Calculations - pre operations'!$F66:$DM66)</f>
        <v>0</v>
      </c>
      <c r="AH162" s="1096">
        <f>-LOOKUP('Monthly financials'!AH$20,'Calculations - pre operations'!$F$3:$DM$3,'Calculations - pre operations'!$F66:$DM66)</f>
        <v>0</v>
      </c>
      <c r="AI162" s="1096">
        <f>-LOOKUP('Monthly financials'!AI$20,'Calculations - pre operations'!$F$3:$DM$3,'Calculations - pre operations'!$F66:$DM66)</f>
        <v>0</v>
      </c>
      <c r="AJ162" s="1096">
        <f>-LOOKUP('Monthly financials'!AJ$20,'Calculations - pre operations'!$F$3:$DM$3,'Calculations - pre operations'!$F66:$DM66)</f>
        <v>0</v>
      </c>
      <c r="AK162" s="1096">
        <f>-LOOKUP('Monthly financials'!AK$20,'Calculations - pre operations'!$F$3:$DM$3,'Calculations - pre operations'!$F66:$DM66)</f>
        <v>0</v>
      </c>
      <c r="AL162" s="1096">
        <f>-LOOKUP('Monthly financials'!AL$20,'Calculations - pre operations'!$F$3:$DM$3,'Calculations - pre operations'!$F66:$DM66)</f>
        <v>0</v>
      </c>
      <c r="AM162" s="1096">
        <f>-LOOKUP('Monthly financials'!AM$20,'Calculations - pre operations'!$F$3:$DM$3,'Calculations - pre operations'!$F66:$DM66)</f>
        <v>0</v>
      </c>
      <c r="AN162" s="1096">
        <f>-LOOKUP('Monthly financials'!AN$20,'Calculations - pre operations'!$F$3:$DM$3,'Calculations - pre operations'!$F66:$DM66)</f>
        <v>0</v>
      </c>
      <c r="AO162" s="1096">
        <f>-LOOKUP('Monthly financials'!AO$20,'Calculations - pre operations'!$F$3:$DM$3,'Calculations - pre operations'!$F66:$DM66)</f>
        <v>0</v>
      </c>
      <c r="AP162" s="1096">
        <f>-LOOKUP('Monthly financials'!AP$20,'Calculations - pre operations'!$F$3:$DM$3,'Calculations - pre operations'!$F66:$DM66)</f>
        <v>0</v>
      </c>
      <c r="AQ162" s="1096">
        <f>-LOOKUP('Monthly financials'!AQ$20,'Calculations - pre operations'!$F$3:$DM$3,'Calculations - pre operations'!$F66:$DM66)</f>
        <v>0</v>
      </c>
      <c r="AR162" s="1096">
        <f>-LOOKUP('Monthly financials'!AR$20,'Calculations - pre operations'!$F$3:$DM$3,'Calculations - pre operations'!$F66:$DM66)</f>
        <v>0</v>
      </c>
      <c r="AS162" s="1096">
        <f>-LOOKUP('Monthly financials'!AS$20,'Calculations - pre operations'!$F$3:$DM$3,'Calculations - pre operations'!$F66:$DM66)</f>
        <v>0</v>
      </c>
      <c r="AT162" s="1096">
        <f>-LOOKUP('Monthly financials'!AT$20,'Calculations - pre operations'!$F$3:$DM$3,'Calculations - pre operations'!$F66:$DM66)</f>
        <v>0</v>
      </c>
      <c r="AU162" s="1096">
        <f>-LOOKUP('Monthly financials'!AU$20,'Calculations - pre operations'!$F$3:$DM$3,'Calculations - pre operations'!$F66:$DM66)</f>
        <v>0</v>
      </c>
      <c r="AV162" s="1096">
        <f>-LOOKUP('Monthly financials'!AV$20,'Calculations - pre operations'!$F$3:$DM$3,'Calculations - pre operations'!$F66:$DM66)</f>
        <v>0</v>
      </c>
      <c r="AW162" s="1096">
        <f>-LOOKUP('Monthly financials'!AW$20,'Calculations - pre operations'!$F$3:$DM$3,'Calculations - pre operations'!$F66:$DM66)</f>
        <v>0</v>
      </c>
      <c r="AX162" s="1096">
        <f>-LOOKUP('Monthly financials'!AX$20,'Calculations - pre operations'!$F$3:$DM$3,'Calculations - pre operations'!$F66:$DM66)</f>
        <v>0</v>
      </c>
      <c r="AY162" s="1096">
        <f>-LOOKUP('Monthly financials'!AY$20,'Calculations - pre operations'!$F$3:$DM$3,'Calculations - pre operations'!$F66:$DM66)</f>
        <v>0</v>
      </c>
      <c r="AZ162" s="1096">
        <f>-LOOKUP('Monthly financials'!AZ$20,'Calculations - pre operations'!$F$3:$DM$3,'Calculations - pre operations'!$F66:$DM66)</f>
        <v>0</v>
      </c>
      <c r="BA162" s="1096">
        <f>-LOOKUP('Monthly financials'!BA$20,'Calculations - pre operations'!$F$3:$DM$3,'Calculations - pre operations'!$F66:$DM66)</f>
        <v>0</v>
      </c>
      <c r="BB162" s="1096">
        <f>-LOOKUP('Monthly financials'!BB$20,'Calculations - pre operations'!$F$3:$DM$3,'Calculations - pre operations'!$F66:$DM66)</f>
        <v>0</v>
      </c>
      <c r="BC162" s="1096">
        <f>-LOOKUP('Monthly financials'!BC$20,'Calculations - pre operations'!$F$3:$DM$3,'Calculations - pre operations'!$F66:$DM66)</f>
        <v>0</v>
      </c>
      <c r="BD162" s="1096">
        <f>-LOOKUP('Monthly financials'!BD$20,'Calculations - pre operations'!$F$3:$DM$3,'Calculations - pre operations'!$F66:$DM66)</f>
        <v>0</v>
      </c>
      <c r="BE162" s="1096">
        <f>-LOOKUP('Monthly financials'!BE$20,'Calculations - pre operations'!$F$3:$DM$3,'Calculations - pre operations'!$F66:$DM66)</f>
        <v>0</v>
      </c>
      <c r="BF162" s="1096">
        <f>-LOOKUP('Monthly financials'!BF$20,'Calculations - pre operations'!$F$3:$DM$3,'Calculations - pre operations'!$F66:$DM66)</f>
        <v>0</v>
      </c>
      <c r="BG162" s="1096">
        <f>-LOOKUP('Monthly financials'!BG$20,'Calculations - pre operations'!$F$3:$DM$3,'Calculations - pre operations'!$F66:$DM66)</f>
        <v>0</v>
      </c>
      <c r="BH162" s="1096">
        <f>-LOOKUP('Monthly financials'!BH$20,'Calculations - pre operations'!$F$3:$DM$3,'Calculations - pre operations'!$F66:$DM66)</f>
        <v>0</v>
      </c>
      <c r="BI162" s="1096">
        <f>-LOOKUP('Monthly financials'!BI$20,'Calculations - pre operations'!$F$3:$DM$3,'Calculations - pre operations'!$F66:$DM66)</f>
        <v>0</v>
      </c>
      <c r="BJ162" s="1096">
        <f>-LOOKUP('Monthly financials'!BJ$20,'Calculations - pre operations'!$F$3:$DM$3,'Calculations - pre operations'!$F66:$DM66)</f>
        <v>0</v>
      </c>
      <c r="BK162" s="1096">
        <f>-LOOKUP('Monthly financials'!BK$20,'Calculations - pre operations'!$F$3:$DM$3,'Calculations - pre operations'!$F66:$DM66)</f>
        <v>0</v>
      </c>
      <c r="BL162" s="1096">
        <f>-LOOKUP('Monthly financials'!BL$20,'Calculations - pre operations'!$F$3:$DM$3,'Calculations - pre operations'!$F66:$DM66)</f>
        <v>0</v>
      </c>
      <c r="BM162" s="1096">
        <f>-LOOKUP('Monthly financials'!BM$20,'Calculations - pre operations'!$F$3:$DM$3,'Calculations - pre operations'!$F66:$DM66)</f>
        <v>0</v>
      </c>
      <c r="BN162" s="1096">
        <f>-LOOKUP('Monthly financials'!BN$20,'Calculations - pre operations'!$F$3:$DM$3,'Calculations - pre operations'!$F66:$DM66)</f>
        <v>0</v>
      </c>
      <c r="BO162" s="1096">
        <f>-LOOKUP('Monthly financials'!BO$20,'Calculations - pre operations'!$F$3:$DM$3,'Calculations - pre operations'!$F66:$DM66)</f>
        <v>0</v>
      </c>
      <c r="BP162" s="1096">
        <f>-LOOKUP('Monthly financials'!BP$20,'Calculations - pre operations'!$F$3:$DM$3,'Calculations - pre operations'!$F66:$DM66)</f>
        <v>0</v>
      </c>
      <c r="BQ162" s="1096">
        <f>-LOOKUP('Monthly financials'!BQ$20,'Calculations - pre operations'!$F$3:$DM$3,'Calculations - pre operations'!$F66:$DM66)</f>
        <v>0</v>
      </c>
      <c r="BR162" s="1096">
        <f>-LOOKUP('Monthly financials'!BR$20,'Calculations - pre operations'!$F$3:$DM$3,'Calculations - pre operations'!$F66:$DM66)</f>
        <v>0</v>
      </c>
      <c r="BS162" s="1096">
        <f>-LOOKUP('Monthly financials'!BS$20,'Calculations - pre operations'!$F$3:$DM$3,'Calculations - pre operations'!$F66:$DM66)</f>
        <v>0</v>
      </c>
      <c r="BT162" s="1096">
        <f>-LOOKUP('Monthly financials'!BT$20,'Calculations - pre operations'!$F$3:$DM$3,'Calculations - pre operations'!$F66:$DM66)</f>
        <v>0</v>
      </c>
      <c r="BU162" s="1096">
        <f>-LOOKUP('Monthly financials'!BU$20,'Calculations - pre operations'!$F$3:$DM$3,'Calculations - pre operations'!$F66:$DM66)</f>
        <v>0</v>
      </c>
      <c r="BV162" s="1096">
        <f>-LOOKUP('Monthly financials'!BV$20,'Calculations - pre operations'!$F$3:$DM$3,'Calculations - pre operations'!$F66:$DM66)</f>
        <v>0</v>
      </c>
      <c r="BW162" s="1096">
        <f>-LOOKUP('Monthly financials'!BW$20,'Calculations - pre operations'!$F$3:$DM$3,'Calculations - pre operations'!$F66:$DM66)</f>
        <v>0</v>
      </c>
      <c r="BX162" s="1096">
        <f>-LOOKUP('Monthly financials'!BX$20,'Calculations - pre operations'!$F$3:$DM$3,'Calculations - pre operations'!$F66:$DM66)</f>
        <v>0</v>
      </c>
      <c r="BY162" s="1096">
        <f>-LOOKUP('Monthly financials'!BY$20,'Calculations - pre operations'!$F$3:$DM$3,'Calculations - pre operations'!$F66:$DM66)</f>
        <v>0</v>
      </c>
      <c r="BZ162" s="1096">
        <f>-LOOKUP('Monthly financials'!BZ$20,'Calculations - pre operations'!$F$3:$DM$3,'Calculations - pre operations'!$F66:$DM66)</f>
        <v>0</v>
      </c>
      <c r="CA162" s="1096">
        <f>-LOOKUP('Monthly financials'!CA$20,'Calculations - pre operations'!$F$3:$DM$3,'Calculations - pre operations'!$F66:$DM66)</f>
        <v>0</v>
      </c>
      <c r="CB162" s="1096">
        <f>-LOOKUP('Monthly financials'!CB$20,'Calculations - pre operations'!$F$3:$DM$3,'Calculations - pre operations'!$F66:$DM66)</f>
        <v>0</v>
      </c>
      <c r="CC162" s="1096">
        <f>-LOOKUP('Monthly financials'!CC$20,'Calculations - pre operations'!$F$3:$DM$3,'Calculations - pre operations'!$F66:$DM66)</f>
        <v>0</v>
      </c>
      <c r="CD162" s="1096">
        <f>-LOOKUP('Monthly financials'!CD$20,'Calculations - pre operations'!$F$3:$DM$3,'Calculations - pre operations'!$F66:$DM66)</f>
        <v>0</v>
      </c>
      <c r="CE162" s="1096">
        <f>-LOOKUP('Monthly financials'!CE$20,'Calculations - pre operations'!$F$3:$DM$3,'Calculations - pre operations'!$F66:$DM66)</f>
        <v>0</v>
      </c>
      <c r="CF162" s="1096">
        <f>-LOOKUP('Monthly financials'!CF$20,'Calculations - pre operations'!$F$3:$DM$3,'Calculations - pre operations'!$F66:$DM66)</f>
        <v>0</v>
      </c>
      <c r="CG162" s="1096">
        <f>-LOOKUP('Monthly financials'!CG$20,'Calculations - pre operations'!$F$3:$DM$3,'Calculations - pre operations'!$F66:$DM66)</f>
        <v>0</v>
      </c>
      <c r="CH162" s="1096">
        <f>-LOOKUP('Monthly financials'!CH$20,'Calculations - pre operations'!$F$3:$DM$3,'Calculations - pre operations'!$F66:$DM66)</f>
        <v>0</v>
      </c>
      <c r="CI162" s="1096">
        <f>-LOOKUP('Monthly financials'!CI$20,'Calculations - pre operations'!$F$3:$DM$3,'Calculations - pre operations'!$F66:$DM66)</f>
        <v>0</v>
      </c>
      <c r="CJ162" s="1096">
        <f>-LOOKUP('Monthly financials'!CJ$20,'Calculations - pre operations'!$F$3:$DM$3,'Calculations - pre operations'!$F66:$DM66)</f>
        <v>0</v>
      </c>
      <c r="CK162" s="1096">
        <f>-LOOKUP('Monthly financials'!CK$20,'Calculations - pre operations'!$F$3:$DM$3,'Calculations - pre operations'!$F66:$DM66)</f>
        <v>0</v>
      </c>
      <c r="CL162" s="1096">
        <f>-LOOKUP('Monthly financials'!CL$20,'Calculations - pre operations'!$F$3:$DM$3,'Calculations - pre operations'!$F66:$DM66)</f>
        <v>0</v>
      </c>
      <c r="CM162" s="1096">
        <f>-LOOKUP('Monthly financials'!CM$20,'Calculations - pre operations'!$F$3:$DM$3,'Calculations - pre operations'!$F66:$DM66)</f>
        <v>0</v>
      </c>
      <c r="CN162" s="1096">
        <f>-LOOKUP('Monthly financials'!CN$20,'Calculations - pre operations'!$F$3:$DM$3,'Calculations - pre operations'!$F66:$DM66)</f>
        <v>0</v>
      </c>
      <c r="CO162" s="1096">
        <f>-LOOKUP('Monthly financials'!CO$20,'Calculations - pre operations'!$F$3:$DM$3,'Calculations - pre operations'!$F66:$DM66)</f>
        <v>0</v>
      </c>
      <c r="CP162" s="1096">
        <f>-LOOKUP('Monthly financials'!CP$20,'Calculations - pre operations'!$F$3:$DM$3,'Calculations - pre operations'!$F66:$DM66)</f>
        <v>0</v>
      </c>
      <c r="CQ162" s="1096">
        <f>-LOOKUP('Monthly financials'!CQ$20,'Calculations - pre operations'!$F$3:$DM$3,'Calculations - pre operations'!$F66:$DM66)</f>
        <v>0</v>
      </c>
      <c r="CR162" s="1096">
        <f>-LOOKUP('Monthly financials'!CR$20,'Calculations - pre operations'!$F$3:$DM$3,'Calculations - pre operations'!$F66:$DM66)</f>
        <v>0</v>
      </c>
      <c r="CS162" s="1096">
        <f>-LOOKUP('Monthly financials'!CS$20,'Calculations - pre operations'!$F$3:$DM$3,'Calculations - pre operations'!$F66:$DM66)</f>
        <v>0</v>
      </c>
      <c r="CT162" s="1096">
        <f>-LOOKUP('Monthly financials'!CT$20,'Calculations - pre operations'!$F$3:$DM$3,'Calculations - pre operations'!$F66:$DM66)</f>
        <v>0</v>
      </c>
      <c r="CU162" s="1096">
        <f>-LOOKUP('Monthly financials'!CU$20,'Calculations - pre operations'!$F$3:$DM$3,'Calculations - pre operations'!$F66:$DM66)</f>
        <v>0</v>
      </c>
      <c r="CV162" s="1096">
        <f>-LOOKUP('Monthly financials'!CV$20,'Calculations - pre operations'!$F$3:$DM$3,'Calculations - pre operations'!$F66:$DM66)</f>
        <v>0</v>
      </c>
      <c r="CW162" s="1096">
        <f>-LOOKUP('Monthly financials'!CW$20,'Calculations - pre operations'!$F$3:$DM$3,'Calculations - pre operations'!$F66:$DM66)</f>
        <v>0</v>
      </c>
      <c r="CX162" s="1096">
        <f>-LOOKUP('Monthly financials'!CX$20,'Calculations - pre operations'!$F$3:$DM$3,'Calculations - pre operations'!$F66:$DM66)</f>
        <v>0</v>
      </c>
      <c r="CY162" s="1096">
        <f>-LOOKUP('Monthly financials'!CY$20,'Calculations - pre operations'!$F$3:$DM$3,'Calculations - pre operations'!$F66:$DM66)</f>
        <v>0</v>
      </c>
      <c r="CZ162" s="1096">
        <f>-LOOKUP('Monthly financials'!CZ$20,'Calculations - pre operations'!$F$3:$DM$3,'Calculations - pre operations'!$F66:$DM66)</f>
        <v>0</v>
      </c>
      <c r="DA162" s="1096">
        <f>-LOOKUP('Monthly financials'!DA$20,'Calculations - pre operations'!$F$3:$DM$3,'Calculations - pre operations'!$F66:$DM66)</f>
        <v>0</v>
      </c>
      <c r="DB162" s="1096">
        <f>-LOOKUP('Monthly financials'!DB$20,'Calculations - pre operations'!$F$3:$DM$3,'Calculations - pre operations'!$F66:$DM66)</f>
        <v>0</v>
      </c>
      <c r="DC162" s="1096">
        <f>-LOOKUP('Monthly financials'!DC$20,'Calculations - pre operations'!$F$3:$DM$3,'Calculations - pre operations'!$F66:$DM66)</f>
        <v>0</v>
      </c>
      <c r="DD162" s="1096">
        <f>-LOOKUP('Monthly financials'!DD$20,'Calculations - pre operations'!$F$3:$DM$3,'Calculations - pre operations'!$F66:$DM66)</f>
        <v>0</v>
      </c>
      <c r="DE162" s="1096">
        <f>-LOOKUP('Monthly financials'!DE$20,'Calculations - pre operations'!$F$3:$DM$3,'Calculations - pre operations'!$F66:$DM66)</f>
        <v>0</v>
      </c>
      <c r="DF162" s="1096">
        <f>-LOOKUP('Monthly financials'!DF$20,'Calculations - pre operations'!$F$3:$DM$3,'Calculations - pre operations'!$F66:$DM66)</f>
        <v>0</v>
      </c>
      <c r="DG162" s="1096">
        <f>-LOOKUP('Monthly financials'!DG$20,'Calculations - pre operations'!$F$3:$DM$3,'Calculations - pre operations'!$F66:$DM66)</f>
        <v>0</v>
      </c>
      <c r="DH162" s="1096">
        <f>-LOOKUP('Monthly financials'!DH$20,'Calculations - pre operations'!$F$3:$DM$3,'Calculations - pre operations'!$F66:$DM66)</f>
        <v>0</v>
      </c>
      <c r="DI162" s="1096">
        <f>-LOOKUP('Monthly financials'!DI$20,'Calculations - pre operations'!$F$3:$DM$3,'Calculations - pre operations'!$F66:$DM66)</f>
        <v>0</v>
      </c>
      <c r="DJ162" s="1096">
        <f>-LOOKUP('Monthly financials'!DJ$20,'Calculations - pre operations'!$F$3:$DM$3,'Calculations - pre operations'!$F66:$DM66)</f>
        <v>0</v>
      </c>
      <c r="DK162" s="1096">
        <f>-LOOKUP('Monthly financials'!DK$20,'Calculations - pre operations'!$F$3:$DM$3,'Calculations - pre operations'!$F66:$DM66)</f>
        <v>0</v>
      </c>
      <c r="DL162" s="1096">
        <f>-LOOKUP('Monthly financials'!DL$20,'Calculations - pre operations'!$F$3:$DM$3,'Calculations - pre operations'!$F66:$DM66)</f>
        <v>0</v>
      </c>
      <c r="DM162" s="1096">
        <f>-LOOKUP('Monthly financials'!DM$20,'Calculations - pre operations'!$F$3:$DM$3,'Calculations - pre operations'!$F66:$DM66)</f>
        <v>0</v>
      </c>
      <c r="DN162" s="1096">
        <f>-LOOKUP('Monthly financials'!DN$20,'Calculations - pre operations'!$F$3:$DM$3,'Calculations - pre operations'!$F66:$DM66)</f>
        <v>0</v>
      </c>
      <c r="DO162" s="1096">
        <f>-LOOKUP('Monthly financials'!DO$20,'Calculations - pre operations'!$F$3:$DM$3,'Calculations - pre operations'!$F66:$DM66)</f>
        <v>0</v>
      </c>
      <c r="DP162" s="1096">
        <f>-LOOKUP('Monthly financials'!DP$20,'Calculations - pre operations'!$F$3:$DM$3,'Calculations - pre operations'!$F66:$DM66)</f>
        <v>0</v>
      </c>
      <c r="DQ162" s="1096">
        <f>-LOOKUP('Monthly financials'!DQ$20,'Calculations - pre operations'!$F$3:$DM$3,'Calculations - pre operations'!$F66:$DM66)</f>
        <v>0</v>
      </c>
      <c r="DR162" s="1096">
        <f>-LOOKUP('Monthly financials'!DR$20,'Calculations - pre operations'!$F$3:$DM$3,'Calculations - pre operations'!$F66:$DM66)</f>
        <v>0</v>
      </c>
      <c r="DS162" s="1096">
        <f>-LOOKUP('Monthly financials'!DS$20,'Calculations - pre operations'!$F$3:$DM$3,'Calculations - pre operations'!$F66:$DM66)</f>
        <v>0</v>
      </c>
      <c r="DT162" s="1096">
        <f>-LOOKUP('Monthly financials'!DT$20,'Calculations - pre operations'!$F$3:$DM$3,'Calculations - pre operations'!$F66:$DM66)</f>
        <v>0</v>
      </c>
      <c r="DU162" s="1096">
        <f>-LOOKUP('Monthly financials'!DU$20,'Calculations - pre operations'!$F$3:$DM$3,'Calculations - pre operations'!$F66:$DM66)</f>
        <v>0</v>
      </c>
      <c r="DV162" s="81"/>
    </row>
    <row r="163" spans="1:126" s="81" customFormat="1" x14ac:dyDescent="0.25">
      <c r="A163" s="995" t="s">
        <v>1032</v>
      </c>
      <c r="B163" s="207"/>
      <c r="C163" s="226" t="s">
        <v>660</v>
      </c>
      <c r="E163" s="1096">
        <f t="shared" si="153"/>
        <v>-39452.883750000001</v>
      </c>
      <c r="F163" s="118"/>
      <c r="G163" s="1096">
        <f>-LOOKUP('Monthly financials'!G$20,'Calculations - pre operations'!$F$3:$DM$3,'Calculations - pre operations'!$F49:$DM49)</f>
        <v>0</v>
      </c>
      <c r="H163" s="1096">
        <f>-LOOKUP('Monthly financials'!H$20,'Calculations - pre operations'!$F$3:$DM$3,'Calculations - pre operations'!$F49:$DM49)</f>
        <v>0</v>
      </c>
      <c r="I163" s="1096">
        <f>-LOOKUP('Monthly financials'!I$20,'Calculations - pre operations'!$F$3:$DM$3,'Calculations - pre operations'!$F49:$DM49)</f>
        <v>0</v>
      </c>
      <c r="J163" s="1096">
        <f>-LOOKUP('Monthly financials'!J$20,'Calculations - pre operations'!$F$3:$DM$3,'Calculations - pre operations'!$F49:$DM49)</f>
        <v>0</v>
      </c>
      <c r="K163" s="1096">
        <f>-LOOKUP('Monthly financials'!K$20,'Calculations - pre operations'!$F$3:$DM$3,'Calculations - pre operations'!$F49:$DM49)</f>
        <v>0</v>
      </c>
      <c r="L163" s="1096">
        <f>-LOOKUP('Monthly financials'!L$20,'Calculations - pre operations'!$F$3:$DM$3,'Calculations - pre operations'!$F49:$DM49)</f>
        <v>0</v>
      </c>
      <c r="M163" s="1096">
        <f>-LOOKUP('Monthly financials'!M$20,'Calculations - pre operations'!$F$3:$DM$3,'Calculations - pre operations'!$F49:$DM49)</f>
        <v>0</v>
      </c>
      <c r="N163" s="1096">
        <f>-LOOKUP('Monthly financials'!N$20,'Calculations - pre operations'!$F$3:$DM$3,'Calculations - pre operations'!$F49:$DM49)</f>
        <v>0</v>
      </c>
      <c r="O163" s="1096">
        <f>-LOOKUP('Monthly financials'!O$20,'Calculations - pre operations'!$F$3:$DM$3,'Calculations - pre operations'!$F49:$DM49)</f>
        <v>0</v>
      </c>
      <c r="P163" s="1096">
        <f>-LOOKUP('Monthly financials'!P$20,'Calculations - pre operations'!$F$3:$DM$3,'Calculations - pre operations'!$F49:$DM49)</f>
        <v>0</v>
      </c>
      <c r="Q163" s="1096">
        <f>-LOOKUP('Monthly financials'!Q$20,'Calculations - pre operations'!$F$3:$DM$3,'Calculations - pre operations'!$F49:$DM49)</f>
        <v>0</v>
      </c>
      <c r="R163" s="1096">
        <f>-LOOKUP('Monthly financials'!R$20,'Calculations - pre operations'!$F$3:$DM$3,'Calculations - pre operations'!$F49:$DM49)</f>
        <v>-39452.883750000001</v>
      </c>
      <c r="S163" s="1096">
        <f>-LOOKUP('Monthly financials'!S$20,'Calculations - pre operations'!$F$3:$DM$3,'Calculations - pre operations'!$F49:$DM49)</f>
        <v>0</v>
      </c>
      <c r="T163" s="1096">
        <f>-LOOKUP('Monthly financials'!T$20,'Calculations - pre operations'!$F$3:$DM$3,'Calculations - pre operations'!$F49:$DM49)</f>
        <v>0</v>
      </c>
      <c r="U163" s="1096">
        <f>-LOOKUP('Monthly financials'!U$20,'Calculations - pre operations'!$F$3:$DM$3,'Calculations - pre operations'!$F49:$DM49)</f>
        <v>0</v>
      </c>
      <c r="V163" s="1096">
        <f>-LOOKUP('Monthly financials'!V$20,'Calculations - pre operations'!$F$3:$DM$3,'Calculations - pre operations'!$F49:$DM49)</f>
        <v>0</v>
      </c>
      <c r="W163" s="1096">
        <f>-LOOKUP('Monthly financials'!W$20,'Calculations - pre operations'!$F$3:$DM$3,'Calculations - pre operations'!$F49:$DM49)</f>
        <v>0</v>
      </c>
      <c r="X163" s="1096">
        <f>-LOOKUP('Monthly financials'!X$20,'Calculations - pre operations'!$F$3:$DM$3,'Calculations - pre operations'!$F49:$DM49)</f>
        <v>0</v>
      </c>
      <c r="Y163" s="1096">
        <f>-LOOKUP('Monthly financials'!Y$20,'Calculations - pre operations'!$F$3:$DM$3,'Calculations - pre operations'!$F49:$DM49)</f>
        <v>0</v>
      </c>
      <c r="Z163" s="1096">
        <f>-LOOKUP('Monthly financials'!Z$20,'Calculations - pre operations'!$F$3:$DM$3,'Calculations - pre operations'!$F49:$DM49)</f>
        <v>0</v>
      </c>
      <c r="AA163" s="1096">
        <f>-LOOKUP('Monthly financials'!AA$20,'Calculations - pre operations'!$F$3:$DM$3,'Calculations - pre operations'!$F49:$DM49)</f>
        <v>0</v>
      </c>
      <c r="AB163" s="1096">
        <f>-LOOKUP('Monthly financials'!AB$20,'Calculations - pre operations'!$F$3:$DM$3,'Calculations - pre operations'!$F49:$DM49)</f>
        <v>0</v>
      </c>
      <c r="AC163" s="1096">
        <f>-LOOKUP('Monthly financials'!AC$20,'Calculations - pre operations'!$F$3:$DM$3,'Calculations - pre operations'!$F49:$DM49)</f>
        <v>0</v>
      </c>
      <c r="AD163" s="1096">
        <f>-LOOKUP('Monthly financials'!AD$20,'Calculations - pre operations'!$F$3:$DM$3,'Calculations - pre operations'!$F49:$DM49)</f>
        <v>0</v>
      </c>
      <c r="AE163" s="1096">
        <f>-LOOKUP('Monthly financials'!AE$20,'Calculations - pre operations'!$F$3:$DM$3,'Calculations - pre operations'!$F49:$DM49)</f>
        <v>0</v>
      </c>
      <c r="AF163" s="1096">
        <f>-LOOKUP('Monthly financials'!AF$20,'Calculations - pre operations'!$F$3:$DM$3,'Calculations - pre operations'!$F49:$DM49)</f>
        <v>0</v>
      </c>
      <c r="AG163" s="1096">
        <f>-LOOKUP('Monthly financials'!AG$20,'Calculations - pre operations'!$F$3:$DM$3,'Calculations - pre operations'!$F49:$DM49)</f>
        <v>0</v>
      </c>
      <c r="AH163" s="1096">
        <f>-LOOKUP('Monthly financials'!AH$20,'Calculations - pre operations'!$F$3:$DM$3,'Calculations - pre operations'!$F49:$DM49)</f>
        <v>0</v>
      </c>
      <c r="AI163" s="1096">
        <f>-LOOKUP('Monthly financials'!AI$20,'Calculations - pre operations'!$F$3:$DM$3,'Calculations - pre operations'!$F49:$DM49)</f>
        <v>0</v>
      </c>
      <c r="AJ163" s="1096">
        <f>-LOOKUP('Monthly financials'!AJ$20,'Calculations - pre operations'!$F$3:$DM$3,'Calculations - pre operations'!$F49:$DM49)</f>
        <v>0</v>
      </c>
      <c r="AK163" s="1096">
        <f>-LOOKUP('Monthly financials'!AK$20,'Calculations - pre operations'!$F$3:$DM$3,'Calculations - pre operations'!$F49:$DM49)</f>
        <v>0</v>
      </c>
      <c r="AL163" s="1096">
        <f>-LOOKUP('Monthly financials'!AL$20,'Calculations - pre operations'!$F$3:$DM$3,'Calculations - pre operations'!$F49:$DM49)</f>
        <v>0</v>
      </c>
      <c r="AM163" s="1096">
        <f>-LOOKUP('Monthly financials'!AM$20,'Calculations - pre operations'!$F$3:$DM$3,'Calculations - pre operations'!$F49:$DM49)</f>
        <v>0</v>
      </c>
      <c r="AN163" s="1096">
        <f>-LOOKUP('Monthly financials'!AN$20,'Calculations - pre operations'!$F$3:$DM$3,'Calculations - pre operations'!$F49:$DM49)</f>
        <v>0</v>
      </c>
      <c r="AO163" s="1096">
        <f>-LOOKUP('Monthly financials'!AO$20,'Calculations - pre operations'!$F$3:$DM$3,'Calculations - pre operations'!$F49:$DM49)</f>
        <v>0</v>
      </c>
      <c r="AP163" s="1096">
        <f>-LOOKUP('Monthly financials'!AP$20,'Calculations - pre operations'!$F$3:$DM$3,'Calculations - pre operations'!$F49:$DM49)</f>
        <v>0</v>
      </c>
      <c r="AQ163" s="1096">
        <f>-LOOKUP('Monthly financials'!AQ$20,'Calculations - pre operations'!$F$3:$DM$3,'Calculations - pre operations'!$F49:$DM49)</f>
        <v>0</v>
      </c>
      <c r="AR163" s="1096">
        <f>-LOOKUP('Monthly financials'!AR$20,'Calculations - pre operations'!$F$3:$DM$3,'Calculations - pre operations'!$F49:$DM49)</f>
        <v>0</v>
      </c>
      <c r="AS163" s="1096">
        <f>-LOOKUP('Monthly financials'!AS$20,'Calculations - pre operations'!$F$3:$DM$3,'Calculations - pre operations'!$F49:$DM49)</f>
        <v>0</v>
      </c>
      <c r="AT163" s="1096">
        <f>-LOOKUP('Monthly financials'!AT$20,'Calculations - pre operations'!$F$3:$DM$3,'Calculations - pre operations'!$F49:$DM49)</f>
        <v>0</v>
      </c>
      <c r="AU163" s="1096">
        <f>-LOOKUP('Monthly financials'!AU$20,'Calculations - pre operations'!$F$3:$DM$3,'Calculations - pre operations'!$F49:$DM49)</f>
        <v>0</v>
      </c>
      <c r="AV163" s="1096">
        <f>-LOOKUP('Monthly financials'!AV$20,'Calculations - pre operations'!$F$3:$DM$3,'Calculations - pre operations'!$F49:$DM49)</f>
        <v>0</v>
      </c>
      <c r="AW163" s="1096">
        <f>-LOOKUP('Monthly financials'!AW$20,'Calculations - pre operations'!$F$3:$DM$3,'Calculations - pre operations'!$F49:$DM49)</f>
        <v>0</v>
      </c>
      <c r="AX163" s="1096">
        <f>-LOOKUP('Monthly financials'!AX$20,'Calculations - pre operations'!$F$3:$DM$3,'Calculations - pre operations'!$F49:$DM49)</f>
        <v>0</v>
      </c>
      <c r="AY163" s="1096">
        <f>-LOOKUP('Monthly financials'!AY$20,'Calculations - pre operations'!$F$3:$DM$3,'Calculations - pre operations'!$F49:$DM49)</f>
        <v>0</v>
      </c>
      <c r="AZ163" s="1096">
        <f>-LOOKUP('Monthly financials'!AZ$20,'Calculations - pre operations'!$F$3:$DM$3,'Calculations - pre operations'!$F49:$DM49)</f>
        <v>0</v>
      </c>
      <c r="BA163" s="1096">
        <f>-LOOKUP('Monthly financials'!BA$20,'Calculations - pre operations'!$F$3:$DM$3,'Calculations - pre operations'!$F49:$DM49)</f>
        <v>0</v>
      </c>
      <c r="BB163" s="1096">
        <f>-LOOKUP('Monthly financials'!BB$20,'Calculations - pre operations'!$F$3:$DM$3,'Calculations - pre operations'!$F49:$DM49)</f>
        <v>0</v>
      </c>
      <c r="BC163" s="1096">
        <f>-LOOKUP('Monthly financials'!BC$20,'Calculations - pre operations'!$F$3:$DM$3,'Calculations - pre operations'!$F49:$DM49)</f>
        <v>0</v>
      </c>
      <c r="BD163" s="1096">
        <f>-LOOKUP('Monthly financials'!BD$20,'Calculations - pre operations'!$F$3:$DM$3,'Calculations - pre operations'!$F49:$DM49)</f>
        <v>0</v>
      </c>
      <c r="BE163" s="1096">
        <f>-LOOKUP('Monthly financials'!BE$20,'Calculations - pre operations'!$F$3:$DM$3,'Calculations - pre operations'!$F49:$DM49)</f>
        <v>0</v>
      </c>
      <c r="BF163" s="1096">
        <f>-LOOKUP('Monthly financials'!BF$20,'Calculations - pre operations'!$F$3:$DM$3,'Calculations - pre operations'!$F49:$DM49)</f>
        <v>0</v>
      </c>
      <c r="BG163" s="1096">
        <f>-LOOKUP('Monthly financials'!BG$20,'Calculations - pre operations'!$F$3:$DM$3,'Calculations - pre operations'!$F49:$DM49)</f>
        <v>0</v>
      </c>
      <c r="BH163" s="1096">
        <f>-LOOKUP('Monthly financials'!BH$20,'Calculations - pre operations'!$F$3:$DM$3,'Calculations - pre operations'!$F49:$DM49)</f>
        <v>0</v>
      </c>
      <c r="BI163" s="1096">
        <f>-LOOKUP('Monthly financials'!BI$20,'Calculations - pre operations'!$F$3:$DM$3,'Calculations - pre operations'!$F49:$DM49)</f>
        <v>0</v>
      </c>
      <c r="BJ163" s="1096">
        <f>-LOOKUP('Monthly financials'!BJ$20,'Calculations - pre operations'!$F$3:$DM$3,'Calculations - pre operations'!$F49:$DM49)</f>
        <v>0</v>
      </c>
      <c r="BK163" s="1096">
        <f>-LOOKUP('Monthly financials'!BK$20,'Calculations - pre operations'!$F$3:$DM$3,'Calculations - pre operations'!$F49:$DM49)</f>
        <v>0</v>
      </c>
      <c r="BL163" s="1096">
        <f>-LOOKUP('Monthly financials'!BL$20,'Calculations - pre operations'!$F$3:$DM$3,'Calculations - pre operations'!$F49:$DM49)</f>
        <v>0</v>
      </c>
      <c r="BM163" s="1096">
        <f>-LOOKUP('Monthly financials'!BM$20,'Calculations - pre operations'!$F$3:$DM$3,'Calculations - pre operations'!$F49:$DM49)</f>
        <v>0</v>
      </c>
      <c r="BN163" s="1096">
        <f>-LOOKUP('Monthly financials'!BN$20,'Calculations - pre operations'!$F$3:$DM$3,'Calculations - pre operations'!$F49:$DM49)</f>
        <v>0</v>
      </c>
      <c r="BO163" s="1096">
        <f>-LOOKUP('Monthly financials'!BO$20,'Calculations - pre operations'!$F$3:$DM$3,'Calculations - pre operations'!$F49:$DM49)</f>
        <v>0</v>
      </c>
      <c r="BP163" s="1096">
        <f>-LOOKUP('Monthly financials'!BP$20,'Calculations - pre operations'!$F$3:$DM$3,'Calculations - pre operations'!$F49:$DM49)</f>
        <v>0</v>
      </c>
      <c r="BQ163" s="1096">
        <f>-LOOKUP('Monthly financials'!BQ$20,'Calculations - pre operations'!$F$3:$DM$3,'Calculations - pre operations'!$F49:$DM49)</f>
        <v>0</v>
      </c>
      <c r="BR163" s="1096">
        <f>-LOOKUP('Monthly financials'!BR$20,'Calculations - pre operations'!$F$3:$DM$3,'Calculations - pre operations'!$F49:$DM49)</f>
        <v>0</v>
      </c>
      <c r="BS163" s="1096">
        <f>-LOOKUP('Monthly financials'!BS$20,'Calculations - pre operations'!$F$3:$DM$3,'Calculations - pre operations'!$F49:$DM49)</f>
        <v>0</v>
      </c>
      <c r="BT163" s="1096">
        <f>-LOOKUP('Monthly financials'!BT$20,'Calculations - pre operations'!$F$3:$DM$3,'Calculations - pre operations'!$F49:$DM49)</f>
        <v>0</v>
      </c>
      <c r="BU163" s="1096">
        <f>-LOOKUP('Monthly financials'!BU$20,'Calculations - pre operations'!$F$3:$DM$3,'Calculations - pre operations'!$F49:$DM49)</f>
        <v>0</v>
      </c>
      <c r="BV163" s="1096">
        <f>-LOOKUP('Monthly financials'!BV$20,'Calculations - pre operations'!$F$3:$DM$3,'Calculations - pre operations'!$F49:$DM49)</f>
        <v>0</v>
      </c>
      <c r="BW163" s="1096">
        <f>-LOOKUP('Monthly financials'!BW$20,'Calculations - pre operations'!$F$3:$DM$3,'Calculations - pre operations'!$F49:$DM49)</f>
        <v>0</v>
      </c>
      <c r="BX163" s="1096">
        <f>-LOOKUP('Monthly financials'!BX$20,'Calculations - pre operations'!$F$3:$DM$3,'Calculations - pre operations'!$F49:$DM49)</f>
        <v>0</v>
      </c>
      <c r="BY163" s="1096">
        <f>-LOOKUP('Monthly financials'!BY$20,'Calculations - pre operations'!$F$3:$DM$3,'Calculations - pre operations'!$F49:$DM49)</f>
        <v>0</v>
      </c>
      <c r="BZ163" s="1096">
        <f>-LOOKUP('Monthly financials'!BZ$20,'Calculations - pre operations'!$F$3:$DM$3,'Calculations - pre operations'!$F49:$DM49)</f>
        <v>0</v>
      </c>
      <c r="CA163" s="1096">
        <f>-LOOKUP('Monthly financials'!CA$20,'Calculations - pre operations'!$F$3:$DM$3,'Calculations - pre operations'!$F49:$DM49)</f>
        <v>0</v>
      </c>
      <c r="CB163" s="1096">
        <f>-LOOKUP('Monthly financials'!CB$20,'Calculations - pre operations'!$F$3:$DM$3,'Calculations - pre operations'!$F49:$DM49)</f>
        <v>0</v>
      </c>
      <c r="CC163" s="1096">
        <f>-LOOKUP('Monthly financials'!CC$20,'Calculations - pre operations'!$F$3:$DM$3,'Calculations - pre operations'!$F49:$DM49)</f>
        <v>0</v>
      </c>
      <c r="CD163" s="1096">
        <f>-LOOKUP('Monthly financials'!CD$20,'Calculations - pre operations'!$F$3:$DM$3,'Calculations - pre operations'!$F49:$DM49)</f>
        <v>0</v>
      </c>
      <c r="CE163" s="1096">
        <f>-LOOKUP('Monthly financials'!CE$20,'Calculations - pre operations'!$F$3:$DM$3,'Calculations - pre operations'!$F49:$DM49)</f>
        <v>0</v>
      </c>
      <c r="CF163" s="1096">
        <f>-LOOKUP('Monthly financials'!CF$20,'Calculations - pre operations'!$F$3:$DM$3,'Calculations - pre operations'!$F49:$DM49)</f>
        <v>0</v>
      </c>
      <c r="CG163" s="1096">
        <f>-LOOKUP('Monthly financials'!CG$20,'Calculations - pre operations'!$F$3:$DM$3,'Calculations - pre operations'!$F49:$DM49)</f>
        <v>0</v>
      </c>
      <c r="CH163" s="1096">
        <f>-LOOKUP('Monthly financials'!CH$20,'Calculations - pre operations'!$F$3:$DM$3,'Calculations - pre operations'!$F49:$DM49)</f>
        <v>0</v>
      </c>
      <c r="CI163" s="1096">
        <f>-LOOKUP('Monthly financials'!CI$20,'Calculations - pre operations'!$F$3:$DM$3,'Calculations - pre operations'!$F49:$DM49)</f>
        <v>0</v>
      </c>
      <c r="CJ163" s="1096">
        <f>-LOOKUP('Monthly financials'!CJ$20,'Calculations - pre operations'!$F$3:$DM$3,'Calculations - pre operations'!$F49:$DM49)</f>
        <v>0</v>
      </c>
      <c r="CK163" s="1096">
        <f>-LOOKUP('Monthly financials'!CK$20,'Calculations - pre operations'!$F$3:$DM$3,'Calculations - pre operations'!$F49:$DM49)</f>
        <v>0</v>
      </c>
      <c r="CL163" s="1096">
        <f>-LOOKUP('Monthly financials'!CL$20,'Calculations - pre operations'!$F$3:$DM$3,'Calculations - pre operations'!$F49:$DM49)</f>
        <v>0</v>
      </c>
      <c r="CM163" s="1096">
        <f>-LOOKUP('Monthly financials'!CM$20,'Calculations - pre operations'!$F$3:$DM$3,'Calculations - pre operations'!$F49:$DM49)</f>
        <v>0</v>
      </c>
      <c r="CN163" s="1096">
        <f>-LOOKUP('Monthly financials'!CN$20,'Calculations - pre operations'!$F$3:$DM$3,'Calculations - pre operations'!$F49:$DM49)</f>
        <v>0</v>
      </c>
      <c r="CO163" s="1096">
        <f>-LOOKUP('Monthly financials'!CO$20,'Calculations - pre operations'!$F$3:$DM$3,'Calculations - pre operations'!$F49:$DM49)</f>
        <v>0</v>
      </c>
      <c r="CP163" s="1096">
        <f>-LOOKUP('Monthly financials'!CP$20,'Calculations - pre operations'!$F$3:$DM$3,'Calculations - pre operations'!$F49:$DM49)</f>
        <v>0</v>
      </c>
      <c r="CQ163" s="1096">
        <f>-LOOKUP('Monthly financials'!CQ$20,'Calculations - pre operations'!$F$3:$DM$3,'Calculations - pre operations'!$F49:$DM49)</f>
        <v>0</v>
      </c>
      <c r="CR163" s="1096">
        <f>-LOOKUP('Monthly financials'!CR$20,'Calculations - pre operations'!$F$3:$DM$3,'Calculations - pre operations'!$F49:$DM49)</f>
        <v>0</v>
      </c>
      <c r="CS163" s="1096">
        <f>-LOOKUP('Monthly financials'!CS$20,'Calculations - pre operations'!$F$3:$DM$3,'Calculations - pre operations'!$F49:$DM49)</f>
        <v>0</v>
      </c>
      <c r="CT163" s="1096">
        <f>-LOOKUP('Monthly financials'!CT$20,'Calculations - pre operations'!$F$3:$DM$3,'Calculations - pre operations'!$F49:$DM49)</f>
        <v>0</v>
      </c>
      <c r="CU163" s="1096">
        <f>-LOOKUP('Monthly financials'!CU$20,'Calculations - pre operations'!$F$3:$DM$3,'Calculations - pre operations'!$F49:$DM49)</f>
        <v>0</v>
      </c>
      <c r="CV163" s="1096">
        <f>-LOOKUP('Monthly financials'!CV$20,'Calculations - pre operations'!$F$3:$DM$3,'Calculations - pre operations'!$F49:$DM49)</f>
        <v>0</v>
      </c>
      <c r="CW163" s="1096">
        <f>-LOOKUP('Monthly financials'!CW$20,'Calculations - pre operations'!$F$3:$DM$3,'Calculations - pre operations'!$F49:$DM49)</f>
        <v>0</v>
      </c>
      <c r="CX163" s="1096">
        <f>-LOOKUP('Monthly financials'!CX$20,'Calculations - pre operations'!$F$3:$DM$3,'Calculations - pre operations'!$F49:$DM49)</f>
        <v>0</v>
      </c>
      <c r="CY163" s="1096">
        <f>-LOOKUP('Monthly financials'!CY$20,'Calculations - pre operations'!$F$3:$DM$3,'Calculations - pre operations'!$F49:$DM49)</f>
        <v>0</v>
      </c>
      <c r="CZ163" s="1096">
        <f>-LOOKUP('Monthly financials'!CZ$20,'Calculations - pre operations'!$F$3:$DM$3,'Calculations - pre operations'!$F49:$DM49)</f>
        <v>0</v>
      </c>
      <c r="DA163" s="1096">
        <f>-LOOKUP('Monthly financials'!DA$20,'Calculations - pre operations'!$F$3:$DM$3,'Calculations - pre operations'!$F49:$DM49)</f>
        <v>0</v>
      </c>
      <c r="DB163" s="1096">
        <f>-LOOKUP('Monthly financials'!DB$20,'Calculations - pre operations'!$F$3:$DM$3,'Calculations - pre operations'!$F49:$DM49)</f>
        <v>0</v>
      </c>
      <c r="DC163" s="1096">
        <f>-LOOKUP('Monthly financials'!DC$20,'Calculations - pre operations'!$F$3:$DM$3,'Calculations - pre operations'!$F49:$DM49)</f>
        <v>0</v>
      </c>
      <c r="DD163" s="1096">
        <f>-LOOKUP('Monthly financials'!DD$20,'Calculations - pre operations'!$F$3:$DM$3,'Calculations - pre operations'!$F49:$DM49)</f>
        <v>0</v>
      </c>
      <c r="DE163" s="1096">
        <f>-LOOKUP('Monthly financials'!DE$20,'Calculations - pre operations'!$F$3:$DM$3,'Calculations - pre operations'!$F49:$DM49)</f>
        <v>0</v>
      </c>
      <c r="DF163" s="1096">
        <f>-LOOKUP('Monthly financials'!DF$20,'Calculations - pre operations'!$F$3:$DM$3,'Calculations - pre operations'!$F49:$DM49)</f>
        <v>0</v>
      </c>
      <c r="DG163" s="1096">
        <f>-LOOKUP('Monthly financials'!DG$20,'Calculations - pre operations'!$F$3:$DM$3,'Calculations - pre operations'!$F49:$DM49)</f>
        <v>0</v>
      </c>
      <c r="DH163" s="1096">
        <f>-LOOKUP('Monthly financials'!DH$20,'Calculations - pre operations'!$F$3:$DM$3,'Calculations - pre operations'!$F49:$DM49)</f>
        <v>0</v>
      </c>
      <c r="DI163" s="1096">
        <f>-LOOKUP('Monthly financials'!DI$20,'Calculations - pre operations'!$F$3:$DM$3,'Calculations - pre operations'!$F49:$DM49)</f>
        <v>0</v>
      </c>
      <c r="DJ163" s="1096">
        <f>-LOOKUP('Monthly financials'!DJ$20,'Calculations - pre operations'!$F$3:$DM$3,'Calculations - pre operations'!$F49:$DM49)</f>
        <v>0</v>
      </c>
      <c r="DK163" s="1096">
        <f>-LOOKUP('Monthly financials'!DK$20,'Calculations - pre operations'!$F$3:$DM$3,'Calculations - pre operations'!$F49:$DM49)</f>
        <v>0</v>
      </c>
      <c r="DL163" s="1096">
        <f>-LOOKUP('Monthly financials'!DL$20,'Calculations - pre operations'!$F$3:$DM$3,'Calculations - pre operations'!$F49:$DM49)</f>
        <v>0</v>
      </c>
      <c r="DM163" s="1096">
        <f>-LOOKUP('Monthly financials'!DM$20,'Calculations - pre operations'!$F$3:$DM$3,'Calculations - pre operations'!$F49:$DM49)</f>
        <v>0</v>
      </c>
      <c r="DN163" s="1096">
        <f>-LOOKUP('Monthly financials'!DN$20,'Calculations - pre operations'!$F$3:$DM$3,'Calculations - pre operations'!$F49:$DM49)</f>
        <v>0</v>
      </c>
      <c r="DO163" s="1096">
        <f>-LOOKUP('Monthly financials'!DO$20,'Calculations - pre operations'!$F$3:$DM$3,'Calculations - pre operations'!$F49:$DM49)</f>
        <v>0</v>
      </c>
      <c r="DP163" s="1096">
        <f>-LOOKUP('Monthly financials'!DP$20,'Calculations - pre operations'!$F$3:$DM$3,'Calculations - pre operations'!$F49:$DM49)</f>
        <v>0</v>
      </c>
      <c r="DQ163" s="1096">
        <f>-LOOKUP('Monthly financials'!DQ$20,'Calculations - pre operations'!$F$3:$DM$3,'Calculations - pre operations'!$F49:$DM49)</f>
        <v>0</v>
      </c>
      <c r="DR163" s="1096">
        <f>-LOOKUP('Monthly financials'!DR$20,'Calculations - pre operations'!$F$3:$DM$3,'Calculations - pre operations'!$F49:$DM49)</f>
        <v>0</v>
      </c>
      <c r="DS163" s="1096">
        <f>-LOOKUP('Monthly financials'!DS$20,'Calculations - pre operations'!$F$3:$DM$3,'Calculations - pre operations'!$F49:$DM49)</f>
        <v>0</v>
      </c>
      <c r="DT163" s="1096">
        <f>-LOOKUP('Monthly financials'!DT$20,'Calculations - pre operations'!$F$3:$DM$3,'Calculations - pre operations'!$F49:$DM49)</f>
        <v>0</v>
      </c>
      <c r="DU163" s="1096">
        <f>-LOOKUP('Monthly financials'!DU$20,'Calculations - pre operations'!$F$3:$DM$3,'Calculations - pre operations'!$F49:$DM49)</f>
        <v>0</v>
      </c>
    </row>
    <row r="164" spans="1:126" s="81" customFormat="1" ht="5.45" customHeight="1" x14ac:dyDescent="0.25">
      <c r="B164" s="207"/>
      <c r="C164" s="207"/>
    </row>
    <row r="165" spans="1:126" s="81" customFormat="1" x14ac:dyDescent="0.25">
      <c r="B165" s="208" t="s">
        <v>553</v>
      </c>
      <c r="C165" s="207"/>
    </row>
    <row r="166" spans="1:126" s="81" customFormat="1" x14ac:dyDescent="0.25">
      <c r="A166" s="995" t="s">
        <v>1032</v>
      </c>
      <c r="B166" s="208"/>
      <c r="C166" s="207" t="s">
        <v>115</v>
      </c>
      <c r="E166" s="1096">
        <f t="shared" ref="E166:E170" si="154">SUM(G166:DU166)</f>
        <v>0</v>
      </c>
      <c r="G166" s="1096">
        <f>LOOKUP('Monthly financials'!G$20,'Calculations - pre operations'!$F$3:$DM$3,'Calculations - pre operations'!$F78:$DM78)+LOOKUP('Monthly financials'!G$20,'Calculations - pre operations'!$F$3:$DM$3,'Calculations - pre operations'!$F79:$DM79)</f>
        <v>0</v>
      </c>
      <c r="H166" s="1096">
        <f>LOOKUP('Monthly financials'!H$20,'Calculations - pre operations'!$F$3:$DM$3,'Calculations - pre operations'!$F78:$DM78)+LOOKUP('Monthly financials'!H$20,'Calculations - pre operations'!$F$3:$DM$3,'Calculations - pre operations'!$F79:$DM79)</f>
        <v>0</v>
      </c>
      <c r="I166" s="1096">
        <f>LOOKUP('Monthly financials'!I$20,'Calculations - pre operations'!$F$3:$DM$3,'Calculations - pre operations'!$F78:$DM78)+LOOKUP('Monthly financials'!I$20,'Calculations - pre operations'!$F$3:$DM$3,'Calculations - pre operations'!$F79:$DM79)</f>
        <v>0</v>
      </c>
      <c r="J166" s="1096">
        <f>LOOKUP('Monthly financials'!J$20,'Calculations - pre operations'!$F$3:$DM$3,'Calculations - pre operations'!$F78:$DM78)+LOOKUP('Monthly financials'!J$20,'Calculations - pre operations'!$F$3:$DM$3,'Calculations - pre operations'!$F79:$DM79)</f>
        <v>0</v>
      </c>
      <c r="K166" s="1096">
        <f>LOOKUP('Monthly financials'!K$20,'Calculations - pre operations'!$F$3:$DM$3,'Calculations - pre operations'!$F78:$DM78)+LOOKUP('Monthly financials'!K$20,'Calculations - pre operations'!$F$3:$DM$3,'Calculations - pre operations'!$F79:$DM79)</f>
        <v>0</v>
      </c>
      <c r="L166" s="1096">
        <f>LOOKUP('Monthly financials'!L$20,'Calculations - pre operations'!$F$3:$DM$3,'Calculations - pre operations'!$F78:$DM78)+LOOKUP('Monthly financials'!L$20,'Calculations - pre operations'!$F$3:$DM$3,'Calculations - pre operations'!$F79:$DM79)</f>
        <v>0</v>
      </c>
      <c r="M166" s="1096">
        <f>LOOKUP('Monthly financials'!M$20,'Calculations - pre operations'!$F$3:$DM$3,'Calculations - pre operations'!$F78:$DM78)+LOOKUP('Monthly financials'!M$20,'Calculations - pre operations'!$F$3:$DM$3,'Calculations - pre operations'!$F79:$DM79)</f>
        <v>0</v>
      </c>
      <c r="N166" s="1096">
        <f>LOOKUP('Monthly financials'!N$20,'Calculations - pre operations'!$F$3:$DM$3,'Calculations - pre operations'!$F78:$DM78)+LOOKUP('Monthly financials'!N$20,'Calculations - pre operations'!$F$3:$DM$3,'Calculations - pre operations'!$F79:$DM79)</f>
        <v>0</v>
      </c>
      <c r="O166" s="1096">
        <f>LOOKUP('Monthly financials'!O$20,'Calculations - pre operations'!$F$3:$DM$3,'Calculations - pre operations'!$F78:$DM78)+LOOKUP('Monthly financials'!O$20,'Calculations - pre operations'!$F$3:$DM$3,'Calculations - pre operations'!$F79:$DM79)</f>
        <v>0</v>
      </c>
      <c r="P166" s="1096">
        <f>LOOKUP('Monthly financials'!P$20,'Calculations - pre operations'!$F$3:$DM$3,'Calculations - pre operations'!$F78:$DM78)+LOOKUP('Monthly financials'!P$20,'Calculations - pre operations'!$F$3:$DM$3,'Calculations - pre operations'!$F79:$DM79)</f>
        <v>0</v>
      </c>
      <c r="Q166" s="1096">
        <f>LOOKUP('Monthly financials'!Q$20,'Calculations - pre operations'!$F$3:$DM$3,'Calculations - pre operations'!$F78:$DM78)+LOOKUP('Monthly financials'!Q$20,'Calculations - pre operations'!$F$3:$DM$3,'Calculations - pre operations'!$F79:$DM79)</f>
        <v>0</v>
      </c>
      <c r="R166" s="1096">
        <f>LOOKUP('Monthly financials'!R$20,'Calculations - pre operations'!$F$3:$DM$3,'Calculations - pre operations'!$F78:$DM78)+LOOKUP('Monthly financials'!R$20,'Calculations - pre operations'!$F$3:$DM$3,'Calculations - pre operations'!$F79:$DM79)</f>
        <v>0</v>
      </c>
      <c r="S166" s="1096">
        <f>LOOKUP('Monthly financials'!S$20,'Calculations - pre operations'!$F$3:$DM$3,'Calculations - pre operations'!$F78:$DM78)+LOOKUP('Monthly financials'!S$20,'Calculations - pre operations'!$F$3:$DM$3,'Calculations - pre operations'!$F79:$DM79)</f>
        <v>0</v>
      </c>
      <c r="T166" s="1096">
        <f>LOOKUP('Monthly financials'!T$20,'Calculations - pre operations'!$F$3:$DM$3,'Calculations - pre operations'!$F78:$DM78)+LOOKUP('Monthly financials'!T$20,'Calculations - pre operations'!$F$3:$DM$3,'Calculations - pre operations'!$F79:$DM79)</f>
        <v>0</v>
      </c>
      <c r="U166" s="1096">
        <f>LOOKUP('Monthly financials'!U$20,'Calculations - pre operations'!$F$3:$DM$3,'Calculations - pre operations'!$F78:$DM78)+LOOKUP('Monthly financials'!U$20,'Calculations - pre operations'!$F$3:$DM$3,'Calculations - pre operations'!$F79:$DM79)</f>
        <v>0</v>
      </c>
      <c r="V166" s="1096">
        <f>LOOKUP('Monthly financials'!V$20,'Calculations - pre operations'!$F$3:$DM$3,'Calculations - pre operations'!$F78:$DM78)+LOOKUP('Monthly financials'!V$20,'Calculations - pre operations'!$F$3:$DM$3,'Calculations - pre operations'!$F79:$DM79)</f>
        <v>0</v>
      </c>
      <c r="W166" s="1096">
        <f>LOOKUP('Monthly financials'!W$20,'Calculations - pre operations'!$F$3:$DM$3,'Calculations - pre operations'!$F78:$DM78)+LOOKUP('Monthly financials'!W$20,'Calculations - pre operations'!$F$3:$DM$3,'Calculations - pre operations'!$F79:$DM79)</f>
        <v>0</v>
      </c>
      <c r="X166" s="1096">
        <f>LOOKUP('Monthly financials'!X$20,'Calculations - pre operations'!$F$3:$DM$3,'Calculations - pre operations'!$F78:$DM78)+LOOKUP('Monthly financials'!X$20,'Calculations - pre operations'!$F$3:$DM$3,'Calculations - pre operations'!$F79:$DM79)</f>
        <v>0</v>
      </c>
      <c r="Y166" s="1096">
        <f>LOOKUP('Monthly financials'!Y$20,'Calculations - pre operations'!$F$3:$DM$3,'Calculations - pre operations'!$F78:$DM78)+LOOKUP('Monthly financials'!Y$20,'Calculations - pre operations'!$F$3:$DM$3,'Calculations - pre operations'!$F79:$DM79)</f>
        <v>0</v>
      </c>
      <c r="Z166" s="1096">
        <f>LOOKUP('Monthly financials'!Z$20,'Calculations - pre operations'!$F$3:$DM$3,'Calculations - pre operations'!$F78:$DM78)+LOOKUP('Monthly financials'!Z$20,'Calculations - pre operations'!$F$3:$DM$3,'Calculations - pre operations'!$F79:$DM79)</f>
        <v>0</v>
      </c>
      <c r="AA166" s="1096">
        <f>LOOKUP('Monthly financials'!AA$20,'Calculations - pre operations'!$F$3:$DM$3,'Calculations - pre operations'!$F78:$DM78)+LOOKUP('Monthly financials'!AA$20,'Calculations - pre operations'!$F$3:$DM$3,'Calculations - pre operations'!$F79:$DM79)</f>
        <v>0</v>
      </c>
      <c r="AB166" s="1096">
        <f>LOOKUP('Monthly financials'!AB$20,'Calculations - pre operations'!$F$3:$DM$3,'Calculations - pre operations'!$F78:$DM78)+LOOKUP('Monthly financials'!AB$20,'Calculations - pre operations'!$F$3:$DM$3,'Calculations - pre operations'!$F79:$DM79)</f>
        <v>0</v>
      </c>
      <c r="AC166" s="1096">
        <f>LOOKUP('Monthly financials'!AC$20,'Calculations - pre operations'!$F$3:$DM$3,'Calculations - pre operations'!$F78:$DM78)+LOOKUP('Monthly financials'!AC$20,'Calculations - pre operations'!$F$3:$DM$3,'Calculations - pre operations'!$F79:$DM79)</f>
        <v>0</v>
      </c>
      <c r="AD166" s="1096">
        <f>LOOKUP('Monthly financials'!AD$20,'Calculations - pre operations'!$F$3:$DM$3,'Calculations - pre operations'!$F78:$DM78)+LOOKUP('Monthly financials'!AD$20,'Calculations - pre operations'!$F$3:$DM$3,'Calculations - pre operations'!$F79:$DM79)</f>
        <v>0</v>
      </c>
      <c r="AE166" s="1096">
        <f>LOOKUP('Monthly financials'!AE$20,'Calculations - pre operations'!$F$3:$DM$3,'Calculations - pre operations'!$F78:$DM78)+LOOKUP('Monthly financials'!AE$20,'Calculations - pre operations'!$F$3:$DM$3,'Calculations - pre operations'!$F79:$DM79)</f>
        <v>0</v>
      </c>
      <c r="AF166" s="1096">
        <f>LOOKUP('Monthly financials'!AF$20,'Calculations - pre operations'!$F$3:$DM$3,'Calculations - pre operations'!$F78:$DM78)+LOOKUP('Monthly financials'!AF$20,'Calculations - pre operations'!$F$3:$DM$3,'Calculations - pre operations'!$F79:$DM79)</f>
        <v>0</v>
      </c>
      <c r="AG166" s="1096">
        <f>LOOKUP('Monthly financials'!AG$20,'Calculations - pre operations'!$F$3:$DM$3,'Calculations - pre operations'!$F78:$DM78)+LOOKUP('Monthly financials'!AG$20,'Calculations - pre operations'!$F$3:$DM$3,'Calculations - pre operations'!$F79:$DM79)</f>
        <v>0</v>
      </c>
      <c r="AH166" s="1096">
        <f>LOOKUP('Monthly financials'!AH$20,'Calculations - pre operations'!$F$3:$DM$3,'Calculations - pre operations'!$F78:$DM78)+LOOKUP('Monthly financials'!AH$20,'Calculations - pre operations'!$F$3:$DM$3,'Calculations - pre operations'!$F79:$DM79)</f>
        <v>0</v>
      </c>
      <c r="AI166" s="1096">
        <f>LOOKUP('Monthly financials'!AI$20,'Calculations - pre operations'!$F$3:$DM$3,'Calculations - pre operations'!$F78:$DM78)+LOOKUP('Monthly financials'!AI$20,'Calculations - pre operations'!$F$3:$DM$3,'Calculations - pre operations'!$F79:$DM79)</f>
        <v>0</v>
      </c>
      <c r="AJ166" s="1096">
        <f>LOOKUP('Monthly financials'!AJ$20,'Calculations - pre operations'!$F$3:$DM$3,'Calculations - pre operations'!$F78:$DM78)+LOOKUP('Monthly financials'!AJ$20,'Calculations - pre operations'!$F$3:$DM$3,'Calculations - pre operations'!$F79:$DM79)</f>
        <v>0</v>
      </c>
      <c r="AK166" s="1096">
        <f>LOOKUP('Monthly financials'!AK$20,'Calculations - pre operations'!$F$3:$DM$3,'Calculations - pre operations'!$F78:$DM78)+LOOKUP('Monthly financials'!AK$20,'Calculations - pre operations'!$F$3:$DM$3,'Calculations - pre operations'!$F79:$DM79)</f>
        <v>0</v>
      </c>
      <c r="AL166" s="1096">
        <f>LOOKUP('Monthly financials'!AL$20,'Calculations - pre operations'!$F$3:$DM$3,'Calculations - pre operations'!$F78:$DM78)+LOOKUP('Monthly financials'!AL$20,'Calculations - pre operations'!$F$3:$DM$3,'Calculations - pre operations'!$F79:$DM79)</f>
        <v>0</v>
      </c>
      <c r="AM166" s="1096">
        <f>LOOKUP('Monthly financials'!AM$20,'Calculations - pre operations'!$F$3:$DM$3,'Calculations - pre operations'!$F78:$DM78)+LOOKUP('Monthly financials'!AM$20,'Calculations - pre operations'!$F$3:$DM$3,'Calculations - pre operations'!$F79:$DM79)</f>
        <v>0</v>
      </c>
      <c r="AN166" s="1096">
        <f>LOOKUP('Monthly financials'!AN$20,'Calculations - pre operations'!$F$3:$DM$3,'Calculations - pre operations'!$F78:$DM78)+LOOKUP('Monthly financials'!AN$20,'Calculations - pre operations'!$F$3:$DM$3,'Calculations - pre operations'!$F79:$DM79)</f>
        <v>0</v>
      </c>
      <c r="AO166" s="1096">
        <f>LOOKUP('Monthly financials'!AO$20,'Calculations - pre operations'!$F$3:$DM$3,'Calculations - pre operations'!$F78:$DM78)+LOOKUP('Monthly financials'!AO$20,'Calculations - pre operations'!$F$3:$DM$3,'Calculations - pre operations'!$F79:$DM79)</f>
        <v>0</v>
      </c>
      <c r="AP166" s="1096">
        <f>LOOKUP('Monthly financials'!AP$20,'Calculations - pre operations'!$F$3:$DM$3,'Calculations - pre operations'!$F78:$DM78)+LOOKUP('Monthly financials'!AP$20,'Calculations - pre operations'!$F$3:$DM$3,'Calculations - pre operations'!$F79:$DM79)</f>
        <v>0</v>
      </c>
      <c r="AQ166" s="1096">
        <f>LOOKUP('Monthly financials'!AQ$20,'Calculations - pre operations'!$F$3:$DM$3,'Calculations - pre operations'!$F78:$DM78)+LOOKUP('Monthly financials'!AQ$20,'Calculations - pre operations'!$F$3:$DM$3,'Calculations - pre operations'!$F79:$DM79)</f>
        <v>0</v>
      </c>
      <c r="AR166" s="1096">
        <f>LOOKUP('Monthly financials'!AR$20,'Calculations - pre operations'!$F$3:$DM$3,'Calculations - pre operations'!$F78:$DM78)+LOOKUP('Monthly financials'!AR$20,'Calculations - pre operations'!$F$3:$DM$3,'Calculations - pre operations'!$F79:$DM79)</f>
        <v>0</v>
      </c>
      <c r="AS166" s="1096">
        <f>LOOKUP('Monthly financials'!AS$20,'Calculations - pre operations'!$F$3:$DM$3,'Calculations - pre operations'!$F78:$DM78)+LOOKUP('Monthly financials'!AS$20,'Calculations - pre operations'!$F$3:$DM$3,'Calculations - pre operations'!$F79:$DM79)</f>
        <v>0</v>
      </c>
      <c r="AT166" s="1096">
        <f>LOOKUP('Monthly financials'!AT$20,'Calculations - pre operations'!$F$3:$DM$3,'Calculations - pre operations'!$F78:$DM78)+LOOKUP('Monthly financials'!AT$20,'Calculations - pre operations'!$F$3:$DM$3,'Calculations - pre operations'!$F79:$DM79)</f>
        <v>0</v>
      </c>
      <c r="AU166" s="1096">
        <f>LOOKUP('Monthly financials'!AU$20,'Calculations - pre operations'!$F$3:$DM$3,'Calculations - pre operations'!$F78:$DM78)+LOOKUP('Monthly financials'!AU$20,'Calculations - pre operations'!$F$3:$DM$3,'Calculations - pre operations'!$F79:$DM79)</f>
        <v>0</v>
      </c>
      <c r="AV166" s="1096">
        <f>LOOKUP('Monthly financials'!AV$20,'Calculations - pre operations'!$F$3:$DM$3,'Calculations - pre operations'!$F78:$DM78)+LOOKUP('Monthly financials'!AV$20,'Calculations - pre operations'!$F$3:$DM$3,'Calculations - pre operations'!$F79:$DM79)</f>
        <v>0</v>
      </c>
      <c r="AW166" s="1096">
        <f>LOOKUP('Monthly financials'!AW$20,'Calculations - pre operations'!$F$3:$DM$3,'Calculations - pre operations'!$F78:$DM78)+LOOKUP('Monthly financials'!AW$20,'Calculations - pre operations'!$F$3:$DM$3,'Calculations - pre operations'!$F79:$DM79)</f>
        <v>0</v>
      </c>
      <c r="AX166" s="1096">
        <f>LOOKUP('Monthly financials'!AX$20,'Calculations - pre operations'!$F$3:$DM$3,'Calculations - pre operations'!$F78:$DM78)+LOOKUP('Monthly financials'!AX$20,'Calculations - pre operations'!$F$3:$DM$3,'Calculations - pre operations'!$F79:$DM79)</f>
        <v>0</v>
      </c>
      <c r="AY166" s="1096">
        <f>LOOKUP('Monthly financials'!AY$20,'Calculations - pre operations'!$F$3:$DM$3,'Calculations - pre operations'!$F78:$DM78)+LOOKUP('Monthly financials'!AY$20,'Calculations - pre operations'!$F$3:$DM$3,'Calculations - pre operations'!$F79:$DM79)</f>
        <v>0</v>
      </c>
      <c r="AZ166" s="1096">
        <f>LOOKUP('Monthly financials'!AZ$20,'Calculations - pre operations'!$F$3:$DM$3,'Calculations - pre operations'!$F78:$DM78)+LOOKUP('Monthly financials'!AZ$20,'Calculations - pre operations'!$F$3:$DM$3,'Calculations - pre operations'!$F79:$DM79)</f>
        <v>0</v>
      </c>
      <c r="BA166" s="1096">
        <f>LOOKUP('Monthly financials'!BA$20,'Calculations - pre operations'!$F$3:$DM$3,'Calculations - pre operations'!$F78:$DM78)+LOOKUP('Monthly financials'!BA$20,'Calculations - pre operations'!$F$3:$DM$3,'Calculations - pre operations'!$F79:$DM79)</f>
        <v>0</v>
      </c>
      <c r="BB166" s="1096">
        <f>LOOKUP('Monthly financials'!BB$20,'Calculations - pre operations'!$F$3:$DM$3,'Calculations - pre operations'!$F78:$DM78)+LOOKUP('Monthly financials'!BB$20,'Calculations - pre operations'!$F$3:$DM$3,'Calculations - pre operations'!$F79:$DM79)</f>
        <v>0</v>
      </c>
      <c r="BC166" s="1096">
        <f>LOOKUP('Monthly financials'!BC$20,'Calculations - pre operations'!$F$3:$DM$3,'Calculations - pre operations'!$F78:$DM78)+LOOKUP('Monthly financials'!BC$20,'Calculations - pre operations'!$F$3:$DM$3,'Calculations - pre operations'!$F79:$DM79)</f>
        <v>0</v>
      </c>
      <c r="BD166" s="1096">
        <f>LOOKUP('Monthly financials'!BD$20,'Calculations - pre operations'!$F$3:$DM$3,'Calculations - pre operations'!$F78:$DM78)+LOOKUP('Monthly financials'!BD$20,'Calculations - pre operations'!$F$3:$DM$3,'Calculations - pre operations'!$F79:$DM79)</f>
        <v>0</v>
      </c>
      <c r="BE166" s="1096">
        <f>LOOKUP('Monthly financials'!BE$20,'Calculations - pre operations'!$F$3:$DM$3,'Calculations - pre operations'!$F78:$DM78)+LOOKUP('Monthly financials'!BE$20,'Calculations - pre operations'!$F$3:$DM$3,'Calculations - pre operations'!$F79:$DM79)</f>
        <v>0</v>
      </c>
      <c r="BF166" s="1096">
        <f>LOOKUP('Monthly financials'!BF$20,'Calculations - pre operations'!$F$3:$DM$3,'Calculations - pre operations'!$F78:$DM78)+LOOKUP('Monthly financials'!BF$20,'Calculations - pre operations'!$F$3:$DM$3,'Calculations - pre operations'!$F79:$DM79)</f>
        <v>0</v>
      </c>
      <c r="BG166" s="1096">
        <f>LOOKUP('Monthly financials'!BG$20,'Calculations - pre operations'!$F$3:$DM$3,'Calculations - pre operations'!$F78:$DM78)+LOOKUP('Monthly financials'!BG$20,'Calculations - pre operations'!$F$3:$DM$3,'Calculations - pre operations'!$F79:$DM79)</f>
        <v>0</v>
      </c>
      <c r="BH166" s="1096">
        <f>LOOKUP('Monthly financials'!BH$20,'Calculations - pre operations'!$F$3:$DM$3,'Calculations - pre operations'!$F78:$DM78)+LOOKUP('Monthly financials'!BH$20,'Calculations - pre operations'!$F$3:$DM$3,'Calculations - pre operations'!$F79:$DM79)</f>
        <v>0</v>
      </c>
      <c r="BI166" s="1096">
        <f>LOOKUP('Monthly financials'!BI$20,'Calculations - pre operations'!$F$3:$DM$3,'Calculations - pre operations'!$F78:$DM78)+LOOKUP('Monthly financials'!BI$20,'Calculations - pre operations'!$F$3:$DM$3,'Calculations - pre operations'!$F79:$DM79)</f>
        <v>0</v>
      </c>
      <c r="BJ166" s="1096">
        <f>LOOKUP('Monthly financials'!BJ$20,'Calculations - pre operations'!$F$3:$DM$3,'Calculations - pre operations'!$F78:$DM78)+LOOKUP('Monthly financials'!BJ$20,'Calculations - pre operations'!$F$3:$DM$3,'Calculations - pre operations'!$F79:$DM79)</f>
        <v>0</v>
      </c>
      <c r="BK166" s="1096">
        <f>LOOKUP('Monthly financials'!BK$20,'Calculations - pre operations'!$F$3:$DM$3,'Calculations - pre operations'!$F78:$DM78)+LOOKUP('Monthly financials'!BK$20,'Calculations - pre operations'!$F$3:$DM$3,'Calculations - pre operations'!$F79:$DM79)</f>
        <v>0</v>
      </c>
      <c r="BL166" s="1096">
        <f>LOOKUP('Monthly financials'!BL$20,'Calculations - pre operations'!$F$3:$DM$3,'Calculations - pre operations'!$F78:$DM78)+LOOKUP('Monthly financials'!BL$20,'Calculations - pre operations'!$F$3:$DM$3,'Calculations - pre operations'!$F79:$DM79)</f>
        <v>0</v>
      </c>
      <c r="BM166" s="1096">
        <f>LOOKUP('Monthly financials'!BM$20,'Calculations - pre operations'!$F$3:$DM$3,'Calculations - pre operations'!$F78:$DM78)+LOOKUP('Monthly financials'!BM$20,'Calculations - pre operations'!$F$3:$DM$3,'Calculations - pre operations'!$F79:$DM79)</f>
        <v>0</v>
      </c>
      <c r="BN166" s="1096">
        <f>LOOKUP('Monthly financials'!BN$20,'Calculations - pre operations'!$F$3:$DM$3,'Calculations - pre operations'!$F78:$DM78)+LOOKUP('Monthly financials'!BN$20,'Calculations - pre operations'!$F$3:$DM$3,'Calculations - pre operations'!$F79:$DM79)</f>
        <v>0</v>
      </c>
      <c r="BO166" s="1096">
        <f>LOOKUP('Monthly financials'!BO$20,'Calculations - pre operations'!$F$3:$DM$3,'Calculations - pre operations'!$F78:$DM78)+LOOKUP('Monthly financials'!BO$20,'Calculations - pre operations'!$F$3:$DM$3,'Calculations - pre operations'!$F79:$DM79)</f>
        <v>0</v>
      </c>
      <c r="BP166" s="1096">
        <f>LOOKUP('Monthly financials'!BP$20,'Calculations - pre operations'!$F$3:$DM$3,'Calculations - pre operations'!$F78:$DM78)+LOOKUP('Monthly financials'!BP$20,'Calculations - pre operations'!$F$3:$DM$3,'Calculations - pre operations'!$F79:$DM79)</f>
        <v>0</v>
      </c>
      <c r="BQ166" s="1096">
        <f>LOOKUP('Monthly financials'!BQ$20,'Calculations - pre operations'!$F$3:$DM$3,'Calculations - pre operations'!$F78:$DM78)+LOOKUP('Monthly financials'!BQ$20,'Calculations - pre operations'!$F$3:$DM$3,'Calculations - pre operations'!$F79:$DM79)</f>
        <v>0</v>
      </c>
      <c r="BR166" s="1096">
        <f>LOOKUP('Monthly financials'!BR$20,'Calculations - pre operations'!$F$3:$DM$3,'Calculations - pre operations'!$F78:$DM78)+LOOKUP('Monthly financials'!BR$20,'Calculations - pre operations'!$F$3:$DM$3,'Calculations - pre operations'!$F79:$DM79)</f>
        <v>0</v>
      </c>
      <c r="BS166" s="1096">
        <f>LOOKUP('Monthly financials'!BS$20,'Calculations - pre operations'!$F$3:$DM$3,'Calculations - pre operations'!$F78:$DM78)+LOOKUP('Monthly financials'!BS$20,'Calculations - pre operations'!$F$3:$DM$3,'Calculations - pre operations'!$F79:$DM79)</f>
        <v>0</v>
      </c>
      <c r="BT166" s="1096">
        <f>LOOKUP('Monthly financials'!BT$20,'Calculations - pre operations'!$F$3:$DM$3,'Calculations - pre operations'!$F78:$DM78)+LOOKUP('Monthly financials'!BT$20,'Calculations - pre operations'!$F$3:$DM$3,'Calculations - pre operations'!$F79:$DM79)</f>
        <v>0</v>
      </c>
      <c r="BU166" s="1096">
        <f>LOOKUP('Monthly financials'!BU$20,'Calculations - pre operations'!$F$3:$DM$3,'Calculations - pre operations'!$F78:$DM78)+LOOKUP('Monthly financials'!BU$20,'Calculations - pre operations'!$F$3:$DM$3,'Calculations - pre operations'!$F79:$DM79)</f>
        <v>0</v>
      </c>
      <c r="BV166" s="1096">
        <f>LOOKUP('Monthly financials'!BV$20,'Calculations - pre operations'!$F$3:$DM$3,'Calculations - pre operations'!$F78:$DM78)+LOOKUP('Monthly financials'!BV$20,'Calculations - pre operations'!$F$3:$DM$3,'Calculations - pre operations'!$F79:$DM79)</f>
        <v>0</v>
      </c>
      <c r="BW166" s="1096">
        <f>LOOKUP('Monthly financials'!BW$20,'Calculations - pre operations'!$F$3:$DM$3,'Calculations - pre operations'!$F78:$DM78)+LOOKUP('Monthly financials'!BW$20,'Calculations - pre operations'!$F$3:$DM$3,'Calculations - pre operations'!$F79:$DM79)</f>
        <v>0</v>
      </c>
      <c r="BX166" s="1096">
        <f>LOOKUP('Monthly financials'!BX$20,'Calculations - pre operations'!$F$3:$DM$3,'Calculations - pre operations'!$F78:$DM78)+LOOKUP('Monthly financials'!BX$20,'Calculations - pre operations'!$F$3:$DM$3,'Calculations - pre operations'!$F79:$DM79)</f>
        <v>0</v>
      </c>
      <c r="BY166" s="1096">
        <f>LOOKUP('Monthly financials'!BY$20,'Calculations - pre operations'!$F$3:$DM$3,'Calculations - pre operations'!$F78:$DM78)+LOOKUP('Monthly financials'!BY$20,'Calculations - pre operations'!$F$3:$DM$3,'Calculations - pre operations'!$F79:$DM79)</f>
        <v>0</v>
      </c>
      <c r="BZ166" s="1096">
        <f>LOOKUP('Monthly financials'!BZ$20,'Calculations - pre operations'!$F$3:$DM$3,'Calculations - pre operations'!$F78:$DM78)+LOOKUP('Monthly financials'!BZ$20,'Calculations - pre operations'!$F$3:$DM$3,'Calculations - pre operations'!$F79:$DM79)</f>
        <v>0</v>
      </c>
      <c r="CA166" s="1096">
        <f>LOOKUP('Monthly financials'!CA$20,'Calculations - pre operations'!$F$3:$DM$3,'Calculations - pre operations'!$F78:$DM78)+LOOKUP('Monthly financials'!CA$20,'Calculations - pre operations'!$F$3:$DM$3,'Calculations - pre operations'!$F79:$DM79)</f>
        <v>0</v>
      </c>
      <c r="CB166" s="1096">
        <f>LOOKUP('Monthly financials'!CB$20,'Calculations - pre operations'!$F$3:$DM$3,'Calculations - pre operations'!$F78:$DM78)+LOOKUP('Monthly financials'!CB$20,'Calculations - pre operations'!$F$3:$DM$3,'Calculations - pre operations'!$F79:$DM79)</f>
        <v>0</v>
      </c>
      <c r="CC166" s="1096">
        <f>LOOKUP('Monthly financials'!CC$20,'Calculations - pre operations'!$F$3:$DM$3,'Calculations - pre operations'!$F78:$DM78)+LOOKUP('Monthly financials'!CC$20,'Calculations - pre operations'!$F$3:$DM$3,'Calculations - pre operations'!$F79:$DM79)</f>
        <v>0</v>
      </c>
      <c r="CD166" s="1096">
        <f>LOOKUP('Monthly financials'!CD$20,'Calculations - pre operations'!$F$3:$DM$3,'Calculations - pre operations'!$F78:$DM78)+LOOKUP('Monthly financials'!CD$20,'Calculations - pre operations'!$F$3:$DM$3,'Calculations - pre operations'!$F79:$DM79)</f>
        <v>0</v>
      </c>
      <c r="CE166" s="1096">
        <f>LOOKUP('Monthly financials'!CE$20,'Calculations - pre operations'!$F$3:$DM$3,'Calculations - pre operations'!$F78:$DM78)+LOOKUP('Monthly financials'!CE$20,'Calculations - pre operations'!$F$3:$DM$3,'Calculations - pre operations'!$F79:$DM79)</f>
        <v>0</v>
      </c>
      <c r="CF166" s="1096">
        <f>LOOKUP('Monthly financials'!CF$20,'Calculations - pre operations'!$F$3:$DM$3,'Calculations - pre operations'!$F78:$DM78)+LOOKUP('Monthly financials'!CF$20,'Calculations - pre operations'!$F$3:$DM$3,'Calculations - pre operations'!$F79:$DM79)</f>
        <v>0</v>
      </c>
      <c r="CG166" s="1096">
        <f>LOOKUP('Monthly financials'!CG$20,'Calculations - pre operations'!$F$3:$DM$3,'Calculations - pre operations'!$F78:$DM78)+LOOKUP('Monthly financials'!CG$20,'Calculations - pre operations'!$F$3:$DM$3,'Calculations - pre operations'!$F79:$DM79)</f>
        <v>0</v>
      </c>
      <c r="CH166" s="1096">
        <f>LOOKUP('Monthly financials'!CH$20,'Calculations - pre operations'!$F$3:$DM$3,'Calculations - pre operations'!$F78:$DM78)+LOOKUP('Monthly financials'!CH$20,'Calculations - pre operations'!$F$3:$DM$3,'Calculations - pre operations'!$F79:$DM79)</f>
        <v>0</v>
      </c>
      <c r="CI166" s="1096">
        <f>LOOKUP('Monthly financials'!CI$20,'Calculations - pre operations'!$F$3:$DM$3,'Calculations - pre operations'!$F78:$DM78)+LOOKUP('Monthly financials'!CI$20,'Calculations - pre operations'!$F$3:$DM$3,'Calculations - pre operations'!$F79:$DM79)</f>
        <v>0</v>
      </c>
      <c r="CJ166" s="1096">
        <f>LOOKUP('Monthly financials'!CJ$20,'Calculations - pre operations'!$F$3:$DM$3,'Calculations - pre operations'!$F78:$DM78)+LOOKUP('Monthly financials'!CJ$20,'Calculations - pre operations'!$F$3:$DM$3,'Calculations - pre operations'!$F79:$DM79)</f>
        <v>0</v>
      </c>
      <c r="CK166" s="1096">
        <f>LOOKUP('Monthly financials'!CK$20,'Calculations - pre operations'!$F$3:$DM$3,'Calculations - pre operations'!$F78:$DM78)+LOOKUP('Monthly financials'!CK$20,'Calculations - pre operations'!$F$3:$DM$3,'Calculations - pre operations'!$F79:$DM79)</f>
        <v>0</v>
      </c>
      <c r="CL166" s="1096">
        <f>LOOKUP('Monthly financials'!CL$20,'Calculations - pre operations'!$F$3:$DM$3,'Calculations - pre operations'!$F78:$DM78)+LOOKUP('Monthly financials'!CL$20,'Calculations - pre operations'!$F$3:$DM$3,'Calculations - pre operations'!$F79:$DM79)</f>
        <v>0</v>
      </c>
      <c r="CM166" s="1096">
        <f>LOOKUP('Monthly financials'!CM$20,'Calculations - pre operations'!$F$3:$DM$3,'Calculations - pre operations'!$F78:$DM78)+LOOKUP('Monthly financials'!CM$20,'Calculations - pre operations'!$F$3:$DM$3,'Calculations - pre operations'!$F79:$DM79)</f>
        <v>0</v>
      </c>
      <c r="CN166" s="1096">
        <f>LOOKUP('Monthly financials'!CN$20,'Calculations - pre operations'!$F$3:$DM$3,'Calculations - pre operations'!$F78:$DM78)+LOOKUP('Monthly financials'!CN$20,'Calculations - pre operations'!$F$3:$DM$3,'Calculations - pre operations'!$F79:$DM79)</f>
        <v>0</v>
      </c>
      <c r="CO166" s="1096">
        <f>LOOKUP('Monthly financials'!CO$20,'Calculations - pre operations'!$F$3:$DM$3,'Calculations - pre operations'!$F78:$DM78)+LOOKUP('Monthly financials'!CO$20,'Calculations - pre operations'!$F$3:$DM$3,'Calculations - pre operations'!$F79:$DM79)</f>
        <v>0</v>
      </c>
      <c r="CP166" s="1096">
        <f>LOOKUP('Monthly financials'!CP$20,'Calculations - pre operations'!$F$3:$DM$3,'Calculations - pre operations'!$F78:$DM78)+LOOKUP('Monthly financials'!CP$20,'Calculations - pre operations'!$F$3:$DM$3,'Calculations - pre operations'!$F79:$DM79)</f>
        <v>0</v>
      </c>
      <c r="CQ166" s="1096">
        <f>LOOKUP('Monthly financials'!CQ$20,'Calculations - pre operations'!$F$3:$DM$3,'Calculations - pre operations'!$F78:$DM78)+LOOKUP('Monthly financials'!CQ$20,'Calculations - pre operations'!$F$3:$DM$3,'Calculations - pre operations'!$F79:$DM79)</f>
        <v>0</v>
      </c>
      <c r="CR166" s="1096">
        <f>LOOKUP('Monthly financials'!CR$20,'Calculations - pre operations'!$F$3:$DM$3,'Calculations - pre operations'!$F78:$DM78)+LOOKUP('Monthly financials'!CR$20,'Calculations - pre operations'!$F$3:$DM$3,'Calculations - pre operations'!$F79:$DM79)</f>
        <v>0</v>
      </c>
      <c r="CS166" s="1096">
        <f>LOOKUP('Monthly financials'!CS$20,'Calculations - pre operations'!$F$3:$DM$3,'Calculations - pre operations'!$F78:$DM78)+LOOKUP('Monthly financials'!CS$20,'Calculations - pre operations'!$F$3:$DM$3,'Calculations - pre operations'!$F79:$DM79)</f>
        <v>0</v>
      </c>
      <c r="CT166" s="1096">
        <f>LOOKUP('Monthly financials'!CT$20,'Calculations - pre operations'!$F$3:$DM$3,'Calculations - pre operations'!$F78:$DM78)+LOOKUP('Monthly financials'!CT$20,'Calculations - pre operations'!$F$3:$DM$3,'Calculations - pre operations'!$F79:$DM79)</f>
        <v>0</v>
      </c>
      <c r="CU166" s="1096">
        <f>LOOKUP('Monthly financials'!CU$20,'Calculations - pre operations'!$F$3:$DM$3,'Calculations - pre operations'!$F78:$DM78)+LOOKUP('Monthly financials'!CU$20,'Calculations - pre operations'!$F$3:$DM$3,'Calculations - pre operations'!$F79:$DM79)</f>
        <v>0</v>
      </c>
      <c r="CV166" s="1096">
        <f>LOOKUP('Monthly financials'!CV$20,'Calculations - pre operations'!$F$3:$DM$3,'Calculations - pre operations'!$F78:$DM78)+LOOKUP('Monthly financials'!CV$20,'Calculations - pre operations'!$F$3:$DM$3,'Calculations - pre operations'!$F79:$DM79)</f>
        <v>0</v>
      </c>
      <c r="CW166" s="1096">
        <f>LOOKUP('Monthly financials'!CW$20,'Calculations - pre operations'!$F$3:$DM$3,'Calculations - pre operations'!$F78:$DM78)+LOOKUP('Monthly financials'!CW$20,'Calculations - pre operations'!$F$3:$DM$3,'Calculations - pre operations'!$F79:$DM79)</f>
        <v>0</v>
      </c>
      <c r="CX166" s="1096">
        <f>LOOKUP('Monthly financials'!CX$20,'Calculations - pre operations'!$F$3:$DM$3,'Calculations - pre operations'!$F78:$DM78)+LOOKUP('Monthly financials'!CX$20,'Calculations - pre operations'!$F$3:$DM$3,'Calculations - pre operations'!$F79:$DM79)</f>
        <v>0</v>
      </c>
      <c r="CY166" s="1096">
        <f>LOOKUP('Monthly financials'!CY$20,'Calculations - pre operations'!$F$3:$DM$3,'Calculations - pre operations'!$F78:$DM78)+LOOKUP('Monthly financials'!CY$20,'Calculations - pre operations'!$F$3:$DM$3,'Calculations - pre operations'!$F79:$DM79)</f>
        <v>0</v>
      </c>
      <c r="CZ166" s="1096">
        <f>LOOKUP('Monthly financials'!CZ$20,'Calculations - pre operations'!$F$3:$DM$3,'Calculations - pre operations'!$F78:$DM78)+LOOKUP('Monthly financials'!CZ$20,'Calculations - pre operations'!$F$3:$DM$3,'Calculations - pre operations'!$F79:$DM79)</f>
        <v>0</v>
      </c>
      <c r="DA166" s="1096">
        <f>LOOKUP('Monthly financials'!DA$20,'Calculations - pre operations'!$F$3:$DM$3,'Calculations - pre operations'!$F78:$DM78)+LOOKUP('Monthly financials'!DA$20,'Calculations - pre operations'!$F$3:$DM$3,'Calculations - pre operations'!$F79:$DM79)</f>
        <v>0</v>
      </c>
      <c r="DB166" s="1096">
        <f>LOOKUP('Monthly financials'!DB$20,'Calculations - pre operations'!$F$3:$DM$3,'Calculations - pre operations'!$F78:$DM78)+LOOKUP('Monthly financials'!DB$20,'Calculations - pre operations'!$F$3:$DM$3,'Calculations - pre operations'!$F79:$DM79)</f>
        <v>0</v>
      </c>
      <c r="DC166" s="1096">
        <f>LOOKUP('Monthly financials'!DC$20,'Calculations - pre operations'!$F$3:$DM$3,'Calculations - pre operations'!$F78:$DM78)+LOOKUP('Monthly financials'!DC$20,'Calculations - pre operations'!$F$3:$DM$3,'Calculations - pre operations'!$F79:$DM79)</f>
        <v>0</v>
      </c>
      <c r="DD166" s="1096">
        <f>LOOKUP('Monthly financials'!DD$20,'Calculations - pre operations'!$F$3:$DM$3,'Calculations - pre operations'!$F78:$DM78)+LOOKUP('Monthly financials'!DD$20,'Calculations - pre operations'!$F$3:$DM$3,'Calculations - pre operations'!$F79:$DM79)</f>
        <v>0</v>
      </c>
      <c r="DE166" s="1096">
        <f>LOOKUP('Monthly financials'!DE$20,'Calculations - pre operations'!$F$3:$DM$3,'Calculations - pre operations'!$F78:$DM78)+LOOKUP('Monthly financials'!DE$20,'Calculations - pre operations'!$F$3:$DM$3,'Calculations - pre operations'!$F79:$DM79)</f>
        <v>0</v>
      </c>
      <c r="DF166" s="1096">
        <f>LOOKUP('Monthly financials'!DF$20,'Calculations - pre operations'!$F$3:$DM$3,'Calculations - pre operations'!$F78:$DM78)+LOOKUP('Monthly financials'!DF$20,'Calculations - pre operations'!$F$3:$DM$3,'Calculations - pre operations'!$F79:$DM79)</f>
        <v>0</v>
      </c>
      <c r="DG166" s="1096">
        <f>LOOKUP('Monthly financials'!DG$20,'Calculations - pre operations'!$F$3:$DM$3,'Calculations - pre operations'!$F78:$DM78)+LOOKUP('Monthly financials'!DG$20,'Calculations - pre operations'!$F$3:$DM$3,'Calculations - pre operations'!$F79:$DM79)</f>
        <v>0</v>
      </c>
      <c r="DH166" s="1096">
        <f>LOOKUP('Monthly financials'!DH$20,'Calculations - pre operations'!$F$3:$DM$3,'Calculations - pre operations'!$F78:$DM78)+LOOKUP('Monthly financials'!DH$20,'Calculations - pre operations'!$F$3:$DM$3,'Calculations - pre operations'!$F79:$DM79)</f>
        <v>0</v>
      </c>
      <c r="DI166" s="1096">
        <f>LOOKUP('Monthly financials'!DI$20,'Calculations - pre operations'!$F$3:$DM$3,'Calculations - pre operations'!$F78:$DM78)+LOOKUP('Monthly financials'!DI$20,'Calculations - pre operations'!$F$3:$DM$3,'Calculations - pre operations'!$F79:$DM79)</f>
        <v>0</v>
      </c>
      <c r="DJ166" s="1096">
        <f>LOOKUP('Monthly financials'!DJ$20,'Calculations - pre operations'!$F$3:$DM$3,'Calculations - pre operations'!$F78:$DM78)+LOOKUP('Monthly financials'!DJ$20,'Calculations - pre operations'!$F$3:$DM$3,'Calculations - pre operations'!$F79:$DM79)</f>
        <v>0</v>
      </c>
      <c r="DK166" s="1096">
        <f>LOOKUP('Monthly financials'!DK$20,'Calculations - pre operations'!$F$3:$DM$3,'Calculations - pre operations'!$F78:$DM78)+LOOKUP('Monthly financials'!DK$20,'Calculations - pre operations'!$F$3:$DM$3,'Calculations - pre operations'!$F79:$DM79)</f>
        <v>0</v>
      </c>
      <c r="DL166" s="1096">
        <f>LOOKUP('Monthly financials'!DL$20,'Calculations - pre operations'!$F$3:$DM$3,'Calculations - pre operations'!$F78:$DM78)+LOOKUP('Monthly financials'!DL$20,'Calculations - pre operations'!$F$3:$DM$3,'Calculations - pre operations'!$F79:$DM79)</f>
        <v>0</v>
      </c>
      <c r="DM166" s="1096">
        <f>LOOKUP('Monthly financials'!DM$20,'Calculations - pre operations'!$F$3:$DM$3,'Calculations - pre operations'!$F78:$DM78)+LOOKUP('Monthly financials'!DM$20,'Calculations - pre operations'!$F$3:$DM$3,'Calculations - pre operations'!$F79:$DM79)</f>
        <v>0</v>
      </c>
      <c r="DN166" s="1096">
        <f>LOOKUP('Monthly financials'!DN$20,'Calculations - pre operations'!$F$3:$DM$3,'Calculations - pre operations'!$F78:$DM78)+LOOKUP('Monthly financials'!DN$20,'Calculations - pre operations'!$F$3:$DM$3,'Calculations - pre operations'!$F79:$DM79)</f>
        <v>0</v>
      </c>
      <c r="DO166" s="1096">
        <f>LOOKUP('Monthly financials'!DO$20,'Calculations - pre operations'!$F$3:$DM$3,'Calculations - pre operations'!$F78:$DM78)+LOOKUP('Monthly financials'!DO$20,'Calculations - pre operations'!$F$3:$DM$3,'Calculations - pre operations'!$F79:$DM79)</f>
        <v>0</v>
      </c>
      <c r="DP166" s="1096">
        <f>LOOKUP('Monthly financials'!DP$20,'Calculations - pre operations'!$F$3:$DM$3,'Calculations - pre operations'!$F78:$DM78)+LOOKUP('Monthly financials'!DP$20,'Calculations - pre operations'!$F$3:$DM$3,'Calculations - pre operations'!$F79:$DM79)</f>
        <v>0</v>
      </c>
      <c r="DQ166" s="1096">
        <f>LOOKUP('Monthly financials'!DQ$20,'Calculations - pre operations'!$F$3:$DM$3,'Calculations - pre operations'!$F78:$DM78)+LOOKUP('Monthly financials'!DQ$20,'Calculations - pre operations'!$F$3:$DM$3,'Calculations - pre operations'!$F79:$DM79)</f>
        <v>0</v>
      </c>
      <c r="DR166" s="1096">
        <f>LOOKUP('Monthly financials'!DR$20,'Calculations - pre operations'!$F$3:$DM$3,'Calculations - pre operations'!$F78:$DM78)+LOOKUP('Monthly financials'!DR$20,'Calculations - pre operations'!$F$3:$DM$3,'Calculations - pre operations'!$F79:$DM79)</f>
        <v>0</v>
      </c>
      <c r="DS166" s="1096">
        <f>LOOKUP('Monthly financials'!DS$20,'Calculations - pre operations'!$F$3:$DM$3,'Calculations - pre operations'!$F78:$DM78)+LOOKUP('Monthly financials'!DS$20,'Calculations - pre operations'!$F$3:$DM$3,'Calculations - pre operations'!$F79:$DM79)</f>
        <v>0</v>
      </c>
      <c r="DT166" s="1096">
        <f>LOOKUP('Monthly financials'!DT$20,'Calculations - pre operations'!$F$3:$DM$3,'Calculations - pre operations'!$F78:$DM78)+LOOKUP('Monthly financials'!DT$20,'Calculations - pre operations'!$F$3:$DM$3,'Calculations - pre operations'!$F79:$DM79)</f>
        <v>0</v>
      </c>
      <c r="DU166" s="1096">
        <f>LOOKUP('Monthly financials'!DU$20,'Calculations - pre operations'!$F$3:$DM$3,'Calculations - pre operations'!$F78:$DM78)+LOOKUP('Monthly financials'!DU$20,'Calculations - pre operations'!$F$3:$DM$3,'Calculations - pre operations'!$F79:$DM79)</f>
        <v>0</v>
      </c>
    </row>
    <row r="167" spans="1:126" s="147" customFormat="1" ht="16.149999999999999" customHeight="1" x14ac:dyDescent="0.35">
      <c r="A167" s="995" t="s">
        <v>1032</v>
      </c>
      <c r="B167" s="208"/>
      <c r="C167" s="207" t="s">
        <v>219</v>
      </c>
      <c r="D167" s="81"/>
      <c r="E167" s="1096">
        <f t="shared" si="154"/>
        <v>707037.86337190005</v>
      </c>
      <c r="F167" s="81"/>
      <c r="G167" s="1096">
        <f>LOOKUP('Monthly financials'!G$20,'Calculations - pre operations'!$F$3:$DM$3,'Calculations - pre operations'!$F91:$DM91)+LOOKUP('Monthly financials'!G$20,'Calculations - pre operations'!$F$3:$DM$3,'Calculations - pre operations'!$F92:$DM92)</f>
        <v>83616.532466410164</v>
      </c>
      <c r="H167" s="1096">
        <f>LOOKUP('Monthly financials'!H$20,'Calculations - pre operations'!$F$3:$DM$3,'Calculations - pre operations'!$F91:$DM91)+LOOKUP('Monthly financials'!H$20,'Calculations - pre operations'!$F$3:$DM$3,'Calculations - pre operations'!$F92:$DM92)</f>
        <v>18782.007699878901</v>
      </c>
      <c r="I167" s="1096">
        <f>LOOKUP('Monthly financials'!I$20,'Calculations - pre operations'!$F$3:$DM$3,'Calculations - pre operations'!$F91:$DM91)+LOOKUP('Monthly financials'!I$20,'Calculations - pre operations'!$F$3:$DM$3,'Calculations - pre operations'!$F92:$DM92)</f>
        <v>40376.680072076721</v>
      </c>
      <c r="J167" s="1096">
        <f>LOOKUP('Monthly financials'!J$20,'Calculations - pre operations'!$F$3:$DM$3,'Calculations - pre operations'!$F91:$DM91)+LOOKUP('Monthly financials'!J$20,'Calculations - pre operations'!$F$3:$DM$3,'Calculations - pre operations'!$F92:$DM92)</f>
        <v>14944.965603988236</v>
      </c>
      <c r="K167" s="1096">
        <f>LOOKUP('Monthly financials'!K$20,'Calculations - pre operations'!$F$3:$DM$3,'Calculations - pre operations'!$F91:$DM91)+LOOKUP('Monthly financials'!K$20,'Calculations - pre operations'!$F$3:$DM$3,'Calculations - pre operations'!$F92:$DM92)</f>
        <v>37919.89847976296</v>
      </c>
      <c r="L167" s="1096">
        <f>LOOKUP('Monthly financials'!L$20,'Calculations - pre operations'!$F$3:$DM$3,'Calculations - pre operations'!$F91:$DM91)+LOOKUP('Monthly financials'!L$20,'Calculations - pre operations'!$F$3:$DM$3,'Calculations - pre operations'!$F92:$DM92)</f>
        <v>86368.100503045876</v>
      </c>
      <c r="M167" s="1096">
        <f>LOOKUP('Monthly financials'!M$20,'Calculations - pre operations'!$F$3:$DM$3,'Calculations - pre operations'!$F91:$DM91)+LOOKUP('Monthly financials'!M$20,'Calculations - pre operations'!$F$3:$DM$3,'Calculations - pre operations'!$F92:$DM92)</f>
        <v>179265.00159947708</v>
      </c>
      <c r="N167" s="1096">
        <f>LOOKUP('Monthly financials'!N$20,'Calculations - pre operations'!$F$3:$DM$3,'Calculations - pre operations'!$F91:$DM91)+LOOKUP('Monthly financials'!N$20,'Calculations - pre operations'!$F$3:$DM$3,'Calculations - pre operations'!$F92:$DM92)</f>
        <v>43258.833059358847</v>
      </c>
      <c r="O167" s="1096">
        <f>LOOKUP('Monthly financials'!O$20,'Calculations - pre operations'!$F$3:$DM$3,'Calculations - pre operations'!$F91:$DM91)+LOOKUP('Monthly financials'!O$20,'Calculations - pre operations'!$F$3:$DM$3,'Calculations - pre operations'!$F92:$DM92)</f>
        <v>125277.52261667301</v>
      </c>
      <c r="P167" s="1096">
        <f>LOOKUP('Monthly financials'!P$20,'Calculations - pre operations'!$F$3:$DM$3,'Calculations - pre operations'!$F91:$DM91)+LOOKUP('Monthly financials'!P$20,'Calculations - pre operations'!$F$3:$DM$3,'Calculations - pre operations'!$F92:$DM92)</f>
        <v>24725.629792710573</v>
      </c>
      <c r="Q167" s="1096">
        <f>LOOKUP('Monthly financials'!Q$20,'Calculations - pre operations'!$F$3:$DM$3,'Calculations - pre operations'!$F91:$DM91)+LOOKUP('Monthly financials'!Q$20,'Calculations - pre operations'!$F$3:$DM$3,'Calculations - pre operations'!$F92:$DM92)</f>
        <v>8435.9830459865425</v>
      </c>
      <c r="R167" s="1096">
        <f>LOOKUP('Monthly financials'!R$20,'Calculations - pre operations'!$F$3:$DM$3,'Calculations - pre operations'!$F91:$DM91)+LOOKUP('Monthly financials'!R$20,'Calculations - pre operations'!$F$3:$DM$3,'Calculations - pre operations'!$F92:$DM92)</f>
        <v>44066.708432531261</v>
      </c>
      <c r="S167" s="1096">
        <f>LOOKUP('Monthly financials'!S$20,'Calculations - pre operations'!$F$3:$DM$3,'Calculations - pre operations'!$F91:$DM91)+LOOKUP('Monthly financials'!S$20,'Calculations - pre operations'!$F$3:$DM$3,'Calculations - pre operations'!$F92:$DM92)</f>
        <v>0</v>
      </c>
      <c r="T167" s="1096">
        <f>LOOKUP('Monthly financials'!T$20,'Calculations - pre operations'!$F$3:$DM$3,'Calculations - pre operations'!$F91:$DM91)+LOOKUP('Monthly financials'!T$20,'Calculations - pre operations'!$F$3:$DM$3,'Calculations - pre operations'!$F92:$DM92)</f>
        <v>0</v>
      </c>
      <c r="U167" s="1096">
        <f>LOOKUP('Monthly financials'!U$20,'Calculations - pre operations'!$F$3:$DM$3,'Calculations - pre operations'!$F91:$DM91)+LOOKUP('Monthly financials'!U$20,'Calculations - pre operations'!$F$3:$DM$3,'Calculations - pre operations'!$F92:$DM92)</f>
        <v>0</v>
      </c>
      <c r="V167" s="1096">
        <f>LOOKUP('Monthly financials'!V$20,'Calculations - pre operations'!$F$3:$DM$3,'Calculations - pre operations'!$F91:$DM91)+LOOKUP('Monthly financials'!V$20,'Calculations - pre operations'!$F$3:$DM$3,'Calculations - pre operations'!$F92:$DM92)</f>
        <v>0</v>
      </c>
      <c r="W167" s="1096">
        <f>LOOKUP('Monthly financials'!W$20,'Calculations - pre operations'!$F$3:$DM$3,'Calculations - pre operations'!$F91:$DM91)+LOOKUP('Monthly financials'!W$20,'Calculations - pre operations'!$F$3:$DM$3,'Calculations - pre operations'!$F92:$DM92)</f>
        <v>0</v>
      </c>
      <c r="X167" s="1096">
        <f>LOOKUP('Monthly financials'!X$20,'Calculations - pre operations'!$F$3:$DM$3,'Calculations - pre operations'!$F91:$DM91)+LOOKUP('Monthly financials'!X$20,'Calculations - pre operations'!$F$3:$DM$3,'Calculations - pre operations'!$F92:$DM92)</f>
        <v>0</v>
      </c>
      <c r="Y167" s="1096">
        <f>LOOKUP('Monthly financials'!Y$20,'Calculations - pre operations'!$F$3:$DM$3,'Calculations - pre operations'!$F91:$DM91)+LOOKUP('Monthly financials'!Y$20,'Calculations - pre operations'!$F$3:$DM$3,'Calculations - pre operations'!$F92:$DM92)</f>
        <v>0</v>
      </c>
      <c r="Z167" s="1096">
        <f>LOOKUP('Monthly financials'!Z$20,'Calculations - pre operations'!$F$3:$DM$3,'Calculations - pre operations'!$F91:$DM91)+LOOKUP('Monthly financials'!Z$20,'Calculations - pre operations'!$F$3:$DM$3,'Calculations - pre operations'!$F92:$DM92)</f>
        <v>0</v>
      </c>
      <c r="AA167" s="1096">
        <f>LOOKUP('Monthly financials'!AA$20,'Calculations - pre operations'!$F$3:$DM$3,'Calculations - pre operations'!$F91:$DM91)+LOOKUP('Monthly financials'!AA$20,'Calculations - pre operations'!$F$3:$DM$3,'Calculations - pre operations'!$F92:$DM92)</f>
        <v>0</v>
      </c>
      <c r="AB167" s="1096">
        <f>LOOKUP('Monthly financials'!AB$20,'Calculations - pre operations'!$F$3:$DM$3,'Calculations - pre operations'!$F91:$DM91)+LOOKUP('Monthly financials'!AB$20,'Calculations - pre operations'!$F$3:$DM$3,'Calculations - pre operations'!$F92:$DM92)</f>
        <v>0</v>
      </c>
      <c r="AC167" s="1096">
        <f>LOOKUP('Monthly financials'!AC$20,'Calculations - pre operations'!$F$3:$DM$3,'Calculations - pre operations'!$F91:$DM91)+LOOKUP('Monthly financials'!AC$20,'Calculations - pre operations'!$F$3:$DM$3,'Calculations - pre operations'!$F92:$DM92)</f>
        <v>0</v>
      </c>
      <c r="AD167" s="1096">
        <f>LOOKUP('Monthly financials'!AD$20,'Calculations - pre operations'!$F$3:$DM$3,'Calculations - pre operations'!$F91:$DM91)+LOOKUP('Monthly financials'!AD$20,'Calculations - pre operations'!$F$3:$DM$3,'Calculations - pre operations'!$F92:$DM92)</f>
        <v>0</v>
      </c>
      <c r="AE167" s="1096">
        <f>LOOKUP('Monthly financials'!AE$20,'Calculations - pre operations'!$F$3:$DM$3,'Calculations - pre operations'!$F91:$DM91)+LOOKUP('Monthly financials'!AE$20,'Calculations - pre operations'!$F$3:$DM$3,'Calculations - pre operations'!$F92:$DM92)</f>
        <v>0</v>
      </c>
      <c r="AF167" s="1096">
        <f>LOOKUP('Monthly financials'!AF$20,'Calculations - pre operations'!$F$3:$DM$3,'Calculations - pre operations'!$F91:$DM91)+LOOKUP('Monthly financials'!AF$20,'Calculations - pre operations'!$F$3:$DM$3,'Calculations - pre operations'!$F92:$DM92)</f>
        <v>0</v>
      </c>
      <c r="AG167" s="1096">
        <f>LOOKUP('Monthly financials'!AG$20,'Calculations - pre operations'!$F$3:$DM$3,'Calculations - pre operations'!$F91:$DM91)+LOOKUP('Monthly financials'!AG$20,'Calculations - pre operations'!$F$3:$DM$3,'Calculations - pre operations'!$F92:$DM92)</f>
        <v>0</v>
      </c>
      <c r="AH167" s="1096">
        <f>LOOKUP('Monthly financials'!AH$20,'Calculations - pre operations'!$F$3:$DM$3,'Calculations - pre operations'!$F91:$DM91)+LOOKUP('Monthly financials'!AH$20,'Calculations - pre operations'!$F$3:$DM$3,'Calculations - pre operations'!$F92:$DM92)</f>
        <v>0</v>
      </c>
      <c r="AI167" s="1096">
        <f>LOOKUP('Monthly financials'!AI$20,'Calculations - pre operations'!$F$3:$DM$3,'Calculations - pre operations'!$F91:$DM91)+LOOKUP('Monthly financials'!AI$20,'Calculations - pre operations'!$F$3:$DM$3,'Calculations - pre operations'!$F92:$DM92)</f>
        <v>0</v>
      </c>
      <c r="AJ167" s="1096">
        <f>LOOKUP('Monthly financials'!AJ$20,'Calculations - pre operations'!$F$3:$DM$3,'Calculations - pre operations'!$F91:$DM91)+LOOKUP('Monthly financials'!AJ$20,'Calculations - pre operations'!$F$3:$DM$3,'Calculations - pre operations'!$F92:$DM92)</f>
        <v>0</v>
      </c>
      <c r="AK167" s="1096">
        <f>LOOKUP('Monthly financials'!AK$20,'Calculations - pre operations'!$F$3:$DM$3,'Calculations - pre operations'!$F91:$DM91)+LOOKUP('Monthly financials'!AK$20,'Calculations - pre operations'!$F$3:$DM$3,'Calculations - pre operations'!$F92:$DM92)</f>
        <v>0</v>
      </c>
      <c r="AL167" s="1096">
        <f>LOOKUP('Monthly financials'!AL$20,'Calculations - pre operations'!$F$3:$DM$3,'Calculations - pre operations'!$F91:$DM91)+LOOKUP('Monthly financials'!AL$20,'Calculations - pre operations'!$F$3:$DM$3,'Calculations - pre operations'!$F92:$DM92)</f>
        <v>0</v>
      </c>
      <c r="AM167" s="1096">
        <f>LOOKUP('Monthly financials'!AM$20,'Calculations - pre operations'!$F$3:$DM$3,'Calculations - pre operations'!$F91:$DM91)+LOOKUP('Monthly financials'!AM$20,'Calculations - pre operations'!$F$3:$DM$3,'Calculations - pre operations'!$F92:$DM92)</f>
        <v>0</v>
      </c>
      <c r="AN167" s="1096">
        <f>LOOKUP('Monthly financials'!AN$20,'Calculations - pre operations'!$F$3:$DM$3,'Calculations - pre operations'!$F91:$DM91)+LOOKUP('Monthly financials'!AN$20,'Calculations - pre operations'!$F$3:$DM$3,'Calculations - pre operations'!$F92:$DM92)</f>
        <v>0</v>
      </c>
      <c r="AO167" s="1096">
        <f>LOOKUP('Monthly financials'!AO$20,'Calculations - pre operations'!$F$3:$DM$3,'Calculations - pre operations'!$F91:$DM91)+LOOKUP('Monthly financials'!AO$20,'Calculations - pre operations'!$F$3:$DM$3,'Calculations - pre operations'!$F92:$DM92)</f>
        <v>0</v>
      </c>
      <c r="AP167" s="1096">
        <f>LOOKUP('Monthly financials'!AP$20,'Calculations - pre operations'!$F$3:$DM$3,'Calculations - pre operations'!$F91:$DM91)+LOOKUP('Monthly financials'!AP$20,'Calculations - pre operations'!$F$3:$DM$3,'Calculations - pre operations'!$F92:$DM92)</f>
        <v>0</v>
      </c>
      <c r="AQ167" s="1096">
        <f>LOOKUP('Monthly financials'!AQ$20,'Calculations - pre operations'!$F$3:$DM$3,'Calculations - pre operations'!$F91:$DM91)+LOOKUP('Monthly financials'!AQ$20,'Calculations - pre operations'!$F$3:$DM$3,'Calculations - pre operations'!$F92:$DM92)</f>
        <v>0</v>
      </c>
      <c r="AR167" s="1096">
        <f>LOOKUP('Monthly financials'!AR$20,'Calculations - pre operations'!$F$3:$DM$3,'Calculations - pre operations'!$F91:$DM91)+LOOKUP('Monthly financials'!AR$20,'Calculations - pre operations'!$F$3:$DM$3,'Calculations - pre operations'!$F92:$DM92)</f>
        <v>0</v>
      </c>
      <c r="AS167" s="1096">
        <f>LOOKUP('Monthly financials'!AS$20,'Calculations - pre operations'!$F$3:$DM$3,'Calculations - pre operations'!$F91:$DM91)+LOOKUP('Monthly financials'!AS$20,'Calculations - pre operations'!$F$3:$DM$3,'Calculations - pre operations'!$F92:$DM92)</f>
        <v>0</v>
      </c>
      <c r="AT167" s="1096">
        <f>LOOKUP('Monthly financials'!AT$20,'Calculations - pre operations'!$F$3:$DM$3,'Calculations - pre operations'!$F91:$DM91)+LOOKUP('Monthly financials'!AT$20,'Calculations - pre operations'!$F$3:$DM$3,'Calculations - pre operations'!$F92:$DM92)</f>
        <v>0</v>
      </c>
      <c r="AU167" s="1096">
        <f>LOOKUP('Monthly financials'!AU$20,'Calculations - pre operations'!$F$3:$DM$3,'Calculations - pre operations'!$F91:$DM91)+LOOKUP('Monthly financials'!AU$20,'Calculations - pre operations'!$F$3:$DM$3,'Calculations - pre operations'!$F92:$DM92)</f>
        <v>0</v>
      </c>
      <c r="AV167" s="1096">
        <f>LOOKUP('Monthly financials'!AV$20,'Calculations - pre operations'!$F$3:$DM$3,'Calculations - pre operations'!$F91:$DM91)+LOOKUP('Monthly financials'!AV$20,'Calculations - pre operations'!$F$3:$DM$3,'Calculations - pre operations'!$F92:$DM92)</f>
        <v>0</v>
      </c>
      <c r="AW167" s="1096">
        <f>LOOKUP('Monthly financials'!AW$20,'Calculations - pre operations'!$F$3:$DM$3,'Calculations - pre operations'!$F91:$DM91)+LOOKUP('Monthly financials'!AW$20,'Calculations - pre operations'!$F$3:$DM$3,'Calculations - pre operations'!$F92:$DM92)</f>
        <v>0</v>
      </c>
      <c r="AX167" s="1096">
        <f>LOOKUP('Monthly financials'!AX$20,'Calculations - pre operations'!$F$3:$DM$3,'Calculations - pre operations'!$F91:$DM91)+LOOKUP('Monthly financials'!AX$20,'Calculations - pre operations'!$F$3:$DM$3,'Calculations - pre operations'!$F92:$DM92)</f>
        <v>0</v>
      </c>
      <c r="AY167" s="1096">
        <f>LOOKUP('Monthly financials'!AY$20,'Calculations - pre operations'!$F$3:$DM$3,'Calculations - pre operations'!$F91:$DM91)+LOOKUP('Monthly financials'!AY$20,'Calculations - pre operations'!$F$3:$DM$3,'Calculations - pre operations'!$F92:$DM92)</f>
        <v>0</v>
      </c>
      <c r="AZ167" s="1096">
        <f>LOOKUP('Monthly financials'!AZ$20,'Calculations - pre operations'!$F$3:$DM$3,'Calculations - pre operations'!$F91:$DM91)+LOOKUP('Monthly financials'!AZ$20,'Calculations - pre operations'!$F$3:$DM$3,'Calculations - pre operations'!$F92:$DM92)</f>
        <v>0</v>
      </c>
      <c r="BA167" s="1096">
        <f>LOOKUP('Monthly financials'!BA$20,'Calculations - pre operations'!$F$3:$DM$3,'Calculations - pre operations'!$F91:$DM91)+LOOKUP('Monthly financials'!BA$20,'Calculations - pre operations'!$F$3:$DM$3,'Calculations - pre operations'!$F92:$DM92)</f>
        <v>0</v>
      </c>
      <c r="BB167" s="1096">
        <f>LOOKUP('Monthly financials'!BB$20,'Calculations - pre operations'!$F$3:$DM$3,'Calculations - pre operations'!$F91:$DM91)+LOOKUP('Monthly financials'!BB$20,'Calculations - pre operations'!$F$3:$DM$3,'Calculations - pre operations'!$F92:$DM92)</f>
        <v>0</v>
      </c>
      <c r="BC167" s="1096">
        <f>LOOKUP('Monthly financials'!BC$20,'Calculations - pre operations'!$F$3:$DM$3,'Calculations - pre operations'!$F91:$DM91)+LOOKUP('Monthly financials'!BC$20,'Calculations - pre operations'!$F$3:$DM$3,'Calculations - pre operations'!$F92:$DM92)</f>
        <v>0</v>
      </c>
      <c r="BD167" s="1096">
        <f>LOOKUP('Monthly financials'!BD$20,'Calculations - pre operations'!$F$3:$DM$3,'Calculations - pre operations'!$F91:$DM91)+LOOKUP('Monthly financials'!BD$20,'Calculations - pre operations'!$F$3:$DM$3,'Calculations - pre operations'!$F92:$DM92)</f>
        <v>0</v>
      </c>
      <c r="BE167" s="1096">
        <f>LOOKUP('Monthly financials'!BE$20,'Calculations - pre operations'!$F$3:$DM$3,'Calculations - pre operations'!$F91:$DM91)+LOOKUP('Monthly financials'!BE$20,'Calculations - pre operations'!$F$3:$DM$3,'Calculations - pre operations'!$F92:$DM92)</f>
        <v>0</v>
      </c>
      <c r="BF167" s="1096">
        <f>LOOKUP('Monthly financials'!BF$20,'Calculations - pre operations'!$F$3:$DM$3,'Calculations - pre operations'!$F91:$DM91)+LOOKUP('Monthly financials'!BF$20,'Calculations - pre operations'!$F$3:$DM$3,'Calculations - pre operations'!$F92:$DM92)</f>
        <v>0</v>
      </c>
      <c r="BG167" s="1096">
        <f>LOOKUP('Monthly financials'!BG$20,'Calculations - pre operations'!$F$3:$DM$3,'Calculations - pre operations'!$F91:$DM91)+LOOKUP('Monthly financials'!BG$20,'Calculations - pre operations'!$F$3:$DM$3,'Calculations - pre operations'!$F92:$DM92)</f>
        <v>0</v>
      </c>
      <c r="BH167" s="1096">
        <f>LOOKUP('Monthly financials'!BH$20,'Calculations - pre operations'!$F$3:$DM$3,'Calculations - pre operations'!$F91:$DM91)+LOOKUP('Monthly financials'!BH$20,'Calculations - pre operations'!$F$3:$DM$3,'Calculations - pre operations'!$F92:$DM92)</f>
        <v>0</v>
      </c>
      <c r="BI167" s="1096">
        <f>LOOKUP('Monthly financials'!BI$20,'Calculations - pre operations'!$F$3:$DM$3,'Calculations - pre operations'!$F91:$DM91)+LOOKUP('Monthly financials'!BI$20,'Calculations - pre operations'!$F$3:$DM$3,'Calculations - pre operations'!$F92:$DM92)</f>
        <v>0</v>
      </c>
      <c r="BJ167" s="1096">
        <f>LOOKUP('Monthly financials'!BJ$20,'Calculations - pre operations'!$F$3:$DM$3,'Calculations - pre operations'!$F91:$DM91)+LOOKUP('Monthly financials'!BJ$20,'Calculations - pre operations'!$F$3:$DM$3,'Calculations - pre operations'!$F92:$DM92)</f>
        <v>0</v>
      </c>
      <c r="BK167" s="1096">
        <f>LOOKUP('Monthly financials'!BK$20,'Calculations - pre operations'!$F$3:$DM$3,'Calculations - pre operations'!$F91:$DM91)+LOOKUP('Monthly financials'!BK$20,'Calculations - pre operations'!$F$3:$DM$3,'Calculations - pre operations'!$F92:$DM92)</f>
        <v>0</v>
      </c>
      <c r="BL167" s="1096">
        <f>LOOKUP('Monthly financials'!BL$20,'Calculations - pre operations'!$F$3:$DM$3,'Calculations - pre operations'!$F91:$DM91)+LOOKUP('Monthly financials'!BL$20,'Calculations - pre operations'!$F$3:$DM$3,'Calculations - pre operations'!$F92:$DM92)</f>
        <v>0</v>
      </c>
      <c r="BM167" s="1096">
        <f>LOOKUP('Monthly financials'!BM$20,'Calculations - pre operations'!$F$3:$DM$3,'Calculations - pre operations'!$F91:$DM91)+LOOKUP('Monthly financials'!BM$20,'Calculations - pre operations'!$F$3:$DM$3,'Calculations - pre operations'!$F92:$DM92)</f>
        <v>0</v>
      </c>
      <c r="BN167" s="1096">
        <f>LOOKUP('Monthly financials'!BN$20,'Calculations - pre operations'!$F$3:$DM$3,'Calculations - pre operations'!$F91:$DM91)+LOOKUP('Monthly financials'!BN$20,'Calculations - pre operations'!$F$3:$DM$3,'Calculations - pre operations'!$F92:$DM92)</f>
        <v>0</v>
      </c>
      <c r="BO167" s="1096">
        <f>LOOKUP('Monthly financials'!BO$20,'Calculations - pre operations'!$F$3:$DM$3,'Calculations - pre operations'!$F91:$DM91)+LOOKUP('Monthly financials'!BO$20,'Calculations - pre operations'!$F$3:$DM$3,'Calculations - pre operations'!$F92:$DM92)</f>
        <v>0</v>
      </c>
      <c r="BP167" s="1096">
        <f>LOOKUP('Monthly financials'!BP$20,'Calculations - pre operations'!$F$3:$DM$3,'Calculations - pre operations'!$F91:$DM91)+LOOKUP('Monthly financials'!BP$20,'Calculations - pre operations'!$F$3:$DM$3,'Calculations - pre operations'!$F92:$DM92)</f>
        <v>0</v>
      </c>
      <c r="BQ167" s="1096">
        <f>LOOKUP('Monthly financials'!BQ$20,'Calculations - pre operations'!$F$3:$DM$3,'Calculations - pre operations'!$F91:$DM91)+LOOKUP('Monthly financials'!BQ$20,'Calculations - pre operations'!$F$3:$DM$3,'Calculations - pre operations'!$F92:$DM92)</f>
        <v>0</v>
      </c>
      <c r="BR167" s="1096">
        <f>LOOKUP('Monthly financials'!BR$20,'Calculations - pre operations'!$F$3:$DM$3,'Calculations - pre operations'!$F91:$DM91)+LOOKUP('Monthly financials'!BR$20,'Calculations - pre operations'!$F$3:$DM$3,'Calculations - pre operations'!$F92:$DM92)</f>
        <v>0</v>
      </c>
      <c r="BS167" s="1096">
        <f>LOOKUP('Monthly financials'!BS$20,'Calculations - pre operations'!$F$3:$DM$3,'Calculations - pre operations'!$F91:$DM91)+LOOKUP('Monthly financials'!BS$20,'Calculations - pre operations'!$F$3:$DM$3,'Calculations - pre operations'!$F92:$DM92)</f>
        <v>0</v>
      </c>
      <c r="BT167" s="1096">
        <f>LOOKUP('Monthly financials'!BT$20,'Calculations - pre operations'!$F$3:$DM$3,'Calculations - pre operations'!$F91:$DM91)+LOOKUP('Monthly financials'!BT$20,'Calculations - pre operations'!$F$3:$DM$3,'Calculations - pre operations'!$F92:$DM92)</f>
        <v>0</v>
      </c>
      <c r="BU167" s="1096">
        <f>LOOKUP('Monthly financials'!BU$20,'Calculations - pre operations'!$F$3:$DM$3,'Calculations - pre operations'!$F91:$DM91)+LOOKUP('Monthly financials'!BU$20,'Calculations - pre operations'!$F$3:$DM$3,'Calculations - pre operations'!$F92:$DM92)</f>
        <v>0</v>
      </c>
      <c r="BV167" s="1096">
        <f>LOOKUP('Monthly financials'!BV$20,'Calculations - pre operations'!$F$3:$DM$3,'Calculations - pre operations'!$F91:$DM91)+LOOKUP('Monthly financials'!BV$20,'Calculations - pre operations'!$F$3:$DM$3,'Calculations - pre operations'!$F92:$DM92)</f>
        <v>0</v>
      </c>
      <c r="BW167" s="1096">
        <f>LOOKUP('Monthly financials'!BW$20,'Calculations - pre operations'!$F$3:$DM$3,'Calculations - pre operations'!$F91:$DM91)+LOOKUP('Monthly financials'!BW$20,'Calculations - pre operations'!$F$3:$DM$3,'Calculations - pre operations'!$F92:$DM92)</f>
        <v>0</v>
      </c>
      <c r="BX167" s="1096">
        <f>LOOKUP('Monthly financials'!BX$20,'Calculations - pre operations'!$F$3:$DM$3,'Calculations - pre operations'!$F91:$DM91)+LOOKUP('Monthly financials'!BX$20,'Calculations - pre operations'!$F$3:$DM$3,'Calculations - pre operations'!$F92:$DM92)</f>
        <v>0</v>
      </c>
      <c r="BY167" s="1096">
        <f>LOOKUP('Monthly financials'!BY$20,'Calculations - pre operations'!$F$3:$DM$3,'Calculations - pre operations'!$F91:$DM91)+LOOKUP('Monthly financials'!BY$20,'Calculations - pre operations'!$F$3:$DM$3,'Calculations - pre operations'!$F92:$DM92)</f>
        <v>0</v>
      </c>
      <c r="BZ167" s="1096">
        <f>LOOKUP('Monthly financials'!BZ$20,'Calculations - pre operations'!$F$3:$DM$3,'Calculations - pre operations'!$F91:$DM91)+LOOKUP('Monthly financials'!BZ$20,'Calculations - pre operations'!$F$3:$DM$3,'Calculations - pre operations'!$F92:$DM92)</f>
        <v>0</v>
      </c>
      <c r="CA167" s="1096">
        <f>LOOKUP('Monthly financials'!CA$20,'Calculations - pre operations'!$F$3:$DM$3,'Calculations - pre operations'!$F91:$DM91)+LOOKUP('Monthly financials'!CA$20,'Calculations - pre operations'!$F$3:$DM$3,'Calculations - pre operations'!$F92:$DM92)</f>
        <v>0</v>
      </c>
      <c r="CB167" s="1096">
        <f>LOOKUP('Monthly financials'!CB$20,'Calculations - pre operations'!$F$3:$DM$3,'Calculations - pre operations'!$F91:$DM91)+LOOKUP('Monthly financials'!CB$20,'Calculations - pre operations'!$F$3:$DM$3,'Calculations - pre operations'!$F92:$DM92)</f>
        <v>0</v>
      </c>
      <c r="CC167" s="1096">
        <f>LOOKUP('Monthly financials'!CC$20,'Calculations - pre operations'!$F$3:$DM$3,'Calculations - pre operations'!$F91:$DM91)+LOOKUP('Monthly financials'!CC$20,'Calculations - pre operations'!$F$3:$DM$3,'Calculations - pre operations'!$F92:$DM92)</f>
        <v>0</v>
      </c>
      <c r="CD167" s="1096">
        <f>LOOKUP('Monthly financials'!CD$20,'Calculations - pre operations'!$F$3:$DM$3,'Calculations - pre operations'!$F91:$DM91)+LOOKUP('Monthly financials'!CD$20,'Calculations - pre operations'!$F$3:$DM$3,'Calculations - pre operations'!$F92:$DM92)</f>
        <v>0</v>
      </c>
      <c r="CE167" s="1096">
        <f>LOOKUP('Monthly financials'!CE$20,'Calculations - pre operations'!$F$3:$DM$3,'Calculations - pre operations'!$F91:$DM91)+LOOKUP('Monthly financials'!CE$20,'Calculations - pre operations'!$F$3:$DM$3,'Calculations - pre operations'!$F92:$DM92)</f>
        <v>0</v>
      </c>
      <c r="CF167" s="1096">
        <f>LOOKUP('Monthly financials'!CF$20,'Calculations - pre operations'!$F$3:$DM$3,'Calculations - pre operations'!$F91:$DM91)+LOOKUP('Monthly financials'!CF$20,'Calculations - pre operations'!$F$3:$DM$3,'Calculations - pre operations'!$F92:$DM92)</f>
        <v>0</v>
      </c>
      <c r="CG167" s="1096">
        <f>LOOKUP('Monthly financials'!CG$20,'Calculations - pre operations'!$F$3:$DM$3,'Calculations - pre operations'!$F91:$DM91)+LOOKUP('Monthly financials'!CG$20,'Calculations - pre operations'!$F$3:$DM$3,'Calculations - pre operations'!$F92:$DM92)</f>
        <v>0</v>
      </c>
      <c r="CH167" s="1096">
        <f>LOOKUP('Monthly financials'!CH$20,'Calculations - pre operations'!$F$3:$DM$3,'Calculations - pre operations'!$F91:$DM91)+LOOKUP('Monthly financials'!CH$20,'Calculations - pre operations'!$F$3:$DM$3,'Calculations - pre operations'!$F92:$DM92)</f>
        <v>0</v>
      </c>
      <c r="CI167" s="1096">
        <f>LOOKUP('Monthly financials'!CI$20,'Calculations - pre operations'!$F$3:$DM$3,'Calculations - pre operations'!$F91:$DM91)+LOOKUP('Monthly financials'!CI$20,'Calculations - pre operations'!$F$3:$DM$3,'Calculations - pre operations'!$F92:$DM92)</f>
        <v>0</v>
      </c>
      <c r="CJ167" s="1096">
        <f>LOOKUP('Monthly financials'!CJ$20,'Calculations - pre operations'!$F$3:$DM$3,'Calculations - pre operations'!$F91:$DM91)+LOOKUP('Monthly financials'!CJ$20,'Calculations - pre operations'!$F$3:$DM$3,'Calculations - pre operations'!$F92:$DM92)</f>
        <v>0</v>
      </c>
      <c r="CK167" s="1096">
        <f>LOOKUP('Monthly financials'!CK$20,'Calculations - pre operations'!$F$3:$DM$3,'Calculations - pre operations'!$F91:$DM91)+LOOKUP('Monthly financials'!CK$20,'Calculations - pre operations'!$F$3:$DM$3,'Calculations - pre operations'!$F92:$DM92)</f>
        <v>0</v>
      </c>
      <c r="CL167" s="1096">
        <f>LOOKUP('Monthly financials'!CL$20,'Calculations - pre operations'!$F$3:$DM$3,'Calculations - pre operations'!$F91:$DM91)+LOOKUP('Monthly financials'!CL$20,'Calculations - pre operations'!$F$3:$DM$3,'Calculations - pre operations'!$F92:$DM92)</f>
        <v>0</v>
      </c>
      <c r="CM167" s="1096">
        <f>LOOKUP('Monthly financials'!CM$20,'Calculations - pre operations'!$F$3:$DM$3,'Calculations - pre operations'!$F91:$DM91)+LOOKUP('Monthly financials'!CM$20,'Calculations - pre operations'!$F$3:$DM$3,'Calculations - pre operations'!$F92:$DM92)</f>
        <v>0</v>
      </c>
      <c r="CN167" s="1096">
        <f>LOOKUP('Monthly financials'!CN$20,'Calculations - pre operations'!$F$3:$DM$3,'Calculations - pre operations'!$F91:$DM91)+LOOKUP('Monthly financials'!CN$20,'Calculations - pre operations'!$F$3:$DM$3,'Calculations - pre operations'!$F92:$DM92)</f>
        <v>0</v>
      </c>
      <c r="CO167" s="1096">
        <f>LOOKUP('Monthly financials'!CO$20,'Calculations - pre operations'!$F$3:$DM$3,'Calculations - pre operations'!$F91:$DM91)+LOOKUP('Monthly financials'!CO$20,'Calculations - pre operations'!$F$3:$DM$3,'Calculations - pre operations'!$F92:$DM92)</f>
        <v>0</v>
      </c>
      <c r="CP167" s="1096">
        <f>LOOKUP('Monthly financials'!CP$20,'Calculations - pre operations'!$F$3:$DM$3,'Calculations - pre operations'!$F91:$DM91)+LOOKUP('Monthly financials'!CP$20,'Calculations - pre operations'!$F$3:$DM$3,'Calculations - pre operations'!$F92:$DM92)</f>
        <v>0</v>
      </c>
      <c r="CQ167" s="1096">
        <f>LOOKUP('Monthly financials'!CQ$20,'Calculations - pre operations'!$F$3:$DM$3,'Calculations - pre operations'!$F91:$DM91)+LOOKUP('Monthly financials'!CQ$20,'Calculations - pre operations'!$F$3:$DM$3,'Calculations - pre operations'!$F92:$DM92)</f>
        <v>0</v>
      </c>
      <c r="CR167" s="1096">
        <f>LOOKUP('Monthly financials'!CR$20,'Calculations - pre operations'!$F$3:$DM$3,'Calculations - pre operations'!$F91:$DM91)+LOOKUP('Monthly financials'!CR$20,'Calculations - pre operations'!$F$3:$DM$3,'Calculations - pre operations'!$F92:$DM92)</f>
        <v>0</v>
      </c>
      <c r="CS167" s="1096">
        <f>LOOKUP('Monthly financials'!CS$20,'Calculations - pre operations'!$F$3:$DM$3,'Calculations - pre operations'!$F91:$DM91)+LOOKUP('Monthly financials'!CS$20,'Calculations - pre operations'!$F$3:$DM$3,'Calculations - pre operations'!$F92:$DM92)</f>
        <v>0</v>
      </c>
      <c r="CT167" s="1096">
        <f>LOOKUP('Monthly financials'!CT$20,'Calculations - pre operations'!$F$3:$DM$3,'Calculations - pre operations'!$F91:$DM91)+LOOKUP('Monthly financials'!CT$20,'Calculations - pre operations'!$F$3:$DM$3,'Calculations - pre operations'!$F92:$DM92)</f>
        <v>0</v>
      </c>
      <c r="CU167" s="1096">
        <f>LOOKUP('Monthly financials'!CU$20,'Calculations - pre operations'!$F$3:$DM$3,'Calculations - pre operations'!$F91:$DM91)+LOOKUP('Monthly financials'!CU$20,'Calculations - pre operations'!$F$3:$DM$3,'Calculations - pre operations'!$F92:$DM92)</f>
        <v>0</v>
      </c>
      <c r="CV167" s="1096">
        <f>LOOKUP('Monthly financials'!CV$20,'Calculations - pre operations'!$F$3:$DM$3,'Calculations - pre operations'!$F91:$DM91)+LOOKUP('Monthly financials'!CV$20,'Calculations - pre operations'!$F$3:$DM$3,'Calculations - pre operations'!$F92:$DM92)</f>
        <v>0</v>
      </c>
      <c r="CW167" s="1096">
        <f>LOOKUP('Monthly financials'!CW$20,'Calculations - pre operations'!$F$3:$DM$3,'Calculations - pre operations'!$F91:$DM91)+LOOKUP('Monthly financials'!CW$20,'Calculations - pre operations'!$F$3:$DM$3,'Calculations - pre operations'!$F92:$DM92)</f>
        <v>0</v>
      </c>
      <c r="CX167" s="1096">
        <f>LOOKUP('Monthly financials'!CX$20,'Calculations - pre operations'!$F$3:$DM$3,'Calculations - pre operations'!$F91:$DM91)+LOOKUP('Monthly financials'!CX$20,'Calculations - pre operations'!$F$3:$DM$3,'Calculations - pre operations'!$F92:$DM92)</f>
        <v>0</v>
      </c>
      <c r="CY167" s="1096">
        <f>LOOKUP('Monthly financials'!CY$20,'Calculations - pre operations'!$F$3:$DM$3,'Calculations - pre operations'!$F91:$DM91)+LOOKUP('Monthly financials'!CY$20,'Calculations - pre operations'!$F$3:$DM$3,'Calculations - pre operations'!$F92:$DM92)</f>
        <v>0</v>
      </c>
      <c r="CZ167" s="1096">
        <f>LOOKUP('Monthly financials'!CZ$20,'Calculations - pre operations'!$F$3:$DM$3,'Calculations - pre operations'!$F91:$DM91)+LOOKUP('Monthly financials'!CZ$20,'Calculations - pre operations'!$F$3:$DM$3,'Calculations - pre operations'!$F92:$DM92)</f>
        <v>0</v>
      </c>
      <c r="DA167" s="1096">
        <f>LOOKUP('Monthly financials'!DA$20,'Calculations - pre operations'!$F$3:$DM$3,'Calculations - pre operations'!$F91:$DM91)+LOOKUP('Monthly financials'!DA$20,'Calculations - pre operations'!$F$3:$DM$3,'Calculations - pre operations'!$F92:$DM92)</f>
        <v>0</v>
      </c>
      <c r="DB167" s="1096">
        <f>LOOKUP('Monthly financials'!DB$20,'Calculations - pre operations'!$F$3:$DM$3,'Calculations - pre operations'!$F91:$DM91)+LOOKUP('Monthly financials'!DB$20,'Calculations - pre operations'!$F$3:$DM$3,'Calculations - pre operations'!$F92:$DM92)</f>
        <v>0</v>
      </c>
      <c r="DC167" s="1096">
        <f>LOOKUP('Monthly financials'!DC$20,'Calculations - pre operations'!$F$3:$DM$3,'Calculations - pre operations'!$F91:$DM91)+LOOKUP('Monthly financials'!DC$20,'Calculations - pre operations'!$F$3:$DM$3,'Calculations - pre operations'!$F92:$DM92)</f>
        <v>0</v>
      </c>
      <c r="DD167" s="1096">
        <f>LOOKUP('Monthly financials'!DD$20,'Calculations - pre operations'!$F$3:$DM$3,'Calculations - pre operations'!$F91:$DM91)+LOOKUP('Monthly financials'!DD$20,'Calculations - pre operations'!$F$3:$DM$3,'Calculations - pre operations'!$F92:$DM92)</f>
        <v>0</v>
      </c>
      <c r="DE167" s="1096">
        <f>LOOKUP('Monthly financials'!DE$20,'Calculations - pre operations'!$F$3:$DM$3,'Calculations - pre operations'!$F91:$DM91)+LOOKUP('Monthly financials'!DE$20,'Calculations - pre operations'!$F$3:$DM$3,'Calculations - pre operations'!$F92:$DM92)</f>
        <v>0</v>
      </c>
      <c r="DF167" s="1096">
        <f>LOOKUP('Monthly financials'!DF$20,'Calculations - pre operations'!$F$3:$DM$3,'Calculations - pre operations'!$F91:$DM91)+LOOKUP('Monthly financials'!DF$20,'Calculations - pre operations'!$F$3:$DM$3,'Calculations - pre operations'!$F92:$DM92)</f>
        <v>0</v>
      </c>
      <c r="DG167" s="1096">
        <f>LOOKUP('Monthly financials'!DG$20,'Calculations - pre operations'!$F$3:$DM$3,'Calculations - pre operations'!$F91:$DM91)+LOOKUP('Monthly financials'!DG$20,'Calculations - pre operations'!$F$3:$DM$3,'Calculations - pre operations'!$F92:$DM92)</f>
        <v>0</v>
      </c>
      <c r="DH167" s="1096">
        <f>LOOKUP('Monthly financials'!DH$20,'Calculations - pre operations'!$F$3:$DM$3,'Calculations - pre operations'!$F91:$DM91)+LOOKUP('Monthly financials'!DH$20,'Calculations - pre operations'!$F$3:$DM$3,'Calculations - pre operations'!$F92:$DM92)</f>
        <v>0</v>
      </c>
      <c r="DI167" s="1096">
        <f>LOOKUP('Monthly financials'!DI$20,'Calculations - pre operations'!$F$3:$DM$3,'Calculations - pre operations'!$F91:$DM91)+LOOKUP('Monthly financials'!DI$20,'Calculations - pre operations'!$F$3:$DM$3,'Calculations - pre operations'!$F92:$DM92)</f>
        <v>0</v>
      </c>
      <c r="DJ167" s="1096">
        <f>LOOKUP('Monthly financials'!DJ$20,'Calculations - pre operations'!$F$3:$DM$3,'Calculations - pre operations'!$F91:$DM91)+LOOKUP('Monthly financials'!DJ$20,'Calculations - pre operations'!$F$3:$DM$3,'Calculations - pre operations'!$F92:$DM92)</f>
        <v>0</v>
      </c>
      <c r="DK167" s="1096">
        <f>LOOKUP('Monthly financials'!DK$20,'Calculations - pre operations'!$F$3:$DM$3,'Calculations - pre operations'!$F91:$DM91)+LOOKUP('Monthly financials'!DK$20,'Calculations - pre operations'!$F$3:$DM$3,'Calculations - pre operations'!$F92:$DM92)</f>
        <v>0</v>
      </c>
      <c r="DL167" s="1096">
        <f>LOOKUP('Monthly financials'!DL$20,'Calculations - pre operations'!$F$3:$DM$3,'Calculations - pre operations'!$F91:$DM91)+LOOKUP('Monthly financials'!DL$20,'Calculations - pre operations'!$F$3:$DM$3,'Calculations - pre operations'!$F92:$DM92)</f>
        <v>0</v>
      </c>
      <c r="DM167" s="1096">
        <f>LOOKUP('Monthly financials'!DM$20,'Calculations - pre operations'!$F$3:$DM$3,'Calculations - pre operations'!$F91:$DM91)+LOOKUP('Monthly financials'!DM$20,'Calculations - pre operations'!$F$3:$DM$3,'Calculations - pre operations'!$F92:$DM92)</f>
        <v>0</v>
      </c>
      <c r="DN167" s="1096">
        <f>LOOKUP('Monthly financials'!DN$20,'Calculations - pre operations'!$F$3:$DM$3,'Calculations - pre operations'!$F91:$DM91)+LOOKUP('Monthly financials'!DN$20,'Calculations - pre operations'!$F$3:$DM$3,'Calculations - pre operations'!$F92:$DM92)</f>
        <v>0</v>
      </c>
      <c r="DO167" s="1096">
        <f>LOOKUP('Monthly financials'!DO$20,'Calculations - pre operations'!$F$3:$DM$3,'Calculations - pre operations'!$F91:$DM91)+LOOKUP('Monthly financials'!DO$20,'Calculations - pre operations'!$F$3:$DM$3,'Calculations - pre operations'!$F92:$DM92)</f>
        <v>0</v>
      </c>
      <c r="DP167" s="1096">
        <f>LOOKUP('Monthly financials'!DP$20,'Calculations - pre operations'!$F$3:$DM$3,'Calculations - pre operations'!$F91:$DM91)+LOOKUP('Monthly financials'!DP$20,'Calculations - pre operations'!$F$3:$DM$3,'Calculations - pre operations'!$F92:$DM92)</f>
        <v>0</v>
      </c>
      <c r="DQ167" s="1096">
        <f>LOOKUP('Monthly financials'!DQ$20,'Calculations - pre operations'!$F$3:$DM$3,'Calculations - pre operations'!$F91:$DM91)+LOOKUP('Monthly financials'!DQ$20,'Calculations - pre operations'!$F$3:$DM$3,'Calculations - pre operations'!$F92:$DM92)</f>
        <v>0</v>
      </c>
      <c r="DR167" s="1096">
        <f>LOOKUP('Monthly financials'!DR$20,'Calculations - pre operations'!$F$3:$DM$3,'Calculations - pre operations'!$F91:$DM91)+LOOKUP('Monthly financials'!DR$20,'Calculations - pre operations'!$F$3:$DM$3,'Calculations - pre operations'!$F92:$DM92)</f>
        <v>0</v>
      </c>
      <c r="DS167" s="1096">
        <f>LOOKUP('Monthly financials'!DS$20,'Calculations - pre operations'!$F$3:$DM$3,'Calculations - pre operations'!$F91:$DM91)+LOOKUP('Monthly financials'!DS$20,'Calculations - pre operations'!$F$3:$DM$3,'Calculations - pre operations'!$F92:$DM92)</f>
        <v>0</v>
      </c>
      <c r="DT167" s="1096">
        <f>LOOKUP('Monthly financials'!DT$20,'Calculations - pre operations'!$F$3:$DM$3,'Calculations - pre operations'!$F91:$DM91)+LOOKUP('Monthly financials'!DT$20,'Calculations - pre operations'!$F$3:$DM$3,'Calculations - pre operations'!$F92:$DM92)</f>
        <v>0</v>
      </c>
      <c r="DU167" s="1096">
        <f>LOOKUP('Monthly financials'!DU$20,'Calculations - pre operations'!$F$3:$DM$3,'Calculations - pre operations'!$F91:$DM91)+LOOKUP('Monthly financials'!DU$20,'Calculations - pre operations'!$F$3:$DM$3,'Calculations - pre operations'!$F92:$DM92)</f>
        <v>0</v>
      </c>
      <c r="DV167" s="81"/>
    </row>
    <row r="168" spans="1:126" s="81" customFormat="1" x14ac:dyDescent="0.25">
      <c r="A168" s="995" t="s">
        <v>1032</v>
      </c>
      <c r="B168" s="208"/>
      <c r="C168" s="207" t="s">
        <v>236</v>
      </c>
      <c r="E168" s="1096">
        <f t="shared" si="154"/>
        <v>0</v>
      </c>
      <c r="G168" s="1096">
        <f>LOOKUP('Monthly financials'!G$20,'Calculations - pre operations'!$F$3:$DM$3,'Calculations - pre operations'!$F100:$DM100)+LOOKUP('Monthly financials'!G$20,'Calculations - pre operations'!$F$3:$DM$3,'Calculations - pre operations'!$F101:$DM101)</f>
        <v>0</v>
      </c>
      <c r="H168" s="1096">
        <f>LOOKUP('Monthly financials'!H$20,'Calculations - pre operations'!$F$3:$DM$3,'Calculations - pre operations'!$F100:$DM100)+LOOKUP('Monthly financials'!H$20,'Calculations - pre operations'!$F$3:$DM$3,'Calculations - pre operations'!$F101:$DM101)</f>
        <v>0</v>
      </c>
      <c r="I168" s="1096">
        <f>LOOKUP('Monthly financials'!I$20,'Calculations - pre operations'!$F$3:$DM$3,'Calculations - pre operations'!$F100:$DM100)+LOOKUP('Monthly financials'!I$20,'Calculations - pre operations'!$F$3:$DM$3,'Calculations - pre operations'!$F101:$DM101)</f>
        <v>0</v>
      </c>
      <c r="J168" s="1096">
        <f>LOOKUP('Monthly financials'!J$20,'Calculations - pre operations'!$F$3:$DM$3,'Calculations - pre operations'!$F100:$DM100)+LOOKUP('Monthly financials'!J$20,'Calculations - pre operations'!$F$3:$DM$3,'Calculations - pre operations'!$F101:$DM101)</f>
        <v>0</v>
      </c>
      <c r="K168" s="1096">
        <f>LOOKUP('Monthly financials'!K$20,'Calculations - pre operations'!$F$3:$DM$3,'Calculations - pre operations'!$F100:$DM100)+LOOKUP('Monthly financials'!K$20,'Calculations - pre operations'!$F$3:$DM$3,'Calculations - pre operations'!$F101:$DM101)</f>
        <v>0</v>
      </c>
      <c r="L168" s="1096">
        <f>LOOKUP('Monthly financials'!L$20,'Calculations - pre operations'!$F$3:$DM$3,'Calculations - pre operations'!$F100:$DM100)+LOOKUP('Monthly financials'!L$20,'Calculations - pre operations'!$F$3:$DM$3,'Calculations - pre operations'!$F101:$DM101)</f>
        <v>0</v>
      </c>
      <c r="M168" s="1096">
        <f>LOOKUP('Monthly financials'!M$20,'Calculations - pre operations'!$F$3:$DM$3,'Calculations - pre operations'!$F100:$DM100)+LOOKUP('Monthly financials'!M$20,'Calculations - pre operations'!$F$3:$DM$3,'Calculations - pre operations'!$F101:$DM101)</f>
        <v>0</v>
      </c>
      <c r="N168" s="1096">
        <f>LOOKUP('Monthly financials'!N$20,'Calculations - pre operations'!$F$3:$DM$3,'Calculations - pre operations'!$F100:$DM100)+LOOKUP('Monthly financials'!N$20,'Calculations - pre operations'!$F$3:$DM$3,'Calculations - pre operations'!$F101:$DM101)</f>
        <v>0</v>
      </c>
      <c r="O168" s="1096">
        <f>LOOKUP('Monthly financials'!O$20,'Calculations - pre operations'!$F$3:$DM$3,'Calculations - pre operations'!$F100:$DM100)+LOOKUP('Monthly financials'!O$20,'Calculations - pre operations'!$F$3:$DM$3,'Calculations - pre operations'!$F101:$DM101)</f>
        <v>0</v>
      </c>
      <c r="P168" s="1096">
        <f>LOOKUP('Monthly financials'!P$20,'Calculations - pre operations'!$F$3:$DM$3,'Calculations - pre operations'!$F100:$DM100)+LOOKUP('Monthly financials'!P$20,'Calculations - pre operations'!$F$3:$DM$3,'Calculations - pre operations'!$F101:$DM101)</f>
        <v>0</v>
      </c>
      <c r="Q168" s="1096">
        <f>LOOKUP('Monthly financials'!Q$20,'Calculations - pre operations'!$F$3:$DM$3,'Calculations - pre operations'!$F100:$DM100)+LOOKUP('Monthly financials'!Q$20,'Calculations - pre operations'!$F$3:$DM$3,'Calculations - pre operations'!$F101:$DM101)</f>
        <v>0</v>
      </c>
      <c r="R168" s="1096">
        <f>LOOKUP('Monthly financials'!R$20,'Calculations - pre operations'!$F$3:$DM$3,'Calculations - pre operations'!$F100:$DM100)+LOOKUP('Monthly financials'!R$20,'Calculations - pre operations'!$F$3:$DM$3,'Calculations - pre operations'!$F101:$DM101)</f>
        <v>0</v>
      </c>
      <c r="S168" s="1096">
        <f>LOOKUP('Monthly financials'!S$20,'Calculations - pre operations'!$F$3:$DM$3,'Calculations - pre operations'!$F100:$DM100)+LOOKUP('Monthly financials'!S$20,'Calculations - pre operations'!$F$3:$DM$3,'Calculations - pre operations'!$F101:$DM101)</f>
        <v>0</v>
      </c>
      <c r="T168" s="1096">
        <f>LOOKUP('Monthly financials'!T$20,'Calculations - pre operations'!$F$3:$DM$3,'Calculations - pre operations'!$F100:$DM100)+LOOKUP('Monthly financials'!T$20,'Calculations - pre operations'!$F$3:$DM$3,'Calculations - pre operations'!$F101:$DM101)</f>
        <v>0</v>
      </c>
      <c r="U168" s="1096">
        <f>LOOKUP('Monthly financials'!U$20,'Calculations - pre operations'!$F$3:$DM$3,'Calculations - pre operations'!$F100:$DM100)+LOOKUP('Monthly financials'!U$20,'Calculations - pre operations'!$F$3:$DM$3,'Calculations - pre operations'!$F101:$DM101)</f>
        <v>0</v>
      </c>
      <c r="V168" s="1096">
        <f>LOOKUP('Monthly financials'!V$20,'Calculations - pre operations'!$F$3:$DM$3,'Calculations - pre operations'!$F100:$DM100)+LOOKUP('Monthly financials'!V$20,'Calculations - pre operations'!$F$3:$DM$3,'Calculations - pre operations'!$F101:$DM101)</f>
        <v>0</v>
      </c>
      <c r="W168" s="1096">
        <f>LOOKUP('Monthly financials'!W$20,'Calculations - pre operations'!$F$3:$DM$3,'Calculations - pre operations'!$F100:$DM100)+LOOKUP('Monthly financials'!W$20,'Calculations - pre operations'!$F$3:$DM$3,'Calculations - pre operations'!$F101:$DM101)</f>
        <v>0</v>
      </c>
      <c r="X168" s="1096">
        <f>LOOKUP('Monthly financials'!X$20,'Calculations - pre operations'!$F$3:$DM$3,'Calculations - pre operations'!$F100:$DM100)+LOOKUP('Monthly financials'!X$20,'Calculations - pre operations'!$F$3:$DM$3,'Calculations - pre operations'!$F101:$DM101)</f>
        <v>0</v>
      </c>
      <c r="Y168" s="1096">
        <f>LOOKUP('Monthly financials'!Y$20,'Calculations - pre operations'!$F$3:$DM$3,'Calculations - pre operations'!$F100:$DM100)+LOOKUP('Monthly financials'!Y$20,'Calculations - pre operations'!$F$3:$DM$3,'Calculations - pre operations'!$F101:$DM101)</f>
        <v>0</v>
      </c>
      <c r="Z168" s="1096">
        <f>LOOKUP('Monthly financials'!Z$20,'Calculations - pre operations'!$F$3:$DM$3,'Calculations - pre operations'!$F100:$DM100)+LOOKUP('Monthly financials'!Z$20,'Calculations - pre operations'!$F$3:$DM$3,'Calculations - pre operations'!$F101:$DM101)</f>
        <v>0</v>
      </c>
      <c r="AA168" s="1096">
        <f>LOOKUP('Monthly financials'!AA$20,'Calculations - pre operations'!$F$3:$DM$3,'Calculations - pre operations'!$F100:$DM100)+LOOKUP('Monthly financials'!AA$20,'Calculations - pre operations'!$F$3:$DM$3,'Calculations - pre operations'!$F101:$DM101)</f>
        <v>0</v>
      </c>
      <c r="AB168" s="1096">
        <f>LOOKUP('Monthly financials'!AB$20,'Calculations - pre operations'!$F$3:$DM$3,'Calculations - pre operations'!$F100:$DM100)+LOOKUP('Monthly financials'!AB$20,'Calculations - pre operations'!$F$3:$DM$3,'Calculations - pre operations'!$F101:$DM101)</f>
        <v>0</v>
      </c>
      <c r="AC168" s="1096">
        <f>LOOKUP('Monthly financials'!AC$20,'Calculations - pre operations'!$F$3:$DM$3,'Calculations - pre operations'!$F100:$DM100)+LOOKUP('Monthly financials'!AC$20,'Calculations - pre operations'!$F$3:$DM$3,'Calculations - pre operations'!$F101:$DM101)</f>
        <v>0</v>
      </c>
      <c r="AD168" s="1096">
        <f>LOOKUP('Monthly financials'!AD$20,'Calculations - pre operations'!$F$3:$DM$3,'Calculations - pre operations'!$F100:$DM100)+LOOKUP('Monthly financials'!AD$20,'Calculations - pre operations'!$F$3:$DM$3,'Calculations - pre operations'!$F101:$DM101)</f>
        <v>0</v>
      </c>
      <c r="AE168" s="1096">
        <f>LOOKUP('Monthly financials'!AE$20,'Calculations - pre operations'!$F$3:$DM$3,'Calculations - pre operations'!$F100:$DM100)+LOOKUP('Monthly financials'!AE$20,'Calculations - pre operations'!$F$3:$DM$3,'Calculations - pre operations'!$F101:$DM101)</f>
        <v>0</v>
      </c>
      <c r="AF168" s="1096">
        <f>LOOKUP('Monthly financials'!AF$20,'Calculations - pre operations'!$F$3:$DM$3,'Calculations - pre operations'!$F100:$DM100)+LOOKUP('Monthly financials'!AF$20,'Calculations - pre operations'!$F$3:$DM$3,'Calculations - pre operations'!$F101:$DM101)</f>
        <v>0</v>
      </c>
      <c r="AG168" s="1096">
        <f>LOOKUP('Monthly financials'!AG$20,'Calculations - pre operations'!$F$3:$DM$3,'Calculations - pre operations'!$F100:$DM100)+LOOKUP('Monthly financials'!AG$20,'Calculations - pre operations'!$F$3:$DM$3,'Calculations - pre operations'!$F101:$DM101)</f>
        <v>0</v>
      </c>
      <c r="AH168" s="1096">
        <f>LOOKUP('Monthly financials'!AH$20,'Calculations - pre operations'!$F$3:$DM$3,'Calculations - pre operations'!$F100:$DM100)+LOOKUP('Monthly financials'!AH$20,'Calculations - pre operations'!$F$3:$DM$3,'Calculations - pre operations'!$F101:$DM101)</f>
        <v>0</v>
      </c>
      <c r="AI168" s="1096">
        <f>LOOKUP('Monthly financials'!AI$20,'Calculations - pre operations'!$F$3:$DM$3,'Calculations - pre operations'!$F100:$DM100)+LOOKUP('Monthly financials'!AI$20,'Calculations - pre operations'!$F$3:$DM$3,'Calculations - pre operations'!$F101:$DM101)</f>
        <v>0</v>
      </c>
      <c r="AJ168" s="1096">
        <f>LOOKUP('Monthly financials'!AJ$20,'Calculations - pre operations'!$F$3:$DM$3,'Calculations - pre operations'!$F100:$DM100)+LOOKUP('Monthly financials'!AJ$20,'Calculations - pre operations'!$F$3:$DM$3,'Calculations - pre operations'!$F101:$DM101)</f>
        <v>0</v>
      </c>
      <c r="AK168" s="1096">
        <f>LOOKUP('Monthly financials'!AK$20,'Calculations - pre operations'!$F$3:$DM$3,'Calculations - pre operations'!$F100:$DM100)+LOOKUP('Monthly financials'!AK$20,'Calculations - pre operations'!$F$3:$DM$3,'Calculations - pre operations'!$F101:$DM101)</f>
        <v>0</v>
      </c>
      <c r="AL168" s="1096">
        <f>LOOKUP('Monthly financials'!AL$20,'Calculations - pre operations'!$F$3:$DM$3,'Calculations - pre operations'!$F100:$DM100)+LOOKUP('Monthly financials'!AL$20,'Calculations - pre operations'!$F$3:$DM$3,'Calculations - pre operations'!$F101:$DM101)</f>
        <v>0</v>
      </c>
      <c r="AM168" s="1096">
        <f>LOOKUP('Monthly financials'!AM$20,'Calculations - pre operations'!$F$3:$DM$3,'Calculations - pre operations'!$F100:$DM100)+LOOKUP('Monthly financials'!AM$20,'Calculations - pre operations'!$F$3:$DM$3,'Calculations - pre operations'!$F101:$DM101)</f>
        <v>0</v>
      </c>
      <c r="AN168" s="1096">
        <f>LOOKUP('Monthly financials'!AN$20,'Calculations - pre operations'!$F$3:$DM$3,'Calculations - pre operations'!$F100:$DM100)+LOOKUP('Monthly financials'!AN$20,'Calculations - pre operations'!$F$3:$DM$3,'Calculations - pre operations'!$F101:$DM101)</f>
        <v>0</v>
      </c>
      <c r="AO168" s="1096">
        <f>LOOKUP('Monthly financials'!AO$20,'Calculations - pre operations'!$F$3:$DM$3,'Calculations - pre operations'!$F100:$DM100)+LOOKUP('Monthly financials'!AO$20,'Calculations - pre operations'!$F$3:$DM$3,'Calculations - pre operations'!$F101:$DM101)</f>
        <v>0</v>
      </c>
      <c r="AP168" s="1096">
        <f>LOOKUP('Monthly financials'!AP$20,'Calculations - pre operations'!$F$3:$DM$3,'Calculations - pre operations'!$F100:$DM100)+LOOKUP('Monthly financials'!AP$20,'Calculations - pre operations'!$F$3:$DM$3,'Calculations - pre operations'!$F101:$DM101)</f>
        <v>0</v>
      </c>
      <c r="AQ168" s="1096">
        <f>LOOKUP('Monthly financials'!AQ$20,'Calculations - pre operations'!$F$3:$DM$3,'Calculations - pre operations'!$F100:$DM100)+LOOKUP('Monthly financials'!AQ$20,'Calculations - pre operations'!$F$3:$DM$3,'Calculations - pre operations'!$F101:$DM101)</f>
        <v>0</v>
      </c>
      <c r="AR168" s="1096">
        <f>LOOKUP('Monthly financials'!AR$20,'Calculations - pre operations'!$F$3:$DM$3,'Calculations - pre operations'!$F100:$DM100)+LOOKUP('Monthly financials'!AR$20,'Calculations - pre operations'!$F$3:$DM$3,'Calculations - pre operations'!$F101:$DM101)</f>
        <v>0</v>
      </c>
      <c r="AS168" s="1096">
        <f>LOOKUP('Monthly financials'!AS$20,'Calculations - pre operations'!$F$3:$DM$3,'Calculations - pre operations'!$F100:$DM100)+LOOKUP('Monthly financials'!AS$20,'Calculations - pre operations'!$F$3:$DM$3,'Calculations - pre operations'!$F101:$DM101)</f>
        <v>0</v>
      </c>
      <c r="AT168" s="1096">
        <f>LOOKUP('Monthly financials'!AT$20,'Calculations - pre operations'!$F$3:$DM$3,'Calculations - pre operations'!$F100:$DM100)+LOOKUP('Monthly financials'!AT$20,'Calculations - pre operations'!$F$3:$DM$3,'Calculations - pre operations'!$F101:$DM101)</f>
        <v>0</v>
      </c>
      <c r="AU168" s="1096">
        <f>LOOKUP('Monthly financials'!AU$20,'Calculations - pre operations'!$F$3:$DM$3,'Calculations - pre operations'!$F100:$DM100)+LOOKUP('Monthly financials'!AU$20,'Calculations - pre operations'!$F$3:$DM$3,'Calculations - pre operations'!$F101:$DM101)</f>
        <v>0</v>
      </c>
      <c r="AV168" s="1096">
        <f>LOOKUP('Monthly financials'!AV$20,'Calculations - pre operations'!$F$3:$DM$3,'Calculations - pre operations'!$F100:$DM100)+LOOKUP('Monthly financials'!AV$20,'Calculations - pre operations'!$F$3:$DM$3,'Calculations - pre operations'!$F101:$DM101)</f>
        <v>0</v>
      </c>
      <c r="AW168" s="1096">
        <f>LOOKUP('Monthly financials'!AW$20,'Calculations - pre operations'!$F$3:$DM$3,'Calculations - pre operations'!$F100:$DM100)+LOOKUP('Monthly financials'!AW$20,'Calculations - pre operations'!$F$3:$DM$3,'Calculations - pre operations'!$F101:$DM101)</f>
        <v>0</v>
      </c>
      <c r="AX168" s="1096">
        <f>LOOKUP('Monthly financials'!AX$20,'Calculations - pre operations'!$F$3:$DM$3,'Calculations - pre operations'!$F100:$DM100)+LOOKUP('Monthly financials'!AX$20,'Calculations - pre operations'!$F$3:$DM$3,'Calculations - pre operations'!$F101:$DM101)</f>
        <v>0</v>
      </c>
      <c r="AY168" s="1096">
        <f>LOOKUP('Monthly financials'!AY$20,'Calculations - pre operations'!$F$3:$DM$3,'Calculations - pre operations'!$F100:$DM100)+LOOKUP('Monthly financials'!AY$20,'Calculations - pre operations'!$F$3:$DM$3,'Calculations - pre operations'!$F101:$DM101)</f>
        <v>0</v>
      </c>
      <c r="AZ168" s="1096">
        <f>LOOKUP('Monthly financials'!AZ$20,'Calculations - pre operations'!$F$3:$DM$3,'Calculations - pre operations'!$F100:$DM100)+LOOKUP('Monthly financials'!AZ$20,'Calculations - pre operations'!$F$3:$DM$3,'Calculations - pre operations'!$F101:$DM101)</f>
        <v>0</v>
      </c>
      <c r="BA168" s="1096">
        <f>LOOKUP('Monthly financials'!BA$20,'Calculations - pre operations'!$F$3:$DM$3,'Calculations - pre operations'!$F100:$DM100)+LOOKUP('Monthly financials'!BA$20,'Calculations - pre operations'!$F$3:$DM$3,'Calculations - pre operations'!$F101:$DM101)</f>
        <v>0</v>
      </c>
      <c r="BB168" s="1096">
        <f>LOOKUP('Monthly financials'!BB$20,'Calculations - pre operations'!$F$3:$DM$3,'Calculations - pre operations'!$F100:$DM100)+LOOKUP('Monthly financials'!BB$20,'Calculations - pre operations'!$F$3:$DM$3,'Calculations - pre operations'!$F101:$DM101)</f>
        <v>0</v>
      </c>
      <c r="BC168" s="1096">
        <f>LOOKUP('Monthly financials'!BC$20,'Calculations - pre operations'!$F$3:$DM$3,'Calculations - pre operations'!$F100:$DM100)+LOOKUP('Monthly financials'!BC$20,'Calculations - pre operations'!$F$3:$DM$3,'Calculations - pre operations'!$F101:$DM101)</f>
        <v>0</v>
      </c>
      <c r="BD168" s="1096">
        <f>LOOKUP('Monthly financials'!BD$20,'Calculations - pre operations'!$F$3:$DM$3,'Calculations - pre operations'!$F100:$DM100)+LOOKUP('Monthly financials'!BD$20,'Calculations - pre operations'!$F$3:$DM$3,'Calculations - pre operations'!$F101:$DM101)</f>
        <v>0</v>
      </c>
      <c r="BE168" s="1096">
        <f>LOOKUP('Monthly financials'!BE$20,'Calculations - pre operations'!$F$3:$DM$3,'Calculations - pre operations'!$F100:$DM100)+LOOKUP('Monthly financials'!BE$20,'Calculations - pre operations'!$F$3:$DM$3,'Calculations - pre operations'!$F101:$DM101)</f>
        <v>0</v>
      </c>
      <c r="BF168" s="1096">
        <f>LOOKUP('Monthly financials'!BF$20,'Calculations - pre operations'!$F$3:$DM$3,'Calculations - pre operations'!$F100:$DM100)+LOOKUP('Monthly financials'!BF$20,'Calculations - pre operations'!$F$3:$DM$3,'Calculations - pre operations'!$F101:$DM101)</f>
        <v>0</v>
      </c>
      <c r="BG168" s="1096">
        <f>LOOKUP('Monthly financials'!BG$20,'Calculations - pre operations'!$F$3:$DM$3,'Calculations - pre operations'!$F100:$DM100)+LOOKUP('Monthly financials'!BG$20,'Calculations - pre operations'!$F$3:$DM$3,'Calculations - pre operations'!$F101:$DM101)</f>
        <v>0</v>
      </c>
      <c r="BH168" s="1096">
        <f>LOOKUP('Monthly financials'!BH$20,'Calculations - pre operations'!$F$3:$DM$3,'Calculations - pre operations'!$F100:$DM100)+LOOKUP('Monthly financials'!BH$20,'Calculations - pre operations'!$F$3:$DM$3,'Calculations - pre operations'!$F101:$DM101)</f>
        <v>0</v>
      </c>
      <c r="BI168" s="1096">
        <f>LOOKUP('Monthly financials'!BI$20,'Calculations - pre operations'!$F$3:$DM$3,'Calculations - pre operations'!$F100:$DM100)+LOOKUP('Monthly financials'!BI$20,'Calculations - pre operations'!$F$3:$DM$3,'Calculations - pre operations'!$F101:$DM101)</f>
        <v>0</v>
      </c>
      <c r="BJ168" s="1096">
        <f>LOOKUP('Monthly financials'!BJ$20,'Calculations - pre operations'!$F$3:$DM$3,'Calculations - pre operations'!$F100:$DM100)+LOOKUP('Monthly financials'!BJ$20,'Calculations - pre operations'!$F$3:$DM$3,'Calculations - pre operations'!$F101:$DM101)</f>
        <v>0</v>
      </c>
      <c r="BK168" s="1096">
        <f>LOOKUP('Monthly financials'!BK$20,'Calculations - pre operations'!$F$3:$DM$3,'Calculations - pre operations'!$F100:$DM100)+LOOKUP('Monthly financials'!BK$20,'Calculations - pre operations'!$F$3:$DM$3,'Calculations - pre operations'!$F101:$DM101)</f>
        <v>0</v>
      </c>
      <c r="BL168" s="1096">
        <f>LOOKUP('Monthly financials'!BL$20,'Calculations - pre operations'!$F$3:$DM$3,'Calculations - pre operations'!$F100:$DM100)+LOOKUP('Monthly financials'!BL$20,'Calculations - pre operations'!$F$3:$DM$3,'Calculations - pre operations'!$F101:$DM101)</f>
        <v>0</v>
      </c>
      <c r="BM168" s="1096">
        <f>LOOKUP('Monthly financials'!BM$20,'Calculations - pre operations'!$F$3:$DM$3,'Calculations - pre operations'!$F100:$DM100)+LOOKUP('Monthly financials'!BM$20,'Calculations - pre operations'!$F$3:$DM$3,'Calculations - pre operations'!$F101:$DM101)</f>
        <v>0</v>
      </c>
      <c r="BN168" s="1096">
        <f>LOOKUP('Monthly financials'!BN$20,'Calculations - pre operations'!$F$3:$DM$3,'Calculations - pre operations'!$F100:$DM100)+LOOKUP('Monthly financials'!BN$20,'Calculations - pre operations'!$F$3:$DM$3,'Calculations - pre operations'!$F101:$DM101)</f>
        <v>0</v>
      </c>
      <c r="BO168" s="1096">
        <f>LOOKUP('Monthly financials'!BO$20,'Calculations - pre operations'!$F$3:$DM$3,'Calculations - pre operations'!$F100:$DM100)+LOOKUP('Monthly financials'!BO$20,'Calculations - pre operations'!$F$3:$DM$3,'Calculations - pre operations'!$F101:$DM101)</f>
        <v>0</v>
      </c>
      <c r="BP168" s="1096">
        <f>LOOKUP('Monthly financials'!BP$20,'Calculations - pre operations'!$F$3:$DM$3,'Calculations - pre operations'!$F100:$DM100)+LOOKUP('Monthly financials'!BP$20,'Calculations - pre operations'!$F$3:$DM$3,'Calculations - pre operations'!$F101:$DM101)</f>
        <v>0</v>
      </c>
      <c r="BQ168" s="1096">
        <f>LOOKUP('Monthly financials'!BQ$20,'Calculations - pre operations'!$F$3:$DM$3,'Calculations - pre operations'!$F100:$DM100)+LOOKUP('Monthly financials'!BQ$20,'Calculations - pre operations'!$F$3:$DM$3,'Calculations - pre operations'!$F101:$DM101)</f>
        <v>0</v>
      </c>
      <c r="BR168" s="1096">
        <f>LOOKUP('Monthly financials'!BR$20,'Calculations - pre operations'!$F$3:$DM$3,'Calculations - pre operations'!$F100:$DM100)+LOOKUP('Monthly financials'!BR$20,'Calculations - pre operations'!$F$3:$DM$3,'Calculations - pre operations'!$F101:$DM101)</f>
        <v>0</v>
      </c>
      <c r="BS168" s="1096">
        <f>LOOKUP('Monthly financials'!BS$20,'Calculations - pre operations'!$F$3:$DM$3,'Calculations - pre operations'!$F100:$DM100)+LOOKUP('Monthly financials'!BS$20,'Calculations - pre operations'!$F$3:$DM$3,'Calculations - pre operations'!$F101:$DM101)</f>
        <v>0</v>
      </c>
      <c r="BT168" s="1096">
        <f>LOOKUP('Monthly financials'!BT$20,'Calculations - pre operations'!$F$3:$DM$3,'Calculations - pre operations'!$F100:$DM100)+LOOKUP('Monthly financials'!BT$20,'Calculations - pre operations'!$F$3:$DM$3,'Calculations - pre operations'!$F101:$DM101)</f>
        <v>0</v>
      </c>
      <c r="BU168" s="1096">
        <f>LOOKUP('Monthly financials'!BU$20,'Calculations - pre operations'!$F$3:$DM$3,'Calculations - pre operations'!$F100:$DM100)+LOOKUP('Monthly financials'!BU$20,'Calculations - pre operations'!$F$3:$DM$3,'Calculations - pre operations'!$F101:$DM101)</f>
        <v>0</v>
      </c>
      <c r="BV168" s="1096">
        <f>LOOKUP('Monthly financials'!BV$20,'Calculations - pre operations'!$F$3:$DM$3,'Calculations - pre operations'!$F100:$DM100)+LOOKUP('Monthly financials'!BV$20,'Calculations - pre operations'!$F$3:$DM$3,'Calculations - pre operations'!$F101:$DM101)</f>
        <v>0</v>
      </c>
      <c r="BW168" s="1096">
        <f>LOOKUP('Monthly financials'!BW$20,'Calculations - pre operations'!$F$3:$DM$3,'Calculations - pre operations'!$F100:$DM100)+LOOKUP('Monthly financials'!BW$20,'Calculations - pre operations'!$F$3:$DM$3,'Calculations - pre operations'!$F101:$DM101)</f>
        <v>0</v>
      </c>
      <c r="BX168" s="1096">
        <f>LOOKUP('Monthly financials'!BX$20,'Calculations - pre operations'!$F$3:$DM$3,'Calculations - pre operations'!$F100:$DM100)+LOOKUP('Monthly financials'!BX$20,'Calculations - pre operations'!$F$3:$DM$3,'Calculations - pre operations'!$F101:$DM101)</f>
        <v>0</v>
      </c>
      <c r="BY168" s="1096">
        <f>LOOKUP('Monthly financials'!BY$20,'Calculations - pre operations'!$F$3:$DM$3,'Calculations - pre operations'!$F100:$DM100)+LOOKUP('Monthly financials'!BY$20,'Calculations - pre operations'!$F$3:$DM$3,'Calculations - pre operations'!$F101:$DM101)</f>
        <v>0</v>
      </c>
      <c r="BZ168" s="1096">
        <f>LOOKUP('Monthly financials'!BZ$20,'Calculations - pre operations'!$F$3:$DM$3,'Calculations - pre operations'!$F100:$DM100)+LOOKUP('Monthly financials'!BZ$20,'Calculations - pre operations'!$F$3:$DM$3,'Calculations - pre operations'!$F101:$DM101)</f>
        <v>0</v>
      </c>
      <c r="CA168" s="1096">
        <f>LOOKUP('Monthly financials'!CA$20,'Calculations - pre operations'!$F$3:$DM$3,'Calculations - pre operations'!$F100:$DM100)+LOOKUP('Monthly financials'!CA$20,'Calculations - pre operations'!$F$3:$DM$3,'Calculations - pre operations'!$F101:$DM101)</f>
        <v>0</v>
      </c>
      <c r="CB168" s="1096">
        <f>LOOKUP('Monthly financials'!CB$20,'Calculations - pre operations'!$F$3:$DM$3,'Calculations - pre operations'!$F100:$DM100)+LOOKUP('Monthly financials'!CB$20,'Calculations - pre operations'!$F$3:$DM$3,'Calculations - pre operations'!$F101:$DM101)</f>
        <v>0</v>
      </c>
      <c r="CC168" s="1096">
        <f>LOOKUP('Monthly financials'!CC$20,'Calculations - pre operations'!$F$3:$DM$3,'Calculations - pre operations'!$F100:$DM100)+LOOKUP('Monthly financials'!CC$20,'Calculations - pre operations'!$F$3:$DM$3,'Calculations - pre operations'!$F101:$DM101)</f>
        <v>0</v>
      </c>
      <c r="CD168" s="1096">
        <f>LOOKUP('Monthly financials'!CD$20,'Calculations - pre operations'!$F$3:$DM$3,'Calculations - pre operations'!$F100:$DM100)+LOOKUP('Monthly financials'!CD$20,'Calculations - pre operations'!$F$3:$DM$3,'Calculations - pre operations'!$F101:$DM101)</f>
        <v>0</v>
      </c>
      <c r="CE168" s="1096">
        <f>LOOKUP('Monthly financials'!CE$20,'Calculations - pre operations'!$F$3:$DM$3,'Calculations - pre operations'!$F100:$DM100)+LOOKUP('Monthly financials'!CE$20,'Calculations - pre operations'!$F$3:$DM$3,'Calculations - pre operations'!$F101:$DM101)</f>
        <v>0</v>
      </c>
      <c r="CF168" s="1096">
        <f>LOOKUP('Monthly financials'!CF$20,'Calculations - pre operations'!$F$3:$DM$3,'Calculations - pre operations'!$F100:$DM100)+LOOKUP('Monthly financials'!CF$20,'Calculations - pre operations'!$F$3:$DM$3,'Calculations - pre operations'!$F101:$DM101)</f>
        <v>0</v>
      </c>
      <c r="CG168" s="1096">
        <f>LOOKUP('Monthly financials'!CG$20,'Calculations - pre operations'!$F$3:$DM$3,'Calculations - pre operations'!$F100:$DM100)+LOOKUP('Monthly financials'!CG$20,'Calculations - pre operations'!$F$3:$DM$3,'Calculations - pre operations'!$F101:$DM101)</f>
        <v>0</v>
      </c>
      <c r="CH168" s="1096">
        <f>LOOKUP('Monthly financials'!CH$20,'Calculations - pre operations'!$F$3:$DM$3,'Calculations - pre operations'!$F100:$DM100)+LOOKUP('Monthly financials'!CH$20,'Calculations - pre operations'!$F$3:$DM$3,'Calculations - pre operations'!$F101:$DM101)</f>
        <v>0</v>
      </c>
      <c r="CI168" s="1096">
        <f>LOOKUP('Monthly financials'!CI$20,'Calculations - pre operations'!$F$3:$DM$3,'Calculations - pre operations'!$F100:$DM100)+LOOKUP('Monthly financials'!CI$20,'Calculations - pre operations'!$F$3:$DM$3,'Calculations - pre operations'!$F101:$DM101)</f>
        <v>0</v>
      </c>
      <c r="CJ168" s="1096">
        <f>LOOKUP('Monthly financials'!CJ$20,'Calculations - pre operations'!$F$3:$DM$3,'Calculations - pre operations'!$F100:$DM100)+LOOKUP('Monthly financials'!CJ$20,'Calculations - pre operations'!$F$3:$DM$3,'Calculations - pre operations'!$F101:$DM101)</f>
        <v>0</v>
      </c>
      <c r="CK168" s="1096">
        <f>LOOKUP('Monthly financials'!CK$20,'Calculations - pre operations'!$F$3:$DM$3,'Calculations - pre operations'!$F100:$DM100)+LOOKUP('Monthly financials'!CK$20,'Calculations - pre operations'!$F$3:$DM$3,'Calculations - pre operations'!$F101:$DM101)</f>
        <v>0</v>
      </c>
      <c r="CL168" s="1096">
        <f>LOOKUP('Monthly financials'!CL$20,'Calculations - pre operations'!$F$3:$DM$3,'Calculations - pre operations'!$F100:$DM100)+LOOKUP('Monthly financials'!CL$20,'Calculations - pre operations'!$F$3:$DM$3,'Calculations - pre operations'!$F101:$DM101)</f>
        <v>0</v>
      </c>
      <c r="CM168" s="1096">
        <f>LOOKUP('Monthly financials'!CM$20,'Calculations - pre operations'!$F$3:$DM$3,'Calculations - pre operations'!$F100:$DM100)+LOOKUP('Monthly financials'!CM$20,'Calculations - pre operations'!$F$3:$DM$3,'Calculations - pre operations'!$F101:$DM101)</f>
        <v>0</v>
      </c>
      <c r="CN168" s="1096">
        <f>LOOKUP('Monthly financials'!CN$20,'Calculations - pre operations'!$F$3:$DM$3,'Calculations - pre operations'!$F100:$DM100)+LOOKUP('Monthly financials'!CN$20,'Calculations - pre operations'!$F$3:$DM$3,'Calculations - pre operations'!$F101:$DM101)</f>
        <v>0</v>
      </c>
      <c r="CO168" s="1096">
        <f>LOOKUP('Monthly financials'!CO$20,'Calculations - pre operations'!$F$3:$DM$3,'Calculations - pre operations'!$F100:$DM100)+LOOKUP('Monthly financials'!CO$20,'Calculations - pre operations'!$F$3:$DM$3,'Calculations - pre operations'!$F101:$DM101)</f>
        <v>0</v>
      </c>
      <c r="CP168" s="1096">
        <f>LOOKUP('Monthly financials'!CP$20,'Calculations - pre operations'!$F$3:$DM$3,'Calculations - pre operations'!$F100:$DM100)+LOOKUP('Monthly financials'!CP$20,'Calculations - pre operations'!$F$3:$DM$3,'Calculations - pre operations'!$F101:$DM101)</f>
        <v>0</v>
      </c>
      <c r="CQ168" s="1096">
        <f>LOOKUP('Monthly financials'!CQ$20,'Calculations - pre operations'!$F$3:$DM$3,'Calculations - pre operations'!$F100:$DM100)+LOOKUP('Monthly financials'!CQ$20,'Calculations - pre operations'!$F$3:$DM$3,'Calculations - pre operations'!$F101:$DM101)</f>
        <v>0</v>
      </c>
      <c r="CR168" s="1096">
        <f>LOOKUP('Monthly financials'!CR$20,'Calculations - pre operations'!$F$3:$DM$3,'Calculations - pre operations'!$F100:$DM100)+LOOKUP('Monthly financials'!CR$20,'Calculations - pre operations'!$F$3:$DM$3,'Calculations - pre operations'!$F101:$DM101)</f>
        <v>0</v>
      </c>
      <c r="CS168" s="1096">
        <f>LOOKUP('Monthly financials'!CS$20,'Calculations - pre operations'!$F$3:$DM$3,'Calculations - pre operations'!$F100:$DM100)+LOOKUP('Monthly financials'!CS$20,'Calculations - pre operations'!$F$3:$DM$3,'Calculations - pre operations'!$F101:$DM101)</f>
        <v>0</v>
      </c>
      <c r="CT168" s="1096">
        <f>LOOKUP('Monthly financials'!CT$20,'Calculations - pre operations'!$F$3:$DM$3,'Calculations - pre operations'!$F100:$DM100)+LOOKUP('Monthly financials'!CT$20,'Calculations - pre operations'!$F$3:$DM$3,'Calculations - pre operations'!$F101:$DM101)</f>
        <v>0</v>
      </c>
      <c r="CU168" s="1096">
        <f>LOOKUP('Monthly financials'!CU$20,'Calculations - pre operations'!$F$3:$DM$3,'Calculations - pre operations'!$F100:$DM100)+LOOKUP('Monthly financials'!CU$20,'Calculations - pre operations'!$F$3:$DM$3,'Calculations - pre operations'!$F101:$DM101)</f>
        <v>0</v>
      </c>
      <c r="CV168" s="1096">
        <f>LOOKUP('Monthly financials'!CV$20,'Calculations - pre operations'!$F$3:$DM$3,'Calculations - pre operations'!$F100:$DM100)+LOOKUP('Monthly financials'!CV$20,'Calculations - pre operations'!$F$3:$DM$3,'Calculations - pre operations'!$F101:$DM101)</f>
        <v>0</v>
      </c>
      <c r="CW168" s="1096">
        <f>LOOKUP('Monthly financials'!CW$20,'Calculations - pre operations'!$F$3:$DM$3,'Calculations - pre operations'!$F100:$DM100)+LOOKUP('Monthly financials'!CW$20,'Calculations - pre operations'!$F$3:$DM$3,'Calculations - pre operations'!$F101:$DM101)</f>
        <v>0</v>
      </c>
      <c r="CX168" s="1096">
        <f>LOOKUP('Monthly financials'!CX$20,'Calculations - pre operations'!$F$3:$DM$3,'Calculations - pre operations'!$F100:$DM100)+LOOKUP('Monthly financials'!CX$20,'Calculations - pre operations'!$F$3:$DM$3,'Calculations - pre operations'!$F101:$DM101)</f>
        <v>0</v>
      </c>
      <c r="CY168" s="1096">
        <f>LOOKUP('Monthly financials'!CY$20,'Calculations - pre operations'!$F$3:$DM$3,'Calculations - pre operations'!$F100:$DM100)+LOOKUP('Monthly financials'!CY$20,'Calculations - pre operations'!$F$3:$DM$3,'Calculations - pre operations'!$F101:$DM101)</f>
        <v>0</v>
      </c>
      <c r="CZ168" s="1096">
        <f>LOOKUP('Monthly financials'!CZ$20,'Calculations - pre operations'!$F$3:$DM$3,'Calculations - pre operations'!$F100:$DM100)+LOOKUP('Monthly financials'!CZ$20,'Calculations - pre operations'!$F$3:$DM$3,'Calculations - pre operations'!$F101:$DM101)</f>
        <v>0</v>
      </c>
      <c r="DA168" s="1096">
        <f>LOOKUP('Monthly financials'!DA$20,'Calculations - pre operations'!$F$3:$DM$3,'Calculations - pre operations'!$F100:$DM100)+LOOKUP('Monthly financials'!DA$20,'Calculations - pre operations'!$F$3:$DM$3,'Calculations - pre operations'!$F101:$DM101)</f>
        <v>0</v>
      </c>
      <c r="DB168" s="1096">
        <f>LOOKUP('Monthly financials'!DB$20,'Calculations - pre operations'!$F$3:$DM$3,'Calculations - pre operations'!$F100:$DM100)+LOOKUP('Monthly financials'!DB$20,'Calculations - pre operations'!$F$3:$DM$3,'Calculations - pre operations'!$F101:$DM101)</f>
        <v>0</v>
      </c>
      <c r="DC168" s="1096">
        <f>LOOKUP('Monthly financials'!DC$20,'Calculations - pre operations'!$F$3:$DM$3,'Calculations - pre operations'!$F100:$DM100)+LOOKUP('Monthly financials'!DC$20,'Calculations - pre operations'!$F$3:$DM$3,'Calculations - pre operations'!$F101:$DM101)</f>
        <v>0</v>
      </c>
      <c r="DD168" s="1096">
        <f>LOOKUP('Monthly financials'!DD$20,'Calculations - pre operations'!$F$3:$DM$3,'Calculations - pre operations'!$F100:$DM100)+LOOKUP('Monthly financials'!DD$20,'Calculations - pre operations'!$F$3:$DM$3,'Calculations - pre operations'!$F101:$DM101)</f>
        <v>0</v>
      </c>
      <c r="DE168" s="1096">
        <f>LOOKUP('Monthly financials'!DE$20,'Calculations - pre operations'!$F$3:$DM$3,'Calculations - pre operations'!$F100:$DM100)+LOOKUP('Monthly financials'!DE$20,'Calculations - pre operations'!$F$3:$DM$3,'Calculations - pre operations'!$F101:$DM101)</f>
        <v>0</v>
      </c>
      <c r="DF168" s="1096">
        <f>LOOKUP('Monthly financials'!DF$20,'Calculations - pre operations'!$F$3:$DM$3,'Calculations - pre operations'!$F100:$DM100)+LOOKUP('Monthly financials'!DF$20,'Calculations - pre operations'!$F$3:$DM$3,'Calculations - pre operations'!$F101:$DM101)</f>
        <v>0</v>
      </c>
      <c r="DG168" s="1096">
        <f>LOOKUP('Monthly financials'!DG$20,'Calculations - pre operations'!$F$3:$DM$3,'Calculations - pre operations'!$F100:$DM100)+LOOKUP('Monthly financials'!DG$20,'Calculations - pre operations'!$F$3:$DM$3,'Calculations - pre operations'!$F101:$DM101)</f>
        <v>0</v>
      </c>
      <c r="DH168" s="1096">
        <f>LOOKUP('Monthly financials'!DH$20,'Calculations - pre operations'!$F$3:$DM$3,'Calculations - pre operations'!$F100:$DM100)+LOOKUP('Monthly financials'!DH$20,'Calculations - pre operations'!$F$3:$DM$3,'Calculations - pre operations'!$F101:$DM101)</f>
        <v>0</v>
      </c>
      <c r="DI168" s="1096">
        <f>LOOKUP('Monthly financials'!DI$20,'Calculations - pre operations'!$F$3:$DM$3,'Calculations - pre operations'!$F100:$DM100)+LOOKUP('Monthly financials'!DI$20,'Calculations - pre operations'!$F$3:$DM$3,'Calculations - pre operations'!$F101:$DM101)</f>
        <v>0</v>
      </c>
      <c r="DJ168" s="1096">
        <f>LOOKUP('Monthly financials'!DJ$20,'Calculations - pre operations'!$F$3:$DM$3,'Calculations - pre operations'!$F100:$DM100)+LOOKUP('Monthly financials'!DJ$20,'Calculations - pre operations'!$F$3:$DM$3,'Calculations - pre operations'!$F101:$DM101)</f>
        <v>0</v>
      </c>
      <c r="DK168" s="1096">
        <f>LOOKUP('Monthly financials'!DK$20,'Calculations - pre operations'!$F$3:$DM$3,'Calculations - pre operations'!$F100:$DM100)+LOOKUP('Monthly financials'!DK$20,'Calculations - pre operations'!$F$3:$DM$3,'Calculations - pre operations'!$F101:$DM101)</f>
        <v>0</v>
      </c>
      <c r="DL168" s="1096">
        <f>LOOKUP('Monthly financials'!DL$20,'Calculations - pre operations'!$F$3:$DM$3,'Calculations - pre operations'!$F100:$DM100)+LOOKUP('Monthly financials'!DL$20,'Calculations - pre operations'!$F$3:$DM$3,'Calculations - pre operations'!$F101:$DM101)</f>
        <v>0</v>
      </c>
      <c r="DM168" s="1096">
        <f>LOOKUP('Monthly financials'!DM$20,'Calculations - pre operations'!$F$3:$DM$3,'Calculations - pre operations'!$F100:$DM100)+LOOKUP('Monthly financials'!DM$20,'Calculations - pre operations'!$F$3:$DM$3,'Calculations - pre operations'!$F101:$DM101)</f>
        <v>0</v>
      </c>
      <c r="DN168" s="1096">
        <f>LOOKUP('Monthly financials'!DN$20,'Calculations - pre operations'!$F$3:$DM$3,'Calculations - pre operations'!$F100:$DM100)+LOOKUP('Monthly financials'!DN$20,'Calculations - pre operations'!$F$3:$DM$3,'Calculations - pre operations'!$F101:$DM101)</f>
        <v>0</v>
      </c>
      <c r="DO168" s="1096">
        <f>LOOKUP('Monthly financials'!DO$20,'Calculations - pre operations'!$F$3:$DM$3,'Calculations - pre operations'!$F100:$DM100)+LOOKUP('Monthly financials'!DO$20,'Calculations - pre operations'!$F$3:$DM$3,'Calculations - pre operations'!$F101:$DM101)</f>
        <v>0</v>
      </c>
      <c r="DP168" s="1096">
        <f>LOOKUP('Monthly financials'!DP$20,'Calculations - pre operations'!$F$3:$DM$3,'Calculations - pre operations'!$F100:$DM100)+LOOKUP('Monthly financials'!DP$20,'Calculations - pre operations'!$F$3:$DM$3,'Calculations - pre operations'!$F101:$DM101)</f>
        <v>0</v>
      </c>
      <c r="DQ168" s="1096">
        <f>LOOKUP('Monthly financials'!DQ$20,'Calculations - pre operations'!$F$3:$DM$3,'Calculations - pre operations'!$F100:$DM100)+LOOKUP('Monthly financials'!DQ$20,'Calculations - pre operations'!$F$3:$DM$3,'Calculations - pre operations'!$F101:$DM101)</f>
        <v>0</v>
      </c>
      <c r="DR168" s="1096">
        <f>LOOKUP('Monthly financials'!DR$20,'Calculations - pre operations'!$F$3:$DM$3,'Calculations - pre operations'!$F100:$DM100)+LOOKUP('Monthly financials'!DR$20,'Calculations - pre operations'!$F$3:$DM$3,'Calculations - pre operations'!$F101:$DM101)</f>
        <v>0</v>
      </c>
      <c r="DS168" s="1096">
        <f>LOOKUP('Monthly financials'!DS$20,'Calculations - pre operations'!$F$3:$DM$3,'Calculations - pre operations'!$F100:$DM100)+LOOKUP('Monthly financials'!DS$20,'Calculations - pre operations'!$F$3:$DM$3,'Calculations - pre operations'!$F101:$DM101)</f>
        <v>0</v>
      </c>
      <c r="DT168" s="1096">
        <f>LOOKUP('Monthly financials'!DT$20,'Calculations - pre operations'!$F$3:$DM$3,'Calculations - pre operations'!$F100:$DM100)+LOOKUP('Monthly financials'!DT$20,'Calculations - pre operations'!$F$3:$DM$3,'Calculations - pre operations'!$F101:$DM101)</f>
        <v>0</v>
      </c>
      <c r="DU168" s="1096">
        <f>LOOKUP('Monthly financials'!DU$20,'Calculations - pre operations'!$F$3:$DM$3,'Calculations - pre operations'!$F100:$DM100)+LOOKUP('Monthly financials'!DU$20,'Calculations - pre operations'!$F$3:$DM$3,'Calculations - pre operations'!$F101:$DM101)</f>
        <v>0</v>
      </c>
    </row>
    <row r="169" spans="1:126" s="81" customFormat="1" x14ac:dyDescent="0.25">
      <c r="A169" s="995" t="s">
        <v>1032</v>
      </c>
      <c r="C169" s="207" t="s">
        <v>221</v>
      </c>
      <c r="E169" s="1096">
        <f t="shared" si="154"/>
        <v>0</v>
      </c>
      <c r="G169" s="1096">
        <f>LOOKUP('Monthly financials'!G$20,'Calculations - pre operations'!$F$3:$DM$3,'Calculations - pre operations'!$F109:$DM109)+LOOKUP('Monthly financials'!G$20,'Calculations - pre operations'!$F$3:$DM$3,'Calculations - pre operations'!$F110:$DM110)</f>
        <v>0</v>
      </c>
      <c r="H169" s="1096">
        <f>LOOKUP('Monthly financials'!H$20,'Calculations - pre operations'!$F$3:$DM$3,'Calculations - pre operations'!$F109:$DM109)+LOOKUP('Monthly financials'!H$20,'Calculations - pre operations'!$F$3:$DM$3,'Calculations - pre operations'!$F110:$DM110)</f>
        <v>0</v>
      </c>
      <c r="I169" s="1096">
        <f>LOOKUP('Monthly financials'!I$20,'Calculations - pre operations'!$F$3:$DM$3,'Calculations - pre operations'!$F109:$DM109)+LOOKUP('Monthly financials'!I$20,'Calculations - pre operations'!$F$3:$DM$3,'Calculations - pre operations'!$F110:$DM110)</f>
        <v>0</v>
      </c>
      <c r="J169" s="1096">
        <f>LOOKUP('Monthly financials'!J$20,'Calculations - pre operations'!$F$3:$DM$3,'Calculations - pre operations'!$F109:$DM109)+LOOKUP('Monthly financials'!J$20,'Calculations - pre operations'!$F$3:$DM$3,'Calculations - pre operations'!$F110:$DM110)</f>
        <v>0</v>
      </c>
      <c r="K169" s="1096">
        <f>LOOKUP('Monthly financials'!K$20,'Calculations - pre operations'!$F$3:$DM$3,'Calculations - pre operations'!$F109:$DM109)+LOOKUP('Monthly financials'!K$20,'Calculations - pre operations'!$F$3:$DM$3,'Calculations - pre operations'!$F110:$DM110)</f>
        <v>0</v>
      </c>
      <c r="L169" s="1096">
        <f>LOOKUP('Monthly financials'!L$20,'Calculations - pre operations'!$F$3:$DM$3,'Calculations - pre operations'!$F109:$DM109)+LOOKUP('Monthly financials'!L$20,'Calculations - pre operations'!$F$3:$DM$3,'Calculations - pre operations'!$F110:$DM110)</f>
        <v>0</v>
      </c>
      <c r="M169" s="1096">
        <f>LOOKUP('Monthly financials'!M$20,'Calculations - pre operations'!$F$3:$DM$3,'Calculations - pre operations'!$F109:$DM109)+LOOKUP('Monthly financials'!M$20,'Calculations - pre operations'!$F$3:$DM$3,'Calculations - pre operations'!$F110:$DM110)</f>
        <v>0</v>
      </c>
      <c r="N169" s="1096">
        <f>LOOKUP('Monthly financials'!N$20,'Calculations - pre operations'!$F$3:$DM$3,'Calculations - pre operations'!$F109:$DM109)+LOOKUP('Monthly financials'!N$20,'Calculations - pre operations'!$F$3:$DM$3,'Calculations - pre operations'!$F110:$DM110)</f>
        <v>0</v>
      </c>
      <c r="O169" s="1096">
        <f>LOOKUP('Monthly financials'!O$20,'Calculations - pre operations'!$F$3:$DM$3,'Calculations - pre operations'!$F109:$DM109)+LOOKUP('Monthly financials'!O$20,'Calculations - pre operations'!$F$3:$DM$3,'Calculations - pre operations'!$F110:$DM110)</f>
        <v>0</v>
      </c>
      <c r="P169" s="1096">
        <f>LOOKUP('Monthly financials'!P$20,'Calculations - pre operations'!$F$3:$DM$3,'Calculations - pre operations'!$F109:$DM109)+LOOKUP('Monthly financials'!P$20,'Calculations - pre operations'!$F$3:$DM$3,'Calculations - pre operations'!$F110:$DM110)</f>
        <v>0</v>
      </c>
      <c r="Q169" s="1096">
        <f>LOOKUP('Monthly financials'!Q$20,'Calculations - pre operations'!$F$3:$DM$3,'Calculations - pre operations'!$F109:$DM109)+LOOKUP('Monthly financials'!Q$20,'Calculations - pre operations'!$F$3:$DM$3,'Calculations - pre operations'!$F110:$DM110)</f>
        <v>0</v>
      </c>
      <c r="R169" s="1096">
        <f>LOOKUP('Monthly financials'!R$20,'Calculations - pre operations'!$F$3:$DM$3,'Calculations - pre operations'!$F109:$DM109)+LOOKUP('Monthly financials'!R$20,'Calculations - pre operations'!$F$3:$DM$3,'Calculations - pre operations'!$F110:$DM110)</f>
        <v>0</v>
      </c>
      <c r="S169" s="1096">
        <f>LOOKUP('Monthly financials'!S$20,'Calculations - pre operations'!$F$3:$DM$3,'Calculations - pre operations'!$F109:$DM109)+LOOKUP('Monthly financials'!S$20,'Calculations - pre operations'!$F$3:$DM$3,'Calculations - pre operations'!$F110:$DM110)</f>
        <v>0</v>
      </c>
      <c r="T169" s="1096">
        <f>LOOKUP('Monthly financials'!T$20,'Calculations - pre operations'!$F$3:$DM$3,'Calculations - pre operations'!$F109:$DM109)+LOOKUP('Monthly financials'!T$20,'Calculations - pre operations'!$F$3:$DM$3,'Calculations - pre operations'!$F110:$DM110)</f>
        <v>0</v>
      </c>
      <c r="U169" s="1096">
        <f>LOOKUP('Monthly financials'!U$20,'Calculations - pre operations'!$F$3:$DM$3,'Calculations - pre operations'!$F109:$DM109)+LOOKUP('Monthly financials'!U$20,'Calculations - pre operations'!$F$3:$DM$3,'Calculations - pre operations'!$F110:$DM110)</f>
        <v>0</v>
      </c>
      <c r="V169" s="1096">
        <f>LOOKUP('Monthly financials'!V$20,'Calculations - pre operations'!$F$3:$DM$3,'Calculations - pre operations'!$F109:$DM109)+LOOKUP('Monthly financials'!V$20,'Calculations - pre operations'!$F$3:$DM$3,'Calculations - pre operations'!$F110:$DM110)</f>
        <v>0</v>
      </c>
      <c r="W169" s="1096">
        <f>LOOKUP('Monthly financials'!W$20,'Calculations - pre operations'!$F$3:$DM$3,'Calculations - pre operations'!$F109:$DM109)+LOOKUP('Monthly financials'!W$20,'Calculations - pre operations'!$F$3:$DM$3,'Calculations - pre operations'!$F110:$DM110)</f>
        <v>0</v>
      </c>
      <c r="X169" s="1096">
        <f>LOOKUP('Monthly financials'!X$20,'Calculations - pre operations'!$F$3:$DM$3,'Calculations - pre operations'!$F109:$DM109)+LOOKUP('Monthly financials'!X$20,'Calculations - pre operations'!$F$3:$DM$3,'Calculations - pre operations'!$F110:$DM110)</f>
        <v>0</v>
      </c>
      <c r="Y169" s="1096">
        <f>LOOKUP('Monthly financials'!Y$20,'Calculations - pre operations'!$F$3:$DM$3,'Calculations - pre operations'!$F109:$DM109)+LOOKUP('Monthly financials'!Y$20,'Calculations - pre operations'!$F$3:$DM$3,'Calculations - pre operations'!$F110:$DM110)</f>
        <v>0</v>
      </c>
      <c r="Z169" s="1096">
        <f>LOOKUP('Monthly financials'!Z$20,'Calculations - pre operations'!$F$3:$DM$3,'Calculations - pre operations'!$F109:$DM109)+LOOKUP('Monthly financials'!Z$20,'Calculations - pre operations'!$F$3:$DM$3,'Calculations - pre operations'!$F110:$DM110)</f>
        <v>0</v>
      </c>
      <c r="AA169" s="1096">
        <f>LOOKUP('Monthly financials'!AA$20,'Calculations - pre operations'!$F$3:$DM$3,'Calculations - pre operations'!$F109:$DM109)+LOOKUP('Monthly financials'!AA$20,'Calculations - pre operations'!$F$3:$DM$3,'Calculations - pre operations'!$F110:$DM110)</f>
        <v>0</v>
      </c>
      <c r="AB169" s="1096">
        <f>LOOKUP('Monthly financials'!AB$20,'Calculations - pre operations'!$F$3:$DM$3,'Calculations - pre operations'!$F109:$DM109)+LOOKUP('Monthly financials'!AB$20,'Calculations - pre operations'!$F$3:$DM$3,'Calculations - pre operations'!$F110:$DM110)</f>
        <v>0</v>
      </c>
      <c r="AC169" s="1096">
        <f>LOOKUP('Monthly financials'!AC$20,'Calculations - pre operations'!$F$3:$DM$3,'Calculations - pre operations'!$F109:$DM109)+LOOKUP('Monthly financials'!AC$20,'Calculations - pre operations'!$F$3:$DM$3,'Calculations - pre operations'!$F110:$DM110)</f>
        <v>0</v>
      </c>
      <c r="AD169" s="1096">
        <f>LOOKUP('Monthly financials'!AD$20,'Calculations - pre operations'!$F$3:$DM$3,'Calculations - pre operations'!$F109:$DM109)+LOOKUP('Monthly financials'!AD$20,'Calculations - pre operations'!$F$3:$DM$3,'Calculations - pre operations'!$F110:$DM110)</f>
        <v>0</v>
      </c>
      <c r="AE169" s="1096">
        <f>LOOKUP('Monthly financials'!AE$20,'Calculations - pre operations'!$F$3:$DM$3,'Calculations - pre operations'!$F109:$DM109)+LOOKUP('Monthly financials'!AE$20,'Calculations - pre operations'!$F$3:$DM$3,'Calculations - pre operations'!$F110:$DM110)</f>
        <v>0</v>
      </c>
      <c r="AF169" s="1096">
        <f>LOOKUP('Monthly financials'!AF$20,'Calculations - pre operations'!$F$3:$DM$3,'Calculations - pre operations'!$F109:$DM109)+LOOKUP('Monthly financials'!AF$20,'Calculations - pre operations'!$F$3:$DM$3,'Calculations - pre operations'!$F110:$DM110)</f>
        <v>0</v>
      </c>
      <c r="AG169" s="1096">
        <f>LOOKUP('Monthly financials'!AG$20,'Calculations - pre operations'!$F$3:$DM$3,'Calculations - pre operations'!$F109:$DM109)+LOOKUP('Monthly financials'!AG$20,'Calculations - pre operations'!$F$3:$DM$3,'Calculations - pre operations'!$F110:$DM110)</f>
        <v>0</v>
      </c>
      <c r="AH169" s="1096">
        <f>LOOKUP('Monthly financials'!AH$20,'Calculations - pre operations'!$F$3:$DM$3,'Calculations - pre operations'!$F109:$DM109)+LOOKUP('Monthly financials'!AH$20,'Calculations - pre operations'!$F$3:$DM$3,'Calculations - pre operations'!$F110:$DM110)</f>
        <v>0</v>
      </c>
      <c r="AI169" s="1096">
        <f>LOOKUP('Monthly financials'!AI$20,'Calculations - pre operations'!$F$3:$DM$3,'Calculations - pre operations'!$F109:$DM109)+LOOKUP('Monthly financials'!AI$20,'Calculations - pre operations'!$F$3:$DM$3,'Calculations - pre operations'!$F110:$DM110)</f>
        <v>0</v>
      </c>
      <c r="AJ169" s="1096">
        <f>LOOKUP('Monthly financials'!AJ$20,'Calculations - pre operations'!$F$3:$DM$3,'Calculations - pre operations'!$F109:$DM109)+LOOKUP('Monthly financials'!AJ$20,'Calculations - pre operations'!$F$3:$DM$3,'Calculations - pre operations'!$F110:$DM110)</f>
        <v>0</v>
      </c>
      <c r="AK169" s="1096">
        <f>LOOKUP('Monthly financials'!AK$20,'Calculations - pre operations'!$F$3:$DM$3,'Calculations - pre operations'!$F109:$DM109)+LOOKUP('Monthly financials'!AK$20,'Calculations - pre operations'!$F$3:$DM$3,'Calculations - pre operations'!$F110:$DM110)</f>
        <v>0</v>
      </c>
      <c r="AL169" s="1096">
        <f>LOOKUP('Monthly financials'!AL$20,'Calculations - pre operations'!$F$3:$DM$3,'Calculations - pre operations'!$F109:$DM109)+LOOKUP('Monthly financials'!AL$20,'Calculations - pre operations'!$F$3:$DM$3,'Calculations - pre operations'!$F110:$DM110)</f>
        <v>0</v>
      </c>
      <c r="AM169" s="1096">
        <f>LOOKUP('Monthly financials'!AM$20,'Calculations - pre operations'!$F$3:$DM$3,'Calculations - pre operations'!$F109:$DM109)+LOOKUP('Monthly financials'!AM$20,'Calculations - pre operations'!$F$3:$DM$3,'Calculations - pre operations'!$F110:$DM110)</f>
        <v>0</v>
      </c>
      <c r="AN169" s="1096">
        <f>LOOKUP('Monthly financials'!AN$20,'Calculations - pre operations'!$F$3:$DM$3,'Calculations - pre operations'!$F109:$DM109)+LOOKUP('Monthly financials'!AN$20,'Calculations - pre operations'!$F$3:$DM$3,'Calculations - pre operations'!$F110:$DM110)</f>
        <v>0</v>
      </c>
      <c r="AO169" s="1096">
        <f>LOOKUP('Monthly financials'!AO$20,'Calculations - pre operations'!$F$3:$DM$3,'Calculations - pre operations'!$F109:$DM109)+LOOKUP('Monthly financials'!AO$20,'Calculations - pre operations'!$F$3:$DM$3,'Calculations - pre operations'!$F110:$DM110)</f>
        <v>0</v>
      </c>
      <c r="AP169" s="1096">
        <f>LOOKUP('Monthly financials'!AP$20,'Calculations - pre operations'!$F$3:$DM$3,'Calculations - pre operations'!$F109:$DM109)+LOOKUP('Monthly financials'!AP$20,'Calculations - pre operations'!$F$3:$DM$3,'Calculations - pre operations'!$F110:$DM110)</f>
        <v>0</v>
      </c>
      <c r="AQ169" s="1096">
        <f>LOOKUP('Monthly financials'!AQ$20,'Calculations - pre operations'!$F$3:$DM$3,'Calculations - pre operations'!$F109:$DM109)+LOOKUP('Monthly financials'!AQ$20,'Calculations - pre operations'!$F$3:$DM$3,'Calculations - pre operations'!$F110:$DM110)</f>
        <v>0</v>
      </c>
      <c r="AR169" s="1096">
        <f>LOOKUP('Monthly financials'!AR$20,'Calculations - pre operations'!$F$3:$DM$3,'Calculations - pre operations'!$F109:$DM109)+LOOKUP('Monthly financials'!AR$20,'Calculations - pre operations'!$F$3:$DM$3,'Calculations - pre operations'!$F110:$DM110)</f>
        <v>0</v>
      </c>
      <c r="AS169" s="1096">
        <f>LOOKUP('Monthly financials'!AS$20,'Calculations - pre operations'!$F$3:$DM$3,'Calculations - pre operations'!$F109:$DM109)+LOOKUP('Monthly financials'!AS$20,'Calculations - pre operations'!$F$3:$DM$3,'Calculations - pre operations'!$F110:$DM110)</f>
        <v>0</v>
      </c>
      <c r="AT169" s="1096">
        <f>LOOKUP('Monthly financials'!AT$20,'Calculations - pre operations'!$F$3:$DM$3,'Calculations - pre operations'!$F109:$DM109)+LOOKUP('Monthly financials'!AT$20,'Calculations - pre operations'!$F$3:$DM$3,'Calculations - pre operations'!$F110:$DM110)</f>
        <v>0</v>
      </c>
      <c r="AU169" s="1096">
        <f>LOOKUP('Monthly financials'!AU$20,'Calculations - pre operations'!$F$3:$DM$3,'Calculations - pre operations'!$F109:$DM109)+LOOKUP('Monthly financials'!AU$20,'Calculations - pre operations'!$F$3:$DM$3,'Calculations - pre operations'!$F110:$DM110)</f>
        <v>0</v>
      </c>
      <c r="AV169" s="1096">
        <f>LOOKUP('Monthly financials'!AV$20,'Calculations - pre operations'!$F$3:$DM$3,'Calculations - pre operations'!$F109:$DM109)+LOOKUP('Monthly financials'!AV$20,'Calculations - pre operations'!$F$3:$DM$3,'Calculations - pre operations'!$F110:$DM110)</f>
        <v>0</v>
      </c>
      <c r="AW169" s="1096">
        <f>LOOKUP('Monthly financials'!AW$20,'Calculations - pre operations'!$F$3:$DM$3,'Calculations - pre operations'!$F109:$DM109)+LOOKUP('Monthly financials'!AW$20,'Calculations - pre operations'!$F$3:$DM$3,'Calculations - pre operations'!$F110:$DM110)</f>
        <v>0</v>
      </c>
      <c r="AX169" s="1096">
        <f>LOOKUP('Monthly financials'!AX$20,'Calculations - pre operations'!$F$3:$DM$3,'Calculations - pre operations'!$F109:$DM109)+LOOKUP('Monthly financials'!AX$20,'Calculations - pre operations'!$F$3:$DM$3,'Calculations - pre operations'!$F110:$DM110)</f>
        <v>0</v>
      </c>
      <c r="AY169" s="1096">
        <f>LOOKUP('Monthly financials'!AY$20,'Calculations - pre operations'!$F$3:$DM$3,'Calculations - pre operations'!$F109:$DM109)+LOOKUP('Monthly financials'!AY$20,'Calculations - pre operations'!$F$3:$DM$3,'Calculations - pre operations'!$F110:$DM110)</f>
        <v>0</v>
      </c>
      <c r="AZ169" s="1096">
        <f>LOOKUP('Monthly financials'!AZ$20,'Calculations - pre operations'!$F$3:$DM$3,'Calculations - pre operations'!$F109:$DM109)+LOOKUP('Monthly financials'!AZ$20,'Calculations - pre operations'!$F$3:$DM$3,'Calculations - pre operations'!$F110:$DM110)</f>
        <v>0</v>
      </c>
      <c r="BA169" s="1096">
        <f>LOOKUP('Monthly financials'!BA$20,'Calculations - pre operations'!$F$3:$DM$3,'Calculations - pre operations'!$F109:$DM109)+LOOKUP('Monthly financials'!BA$20,'Calculations - pre operations'!$F$3:$DM$3,'Calculations - pre operations'!$F110:$DM110)</f>
        <v>0</v>
      </c>
      <c r="BB169" s="1096">
        <f>LOOKUP('Monthly financials'!BB$20,'Calculations - pre operations'!$F$3:$DM$3,'Calculations - pre operations'!$F109:$DM109)+LOOKUP('Monthly financials'!BB$20,'Calculations - pre operations'!$F$3:$DM$3,'Calculations - pre operations'!$F110:$DM110)</f>
        <v>0</v>
      </c>
      <c r="BC169" s="1096">
        <f>LOOKUP('Monthly financials'!BC$20,'Calculations - pre operations'!$F$3:$DM$3,'Calculations - pre operations'!$F109:$DM109)+LOOKUP('Monthly financials'!BC$20,'Calculations - pre operations'!$F$3:$DM$3,'Calculations - pre operations'!$F110:$DM110)</f>
        <v>0</v>
      </c>
      <c r="BD169" s="1096">
        <f>LOOKUP('Monthly financials'!BD$20,'Calculations - pre operations'!$F$3:$DM$3,'Calculations - pre operations'!$F109:$DM109)+LOOKUP('Monthly financials'!BD$20,'Calculations - pre operations'!$F$3:$DM$3,'Calculations - pre operations'!$F110:$DM110)</f>
        <v>0</v>
      </c>
      <c r="BE169" s="1096">
        <f>LOOKUP('Monthly financials'!BE$20,'Calculations - pre operations'!$F$3:$DM$3,'Calculations - pre operations'!$F109:$DM109)+LOOKUP('Monthly financials'!BE$20,'Calculations - pre operations'!$F$3:$DM$3,'Calculations - pre operations'!$F110:$DM110)</f>
        <v>0</v>
      </c>
      <c r="BF169" s="1096">
        <f>LOOKUP('Monthly financials'!BF$20,'Calculations - pre operations'!$F$3:$DM$3,'Calculations - pre operations'!$F109:$DM109)+LOOKUP('Monthly financials'!BF$20,'Calculations - pre operations'!$F$3:$DM$3,'Calculations - pre operations'!$F110:$DM110)</f>
        <v>0</v>
      </c>
      <c r="BG169" s="1096">
        <f>LOOKUP('Monthly financials'!BG$20,'Calculations - pre operations'!$F$3:$DM$3,'Calculations - pre operations'!$F109:$DM109)+LOOKUP('Monthly financials'!BG$20,'Calculations - pre operations'!$F$3:$DM$3,'Calculations - pre operations'!$F110:$DM110)</f>
        <v>0</v>
      </c>
      <c r="BH169" s="1096">
        <f>LOOKUP('Monthly financials'!BH$20,'Calculations - pre operations'!$F$3:$DM$3,'Calculations - pre operations'!$F109:$DM109)+LOOKUP('Monthly financials'!BH$20,'Calculations - pre operations'!$F$3:$DM$3,'Calculations - pre operations'!$F110:$DM110)</f>
        <v>0</v>
      </c>
      <c r="BI169" s="1096">
        <f>LOOKUP('Monthly financials'!BI$20,'Calculations - pre operations'!$F$3:$DM$3,'Calculations - pre operations'!$F109:$DM109)+LOOKUP('Monthly financials'!BI$20,'Calculations - pre operations'!$F$3:$DM$3,'Calculations - pre operations'!$F110:$DM110)</f>
        <v>0</v>
      </c>
      <c r="BJ169" s="1096">
        <f>LOOKUP('Monthly financials'!BJ$20,'Calculations - pre operations'!$F$3:$DM$3,'Calculations - pre operations'!$F109:$DM109)+LOOKUP('Monthly financials'!BJ$20,'Calculations - pre operations'!$F$3:$DM$3,'Calculations - pre operations'!$F110:$DM110)</f>
        <v>0</v>
      </c>
      <c r="BK169" s="1096">
        <f>LOOKUP('Monthly financials'!BK$20,'Calculations - pre operations'!$F$3:$DM$3,'Calculations - pre operations'!$F109:$DM109)+LOOKUP('Monthly financials'!BK$20,'Calculations - pre operations'!$F$3:$DM$3,'Calculations - pre operations'!$F110:$DM110)</f>
        <v>0</v>
      </c>
      <c r="BL169" s="1096">
        <f>LOOKUP('Monthly financials'!BL$20,'Calculations - pre operations'!$F$3:$DM$3,'Calculations - pre operations'!$F109:$DM109)+LOOKUP('Monthly financials'!BL$20,'Calculations - pre operations'!$F$3:$DM$3,'Calculations - pre operations'!$F110:$DM110)</f>
        <v>0</v>
      </c>
      <c r="BM169" s="1096">
        <f>LOOKUP('Monthly financials'!BM$20,'Calculations - pre operations'!$F$3:$DM$3,'Calculations - pre operations'!$F109:$DM109)+LOOKUP('Monthly financials'!BM$20,'Calculations - pre operations'!$F$3:$DM$3,'Calculations - pre operations'!$F110:$DM110)</f>
        <v>0</v>
      </c>
      <c r="BN169" s="1096">
        <f>LOOKUP('Monthly financials'!BN$20,'Calculations - pre operations'!$F$3:$DM$3,'Calculations - pre operations'!$F109:$DM109)+LOOKUP('Monthly financials'!BN$20,'Calculations - pre operations'!$F$3:$DM$3,'Calculations - pre operations'!$F110:$DM110)</f>
        <v>0</v>
      </c>
      <c r="BO169" s="1096">
        <f>LOOKUP('Monthly financials'!BO$20,'Calculations - pre operations'!$F$3:$DM$3,'Calculations - pre operations'!$F109:$DM109)+LOOKUP('Monthly financials'!BO$20,'Calculations - pre operations'!$F$3:$DM$3,'Calculations - pre operations'!$F110:$DM110)</f>
        <v>0</v>
      </c>
      <c r="BP169" s="1096">
        <f>LOOKUP('Monthly financials'!BP$20,'Calculations - pre operations'!$F$3:$DM$3,'Calculations - pre operations'!$F109:$DM109)+LOOKUP('Monthly financials'!BP$20,'Calculations - pre operations'!$F$3:$DM$3,'Calculations - pre operations'!$F110:$DM110)</f>
        <v>0</v>
      </c>
      <c r="BQ169" s="1096">
        <f>LOOKUP('Monthly financials'!BQ$20,'Calculations - pre operations'!$F$3:$DM$3,'Calculations - pre operations'!$F109:$DM109)+LOOKUP('Monthly financials'!BQ$20,'Calculations - pre operations'!$F$3:$DM$3,'Calculations - pre operations'!$F110:$DM110)</f>
        <v>0</v>
      </c>
      <c r="BR169" s="1096">
        <f>LOOKUP('Monthly financials'!BR$20,'Calculations - pre operations'!$F$3:$DM$3,'Calculations - pre operations'!$F109:$DM109)+LOOKUP('Monthly financials'!BR$20,'Calculations - pre operations'!$F$3:$DM$3,'Calculations - pre operations'!$F110:$DM110)</f>
        <v>0</v>
      </c>
      <c r="BS169" s="1096">
        <f>LOOKUP('Monthly financials'!BS$20,'Calculations - pre operations'!$F$3:$DM$3,'Calculations - pre operations'!$F109:$DM109)+LOOKUP('Monthly financials'!BS$20,'Calculations - pre operations'!$F$3:$DM$3,'Calculations - pre operations'!$F110:$DM110)</f>
        <v>0</v>
      </c>
      <c r="BT169" s="1096">
        <f>LOOKUP('Monthly financials'!BT$20,'Calculations - pre operations'!$F$3:$DM$3,'Calculations - pre operations'!$F109:$DM109)+LOOKUP('Monthly financials'!BT$20,'Calculations - pre operations'!$F$3:$DM$3,'Calculations - pre operations'!$F110:$DM110)</f>
        <v>0</v>
      </c>
      <c r="BU169" s="1096">
        <f>LOOKUP('Monthly financials'!BU$20,'Calculations - pre operations'!$F$3:$DM$3,'Calculations - pre operations'!$F109:$DM109)+LOOKUP('Monthly financials'!BU$20,'Calculations - pre operations'!$F$3:$DM$3,'Calculations - pre operations'!$F110:$DM110)</f>
        <v>0</v>
      </c>
      <c r="BV169" s="1096">
        <f>LOOKUP('Monthly financials'!BV$20,'Calculations - pre operations'!$F$3:$DM$3,'Calculations - pre operations'!$F109:$DM109)+LOOKUP('Monthly financials'!BV$20,'Calculations - pre operations'!$F$3:$DM$3,'Calculations - pre operations'!$F110:$DM110)</f>
        <v>0</v>
      </c>
      <c r="BW169" s="1096">
        <f>LOOKUP('Monthly financials'!BW$20,'Calculations - pre operations'!$F$3:$DM$3,'Calculations - pre operations'!$F109:$DM109)+LOOKUP('Monthly financials'!BW$20,'Calculations - pre operations'!$F$3:$DM$3,'Calculations - pre operations'!$F110:$DM110)</f>
        <v>0</v>
      </c>
      <c r="BX169" s="1096">
        <f>LOOKUP('Monthly financials'!BX$20,'Calculations - pre operations'!$F$3:$DM$3,'Calculations - pre operations'!$F109:$DM109)+LOOKUP('Monthly financials'!BX$20,'Calculations - pre operations'!$F$3:$DM$3,'Calculations - pre operations'!$F110:$DM110)</f>
        <v>0</v>
      </c>
      <c r="BY169" s="1096">
        <f>LOOKUP('Monthly financials'!BY$20,'Calculations - pre operations'!$F$3:$DM$3,'Calculations - pre operations'!$F109:$DM109)+LOOKUP('Monthly financials'!BY$20,'Calculations - pre operations'!$F$3:$DM$3,'Calculations - pre operations'!$F110:$DM110)</f>
        <v>0</v>
      </c>
      <c r="BZ169" s="1096">
        <f>LOOKUP('Monthly financials'!BZ$20,'Calculations - pre operations'!$F$3:$DM$3,'Calculations - pre operations'!$F109:$DM109)+LOOKUP('Monthly financials'!BZ$20,'Calculations - pre operations'!$F$3:$DM$3,'Calculations - pre operations'!$F110:$DM110)</f>
        <v>0</v>
      </c>
      <c r="CA169" s="1096">
        <f>LOOKUP('Monthly financials'!CA$20,'Calculations - pre operations'!$F$3:$DM$3,'Calculations - pre operations'!$F109:$DM109)+LOOKUP('Monthly financials'!CA$20,'Calculations - pre operations'!$F$3:$DM$3,'Calculations - pre operations'!$F110:$DM110)</f>
        <v>0</v>
      </c>
      <c r="CB169" s="1096">
        <f>LOOKUP('Monthly financials'!CB$20,'Calculations - pre operations'!$F$3:$DM$3,'Calculations - pre operations'!$F109:$DM109)+LOOKUP('Monthly financials'!CB$20,'Calculations - pre operations'!$F$3:$DM$3,'Calculations - pre operations'!$F110:$DM110)</f>
        <v>0</v>
      </c>
      <c r="CC169" s="1096">
        <f>LOOKUP('Monthly financials'!CC$20,'Calculations - pre operations'!$F$3:$DM$3,'Calculations - pre operations'!$F109:$DM109)+LOOKUP('Monthly financials'!CC$20,'Calculations - pre operations'!$F$3:$DM$3,'Calculations - pre operations'!$F110:$DM110)</f>
        <v>0</v>
      </c>
      <c r="CD169" s="1096">
        <f>LOOKUP('Monthly financials'!CD$20,'Calculations - pre operations'!$F$3:$DM$3,'Calculations - pre operations'!$F109:$DM109)+LOOKUP('Monthly financials'!CD$20,'Calculations - pre operations'!$F$3:$DM$3,'Calculations - pre operations'!$F110:$DM110)</f>
        <v>0</v>
      </c>
      <c r="CE169" s="1096">
        <f>LOOKUP('Monthly financials'!CE$20,'Calculations - pre operations'!$F$3:$DM$3,'Calculations - pre operations'!$F109:$DM109)+LOOKUP('Monthly financials'!CE$20,'Calculations - pre operations'!$F$3:$DM$3,'Calculations - pre operations'!$F110:$DM110)</f>
        <v>0</v>
      </c>
      <c r="CF169" s="1096">
        <f>LOOKUP('Monthly financials'!CF$20,'Calculations - pre operations'!$F$3:$DM$3,'Calculations - pre operations'!$F109:$DM109)+LOOKUP('Monthly financials'!CF$20,'Calculations - pre operations'!$F$3:$DM$3,'Calculations - pre operations'!$F110:$DM110)</f>
        <v>0</v>
      </c>
      <c r="CG169" s="1096">
        <f>LOOKUP('Monthly financials'!CG$20,'Calculations - pre operations'!$F$3:$DM$3,'Calculations - pre operations'!$F109:$DM109)+LOOKUP('Monthly financials'!CG$20,'Calculations - pre operations'!$F$3:$DM$3,'Calculations - pre operations'!$F110:$DM110)</f>
        <v>0</v>
      </c>
      <c r="CH169" s="1096">
        <f>LOOKUP('Monthly financials'!CH$20,'Calculations - pre operations'!$F$3:$DM$3,'Calculations - pre operations'!$F109:$DM109)+LOOKUP('Monthly financials'!CH$20,'Calculations - pre operations'!$F$3:$DM$3,'Calculations - pre operations'!$F110:$DM110)</f>
        <v>0</v>
      </c>
      <c r="CI169" s="1096">
        <f>LOOKUP('Monthly financials'!CI$20,'Calculations - pre operations'!$F$3:$DM$3,'Calculations - pre operations'!$F109:$DM109)+LOOKUP('Monthly financials'!CI$20,'Calculations - pre operations'!$F$3:$DM$3,'Calculations - pre operations'!$F110:$DM110)</f>
        <v>0</v>
      </c>
      <c r="CJ169" s="1096">
        <f>LOOKUP('Monthly financials'!CJ$20,'Calculations - pre operations'!$F$3:$DM$3,'Calculations - pre operations'!$F109:$DM109)+LOOKUP('Monthly financials'!CJ$20,'Calculations - pre operations'!$F$3:$DM$3,'Calculations - pre operations'!$F110:$DM110)</f>
        <v>0</v>
      </c>
      <c r="CK169" s="1096">
        <f>LOOKUP('Monthly financials'!CK$20,'Calculations - pre operations'!$F$3:$DM$3,'Calculations - pre operations'!$F109:$DM109)+LOOKUP('Monthly financials'!CK$20,'Calculations - pre operations'!$F$3:$DM$3,'Calculations - pre operations'!$F110:$DM110)</f>
        <v>0</v>
      </c>
      <c r="CL169" s="1096">
        <f>LOOKUP('Monthly financials'!CL$20,'Calculations - pre operations'!$F$3:$DM$3,'Calculations - pre operations'!$F109:$DM109)+LOOKUP('Monthly financials'!CL$20,'Calculations - pre operations'!$F$3:$DM$3,'Calculations - pre operations'!$F110:$DM110)</f>
        <v>0</v>
      </c>
      <c r="CM169" s="1096">
        <f>LOOKUP('Monthly financials'!CM$20,'Calculations - pre operations'!$F$3:$DM$3,'Calculations - pre operations'!$F109:$DM109)+LOOKUP('Monthly financials'!CM$20,'Calculations - pre operations'!$F$3:$DM$3,'Calculations - pre operations'!$F110:$DM110)</f>
        <v>0</v>
      </c>
      <c r="CN169" s="1096">
        <f>LOOKUP('Monthly financials'!CN$20,'Calculations - pre operations'!$F$3:$DM$3,'Calculations - pre operations'!$F109:$DM109)+LOOKUP('Monthly financials'!CN$20,'Calculations - pre operations'!$F$3:$DM$3,'Calculations - pre operations'!$F110:$DM110)</f>
        <v>0</v>
      </c>
      <c r="CO169" s="1096">
        <f>LOOKUP('Monthly financials'!CO$20,'Calculations - pre operations'!$F$3:$DM$3,'Calculations - pre operations'!$F109:$DM109)+LOOKUP('Monthly financials'!CO$20,'Calculations - pre operations'!$F$3:$DM$3,'Calculations - pre operations'!$F110:$DM110)</f>
        <v>0</v>
      </c>
      <c r="CP169" s="1096">
        <f>LOOKUP('Monthly financials'!CP$20,'Calculations - pre operations'!$F$3:$DM$3,'Calculations - pre operations'!$F109:$DM109)+LOOKUP('Monthly financials'!CP$20,'Calculations - pre operations'!$F$3:$DM$3,'Calculations - pre operations'!$F110:$DM110)</f>
        <v>0</v>
      </c>
      <c r="CQ169" s="1096">
        <f>LOOKUP('Monthly financials'!CQ$20,'Calculations - pre operations'!$F$3:$DM$3,'Calculations - pre operations'!$F109:$DM109)+LOOKUP('Monthly financials'!CQ$20,'Calculations - pre operations'!$F$3:$DM$3,'Calculations - pre operations'!$F110:$DM110)</f>
        <v>0</v>
      </c>
      <c r="CR169" s="1096">
        <f>LOOKUP('Monthly financials'!CR$20,'Calculations - pre operations'!$F$3:$DM$3,'Calculations - pre operations'!$F109:$DM109)+LOOKUP('Monthly financials'!CR$20,'Calculations - pre operations'!$F$3:$DM$3,'Calculations - pre operations'!$F110:$DM110)</f>
        <v>0</v>
      </c>
      <c r="CS169" s="1096">
        <f>LOOKUP('Monthly financials'!CS$20,'Calculations - pre operations'!$F$3:$DM$3,'Calculations - pre operations'!$F109:$DM109)+LOOKUP('Monthly financials'!CS$20,'Calculations - pre operations'!$F$3:$DM$3,'Calculations - pre operations'!$F110:$DM110)</f>
        <v>0</v>
      </c>
      <c r="CT169" s="1096">
        <f>LOOKUP('Monthly financials'!CT$20,'Calculations - pre operations'!$F$3:$DM$3,'Calculations - pre operations'!$F109:$DM109)+LOOKUP('Monthly financials'!CT$20,'Calculations - pre operations'!$F$3:$DM$3,'Calculations - pre operations'!$F110:$DM110)</f>
        <v>0</v>
      </c>
      <c r="CU169" s="1096">
        <f>LOOKUP('Monthly financials'!CU$20,'Calculations - pre operations'!$F$3:$DM$3,'Calculations - pre operations'!$F109:$DM109)+LOOKUP('Monthly financials'!CU$20,'Calculations - pre operations'!$F$3:$DM$3,'Calculations - pre operations'!$F110:$DM110)</f>
        <v>0</v>
      </c>
      <c r="CV169" s="1096">
        <f>LOOKUP('Monthly financials'!CV$20,'Calculations - pre operations'!$F$3:$DM$3,'Calculations - pre operations'!$F109:$DM109)+LOOKUP('Monthly financials'!CV$20,'Calculations - pre operations'!$F$3:$DM$3,'Calculations - pre operations'!$F110:$DM110)</f>
        <v>0</v>
      </c>
      <c r="CW169" s="1096">
        <f>LOOKUP('Monthly financials'!CW$20,'Calculations - pre operations'!$F$3:$DM$3,'Calculations - pre operations'!$F109:$DM109)+LOOKUP('Monthly financials'!CW$20,'Calculations - pre operations'!$F$3:$DM$3,'Calculations - pre operations'!$F110:$DM110)</f>
        <v>0</v>
      </c>
      <c r="CX169" s="1096">
        <f>LOOKUP('Monthly financials'!CX$20,'Calculations - pre operations'!$F$3:$DM$3,'Calculations - pre operations'!$F109:$DM109)+LOOKUP('Monthly financials'!CX$20,'Calculations - pre operations'!$F$3:$DM$3,'Calculations - pre operations'!$F110:$DM110)</f>
        <v>0</v>
      </c>
      <c r="CY169" s="1096">
        <f>LOOKUP('Monthly financials'!CY$20,'Calculations - pre operations'!$F$3:$DM$3,'Calculations - pre operations'!$F109:$DM109)+LOOKUP('Monthly financials'!CY$20,'Calculations - pre operations'!$F$3:$DM$3,'Calculations - pre operations'!$F110:$DM110)</f>
        <v>0</v>
      </c>
      <c r="CZ169" s="1096">
        <f>LOOKUP('Monthly financials'!CZ$20,'Calculations - pre operations'!$F$3:$DM$3,'Calculations - pre operations'!$F109:$DM109)+LOOKUP('Monthly financials'!CZ$20,'Calculations - pre operations'!$F$3:$DM$3,'Calculations - pre operations'!$F110:$DM110)</f>
        <v>0</v>
      </c>
      <c r="DA169" s="1096">
        <f>LOOKUP('Monthly financials'!DA$20,'Calculations - pre operations'!$F$3:$DM$3,'Calculations - pre operations'!$F109:$DM109)+LOOKUP('Monthly financials'!DA$20,'Calculations - pre operations'!$F$3:$DM$3,'Calculations - pre operations'!$F110:$DM110)</f>
        <v>0</v>
      </c>
      <c r="DB169" s="1096">
        <f>LOOKUP('Monthly financials'!DB$20,'Calculations - pre operations'!$F$3:$DM$3,'Calculations - pre operations'!$F109:$DM109)+LOOKUP('Monthly financials'!DB$20,'Calculations - pre operations'!$F$3:$DM$3,'Calculations - pre operations'!$F110:$DM110)</f>
        <v>0</v>
      </c>
      <c r="DC169" s="1096">
        <f>LOOKUP('Monthly financials'!DC$20,'Calculations - pre operations'!$F$3:$DM$3,'Calculations - pre operations'!$F109:$DM109)+LOOKUP('Monthly financials'!DC$20,'Calculations - pre operations'!$F$3:$DM$3,'Calculations - pre operations'!$F110:$DM110)</f>
        <v>0</v>
      </c>
      <c r="DD169" s="1096">
        <f>LOOKUP('Monthly financials'!DD$20,'Calculations - pre operations'!$F$3:$DM$3,'Calculations - pre operations'!$F109:$DM109)+LOOKUP('Monthly financials'!DD$20,'Calculations - pre operations'!$F$3:$DM$3,'Calculations - pre operations'!$F110:$DM110)</f>
        <v>0</v>
      </c>
      <c r="DE169" s="1096">
        <f>LOOKUP('Monthly financials'!DE$20,'Calculations - pre operations'!$F$3:$DM$3,'Calculations - pre operations'!$F109:$DM109)+LOOKUP('Monthly financials'!DE$20,'Calculations - pre operations'!$F$3:$DM$3,'Calculations - pre operations'!$F110:$DM110)</f>
        <v>0</v>
      </c>
      <c r="DF169" s="1096">
        <f>LOOKUP('Monthly financials'!DF$20,'Calculations - pre operations'!$F$3:$DM$3,'Calculations - pre operations'!$F109:$DM109)+LOOKUP('Monthly financials'!DF$20,'Calculations - pre operations'!$F$3:$DM$3,'Calculations - pre operations'!$F110:$DM110)</f>
        <v>0</v>
      </c>
      <c r="DG169" s="1096">
        <f>LOOKUP('Monthly financials'!DG$20,'Calculations - pre operations'!$F$3:$DM$3,'Calculations - pre operations'!$F109:$DM109)+LOOKUP('Monthly financials'!DG$20,'Calculations - pre operations'!$F$3:$DM$3,'Calculations - pre operations'!$F110:$DM110)</f>
        <v>0</v>
      </c>
      <c r="DH169" s="1096">
        <f>LOOKUP('Monthly financials'!DH$20,'Calculations - pre operations'!$F$3:$DM$3,'Calculations - pre operations'!$F109:$DM109)+LOOKUP('Monthly financials'!DH$20,'Calculations - pre operations'!$F$3:$DM$3,'Calculations - pre operations'!$F110:$DM110)</f>
        <v>0</v>
      </c>
      <c r="DI169" s="1096">
        <f>LOOKUP('Monthly financials'!DI$20,'Calculations - pre operations'!$F$3:$DM$3,'Calculations - pre operations'!$F109:$DM109)+LOOKUP('Monthly financials'!DI$20,'Calculations - pre operations'!$F$3:$DM$3,'Calculations - pre operations'!$F110:$DM110)</f>
        <v>0</v>
      </c>
      <c r="DJ169" s="1096">
        <f>LOOKUP('Monthly financials'!DJ$20,'Calculations - pre operations'!$F$3:$DM$3,'Calculations - pre operations'!$F109:$DM109)+LOOKUP('Monthly financials'!DJ$20,'Calculations - pre operations'!$F$3:$DM$3,'Calculations - pre operations'!$F110:$DM110)</f>
        <v>0</v>
      </c>
      <c r="DK169" s="1096">
        <f>LOOKUP('Monthly financials'!DK$20,'Calculations - pre operations'!$F$3:$DM$3,'Calculations - pre operations'!$F109:$DM109)+LOOKUP('Monthly financials'!DK$20,'Calculations - pre operations'!$F$3:$DM$3,'Calculations - pre operations'!$F110:$DM110)</f>
        <v>0</v>
      </c>
      <c r="DL169" s="1096">
        <f>LOOKUP('Monthly financials'!DL$20,'Calculations - pre operations'!$F$3:$DM$3,'Calculations - pre operations'!$F109:$DM109)+LOOKUP('Monthly financials'!DL$20,'Calculations - pre operations'!$F$3:$DM$3,'Calculations - pre operations'!$F110:$DM110)</f>
        <v>0</v>
      </c>
      <c r="DM169" s="1096">
        <f>LOOKUP('Monthly financials'!DM$20,'Calculations - pre operations'!$F$3:$DM$3,'Calculations - pre operations'!$F109:$DM109)+LOOKUP('Monthly financials'!DM$20,'Calculations - pre operations'!$F$3:$DM$3,'Calculations - pre operations'!$F110:$DM110)</f>
        <v>0</v>
      </c>
      <c r="DN169" s="1096">
        <f>LOOKUP('Monthly financials'!DN$20,'Calculations - pre operations'!$F$3:$DM$3,'Calculations - pre operations'!$F109:$DM109)+LOOKUP('Monthly financials'!DN$20,'Calculations - pre operations'!$F$3:$DM$3,'Calculations - pre operations'!$F110:$DM110)</f>
        <v>0</v>
      </c>
      <c r="DO169" s="1096">
        <f>LOOKUP('Monthly financials'!DO$20,'Calculations - pre operations'!$F$3:$DM$3,'Calculations - pre operations'!$F109:$DM109)+LOOKUP('Monthly financials'!DO$20,'Calculations - pre operations'!$F$3:$DM$3,'Calculations - pre operations'!$F110:$DM110)</f>
        <v>0</v>
      </c>
      <c r="DP169" s="1096">
        <f>LOOKUP('Monthly financials'!DP$20,'Calculations - pre operations'!$F$3:$DM$3,'Calculations - pre operations'!$F109:$DM109)+LOOKUP('Monthly financials'!DP$20,'Calculations - pre operations'!$F$3:$DM$3,'Calculations - pre operations'!$F110:$DM110)</f>
        <v>0</v>
      </c>
      <c r="DQ169" s="1096">
        <f>LOOKUP('Monthly financials'!DQ$20,'Calculations - pre operations'!$F$3:$DM$3,'Calculations - pre operations'!$F109:$DM109)+LOOKUP('Monthly financials'!DQ$20,'Calculations - pre operations'!$F$3:$DM$3,'Calculations - pre operations'!$F110:$DM110)</f>
        <v>0</v>
      </c>
      <c r="DR169" s="1096">
        <f>LOOKUP('Monthly financials'!DR$20,'Calculations - pre operations'!$F$3:$DM$3,'Calculations - pre operations'!$F109:$DM109)+LOOKUP('Monthly financials'!DR$20,'Calculations - pre operations'!$F$3:$DM$3,'Calculations - pre operations'!$F110:$DM110)</f>
        <v>0</v>
      </c>
      <c r="DS169" s="1096">
        <f>LOOKUP('Monthly financials'!DS$20,'Calculations - pre operations'!$F$3:$DM$3,'Calculations - pre operations'!$F109:$DM109)+LOOKUP('Monthly financials'!DS$20,'Calculations - pre operations'!$F$3:$DM$3,'Calculations - pre operations'!$F110:$DM110)</f>
        <v>0</v>
      </c>
      <c r="DT169" s="1096">
        <f>LOOKUP('Monthly financials'!DT$20,'Calculations - pre operations'!$F$3:$DM$3,'Calculations - pre operations'!$F109:$DM109)+LOOKUP('Monthly financials'!DT$20,'Calculations - pre operations'!$F$3:$DM$3,'Calculations - pre operations'!$F110:$DM110)</f>
        <v>0</v>
      </c>
      <c r="DU169" s="1096">
        <f>LOOKUP('Monthly financials'!DU$20,'Calculations - pre operations'!$F$3:$DM$3,'Calculations - pre operations'!$F109:$DM109)+LOOKUP('Monthly financials'!DU$20,'Calculations - pre operations'!$F$3:$DM$3,'Calculations - pre operations'!$F110:$DM110)</f>
        <v>0</v>
      </c>
    </row>
    <row r="170" spans="1:126" s="81" customFormat="1" x14ac:dyDescent="0.25">
      <c r="A170" s="995" t="s">
        <v>1032</v>
      </c>
      <c r="C170" s="207" t="s">
        <v>61</v>
      </c>
      <c r="E170" s="1096">
        <f t="shared" si="154"/>
        <v>229388.33592630341</v>
      </c>
      <c r="G170" s="1096">
        <f>LOOKUP('Monthly financials'!G$20,'Calculations - pre operations'!$F$3:$DM$3,'Calculations - pre operations'!$F118:$DM118)</f>
        <v>27872.177488803391</v>
      </c>
      <c r="H170" s="1096">
        <f>LOOKUP('Monthly financials'!H$20,'Calculations - pre operations'!$F$3:$DM$3,'Calculations - pre operations'!$F118:$DM118)</f>
        <v>6125</v>
      </c>
      <c r="I170" s="1096">
        <f>LOOKUP('Monthly financials'!I$20,'Calculations - pre operations'!$F$3:$DM$3,'Calculations - pre operations'!$F118:$DM118)</f>
        <v>13292.75</v>
      </c>
      <c r="J170" s="1096">
        <f>LOOKUP('Monthly financials'!J$20,'Calculations - pre operations'!$F$3:$DM$3,'Calculations - pre operations'!$F118:$DM118)</f>
        <v>4750</v>
      </c>
      <c r="K170" s="1096">
        <f>LOOKUP('Monthly financials'!K$20,'Calculations - pre operations'!$F$3:$DM$3,'Calculations - pre operations'!$F118:$DM118)</f>
        <v>12384.0625</v>
      </c>
      <c r="L170" s="1096">
        <f>LOOKUP('Monthly financials'!L$20,'Calculations - pre operations'!$F$3:$DM$3,'Calculations - pre operations'!$F118:$DM118)</f>
        <v>28471.9375</v>
      </c>
      <c r="M170" s="1096">
        <f>LOOKUP('Monthly financials'!M$20,'Calculations - pre operations'!$F$3:$DM$3,'Calculations - pre operations'!$F118:$DM118)</f>
        <v>59297.4375</v>
      </c>
      <c r="N170" s="1096">
        <f>LOOKUP('Monthly financials'!N$20,'Calculations - pre operations'!$F$3:$DM$3,'Calculations - pre operations'!$F118:$DM118)</f>
        <v>13671.1875</v>
      </c>
      <c r="O170" s="1096">
        <f>LOOKUP('Monthly financials'!O$20,'Calculations - pre operations'!$F$3:$DM$3,'Calculations - pre operations'!$F118:$DM118)</f>
        <v>40940.5625</v>
      </c>
      <c r="P170" s="1096">
        <f>LOOKUP('Monthly financials'!P$20,'Calculations - pre operations'!$F$3:$DM$3,'Calculations - pre operations'!$F118:$DM118)</f>
        <v>7220</v>
      </c>
      <c r="Q170" s="1096">
        <f>LOOKUP('Monthly financials'!Q$20,'Calculations - pre operations'!$F$3:$DM$3,'Calculations - pre operations'!$F118:$DM118)</f>
        <v>1750</v>
      </c>
      <c r="R170" s="1096">
        <f>LOOKUP('Monthly financials'!R$20,'Calculations - pre operations'!$F$3:$DM$3,'Calculations - pre operations'!$F118:$DM118)</f>
        <v>13613.2209375</v>
      </c>
      <c r="S170" s="1096">
        <f>LOOKUP('Monthly financials'!S$20,'Calculations - pre operations'!$F$3:$DM$3,'Calculations - pre operations'!$F118:$DM118)</f>
        <v>0</v>
      </c>
      <c r="T170" s="1096">
        <f>LOOKUP('Monthly financials'!T$20,'Calculations - pre operations'!$F$3:$DM$3,'Calculations - pre operations'!$F118:$DM118)</f>
        <v>0</v>
      </c>
      <c r="U170" s="1096">
        <f>LOOKUP('Monthly financials'!U$20,'Calculations - pre operations'!$F$3:$DM$3,'Calculations - pre operations'!$F118:$DM118)</f>
        <v>0</v>
      </c>
      <c r="V170" s="1096">
        <f>LOOKUP('Monthly financials'!V$20,'Calculations - pre operations'!$F$3:$DM$3,'Calculations - pre operations'!$F118:$DM118)</f>
        <v>0</v>
      </c>
      <c r="W170" s="1096">
        <f>LOOKUP('Monthly financials'!W$20,'Calculations - pre operations'!$F$3:$DM$3,'Calculations - pre operations'!$F118:$DM118)</f>
        <v>0</v>
      </c>
      <c r="X170" s="1096">
        <f>LOOKUP('Monthly financials'!X$20,'Calculations - pre operations'!$F$3:$DM$3,'Calculations - pre operations'!$F118:$DM118)</f>
        <v>0</v>
      </c>
      <c r="Y170" s="1096">
        <f>LOOKUP('Monthly financials'!Y$20,'Calculations - pre operations'!$F$3:$DM$3,'Calculations - pre operations'!$F118:$DM118)</f>
        <v>0</v>
      </c>
      <c r="Z170" s="1096">
        <f>LOOKUP('Monthly financials'!Z$20,'Calculations - pre operations'!$F$3:$DM$3,'Calculations - pre operations'!$F118:$DM118)</f>
        <v>0</v>
      </c>
      <c r="AA170" s="1096">
        <f>LOOKUP('Monthly financials'!AA$20,'Calculations - pre operations'!$F$3:$DM$3,'Calculations - pre operations'!$F118:$DM118)</f>
        <v>0</v>
      </c>
      <c r="AB170" s="1096">
        <f>LOOKUP('Monthly financials'!AB$20,'Calculations - pre operations'!$F$3:$DM$3,'Calculations - pre operations'!$F118:$DM118)</f>
        <v>0</v>
      </c>
      <c r="AC170" s="1096">
        <f>LOOKUP('Monthly financials'!AC$20,'Calculations - pre operations'!$F$3:$DM$3,'Calculations - pre operations'!$F118:$DM118)</f>
        <v>0</v>
      </c>
      <c r="AD170" s="1096">
        <f>LOOKUP('Monthly financials'!AD$20,'Calculations - pre operations'!$F$3:$DM$3,'Calculations - pre operations'!$F118:$DM118)</f>
        <v>0</v>
      </c>
      <c r="AE170" s="1096">
        <f>LOOKUP('Monthly financials'!AE$20,'Calculations - pre operations'!$F$3:$DM$3,'Calculations - pre operations'!$F118:$DM118)</f>
        <v>0</v>
      </c>
      <c r="AF170" s="1096">
        <f>LOOKUP('Monthly financials'!AF$20,'Calculations - pre operations'!$F$3:$DM$3,'Calculations - pre operations'!$F118:$DM118)</f>
        <v>0</v>
      </c>
      <c r="AG170" s="1096">
        <f>LOOKUP('Monthly financials'!AG$20,'Calculations - pre operations'!$F$3:$DM$3,'Calculations - pre operations'!$F118:$DM118)</f>
        <v>0</v>
      </c>
      <c r="AH170" s="1096">
        <f>LOOKUP('Monthly financials'!AH$20,'Calculations - pre operations'!$F$3:$DM$3,'Calculations - pre operations'!$F118:$DM118)</f>
        <v>0</v>
      </c>
      <c r="AI170" s="1096">
        <f>LOOKUP('Monthly financials'!AI$20,'Calculations - pre operations'!$F$3:$DM$3,'Calculations - pre operations'!$F118:$DM118)</f>
        <v>0</v>
      </c>
      <c r="AJ170" s="1096">
        <f>LOOKUP('Monthly financials'!AJ$20,'Calculations - pre operations'!$F$3:$DM$3,'Calculations - pre operations'!$F118:$DM118)</f>
        <v>0</v>
      </c>
      <c r="AK170" s="1096">
        <f>LOOKUP('Monthly financials'!AK$20,'Calculations - pre operations'!$F$3:$DM$3,'Calculations - pre operations'!$F118:$DM118)</f>
        <v>0</v>
      </c>
      <c r="AL170" s="1096">
        <f>LOOKUP('Monthly financials'!AL$20,'Calculations - pre operations'!$F$3:$DM$3,'Calculations - pre operations'!$F118:$DM118)</f>
        <v>0</v>
      </c>
      <c r="AM170" s="1096">
        <f>LOOKUP('Monthly financials'!AM$20,'Calculations - pre operations'!$F$3:$DM$3,'Calculations - pre operations'!$F118:$DM118)</f>
        <v>0</v>
      </c>
      <c r="AN170" s="1096">
        <f>LOOKUP('Monthly financials'!AN$20,'Calculations - pre operations'!$F$3:$DM$3,'Calculations - pre operations'!$F118:$DM118)</f>
        <v>0</v>
      </c>
      <c r="AO170" s="1096">
        <f>LOOKUP('Monthly financials'!AO$20,'Calculations - pre operations'!$F$3:$DM$3,'Calculations - pre operations'!$F118:$DM118)</f>
        <v>0</v>
      </c>
      <c r="AP170" s="1096">
        <f>LOOKUP('Monthly financials'!AP$20,'Calculations - pre operations'!$F$3:$DM$3,'Calculations - pre operations'!$F118:$DM118)</f>
        <v>0</v>
      </c>
      <c r="AQ170" s="1096">
        <f>LOOKUP('Monthly financials'!AQ$20,'Calculations - pre operations'!$F$3:$DM$3,'Calculations - pre operations'!$F118:$DM118)</f>
        <v>0</v>
      </c>
      <c r="AR170" s="1096">
        <f>LOOKUP('Monthly financials'!AR$20,'Calculations - pre operations'!$F$3:$DM$3,'Calculations - pre operations'!$F118:$DM118)</f>
        <v>0</v>
      </c>
      <c r="AS170" s="1096">
        <f>LOOKUP('Monthly financials'!AS$20,'Calculations - pre operations'!$F$3:$DM$3,'Calculations - pre operations'!$F118:$DM118)</f>
        <v>0</v>
      </c>
      <c r="AT170" s="1096">
        <f>LOOKUP('Monthly financials'!AT$20,'Calculations - pre operations'!$F$3:$DM$3,'Calculations - pre operations'!$F118:$DM118)</f>
        <v>0</v>
      </c>
      <c r="AU170" s="1096">
        <f>LOOKUP('Monthly financials'!AU$20,'Calculations - pre operations'!$F$3:$DM$3,'Calculations - pre operations'!$F118:$DM118)</f>
        <v>0</v>
      </c>
      <c r="AV170" s="1096">
        <f>LOOKUP('Monthly financials'!AV$20,'Calculations - pre operations'!$F$3:$DM$3,'Calculations - pre operations'!$F118:$DM118)</f>
        <v>0</v>
      </c>
      <c r="AW170" s="1096">
        <f>LOOKUP('Monthly financials'!AW$20,'Calculations - pre operations'!$F$3:$DM$3,'Calculations - pre operations'!$F118:$DM118)</f>
        <v>0</v>
      </c>
      <c r="AX170" s="1096">
        <f>LOOKUP('Monthly financials'!AX$20,'Calculations - pre operations'!$F$3:$DM$3,'Calculations - pre operations'!$F118:$DM118)</f>
        <v>0</v>
      </c>
      <c r="AY170" s="1096">
        <f>LOOKUP('Monthly financials'!AY$20,'Calculations - pre operations'!$F$3:$DM$3,'Calculations - pre operations'!$F118:$DM118)</f>
        <v>0</v>
      </c>
      <c r="AZ170" s="1096">
        <f>LOOKUP('Monthly financials'!AZ$20,'Calculations - pre operations'!$F$3:$DM$3,'Calculations - pre operations'!$F118:$DM118)</f>
        <v>0</v>
      </c>
      <c r="BA170" s="1096">
        <f>LOOKUP('Monthly financials'!BA$20,'Calculations - pre operations'!$F$3:$DM$3,'Calculations - pre operations'!$F118:$DM118)</f>
        <v>0</v>
      </c>
      <c r="BB170" s="1096">
        <f>LOOKUP('Monthly financials'!BB$20,'Calculations - pre operations'!$F$3:$DM$3,'Calculations - pre operations'!$F118:$DM118)</f>
        <v>0</v>
      </c>
      <c r="BC170" s="1096">
        <f>LOOKUP('Monthly financials'!BC$20,'Calculations - pre operations'!$F$3:$DM$3,'Calculations - pre operations'!$F118:$DM118)</f>
        <v>0</v>
      </c>
      <c r="BD170" s="1096">
        <f>LOOKUP('Monthly financials'!BD$20,'Calculations - pre operations'!$F$3:$DM$3,'Calculations - pre operations'!$F118:$DM118)</f>
        <v>0</v>
      </c>
      <c r="BE170" s="1096">
        <f>LOOKUP('Monthly financials'!BE$20,'Calculations - pre operations'!$F$3:$DM$3,'Calculations - pre operations'!$F118:$DM118)</f>
        <v>0</v>
      </c>
      <c r="BF170" s="1096">
        <f>LOOKUP('Monthly financials'!BF$20,'Calculations - pre operations'!$F$3:$DM$3,'Calculations - pre operations'!$F118:$DM118)</f>
        <v>0</v>
      </c>
      <c r="BG170" s="1096">
        <f>LOOKUP('Monthly financials'!BG$20,'Calculations - pre operations'!$F$3:$DM$3,'Calculations - pre operations'!$F118:$DM118)</f>
        <v>0</v>
      </c>
      <c r="BH170" s="1096">
        <f>LOOKUP('Monthly financials'!BH$20,'Calculations - pre operations'!$F$3:$DM$3,'Calculations - pre operations'!$F118:$DM118)</f>
        <v>0</v>
      </c>
      <c r="BI170" s="1096">
        <f>LOOKUP('Monthly financials'!BI$20,'Calculations - pre operations'!$F$3:$DM$3,'Calculations - pre operations'!$F118:$DM118)</f>
        <v>0</v>
      </c>
      <c r="BJ170" s="1096">
        <f>LOOKUP('Monthly financials'!BJ$20,'Calculations - pre operations'!$F$3:$DM$3,'Calculations - pre operations'!$F118:$DM118)</f>
        <v>0</v>
      </c>
      <c r="BK170" s="1096">
        <f>LOOKUP('Monthly financials'!BK$20,'Calculations - pre operations'!$F$3:$DM$3,'Calculations - pre operations'!$F118:$DM118)</f>
        <v>0</v>
      </c>
      <c r="BL170" s="1096">
        <f>LOOKUP('Monthly financials'!BL$20,'Calculations - pre operations'!$F$3:$DM$3,'Calculations - pre operations'!$F118:$DM118)</f>
        <v>0</v>
      </c>
      <c r="BM170" s="1096">
        <f>LOOKUP('Monthly financials'!BM$20,'Calculations - pre operations'!$F$3:$DM$3,'Calculations - pre operations'!$F118:$DM118)</f>
        <v>0</v>
      </c>
      <c r="BN170" s="1096">
        <f>LOOKUP('Monthly financials'!BN$20,'Calculations - pre operations'!$F$3:$DM$3,'Calculations - pre operations'!$F118:$DM118)</f>
        <v>0</v>
      </c>
      <c r="BO170" s="1096">
        <f>LOOKUP('Monthly financials'!BO$20,'Calculations - pre operations'!$F$3:$DM$3,'Calculations - pre operations'!$F118:$DM118)</f>
        <v>0</v>
      </c>
      <c r="BP170" s="1096">
        <f>LOOKUP('Monthly financials'!BP$20,'Calculations - pre operations'!$F$3:$DM$3,'Calculations - pre operations'!$F118:$DM118)</f>
        <v>0</v>
      </c>
      <c r="BQ170" s="1096">
        <f>LOOKUP('Monthly financials'!BQ$20,'Calculations - pre operations'!$F$3:$DM$3,'Calculations - pre operations'!$F118:$DM118)</f>
        <v>0</v>
      </c>
      <c r="BR170" s="1096">
        <f>LOOKUP('Monthly financials'!BR$20,'Calculations - pre operations'!$F$3:$DM$3,'Calculations - pre operations'!$F118:$DM118)</f>
        <v>0</v>
      </c>
      <c r="BS170" s="1096">
        <f>LOOKUP('Monthly financials'!BS$20,'Calculations - pre operations'!$F$3:$DM$3,'Calculations - pre operations'!$F118:$DM118)</f>
        <v>0</v>
      </c>
      <c r="BT170" s="1096">
        <f>LOOKUP('Monthly financials'!BT$20,'Calculations - pre operations'!$F$3:$DM$3,'Calculations - pre operations'!$F118:$DM118)</f>
        <v>0</v>
      </c>
      <c r="BU170" s="1096">
        <f>LOOKUP('Monthly financials'!BU$20,'Calculations - pre operations'!$F$3:$DM$3,'Calculations - pre operations'!$F118:$DM118)</f>
        <v>0</v>
      </c>
      <c r="BV170" s="1096">
        <f>LOOKUP('Monthly financials'!BV$20,'Calculations - pre operations'!$F$3:$DM$3,'Calculations - pre operations'!$F118:$DM118)</f>
        <v>0</v>
      </c>
      <c r="BW170" s="1096">
        <f>LOOKUP('Monthly financials'!BW$20,'Calculations - pre operations'!$F$3:$DM$3,'Calculations - pre operations'!$F118:$DM118)</f>
        <v>0</v>
      </c>
      <c r="BX170" s="1096">
        <f>LOOKUP('Monthly financials'!BX$20,'Calculations - pre operations'!$F$3:$DM$3,'Calculations - pre operations'!$F118:$DM118)</f>
        <v>0</v>
      </c>
      <c r="BY170" s="1096">
        <f>LOOKUP('Monthly financials'!BY$20,'Calculations - pre operations'!$F$3:$DM$3,'Calculations - pre operations'!$F118:$DM118)</f>
        <v>0</v>
      </c>
      <c r="BZ170" s="1096">
        <f>LOOKUP('Monthly financials'!BZ$20,'Calculations - pre operations'!$F$3:$DM$3,'Calculations - pre operations'!$F118:$DM118)</f>
        <v>0</v>
      </c>
      <c r="CA170" s="1096">
        <f>LOOKUP('Monthly financials'!CA$20,'Calculations - pre operations'!$F$3:$DM$3,'Calculations - pre operations'!$F118:$DM118)</f>
        <v>0</v>
      </c>
      <c r="CB170" s="1096">
        <f>LOOKUP('Monthly financials'!CB$20,'Calculations - pre operations'!$F$3:$DM$3,'Calculations - pre operations'!$F118:$DM118)</f>
        <v>0</v>
      </c>
      <c r="CC170" s="1096">
        <f>LOOKUP('Monthly financials'!CC$20,'Calculations - pre operations'!$F$3:$DM$3,'Calculations - pre operations'!$F118:$DM118)</f>
        <v>0</v>
      </c>
      <c r="CD170" s="1096">
        <f>LOOKUP('Monthly financials'!CD$20,'Calculations - pre operations'!$F$3:$DM$3,'Calculations - pre operations'!$F118:$DM118)</f>
        <v>0</v>
      </c>
      <c r="CE170" s="1096">
        <f>LOOKUP('Monthly financials'!CE$20,'Calculations - pre operations'!$F$3:$DM$3,'Calculations - pre operations'!$F118:$DM118)</f>
        <v>0</v>
      </c>
      <c r="CF170" s="1096">
        <f>LOOKUP('Monthly financials'!CF$20,'Calculations - pre operations'!$F$3:$DM$3,'Calculations - pre operations'!$F118:$DM118)</f>
        <v>0</v>
      </c>
      <c r="CG170" s="1096">
        <f>LOOKUP('Monthly financials'!CG$20,'Calculations - pre operations'!$F$3:$DM$3,'Calculations - pre operations'!$F118:$DM118)</f>
        <v>0</v>
      </c>
      <c r="CH170" s="1096">
        <f>LOOKUP('Monthly financials'!CH$20,'Calculations - pre operations'!$F$3:$DM$3,'Calculations - pre operations'!$F118:$DM118)</f>
        <v>0</v>
      </c>
      <c r="CI170" s="1096">
        <f>LOOKUP('Monthly financials'!CI$20,'Calculations - pre operations'!$F$3:$DM$3,'Calculations - pre operations'!$F118:$DM118)</f>
        <v>0</v>
      </c>
      <c r="CJ170" s="1096">
        <f>LOOKUP('Monthly financials'!CJ$20,'Calculations - pre operations'!$F$3:$DM$3,'Calculations - pre operations'!$F118:$DM118)</f>
        <v>0</v>
      </c>
      <c r="CK170" s="1096">
        <f>LOOKUP('Monthly financials'!CK$20,'Calculations - pre operations'!$F$3:$DM$3,'Calculations - pre operations'!$F118:$DM118)</f>
        <v>0</v>
      </c>
      <c r="CL170" s="1096">
        <f>LOOKUP('Monthly financials'!CL$20,'Calculations - pre operations'!$F$3:$DM$3,'Calculations - pre operations'!$F118:$DM118)</f>
        <v>0</v>
      </c>
      <c r="CM170" s="1096">
        <f>LOOKUP('Monthly financials'!CM$20,'Calculations - pre operations'!$F$3:$DM$3,'Calculations - pre operations'!$F118:$DM118)</f>
        <v>0</v>
      </c>
      <c r="CN170" s="1096">
        <f>LOOKUP('Monthly financials'!CN$20,'Calculations - pre operations'!$F$3:$DM$3,'Calculations - pre operations'!$F118:$DM118)</f>
        <v>0</v>
      </c>
      <c r="CO170" s="1096">
        <f>LOOKUP('Monthly financials'!CO$20,'Calculations - pre operations'!$F$3:$DM$3,'Calculations - pre operations'!$F118:$DM118)</f>
        <v>0</v>
      </c>
      <c r="CP170" s="1096">
        <f>LOOKUP('Monthly financials'!CP$20,'Calculations - pre operations'!$F$3:$DM$3,'Calculations - pre operations'!$F118:$DM118)</f>
        <v>0</v>
      </c>
      <c r="CQ170" s="1096">
        <f>LOOKUP('Monthly financials'!CQ$20,'Calculations - pre operations'!$F$3:$DM$3,'Calculations - pre operations'!$F118:$DM118)</f>
        <v>0</v>
      </c>
      <c r="CR170" s="1096">
        <f>LOOKUP('Monthly financials'!CR$20,'Calculations - pre operations'!$F$3:$DM$3,'Calculations - pre operations'!$F118:$DM118)</f>
        <v>0</v>
      </c>
      <c r="CS170" s="1096">
        <f>LOOKUP('Monthly financials'!CS$20,'Calculations - pre operations'!$F$3:$DM$3,'Calculations - pre operations'!$F118:$DM118)</f>
        <v>0</v>
      </c>
      <c r="CT170" s="1096">
        <f>LOOKUP('Monthly financials'!CT$20,'Calculations - pre operations'!$F$3:$DM$3,'Calculations - pre operations'!$F118:$DM118)</f>
        <v>0</v>
      </c>
      <c r="CU170" s="1096">
        <f>LOOKUP('Monthly financials'!CU$20,'Calculations - pre operations'!$F$3:$DM$3,'Calculations - pre operations'!$F118:$DM118)</f>
        <v>0</v>
      </c>
      <c r="CV170" s="1096">
        <f>LOOKUP('Monthly financials'!CV$20,'Calculations - pre operations'!$F$3:$DM$3,'Calculations - pre operations'!$F118:$DM118)</f>
        <v>0</v>
      </c>
      <c r="CW170" s="1096">
        <f>LOOKUP('Monthly financials'!CW$20,'Calculations - pre operations'!$F$3:$DM$3,'Calculations - pre operations'!$F118:$DM118)</f>
        <v>0</v>
      </c>
      <c r="CX170" s="1096">
        <f>LOOKUP('Monthly financials'!CX$20,'Calculations - pre operations'!$F$3:$DM$3,'Calculations - pre operations'!$F118:$DM118)</f>
        <v>0</v>
      </c>
      <c r="CY170" s="1096">
        <f>LOOKUP('Monthly financials'!CY$20,'Calculations - pre operations'!$F$3:$DM$3,'Calculations - pre operations'!$F118:$DM118)</f>
        <v>0</v>
      </c>
      <c r="CZ170" s="1096">
        <f>LOOKUP('Monthly financials'!CZ$20,'Calculations - pre operations'!$F$3:$DM$3,'Calculations - pre operations'!$F118:$DM118)</f>
        <v>0</v>
      </c>
      <c r="DA170" s="1096">
        <f>LOOKUP('Monthly financials'!DA$20,'Calculations - pre operations'!$F$3:$DM$3,'Calculations - pre operations'!$F118:$DM118)</f>
        <v>0</v>
      </c>
      <c r="DB170" s="1096">
        <f>LOOKUP('Monthly financials'!DB$20,'Calculations - pre operations'!$F$3:$DM$3,'Calculations - pre operations'!$F118:$DM118)</f>
        <v>0</v>
      </c>
      <c r="DC170" s="1096">
        <f>LOOKUP('Monthly financials'!DC$20,'Calculations - pre operations'!$F$3:$DM$3,'Calculations - pre operations'!$F118:$DM118)</f>
        <v>0</v>
      </c>
      <c r="DD170" s="1096">
        <f>LOOKUP('Monthly financials'!DD$20,'Calculations - pre operations'!$F$3:$DM$3,'Calculations - pre operations'!$F118:$DM118)</f>
        <v>0</v>
      </c>
      <c r="DE170" s="1096">
        <f>LOOKUP('Monthly financials'!DE$20,'Calculations - pre operations'!$F$3:$DM$3,'Calculations - pre operations'!$F118:$DM118)</f>
        <v>0</v>
      </c>
      <c r="DF170" s="1096">
        <f>LOOKUP('Monthly financials'!DF$20,'Calculations - pre operations'!$F$3:$DM$3,'Calculations - pre operations'!$F118:$DM118)</f>
        <v>0</v>
      </c>
      <c r="DG170" s="1096">
        <f>LOOKUP('Monthly financials'!DG$20,'Calculations - pre operations'!$F$3:$DM$3,'Calculations - pre operations'!$F118:$DM118)</f>
        <v>0</v>
      </c>
      <c r="DH170" s="1096">
        <f>LOOKUP('Monthly financials'!DH$20,'Calculations - pre operations'!$F$3:$DM$3,'Calculations - pre operations'!$F118:$DM118)</f>
        <v>0</v>
      </c>
      <c r="DI170" s="1096">
        <f>LOOKUP('Monthly financials'!DI$20,'Calculations - pre operations'!$F$3:$DM$3,'Calculations - pre operations'!$F118:$DM118)</f>
        <v>0</v>
      </c>
      <c r="DJ170" s="1096">
        <f>LOOKUP('Monthly financials'!DJ$20,'Calculations - pre operations'!$F$3:$DM$3,'Calculations - pre operations'!$F118:$DM118)</f>
        <v>0</v>
      </c>
      <c r="DK170" s="1096">
        <f>LOOKUP('Monthly financials'!DK$20,'Calculations - pre operations'!$F$3:$DM$3,'Calculations - pre operations'!$F118:$DM118)</f>
        <v>0</v>
      </c>
      <c r="DL170" s="1096">
        <f>LOOKUP('Monthly financials'!DL$20,'Calculations - pre operations'!$F$3:$DM$3,'Calculations - pre operations'!$F118:$DM118)</f>
        <v>0</v>
      </c>
      <c r="DM170" s="1096">
        <f>LOOKUP('Monthly financials'!DM$20,'Calculations - pre operations'!$F$3:$DM$3,'Calculations - pre operations'!$F118:$DM118)</f>
        <v>0</v>
      </c>
      <c r="DN170" s="1096">
        <f>LOOKUP('Monthly financials'!DN$20,'Calculations - pre operations'!$F$3:$DM$3,'Calculations - pre operations'!$F118:$DM118)</f>
        <v>0</v>
      </c>
      <c r="DO170" s="1096">
        <f>LOOKUP('Monthly financials'!DO$20,'Calculations - pre operations'!$F$3:$DM$3,'Calculations - pre operations'!$F118:$DM118)</f>
        <v>0</v>
      </c>
      <c r="DP170" s="1096">
        <f>LOOKUP('Monthly financials'!DP$20,'Calculations - pre operations'!$F$3:$DM$3,'Calculations - pre operations'!$F118:$DM118)</f>
        <v>0</v>
      </c>
      <c r="DQ170" s="1096">
        <f>LOOKUP('Monthly financials'!DQ$20,'Calculations - pre operations'!$F$3:$DM$3,'Calculations - pre operations'!$F118:$DM118)</f>
        <v>0</v>
      </c>
      <c r="DR170" s="1096">
        <f>LOOKUP('Monthly financials'!DR$20,'Calculations - pre operations'!$F$3:$DM$3,'Calculations - pre operations'!$F118:$DM118)</f>
        <v>0</v>
      </c>
      <c r="DS170" s="1096">
        <f>LOOKUP('Monthly financials'!DS$20,'Calculations - pre operations'!$F$3:$DM$3,'Calculations - pre operations'!$F118:$DM118)</f>
        <v>0</v>
      </c>
      <c r="DT170" s="1096">
        <f>LOOKUP('Monthly financials'!DT$20,'Calculations - pre operations'!$F$3:$DM$3,'Calculations - pre operations'!$F118:$DM118)</f>
        <v>0</v>
      </c>
      <c r="DU170" s="1096">
        <f>LOOKUP('Monthly financials'!DU$20,'Calculations - pre operations'!$F$3:$DM$3,'Calculations - pre operations'!$F118:$DM118)</f>
        <v>0</v>
      </c>
    </row>
    <row r="171" spans="1:126" s="81" customFormat="1" ht="6" customHeight="1" x14ac:dyDescent="0.25">
      <c r="C171" s="207"/>
    </row>
    <row r="172" spans="1:126" s="755" customFormat="1" x14ac:dyDescent="0.25">
      <c r="B172" s="205"/>
      <c r="C172" s="205" t="s">
        <v>71</v>
      </c>
      <c r="D172" s="205"/>
      <c r="E172" s="205"/>
      <c r="F172" s="205"/>
      <c r="G172" s="754" t="b">
        <f ca="1">IF(ABS(G$142+G$143+G$162+G$163+G$144+SUM(G$166:G$170))&lt;1,TRUE,FALSE)</f>
        <v>1</v>
      </c>
      <c r="H172" s="754" t="b">
        <f t="shared" ref="H172:BS172" ca="1" si="155">IF(ABS(H$142+H$143+H$162+H$163+H$144+SUM(H$166:H$170))&lt;1,TRUE,FALSE)</f>
        <v>1</v>
      </c>
      <c r="I172" s="754" t="b">
        <f t="shared" ca="1" si="155"/>
        <v>1</v>
      </c>
      <c r="J172" s="754" t="b">
        <f t="shared" ca="1" si="155"/>
        <v>1</v>
      </c>
      <c r="K172" s="754" t="b">
        <f t="shared" ca="1" si="155"/>
        <v>1</v>
      </c>
      <c r="L172" s="754" t="b">
        <f t="shared" ca="1" si="155"/>
        <v>1</v>
      </c>
      <c r="M172" s="754" t="b">
        <f t="shared" ca="1" si="155"/>
        <v>1</v>
      </c>
      <c r="N172" s="754" t="b">
        <f t="shared" ca="1" si="155"/>
        <v>1</v>
      </c>
      <c r="O172" s="754" t="b">
        <f t="shared" ca="1" si="155"/>
        <v>1</v>
      </c>
      <c r="P172" s="754" t="b">
        <f t="shared" ca="1" si="155"/>
        <v>1</v>
      </c>
      <c r="Q172" s="754" t="b">
        <f t="shared" ca="1" si="155"/>
        <v>1</v>
      </c>
      <c r="R172" s="754" t="b">
        <f t="shared" ca="1" si="155"/>
        <v>1</v>
      </c>
      <c r="S172" s="754" t="b">
        <f t="shared" ca="1" si="155"/>
        <v>1</v>
      </c>
      <c r="T172" s="754" t="b">
        <f t="shared" ca="1" si="155"/>
        <v>1</v>
      </c>
      <c r="U172" s="754" t="b">
        <f t="shared" ca="1" si="155"/>
        <v>1</v>
      </c>
      <c r="V172" s="754" t="b">
        <f t="shared" ca="1" si="155"/>
        <v>1</v>
      </c>
      <c r="W172" s="754" t="b">
        <f t="shared" ca="1" si="155"/>
        <v>1</v>
      </c>
      <c r="X172" s="754" t="b">
        <f t="shared" ca="1" si="155"/>
        <v>1</v>
      </c>
      <c r="Y172" s="754" t="b">
        <f t="shared" ca="1" si="155"/>
        <v>1</v>
      </c>
      <c r="Z172" s="754" t="b">
        <f t="shared" ca="1" si="155"/>
        <v>1</v>
      </c>
      <c r="AA172" s="754" t="b">
        <f t="shared" ca="1" si="155"/>
        <v>1</v>
      </c>
      <c r="AB172" s="754" t="b">
        <f t="shared" ca="1" si="155"/>
        <v>1</v>
      </c>
      <c r="AC172" s="754" t="b">
        <f t="shared" ca="1" si="155"/>
        <v>1</v>
      </c>
      <c r="AD172" s="754" t="b">
        <f t="shared" ca="1" si="155"/>
        <v>1</v>
      </c>
      <c r="AE172" s="754" t="b">
        <f t="shared" ca="1" si="155"/>
        <v>1</v>
      </c>
      <c r="AF172" s="754" t="b">
        <f t="shared" ca="1" si="155"/>
        <v>1</v>
      </c>
      <c r="AG172" s="754" t="b">
        <f t="shared" ca="1" si="155"/>
        <v>1</v>
      </c>
      <c r="AH172" s="754" t="b">
        <f t="shared" ca="1" si="155"/>
        <v>1</v>
      </c>
      <c r="AI172" s="754" t="b">
        <f t="shared" ca="1" si="155"/>
        <v>1</v>
      </c>
      <c r="AJ172" s="754" t="b">
        <f t="shared" ca="1" si="155"/>
        <v>1</v>
      </c>
      <c r="AK172" s="754" t="b">
        <f t="shared" ca="1" si="155"/>
        <v>1</v>
      </c>
      <c r="AL172" s="754" t="b">
        <f t="shared" ca="1" si="155"/>
        <v>1</v>
      </c>
      <c r="AM172" s="754" t="b">
        <f t="shared" ca="1" si="155"/>
        <v>1</v>
      </c>
      <c r="AN172" s="754" t="b">
        <f t="shared" ca="1" si="155"/>
        <v>1</v>
      </c>
      <c r="AO172" s="754" t="b">
        <f t="shared" ca="1" si="155"/>
        <v>1</v>
      </c>
      <c r="AP172" s="754" t="b">
        <f t="shared" ca="1" si="155"/>
        <v>1</v>
      </c>
      <c r="AQ172" s="754" t="b">
        <f t="shared" ca="1" si="155"/>
        <v>1</v>
      </c>
      <c r="AR172" s="754" t="b">
        <f t="shared" ca="1" si="155"/>
        <v>1</v>
      </c>
      <c r="AS172" s="754" t="b">
        <f t="shared" ca="1" si="155"/>
        <v>1</v>
      </c>
      <c r="AT172" s="754" t="b">
        <f t="shared" ca="1" si="155"/>
        <v>1</v>
      </c>
      <c r="AU172" s="754" t="b">
        <f t="shared" ca="1" si="155"/>
        <v>1</v>
      </c>
      <c r="AV172" s="754" t="b">
        <f t="shared" ca="1" si="155"/>
        <v>1</v>
      </c>
      <c r="AW172" s="754" t="b">
        <f t="shared" ca="1" si="155"/>
        <v>1</v>
      </c>
      <c r="AX172" s="754" t="b">
        <f t="shared" ca="1" si="155"/>
        <v>1</v>
      </c>
      <c r="AY172" s="754" t="b">
        <f t="shared" ca="1" si="155"/>
        <v>1</v>
      </c>
      <c r="AZ172" s="754" t="b">
        <f t="shared" ca="1" si="155"/>
        <v>1</v>
      </c>
      <c r="BA172" s="754" t="b">
        <f t="shared" ca="1" si="155"/>
        <v>1</v>
      </c>
      <c r="BB172" s="754" t="b">
        <f t="shared" ca="1" si="155"/>
        <v>1</v>
      </c>
      <c r="BC172" s="754" t="b">
        <f t="shared" ca="1" si="155"/>
        <v>1</v>
      </c>
      <c r="BD172" s="754" t="b">
        <f t="shared" ca="1" si="155"/>
        <v>1</v>
      </c>
      <c r="BE172" s="754" t="b">
        <f t="shared" ca="1" si="155"/>
        <v>1</v>
      </c>
      <c r="BF172" s="754" t="b">
        <f t="shared" ca="1" si="155"/>
        <v>1</v>
      </c>
      <c r="BG172" s="754" t="b">
        <f t="shared" ca="1" si="155"/>
        <v>1</v>
      </c>
      <c r="BH172" s="754" t="b">
        <f t="shared" ca="1" si="155"/>
        <v>1</v>
      </c>
      <c r="BI172" s="754" t="b">
        <f t="shared" ca="1" si="155"/>
        <v>1</v>
      </c>
      <c r="BJ172" s="754" t="b">
        <f t="shared" ca="1" si="155"/>
        <v>1</v>
      </c>
      <c r="BK172" s="754" t="b">
        <f t="shared" ca="1" si="155"/>
        <v>1</v>
      </c>
      <c r="BL172" s="754" t="b">
        <f t="shared" ca="1" si="155"/>
        <v>1</v>
      </c>
      <c r="BM172" s="754" t="b">
        <f t="shared" ca="1" si="155"/>
        <v>1</v>
      </c>
      <c r="BN172" s="754" t="b">
        <f t="shared" ca="1" si="155"/>
        <v>1</v>
      </c>
      <c r="BO172" s="754" t="b">
        <f t="shared" ca="1" si="155"/>
        <v>1</v>
      </c>
      <c r="BP172" s="754" t="b">
        <f t="shared" ca="1" si="155"/>
        <v>1</v>
      </c>
      <c r="BQ172" s="754" t="b">
        <f t="shared" ca="1" si="155"/>
        <v>1</v>
      </c>
      <c r="BR172" s="754" t="b">
        <f t="shared" ca="1" si="155"/>
        <v>1</v>
      </c>
      <c r="BS172" s="754" t="b">
        <f t="shared" ca="1" si="155"/>
        <v>1</v>
      </c>
      <c r="BT172" s="754" t="b">
        <f t="shared" ref="BT172:DU172" ca="1" si="156">IF(ABS(BT$142+BT$143+BT$162+BT$163+BT$144+SUM(BT$166:BT$170))&lt;1,TRUE,FALSE)</f>
        <v>1</v>
      </c>
      <c r="BU172" s="754" t="b">
        <f t="shared" ca="1" si="156"/>
        <v>1</v>
      </c>
      <c r="BV172" s="754" t="b">
        <f t="shared" ca="1" si="156"/>
        <v>1</v>
      </c>
      <c r="BW172" s="754" t="b">
        <f t="shared" ca="1" si="156"/>
        <v>1</v>
      </c>
      <c r="BX172" s="754" t="b">
        <f t="shared" ca="1" si="156"/>
        <v>1</v>
      </c>
      <c r="BY172" s="754" t="b">
        <f t="shared" ca="1" si="156"/>
        <v>1</v>
      </c>
      <c r="BZ172" s="754" t="b">
        <f t="shared" ca="1" si="156"/>
        <v>1</v>
      </c>
      <c r="CA172" s="754" t="b">
        <f t="shared" ca="1" si="156"/>
        <v>1</v>
      </c>
      <c r="CB172" s="754" t="b">
        <f t="shared" ca="1" si="156"/>
        <v>1</v>
      </c>
      <c r="CC172" s="754" t="b">
        <f t="shared" ca="1" si="156"/>
        <v>1</v>
      </c>
      <c r="CD172" s="754" t="b">
        <f t="shared" ca="1" si="156"/>
        <v>1</v>
      </c>
      <c r="CE172" s="754" t="b">
        <f t="shared" ca="1" si="156"/>
        <v>1</v>
      </c>
      <c r="CF172" s="754" t="b">
        <f t="shared" ca="1" si="156"/>
        <v>1</v>
      </c>
      <c r="CG172" s="754" t="b">
        <f t="shared" ca="1" si="156"/>
        <v>1</v>
      </c>
      <c r="CH172" s="754" t="b">
        <f t="shared" ca="1" si="156"/>
        <v>1</v>
      </c>
      <c r="CI172" s="754" t="b">
        <f t="shared" ca="1" si="156"/>
        <v>1</v>
      </c>
      <c r="CJ172" s="754" t="b">
        <f t="shared" ca="1" si="156"/>
        <v>1</v>
      </c>
      <c r="CK172" s="754" t="b">
        <f t="shared" ca="1" si="156"/>
        <v>1</v>
      </c>
      <c r="CL172" s="754" t="b">
        <f t="shared" ca="1" si="156"/>
        <v>1</v>
      </c>
      <c r="CM172" s="754" t="b">
        <f t="shared" ca="1" si="156"/>
        <v>1</v>
      </c>
      <c r="CN172" s="754" t="b">
        <f t="shared" ca="1" si="156"/>
        <v>1</v>
      </c>
      <c r="CO172" s="754" t="b">
        <f t="shared" ca="1" si="156"/>
        <v>1</v>
      </c>
      <c r="CP172" s="754" t="b">
        <f t="shared" ca="1" si="156"/>
        <v>1</v>
      </c>
      <c r="CQ172" s="754" t="b">
        <f t="shared" ca="1" si="156"/>
        <v>1</v>
      </c>
      <c r="CR172" s="754" t="b">
        <f t="shared" ca="1" si="156"/>
        <v>1</v>
      </c>
      <c r="CS172" s="754" t="b">
        <f t="shared" ca="1" si="156"/>
        <v>1</v>
      </c>
      <c r="CT172" s="754" t="b">
        <f t="shared" ca="1" si="156"/>
        <v>1</v>
      </c>
      <c r="CU172" s="754" t="b">
        <f t="shared" ca="1" si="156"/>
        <v>1</v>
      </c>
      <c r="CV172" s="754" t="b">
        <f t="shared" ca="1" si="156"/>
        <v>1</v>
      </c>
      <c r="CW172" s="754" t="b">
        <f t="shared" ca="1" si="156"/>
        <v>1</v>
      </c>
      <c r="CX172" s="754" t="b">
        <f t="shared" ca="1" si="156"/>
        <v>1</v>
      </c>
      <c r="CY172" s="754" t="b">
        <f t="shared" ca="1" si="156"/>
        <v>1</v>
      </c>
      <c r="CZ172" s="754" t="b">
        <f t="shared" ca="1" si="156"/>
        <v>1</v>
      </c>
      <c r="DA172" s="754" t="b">
        <f t="shared" ca="1" si="156"/>
        <v>1</v>
      </c>
      <c r="DB172" s="754" t="b">
        <f t="shared" ca="1" si="156"/>
        <v>1</v>
      </c>
      <c r="DC172" s="754" t="b">
        <f t="shared" ca="1" si="156"/>
        <v>1</v>
      </c>
      <c r="DD172" s="754" t="b">
        <f t="shared" ca="1" si="156"/>
        <v>1</v>
      </c>
      <c r="DE172" s="754" t="b">
        <f t="shared" ca="1" si="156"/>
        <v>1</v>
      </c>
      <c r="DF172" s="754" t="b">
        <f t="shared" ca="1" si="156"/>
        <v>1</v>
      </c>
      <c r="DG172" s="754" t="b">
        <f t="shared" ca="1" si="156"/>
        <v>1</v>
      </c>
      <c r="DH172" s="754" t="b">
        <f t="shared" ca="1" si="156"/>
        <v>1</v>
      </c>
      <c r="DI172" s="754" t="b">
        <f t="shared" ca="1" si="156"/>
        <v>1</v>
      </c>
      <c r="DJ172" s="754" t="b">
        <f t="shared" ca="1" si="156"/>
        <v>1</v>
      </c>
      <c r="DK172" s="754" t="b">
        <f t="shared" ca="1" si="156"/>
        <v>1</v>
      </c>
      <c r="DL172" s="754" t="b">
        <f t="shared" ca="1" si="156"/>
        <v>1</v>
      </c>
      <c r="DM172" s="754" t="b">
        <f t="shared" ca="1" si="156"/>
        <v>1</v>
      </c>
      <c r="DN172" s="754" t="b">
        <f t="shared" ca="1" si="156"/>
        <v>1</v>
      </c>
      <c r="DO172" s="754" t="b">
        <f t="shared" ca="1" si="156"/>
        <v>1</v>
      </c>
      <c r="DP172" s="754" t="b">
        <f t="shared" ca="1" si="156"/>
        <v>1</v>
      </c>
      <c r="DQ172" s="754" t="b">
        <f t="shared" ca="1" si="156"/>
        <v>1</v>
      </c>
      <c r="DR172" s="754" t="b">
        <f t="shared" ca="1" si="156"/>
        <v>1</v>
      </c>
      <c r="DS172" s="754" t="b">
        <f t="shared" ca="1" si="156"/>
        <v>1</v>
      </c>
      <c r="DT172" s="754" t="b">
        <f t="shared" ca="1" si="156"/>
        <v>1</v>
      </c>
      <c r="DU172" s="754" t="b">
        <f t="shared" ca="1" si="156"/>
        <v>1</v>
      </c>
      <c r="DV172" s="608"/>
    </row>
    <row r="173" spans="1:126" s="81" customFormat="1" ht="4.9000000000000004" customHeight="1" x14ac:dyDescent="0.25">
      <c r="C173" s="207"/>
      <c r="DV173" s="66"/>
    </row>
    <row r="174" spans="1:126" s="115" customFormat="1" ht="15.75" thickBot="1" x14ac:dyDescent="0.3">
      <c r="B174" s="115" t="s">
        <v>554</v>
      </c>
      <c r="C174" s="208"/>
      <c r="E174" s="1104">
        <f t="shared" ref="E174" ca="1" si="157">SUM(G174:DU174)</f>
        <v>135430.28774919407</v>
      </c>
      <c r="G174" s="120">
        <f ca="1">(SUM(G$166:G$170)+G159+SUM(G$162:G$163))</f>
        <v>0</v>
      </c>
      <c r="H174" s="120">
        <f t="shared" ref="H174:BS174" ca="1" si="158">(SUM(H$166:H$170)+H159+SUM(H$162:H$163))</f>
        <v>7.3896444519050419E-13</v>
      </c>
      <c r="I174" s="120">
        <f t="shared" ca="1" si="158"/>
        <v>-2.6716406864579767E-12</v>
      </c>
      <c r="J174" s="120">
        <f t="shared" ca="1" si="158"/>
        <v>-1.1368683772161603E-13</v>
      </c>
      <c r="K174" s="120">
        <f t="shared" ca="1" si="158"/>
        <v>-1.1368683772161603E-12</v>
      </c>
      <c r="L174" s="120">
        <f t="shared" ca="1" si="158"/>
        <v>-5.9117155615240335E-12</v>
      </c>
      <c r="M174" s="120">
        <f t="shared" ca="1" si="158"/>
        <v>-8.6401996668428183E-12</v>
      </c>
      <c r="N174" s="120">
        <f t="shared" ca="1" si="158"/>
        <v>1.3642420526593924E-12</v>
      </c>
      <c r="O174" s="120">
        <f t="shared" ca="1" si="158"/>
        <v>1.9554136088117957E-11</v>
      </c>
      <c r="P174" s="120">
        <f t="shared" ca="1" si="158"/>
        <v>1.3642420526593924E-12</v>
      </c>
      <c r="Q174" s="120">
        <f t="shared" ca="1" si="158"/>
        <v>-4.5474735088646412E-13</v>
      </c>
      <c r="R174" s="120">
        <f t="shared" ca="1" si="158"/>
        <v>0</v>
      </c>
      <c r="S174" s="120">
        <f t="shared" ca="1" si="158"/>
        <v>7582.2602739726026</v>
      </c>
      <c r="T174" s="120">
        <f t="shared" ca="1" si="158"/>
        <v>6848.4931506849307</v>
      </c>
      <c r="U174" s="120">
        <f t="shared" ca="1" si="158"/>
        <v>7582.2602739726026</v>
      </c>
      <c r="V174" s="120">
        <f t="shared" ca="1" si="158"/>
        <v>7521.1130136986285</v>
      </c>
      <c r="W174" s="120">
        <f t="shared" ca="1" si="158"/>
        <v>7771.8167808219177</v>
      </c>
      <c r="X174" s="120">
        <f t="shared" ca="1" si="158"/>
        <v>7181.7074169654998</v>
      </c>
      <c r="Y174" s="120">
        <f t="shared" ca="1" si="158"/>
        <v>7771.8167808219177</v>
      </c>
      <c r="Z174" s="120">
        <f t="shared" ca="1" si="158"/>
        <v>7771.8167808219177</v>
      </c>
      <c r="AA174" s="120">
        <f t="shared" ca="1" si="158"/>
        <v>7521.1130136986285</v>
      </c>
      <c r="AB174" s="120">
        <f t="shared" ca="1" si="158"/>
        <v>7771.8167808219177</v>
      </c>
      <c r="AC174" s="120">
        <f t="shared" ca="1" si="158"/>
        <v>7521.1130136986285</v>
      </c>
      <c r="AD174" s="120">
        <f t="shared" ca="1" si="158"/>
        <v>7156.4923210124425</v>
      </c>
      <c r="AE174" s="120">
        <f t="shared" ca="1" si="158"/>
        <v>7771.8167808219177</v>
      </c>
      <c r="AF174" s="120">
        <f t="shared" ca="1" si="158"/>
        <v>7270.409246575342</v>
      </c>
      <c r="AG174" s="120">
        <f t="shared" ca="1" si="158"/>
        <v>7771.8167808219177</v>
      </c>
      <c r="AH174" s="120">
        <f t="shared" ca="1" si="158"/>
        <v>7709.1408390410961</v>
      </c>
      <c r="AI174" s="120">
        <f t="shared" ca="1" si="158"/>
        <v>7966.1122003424653</v>
      </c>
      <c r="AJ174" s="120">
        <f t="shared" ca="1" si="158"/>
        <v>6939.1723005997146</v>
      </c>
      <c r="AK174" s="120">
        <f t="shared" ca="1" si="158"/>
        <v>0</v>
      </c>
      <c r="AL174" s="120">
        <f t="shared" ca="1" si="158"/>
        <v>0</v>
      </c>
      <c r="AM174" s="120">
        <f t="shared" ca="1" si="158"/>
        <v>0</v>
      </c>
      <c r="AN174" s="120">
        <f t="shared" ca="1" si="158"/>
        <v>0</v>
      </c>
      <c r="AO174" s="120">
        <f t="shared" ca="1" si="158"/>
        <v>0</v>
      </c>
      <c r="AP174" s="120">
        <f t="shared" ca="1" si="158"/>
        <v>0</v>
      </c>
      <c r="AQ174" s="120">
        <f t="shared" ca="1" si="158"/>
        <v>0</v>
      </c>
      <c r="AR174" s="120">
        <f t="shared" ca="1" si="158"/>
        <v>0</v>
      </c>
      <c r="AS174" s="120">
        <f t="shared" ca="1" si="158"/>
        <v>0</v>
      </c>
      <c r="AT174" s="120">
        <f t="shared" ca="1" si="158"/>
        <v>0</v>
      </c>
      <c r="AU174" s="120">
        <f t="shared" ca="1" si="158"/>
        <v>0</v>
      </c>
      <c r="AV174" s="120">
        <f t="shared" ca="1" si="158"/>
        <v>0</v>
      </c>
      <c r="AW174" s="120">
        <f t="shared" ca="1" si="158"/>
        <v>0</v>
      </c>
      <c r="AX174" s="120">
        <f t="shared" ca="1" si="158"/>
        <v>0</v>
      </c>
      <c r="AY174" s="120">
        <f t="shared" ca="1" si="158"/>
        <v>0</v>
      </c>
      <c r="AZ174" s="120">
        <f t="shared" ca="1" si="158"/>
        <v>0</v>
      </c>
      <c r="BA174" s="120">
        <f t="shared" ca="1" si="158"/>
        <v>0</v>
      </c>
      <c r="BB174" s="120">
        <f t="shared" ca="1" si="158"/>
        <v>0</v>
      </c>
      <c r="BC174" s="120">
        <f t="shared" ca="1" si="158"/>
        <v>0</v>
      </c>
      <c r="BD174" s="120">
        <f t="shared" ca="1" si="158"/>
        <v>0</v>
      </c>
      <c r="BE174" s="120">
        <f t="shared" ca="1" si="158"/>
        <v>0</v>
      </c>
      <c r="BF174" s="120">
        <f t="shared" ca="1" si="158"/>
        <v>0</v>
      </c>
      <c r="BG174" s="120">
        <f t="shared" ca="1" si="158"/>
        <v>0</v>
      </c>
      <c r="BH174" s="120">
        <f t="shared" ca="1" si="158"/>
        <v>0</v>
      </c>
      <c r="BI174" s="120">
        <f t="shared" ca="1" si="158"/>
        <v>0</v>
      </c>
      <c r="BJ174" s="120">
        <f t="shared" ca="1" si="158"/>
        <v>0</v>
      </c>
      <c r="BK174" s="120">
        <f t="shared" ca="1" si="158"/>
        <v>0</v>
      </c>
      <c r="BL174" s="120">
        <f t="shared" ca="1" si="158"/>
        <v>0</v>
      </c>
      <c r="BM174" s="120">
        <f t="shared" ca="1" si="158"/>
        <v>0</v>
      </c>
      <c r="BN174" s="120">
        <f t="shared" ca="1" si="158"/>
        <v>0</v>
      </c>
      <c r="BO174" s="120">
        <f t="shared" ca="1" si="158"/>
        <v>0</v>
      </c>
      <c r="BP174" s="120">
        <f t="shared" ca="1" si="158"/>
        <v>0</v>
      </c>
      <c r="BQ174" s="120">
        <f t="shared" ca="1" si="158"/>
        <v>0</v>
      </c>
      <c r="BR174" s="120">
        <f t="shared" ca="1" si="158"/>
        <v>0</v>
      </c>
      <c r="BS174" s="120">
        <f t="shared" ca="1" si="158"/>
        <v>0</v>
      </c>
      <c r="BT174" s="120">
        <f t="shared" ref="BT174:DU174" ca="1" si="159">(SUM(BT$166:BT$170)+BT159+SUM(BT$162:BT$163))</f>
        <v>0</v>
      </c>
      <c r="BU174" s="120">
        <f t="shared" ca="1" si="159"/>
        <v>0</v>
      </c>
      <c r="BV174" s="120">
        <f t="shared" ca="1" si="159"/>
        <v>0</v>
      </c>
      <c r="BW174" s="120">
        <f t="shared" ca="1" si="159"/>
        <v>0</v>
      </c>
      <c r="BX174" s="120">
        <f t="shared" ca="1" si="159"/>
        <v>0</v>
      </c>
      <c r="BY174" s="120">
        <f t="shared" ca="1" si="159"/>
        <v>0</v>
      </c>
      <c r="BZ174" s="120">
        <f t="shared" ca="1" si="159"/>
        <v>0</v>
      </c>
      <c r="CA174" s="120">
        <f t="shared" ca="1" si="159"/>
        <v>0</v>
      </c>
      <c r="CB174" s="120">
        <f t="shared" ca="1" si="159"/>
        <v>0</v>
      </c>
      <c r="CC174" s="120">
        <f t="shared" ca="1" si="159"/>
        <v>0</v>
      </c>
      <c r="CD174" s="120">
        <f t="shared" ca="1" si="159"/>
        <v>0</v>
      </c>
      <c r="CE174" s="120">
        <f t="shared" ca="1" si="159"/>
        <v>0</v>
      </c>
      <c r="CF174" s="120">
        <f t="shared" ca="1" si="159"/>
        <v>0</v>
      </c>
      <c r="CG174" s="120">
        <f t="shared" ca="1" si="159"/>
        <v>0</v>
      </c>
      <c r="CH174" s="120">
        <f t="shared" ca="1" si="159"/>
        <v>0</v>
      </c>
      <c r="CI174" s="120">
        <f t="shared" ca="1" si="159"/>
        <v>0</v>
      </c>
      <c r="CJ174" s="120">
        <f t="shared" ca="1" si="159"/>
        <v>0</v>
      </c>
      <c r="CK174" s="120">
        <f t="shared" ca="1" si="159"/>
        <v>0</v>
      </c>
      <c r="CL174" s="120">
        <f t="shared" ca="1" si="159"/>
        <v>0</v>
      </c>
      <c r="CM174" s="120">
        <f t="shared" ca="1" si="159"/>
        <v>0</v>
      </c>
      <c r="CN174" s="120">
        <f t="shared" ca="1" si="159"/>
        <v>0</v>
      </c>
      <c r="CO174" s="120">
        <f t="shared" ca="1" si="159"/>
        <v>0</v>
      </c>
      <c r="CP174" s="120">
        <f t="shared" ca="1" si="159"/>
        <v>0</v>
      </c>
      <c r="CQ174" s="120">
        <f t="shared" ca="1" si="159"/>
        <v>0</v>
      </c>
      <c r="CR174" s="120">
        <f t="shared" ca="1" si="159"/>
        <v>0</v>
      </c>
      <c r="CS174" s="120">
        <f t="shared" ca="1" si="159"/>
        <v>0</v>
      </c>
      <c r="CT174" s="120">
        <f t="shared" ca="1" si="159"/>
        <v>0</v>
      </c>
      <c r="CU174" s="120">
        <f t="shared" ca="1" si="159"/>
        <v>0</v>
      </c>
      <c r="CV174" s="120">
        <f t="shared" ca="1" si="159"/>
        <v>0</v>
      </c>
      <c r="CW174" s="120">
        <f t="shared" ca="1" si="159"/>
        <v>0</v>
      </c>
      <c r="CX174" s="120">
        <f t="shared" ca="1" si="159"/>
        <v>0</v>
      </c>
      <c r="CY174" s="120">
        <f t="shared" ca="1" si="159"/>
        <v>0</v>
      </c>
      <c r="CZ174" s="120">
        <f t="shared" ca="1" si="159"/>
        <v>0</v>
      </c>
      <c r="DA174" s="120">
        <f t="shared" ca="1" si="159"/>
        <v>0</v>
      </c>
      <c r="DB174" s="120">
        <f t="shared" ca="1" si="159"/>
        <v>0</v>
      </c>
      <c r="DC174" s="120">
        <f t="shared" ca="1" si="159"/>
        <v>0</v>
      </c>
      <c r="DD174" s="120">
        <f t="shared" ca="1" si="159"/>
        <v>0</v>
      </c>
      <c r="DE174" s="120">
        <f t="shared" ca="1" si="159"/>
        <v>0</v>
      </c>
      <c r="DF174" s="120">
        <f t="shared" ca="1" si="159"/>
        <v>0</v>
      </c>
      <c r="DG174" s="120">
        <f t="shared" ca="1" si="159"/>
        <v>0</v>
      </c>
      <c r="DH174" s="120">
        <f t="shared" ca="1" si="159"/>
        <v>0</v>
      </c>
      <c r="DI174" s="120">
        <f t="shared" ca="1" si="159"/>
        <v>0</v>
      </c>
      <c r="DJ174" s="120">
        <f t="shared" ca="1" si="159"/>
        <v>0</v>
      </c>
      <c r="DK174" s="120">
        <f t="shared" ca="1" si="159"/>
        <v>0</v>
      </c>
      <c r="DL174" s="120">
        <f t="shared" ca="1" si="159"/>
        <v>0</v>
      </c>
      <c r="DM174" s="120">
        <f t="shared" ca="1" si="159"/>
        <v>0</v>
      </c>
      <c r="DN174" s="120">
        <f t="shared" ca="1" si="159"/>
        <v>0</v>
      </c>
      <c r="DO174" s="120">
        <f t="shared" ca="1" si="159"/>
        <v>0</v>
      </c>
      <c r="DP174" s="120">
        <f t="shared" ca="1" si="159"/>
        <v>0</v>
      </c>
      <c r="DQ174" s="120">
        <f t="shared" ca="1" si="159"/>
        <v>0</v>
      </c>
      <c r="DR174" s="120">
        <f t="shared" ca="1" si="159"/>
        <v>0</v>
      </c>
      <c r="DS174" s="120">
        <f t="shared" ca="1" si="159"/>
        <v>0</v>
      </c>
      <c r="DT174" s="120">
        <f t="shared" ca="1" si="159"/>
        <v>0</v>
      </c>
      <c r="DU174" s="120">
        <f t="shared" ca="1" si="159"/>
        <v>0</v>
      </c>
      <c r="DV174" s="66"/>
    </row>
    <row r="175" spans="1:126" s="81" customFormat="1" ht="5.45" customHeight="1" thickTop="1" x14ac:dyDescent="0.25">
      <c r="C175" s="207"/>
      <c r="DV175" s="66"/>
    </row>
    <row r="176" spans="1:126" s="116" customFormat="1" ht="16.149999999999999" hidden="1" customHeight="1" outlineLevel="1" x14ac:dyDescent="0.3">
      <c r="B176" s="115" t="s">
        <v>824</v>
      </c>
      <c r="C176" s="207"/>
      <c r="DV176" s="77"/>
    </row>
    <row r="177" spans="1:126" s="116" customFormat="1" ht="16.149999999999999" hidden="1" customHeight="1" outlineLevel="1" x14ac:dyDescent="0.3">
      <c r="A177" s="995" t="s">
        <v>1032</v>
      </c>
      <c r="C177" s="207" t="s">
        <v>819</v>
      </c>
      <c r="E177" s="1096">
        <f t="shared" ref="E177:E179" si="160">SUM(G177:DU177)</f>
        <v>0</v>
      </c>
      <c r="G177" s="114">
        <f>G$108*'Debt and equity calcs'!$D$73*G$25</f>
        <v>0</v>
      </c>
      <c r="H177" s="114">
        <f>H$108*'Debt and equity calcs'!$D$73*H$25</f>
        <v>0</v>
      </c>
      <c r="I177" s="114">
        <f>I$108*'Debt and equity calcs'!$D$73*I$25</f>
        <v>0</v>
      </c>
      <c r="J177" s="114">
        <f>J$108*'Debt and equity calcs'!$D$73*J$25</f>
        <v>0</v>
      </c>
      <c r="K177" s="114">
        <f>K$108*'Debt and equity calcs'!$D$73*K$25</f>
        <v>0</v>
      </c>
      <c r="L177" s="114">
        <f>L$108*'Debt and equity calcs'!$D$73*L$25</f>
        <v>0</v>
      </c>
      <c r="M177" s="114">
        <f>M$108*'Debt and equity calcs'!$D$73*M$25</f>
        <v>0</v>
      </c>
      <c r="N177" s="114">
        <f>N$108*'Debt and equity calcs'!$D$73*N$25</f>
        <v>0</v>
      </c>
      <c r="O177" s="114">
        <f>O$108*'Debt and equity calcs'!$D$73*O$25</f>
        <v>0</v>
      </c>
      <c r="P177" s="114">
        <f>P$108*'Debt and equity calcs'!$D$73*P$25</f>
        <v>0</v>
      </c>
      <c r="Q177" s="114">
        <f>Q$108*'Debt and equity calcs'!$D$73*Q$25</f>
        <v>0</v>
      </c>
      <c r="R177" s="114">
        <f>R$108*'Debt and equity calcs'!$D$73*R$25</f>
        <v>0</v>
      </c>
      <c r="S177" s="114">
        <f>S$108*'Debt and equity calcs'!$D$73*S$25</f>
        <v>0</v>
      </c>
      <c r="T177" s="114">
        <f>T$108*'Debt and equity calcs'!$D$73*T$25</f>
        <v>0</v>
      </c>
      <c r="U177" s="114">
        <f>U$108*'Debt and equity calcs'!$D$73*U$25</f>
        <v>0</v>
      </c>
      <c r="V177" s="114">
        <f>V$108*'Debt and equity calcs'!$D$73*V$25</f>
        <v>0</v>
      </c>
      <c r="W177" s="114">
        <f>W$108*'Debt and equity calcs'!$D$73*W$25</f>
        <v>0</v>
      </c>
      <c r="X177" s="114">
        <f>X$108*'Debt and equity calcs'!$D$73*X$25</f>
        <v>0</v>
      </c>
      <c r="Y177" s="114">
        <f>Y$108*'Debt and equity calcs'!$D$73*Y$25</f>
        <v>0</v>
      </c>
      <c r="Z177" s="114">
        <f>Z$108*'Debt and equity calcs'!$D$73*Z$25</f>
        <v>0</v>
      </c>
      <c r="AA177" s="114">
        <f>AA$108*'Debt and equity calcs'!$D$73*AA$25</f>
        <v>0</v>
      </c>
      <c r="AB177" s="114">
        <f>AB$108*'Debt and equity calcs'!$D$73*AB$25</f>
        <v>0</v>
      </c>
      <c r="AC177" s="114">
        <f>AC$108*'Debt and equity calcs'!$D$73*AC$25</f>
        <v>0</v>
      </c>
      <c r="AD177" s="114">
        <f>AD$108*'Debt and equity calcs'!$D$73*AD$25</f>
        <v>0</v>
      </c>
      <c r="AE177" s="114">
        <f>AE$108*'Debt and equity calcs'!$D$73*AE$25</f>
        <v>0</v>
      </c>
      <c r="AF177" s="114">
        <f>AF$108*'Debt and equity calcs'!$D$73*AF$25</f>
        <v>0</v>
      </c>
      <c r="AG177" s="114">
        <f>AG$108*'Debt and equity calcs'!$D$73*AG$25</f>
        <v>0</v>
      </c>
      <c r="AH177" s="114">
        <f>AH$108*'Debt and equity calcs'!$D$73*AH$25</f>
        <v>0</v>
      </c>
      <c r="AI177" s="114">
        <f>AI$108*'Debt and equity calcs'!$D$73*AI$25</f>
        <v>0</v>
      </c>
      <c r="AJ177" s="114">
        <f>AJ$108*'Debt and equity calcs'!$D$73*AJ$25</f>
        <v>0</v>
      </c>
      <c r="AK177" s="114">
        <f>AK$108*'Debt and equity calcs'!$D$73*AK$25</f>
        <v>0</v>
      </c>
      <c r="AL177" s="114">
        <f>AL$108*'Debt and equity calcs'!$D$73*AL$25</f>
        <v>0</v>
      </c>
      <c r="AM177" s="114">
        <f>AM$108*'Debt and equity calcs'!$D$73*AM$25</f>
        <v>0</v>
      </c>
      <c r="AN177" s="114">
        <f>AN$108*'Debt and equity calcs'!$D$73*AN$25</f>
        <v>0</v>
      </c>
      <c r="AO177" s="114">
        <f>AO$108*'Debt and equity calcs'!$D$73*AO$25</f>
        <v>0</v>
      </c>
      <c r="AP177" s="114">
        <f>AP$108*'Debt and equity calcs'!$D$73*AP$25</f>
        <v>0</v>
      </c>
      <c r="AQ177" s="114">
        <f>AQ$108*'Debt and equity calcs'!$D$73*AQ$25</f>
        <v>0</v>
      </c>
      <c r="AR177" s="114">
        <f>AR$108*'Debt and equity calcs'!$D$73*AR$25</f>
        <v>0</v>
      </c>
      <c r="AS177" s="114">
        <f>AS$108*'Debt and equity calcs'!$D$73*AS$25</f>
        <v>0</v>
      </c>
      <c r="AT177" s="114">
        <f>AT$108*'Debt and equity calcs'!$D$73*AT$25</f>
        <v>0</v>
      </c>
      <c r="AU177" s="114">
        <f>AU$108*'Debt and equity calcs'!$D$73*AU$25</f>
        <v>0</v>
      </c>
      <c r="AV177" s="114">
        <f>AV$108*'Debt and equity calcs'!$D$73*AV$25</f>
        <v>0</v>
      </c>
      <c r="AW177" s="114">
        <f>AW$108*'Debt and equity calcs'!$D$73*AW$25</f>
        <v>0</v>
      </c>
      <c r="AX177" s="114">
        <f>AX$108*'Debt and equity calcs'!$D$73*AX$25</f>
        <v>0</v>
      </c>
      <c r="AY177" s="114">
        <f>AY$108*'Debt and equity calcs'!$D$73*AY$25</f>
        <v>0</v>
      </c>
      <c r="AZ177" s="114">
        <f>AZ$108*'Debt and equity calcs'!$D$73*AZ$25</f>
        <v>0</v>
      </c>
      <c r="BA177" s="114">
        <f>BA$108*'Debt and equity calcs'!$D$73*BA$25</f>
        <v>0</v>
      </c>
      <c r="BB177" s="114">
        <f>BB$108*'Debt and equity calcs'!$D$73*BB$25</f>
        <v>0</v>
      </c>
      <c r="BC177" s="114">
        <f>BC$108*'Debt and equity calcs'!$D$73*BC$25</f>
        <v>0</v>
      </c>
      <c r="BD177" s="114">
        <f>BD$108*'Debt and equity calcs'!$D$73*BD$25</f>
        <v>0</v>
      </c>
      <c r="BE177" s="114">
        <f>BE$108*'Debt and equity calcs'!$D$73*BE$25</f>
        <v>0</v>
      </c>
      <c r="BF177" s="114">
        <f>BF$108*'Debt and equity calcs'!$D$73*BF$25</f>
        <v>0</v>
      </c>
      <c r="BG177" s="114">
        <f>BG$108*'Debt and equity calcs'!$D$73*BG$25</f>
        <v>0</v>
      </c>
      <c r="BH177" s="114">
        <f>BH$108*'Debt and equity calcs'!$D$73*BH$25</f>
        <v>0</v>
      </c>
      <c r="BI177" s="114">
        <f>BI$108*'Debt and equity calcs'!$D$73*BI$25</f>
        <v>0</v>
      </c>
      <c r="BJ177" s="114">
        <f>BJ$108*'Debt and equity calcs'!$D$73*BJ$25</f>
        <v>0</v>
      </c>
      <c r="BK177" s="114">
        <f>BK$108*'Debt and equity calcs'!$D$73*BK$25</f>
        <v>0</v>
      </c>
      <c r="BL177" s="114">
        <f>BL$108*'Debt and equity calcs'!$D$73*BL$25</f>
        <v>0</v>
      </c>
      <c r="BM177" s="114">
        <f>BM$108*'Debt and equity calcs'!$D$73*BM$25</f>
        <v>0</v>
      </c>
      <c r="BN177" s="114">
        <f>BN$108*'Debt and equity calcs'!$D$73*BN$25</f>
        <v>0</v>
      </c>
      <c r="BO177" s="114">
        <f>BO$108*'Debt and equity calcs'!$D$73*BO$25</f>
        <v>0</v>
      </c>
      <c r="BP177" s="114">
        <f>BP$108*'Debt and equity calcs'!$D$73*BP$25</f>
        <v>0</v>
      </c>
      <c r="BQ177" s="114">
        <f>BQ$108*'Debt and equity calcs'!$D$73*BQ$25</f>
        <v>0</v>
      </c>
      <c r="BR177" s="114">
        <f>BR$108*'Debt and equity calcs'!$D$73*BR$25</f>
        <v>0</v>
      </c>
      <c r="BS177" s="114">
        <f>BS$108*'Debt and equity calcs'!$D$73*BS$25</f>
        <v>0</v>
      </c>
      <c r="BT177" s="114">
        <f>BT$108*'Debt and equity calcs'!$D$73*BT$25</f>
        <v>0</v>
      </c>
      <c r="BU177" s="114">
        <f>BU$108*'Debt and equity calcs'!$D$73*BU$25</f>
        <v>0</v>
      </c>
      <c r="BV177" s="114">
        <f>BV$108*'Debt and equity calcs'!$D$73*BV$25</f>
        <v>0</v>
      </c>
      <c r="BW177" s="114">
        <f>BW$108*'Debt and equity calcs'!$D$73*BW$25</f>
        <v>0</v>
      </c>
      <c r="BX177" s="114">
        <f>BX$108*'Debt and equity calcs'!$D$73*BX$25</f>
        <v>0</v>
      </c>
      <c r="BY177" s="114">
        <f>BY$108*'Debt and equity calcs'!$D$73*BY$25</f>
        <v>0</v>
      </c>
      <c r="BZ177" s="114">
        <f>BZ$108*'Debt and equity calcs'!$D$73*BZ$25</f>
        <v>0</v>
      </c>
      <c r="CA177" s="114">
        <f>CA$108*'Debt and equity calcs'!$D$73*CA$25</f>
        <v>0</v>
      </c>
      <c r="CB177" s="114">
        <f>CB$108*'Debt and equity calcs'!$D$73*CB$25</f>
        <v>0</v>
      </c>
      <c r="CC177" s="114">
        <f>CC$108*'Debt and equity calcs'!$D$73*CC$25</f>
        <v>0</v>
      </c>
      <c r="CD177" s="114">
        <f>CD$108*'Debt and equity calcs'!$D$73*CD$25</f>
        <v>0</v>
      </c>
      <c r="CE177" s="114">
        <f>CE$108*'Debt and equity calcs'!$D$73*CE$25</f>
        <v>0</v>
      </c>
      <c r="CF177" s="114">
        <f>CF$108*'Debt and equity calcs'!$D$73*CF$25</f>
        <v>0</v>
      </c>
      <c r="CG177" s="114">
        <f>CG$108*'Debt and equity calcs'!$D$73*CG$25</f>
        <v>0</v>
      </c>
      <c r="CH177" s="114">
        <f>CH$108*'Debt and equity calcs'!$D$73*CH$25</f>
        <v>0</v>
      </c>
      <c r="CI177" s="114">
        <f>CI$108*'Debt and equity calcs'!$D$73*CI$25</f>
        <v>0</v>
      </c>
      <c r="CJ177" s="114">
        <f>CJ$108*'Debt and equity calcs'!$D$73*CJ$25</f>
        <v>0</v>
      </c>
      <c r="CK177" s="114">
        <f>CK$108*'Debt and equity calcs'!$D$73*CK$25</f>
        <v>0</v>
      </c>
      <c r="CL177" s="114">
        <f>CL$108*'Debt and equity calcs'!$D$73*CL$25</f>
        <v>0</v>
      </c>
      <c r="CM177" s="114">
        <f>CM$108*'Debt and equity calcs'!$D$73*CM$25</f>
        <v>0</v>
      </c>
      <c r="CN177" s="114">
        <f>CN$108*'Debt and equity calcs'!$D$73*CN$25</f>
        <v>0</v>
      </c>
      <c r="CO177" s="114">
        <f>CO$108*'Debt and equity calcs'!$D$73*CO$25</f>
        <v>0</v>
      </c>
      <c r="CP177" s="114">
        <f>CP$108*'Debt and equity calcs'!$D$73*CP$25</f>
        <v>0</v>
      </c>
      <c r="CQ177" s="114">
        <f>CQ$108*'Debt and equity calcs'!$D$73*CQ$25</f>
        <v>0</v>
      </c>
      <c r="CR177" s="114">
        <f>CR$108*'Debt and equity calcs'!$D$73*CR$25</f>
        <v>0</v>
      </c>
      <c r="CS177" s="114">
        <f>CS$108*'Debt and equity calcs'!$D$73*CS$25</f>
        <v>0</v>
      </c>
      <c r="CT177" s="114">
        <f>CT$108*'Debt and equity calcs'!$D$73*CT$25</f>
        <v>0</v>
      </c>
      <c r="CU177" s="114">
        <f>CU$108*'Debt and equity calcs'!$D$73*CU$25</f>
        <v>0</v>
      </c>
      <c r="CV177" s="114">
        <f>CV$108*'Debt and equity calcs'!$D$73*CV$25</f>
        <v>0</v>
      </c>
      <c r="CW177" s="114">
        <f>CW$108*'Debt and equity calcs'!$D$73*CW$25</f>
        <v>0</v>
      </c>
      <c r="CX177" s="114">
        <f>CX$108*'Debt and equity calcs'!$D$73*CX$25</f>
        <v>0</v>
      </c>
      <c r="CY177" s="114">
        <f>CY$108*'Debt and equity calcs'!$D$73*CY$25</f>
        <v>0</v>
      </c>
      <c r="CZ177" s="114">
        <f>CZ$108*'Debt and equity calcs'!$D$73*CZ$25</f>
        <v>0</v>
      </c>
      <c r="DA177" s="114">
        <f>DA$108*'Debt and equity calcs'!$D$73*DA$25</f>
        <v>0</v>
      </c>
      <c r="DB177" s="114">
        <f>DB$108*'Debt and equity calcs'!$D$73*DB$25</f>
        <v>0</v>
      </c>
      <c r="DC177" s="114">
        <f>DC$108*'Debt and equity calcs'!$D$73*DC$25</f>
        <v>0</v>
      </c>
      <c r="DD177" s="114">
        <f>DD$108*'Debt and equity calcs'!$D$73*DD$25</f>
        <v>0</v>
      </c>
      <c r="DE177" s="114">
        <f>DE$108*'Debt and equity calcs'!$D$73*DE$25</f>
        <v>0</v>
      </c>
      <c r="DF177" s="114">
        <f>DF$108*'Debt and equity calcs'!$D$73*DF$25</f>
        <v>0</v>
      </c>
      <c r="DG177" s="114">
        <f>DG$108*'Debt and equity calcs'!$D$73*DG$25</f>
        <v>0</v>
      </c>
      <c r="DH177" s="114">
        <f>DH$108*'Debt and equity calcs'!$D$73*DH$25</f>
        <v>0</v>
      </c>
      <c r="DI177" s="114">
        <f>DI$108*'Debt and equity calcs'!$D$73*DI$25</f>
        <v>0</v>
      </c>
      <c r="DJ177" s="114">
        <f>DJ$108*'Debt and equity calcs'!$D$73*DJ$25</f>
        <v>0</v>
      </c>
      <c r="DK177" s="114">
        <f>DK$108*'Debt and equity calcs'!$D$73*DK$25</f>
        <v>0</v>
      </c>
      <c r="DL177" s="114">
        <f>DL$108*'Debt and equity calcs'!$D$73*DL$25</f>
        <v>0</v>
      </c>
      <c r="DM177" s="114">
        <f>DM$108*'Debt and equity calcs'!$D$73*DM$25</f>
        <v>0</v>
      </c>
      <c r="DN177" s="114">
        <f>DN$108*'Debt and equity calcs'!$D$73*DN$25</f>
        <v>0</v>
      </c>
      <c r="DO177" s="114">
        <f>DO$108*'Debt and equity calcs'!$D$73*DO$25</f>
        <v>0</v>
      </c>
      <c r="DP177" s="114">
        <f>DP$108*'Debt and equity calcs'!$D$73*DP$25</f>
        <v>0</v>
      </c>
      <c r="DQ177" s="114">
        <f>DQ$108*'Debt and equity calcs'!$D$73*DQ$25</f>
        <v>0</v>
      </c>
      <c r="DR177" s="114">
        <f>DR$108*'Debt and equity calcs'!$D$73*DR$25</f>
        <v>0</v>
      </c>
      <c r="DS177" s="114">
        <f>DS$108*'Debt and equity calcs'!$D$73*DS$25</f>
        <v>0</v>
      </c>
      <c r="DT177" s="114">
        <f>DT$108*'Debt and equity calcs'!$D$73*DT$25</f>
        <v>0</v>
      </c>
      <c r="DU177" s="114">
        <f>DU$108*'Debt and equity calcs'!$D$73*DU$25</f>
        <v>0</v>
      </c>
      <c r="DV177" s="77"/>
    </row>
    <row r="178" spans="1:126" s="116" customFormat="1" ht="16.149999999999999" hidden="1" customHeight="1" outlineLevel="1" x14ac:dyDescent="0.3">
      <c r="A178" s="995" t="s">
        <v>1032</v>
      </c>
      <c r="C178" s="207" t="s">
        <v>820</v>
      </c>
      <c r="E178" s="1096">
        <f t="shared" si="160"/>
        <v>0</v>
      </c>
      <c r="G178" s="114">
        <f>-G177</f>
        <v>0</v>
      </c>
      <c r="H178" s="114">
        <f t="shared" ref="H178:BS178" si="161">-H177</f>
        <v>0</v>
      </c>
      <c r="I178" s="114">
        <f t="shared" si="161"/>
        <v>0</v>
      </c>
      <c r="J178" s="114">
        <f t="shared" si="161"/>
        <v>0</v>
      </c>
      <c r="K178" s="114">
        <f t="shared" si="161"/>
        <v>0</v>
      </c>
      <c r="L178" s="114">
        <f t="shared" si="161"/>
        <v>0</v>
      </c>
      <c r="M178" s="114">
        <f t="shared" si="161"/>
        <v>0</v>
      </c>
      <c r="N178" s="114">
        <f t="shared" si="161"/>
        <v>0</v>
      </c>
      <c r="O178" s="114">
        <f t="shared" si="161"/>
        <v>0</v>
      </c>
      <c r="P178" s="114">
        <f t="shared" si="161"/>
        <v>0</v>
      </c>
      <c r="Q178" s="114">
        <f t="shared" si="161"/>
        <v>0</v>
      </c>
      <c r="R178" s="114">
        <f t="shared" si="161"/>
        <v>0</v>
      </c>
      <c r="S178" s="114">
        <f t="shared" si="161"/>
        <v>0</v>
      </c>
      <c r="T178" s="114">
        <f t="shared" si="161"/>
        <v>0</v>
      </c>
      <c r="U178" s="114">
        <f t="shared" si="161"/>
        <v>0</v>
      </c>
      <c r="V178" s="114">
        <f t="shared" si="161"/>
        <v>0</v>
      </c>
      <c r="W178" s="114">
        <f t="shared" si="161"/>
        <v>0</v>
      </c>
      <c r="X178" s="114">
        <f t="shared" si="161"/>
        <v>0</v>
      </c>
      <c r="Y178" s="114">
        <f t="shared" si="161"/>
        <v>0</v>
      </c>
      <c r="Z178" s="114">
        <f t="shared" si="161"/>
        <v>0</v>
      </c>
      <c r="AA178" s="114">
        <f t="shared" si="161"/>
        <v>0</v>
      </c>
      <c r="AB178" s="114">
        <f t="shared" si="161"/>
        <v>0</v>
      </c>
      <c r="AC178" s="114">
        <f t="shared" si="161"/>
        <v>0</v>
      </c>
      <c r="AD178" s="114">
        <f t="shared" si="161"/>
        <v>0</v>
      </c>
      <c r="AE178" s="114">
        <f t="shared" si="161"/>
        <v>0</v>
      </c>
      <c r="AF178" s="114">
        <f t="shared" si="161"/>
        <v>0</v>
      </c>
      <c r="AG178" s="114">
        <f t="shared" si="161"/>
        <v>0</v>
      </c>
      <c r="AH178" s="114">
        <f t="shared" si="161"/>
        <v>0</v>
      </c>
      <c r="AI178" s="114">
        <f t="shared" si="161"/>
        <v>0</v>
      </c>
      <c r="AJ178" s="114">
        <f t="shared" si="161"/>
        <v>0</v>
      </c>
      <c r="AK178" s="114">
        <f t="shared" si="161"/>
        <v>0</v>
      </c>
      <c r="AL178" s="114">
        <f t="shared" si="161"/>
        <v>0</v>
      </c>
      <c r="AM178" s="114">
        <f t="shared" si="161"/>
        <v>0</v>
      </c>
      <c r="AN178" s="114">
        <f t="shared" si="161"/>
        <v>0</v>
      </c>
      <c r="AO178" s="114">
        <f t="shared" si="161"/>
        <v>0</v>
      </c>
      <c r="AP178" s="114">
        <f t="shared" si="161"/>
        <v>0</v>
      </c>
      <c r="AQ178" s="114">
        <f t="shared" si="161"/>
        <v>0</v>
      </c>
      <c r="AR178" s="114">
        <f t="shared" si="161"/>
        <v>0</v>
      </c>
      <c r="AS178" s="114">
        <f t="shared" si="161"/>
        <v>0</v>
      </c>
      <c r="AT178" s="114">
        <f t="shared" si="161"/>
        <v>0</v>
      </c>
      <c r="AU178" s="114">
        <f t="shared" si="161"/>
        <v>0</v>
      </c>
      <c r="AV178" s="114">
        <f t="shared" si="161"/>
        <v>0</v>
      </c>
      <c r="AW178" s="114">
        <f t="shared" si="161"/>
        <v>0</v>
      </c>
      <c r="AX178" s="114">
        <f t="shared" si="161"/>
        <v>0</v>
      </c>
      <c r="AY178" s="114">
        <f t="shared" si="161"/>
        <v>0</v>
      </c>
      <c r="AZ178" s="114">
        <f t="shared" si="161"/>
        <v>0</v>
      </c>
      <c r="BA178" s="114">
        <f t="shared" si="161"/>
        <v>0</v>
      </c>
      <c r="BB178" s="114">
        <f t="shared" si="161"/>
        <v>0</v>
      </c>
      <c r="BC178" s="114">
        <f t="shared" si="161"/>
        <v>0</v>
      </c>
      <c r="BD178" s="114">
        <f t="shared" si="161"/>
        <v>0</v>
      </c>
      <c r="BE178" s="114">
        <f t="shared" si="161"/>
        <v>0</v>
      </c>
      <c r="BF178" s="114">
        <f t="shared" si="161"/>
        <v>0</v>
      </c>
      <c r="BG178" s="114">
        <f t="shared" si="161"/>
        <v>0</v>
      </c>
      <c r="BH178" s="114">
        <f t="shared" si="161"/>
        <v>0</v>
      </c>
      <c r="BI178" s="114">
        <f t="shared" si="161"/>
        <v>0</v>
      </c>
      <c r="BJ178" s="114">
        <f t="shared" si="161"/>
        <v>0</v>
      </c>
      <c r="BK178" s="114">
        <f t="shared" si="161"/>
        <v>0</v>
      </c>
      <c r="BL178" s="114">
        <f t="shared" si="161"/>
        <v>0</v>
      </c>
      <c r="BM178" s="114">
        <f t="shared" si="161"/>
        <v>0</v>
      </c>
      <c r="BN178" s="114">
        <f t="shared" si="161"/>
        <v>0</v>
      </c>
      <c r="BO178" s="114">
        <f t="shared" si="161"/>
        <v>0</v>
      </c>
      <c r="BP178" s="114">
        <f t="shared" si="161"/>
        <v>0</v>
      </c>
      <c r="BQ178" s="114">
        <f t="shared" si="161"/>
        <v>0</v>
      </c>
      <c r="BR178" s="114">
        <f t="shared" si="161"/>
        <v>0</v>
      </c>
      <c r="BS178" s="114">
        <f t="shared" si="161"/>
        <v>0</v>
      </c>
      <c r="BT178" s="114">
        <f t="shared" ref="BT178:DU178" si="162">-BT177</f>
        <v>0</v>
      </c>
      <c r="BU178" s="114">
        <f t="shared" si="162"/>
        <v>0</v>
      </c>
      <c r="BV178" s="114">
        <f t="shared" si="162"/>
        <v>0</v>
      </c>
      <c r="BW178" s="114">
        <f t="shared" si="162"/>
        <v>0</v>
      </c>
      <c r="BX178" s="114">
        <f t="shared" si="162"/>
        <v>0</v>
      </c>
      <c r="BY178" s="114">
        <f t="shared" si="162"/>
        <v>0</v>
      </c>
      <c r="BZ178" s="114">
        <f t="shared" si="162"/>
        <v>0</v>
      </c>
      <c r="CA178" s="114">
        <f t="shared" si="162"/>
        <v>0</v>
      </c>
      <c r="CB178" s="114">
        <f t="shared" si="162"/>
        <v>0</v>
      </c>
      <c r="CC178" s="114">
        <f t="shared" si="162"/>
        <v>0</v>
      </c>
      <c r="CD178" s="114">
        <f t="shared" si="162"/>
        <v>0</v>
      </c>
      <c r="CE178" s="114">
        <f t="shared" si="162"/>
        <v>0</v>
      </c>
      <c r="CF178" s="114">
        <f t="shared" si="162"/>
        <v>0</v>
      </c>
      <c r="CG178" s="114">
        <f t="shared" si="162"/>
        <v>0</v>
      </c>
      <c r="CH178" s="114">
        <f t="shared" si="162"/>
        <v>0</v>
      </c>
      <c r="CI178" s="114">
        <f t="shared" si="162"/>
        <v>0</v>
      </c>
      <c r="CJ178" s="114">
        <f t="shared" si="162"/>
        <v>0</v>
      </c>
      <c r="CK178" s="114">
        <f t="shared" si="162"/>
        <v>0</v>
      </c>
      <c r="CL178" s="114">
        <f t="shared" si="162"/>
        <v>0</v>
      </c>
      <c r="CM178" s="114">
        <f t="shared" si="162"/>
        <v>0</v>
      </c>
      <c r="CN178" s="114">
        <f t="shared" si="162"/>
        <v>0</v>
      </c>
      <c r="CO178" s="114">
        <f t="shared" si="162"/>
        <v>0</v>
      </c>
      <c r="CP178" s="114">
        <f t="shared" si="162"/>
        <v>0</v>
      </c>
      <c r="CQ178" s="114">
        <f t="shared" si="162"/>
        <v>0</v>
      </c>
      <c r="CR178" s="114">
        <f t="shared" si="162"/>
        <v>0</v>
      </c>
      <c r="CS178" s="114">
        <f t="shared" si="162"/>
        <v>0</v>
      </c>
      <c r="CT178" s="114">
        <f t="shared" si="162"/>
        <v>0</v>
      </c>
      <c r="CU178" s="114">
        <f t="shared" si="162"/>
        <v>0</v>
      </c>
      <c r="CV178" s="114">
        <f t="shared" si="162"/>
        <v>0</v>
      </c>
      <c r="CW178" s="114">
        <f t="shared" si="162"/>
        <v>0</v>
      </c>
      <c r="CX178" s="114">
        <f t="shared" si="162"/>
        <v>0</v>
      </c>
      <c r="CY178" s="114">
        <f t="shared" si="162"/>
        <v>0</v>
      </c>
      <c r="CZ178" s="114">
        <f t="shared" si="162"/>
        <v>0</v>
      </c>
      <c r="DA178" s="114">
        <f t="shared" si="162"/>
        <v>0</v>
      </c>
      <c r="DB178" s="114">
        <f t="shared" si="162"/>
        <v>0</v>
      </c>
      <c r="DC178" s="114">
        <f t="shared" si="162"/>
        <v>0</v>
      </c>
      <c r="DD178" s="114">
        <f t="shared" si="162"/>
        <v>0</v>
      </c>
      <c r="DE178" s="114">
        <f t="shared" si="162"/>
        <v>0</v>
      </c>
      <c r="DF178" s="114">
        <f t="shared" si="162"/>
        <v>0</v>
      </c>
      <c r="DG178" s="114">
        <f t="shared" si="162"/>
        <v>0</v>
      </c>
      <c r="DH178" s="114">
        <f t="shared" si="162"/>
        <v>0</v>
      </c>
      <c r="DI178" s="114">
        <f t="shared" si="162"/>
        <v>0</v>
      </c>
      <c r="DJ178" s="114">
        <f t="shared" si="162"/>
        <v>0</v>
      </c>
      <c r="DK178" s="114">
        <f t="shared" si="162"/>
        <v>0</v>
      </c>
      <c r="DL178" s="114">
        <f t="shared" si="162"/>
        <v>0</v>
      </c>
      <c r="DM178" s="114">
        <f t="shared" si="162"/>
        <v>0</v>
      </c>
      <c r="DN178" s="114">
        <f t="shared" si="162"/>
        <v>0</v>
      </c>
      <c r="DO178" s="114">
        <f t="shared" si="162"/>
        <v>0</v>
      </c>
      <c r="DP178" s="114">
        <f t="shared" si="162"/>
        <v>0</v>
      </c>
      <c r="DQ178" s="114">
        <f t="shared" si="162"/>
        <v>0</v>
      </c>
      <c r="DR178" s="114">
        <f t="shared" si="162"/>
        <v>0</v>
      </c>
      <c r="DS178" s="114">
        <f t="shared" si="162"/>
        <v>0</v>
      </c>
      <c r="DT178" s="114">
        <f t="shared" si="162"/>
        <v>0</v>
      </c>
      <c r="DU178" s="114">
        <f t="shared" si="162"/>
        <v>0</v>
      </c>
      <c r="DV178" s="77"/>
    </row>
    <row r="179" spans="1:126" s="116" customFormat="1" ht="16.149999999999999" hidden="1" customHeight="1" outlineLevel="1" thickBot="1" x14ac:dyDescent="0.35">
      <c r="A179" s="995" t="s">
        <v>1032</v>
      </c>
      <c r="C179" s="207" t="s">
        <v>821</v>
      </c>
      <c r="E179" s="1104">
        <f t="shared" si="160"/>
        <v>0</v>
      </c>
      <c r="G179" s="117">
        <f>SUM(G177:G178)</f>
        <v>0</v>
      </c>
      <c r="H179" s="117">
        <f t="shared" ref="H179:BS179" si="163">SUM(H177:H178)</f>
        <v>0</v>
      </c>
      <c r="I179" s="117">
        <f t="shared" si="163"/>
        <v>0</v>
      </c>
      <c r="J179" s="117">
        <f t="shared" si="163"/>
        <v>0</v>
      </c>
      <c r="K179" s="117">
        <f t="shared" si="163"/>
        <v>0</v>
      </c>
      <c r="L179" s="117">
        <f t="shared" si="163"/>
        <v>0</v>
      </c>
      <c r="M179" s="117">
        <f t="shared" si="163"/>
        <v>0</v>
      </c>
      <c r="N179" s="117">
        <f t="shared" si="163"/>
        <v>0</v>
      </c>
      <c r="O179" s="117">
        <f t="shared" si="163"/>
        <v>0</v>
      </c>
      <c r="P179" s="117">
        <f t="shared" si="163"/>
        <v>0</v>
      </c>
      <c r="Q179" s="117">
        <f t="shared" si="163"/>
        <v>0</v>
      </c>
      <c r="R179" s="117">
        <f t="shared" si="163"/>
        <v>0</v>
      </c>
      <c r="S179" s="117">
        <f t="shared" si="163"/>
        <v>0</v>
      </c>
      <c r="T179" s="117">
        <f t="shared" si="163"/>
        <v>0</v>
      </c>
      <c r="U179" s="117">
        <f t="shared" si="163"/>
        <v>0</v>
      </c>
      <c r="V179" s="117">
        <f t="shared" si="163"/>
        <v>0</v>
      </c>
      <c r="W179" s="117">
        <f t="shared" si="163"/>
        <v>0</v>
      </c>
      <c r="X179" s="117">
        <f t="shared" si="163"/>
        <v>0</v>
      </c>
      <c r="Y179" s="117">
        <f t="shared" si="163"/>
        <v>0</v>
      </c>
      <c r="Z179" s="117">
        <f t="shared" si="163"/>
        <v>0</v>
      </c>
      <c r="AA179" s="117">
        <f t="shared" si="163"/>
        <v>0</v>
      </c>
      <c r="AB179" s="117">
        <f t="shared" si="163"/>
        <v>0</v>
      </c>
      <c r="AC179" s="117">
        <f t="shared" si="163"/>
        <v>0</v>
      </c>
      <c r="AD179" s="117">
        <f t="shared" si="163"/>
        <v>0</v>
      </c>
      <c r="AE179" s="117">
        <f t="shared" si="163"/>
        <v>0</v>
      </c>
      <c r="AF179" s="117">
        <f t="shared" si="163"/>
        <v>0</v>
      </c>
      <c r="AG179" s="117">
        <f t="shared" si="163"/>
        <v>0</v>
      </c>
      <c r="AH179" s="117">
        <f t="shared" si="163"/>
        <v>0</v>
      </c>
      <c r="AI179" s="117">
        <f t="shared" si="163"/>
        <v>0</v>
      </c>
      <c r="AJ179" s="117">
        <f t="shared" si="163"/>
        <v>0</v>
      </c>
      <c r="AK179" s="117">
        <f t="shared" si="163"/>
        <v>0</v>
      </c>
      <c r="AL179" s="117">
        <f t="shared" si="163"/>
        <v>0</v>
      </c>
      <c r="AM179" s="117">
        <f t="shared" si="163"/>
        <v>0</v>
      </c>
      <c r="AN179" s="117">
        <f t="shared" si="163"/>
        <v>0</v>
      </c>
      <c r="AO179" s="117">
        <f t="shared" si="163"/>
        <v>0</v>
      </c>
      <c r="AP179" s="117">
        <f t="shared" si="163"/>
        <v>0</v>
      </c>
      <c r="AQ179" s="117">
        <f t="shared" si="163"/>
        <v>0</v>
      </c>
      <c r="AR179" s="117">
        <f t="shared" si="163"/>
        <v>0</v>
      </c>
      <c r="AS179" s="117">
        <f t="shared" si="163"/>
        <v>0</v>
      </c>
      <c r="AT179" s="117">
        <f t="shared" si="163"/>
        <v>0</v>
      </c>
      <c r="AU179" s="117">
        <f t="shared" si="163"/>
        <v>0</v>
      </c>
      <c r="AV179" s="117">
        <f t="shared" si="163"/>
        <v>0</v>
      </c>
      <c r="AW179" s="117">
        <f t="shared" si="163"/>
        <v>0</v>
      </c>
      <c r="AX179" s="117">
        <f t="shared" si="163"/>
        <v>0</v>
      </c>
      <c r="AY179" s="117">
        <f t="shared" si="163"/>
        <v>0</v>
      </c>
      <c r="AZ179" s="117">
        <f t="shared" si="163"/>
        <v>0</v>
      </c>
      <c r="BA179" s="117">
        <f t="shared" si="163"/>
        <v>0</v>
      </c>
      <c r="BB179" s="117">
        <f t="shared" si="163"/>
        <v>0</v>
      </c>
      <c r="BC179" s="117">
        <f t="shared" si="163"/>
        <v>0</v>
      </c>
      <c r="BD179" s="117">
        <f t="shared" si="163"/>
        <v>0</v>
      </c>
      <c r="BE179" s="117">
        <f t="shared" si="163"/>
        <v>0</v>
      </c>
      <c r="BF179" s="117">
        <f t="shared" si="163"/>
        <v>0</v>
      </c>
      <c r="BG179" s="117">
        <f t="shared" si="163"/>
        <v>0</v>
      </c>
      <c r="BH179" s="117">
        <f t="shared" si="163"/>
        <v>0</v>
      </c>
      <c r="BI179" s="117">
        <f t="shared" si="163"/>
        <v>0</v>
      </c>
      <c r="BJ179" s="117">
        <f t="shared" si="163"/>
        <v>0</v>
      </c>
      <c r="BK179" s="117">
        <f t="shared" si="163"/>
        <v>0</v>
      </c>
      <c r="BL179" s="117">
        <f t="shared" si="163"/>
        <v>0</v>
      </c>
      <c r="BM179" s="117">
        <f t="shared" si="163"/>
        <v>0</v>
      </c>
      <c r="BN179" s="117">
        <f t="shared" si="163"/>
        <v>0</v>
      </c>
      <c r="BO179" s="117">
        <f t="shared" si="163"/>
        <v>0</v>
      </c>
      <c r="BP179" s="117">
        <f t="shared" si="163"/>
        <v>0</v>
      </c>
      <c r="BQ179" s="117">
        <f t="shared" si="163"/>
        <v>0</v>
      </c>
      <c r="BR179" s="117">
        <f t="shared" si="163"/>
        <v>0</v>
      </c>
      <c r="BS179" s="117">
        <f t="shared" si="163"/>
        <v>0</v>
      </c>
      <c r="BT179" s="117">
        <f t="shared" ref="BT179:DU179" si="164">SUM(BT177:BT178)</f>
        <v>0</v>
      </c>
      <c r="BU179" s="117">
        <f t="shared" si="164"/>
        <v>0</v>
      </c>
      <c r="BV179" s="117">
        <f t="shared" si="164"/>
        <v>0</v>
      </c>
      <c r="BW179" s="117">
        <f t="shared" si="164"/>
        <v>0</v>
      </c>
      <c r="BX179" s="117">
        <f t="shared" si="164"/>
        <v>0</v>
      </c>
      <c r="BY179" s="117">
        <f t="shared" si="164"/>
        <v>0</v>
      </c>
      <c r="BZ179" s="117">
        <f t="shared" si="164"/>
        <v>0</v>
      </c>
      <c r="CA179" s="117">
        <f t="shared" si="164"/>
        <v>0</v>
      </c>
      <c r="CB179" s="117">
        <f t="shared" si="164"/>
        <v>0</v>
      </c>
      <c r="CC179" s="117">
        <f t="shared" si="164"/>
        <v>0</v>
      </c>
      <c r="CD179" s="117">
        <f t="shared" si="164"/>
        <v>0</v>
      </c>
      <c r="CE179" s="117">
        <f t="shared" si="164"/>
        <v>0</v>
      </c>
      <c r="CF179" s="117">
        <f t="shared" si="164"/>
        <v>0</v>
      </c>
      <c r="CG179" s="117">
        <f t="shared" si="164"/>
        <v>0</v>
      </c>
      <c r="CH179" s="117">
        <f t="shared" si="164"/>
        <v>0</v>
      </c>
      <c r="CI179" s="117">
        <f t="shared" si="164"/>
        <v>0</v>
      </c>
      <c r="CJ179" s="117">
        <f t="shared" si="164"/>
        <v>0</v>
      </c>
      <c r="CK179" s="117">
        <f t="shared" si="164"/>
        <v>0</v>
      </c>
      <c r="CL179" s="117">
        <f t="shared" si="164"/>
        <v>0</v>
      </c>
      <c r="CM179" s="117">
        <f t="shared" si="164"/>
        <v>0</v>
      </c>
      <c r="CN179" s="117">
        <f t="shared" si="164"/>
        <v>0</v>
      </c>
      <c r="CO179" s="117">
        <f t="shared" si="164"/>
        <v>0</v>
      </c>
      <c r="CP179" s="117">
        <f t="shared" si="164"/>
        <v>0</v>
      </c>
      <c r="CQ179" s="117">
        <f t="shared" si="164"/>
        <v>0</v>
      </c>
      <c r="CR179" s="117">
        <f t="shared" si="164"/>
        <v>0</v>
      </c>
      <c r="CS179" s="117">
        <f t="shared" si="164"/>
        <v>0</v>
      </c>
      <c r="CT179" s="117">
        <f t="shared" si="164"/>
        <v>0</v>
      </c>
      <c r="CU179" s="117">
        <f t="shared" si="164"/>
        <v>0</v>
      </c>
      <c r="CV179" s="117">
        <f t="shared" si="164"/>
        <v>0</v>
      </c>
      <c r="CW179" s="117">
        <f t="shared" si="164"/>
        <v>0</v>
      </c>
      <c r="CX179" s="117">
        <f t="shared" si="164"/>
        <v>0</v>
      </c>
      <c r="CY179" s="117">
        <f t="shared" si="164"/>
        <v>0</v>
      </c>
      <c r="CZ179" s="117">
        <f t="shared" si="164"/>
        <v>0</v>
      </c>
      <c r="DA179" s="117">
        <f t="shared" si="164"/>
        <v>0</v>
      </c>
      <c r="DB179" s="117">
        <f t="shared" si="164"/>
        <v>0</v>
      </c>
      <c r="DC179" s="117">
        <f t="shared" si="164"/>
        <v>0</v>
      </c>
      <c r="DD179" s="117">
        <f t="shared" si="164"/>
        <v>0</v>
      </c>
      <c r="DE179" s="117">
        <f t="shared" si="164"/>
        <v>0</v>
      </c>
      <c r="DF179" s="117">
        <f t="shared" si="164"/>
        <v>0</v>
      </c>
      <c r="DG179" s="117">
        <f t="shared" si="164"/>
        <v>0</v>
      </c>
      <c r="DH179" s="117">
        <f t="shared" si="164"/>
        <v>0</v>
      </c>
      <c r="DI179" s="117">
        <f t="shared" si="164"/>
        <v>0</v>
      </c>
      <c r="DJ179" s="117">
        <f t="shared" si="164"/>
        <v>0</v>
      </c>
      <c r="DK179" s="117">
        <f t="shared" si="164"/>
        <v>0</v>
      </c>
      <c r="DL179" s="117">
        <f t="shared" si="164"/>
        <v>0</v>
      </c>
      <c r="DM179" s="117">
        <f t="shared" si="164"/>
        <v>0</v>
      </c>
      <c r="DN179" s="117">
        <f t="shared" si="164"/>
        <v>0</v>
      </c>
      <c r="DO179" s="117">
        <f t="shared" si="164"/>
        <v>0</v>
      </c>
      <c r="DP179" s="117">
        <f t="shared" si="164"/>
        <v>0</v>
      </c>
      <c r="DQ179" s="117">
        <f t="shared" si="164"/>
        <v>0</v>
      </c>
      <c r="DR179" s="117">
        <f t="shared" si="164"/>
        <v>0</v>
      </c>
      <c r="DS179" s="117">
        <f t="shared" si="164"/>
        <v>0</v>
      </c>
      <c r="DT179" s="117">
        <f t="shared" si="164"/>
        <v>0</v>
      </c>
      <c r="DU179" s="117">
        <f t="shared" si="164"/>
        <v>0</v>
      </c>
      <c r="DV179" s="77"/>
    </row>
    <row r="180" spans="1:126" s="81" customFormat="1" ht="5.45" customHeight="1" collapsed="1" x14ac:dyDescent="0.25">
      <c r="C180" s="207"/>
      <c r="DV180" s="66"/>
    </row>
    <row r="181" spans="1:126" s="81" customFormat="1" x14ac:dyDescent="0.25">
      <c r="B181" s="115" t="s">
        <v>222</v>
      </c>
      <c r="C181" s="207"/>
      <c r="DV181" s="66"/>
    </row>
    <row r="182" spans="1:126" s="81" customFormat="1" x14ac:dyDescent="0.25">
      <c r="A182" s="995" t="s">
        <v>1032</v>
      </c>
      <c r="C182" s="207" t="s">
        <v>72</v>
      </c>
      <c r="E182" s="1096">
        <f t="shared" ref="E182:E188" si="165">SUM(G182:DU182)</f>
        <v>-61366.028786552197</v>
      </c>
      <c r="G182" s="114">
        <f t="shared" ref="G182:AL182" si="166">G$225*G$25</f>
        <v>0</v>
      </c>
      <c r="H182" s="114">
        <f t="shared" si="166"/>
        <v>0</v>
      </c>
      <c r="I182" s="114">
        <f t="shared" si="166"/>
        <v>0</v>
      </c>
      <c r="J182" s="114">
        <f t="shared" si="166"/>
        <v>0</v>
      </c>
      <c r="K182" s="114">
        <f t="shared" si="166"/>
        <v>0</v>
      </c>
      <c r="L182" s="114">
        <f t="shared" si="166"/>
        <v>0</v>
      </c>
      <c r="M182" s="114">
        <f t="shared" si="166"/>
        <v>0</v>
      </c>
      <c r="N182" s="114">
        <f t="shared" si="166"/>
        <v>0</v>
      </c>
      <c r="O182" s="114">
        <f t="shared" si="166"/>
        <v>0</v>
      </c>
      <c r="P182" s="114">
        <f t="shared" si="166"/>
        <v>0</v>
      </c>
      <c r="Q182" s="114">
        <f t="shared" si="166"/>
        <v>0</v>
      </c>
      <c r="R182" s="114">
        <f t="shared" si="166"/>
        <v>0</v>
      </c>
      <c r="S182" s="114">
        <f t="shared" si="166"/>
        <v>-3483.695053863034</v>
      </c>
      <c r="T182" s="114">
        <f t="shared" si="166"/>
        <v>-3483.695053863034</v>
      </c>
      <c r="U182" s="114">
        <f t="shared" si="166"/>
        <v>-3483.695053863034</v>
      </c>
      <c r="V182" s="114">
        <f t="shared" si="166"/>
        <v>-3483.695053863034</v>
      </c>
      <c r="W182" s="114">
        <f t="shared" si="166"/>
        <v>-3483.695053863034</v>
      </c>
      <c r="X182" s="114">
        <f t="shared" si="166"/>
        <v>-3483.695053863034</v>
      </c>
      <c r="Y182" s="114">
        <f t="shared" si="166"/>
        <v>-3409.9505249907074</v>
      </c>
      <c r="Z182" s="114">
        <f t="shared" si="166"/>
        <v>-3409.9505249907074</v>
      </c>
      <c r="AA182" s="114">
        <f t="shared" si="166"/>
        <v>-3409.9505249907074</v>
      </c>
      <c r="AB182" s="114">
        <f t="shared" si="166"/>
        <v>-3409.9505249907074</v>
      </c>
      <c r="AC182" s="114">
        <f t="shared" si="166"/>
        <v>-3409.9505249907074</v>
      </c>
      <c r="AD182" s="114">
        <f t="shared" si="166"/>
        <v>-3409.9505249907074</v>
      </c>
      <c r="AE182" s="114">
        <f t="shared" si="166"/>
        <v>-3334.0258855716256</v>
      </c>
      <c r="AF182" s="114">
        <f t="shared" si="166"/>
        <v>-3334.0258855716256</v>
      </c>
      <c r="AG182" s="114">
        <f t="shared" si="166"/>
        <v>-3334.0258855716256</v>
      </c>
      <c r="AH182" s="114">
        <f t="shared" si="166"/>
        <v>-3334.0258855716256</v>
      </c>
      <c r="AI182" s="114">
        <f t="shared" si="166"/>
        <v>-3334.0258855716256</v>
      </c>
      <c r="AJ182" s="114">
        <f t="shared" si="166"/>
        <v>-3334.0258855716256</v>
      </c>
      <c r="AK182" s="114">
        <f t="shared" si="166"/>
        <v>0</v>
      </c>
      <c r="AL182" s="114">
        <f t="shared" si="166"/>
        <v>0</v>
      </c>
      <c r="AM182" s="114">
        <f t="shared" ref="AM182:BR182" si="167">AM$225*AM$25</f>
        <v>0</v>
      </c>
      <c r="AN182" s="114">
        <f t="shared" si="167"/>
        <v>0</v>
      </c>
      <c r="AO182" s="114">
        <f t="shared" si="167"/>
        <v>0</v>
      </c>
      <c r="AP182" s="114">
        <f t="shared" si="167"/>
        <v>0</v>
      </c>
      <c r="AQ182" s="114">
        <f t="shared" si="167"/>
        <v>0</v>
      </c>
      <c r="AR182" s="114">
        <f t="shared" si="167"/>
        <v>0</v>
      </c>
      <c r="AS182" s="114">
        <f t="shared" si="167"/>
        <v>0</v>
      </c>
      <c r="AT182" s="114">
        <f t="shared" si="167"/>
        <v>0</v>
      </c>
      <c r="AU182" s="114">
        <f t="shared" si="167"/>
        <v>0</v>
      </c>
      <c r="AV182" s="114">
        <f t="shared" si="167"/>
        <v>0</v>
      </c>
      <c r="AW182" s="114">
        <f t="shared" si="167"/>
        <v>0</v>
      </c>
      <c r="AX182" s="114">
        <f t="shared" si="167"/>
        <v>0</v>
      </c>
      <c r="AY182" s="114">
        <f t="shared" si="167"/>
        <v>0</v>
      </c>
      <c r="AZ182" s="114">
        <f t="shared" si="167"/>
        <v>0</v>
      </c>
      <c r="BA182" s="114">
        <f t="shared" si="167"/>
        <v>0</v>
      </c>
      <c r="BB182" s="114">
        <f t="shared" si="167"/>
        <v>0</v>
      </c>
      <c r="BC182" s="114">
        <f t="shared" si="167"/>
        <v>0</v>
      </c>
      <c r="BD182" s="114">
        <f t="shared" si="167"/>
        <v>0</v>
      </c>
      <c r="BE182" s="114">
        <f t="shared" si="167"/>
        <v>0</v>
      </c>
      <c r="BF182" s="114">
        <f t="shared" si="167"/>
        <v>0</v>
      </c>
      <c r="BG182" s="114">
        <f t="shared" si="167"/>
        <v>0</v>
      </c>
      <c r="BH182" s="114">
        <f t="shared" si="167"/>
        <v>0</v>
      </c>
      <c r="BI182" s="114">
        <f t="shared" si="167"/>
        <v>0</v>
      </c>
      <c r="BJ182" s="114">
        <f t="shared" si="167"/>
        <v>0</v>
      </c>
      <c r="BK182" s="114">
        <f t="shared" si="167"/>
        <v>0</v>
      </c>
      <c r="BL182" s="114">
        <f t="shared" si="167"/>
        <v>0</v>
      </c>
      <c r="BM182" s="114">
        <f t="shared" si="167"/>
        <v>0</v>
      </c>
      <c r="BN182" s="114">
        <f t="shared" si="167"/>
        <v>0</v>
      </c>
      <c r="BO182" s="114">
        <f t="shared" si="167"/>
        <v>0</v>
      </c>
      <c r="BP182" s="114">
        <f t="shared" si="167"/>
        <v>0</v>
      </c>
      <c r="BQ182" s="114">
        <f t="shared" si="167"/>
        <v>0</v>
      </c>
      <c r="BR182" s="114">
        <f t="shared" si="167"/>
        <v>0</v>
      </c>
      <c r="BS182" s="114">
        <f t="shared" ref="BS182:CX182" si="168">BS$225*BS$25</f>
        <v>0</v>
      </c>
      <c r="BT182" s="114">
        <f t="shared" si="168"/>
        <v>0</v>
      </c>
      <c r="BU182" s="114">
        <f t="shared" si="168"/>
        <v>0</v>
      </c>
      <c r="BV182" s="114">
        <f t="shared" si="168"/>
        <v>0</v>
      </c>
      <c r="BW182" s="114">
        <f t="shared" si="168"/>
        <v>0</v>
      </c>
      <c r="BX182" s="114">
        <f t="shared" si="168"/>
        <v>0</v>
      </c>
      <c r="BY182" s="114">
        <f t="shared" si="168"/>
        <v>0</v>
      </c>
      <c r="BZ182" s="114">
        <f t="shared" si="168"/>
        <v>0</v>
      </c>
      <c r="CA182" s="114">
        <f t="shared" si="168"/>
        <v>0</v>
      </c>
      <c r="CB182" s="114">
        <f t="shared" si="168"/>
        <v>0</v>
      </c>
      <c r="CC182" s="114">
        <f t="shared" si="168"/>
        <v>0</v>
      </c>
      <c r="CD182" s="114">
        <f t="shared" si="168"/>
        <v>0</v>
      </c>
      <c r="CE182" s="114">
        <f t="shared" si="168"/>
        <v>0</v>
      </c>
      <c r="CF182" s="114">
        <f t="shared" si="168"/>
        <v>0</v>
      </c>
      <c r="CG182" s="114">
        <f t="shared" si="168"/>
        <v>0</v>
      </c>
      <c r="CH182" s="114">
        <f t="shared" si="168"/>
        <v>0</v>
      </c>
      <c r="CI182" s="114">
        <f t="shared" si="168"/>
        <v>0</v>
      </c>
      <c r="CJ182" s="114">
        <f t="shared" si="168"/>
        <v>0</v>
      </c>
      <c r="CK182" s="114">
        <f t="shared" si="168"/>
        <v>0</v>
      </c>
      <c r="CL182" s="114">
        <f t="shared" si="168"/>
        <v>0</v>
      </c>
      <c r="CM182" s="114">
        <f t="shared" si="168"/>
        <v>0</v>
      </c>
      <c r="CN182" s="114">
        <f t="shared" si="168"/>
        <v>0</v>
      </c>
      <c r="CO182" s="114">
        <f t="shared" si="168"/>
        <v>0</v>
      </c>
      <c r="CP182" s="114">
        <f t="shared" si="168"/>
        <v>0</v>
      </c>
      <c r="CQ182" s="114">
        <f t="shared" si="168"/>
        <v>0</v>
      </c>
      <c r="CR182" s="114">
        <f t="shared" si="168"/>
        <v>0</v>
      </c>
      <c r="CS182" s="114">
        <f t="shared" si="168"/>
        <v>0</v>
      </c>
      <c r="CT182" s="114">
        <f t="shared" si="168"/>
        <v>0</v>
      </c>
      <c r="CU182" s="114">
        <f t="shared" si="168"/>
        <v>0</v>
      </c>
      <c r="CV182" s="114">
        <f t="shared" si="168"/>
        <v>0</v>
      </c>
      <c r="CW182" s="114">
        <f t="shared" si="168"/>
        <v>0</v>
      </c>
      <c r="CX182" s="114">
        <f t="shared" si="168"/>
        <v>0</v>
      </c>
      <c r="CY182" s="114">
        <f t="shared" ref="CY182:DU182" si="169">CY$225*CY$25</f>
        <v>0</v>
      </c>
      <c r="CZ182" s="114">
        <f t="shared" si="169"/>
        <v>0</v>
      </c>
      <c r="DA182" s="114">
        <f t="shared" si="169"/>
        <v>0</v>
      </c>
      <c r="DB182" s="114">
        <f t="shared" si="169"/>
        <v>0</v>
      </c>
      <c r="DC182" s="114">
        <f t="shared" si="169"/>
        <v>0</v>
      </c>
      <c r="DD182" s="114">
        <f t="shared" si="169"/>
        <v>0</v>
      </c>
      <c r="DE182" s="114">
        <f t="shared" si="169"/>
        <v>0</v>
      </c>
      <c r="DF182" s="114">
        <f t="shared" si="169"/>
        <v>0</v>
      </c>
      <c r="DG182" s="114">
        <f t="shared" si="169"/>
        <v>0</v>
      </c>
      <c r="DH182" s="114">
        <f t="shared" si="169"/>
        <v>0</v>
      </c>
      <c r="DI182" s="114">
        <f t="shared" si="169"/>
        <v>0</v>
      </c>
      <c r="DJ182" s="114">
        <f t="shared" si="169"/>
        <v>0</v>
      </c>
      <c r="DK182" s="114">
        <f t="shared" si="169"/>
        <v>0</v>
      </c>
      <c r="DL182" s="114">
        <f t="shared" si="169"/>
        <v>0</v>
      </c>
      <c r="DM182" s="114">
        <f t="shared" si="169"/>
        <v>0</v>
      </c>
      <c r="DN182" s="114">
        <f t="shared" si="169"/>
        <v>0</v>
      </c>
      <c r="DO182" s="114">
        <f t="shared" si="169"/>
        <v>0</v>
      </c>
      <c r="DP182" s="114">
        <f t="shared" si="169"/>
        <v>0</v>
      </c>
      <c r="DQ182" s="114">
        <f t="shared" si="169"/>
        <v>0</v>
      </c>
      <c r="DR182" s="114">
        <f t="shared" si="169"/>
        <v>0</v>
      </c>
      <c r="DS182" s="114">
        <f t="shared" si="169"/>
        <v>0</v>
      </c>
      <c r="DT182" s="114">
        <f t="shared" si="169"/>
        <v>0</v>
      </c>
      <c r="DU182" s="114">
        <f t="shared" si="169"/>
        <v>0</v>
      </c>
      <c r="DV182" s="66"/>
    </row>
    <row r="183" spans="1:126" s="81" customFormat="1" x14ac:dyDescent="0.25">
      <c r="A183" s="995" t="s">
        <v>1032</v>
      </c>
      <c r="C183" s="207" t="s">
        <v>60</v>
      </c>
      <c r="E183" s="1096">
        <f t="shared" si="165"/>
        <v>-46241.232670404912</v>
      </c>
      <c r="G183" s="114">
        <f t="shared" ref="G183:AL183" si="170">G$228*G$25</f>
        <v>0</v>
      </c>
      <c r="H183" s="114">
        <f t="shared" si="170"/>
        <v>0</v>
      </c>
      <c r="I183" s="114">
        <f t="shared" si="170"/>
        <v>0</v>
      </c>
      <c r="J183" s="114">
        <f t="shared" si="170"/>
        <v>0</v>
      </c>
      <c r="K183" s="114">
        <f t="shared" si="170"/>
        <v>0</v>
      </c>
      <c r="L183" s="114">
        <f t="shared" si="170"/>
        <v>0</v>
      </c>
      <c r="M183" s="114">
        <f t="shared" si="170"/>
        <v>0</v>
      </c>
      <c r="N183" s="114">
        <f t="shared" si="170"/>
        <v>0</v>
      </c>
      <c r="O183" s="114">
        <f t="shared" si="170"/>
        <v>0</v>
      </c>
      <c r="P183" s="114">
        <f t="shared" si="170"/>
        <v>0</v>
      </c>
      <c r="Q183" s="114">
        <f t="shared" si="170"/>
        <v>0</v>
      </c>
      <c r="R183" s="114">
        <f t="shared" si="170"/>
        <v>0</v>
      </c>
      <c r="S183" s="114">
        <f t="shared" si="170"/>
        <v>-2494.4861381901396</v>
      </c>
      <c r="T183" s="114">
        <f t="shared" si="170"/>
        <v>-2494.4861381901396</v>
      </c>
      <c r="U183" s="114">
        <f t="shared" si="170"/>
        <v>-2494.4861381901396</v>
      </c>
      <c r="V183" s="114">
        <f t="shared" si="170"/>
        <v>-2494.4861381901396</v>
      </c>
      <c r="W183" s="114">
        <f t="shared" si="170"/>
        <v>-2494.4861381901396</v>
      </c>
      <c r="X183" s="114">
        <f t="shared" si="170"/>
        <v>-2494.4861381901396</v>
      </c>
      <c r="Y183" s="114">
        <f t="shared" si="170"/>
        <v>-2568.2306670624662</v>
      </c>
      <c r="Z183" s="114">
        <f t="shared" si="170"/>
        <v>-2568.2306670624662</v>
      </c>
      <c r="AA183" s="114">
        <f t="shared" si="170"/>
        <v>-2568.2306670624662</v>
      </c>
      <c r="AB183" s="114">
        <f t="shared" si="170"/>
        <v>-2568.2306670624662</v>
      </c>
      <c r="AC183" s="114">
        <f t="shared" si="170"/>
        <v>-2568.2306670624662</v>
      </c>
      <c r="AD183" s="114">
        <f t="shared" si="170"/>
        <v>-2568.2306670624662</v>
      </c>
      <c r="AE183" s="114">
        <f t="shared" si="170"/>
        <v>-2644.1553064815471</v>
      </c>
      <c r="AF183" s="114">
        <f t="shared" si="170"/>
        <v>-2644.1553064815471</v>
      </c>
      <c r="AG183" s="114">
        <f t="shared" si="170"/>
        <v>-2644.1553064815471</v>
      </c>
      <c r="AH183" s="114">
        <f t="shared" si="170"/>
        <v>-2644.1553064815471</v>
      </c>
      <c r="AI183" s="114">
        <f t="shared" si="170"/>
        <v>-2644.1553064815471</v>
      </c>
      <c r="AJ183" s="114">
        <f t="shared" si="170"/>
        <v>-2644.1553064815471</v>
      </c>
      <c r="AK183" s="114">
        <f t="shared" si="170"/>
        <v>0</v>
      </c>
      <c r="AL183" s="114">
        <f t="shared" si="170"/>
        <v>0</v>
      </c>
      <c r="AM183" s="114">
        <f t="shared" ref="AM183:BR183" si="171">AM$228*AM$25</f>
        <v>0</v>
      </c>
      <c r="AN183" s="114">
        <f t="shared" si="171"/>
        <v>0</v>
      </c>
      <c r="AO183" s="114">
        <f t="shared" si="171"/>
        <v>0</v>
      </c>
      <c r="AP183" s="114">
        <f t="shared" si="171"/>
        <v>0</v>
      </c>
      <c r="AQ183" s="114">
        <f t="shared" si="171"/>
        <v>0</v>
      </c>
      <c r="AR183" s="114">
        <f t="shared" si="171"/>
        <v>0</v>
      </c>
      <c r="AS183" s="114">
        <f t="shared" si="171"/>
        <v>0</v>
      </c>
      <c r="AT183" s="114">
        <f t="shared" si="171"/>
        <v>0</v>
      </c>
      <c r="AU183" s="114">
        <f t="shared" si="171"/>
        <v>0</v>
      </c>
      <c r="AV183" s="114">
        <f t="shared" si="171"/>
        <v>0</v>
      </c>
      <c r="AW183" s="114">
        <f t="shared" si="171"/>
        <v>0</v>
      </c>
      <c r="AX183" s="114">
        <f t="shared" si="171"/>
        <v>0</v>
      </c>
      <c r="AY183" s="114">
        <f t="shared" si="171"/>
        <v>0</v>
      </c>
      <c r="AZ183" s="114">
        <f t="shared" si="171"/>
        <v>0</v>
      </c>
      <c r="BA183" s="114">
        <f t="shared" si="171"/>
        <v>0</v>
      </c>
      <c r="BB183" s="114">
        <f t="shared" si="171"/>
        <v>0</v>
      </c>
      <c r="BC183" s="114">
        <f t="shared" si="171"/>
        <v>0</v>
      </c>
      <c r="BD183" s="114">
        <f t="shared" si="171"/>
        <v>0</v>
      </c>
      <c r="BE183" s="114">
        <f t="shared" si="171"/>
        <v>0</v>
      </c>
      <c r="BF183" s="114">
        <f t="shared" si="171"/>
        <v>0</v>
      </c>
      <c r="BG183" s="114">
        <f t="shared" si="171"/>
        <v>0</v>
      </c>
      <c r="BH183" s="114">
        <f t="shared" si="171"/>
        <v>0</v>
      </c>
      <c r="BI183" s="114">
        <f t="shared" si="171"/>
        <v>0</v>
      </c>
      <c r="BJ183" s="114">
        <f t="shared" si="171"/>
        <v>0</v>
      </c>
      <c r="BK183" s="114">
        <f t="shared" si="171"/>
        <v>0</v>
      </c>
      <c r="BL183" s="114">
        <f t="shared" si="171"/>
        <v>0</v>
      </c>
      <c r="BM183" s="114">
        <f t="shared" si="171"/>
        <v>0</v>
      </c>
      <c r="BN183" s="114">
        <f t="shared" si="171"/>
        <v>0</v>
      </c>
      <c r="BO183" s="114">
        <f t="shared" si="171"/>
        <v>0</v>
      </c>
      <c r="BP183" s="114">
        <f t="shared" si="171"/>
        <v>0</v>
      </c>
      <c r="BQ183" s="114">
        <f t="shared" si="171"/>
        <v>0</v>
      </c>
      <c r="BR183" s="114">
        <f t="shared" si="171"/>
        <v>0</v>
      </c>
      <c r="BS183" s="114">
        <f t="shared" ref="BS183:CX183" si="172">BS$228*BS$25</f>
        <v>0</v>
      </c>
      <c r="BT183" s="114">
        <f t="shared" si="172"/>
        <v>0</v>
      </c>
      <c r="BU183" s="114">
        <f t="shared" si="172"/>
        <v>0</v>
      </c>
      <c r="BV183" s="114">
        <f t="shared" si="172"/>
        <v>0</v>
      </c>
      <c r="BW183" s="114">
        <f t="shared" si="172"/>
        <v>0</v>
      </c>
      <c r="BX183" s="114">
        <f t="shared" si="172"/>
        <v>0</v>
      </c>
      <c r="BY183" s="114">
        <f t="shared" si="172"/>
        <v>0</v>
      </c>
      <c r="BZ183" s="114">
        <f t="shared" si="172"/>
        <v>0</v>
      </c>
      <c r="CA183" s="114">
        <f t="shared" si="172"/>
        <v>0</v>
      </c>
      <c r="CB183" s="114">
        <f t="shared" si="172"/>
        <v>0</v>
      </c>
      <c r="CC183" s="114">
        <f t="shared" si="172"/>
        <v>0</v>
      </c>
      <c r="CD183" s="114">
        <f t="shared" si="172"/>
        <v>0</v>
      </c>
      <c r="CE183" s="114">
        <f t="shared" si="172"/>
        <v>0</v>
      </c>
      <c r="CF183" s="114">
        <f t="shared" si="172"/>
        <v>0</v>
      </c>
      <c r="CG183" s="114">
        <f t="shared" si="172"/>
        <v>0</v>
      </c>
      <c r="CH183" s="114">
        <f t="shared" si="172"/>
        <v>0</v>
      </c>
      <c r="CI183" s="114">
        <f t="shared" si="172"/>
        <v>0</v>
      </c>
      <c r="CJ183" s="114">
        <f t="shared" si="172"/>
        <v>0</v>
      </c>
      <c r="CK183" s="114">
        <f t="shared" si="172"/>
        <v>0</v>
      </c>
      <c r="CL183" s="114">
        <f t="shared" si="172"/>
        <v>0</v>
      </c>
      <c r="CM183" s="114">
        <f t="shared" si="172"/>
        <v>0</v>
      </c>
      <c r="CN183" s="114">
        <f t="shared" si="172"/>
        <v>0</v>
      </c>
      <c r="CO183" s="114">
        <f t="shared" si="172"/>
        <v>0</v>
      </c>
      <c r="CP183" s="114">
        <f t="shared" si="172"/>
        <v>0</v>
      </c>
      <c r="CQ183" s="114">
        <f t="shared" si="172"/>
        <v>0</v>
      </c>
      <c r="CR183" s="114">
        <f t="shared" si="172"/>
        <v>0</v>
      </c>
      <c r="CS183" s="114">
        <f t="shared" si="172"/>
        <v>0</v>
      </c>
      <c r="CT183" s="114">
        <f t="shared" si="172"/>
        <v>0</v>
      </c>
      <c r="CU183" s="114">
        <f t="shared" si="172"/>
        <v>0</v>
      </c>
      <c r="CV183" s="114">
        <f t="shared" si="172"/>
        <v>0</v>
      </c>
      <c r="CW183" s="114">
        <f t="shared" si="172"/>
        <v>0</v>
      </c>
      <c r="CX183" s="114">
        <f t="shared" si="172"/>
        <v>0</v>
      </c>
      <c r="CY183" s="114">
        <f t="shared" ref="CY183:DU183" si="173">CY$228*CY$25</f>
        <v>0</v>
      </c>
      <c r="CZ183" s="114">
        <f t="shared" si="173"/>
        <v>0</v>
      </c>
      <c r="DA183" s="114">
        <f t="shared" si="173"/>
        <v>0</v>
      </c>
      <c r="DB183" s="114">
        <f t="shared" si="173"/>
        <v>0</v>
      </c>
      <c r="DC183" s="114">
        <f t="shared" si="173"/>
        <v>0</v>
      </c>
      <c r="DD183" s="114">
        <f t="shared" si="173"/>
        <v>0</v>
      </c>
      <c r="DE183" s="114">
        <f t="shared" si="173"/>
        <v>0</v>
      </c>
      <c r="DF183" s="114">
        <f t="shared" si="173"/>
        <v>0</v>
      </c>
      <c r="DG183" s="114">
        <f t="shared" si="173"/>
        <v>0</v>
      </c>
      <c r="DH183" s="114">
        <f t="shared" si="173"/>
        <v>0</v>
      </c>
      <c r="DI183" s="114">
        <f t="shared" si="173"/>
        <v>0</v>
      </c>
      <c r="DJ183" s="114">
        <f t="shared" si="173"/>
        <v>0</v>
      </c>
      <c r="DK183" s="114">
        <f t="shared" si="173"/>
        <v>0</v>
      </c>
      <c r="DL183" s="114">
        <f t="shared" si="173"/>
        <v>0</v>
      </c>
      <c r="DM183" s="114">
        <f t="shared" si="173"/>
        <v>0</v>
      </c>
      <c r="DN183" s="114">
        <f t="shared" si="173"/>
        <v>0</v>
      </c>
      <c r="DO183" s="114">
        <f t="shared" si="173"/>
        <v>0</v>
      </c>
      <c r="DP183" s="114">
        <f t="shared" si="173"/>
        <v>0</v>
      </c>
      <c r="DQ183" s="114">
        <f t="shared" si="173"/>
        <v>0</v>
      </c>
      <c r="DR183" s="114">
        <f t="shared" si="173"/>
        <v>0</v>
      </c>
      <c r="DS183" s="114">
        <f t="shared" si="173"/>
        <v>0</v>
      </c>
      <c r="DT183" s="114">
        <f t="shared" si="173"/>
        <v>0</v>
      </c>
      <c r="DU183" s="114">
        <f t="shared" si="173"/>
        <v>0</v>
      </c>
      <c r="DV183" s="66"/>
    </row>
    <row r="184" spans="1:126" s="81" customFormat="1" ht="15.75" thickBot="1" x14ac:dyDescent="0.3">
      <c r="C184" s="599" t="s">
        <v>662</v>
      </c>
      <c r="E184" s="1104">
        <f t="shared" si="165"/>
        <v>-107607.26145695716</v>
      </c>
      <c r="G184" s="117">
        <f>G182+G183</f>
        <v>0</v>
      </c>
      <c r="H184" s="117">
        <f t="shared" ref="H184:BS184" si="174">H182+H183</f>
        <v>0</v>
      </c>
      <c r="I184" s="117">
        <f t="shared" si="174"/>
        <v>0</v>
      </c>
      <c r="J184" s="117">
        <f t="shared" si="174"/>
        <v>0</v>
      </c>
      <c r="K184" s="117">
        <f t="shared" si="174"/>
        <v>0</v>
      </c>
      <c r="L184" s="117">
        <f t="shared" si="174"/>
        <v>0</v>
      </c>
      <c r="M184" s="117">
        <f t="shared" si="174"/>
        <v>0</v>
      </c>
      <c r="N184" s="117">
        <f t="shared" si="174"/>
        <v>0</v>
      </c>
      <c r="O184" s="117">
        <f t="shared" si="174"/>
        <v>0</v>
      </c>
      <c r="P184" s="117">
        <f t="shared" si="174"/>
        <v>0</v>
      </c>
      <c r="Q184" s="117">
        <f t="shared" si="174"/>
        <v>0</v>
      </c>
      <c r="R184" s="117">
        <f t="shared" si="174"/>
        <v>0</v>
      </c>
      <c r="S184" s="117">
        <f t="shared" si="174"/>
        <v>-5978.1811920531736</v>
      </c>
      <c r="T184" s="117">
        <f t="shared" si="174"/>
        <v>-5978.1811920531736</v>
      </c>
      <c r="U184" s="117">
        <f t="shared" si="174"/>
        <v>-5978.1811920531736</v>
      </c>
      <c r="V184" s="117">
        <f t="shared" si="174"/>
        <v>-5978.1811920531736</v>
      </c>
      <c r="W184" s="117">
        <f t="shared" si="174"/>
        <v>-5978.1811920531736</v>
      </c>
      <c r="X184" s="117">
        <f t="shared" si="174"/>
        <v>-5978.1811920531736</v>
      </c>
      <c r="Y184" s="117">
        <f t="shared" si="174"/>
        <v>-5978.1811920531736</v>
      </c>
      <c r="Z184" s="117">
        <f t="shared" si="174"/>
        <v>-5978.1811920531736</v>
      </c>
      <c r="AA184" s="117">
        <f t="shared" si="174"/>
        <v>-5978.1811920531736</v>
      </c>
      <c r="AB184" s="117">
        <f t="shared" si="174"/>
        <v>-5978.1811920531736</v>
      </c>
      <c r="AC184" s="117">
        <f t="shared" si="174"/>
        <v>-5978.1811920531736</v>
      </c>
      <c r="AD184" s="117">
        <f t="shared" si="174"/>
        <v>-5978.1811920531736</v>
      </c>
      <c r="AE184" s="117">
        <f t="shared" si="174"/>
        <v>-5978.1811920531727</v>
      </c>
      <c r="AF184" s="117">
        <f t="shared" si="174"/>
        <v>-5978.1811920531727</v>
      </c>
      <c r="AG184" s="117">
        <f t="shared" si="174"/>
        <v>-5978.1811920531727</v>
      </c>
      <c r="AH184" s="117">
        <f t="shared" si="174"/>
        <v>-5978.1811920531727</v>
      </c>
      <c r="AI184" s="117">
        <f t="shared" si="174"/>
        <v>-5978.1811920531727</v>
      </c>
      <c r="AJ184" s="117">
        <f t="shared" si="174"/>
        <v>-5978.1811920531727</v>
      </c>
      <c r="AK184" s="117">
        <f t="shared" si="174"/>
        <v>0</v>
      </c>
      <c r="AL184" s="117">
        <f t="shared" si="174"/>
        <v>0</v>
      </c>
      <c r="AM184" s="117">
        <f t="shared" si="174"/>
        <v>0</v>
      </c>
      <c r="AN184" s="117">
        <f t="shared" si="174"/>
        <v>0</v>
      </c>
      <c r="AO184" s="117">
        <f t="shared" si="174"/>
        <v>0</v>
      </c>
      <c r="AP184" s="117">
        <f t="shared" si="174"/>
        <v>0</v>
      </c>
      <c r="AQ184" s="117">
        <f t="shared" si="174"/>
        <v>0</v>
      </c>
      <c r="AR184" s="117">
        <f t="shared" si="174"/>
        <v>0</v>
      </c>
      <c r="AS184" s="117">
        <f t="shared" si="174"/>
        <v>0</v>
      </c>
      <c r="AT184" s="117">
        <f t="shared" si="174"/>
        <v>0</v>
      </c>
      <c r="AU184" s="117">
        <f t="shared" si="174"/>
        <v>0</v>
      </c>
      <c r="AV184" s="117">
        <f t="shared" si="174"/>
        <v>0</v>
      </c>
      <c r="AW184" s="117">
        <f t="shared" si="174"/>
        <v>0</v>
      </c>
      <c r="AX184" s="117">
        <f t="shared" si="174"/>
        <v>0</v>
      </c>
      <c r="AY184" s="117">
        <f t="shared" si="174"/>
        <v>0</v>
      </c>
      <c r="AZ184" s="117">
        <f t="shared" si="174"/>
        <v>0</v>
      </c>
      <c r="BA184" s="117">
        <f t="shared" si="174"/>
        <v>0</v>
      </c>
      <c r="BB184" s="117">
        <f t="shared" si="174"/>
        <v>0</v>
      </c>
      <c r="BC184" s="117">
        <f t="shared" si="174"/>
        <v>0</v>
      </c>
      <c r="BD184" s="117">
        <f t="shared" si="174"/>
        <v>0</v>
      </c>
      <c r="BE184" s="117">
        <f t="shared" si="174"/>
        <v>0</v>
      </c>
      <c r="BF184" s="117">
        <f t="shared" si="174"/>
        <v>0</v>
      </c>
      <c r="BG184" s="117">
        <f t="shared" si="174"/>
        <v>0</v>
      </c>
      <c r="BH184" s="117">
        <f t="shared" si="174"/>
        <v>0</v>
      </c>
      <c r="BI184" s="117">
        <f t="shared" si="174"/>
        <v>0</v>
      </c>
      <c r="BJ184" s="117">
        <f t="shared" si="174"/>
        <v>0</v>
      </c>
      <c r="BK184" s="117">
        <f t="shared" si="174"/>
        <v>0</v>
      </c>
      <c r="BL184" s="117">
        <f t="shared" si="174"/>
        <v>0</v>
      </c>
      <c r="BM184" s="117">
        <f t="shared" si="174"/>
        <v>0</v>
      </c>
      <c r="BN184" s="117">
        <f t="shared" si="174"/>
        <v>0</v>
      </c>
      <c r="BO184" s="117">
        <f t="shared" si="174"/>
        <v>0</v>
      </c>
      <c r="BP184" s="117">
        <f t="shared" si="174"/>
        <v>0</v>
      </c>
      <c r="BQ184" s="117">
        <f t="shared" si="174"/>
        <v>0</v>
      </c>
      <c r="BR184" s="117">
        <f t="shared" si="174"/>
        <v>0</v>
      </c>
      <c r="BS184" s="117">
        <f t="shared" si="174"/>
        <v>0</v>
      </c>
      <c r="BT184" s="117">
        <f t="shared" ref="BT184:DU184" si="175">BT182+BT183</f>
        <v>0</v>
      </c>
      <c r="BU184" s="117">
        <f t="shared" si="175"/>
        <v>0</v>
      </c>
      <c r="BV184" s="117">
        <f t="shared" si="175"/>
        <v>0</v>
      </c>
      <c r="BW184" s="117">
        <f t="shared" si="175"/>
        <v>0</v>
      </c>
      <c r="BX184" s="117">
        <f t="shared" si="175"/>
        <v>0</v>
      </c>
      <c r="BY184" s="117">
        <f t="shared" si="175"/>
        <v>0</v>
      </c>
      <c r="BZ184" s="117">
        <f t="shared" si="175"/>
        <v>0</v>
      </c>
      <c r="CA184" s="117">
        <f t="shared" si="175"/>
        <v>0</v>
      </c>
      <c r="CB184" s="117">
        <f t="shared" si="175"/>
        <v>0</v>
      </c>
      <c r="CC184" s="117">
        <f t="shared" si="175"/>
        <v>0</v>
      </c>
      <c r="CD184" s="117">
        <f t="shared" si="175"/>
        <v>0</v>
      </c>
      <c r="CE184" s="117">
        <f t="shared" si="175"/>
        <v>0</v>
      </c>
      <c r="CF184" s="117">
        <f t="shared" si="175"/>
        <v>0</v>
      </c>
      <c r="CG184" s="117">
        <f t="shared" si="175"/>
        <v>0</v>
      </c>
      <c r="CH184" s="117">
        <f t="shared" si="175"/>
        <v>0</v>
      </c>
      <c r="CI184" s="117">
        <f t="shared" si="175"/>
        <v>0</v>
      </c>
      <c r="CJ184" s="117">
        <f t="shared" si="175"/>
        <v>0</v>
      </c>
      <c r="CK184" s="117">
        <f t="shared" si="175"/>
        <v>0</v>
      </c>
      <c r="CL184" s="117">
        <f t="shared" si="175"/>
        <v>0</v>
      </c>
      <c r="CM184" s="117">
        <f t="shared" si="175"/>
        <v>0</v>
      </c>
      <c r="CN184" s="117">
        <f t="shared" si="175"/>
        <v>0</v>
      </c>
      <c r="CO184" s="117">
        <f t="shared" si="175"/>
        <v>0</v>
      </c>
      <c r="CP184" s="117">
        <f t="shared" si="175"/>
        <v>0</v>
      </c>
      <c r="CQ184" s="117">
        <f t="shared" si="175"/>
        <v>0</v>
      </c>
      <c r="CR184" s="117">
        <f t="shared" si="175"/>
        <v>0</v>
      </c>
      <c r="CS184" s="117">
        <f t="shared" si="175"/>
        <v>0</v>
      </c>
      <c r="CT184" s="117">
        <f t="shared" si="175"/>
        <v>0</v>
      </c>
      <c r="CU184" s="117">
        <f t="shared" si="175"/>
        <v>0</v>
      </c>
      <c r="CV184" s="117">
        <f t="shared" si="175"/>
        <v>0</v>
      </c>
      <c r="CW184" s="117">
        <f t="shared" si="175"/>
        <v>0</v>
      </c>
      <c r="CX184" s="117">
        <f t="shared" si="175"/>
        <v>0</v>
      </c>
      <c r="CY184" s="117">
        <f t="shared" si="175"/>
        <v>0</v>
      </c>
      <c r="CZ184" s="117">
        <f t="shared" si="175"/>
        <v>0</v>
      </c>
      <c r="DA184" s="117">
        <f t="shared" si="175"/>
        <v>0</v>
      </c>
      <c r="DB184" s="117">
        <f t="shared" si="175"/>
        <v>0</v>
      </c>
      <c r="DC184" s="117">
        <f t="shared" si="175"/>
        <v>0</v>
      </c>
      <c r="DD184" s="117">
        <f t="shared" si="175"/>
        <v>0</v>
      </c>
      <c r="DE184" s="117">
        <f t="shared" si="175"/>
        <v>0</v>
      </c>
      <c r="DF184" s="117">
        <f t="shared" si="175"/>
        <v>0</v>
      </c>
      <c r="DG184" s="117">
        <f t="shared" si="175"/>
        <v>0</v>
      </c>
      <c r="DH184" s="117">
        <f t="shared" si="175"/>
        <v>0</v>
      </c>
      <c r="DI184" s="117">
        <f t="shared" si="175"/>
        <v>0</v>
      </c>
      <c r="DJ184" s="117">
        <f t="shared" si="175"/>
        <v>0</v>
      </c>
      <c r="DK184" s="117">
        <f t="shared" si="175"/>
        <v>0</v>
      </c>
      <c r="DL184" s="117">
        <f t="shared" si="175"/>
        <v>0</v>
      </c>
      <c r="DM184" s="117">
        <f t="shared" si="175"/>
        <v>0</v>
      </c>
      <c r="DN184" s="117">
        <f t="shared" si="175"/>
        <v>0</v>
      </c>
      <c r="DO184" s="117">
        <f t="shared" si="175"/>
        <v>0</v>
      </c>
      <c r="DP184" s="117">
        <f t="shared" si="175"/>
        <v>0</v>
      </c>
      <c r="DQ184" s="117">
        <f t="shared" si="175"/>
        <v>0</v>
      </c>
      <c r="DR184" s="117">
        <f t="shared" si="175"/>
        <v>0</v>
      </c>
      <c r="DS184" s="117">
        <f t="shared" si="175"/>
        <v>0</v>
      </c>
      <c r="DT184" s="117">
        <f t="shared" si="175"/>
        <v>0</v>
      </c>
      <c r="DU184" s="117">
        <f t="shared" si="175"/>
        <v>0</v>
      </c>
      <c r="DV184" s="66"/>
    </row>
    <row r="185" spans="1:126" s="190" customFormat="1" ht="6.75" thickTop="1" x14ac:dyDescent="0.15">
      <c r="C185" s="209"/>
      <c r="DV185" s="102"/>
    </row>
    <row r="186" spans="1:126" s="81" customFormat="1" x14ac:dyDescent="0.25">
      <c r="A186" s="996" t="s">
        <v>1036</v>
      </c>
      <c r="B186" s="115"/>
      <c r="C186" s="66" t="s">
        <v>1205</v>
      </c>
      <c r="E186" s="1096">
        <f t="shared" ca="1" si="165"/>
        <v>3583.7965976809501</v>
      </c>
      <c r="G186" s="114">
        <f>IFERROR(INDEX('Financial calcs'!$F$224:$CG$224,MATCH('Monthly financials'!G$20,'Financial calcs'!$F$16:$CG$16,0)),0)*G$25</f>
        <v>0</v>
      </c>
      <c r="H186" s="114">
        <f>IFERROR(INDEX('Financial calcs'!$F$224:$CG$224,MATCH('Monthly financials'!H$20,'Financial calcs'!$F$16:$CG$16,0)),0)*H$25</f>
        <v>0</v>
      </c>
      <c r="I186" s="114">
        <f>IFERROR(INDEX('Financial calcs'!$F$224:$CG$224,MATCH('Monthly financials'!I$20,'Financial calcs'!$F$16:$CG$16,0)),0)*I$25</f>
        <v>0</v>
      </c>
      <c r="J186" s="114">
        <f>IFERROR(INDEX('Financial calcs'!$F$224:$CG$224,MATCH('Monthly financials'!J$20,'Financial calcs'!$F$16:$CG$16,0)),0)*J$25</f>
        <v>0</v>
      </c>
      <c r="K186" s="114">
        <f>IFERROR(INDEX('Financial calcs'!$F$224:$CG$224,MATCH('Monthly financials'!K$20,'Financial calcs'!$F$16:$CG$16,0)),0)*K$25</f>
        <v>0</v>
      </c>
      <c r="L186" s="114">
        <f ca="1">IFERROR(INDEX('Financial calcs'!$F$224:$CG$224,MATCH('Monthly financials'!L$20,'Financial calcs'!$F$16:$CG$16,0)),0)*L$25</f>
        <v>0</v>
      </c>
      <c r="M186" s="114">
        <f>IFERROR(INDEX('Financial calcs'!$F$224:$CG$224,MATCH('Monthly financials'!M$20,'Financial calcs'!$F$16:$CG$16,0)),0)*M$25</f>
        <v>0</v>
      </c>
      <c r="N186" s="114">
        <f>IFERROR(INDEX('Financial calcs'!$F$224:$CG$224,MATCH('Monthly financials'!N$20,'Financial calcs'!$F$16:$CG$16,0)),0)*N$25</f>
        <v>0</v>
      </c>
      <c r="O186" s="114">
        <f>IFERROR(INDEX('Financial calcs'!$F$224:$CG$224,MATCH('Monthly financials'!O$20,'Financial calcs'!$F$16:$CG$16,0)),0)*O$25</f>
        <v>0</v>
      </c>
      <c r="P186" s="114">
        <f>IFERROR(INDEX('Financial calcs'!$F$224:$CG$224,MATCH('Monthly financials'!P$20,'Financial calcs'!$F$16:$CG$16,0)),0)*P$25</f>
        <v>0</v>
      </c>
      <c r="Q186" s="114">
        <f>IFERROR(INDEX('Financial calcs'!$F$224:$CG$224,MATCH('Monthly financials'!Q$20,'Financial calcs'!$F$16:$CG$16,0)),0)*Q$25</f>
        <v>0</v>
      </c>
      <c r="R186" s="114">
        <f ca="1">IFERROR(INDEX('Financial calcs'!$F$224:$CG$224,MATCH('Monthly financials'!R$20,'Financial calcs'!$F$16:$CG$16,0)),0)*R$25</f>
        <v>3583.7965976809573</v>
      </c>
      <c r="S186" s="114">
        <f>IFERROR(INDEX('Financial calcs'!$F$224:$CG$224,MATCH('Monthly financials'!S$20,'Financial calcs'!$F$16:$CG$16,0)),0)*S$25</f>
        <v>0</v>
      </c>
      <c r="T186" s="114">
        <f>IFERROR(INDEX('Financial calcs'!$F$224:$CG$224,MATCH('Monthly financials'!T$20,'Financial calcs'!$F$16:$CG$16,0)),0)*T$25</f>
        <v>0</v>
      </c>
      <c r="U186" s="114">
        <f>IFERROR(INDEX('Financial calcs'!$F$224:$CG$224,MATCH('Monthly financials'!U$20,'Financial calcs'!$F$16:$CG$16,0)),0)*U$25</f>
        <v>0</v>
      </c>
      <c r="V186" s="114">
        <f>IFERROR(INDEX('Financial calcs'!$F$224:$CG$224,MATCH('Monthly financials'!V$20,'Financial calcs'!$F$16:$CG$16,0)),0)*V$25</f>
        <v>0</v>
      </c>
      <c r="W186" s="114">
        <f>IFERROR(INDEX('Financial calcs'!$F$224:$CG$224,MATCH('Monthly financials'!W$20,'Financial calcs'!$F$16:$CG$16,0)),0)*W$25</f>
        <v>0</v>
      </c>
      <c r="X186" s="114">
        <f ca="1">IFERROR(INDEX('Financial calcs'!$F$224:$CG$224,MATCH('Monthly financials'!X$20,'Financial calcs'!$F$16:$CG$16,0)),0)*X$25</f>
        <v>0</v>
      </c>
      <c r="Y186" s="114">
        <f>IFERROR(INDEX('Financial calcs'!$F$224:$CG$224,MATCH('Monthly financials'!Y$20,'Financial calcs'!$F$16:$CG$16,0)),0)*Y$25</f>
        <v>0</v>
      </c>
      <c r="Z186" s="114">
        <f>IFERROR(INDEX('Financial calcs'!$F$224:$CG$224,MATCH('Monthly financials'!Z$20,'Financial calcs'!$F$16:$CG$16,0)),0)*Z$25</f>
        <v>0</v>
      </c>
      <c r="AA186" s="114">
        <f>IFERROR(INDEX('Financial calcs'!$F$224:$CG$224,MATCH('Monthly financials'!AA$20,'Financial calcs'!$F$16:$CG$16,0)),0)*AA$25</f>
        <v>0</v>
      </c>
      <c r="AB186" s="114">
        <f>IFERROR(INDEX('Financial calcs'!$F$224:$CG$224,MATCH('Monthly financials'!AB$20,'Financial calcs'!$F$16:$CG$16,0)),0)*AB$25</f>
        <v>0</v>
      </c>
      <c r="AC186" s="114">
        <f>IFERROR(INDEX('Financial calcs'!$F$224:$CG$224,MATCH('Monthly financials'!AC$20,'Financial calcs'!$F$16:$CG$16,0)),0)*AC$25</f>
        <v>0</v>
      </c>
      <c r="AD186" s="114">
        <f ca="1">IFERROR(INDEX('Financial calcs'!$F$224:$CG$224,MATCH('Monthly financials'!AD$20,'Financial calcs'!$F$16:$CG$16,0)),0)*AD$25</f>
        <v>7.2759576141834259E-12</v>
      </c>
      <c r="AE186" s="114">
        <f>IFERROR(INDEX('Financial calcs'!$F$224:$CG$224,MATCH('Monthly financials'!AE$20,'Financial calcs'!$F$16:$CG$16,0)),0)*AE$25</f>
        <v>0</v>
      </c>
      <c r="AF186" s="114">
        <f>IFERROR(INDEX('Financial calcs'!$F$224:$CG$224,MATCH('Monthly financials'!AF$20,'Financial calcs'!$F$16:$CG$16,0)),0)*AF$25</f>
        <v>0</v>
      </c>
      <c r="AG186" s="114">
        <f>IFERROR(INDEX('Financial calcs'!$F$224:$CG$224,MATCH('Monthly financials'!AG$20,'Financial calcs'!$F$16:$CG$16,0)),0)*AG$25</f>
        <v>0</v>
      </c>
      <c r="AH186" s="114">
        <f>IFERROR(INDEX('Financial calcs'!$F$224:$CG$224,MATCH('Monthly financials'!AH$20,'Financial calcs'!$F$16:$CG$16,0)),0)*AH$25</f>
        <v>0</v>
      </c>
      <c r="AI186" s="114">
        <f>IFERROR(INDEX('Financial calcs'!$F$224:$CG$224,MATCH('Monthly financials'!AI$20,'Financial calcs'!$F$16:$CG$16,0)),0)*AI$25</f>
        <v>0</v>
      </c>
      <c r="AJ186" s="114">
        <f ca="1">IFERROR(INDEX('Financial calcs'!$F$224:$CG$224,MATCH('Monthly financials'!AJ$20,'Financial calcs'!$F$16:$CG$16,0)),0)*AJ$25</f>
        <v>-1.4551915228366852E-11</v>
      </c>
      <c r="AK186" s="114">
        <f>IFERROR(INDEX('Financial calcs'!$F$224:$CG$224,MATCH('Monthly financials'!AK$20,'Financial calcs'!$F$16:$CG$16,0)),0)*AK$25</f>
        <v>0</v>
      </c>
      <c r="AL186" s="114">
        <f>IFERROR(INDEX('Financial calcs'!$F$224:$CG$224,MATCH('Monthly financials'!AL$20,'Financial calcs'!$F$16:$CG$16,0)),0)*AL$25</f>
        <v>0</v>
      </c>
      <c r="AM186" s="114">
        <f>IFERROR(INDEX('Financial calcs'!$F$224:$CG$224,MATCH('Monthly financials'!AM$20,'Financial calcs'!$F$16:$CG$16,0)),0)*AM$25</f>
        <v>0</v>
      </c>
      <c r="AN186" s="114">
        <f>IFERROR(INDEX('Financial calcs'!$F$224:$CG$224,MATCH('Monthly financials'!AN$20,'Financial calcs'!$F$16:$CG$16,0)),0)*AN$25</f>
        <v>0</v>
      </c>
      <c r="AO186" s="114">
        <f>IFERROR(INDEX('Financial calcs'!$F$224:$CG$224,MATCH('Monthly financials'!AO$20,'Financial calcs'!$F$16:$CG$16,0)),0)*AO$25</f>
        <v>0</v>
      </c>
      <c r="AP186" s="114">
        <f ca="1">IFERROR(INDEX('Financial calcs'!$F$224:$CG$224,MATCH('Monthly financials'!AP$20,'Financial calcs'!$F$16:$CG$16,0)),0)*AP$25</f>
        <v>0</v>
      </c>
      <c r="AQ186" s="114">
        <f>IFERROR(INDEX('Financial calcs'!$F$224:$CG$224,MATCH('Monthly financials'!AQ$20,'Financial calcs'!$F$16:$CG$16,0)),0)*AQ$25</f>
        <v>0</v>
      </c>
      <c r="AR186" s="114">
        <f>IFERROR(INDEX('Financial calcs'!$F$224:$CG$224,MATCH('Monthly financials'!AR$20,'Financial calcs'!$F$16:$CG$16,0)),0)*AR$25</f>
        <v>0</v>
      </c>
      <c r="AS186" s="114">
        <f>IFERROR(INDEX('Financial calcs'!$F$224:$CG$224,MATCH('Monthly financials'!AS$20,'Financial calcs'!$F$16:$CG$16,0)),0)*AS$25</f>
        <v>0</v>
      </c>
      <c r="AT186" s="114">
        <f>IFERROR(INDEX('Financial calcs'!$F$224:$CG$224,MATCH('Monthly financials'!AT$20,'Financial calcs'!$F$16:$CG$16,0)),0)*AT$25</f>
        <v>0</v>
      </c>
      <c r="AU186" s="114">
        <f>IFERROR(INDEX('Financial calcs'!$F$224:$CG$224,MATCH('Monthly financials'!AU$20,'Financial calcs'!$F$16:$CG$16,0)),0)*AU$25</f>
        <v>0</v>
      </c>
      <c r="AV186" s="114">
        <f ca="1">IFERROR(INDEX('Financial calcs'!$F$224:$CG$224,MATCH('Monthly financials'!AV$20,'Financial calcs'!$F$16:$CG$16,0)),0)*AV$25</f>
        <v>0</v>
      </c>
      <c r="AW186" s="114">
        <f>IFERROR(INDEX('Financial calcs'!$F$224:$CG$224,MATCH('Monthly financials'!AW$20,'Financial calcs'!$F$16:$CG$16,0)),0)*AW$25</f>
        <v>0</v>
      </c>
      <c r="AX186" s="114">
        <f>IFERROR(INDEX('Financial calcs'!$F$224:$CG$224,MATCH('Monthly financials'!AX$20,'Financial calcs'!$F$16:$CG$16,0)),0)*AX$25</f>
        <v>0</v>
      </c>
      <c r="AY186" s="114">
        <f>IFERROR(INDEX('Financial calcs'!$F$224:$CG$224,MATCH('Monthly financials'!AY$20,'Financial calcs'!$F$16:$CG$16,0)),0)*AY$25</f>
        <v>0</v>
      </c>
      <c r="AZ186" s="114">
        <f>IFERROR(INDEX('Financial calcs'!$F$224:$CG$224,MATCH('Monthly financials'!AZ$20,'Financial calcs'!$F$16:$CG$16,0)),0)*AZ$25</f>
        <v>0</v>
      </c>
      <c r="BA186" s="114">
        <f>IFERROR(INDEX('Financial calcs'!$F$224:$CG$224,MATCH('Monthly financials'!BA$20,'Financial calcs'!$F$16:$CG$16,0)),0)*BA$25</f>
        <v>0</v>
      </c>
      <c r="BB186" s="114">
        <f ca="1">IFERROR(INDEX('Financial calcs'!$F$224:$CG$224,MATCH('Monthly financials'!BB$20,'Financial calcs'!$F$16:$CG$16,0)),0)*BB$25</f>
        <v>0</v>
      </c>
      <c r="BC186" s="114">
        <f>IFERROR(INDEX('Financial calcs'!$F$224:$CG$224,MATCH('Monthly financials'!BC$20,'Financial calcs'!$F$16:$CG$16,0)),0)*BC$25</f>
        <v>0</v>
      </c>
      <c r="BD186" s="114">
        <f>IFERROR(INDEX('Financial calcs'!$F$224:$CG$224,MATCH('Monthly financials'!BD$20,'Financial calcs'!$F$16:$CG$16,0)),0)*BD$25</f>
        <v>0</v>
      </c>
      <c r="BE186" s="114">
        <f>IFERROR(INDEX('Financial calcs'!$F$224:$CG$224,MATCH('Monthly financials'!BE$20,'Financial calcs'!$F$16:$CG$16,0)),0)*BE$25</f>
        <v>0</v>
      </c>
      <c r="BF186" s="114">
        <f>IFERROR(INDEX('Financial calcs'!$F$224:$CG$224,MATCH('Monthly financials'!BF$20,'Financial calcs'!$F$16:$CG$16,0)),0)*BF$25</f>
        <v>0</v>
      </c>
      <c r="BG186" s="114">
        <f>IFERROR(INDEX('Financial calcs'!$F$224:$CG$224,MATCH('Monthly financials'!BG$20,'Financial calcs'!$F$16:$CG$16,0)),0)*BG$25</f>
        <v>0</v>
      </c>
      <c r="BH186" s="114">
        <f ca="1">IFERROR(INDEX('Financial calcs'!$F$224:$CG$224,MATCH('Monthly financials'!BH$20,'Financial calcs'!$F$16:$CG$16,0)),0)*BH$25</f>
        <v>0</v>
      </c>
      <c r="BI186" s="114">
        <f>IFERROR(INDEX('Financial calcs'!$F$224:$CG$224,MATCH('Monthly financials'!BI$20,'Financial calcs'!$F$16:$CG$16,0)),0)*BI$25</f>
        <v>0</v>
      </c>
      <c r="BJ186" s="114">
        <f>IFERROR(INDEX('Financial calcs'!$F$224:$CG$224,MATCH('Monthly financials'!BJ$20,'Financial calcs'!$F$16:$CG$16,0)),0)*BJ$25</f>
        <v>0</v>
      </c>
      <c r="BK186" s="114">
        <f>IFERROR(INDEX('Financial calcs'!$F$224:$CG$224,MATCH('Monthly financials'!BK$20,'Financial calcs'!$F$16:$CG$16,0)),0)*BK$25</f>
        <v>0</v>
      </c>
      <c r="BL186" s="114">
        <f>IFERROR(INDEX('Financial calcs'!$F$224:$CG$224,MATCH('Monthly financials'!BL$20,'Financial calcs'!$F$16:$CG$16,0)),0)*BL$25</f>
        <v>0</v>
      </c>
      <c r="BM186" s="114">
        <f>IFERROR(INDEX('Financial calcs'!$F$224:$CG$224,MATCH('Monthly financials'!BM$20,'Financial calcs'!$F$16:$CG$16,0)),0)*BM$25</f>
        <v>0</v>
      </c>
      <c r="BN186" s="114">
        <f ca="1">IFERROR(INDEX('Financial calcs'!$F$224:$CG$224,MATCH('Monthly financials'!BN$20,'Financial calcs'!$F$16:$CG$16,0)),0)*BN$25</f>
        <v>0</v>
      </c>
      <c r="BO186" s="114">
        <f>IFERROR(INDEX('Financial calcs'!$F$224:$CG$224,MATCH('Monthly financials'!BO$20,'Financial calcs'!$F$16:$CG$16,0)),0)*BO$25</f>
        <v>0</v>
      </c>
      <c r="BP186" s="114">
        <f>IFERROR(INDEX('Financial calcs'!$F$224:$CG$224,MATCH('Monthly financials'!BP$20,'Financial calcs'!$F$16:$CG$16,0)),0)*BP$25</f>
        <v>0</v>
      </c>
      <c r="BQ186" s="114">
        <f>IFERROR(INDEX('Financial calcs'!$F$224:$CG$224,MATCH('Monthly financials'!BQ$20,'Financial calcs'!$F$16:$CG$16,0)),0)*BQ$25</f>
        <v>0</v>
      </c>
      <c r="BR186" s="114">
        <f>IFERROR(INDEX('Financial calcs'!$F$224:$CG$224,MATCH('Monthly financials'!BR$20,'Financial calcs'!$F$16:$CG$16,0)),0)*BR$25</f>
        <v>0</v>
      </c>
      <c r="BS186" s="114">
        <f>IFERROR(INDEX('Financial calcs'!$F$224:$CG$224,MATCH('Monthly financials'!BS$20,'Financial calcs'!$F$16:$CG$16,0)),0)*BS$25</f>
        <v>0</v>
      </c>
      <c r="BT186" s="114">
        <f ca="1">IFERROR(INDEX('Financial calcs'!$F$224:$CG$224,MATCH('Monthly financials'!BT$20,'Financial calcs'!$F$16:$CG$16,0)),0)*BT$25</f>
        <v>0</v>
      </c>
      <c r="BU186" s="114">
        <f>IFERROR(INDEX('Financial calcs'!$F$224:$CG$224,MATCH('Monthly financials'!BU$20,'Financial calcs'!$F$16:$CG$16,0)),0)*BU$25</f>
        <v>0</v>
      </c>
      <c r="BV186" s="114">
        <f>IFERROR(INDEX('Financial calcs'!$F$224:$CG$224,MATCH('Monthly financials'!BV$20,'Financial calcs'!$F$16:$CG$16,0)),0)*BV$25</f>
        <v>0</v>
      </c>
      <c r="BW186" s="114">
        <f>IFERROR(INDEX('Financial calcs'!$F$224:$CG$224,MATCH('Monthly financials'!BW$20,'Financial calcs'!$F$16:$CG$16,0)),0)*BW$25</f>
        <v>0</v>
      </c>
      <c r="BX186" s="114">
        <f>IFERROR(INDEX('Financial calcs'!$F$224:$CG$224,MATCH('Monthly financials'!BX$20,'Financial calcs'!$F$16:$CG$16,0)),0)*BX$25</f>
        <v>0</v>
      </c>
      <c r="BY186" s="114">
        <f>IFERROR(INDEX('Financial calcs'!$F$224:$CG$224,MATCH('Monthly financials'!BY$20,'Financial calcs'!$F$16:$CG$16,0)),0)*BY$25</f>
        <v>0</v>
      </c>
      <c r="BZ186" s="114">
        <f ca="1">IFERROR(INDEX('Financial calcs'!$F$224:$CG$224,MATCH('Monthly financials'!BZ$20,'Financial calcs'!$F$16:$CG$16,0)),0)*BZ$25</f>
        <v>0</v>
      </c>
      <c r="CA186" s="114">
        <f>IFERROR(INDEX('Financial calcs'!$F$224:$CG$224,MATCH('Monthly financials'!CA$20,'Financial calcs'!$F$16:$CG$16,0)),0)*CA$25</f>
        <v>0</v>
      </c>
      <c r="CB186" s="114">
        <f>IFERROR(INDEX('Financial calcs'!$F$224:$CG$224,MATCH('Monthly financials'!CB$20,'Financial calcs'!$F$16:$CG$16,0)),0)*CB$25</f>
        <v>0</v>
      </c>
      <c r="CC186" s="114">
        <f>IFERROR(INDEX('Financial calcs'!$F$224:$CG$224,MATCH('Monthly financials'!CC$20,'Financial calcs'!$F$16:$CG$16,0)),0)*CC$25</f>
        <v>0</v>
      </c>
      <c r="CD186" s="114">
        <f>IFERROR(INDEX('Financial calcs'!$F$224:$CG$224,MATCH('Monthly financials'!CD$20,'Financial calcs'!$F$16:$CG$16,0)),0)*CD$25</f>
        <v>0</v>
      </c>
      <c r="CE186" s="114">
        <f>IFERROR(INDEX('Financial calcs'!$F$224:$CG$224,MATCH('Monthly financials'!CE$20,'Financial calcs'!$F$16:$CG$16,0)),0)*CE$25</f>
        <v>0</v>
      </c>
      <c r="CF186" s="114">
        <f ca="1">IFERROR(INDEX('Financial calcs'!$F$224:$CG$224,MATCH('Monthly financials'!CF$20,'Financial calcs'!$F$16:$CG$16,0)),0)*CF$25</f>
        <v>0</v>
      </c>
      <c r="CG186" s="114">
        <f>IFERROR(INDEX('Financial calcs'!$F$224:$CG$224,MATCH('Monthly financials'!CG$20,'Financial calcs'!$F$16:$CG$16,0)),0)*CG$25</f>
        <v>0</v>
      </c>
      <c r="CH186" s="114">
        <f>IFERROR(INDEX('Financial calcs'!$F$224:$CG$224,MATCH('Monthly financials'!CH$20,'Financial calcs'!$F$16:$CG$16,0)),0)*CH$25</f>
        <v>0</v>
      </c>
      <c r="CI186" s="114">
        <f>IFERROR(INDEX('Financial calcs'!$F$224:$CG$224,MATCH('Monthly financials'!CI$20,'Financial calcs'!$F$16:$CG$16,0)),0)*CI$25</f>
        <v>0</v>
      </c>
      <c r="CJ186" s="114">
        <f>IFERROR(INDEX('Financial calcs'!$F$224:$CG$224,MATCH('Monthly financials'!CJ$20,'Financial calcs'!$F$16:$CG$16,0)),0)*CJ$25</f>
        <v>0</v>
      </c>
      <c r="CK186" s="114">
        <f>IFERROR(INDEX('Financial calcs'!$F$224:$CG$224,MATCH('Monthly financials'!CK$20,'Financial calcs'!$F$16:$CG$16,0)),0)*CK$25</f>
        <v>0</v>
      </c>
      <c r="CL186" s="114">
        <f ca="1">IFERROR(INDEX('Financial calcs'!$F$224:$CG$224,MATCH('Monthly financials'!CL$20,'Financial calcs'!$F$16:$CG$16,0)),0)*CL$25</f>
        <v>0</v>
      </c>
      <c r="CM186" s="114">
        <f>IFERROR(INDEX('Financial calcs'!$F$224:$CG$224,MATCH('Monthly financials'!CM$20,'Financial calcs'!$F$16:$CG$16,0)),0)*CM$25</f>
        <v>0</v>
      </c>
      <c r="CN186" s="114">
        <f>IFERROR(INDEX('Financial calcs'!$F$224:$CG$224,MATCH('Monthly financials'!CN$20,'Financial calcs'!$F$16:$CG$16,0)),0)*CN$25</f>
        <v>0</v>
      </c>
      <c r="CO186" s="114">
        <f>IFERROR(INDEX('Financial calcs'!$F$224:$CG$224,MATCH('Monthly financials'!CO$20,'Financial calcs'!$F$16:$CG$16,0)),0)*CO$25</f>
        <v>0</v>
      </c>
      <c r="CP186" s="114">
        <f>IFERROR(INDEX('Financial calcs'!$F$224:$CG$224,MATCH('Monthly financials'!CP$20,'Financial calcs'!$F$16:$CG$16,0)),0)*CP$25</f>
        <v>0</v>
      </c>
      <c r="CQ186" s="114">
        <f>IFERROR(INDEX('Financial calcs'!$F$224:$CG$224,MATCH('Monthly financials'!CQ$20,'Financial calcs'!$F$16:$CG$16,0)),0)*CQ$25</f>
        <v>0</v>
      </c>
      <c r="CR186" s="114">
        <f ca="1">IFERROR(INDEX('Financial calcs'!$F$224:$CG$224,MATCH('Monthly financials'!CR$20,'Financial calcs'!$F$16:$CG$16,0)),0)*CR$25</f>
        <v>0</v>
      </c>
      <c r="CS186" s="114">
        <f>IFERROR(INDEX('Financial calcs'!$F$224:$CG$224,MATCH('Monthly financials'!CS$20,'Financial calcs'!$F$16:$CG$16,0)),0)*CS$25</f>
        <v>0</v>
      </c>
      <c r="CT186" s="114">
        <f>IFERROR(INDEX('Financial calcs'!$F$224:$CG$224,MATCH('Monthly financials'!CT$20,'Financial calcs'!$F$16:$CG$16,0)),0)*CT$25</f>
        <v>0</v>
      </c>
      <c r="CU186" s="114">
        <f>IFERROR(INDEX('Financial calcs'!$F$224:$CG$224,MATCH('Monthly financials'!CU$20,'Financial calcs'!$F$16:$CG$16,0)),0)*CU$25</f>
        <v>0</v>
      </c>
      <c r="CV186" s="114">
        <f>IFERROR(INDEX('Financial calcs'!$F$224:$CG$224,MATCH('Monthly financials'!CV$20,'Financial calcs'!$F$16:$CG$16,0)),0)*CV$25</f>
        <v>0</v>
      </c>
      <c r="CW186" s="114">
        <f>IFERROR(INDEX('Financial calcs'!$F$224:$CG$224,MATCH('Monthly financials'!CW$20,'Financial calcs'!$F$16:$CG$16,0)),0)*CW$25</f>
        <v>0</v>
      </c>
      <c r="CX186" s="114">
        <f ca="1">IFERROR(INDEX('Financial calcs'!$F$224:$CG$224,MATCH('Monthly financials'!CX$20,'Financial calcs'!$F$16:$CG$16,0)),0)*CX$25</f>
        <v>0</v>
      </c>
      <c r="CY186" s="114">
        <f>IFERROR(INDEX('Financial calcs'!$F$224:$CG$224,MATCH('Monthly financials'!CY$20,'Financial calcs'!$F$16:$CG$16,0)),0)*CY$25</f>
        <v>0</v>
      </c>
      <c r="CZ186" s="114">
        <f>IFERROR(INDEX('Financial calcs'!$F$224:$CG$224,MATCH('Monthly financials'!CZ$20,'Financial calcs'!$F$16:$CG$16,0)),0)*CZ$25</f>
        <v>0</v>
      </c>
      <c r="DA186" s="114">
        <f>IFERROR(INDEX('Financial calcs'!$F$224:$CG$224,MATCH('Monthly financials'!DA$20,'Financial calcs'!$F$16:$CG$16,0)),0)*DA$25</f>
        <v>0</v>
      </c>
      <c r="DB186" s="114">
        <f>IFERROR(INDEX('Financial calcs'!$F$224:$CG$224,MATCH('Monthly financials'!DB$20,'Financial calcs'!$F$16:$CG$16,0)),0)*DB$25</f>
        <v>0</v>
      </c>
      <c r="DC186" s="114">
        <f>IFERROR(INDEX('Financial calcs'!$F$224:$CG$224,MATCH('Monthly financials'!DC$20,'Financial calcs'!$F$16:$CG$16,0)),0)*DC$25</f>
        <v>0</v>
      </c>
      <c r="DD186" s="114">
        <f ca="1">IFERROR(INDEX('Financial calcs'!$F$224:$CG$224,MATCH('Monthly financials'!DD$20,'Financial calcs'!$F$16:$CG$16,0)),0)*DD$25</f>
        <v>0</v>
      </c>
      <c r="DE186" s="114">
        <f>IFERROR(INDEX('Financial calcs'!$F$224:$CG$224,MATCH('Monthly financials'!DE$20,'Financial calcs'!$F$16:$CG$16,0)),0)*DE$25</f>
        <v>0</v>
      </c>
      <c r="DF186" s="114">
        <f>IFERROR(INDEX('Financial calcs'!$F$224:$CG$224,MATCH('Monthly financials'!DF$20,'Financial calcs'!$F$16:$CG$16,0)),0)*DF$25</f>
        <v>0</v>
      </c>
      <c r="DG186" s="114">
        <f>IFERROR(INDEX('Financial calcs'!$F$224:$CG$224,MATCH('Monthly financials'!DG$20,'Financial calcs'!$F$16:$CG$16,0)),0)*DG$25</f>
        <v>0</v>
      </c>
      <c r="DH186" s="114">
        <f>IFERROR(INDEX('Financial calcs'!$F$224:$CG$224,MATCH('Monthly financials'!DH$20,'Financial calcs'!$F$16:$CG$16,0)),0)*DH$25</f>
        <v>0</v>
      </c>
      <c r="DI186" s="114">
        <f>IFERROR(INDEX('Financial calcs'!$F$224:$CG$224,MATCH('Monthly financials'!DI$20,'Financial calcs'!$F$16:$CG$16,0)),0)*DI$25</f>
        <v>0</v>
      </c>
      <c r="DJ186" s="114">
        <f ca="1">IFERROR(INDEX('Financial calcs'!$F$224:$CG$224,MATCH('Monthly financials'!DJ$20,'Financial calcs'!$F$16:$CG$16,0)),0)*DJ$25</f>
        <v>0</v>
      </c>
      <c r="DK186" s="114">
        <f>IFERROR(INDEX('Financial calcs'!$F$224:$CG$224,MATCH('Monthly financials'!DK$20,'Financial calcs'!$F$16:$CG$16,0)),0)*DK$25</f>
        <v>0</v>
      </c>
      <c r="DL186" s="114">
        <f>IFERROR(INDEX('Financial calcs'!$F$224:$CG$224,MATCH('Monthly financials'!DL$20,'Financial calcs'!$F$16:$CG$16,0)),0)*DL$25</f>
        <v>0</v>
      </c>
      <c r="DM186" s="114">
        <f>IFERROR(INDEX('Financial calcs'!$F$224:$CG$224,MATCH('Monthly financials'!DM$20,'Financial calcs'!$F$16:$CG$16,0)),0)*DM$25</f>
        <v>0</v>
      </c>
      <c r="DN186" s="114">
        <f>IFERROR(INDEX('Financial calcs'!$F$224:$CG$224,MATCH('Monthly financials'!DN$20,'Financial calcs'!$F$16:$CG$16,0)),0)*DN$25</f>
        <v>0</v>
      </c>
      <c r="DO186" s="114">
        <f>IFERROR(INDEX('Financial calcs'!$F$224:$CG$224,MATCH('Monthly financials'!DO$20,'Financial calcs'!$F$16:$CG$16,0)),0)*DO$25</f>
        <v>0</v>
      </c>
      <c r="DP186" s="114">
        <f ca="1">IFERROR(INDEX('Financial calcs'!$F$224:$CG$224,MATCH('Monthly financials'!DP$20,'Financial calcs'!$F$16:$CG$16,0)),0)*DP$25</f>
        <v>0</v>
      </c>
      <c r="DQ186" s="114">
        <f>IFERROR(INDEX('Financial calcs'!$F$224:$CG$224,MATCH('Monthly financials'!DQ$20,'Financial calcs'!$F$16:$CG$16,0)),0)*DQ$25</f>
        <v>0</v>
      </c>
      <c r="DR186" s="114">
        <f>IFERROR(INDEX('Financial calcs'!$F$224:$CG$224,MATCH('Monthly financials'!DR$20,'Financial calcs'!$F$16:$CG$16,0)),0)*DR$25</f>
        <v>0</v>
      </c>
      <c r="DS186" s="114">
        <f>IFERROR(INDEX('Financial calcs'!$F$224:$CG$224,MATCH('Monthly financials'!DS$20,'Financial calcs'!$F$16:$CG$16,0)),0)*DS$25</f>
        <v>0</v>
      </c>
      <c r="DT186" s="114">
        <f>IFERROR(INDEX('Financial calcs'!$F$224:$CG$224,MATCH('Monthly financials'!DT$20,'Financial calcs'!$F$16:$CG$16,0)),0)*DT$25</f>
        <v>0</v>
      </c>
      <c r="DU186" s="114">
        <f>IFERROR(INDEX('Financial calcs'!$F$224:$CG$224,MATCH('Monthly financials'!DU$20,'Financial calcs'!$F$16:$CG$16,0)),0)*DU$25</f>
        <v>0</v>
      </c>
      <c r="DV186" s="66"/>
    </row>
    <row r="187" spans="1:126" s="190" customFormat="1" ht="6" x14ac:dyDescent="0.15">
      <c r="C187" s="209"/>
      <c r="DV187" s="102"/>
    </row>
    <row r="188" spans="1:126" s="115" customFormat="1" x14ac:dyDescent="0.25">
      <c r="B188" s="115" t="s">
        <v>636</v>
      </c>
      <c r="C188" s="208"/>
      <c r="E188" s="1096">
        <f t="shared" ca="1" si="165"/>
        <v>31406.822889917923</v>
      </c>
      <c r="G188" s="114">
        <f ca="1">G$186+G$184+G$179+G$174</f>
        <v>0</v>
      </c>
      <c r="H188" s="114">
        <f t="shared" ref="H188:BS188" ca="1" si="176">H$186+H$184+H$179+H$174</f>
        <v>7.3896444519050419E-13</v>
      </c>
      <c r="I188" s="114">
        <f t="shared" ca="1" si="176"/>
        <v>-2.6716406864579767E-12</v>
      </c>
      <c r="J188" s="114">
        <f t="shared" ca="1" si="176"/>
        <v>-1.1368683772161603E-13</v>
      </c>
      <c r="K188" s="114">
        <f t="shared" ca="1" si="176"/>
        <v>-1.1368683772161603E-12</v>
      </c>
      <c r="L188" s="114">
        <f t="shared" ca="1" si="176"/>
        <v>-5.9117155615240335E-12</v>
      </c>
      <c r="M188" s="114">
        <f t="shared" ca="1" si="176"/>
        <v>-8.6401996668428183E-12</v>
      </c>
      <c r="N188" s="114">
        <f t="shared" ca="1" si="176"/>
        <v>1.3642420526593924E-12</v>
      </c>
      <c r="O188" s="114">
        <f t="shared" ca="1" si="176"/>
        <v>1.9554136088117957E-11</v>
      </c>
      <c r="P188" s="114">
        <f t="shared" ca="1" si="176"/>
        <v>1.3642420526593924E-12</v>
      </c>
      <c r="Q188" s="114">
        <f t="shared" ca="1" si="176"/>
        <v>-4.5474735088646412E-13</v>
      </c>
      <c r="R188" s="114">
        <f t="shared" ca="1" si="176"/>
        <v>3583.7965976809573</v>
      </c>
      <c r="S188" s="114">
        <f t="shared" ca="1" si="176"/>
        <v>1604.079081919429</v>
      </c>
      <c r="T188" s="114">
        <f t="shared" ca="1" si="176"/>
        <v>870.31195863175708</v>
      </c>
      <c r="U188" s="114">
        <f t="shared" ca="1" si="176"/>
        <v>1604.079081919429</v>
      </c>
      <c r="V188" s="114">
        <f t="shared" ca="1" si="176"/>
        <v>1542.9318216454549</v>
      </c>
      <c r="W188" s="114">
        <f t="shared" ca="1" si="176"/>
        <v>1793.6355887687441</v>
      </c>
      <c r="X188" s="114">
        <f t="shared" ca="1" si="176"/>
        <v>1203.5262249123261</v>
      </c>
      <c r="Y188" s="114">
        <f t="shared" ca="1" si="176"/>
        <v>1793.6355887687441</v>
      </c>
      <c r="Z188" s="114">
        <f t="shared" ca="1" si="176"/>
        <v>1793.6355887687441</v>
      </c>
      <c r="AA188" s="114">
        <f t="shared" ca="1" si="176"/>
        <v>1542.9318216454549</v>
      </c>
      <c r="AB188" s="114">
        <f t="shared" ca="1" si="176"/>
        <v>1793.6355887687441</v>
      </c>
      <c r="AC188" s="114">
        <f t="shared" ca="1" si="176"/>
        <v>1542.9318216454549</v>
      </c>
      <c r="AD188" s="114">
        <f t="shared" ca="1" si="176"/>
        <v>1178.3111289592762</v>
      </c>
      <c r="AE188" s="114">
        <f t="shared" ca="1" si="176"/>
        <v>1793.635588768745</v>
      </c>
      <c r="AF188" s="114">
        <f t="shared" ca="1" si="176"/>
        <v>1292.2280545221693</v>
      </c>
      <c r="AG188" s="114">
        <f t="shared" ca="1" si="176"/>
        <v>1793.635588768745</v>
      </c>
      <c r="AH188" s="114">
        <f t="shared" ca="1" si="176"/>
        <v>1730.9596469879234</v>
      </c>
      <c r="AI188" s="114">
        <f t="shared" ca="1" si="176"/>
        <v>1987.9310082892925</v>
      </c>
      <c r="AJ188" s="114">
        <f t="shared" ca="1" si="176"/>
        <v>960.99110854652736</v>
      </c>
      <c r="AK188" s="114">
        <f t="shared" ca="1" si="176"/>
        <v>0</v>
      </c>
      <c r="AL188" s="114">
        <f t="shared" ca="1" si="176"/>
        <v>0</v>
      </c>
      <c r="AM188" s="114">
        <f t="shared" ca="1" si="176"/>
        <v>0</v>
      </c>
      <c r="AN188" s="114">
        <f t="shared" ca="1" si="176"/>
        <v>0</v>
      </c>
      <c r="AO188" s="114">
        <f t="shared" ca="1" si="176"/>
        <v>0</v>
      </c>
      <c r="AP188" s="114">
        <f t="shared" ca="1" si="176"/>
        <v>0</v>
      </c>
      <c r="AQ188" s="114">
        <f t="shared" ca="1" si="176"/>
        <v>0</v>
      </c>
      <c r="AR188" s="114">
        <f t="shared" ca="1" si="176"/>
        <v>0</v>
      </c>
      <c r="AS188" s="114">
        <f t="shared" ca="1" si="176"/>
        <v>0</v>
      </c>
      <c r="AT188" s="114">
        <f t="shared" ca="1" si="176"/>
        <v>0</v>
      </c>
      <c r="AU188" s="114">
        <f t="shared" ca="1" si="176"/>
        <v>0</v>
      </c>
      <c r="AV188" s="114">
        <f t="shared" ca="1" si="176"/>
        <v>0</v>
      </c>
      <c r="AW188" s="114">
        <f t="shared" ca="1" si="176"/>
        <v>0</v>
      </c>
      <c r="AX188" s="114">
        <f t="shared" ca="1" si="176"/>
        <v>0</v>
      </c>
      <c r="AY188" s="114">
        <f t="shared" ca="1" si="176"/>
        <v>0</v>
      </c>
      <c r="AZ188" s="114">
        <f t="shared" ca="1" si="176"/>
        <v>0</v>
      </c>
      <c r="BA188" s="114">
        <f t="shared" ca="1" si="176"/>
        <v>0</v>
      </c>
      <c r="BB188" s="114">
        <f t="shared" ca="1" si="176"/>
        <v>0</v>
      </c>
      <c r="BC188" s="114">
        <f t="shared" ca="1" si="176"/>
        <v>0</v>
      </c>
      <c r="BD188" s="114">
        <f t="shared" ca="1" si="176"/>
        <v>0</v>
      </c>
      <c r="BE188" s="114">
        <f t="shared" ca="1" si="176"/>
        <v>0</v>
      </c>
      <c r="BF188" s="114">
        <f t="shared" ca="1" si="176"/>
        <v>0</v>
      </c>
      <c r="BG188" s="114">
        <f t="shared" ca="1" si="176"/>
        <v>0</v>
      </c>
      <c r="BH188" s="114">
        <f t="shared" ca="1" si="176"/>
        <v>0</v>
      </c>
      <c r="BI188" s="114">
        <f t="shared" ca="1" si="176"/>
        <v>0</v>
      </c>
      <c r="BJ188" s="114">
        <f t="shared" ca="1" si="176"/>
        <v>0</v>
      </c>
      <c r="BK188" s="114">
        <f t="shared" ca="1" si="176"/>
        <v>0</v>
      </c>
      <c r="BL188" s="114">
        <f t="shared" ca="1" si="176"/>
        <v>0</v>
      </c>
      <c r="BM188" s="114">
        <f t="shared" ca="1" si="176"/>
        <v>0</v>
      </c>
      <c r="BN188" s="114">
        <f t="shared" ca="1" si="176"/>
        <v>0</v>
      </c>
      <c r="BO188" s="114">
        <f t="shared" ca="1" si="176"/>
        <v>0</v>
      </c>
      <c r="BP188" s="114">
        <f t="shared" ca="1" si="176"/>
        <v>0</v>
      </c>
      <c r="BQ188" s="114">
        <f t="shared" ca="1" si="176"/>
        <v>0</v>
      </c>
      <c r="BR188" s="114">
        <f t="shared" ca="1" si="176"/>
        <v>0</v>
      </c>
      <c r="BS188" s="114">
        <f t="shared" ca="1" si="176"/>
        <v>0</v>
      </c>
      <c r="BT188" s="114">
        <f t="shared" ref="BT188:DU188" ca="1" si="177">BT$186+BT$184+BT$179+BT$174</f>
        <v>0</v>
      </c>
      <c r="BU188" s="114">
        <f t="shared" ca="1" si="177"/>
        <v>0</v>
      </c>
      <c r="BV188" s="114">
        <f t="shared" ca="1" si="177"/>
        <v>0</v>
      </c>
      <c r="BW188" s="114">
        <f t="shared" ca="1" si="177"/>
        <v>0</v>
      </c>
      <c r="BX188" s="114">
        <f t="shared" ca="1" si="177"/>
        <v>0</v>
      </c>
      <c r="BY188" s="114">
        <f t="shared" ca="1" si="177"/>
        <v>0</v>
      </c>
      <c r="BZ188" s="114">
        <f t="shared" ca="1" si="177"/>
        <v>0</v>
      </c>
      <c r="CA188" s="114">
        <f t="shared" ca="1" si="177"/>
        <v>0</v>
      </c>
      <c r="CB188" s="114">
        <f t="shared" ca="1" si="177"/>
        <v>0</v>
      </c>
      <c r="CC188" s="114">
        <f t="shared" ca="1" si="177"/>
        <v>0</v>
      </c>
      <c r="CD188" s="114">
        <f t="shared" ca="1" si="177"/>
        <v>0</v>
      </c>
      <c r="CE188" s="114">
        <f t="shared" ca="1" si="177"/>
        <v>0</v>
      </c>
      <c r="CF188" s="114">
        <f t="shared" ca="1" si="177"/>
        <v>0</v>
      </c>
      <c r="CG188" s="114">
        <f t="shared" ca="1" si="177"/>
        <v>0</v>
      </c>
      <c r="CH188" s="114">
        <f t="shared" ca="1" si="177"/>
        <v>0</v>
      </c>
      <c r="CI188" s="114">
        <f t="shared" ca="1" si="177"/>
        <v>0</v>
      </c>
      <c r="CJ188" s="114">
        <f t="shared" ca="1" si="177"/>
        <v>0</v>
      </c>
      <c r="CK188" s="114">
        <f t="shared" ca="1" si="177"/>
        <v>0</v>
      </c>
      <c r="CL188" s="114">
        <f t="shared" ca="1" si="177"/>
        <v>0</v>
      </c>
      <c r="CM188" s="114">
        <f t="shared" ca="1" si="177"/>
        <v>0</v>
      </c>
      <c r="CN188" s="114">
        <f t="shared" ca="1" si="177"/>
        <v>0</v>
      </c>
      <c r="CO188" s="114">
        <f t="shared" ca="1" si="177"/>
        <v>0</v>
      </c>
      <c r="CP188" s="114">
        <f t="shared" ca="1" si="177"/>
        <v>0</v>
      </c>
      <c r="CQ188" s="114">
        <f t="shared" ca="1" si="177"/>
        <v>0</v>
      </c>
      <c r="CR188" s="114">
        <f t="shared" ca="1" si="177"/>
        <v>0</v>
      </c>
      <c r="CS188" s="114">
        <f t="shared" ca="1" si="177"/>
        <v>0</v>
      </c>
      <c r="CT188" s="114">
        <f t="shared" ca="1" si="177"/>
        <v>0</v>
      </c>
      <c r="CU188" s="114">
        <f t="shared" ca="1" si="177"/>
        <v>0</v>
      </c>
      <c r="CV188" s="114">
        <f t="shared" ca="1" si="177"/>
        <v>0</v>
      </c>
      <c r="CW188" s="114">
        <f t="shared" ca="1" si="177"/>
        <v>0</v>
      </c>
      <c r="CX188" s="114">
        <f t="shared" ca="1" si="177"/>
        <v>0</v>
      </c>
      <c r="CY188" s="114">
        <f t="shared" ca="1" si="177"/>
        <v>0</v>
      </c>
      <c r="CZ188" s="114">
        <f t="shared" ca="1" si="177"/>
        <v>0</v>
      </c>
      <c r="DA188" s="114">
        <f t="shared" ca="1" si="177"/>
        <v>0</v>
      </c>
      <c r="DB188" s="114">
        <f t="shared" ca="1" si="177"/>
        <v>0</v>
      </c>
      <c r="DC188" s="114">
        <f t="shared" ca="1" si="177"/>
        <v>0</v>
      </c>
      <c r="DD188" s="114">
        <f t="shared" ca="1" si="177"/>
        <v>0</v>
      </c>
      <c r="DE188" s="114">
        <f t="shared" ca="1" si="177"/>
        <v>0</v>
      </c>
      <c r="DF188" s="114">
        <f t="shared" ca="1" si="177"/>
        <v>0</v>
      </c>
      <c r="DG188" s="114">
        <f t="shared" ca="1" si="177"/>
        <v>0</v>
      </c>
      <c r="DH188" s="114">
        <f t="shared" ca="1" si="177"/>
        <v>0</v>
      </c>
      <c r="DI188" s="114">
        <f t="shared" ca="1" si="177"/>
        <v>0</v>
      </c>
      <c r="DJ188" s="114">
        <f t="shared" ca="1" si="177"/>
        <v>0</v>
      </c>
      <c r="DK188" s="114">
        <f t="shared" ca="1" si="177"/>
        <v>0</v>
      </c>
      <c r="DL188" s="114">
        <f t="shared" ca="1" si="177"/>
        <v>0</v>
      </c>
      <c r="DM188" s="114">
        <f t="shared" ca="1" si="177"/>
        <v>0</v>
      </c>
      <c r="DN188" s="114">
        <f t="shared" ca="1" si="177"/>
        <v>0</v>
      </c>
      <c r="DO188" s="114">
        <f t="shared" ca="1" si="177"/>
        <v>0</v>
      </c>
      <c r="DP188" s="114">
        <f t="shared" ca="1" si="177"/>
        <v>0</v>
      </c>
      <c r="DQ188" s="114">
        <f t="shared" ca="1" si="177"/>
        <v>0</v>
      </c>
      <c r="DR188" s="114">
        <f t="shared" ca="1" si="177"/>
        <v>0</v>
      </c>
      <c r="DS188" s="114">
        <f t="shared" ca="1" si="177"/>
        <v>0</v>
      </c>
      <c r="DT188" s="114">
        <f t="shared" ca="1" si="177"/>
        <v>0</v>
      </c>
      <c r="DU188" s="114">
        <f t="shared" ca="1" si="177"/>
        <v>0</v>
      </c>
      <c r="DV188" s="66"/>
    </row>
    <row r="189" spans="1:126" s="190" customFormat="1" x14ac:dyDescent="0.25">
      <c r="C189" s="209"/>
      <c r="E189" s="704"/>
      <c r="DV189" s="66"/>
    </row>
    <row r="190" spans="1:126" s="81" customFormat="1" x14ac:dyDescent="0.25">
      <c r="B190" s="115" t="s">
        <v>235</v>
      </c>
      <c r="C190" s="207"/>
      <c r="DV190" s="66"/>
    </row>
    <row r="191" spans="1:126" s="81" customFormat="1" x14ac:dyDescent="0.25">
      <c r="A191" s="995" t="s">
        <v>1032</v>
      </c>
      <c r="C191" s="207" t="s">
        <v>72</v>
      </c>
      <c r="E191" s="1096">
        <f t="shared" ref="E191:E193" si="178">SUM(G191:DU191)</f>
        <v>0</v>
      </c>
      <c r="G191" s="114">
        <f>G238*G$25</f>
        <v>0</v>
      </c>
      <c r="H191" s="114">
        <f t="shared" ref="H191:BS191" si="179">H238*H$25</f>
        <v>0</v>
      </c>
      <c r="I191" s="114">
        <f t="shared" si="179"/>
        <v>0</v>
      </c>
      <c r="J191" s="114">
        <f t="shared" si="179"/>
        <v>0</v>
      </c>
      <c r="K191" s="114">
        <f t="shared" si="179"/>
        <v>0</v>
      </c>
      <c r="L191" s="114">
        <f t="shared" si="179"/>
        <v>0</v>
      </c>
      <c r="M191" s="114">
        <f t="shared" si="179"/>
        <v>0</v>
      </c>
      <c r="N191" s="114">
        <f t="shared" si="179"/>
        <v>0</v>
      </c>
      <c r="O191" s="114">
        <f t="shared" si="179"/>
        <v>0</v>
      </c>
      <c r="P191" s="114">
        <f t="shared" si="179"/>
        <v>0</v>
      </c>
      <c r="Q191" s="114">
        <f t="shared" si="179"/>
        <v>0</v>
      </c>
      <c r="R191" s="114">
        <f t="shared" si="179"/>
        <v>0</v>
      </c>
      <c r="S191" s="114">
        <f t="shared" si="179"/>
        <v>0</v>
      </c>
      <c r="T191" s="114">
        <f t="shared" si="179"/>
        <v>0</v>
      </c>
      <c r="U191" s="114">
        <f t="shared" si="179"/>
        <v>0</v>
      </c>
      <c r="V191" s="114">
        <f t="shared" si="179"/>
        <v>0</v>
      </c>
      <c r="W191" s="114">
        <f t="shared" si="179"/>
        <v>0</v>
      </c>
      <c r="X191" s="114">
        <f t="shared" si="179"/>
        <v>0</v>
      </c>
      <c r="Y191" s="114">
        <f t="shared" si="179"/>
        <v>0</v>
      </c>
      <c r="Z191" s="114">
        <f t="shared" si="179"/>
        <v>0</v>
      </c>
      <c r="AA191" s="114">
        <f t="shared" si="179"/>
        <v>0</v>
      </c>
      <c r="AB191" s="114">
        <f t="shared" si="179"/>
        <v>0</v>
      </c>
      <c r="AC191" s="114">
        <f t="shared" si="179"/>
        <v>0</v>
      </c>
      <c r="AD191" s="114">
        <f t="shared" si="179"/>
        <v>0</v>
      </c>
      <c r="AE191" s="114">
        <f t="shared" si="179"/>
        <v>0</v>
      </c>
      <c r="AF191" s="114">
        <f t="shared" si="179"/>
        <v>0</v>
      </c>
      <c r="AG191" s="114">
        <f t="shared" si="179"/>
        <v>0</v>
      </c>
      <c r="AH191" s="114">
        <f t="shared" si="179"/>
        <v>0</v>
      </c>
      <c r="AI191" s="114">
        <f t="shared" si="179"/>
        <v>0</v>
      </c>
      <c r="AJ191" s="114">
        <f t="shared" si="179"/>
        <v>0</v>
      </c>
      <c r="AK191" s="114">
        <f t="shared" si="179"/>
        <v>0</v>
      </c>
      <c r="AL191" s="114">
        <f t="shared" si="179"/>
        <v>0</v>
      </c>
      <c r="AM191" s="114">
        <f t="shared" si="179"/>
        <v>0</v>
      </c>
      <c r="AN191" s="114">
        <f t="shared" si="179"/>
        <v>0</v>
      </c>
      <c r="AO191" s="114">
        <f t="shared" si="179"/>
        <v>0</v>
      </c>
      <c r="AP191" s="114">
        <f t="shared" si="179"/>
        <v>0</v>
      </c>
      <c r="AQ191" s="114">
        <f t="shared" si="179"/>
        <v>0</v>
      </c>
      <c r="AR191" s="114">
        <f t="shared" si="179"/>
        <v>0</v>
      </c>
      <c r="AS191" s="114">
        <f t="shared" si="179"/>
        <v>0</v>
      </c>
      <c r="AT191" s="114">
        <f t="shared" si="179"/>
        <v>0</v>
      </c>
      <c r="AU191" s="114">
        <f t="shared" si="179"/>
        <v>0</v>
      </c>
      <c r="AV191" s="114">
        <f t="shared" si="179"/>
        <v>0</v>
      </c>
      <c r="AW191" s="114">
        <f t="shared" si="179"/>
        <v>0</v>
      </c>
      <c r="AX191" s="114">
        <f t="shared" si="179"/>
        <v>0</v>
      </c>
      <c r="AY191" s="114">
        <f t="shared" si="179"/>
        <v>0</v>
      </c>
      <c r="AZ191" s="114">
        <f t="shared" si="179"/>
        <v>0</v>
      </c>
      <c r="BA191" s="114">
        <f t="shared" si="179"/>
        <v>0</v>
      </c>
      <c r="BB191" s="114">
        <f t="shared" si="179"/>
        <v>0</v>
      </c>
      <c r="BC191" s="114">
        <f t="shared" si="179"/>
        <v>0</v>
      </c>
      <c r="BD191" s="114">
        <f t="shared" si="179"/>
        <v>0</v>
      </c>
      <c r="BE191" s="114">
        <f t="shared" si="179"/>
        <v>0</v>
      </c>
      <c r="BF191" s="114">
        <f t="shared" si="179"/>
        <v>0</v>
      </c>
      <c r="BG191" s="114">
        <f t="shared" si="179"/>
        <v>0</v>
      </c>
      <c r="BH191" s="114">
        <f t="shared" si="179"/>
        <v>0</v>
      </c>
      <c r="BI191" s="114">
        <f t="shared" si="179"/>
        <v>0</v>
      </c>
      <c r="BJ191" s="114">
        <f t="shared" si="179"/>
        <v>0</v>
      </c>
      <c r="BK191" s="114">
        <f t="shared" si="179"/>
        <v>0</v>
      </c>
      <c r="BL191" s="114">
        <f t="shared" si="179"/>
        <v>0</v>
      </c>
      <c r="BM191" s="114">
        <f t="shared" si="179"/>
        <v>0</v>
      </c>
      <c r="BN191" s="114">
        <f t="shared" si="179"/>
        <v>0</v>
      </c>
      <c r="BO191" s="114">
        <f t="shared" si="179"/>
        <v>0</v>
      </c>
      <c r="BP191" s="114">
        <f t="shared" si="179"/>
        <v>0</v>
      </c>
      <c r="BQ191" s="114">
        <f t="shared" si="179"/>
        <v>0</v>
      </c>
      <c r="BR191" s="114">
        <f t="shared" si="179"/>
        <v>0</v>
      </c>
      <c r="BS191" s="114">
        <f t="shared" si="179"/>
        <v>0</v>
      </c>
      <c r="BT191" s="114">
        <f t="shared" ref="BT191:DU191" si="180">BT238*BT$25</f>
        <v>0</v>
      </c>
      <c r="BU191" s="114">
        <f t="shared" si="180"/>
        <v>0</v>
      </c>
      <c r="BV191" s="114">
        <f t="shared" si="180"/>
        <v>0</v>
      </c>
      <c r="BW191" s="114">
        <f t="shared" si="180"/>
        <v>0</v>
      </c>
      <c r="BX191" s="114">
        <f t="shared" si="180"/>
        <v>0</v>
      </c>
      <c r="BY191" s="114">
        <f t="shared" si="180"/>
        <v>0</v>
      </c>
      <c r="BZ191" s="114">
        <f t="shared" si="180"/>
        <v>0</v>
      </c>
      <c r="CA191" s="114">
        <f t="shared" si="180"/>
        <v>0</v>
      </c>
      <c r="CB191" s="114">
        <f t="shared" si="180"/>
        <v>0</v>
      </c>
      <c r="CC191" s="114">
        <f t="shared" si="180"/>
        <v>0</v>
      </c>
      <c r="CD191" s="114">
        <f t="shared" si="180"/>
        <v>0</v>
      </c>
      <c r="CE191" s="114">
        <f t="shared" si="180"/>
        <v>0</v>
      </c>
      <c r="CF191" s="114">
        <f t="shared" si="180"/>
        <v>0</v>
      </c>
      <c r="CG191" s="114">
        <f t="shared" si="180"/>
        <v>0</v>
      </c>
      <c r="CH191" s="114">
        <f t="shared" si="180"/>
        <v>0</v>
      </c>
      <c r="CI191" s="114">
        <f t="shared" si="180"/>
        <v>0</v>
      </c>
      <c r="CJ191" s="114">
        <f t="shared" si="180"/>
        <v>0</v>
      </c>
      <c r="CK191" s="114">
        <f t="shared" si="180"/>
        <v>0</v>
      </c>
      <c r="CL191" s="114">
        <f t="shared" si="180"/>
        <v>0</v>
      </c>
      <c r="CM191" s="114">
        <f t="shared" si="180"/>
        <v>0</v>
      </c>
      <c r="CN191" s="114">
        <f t="shared" si="180"/>
        <v>0</v>
      </c>
      <c r="CO191" s="114">
        <f t="shared" si="180"/>
        <v>0</v>
      </c>
      <c r="CP191" s="114">
        <f t="shared" si="180"/>
        <v>0</v>
      </c>
      <c r="CQ191" s="114">
        <f t="shared" si="180"/>
        <v>0</v>
      </c>
      <c r="CR191" s="114">
        <f t="shared" si="180"/>
        <v>0</v>
      </c>
      <c r="CS191" s="114">
        <f t="shared" si="180"/>
        <v>0</v>
      </c>
      <c r="CT191" s="114">
        <f t="shared" si="180"/>
        <v>0</v>
      </c>
      <c r="CU191" s="114">
        <f t="shared" si="180"/>
        <v>0</v>
      </c>
      <c r="CV191" s="114">
        <f t="shared" si="180"/>
        <v>0</v>
      </c>
      <c r="CW191" s="114">
        <f t="shared" si="180"/>
        <v>0</v>
      </c>
      <c r="CX191" s="114">
        <f t="shared" si="180"/>
        <v>0</v>
      </c>
      <c r="CY191" s="114">
        <f t="shared" si="180"/>
        <v>0</v>
      </c>
      <c r="CZ191" s="114">
        <f t="shared" si="180"/>
        <v>0</v>
      </c>
      <c r="DA191" s="114">
        <f t="shared" si="180"/>
        <v>0</v>
      </c>
      <c r="DB191" s="114">
        <f t="shared" si="180"/>
        <v>0</v>
      </c>
      <c r="DC191" s="114">
        <f t="shared" si="180"/>
        <v>0</v>
      </c>
      <c r="DD191" s="114">
        <f t="shared" si="180"/>
        <v>0</v>
      </c>
      <c r="DE191" s="114">
        <f t="shared" si="180"/>
        <v>0</v>
      </c>
      <c r="DF191" s="114">
        <f t="shared" si="180"/>
        <v>0</v>
      </c>
      <c r="DG191" s="114">
        <f t="shared" si="180"/>
        <v>0</v>
      </c>
      <c r="DH191" s="114">
        <f t="shared" si="180"/>
        <v>0</v>
      </c>
      <c r="DI191" s="114">
        <f t="shared" si="180"/>
        <v>0</v>
      </c>
      <c r="DJ191" s="114">
        <f t="shared" si="180"/>
        <v>0</v>
      </c>
      <c r="DK191" s="114">
        <f t="shared" si="180"/>
        <v>0</v>
      </c>
      <c r="DL191" s="114">
        <f t="shared" si="180"/>
        <v>0</v>
      </c>
      <c r="DM191" s="114">
        <f t="shared" si="180"/>
        <v>0</v>
      </c>
      <c r="DN191" s="114">
        <f t="shared" si="180"/>
        <v>0</v>
      </c>
      <c r="DO191" s="114">
        <f t="shared" si="180"/>
        <v>0</v>
      </c>
      <c r="DP191" s="114">
        <f t="shared" si="180"/>
        <v>0</v>
      </c>
      <c r="DQ191" s="114">
        <f t="shared" si="180"/>
        <v>0</v>
      </c>
      <c r="DR191" s="114">
        <f t="shared" si="180"/>
        <v>0</v>
      </c>
      <c r="DS191" s="114">
        <f t="shared" si="180"/>
        <v>0</v>
      </c>
      <c r="DT191" s="114">
        <f t="shared" si="180"/>
        <v>0</v>
      </c>
      <c r="DU191" s="114">
        <f t="shared" si="180"/>
        <v>0</v>
      </c>
      <c r="DV191" s="66"/>
    </row>
    <row r="192" spans="1:126" s="81" customFormat="1" x14ac:dyDescent="0.25">
      <c r="A192" s="995" t="s">
        <v>1032</v>
      </c>
      <c r="C192" s="207" t="s">
        <v>60</v>
      </c>
      <c r="E192" s="1096">
        <f t="shared" si="178"/>
        <v>0</v>
      </c>
      <c r="G192" s="114">
        <f>G241*G$25</f>
        <v>0</v>
      </c>
      <c r="H192" s="114">
        <f t="shared" ref="H192:BS192" si="181">H241*H$25</f>
        <v>0</v>
      </c>
      <c r="I192" s="114">
        <f t="shared" si="181"/>
        <v>0</v>
      </c>
      <c r="J192" s="114">
        <f t="shared" si="181"/>
        <v>0</v>
      </c>
      <c r="K192" s="114">
        <f t="shared" si="181"/>
        <v>0</v>
      </c>
      <c r="L192" s="114">
        <f t="shared" si="181"/>
        <v>0</v>
      </c>
      <c r="M192" s="114">
        <f t="shared" si="181"/>
        <v>0</v>
      </c>
      <c r="N192" s="114">
        <f t="shared" si="181"/>
        <v>0</v>
      </c>
      <c r="O192" s="114">
        <f t="shared" si="181"/>
        <v>0</v>
      </c>
      <c r="P192" s="114">
        <f t="shared" si="181"/>
        <v>0</v>
      </c>
      <c r="Q192" s="114">
        <f t="shared" si="181"/>
        <v>0</v>
      </c>
      <c r="R192" s="114">
        <f t="shared" si="181"/>
        <v>0</v>
      </c>
      <c r="S192" s="114">
        <f t="shared" si="181"/>
        <v>0</v>
      </c>
      <c r="T192" s="114">
        <f t="shared" si="181"/>
        <v>0</v>
      </c>
      <c r="U192" s="114">
        <f t="shared" si="181"/>
        <v>0</v>
      </c>
      <c r="V192" s="114">
        <f t="shared" si="181"/>
        <v>0</v>
      </c>
      <c r="W192" s="114">
        <f t="shared" si="181"/>
        <v>0</v>
      </c>
      <c r="X192" s="114">
        <f t="shared" si="181"/>
        <v>0</v>
      </c>
      <c r="Y192" s="114">
        <f t="shared" si="181"/>
        <v>0</v>
      </c>
      <c r="Z192" s="114">
        <f t="shared" si="181"/>
        <v>0</v>
      </c>
      <c r="AA192" s="114">
        <f t="shared" si="181"/>
        <v>0</v>
      </c>
      <c r="AB192" s="114">
        <f t="shared" si="181"/>
        <v>0</v>
      </c>
      <c r="AC192" s="114">
        <f t="shared" si="181"/>
        <v>0</v>
      </c>
      <c r="AD192" s="114">
        <f t="shared" si="181"/>
        <v>0</v>
      </c>
      <c r="AE192" s="114">
        <f t="shared" si="181"/>
        <v>0</v>
      </c>
      <c r="AF192" s="114">
        <f t="shared" si="181"/>
        <v>0</v>
      </c>
      <c r="AG192" s="114">
        <f t="shared" si="181"/>
        <v>0</v>
      </c>
      <c r="AH192" s="114">
        <f t="shared" si="181"/>
        <v>0</v>
      </c>
      <c r="AI192" s="114">
        <f t="shared" si="181"/>
        <v>0</v>
      </c>
      <c r="AJ192" s="114">
        <f t="shared" si="181"/>
        <v>0</v>
      </c>
      <c r="AK192" s="114">
        <f t="shared" si="181"/>
        <v>0</v>
      </c>
      <c r="AL192" s="114">
        <f t="shared" si="181"/>
        <v>0</v>
      </c>
      <c r="AM192" s="114">
        <f t="shared" si="181"/>
        <v>0</v>
      </c>
      <c r="AN192" s="114">
        <f t="shared" si="181"/>
        <v>0</v>
      </c>
      <c r="AO192" s="114">
        <f t="shared" si="181"/>
        <v>0</v>
      </c>
      <c r="AP192" s="114">
        <f t="shared" si="181"/>
        <v>0</v>
      </c>
      <c r="AQ192" s="114">
        <f t="shared" si="181"/>
        <v>0</v>
      </c>
      <c r="AR192" s="114">
        <f t="shared" si="181"/>
        <v>0</v>
      </c>
      <c r="AS192" s="114">
        <f t="shared" si="181"/>
        <v>0</v>
      </c>
      <c r="AT192" s="114">
        <f t="shared" si="181"/>
        <v>0</v>
      </c>
      <c r="AU192" s="114">
        <f t="shared" si="181"/>
        <v>0</v>
      </c>
      <c r="AV192" s="114">
        <f t="shared" si="181"/>
        <v>0</v>
      </c>
      <c r="AW192" s="114">
        <f t="shared" si="181"/>
        <v>0</v>
      </c>
      <c r="AX192" s="114">
        <f t="shared" si="181"/>
        <v>0</v>
      </c>
      <c r="AY192" s="114">
        <f t="shared" si="181"/>
        <v>0</v>
      </c>
      <c r="AZ192" s="114">
        <f t="shared" si="181"/>
        <v>0</v>
      </c>
      <c r="BA192" s="114">
        <f t="shared" si="181"/>
        <v>0</v>
      </c>
      <c r="BB192" s="114">
        <f t="shared" si="181"/>
        <v>0</v>
      </c>
      <c r="BC192" s="114">
        <f t="shared" si="181"/>
        <v>0</v>
      </c>
      <c r="BD192" s="114">
        <f t="shared" si="181"/>
        <v>0</v>
      </c>
      <c r="BE192" s="114">
        <f t="shared" si="181"/>
        <v>0</v>
      </c>
      <c r="BF192" s="114">
        <f t="shared" si="181"/>
        <v>0</v>
      </c>
      <c r="BG192" s="114">
        <f t="shared" si="181"/>
        <v>0</v>
      </c>
      <c r="BH192" s="114">
        <f t="shared" si="181"/>
        <v>0</v>
      </c>
      <c r="BI192" s="114">
        <f t="shared" si="181"/>
        <v>0</v>
      </c>
      <c r="BJ192" s="114">
        <f t="shared" si="181"/>
        <v>0</v>
      </c>
      <c r="BK192" s="114">
        <f t="shared" si="181"/>
        <v>0</v>
      </c>
      <c r="BL192" s="114">
        <f t="shared" si="181"/>
        <v>0</v>
      </c>
      <c r="BM192" s="114">
        <f t="shared" si="181"/>
        <v>0</v>
      </c>
      <c r="BN192" s="114">
        <f t="shared" si="181"/>
        <v>0</v>
      </c>
      <c r="BO192" s="114">
        <f t="shared" si="181"/>
        <v>0</v>
      </c>
      <c r="BP192" s="114">
        <f t="shared" si="181"/>
        <v>0</v>
      </c>
      <c r="BQ192" s="114">
        <f t="shared" si="181"/>
        <v>0</v>
      </c>
      <c r="BR192" s="114">
        <f t="shared" si="181"/>
        <v>0</v>
      </c>
      <c r="BS192" s="114">
        <f t="shared" si="181"/>
        <v>0</v>
      </c>
      <c r="BT192" s="114">
        <f t="shared" ref="BT192:DU192" si="182">BT241*BT$25</f>
        <v>0</v>
      </c>
      <c r="BU192" s="114">
        <f t="shared" si="182"/>
        <v>0</v>
      </c>
      <c r="BV192" s="114">
        <f t="shared" si="182"/>
        <v>0</v>
      </c>
      <c r="BW192" s="114">
        <f t="shared" si="182"/>
        <v>0</v>
      </c>
      <c r="BX192" s="114">
        <f t="shared" si="182"/>
        <v>0</v>
      </c>
      <c r="BY192" s="114">
        <f t="shared" si="182"/>
        <v>0</v>
      </c>
      <c r="BZ192" s="114">
        <f t="shared" si="182"/>
        <v>0</v>
      </c>
      <c r="CA192" s="114">
        <f t="shared" si="182"/>
        <v>0</v>
      </c>
      <c r="CB192" s="114">
        <f t="shared" si="182"/>
        <v>0</v>
      </c>
      <c r="CC192" s="114">
        <f t="shared" si="182"/>
        <v>0</v>
      </c>
      <c r="CD192" s="114">
        <f t="shared" si="182"/>
        <v>0</v>
      </c>
      <c r="CE192" s="114">
        <f t="shared" si="182"/>
        <v>0</v>
      </c>
      <c r="CF192" s="114">
        <f t="shared" si="182"/>
        <v>0</v>
      </c>
      <c r="CG192" s="114">
        <f t="shared" si="182"/>
        <v>0</v>
      </c>
      <c r="CH192" s="114">
        <f t="shared" si="182"/>
        <v>0</v>
      </c>
      <c r="CI192" s="114">
        <f t="shared" si="182"/>
        <v>0</v>
      </c>
      <c r="CJ192" s="114">
        <f t="shared" si="182"/>
        <v>0</v>
      </c>
      <c r="CK192" s="114">
        <f t="shared" si="182"/>
        <v>0</v>
      </c>
      <c r="CL192" s="114">
        <f t="shared" si="182"/>
        <v>0</v>
      </c>
      <c r="CM192" s="114">
        <f t="shared" si="182"/>
        <v>0</v>
      </c>
      <c r="CN192" s="114">
        <f t="shared" si="182"/>
        <v>0</v>
      </c>
      <c r="CO192" s="114">
        <f t="shared" si="182"/>
        <v>0</v>
      </c>
      <c r="CP192" s="114">
        <f t="shared" si="182"/>
        <v>0</v>
      </c>
      <c r="CQ192" s="114">
        <f t="shared" si="182"/>
        <v>0</v>
      </c>
      <c r="CR192" s="114">
        <f t="shared" si="182"/>
        <v>0</v>
      </c>
      <c r="CS192" s="114">
        <f t="shared" si="182"/>
        <v>0</v>
      </c>
      <c r="CT192" s="114">
        <f t="shared" si="182"/>
        <v>0</v>
      </c>
      <c r="CU192" s="114">
        <f t="shared" si="182"/>
        <v>0</v>
      </c>
      <c r="CV192" s="114">
        <f t="shared" si="182"/>
        <v>0</v>
      </c>
      <c r="CW192" s="114">
        <f t="shared" si="182"/>
        <v>0</v>
      </c>
      <c r="CX192" s="114">
        <f t="shared" si="182"/>
        <v>0</v>
      </c>
      <c r="CY192" s="114">
        <f t="shared" si="182"/>
        <v>0</v>
      </c>
      <c r="CZ192" s="114">
        <f t="shared" si="182"/>
        <v>0</v>
      </c>
      <c r="DA192" s="114">
        <f t="shared" si="182"/>
        <v>0</v>
      </c>
      <c r="DB192" s="114">
        <f t="shared" si="182"/>
        <v>0</v>
      </c>
      <c r="DC192" s="114">
        <f t="shared" si="182"/>
        <v>0</v>
      </c>
      <c r="DD192" s="114">
        <f t="shared" si="182"/>
        <v>0</v>
      </c>
      <c r="DE192" s="114">
        <f t="shared" si="182"/>
        <v>0</v>
      </c>
      <c r="DF192" s="114">
        <f t="shared" si="182"/>
        <v>0</v>
      </c>
      <c r="DG192" s="114">
        <f t="shared" si="182"/>
        <v>0</v>
      </c>
      <c r="DH192" s="114">
        <f t="shared" si="182"/>
        <v>0</v>
      </c>
      <c r="DI192" s="114">
        <f t="shared" si="182"/>
        <v>0</v>
      </c>
      <c r="DJ192" s="114">
        <f t="shared" si="182"/>
        <v>0</v>
      </c>
      <c r="DK192" s="114">
        <f t="shared" si="182"/>
        <v>0</v>
      </c>
      <c r="DL192" s="114">
        <f t="shared" si="182"/>
        <v>0</v>
      </c>
      <c r="DM192" s="114">
        <f t="shared" si="182"/>
        <v>0</v>
      </c>
      <c r="DN192" s="114">
        <f t="shared" si="182"/>
        <v>0</v>
      </c>
      <c r="DO192" s="114">
        <f t="shared" si="182"/>
        <v>0</v>
      </c>
      <c r="DP192" s="114">
        <f t="shared" si="182"/>
        <v>0</v>
      </c>
      <c r="DQ192" s="114">
        <f t="shared" si="182"/>
        <v>0</v>
      </c>
      <c r="DR192" s="114">
        <f t="shared" si="182"/>
        <v>0</v>
      </c>
      <c r="DS192" s="114">
        <f t="shared" si="182"/>
        <v>0</v>
      </c>
      <c r="DT192" s="114">
        <f t="shared" si="182"/>
        <v>0</v>
      </c>
      <c r="DU192" s="114">
        <f t="shared" si="182"/>
        <v>0</v>
      </c>
      <c r="DV192" s="66"/>
    </row>
    <row r="193" spans="1:126" s="81" customFormat="1" ht="15.75" thickBot="1" x14ac:dyDescent="0.3">
      <c r="C193" s="599" t="s">
        <v>663</v>
      </c>
      <c r="E193" s="1104">
        <f t="shared" si="178"/>
        <v>0</v>
      </c>
      <c r="G193" s="117">
        <f>SUM(G191:G192)</f>
        <v>0</v>
      </c>
      <c r="H193" s="117">
        <f t="shared" ref="H193:BS193" si="183">SUM(H191:H192)</f>
        <v>0</v>
      </c>
      <c r="I193" s="117">
        <f t="shared" si="183"/>
        <v>0</v>
      </c>
      <c r="J193" s="117">
        <f t="shared" si="183"/>
        <v>0</v>
      </c>
      <c r="K193" s="117">
        <f t="shared" si="183"/>
        <v>0</v>
      </c>
      <c r="L193" s="117">
        <f t="shared" si="183"/>
        <v>0</v>
      </c>
      <c r="M193" s="117">
        <f t="shared" si="183"/>
        <v>0</v>
      </c>
      <c r="N193" s="117">
        <f t="shared" si="183"/>
        <v>0</v>
      </c>
      <c r="O193" s="117">
        <f t="shared" si="183"/>
        <v>0</v>
      </c>
      <c r="P193" s="117">
        <f t="shared" si="183"/>
        <v>0</v>
      </c>
      <c r="Q193" s="117">
        <f t="shared" si="183"/>
        <v>0</v>
      </c>
      <c r="R193" s="117">
        <f t="shared" si="183"/>
        <v>0</v>
      </c>
      <c r="S193" s="117">
        <f t="shared" si="183"/>
        <v>0</v>
      </c>
      <c r="T193" s="117">
        <f t="shared" si="183"/>
        <v>0</v>
      </c>
      <c r="U193" s="117">
        <f t="shared" si="183"/>
        <v>0</v>
      </c>
      <c r="V193" s="117">
        <f t="shared" si="183"/>
        <v>0</v>
      </c>
      <c r="W193" s="117">
        <f t="shared" si="183"/>
        <v>0</v>
      </c>
      <c r="X193" s="117">
        <f t="shared" si="183"/>
        <v>0</v>
      </c>
      <c r="Y193" s="117">
        <f t="shared" si="183"/>
        <v>0</v>
      </c>
      <c r="Z193" s="117">
        <f t="shared" si="183"/>
        <v>0</v>
      </c>
      <c r="AA193" s="117">
        <f t="shared" si="183"/>
        <v>0</v>
      </c>
      <c r="AB193" s="117">
        <f t="shared" si="183"/>
        <v>0</v>
      </c>
      <c r="AC193" s="117">
        <f t="shared" si="183"/>
        <v>0</v>
      </c>
      <c r="AD193" s="117">
        <f t="shared" si="183"/>
        <v>0</v>
      </c>
      <c r="AE193" s="117">
        <f t="shared" si="183"/>
        <v>0</v>
      </c>
      <c r="AF193" s="117">
        <f t="shared" si="183"/>
        <v>0</v>
      </c>
      <c r="AG193" s="117">
        <f t="shared" si="183"/>
        <v>0</v>
      </c>
      <c r="AH193" s="117">
        <f t="shared" si="183"/>
        <v>0</v>
      </c>
      <c r="AI193" s="117">
        <f t="shared" si="183"/>
        <v>0</v>
      </c>
      <c r="AJ193" s="117">
        <f t="shared" si="183"/>
        <v>0</v>
      </c>
      <c r="AK193" s="117">
        <f t="shared" si="183"/>
        <v>0</v>
      </c>
      <c r="AL193" s="117">
        <f t="shared" si="183"/>
        <v>0</v>
      </c>
      <c r="AM193" s="117">
        <f t="shared" si="183"/>
        <v>0</v>
      </c>
      <c r="AN193" s="117">
        <f t="shared" si="183"/>
        <v>0</v>
      </c>
      <c r="AO193" s="117">
        <f t="shared" si="183"/>
        <v>0</v>
      </c>
      <c r="AP193" s="117">
        <f t="shared" si="183"/>
        <v>0</v>
      </c>
      <c r="AQ193" s="117">
        <f t="shared" si="183"/>
        <v>0</v>
      </c>
      <c r="AR193" s="117">
        <f t="shared" si="183"/>
        <v>0</v>
      </c>
      <c r="AS193" s="117">
        <f t="shared" si="183"/>
        <v>0</v>
      </c>
      <c r="AT193" s="117">
        <f t="shared" si="183"/>
        <v>0</v>
      </c>
      <c r="AU193" s="117">
        <f t="shared" si="183"/>
        <v>0</v>
      </c>
      <c r="AV193" s="117">
        <f t="shared" si="183"/>
        <v>0</v>
      </c>
      <c r="AW193" s="117">
        <f t="shared" si="183"/>
        <v>0</v>
      </c>
      <c r="AX193" s="117">
        <f t="shared" si="183"/>
        <v>0</v>
      </c>
      <c r="AY193" s="117">
        <f t="shared" si="183"/>
        <v>0</v>
      </c>
      <c r="AZ193" s="117">
        <f t="shared" si="183"/>
        <v>0</v>
      </c>
      <c r="BA193" s="117">
        <f t="shared" si="183"/>
        <v>0</v>
      </c>
      <c r="BB193" s="117">
        <f t="shared" si="183"/>
        <v>0</v>
      </c>
      <c r="BC193" s="117">
        <f t="shared" si="183"/>
        <v>0</v>
      </c>
      <c r="BD193" s="117">
        <f t="shared" si="183"/>
        <v>0</v>
      </c>
      <c r="BE193" s="117">
        <f t="shared" si="183"/>
        <v>0</v>
      </c>
      <c r="BF193" s="117">
        <f t="shared" si="183"/>
        <v>0</v>
      </c>
      <c r="BG193" s="117">
        <f t="shared" si="183"/>
        <v>0</v>
      </c>
      <c r="BH193" s="117">
        <f t="shared" si="183"/>
        <v>0</v>
      </c>
      <c r="BI193" s="117">
        <f t="shared" si="183"/>
        <v>0</v>
      </c>
      <c r="BJ193" s="117">
        <f t="shared" si="183"/>
        <v>0</v>
      </c>
      <c r="BK193" s="117">
        <f t="shared" si="183"/>
        <v>0</v>
      </c>
      <c r="BL193" s="117">
        <f t="shared" si="183"/>
        <v>0</v>
      </c>
      <c r="BM193" s="117">
        <f t="shared" si="183"/>
        <v>0</v>
      </c>
      <c r="BN193" s="117">
        <f t="shared" si="183"/>
        <v>0</v>
      </c>
      <c r="BO193" s="117">
        <f t="shared" si="183"/>
        <v>0</v>
      </c>
      <c r="BP193" s="117">
        <f t="shared" si="183"/>
        <v>0</v>
      </c>
      <c r="BQ193" s="117">
        <f t="shared" si="183"/>
        <v>0</v>
      </c>
      <c r="BR193" s="117">
        <f t="shared" si="183"/>
        <v>0</v>
      </c>
      <c r="BS193" s="117">
        <f t="shared" si="183"/>
        <v>0</v>
      </c>
      <c r="BT193" s="117">
        <f t="shared" ref="BT193:DU193" si="184">SUM(BT191:BT192)</f>
        <v>0</v>
      </c>
      <c r="BU193" s="117">
        <f t="shared" si="184"/>
        <v>0</v>
      </c>
      <c r="BV193" s="117">
        <f t="shared" si="184"/>
        <v>0</v>
      </c>
      <c r="BW193" s="117">
        <f t="shared" si="184"/>
        <v>0</v>
      </c>
      <c r="BX193" s="117">
        <f t="shared" si="184"/>
        <v>0</v>
      </c>
      <c r="BY193" s="117">
        <f t="shared" si="184"/>
        <v>0</v>
      </c>
      <c r="BZ193" s="117">
        <f t="shared" si="184"/>
        <v>0</v>
      </c>
      <c r="CA193" s="117">
        <f t="shared" si="184"/>
        <v>0</v>
      </c>
      <c r="CB193" s="117">
        <f t="shared" si="184"/>
        <v>0</v>
      </c>
      <c r="CC193" s="117">
        <f t="shared" si="184"/>
        <v>0</v>
      </c>
      <c r="CD193" s="117">
        <f t="shared" si="184"/>
        <v>0</v>
      </c>
      <c r="CE193" s="117">
        <f t="shared" si="184"/>
        <v>0</v>
      </c>
      <c r="CF193" s="117">
        <f t="shared" si="184"/>
        <v>0</v>
      </c>
      <c r="CG193" s="117">
        <f t="shared" si="184"/>
        <v>0</v>
      </c>
      <c r="CH193" s="117">
        <f t="shared" si="184"/>
        <v>0</v>
      </c>
      <c r="CI193" s="117">
        <f t="shared" si="184"/>
        <v>0</v>
      </c>
      <c r="CJ193" s="117">
        <f t="shared" si="184"/>
        <v>0</v>
      </c>
      <c r="CK193" s="117">
        <f t="shared" si="184"/>
        <v>0</v>
      </c>
      <c r="CL193" s="117">
        <f t="shared" si="184"/>
        <v>0</v>
      </c>
      <c r="CM193" s="117">
        <f t="shared" si="184"/>
        <v>0</v>
      </c>
      <c r="CN193" s="117">
        <f t="shared" si="184"/>
        <v>0</v>
      </c>
      <c r="CO193" s="117">
        <f t="shared" si="184"/>
        <v>0</v>
      </c>
      <c r="CP193" s="117">
        <f t="shared" si="184"/>
        <v>0</v>
      </c>
      <c r="CQ193" s="117">
        <f t="shared" si="184"/>
        <v>0</v>
      </c>
      <c r="CR193" s="117">
        <f t="shared" si="184"/>
        <v>0</v>
      </c>
      <c r="CS193" s="117">
        <f t="shared" si="184"/>
        <v>0</v>
      </c>
      <c r="CT193" s="117">
        <f t="shared" si="184"/>
        <v>0</v>
      </c>
      <c r="CU193" s="117">
        <f t="shared" si="184"/>
        <v>0</v>
      </c>
      <c r="CV193" s="117">
        <f t="shared" si="184"/>
        <v>0</v>
      </c>
      <c r="CW193" s="117">
        <f t="shared" si="184"/>
        <v>0</v>
      </c>
      <c r="CX193" s="117">
        <f t="shared" si="184"/>
        <v>0</v>
      </c>
      <c r="CY193" s="117">
        <f t="shared" si="184"/>
        <v>0</v>
      </c>
      <c r="CZ193" s="117">
        <f t="shared" si="184"/>
        <v>0</v>
      </c>
      <c r="DA193" s="117">
        <f t="shared" si="184"/>
        <v>0</v>
      </c>
      <c r="DB193" s="117">
        <f t="shared" si="184"/>
        <v>0</v>
      </c>
      <c r="DC193" s="117">
        <f t="shared" si="184"/>
        <v>0</v>
      </c>
      <c r="DD193" s="117">
        <f t="shared" si="184"/>
        <v>0</v>
      </c>
      <c r="DE193" s="117">
        <f t="shared" si="184"/>
        <v>0</v>
      </c>
      <c r="DF193" s="117">
        <f t="shared" si="184"/>
        <v>0</v>
      </c>
      <c r="DG193" s="117">
        <f t="shared" si="184"/>
        <v>0</v>
      </c>
      <c r="DH193" s="117">
        <f t="shared" si="184"/>
        <v>0</v>
      </c>
      <c r="DI193" s="117">
        <f t="shared" si="184"/>
        <v>0</v>
      </c>
      <c r="DJ193" s="117">
        <f t="shared" si="184"/>
        <v>0</v>
      </c>
      <c r="DK193" s="117">
        <f t="shared" si="184"/>
        <v>0</v>
      </c>
      <c r="DL193" s="117">
        <f t="shared" si="184"/>
        <v>0</v>
      </c>
      <c r="DM193" s="117">
        <f t="shared" si="184"/>
        <v>0</v>
      </c>
      <c r="DN193" s="117">
        <f t="shared" si="184"/>
        <v>0</v>
      </c>
      <c r="DO193" s="117">
        <f t="shared" si="184"/>
        <v>0</v>
      </c>
      <c r="DP193" s="117">
        <f t="shared" si="184"/>
        <v>0</v>
      </c>
      <c r="DQ193" s="117">
        <f t="shared" si="184"/>
        <v>0</v>
      </c>
      <c r="DR193" s="117">
        <f t="shared" si="184"/>
        <v>0</v>
      </c>
      <c r="DS193" s="117">
        <f t="shared" si="184"/>
        <v>0</v>
      </c>
      <c r="DT193" s="117">
        <f t="shared" si="184"/>
        <v>0</v>
      </c>
      <c r="DU193" s="117">
        <f t="shared" si="184"/>
        <v>0</v>
      </c>
      <c r="DV193" s="66"/>
    </row>
    <row r="194" spans="1:126" s="190" customFormat="1" ht="6.75" thickTop="1" x14ac:dyDescent="0.15">
      <c r="DV194" s="102"/>
    </row>
    <row r="195" spans="1:126" s="115" customFormat="1" x14ac:dyDescent="0.25">
      <c r="B195" s="115" t="s">
        <v>887</v>
      </c>
      <c r="E195" s="1096">
        <f t="shared" ref="E195" ca="1" si="185">SUM(G195:DU195)</f>
        <v>31406.822889917923</v>
      </c>
      <c r="G195" s="114">
        <f ca="1">G$188+G$193</f>
        <v>0</v>
      </c>
      <c r="H195" s="114">
        <f t="shared" ref="H195:BS195" ca="1" si="186">H$188+H$193</f>
        <v>7.3896444519050419E-13</v>
      </c>
      <c r="I195" s="114">
        <f t="shared" ca="1" si="186"/>
        <v>-2.6716406864579767E-12</v>
      </c>
      <c r="J195" s="114">
        <f t="shared" ca="1" si="186"/>
        <v>-1.1368683772161603E-13</v>
      </c>
      <c r="K195" s="114">
        <f t="shared" ca="1" si="186"/>
        <v>-1.1368683772161603E-12</v>
      </c>
      <c r="L195" s="114">
        <f t="shared" ca="1" si="186"/>
        <v>-5.9117155615240335E-12</v>
      </c>
      <c r="M195" s="114">
        <f t="shared" ca="1" si="186"/>
        <v>-8.6401996668428183E-12</v>
      </c>
      <c r="N195" s="114">
        <f t="shared" ca="1" si="186"/>
        <v>1.3642420526593924E-12</v>
      </c>
      <c r="O195" s="114">
        <f t="shared" ca="1" si="186"/>
        <v>1.9554136088117957E-11</v>
      </c>
      <c r="P195" s="114">
        <f t="shared" ca="1" si="186"/>
        <v>1.3642420526593924E-12</v>
      </c>
      <c r="Q195" s="114">
        <f t="shared" ca="1" si="186"/>
        <v>-4.5474735088646412E-13</v>
      </c>
      <c r="R195" s="114">
        <f t="shared" ca="1" si="186"/>
        <v>3583.7965976809573</v>
      </c>
      <c r="S195" s="114">
        <f t="shared" ca="1" si="186"/>
        <v>1604.079081919429</v>
      </c>
      <c r="T195" s="114">
        <f t="shared" ca="1" si="186"/>
        <v>870.31195863175708</v>
      </c>
      <c r="U195" s="114">
        <f t="shared" ca="1" si="186"/>
        <v>1604.079081919429</v>
      </c>
      <c r="V195" s="114">
        <f t="shared" ca="1" si="186"/>
        <v>1542.9318216454549</v>
      </c>
      <c r="W195" s="114">
        <f t="shared" ca="1" si="186"/>
        <v>1793.6355887687441</v>
      </c>
      <c r="X195" s="114">
        <f t="shared" ca="1" si="186"/>
        <v>1203.5262249123261</v>
      </c>
      <c r="Y195" s="114">
        <f t="shared" ca="1" si="186"/>
        <v>1793.6355887687441</v>
      </c>
      <c r="Z195" s="114">
        <f t="shared" ca="1" si="186"/>
        <v>1793.6355887687441</v>
      </c>
      <c r="AA195" s="114">
        <f t="shared" ca="1" si="186"/>
        <v>1542.9318216454549</v>
      </c>
      <c r="AB195" s="114">
        <f t="shared" ca="1" si="186"/>
        <v>1793.6355887687441</v>
      </c>
      <c r="AC195" s="114">
        <f t="shared" ca="1" si="186"/>
        <v>1542.9318216454549</v>
      </c>
      <c r="AD195" s="114">
        <f t="shared" ca="1" si="186"/>
        <v>1178.3111289592762</v>
      </c>
      <c r="AE195" s="114">
        <f t="shared" ca="1" si="186"/>
        <v>1793.635588768745</v>
      </c>
      <c r="AF195" s="114">
        <f t="shared" ca="1" si="186"/>
        <v>1292.2280545221693</v>
      </c>
      <c r="AG195" s="114">
        <f t="shared" ca="1" si="186"/>
        <v>1793.635588768745</v>
      </c>
      <c r="AH195" s="114">
        <f t="shared" ca="1" si="186"/>
        <v>1730.9596469879234</v>
      </c>
      <c r="AI195" s="114">
        <f t="shared" ca="1" si="186"/>
        <v>1987.9310082892925</v>
      </c>
      <c r="AJ195" s="114">
        <f t="shared" ca="1" si="186"/>
        <v>960.99110854652736</v>
      </c>
      <c r="AK195" s="114">
        <f t="shared" ca="1" si="186"/>
        <v>0</v>
      </c>
      <c r="AL195" s="114">
        <f t="shared" ca="1" si="186"/>
        <v>0</v>
      </c>
      <c r="AM195" s="114">
        <f t="shared" ca="1" si="186"/>
        <v>0</v>
      </c>
      <c r="AN195" s="114">
        <f t="shared" ca="1" si="186"/>
        <v>0</v>
      </c>
      <c r="AO195" s="114">
        <f t="shared" ca="1" si="186"/>
        <v>0</v>
      </c>
      <c r="AP195" s="114">
        <f t="shared" ca="1" si="186"/>
        <v>0</v>
      </c>
      <c r="AQ195" s="114">
        <f t="shared" ca="1" si="186"/>
        <v>0</v>
      </c>
      <c r="AR195" s="114">
        <f t="shared" ca="1" si="186"/>
        <v>0</v>
      </c>
      <c r="AS195" s="114">
        <f t="shared" ca="1" si="186"/>
        <v>0</v>
      </c>
      <c r="AT195" s="114">
        <f t="shared" ca="1" si="186"/>
        <v>0</v>
      </c>
      <c r="AU195" s="114">
        <f t="shared" ca="1" si="186"/>
        <v>0</v>
      </c>
      <c r="AV195" s="114">
        <f t="shared" ca="1" si="186"/>
        <v>0</v>
      </c>
      <c r="AW195" s="114">
        <f t="shared" ca="1" si="186"/>
        <v>0</v>
      </c>
      <c r="AX195" s="114">
        <f t="shared" ca="1" si="186"/>
        <v>0</v>
      </c>
      <c r="AY195" s="114">
        <f t="shared" ca="1" si="186"/>
        <v>0</v>
      </c>
      <c r="AZ195" s="114">
        <f t="shared" ca="1" si="186"/>
        <v>0</v>
      </c>
      <c r="BA195" s="114">
        <f t="shared" ca="1" si="186"/>
        <v>0</v>
      </c>
      <c r="BB195" s="114">
        <f t="shared" ca="1" si="186"/>
        <v>0</v>
      </c>
      <c r="BC195" s="114">
        <f t="shared" ca="1" si="186"/>
        <v>0</v>
      </c>
      <c r="BD195" s="114">
        <f t="shared" ca="1" si="186"/>
        <v>0</v>
      </c>
      <c r="BE195" s="114">
        <f t="shared" ca="1" si="186"/>
        <v>0</v>
      </c>
      <c r="BF195" s="114">
        <f t="shared" ca="1" si="186"/>
        <v>0</v>
      </c>
      <c r="BG195" s="114">
        <f t="shared" ca="1" si="186"/>
        <v>0</v>
      </c>
      <c r="BH195" s="114">
        <f t="shared" ca="1" si="186"/>
        <v>0</v>
      </c>
      <c r="BI195" s="114">
        <f t="shared" ca="1" si="186"/>
        <v>0</v>
      </c>
      <c r="BJ195" s="114">
        <f t="shared" ca="1" si="186"/>
        <v>0</v>
      </c>
      <c r="BK195" s="114">
        <f t="shared" ca="1" si="186"/>
        <v>0</v>
      </c>
      <c r="BL195" s="114">
        <f t="shared" ca="1" si="186"/>
        <v>0</v>
      </c>
      <c r="BM195" s="114">
        <f t="shared" ca="1" si="186"/>
        <v>0</v>
      </c>
      <c r="BN195" s="114">
        <f t="shared" ca="1" si="186"/>
        <v>0</v>
      </c>
      <c r="BO195" s="114">
        <f t="shared" ca="1" si="186"/>
        <v>0</v>
      </c>
      <c r="BP195" s="114">
        <f t="shared" ca="1" si="186"/>
        <v>0</v>
      </c>
      <c r="BQ195" s="114">
        <f t="shared" ca="1" si="186"/>
        <v>0</v>
      </c>
      <c r="BR195" s="114">
        <f t="shared" ca="1" si="186"/>
        <v>0</v>
      </c>
      <c r="BS195" s="114">
        <f t="shared" ca="1" si="186"/>
        <v>0</v>
      </c>
      <c r="BT195" s="114">
        <f t="shared" ref="BT195:DU195" ca="1" si="187">BT$188+BT$193</f>
        <v>0</v>
      </c>
      <c r="BU195" s="114">
        <f t="shared" ca="1" si="187"/>
        <v>0</v>
      </c>
      <c r="BV195" s="114">
        <f t="shared" ca="1" si="187"/>
        <v>0</v>
      </c>
      <c r="BW195" s="114">
        <f t="shared" ca="1" si="187"/>
        <v>0</v>
      </c>
      <c r="BX195" s="114">
        <f t="shared" ca="1" si="187"/>
        <v>0</v>
      </c>
      <c r="BY195" s="114">
        <f t="shared" ca="1" si="187"/>
        <v>0</v>
      </c>
      <c r="BZ195" s="114">
        <f t="shared" ca="1" si="187"/>
        <v>0</v>
      </c>
      <c r="CA195" s="114">
        <f t="shared" ca="1" si="187"/>
        <v>0</v>
      </c>
      <c r="CB195" s="114">
        <f t="shared" ca="1" si="187"/>
        <v>0</v>
      </c>
      <c r="CC195" s="114">
        <f t="shared" ca="1" si="187"/>
        <v>0</v>
      </c>
      <c r="CD195" s="114">
        <f t="shared" ca="1" si="187"/>
        <v>0</v>
      </c>
      <c r="CE195" s="114">
        <f t="shared" ca="1" si="187"/>
        <v>0</v>
      </c>
      <c r="CF195" s="114">
        <f t="shared" ca="1" si="187"/>
        <v>0</v>
      </c>
      <c r="CG195" s="114">
        <f t="shared" ca="1" si="187"/>
        <v>0</v>
      </c>
      <c r="CH195" s="114">
        <f t="shared" ca="1" si="187"/>
        <v>0</v>
      </c>
      <c r="CI195" s="114">
        <f t="shared" ca="1" si="187"/>
        <v>0</v>
      </c>
      <c r="CJ195" s="114">
        <f t="shared" ca="1" si="187"/>
        <v>0</v>
      </c>
      <c r="CK195" s="114">
        <f t="shared" ca="1" si="187"/>
        <v>0</v>
      </c>
      <c r="CL195" s="114">
        <f t="shared" ca="1" si="187"/>
        <v>0</v>
      </c>
      <c r="CM195" s="114">
        <f t="shared" ca="1" si="187"/>
        <v>0</v>
      </c>
      <c r="CN195" s="114">
        <f t="shared" ca="1" si="187"/>
        <v>0</v>
      </c>
      <c r="CO195" s="114">
        <f t="shared" ca="1" si="187"/>
        <v>0</v>
      </c>
      <c r="CP195" s="114">
        <f t="shared" ca="1" si="187"/>
        <v>0</v>
      </c>
      <c r="CQ195" s="114">
        <f t="shared" ca="1" si="187"/>
        <v>0</v>
      </c>
      <c r="CR195" s="114">
        <f t="shared" ca="1" si="187"/>
        <v>0</v>
      </c>
      <c r="CS195" s="114">
        <f t="shared" ca="1" si="187"/>
        <v>0</v>
      </c>
      <c r="CT195" s="114">
        <f t="shared" ca="1" si="187"/>
        <v>0</v>
      </c>
      <c r="CU195" s="114">
        <f t="shared" ca="1" si="187"/>
        <v>0</v>
      </c>
      <c r="CV195" s="114">
        <f t="shared" ca="1" si="187"/>
        <v>0</v>
      </c>
      <c r="CW195" s="114">
        <f t="shared" ca="1" si="187"/>
        <v>0</v>
      </c>
      <c r="CX195" s="114">
        <f t="shared" ca="1" si="187"/>
        <v>0</v>
      </c>
      <c r="CY195" s="114">
        <f t="shared" ca="1" si="187"/>
        <v>0</v>
      </c>
      <c r="CZ195" s="114">
        <f t="shared" ca="1" si="187"/>
        <v>0</v>
      </c>
      <c r="DA195" s="114">
        <f t="shared" ca="1" si="187"/>
        <v>0</v>
      </c>
      <c r="DB195" s="114">
        <f t="shared" ca="1" si="187"/>
        <v>0</v>
      </c>
      <c r="DC195" s="114">
        <f t="shared" ca="1" si="187"/>
        <v>0</v>
      </c>
      <c r="DD195" s="114">
        <f t="shared" ca="1" si="187"/>
        <v>0</v>
      </c>
      <c r="DE195" s="114">
        <f t="shared" ca="1" si="187"/>
        <v>0</v>
      </c>
      <c r="DF195" s="114">
        <f t="shared" ca="1" si="187"/>
        <v>0</v>
      </c>
      <c r="DG195" s="114">
        <f t="shared" ca="1" si="187"/>
        <v>0</v>
      </c>
      <c r="DH195" s="114">
        <f t="shared" ca="1" si="187"/>
        <v>0</v>
      </c>
      <c r="DI195" s="114">
        <f t="shared" ca="1" si="187"/>
        <v>0</v>
      </c>
      <c r="DJ195" s="114">
        <f t="shared" ca="1" si="187"/>
        <v>0</v>
      </c>
      <c r="DK195" s="114">
        <f t="shared" ca="1" si="187"/>
        <v>0</v>
      </c>
      <c r="DL195" s="114">
        <f t="shared" ca="1" si="187"/>
        <v>0</v>
      </c>
      <c r="DM195" s="114">
        <f t="shared" ca="1" si="187"/>
        <v>0</v>
      </c>
      <c r="DN195" s="114">
        <f t="shared" ca="1" si="187"/>
        <v>0</v>
      </c>
      <c r="DO195" s="114">
        <f t="shared" ca="1" si="187"/>
        <v>0</v>
      </c>
      <c r="DP195" s="114">
        <f t="shared" ca="1" si="187"/>
        <v>0</v>
      </c>
      <c r="DQ195" s="114">
        <f t="shared" ca="1" si="187"/>
        <v>0</v>
      </c>
      <c r="DR195" s="114">
        <f t="shared" ca="1" si="187"/>
        <v>0</v>
      </c>
      <c r="DS195" s="114">
        <f t="shared" ca="1" si="187"/>
        <v>0</v>
      </c>
      <c r="DT195" s="114">
        <f t="shared" ca="1" si="187"/>
        <v>0</v>
      </c>
      <c r="DU195" s="114">
        <f t="shared" ca="1" si="187"/>
        <v>0</v>
      </c>
      <c r="DV195" s="66"/>
    </row>
    <row r="196" spans="1:126" s="191" customFormat="1" ht="6" x14ac:dyDescent="0.15">
      <c r="DV196" s="102"/>
    </row>
    <row r="197" spans="1:126" s="115" customFormat="1" x14ac:dyDescent="0.25">
      <c r="B197" s="115" t="s">
        <v>1023</v>
      </c>
      <c r="C197" s="81"/>
      <c r="DV197" s="66"/>
    </row>
    <row r="198" spans="1:126" s="115" customFormat="1" x14ac:dyDescent="0.25">
      <c r="A198" s="996" t="s">
        <v>1036</v>
      </c>
      <c r="B198" s="81"/>
      <c r="C198" s="81" t="s">
        <v>72</v>
      </c>
      <c r="E198" s="1096">
        <f t="shared" ref="E198:E200" si="188">SUM(G198:DU198)</f>
        <v>0</v>
      </c>
      <c r="G198" s="114">
        <f>IFERROR(INDEX('Financial calcs'!$F$236:$CG$236,MATCH('Monthly financials'!G$20,'Financial calcs'!$F$16:$CG$16,0)),0)*G$25</f>
        <v>0</v>
      </c>
      <c r="H198" s="114">
        <f>IFERROR(INDEX('Financial calcs'!$F$236:$CG$236,MATCH('Monthly financials'!H$20,'Financial calcs'!$F$16:$CG$16,0)),0)*H$25</f>
        <v>0</v>
      </c>
      <c r="I198" s="114">
        <f>IFERROR(INDEX('Financial calcs'!$F$236:$CG$236,MATCH('Monthly financials'!I$20,'Financial calcs'!$F$16:$CG$16,0)),0)*I$25</f>
        <v>0</v>
      </c>
      <c r="J198" s="114">
        <f>IFERROR(INDEX('Financial calcs'!$F$236:$CG$236,MATCH('Monthly financials'!J$20,'Financial calcs'!$F$16:$CG$16,0)),0)*J$25</f>
        <v>0</v>
      </c>
      <c r="K198" s="114">
        <f>IFERROR(INDEX('Financial calcs'!$F$236:$CG$236,MATCH('Monthly financials'!K$20,'Financial calcs'!$F$16:$CG$16,0)),0)*K$25</f>
        <v>0</v>
      </c>
      <c r="L198" s="114">
        <f>IFERROR(INDEX('Financial calcs'!$F$236:$CG$236,MATCH('Monthly financials'!L$20,'Financial calcs'!$F$16:$CG$16,0)),0)*L$25</f>
        <v>0</v>
      </c>
      <c r="M198" s="114">
        <f>IFERROR(INDEX('Financial calcs'!$F$236:$CG$236,MATCH('Monthly financials'!M$20,'Financial calcs'!$F$16:$CG$16,0)),0)*M$25</f>
        <v>0</v>
      </c>
      <c r="N198" s="114">
        <f>IFERROR(INDEX('Financial calcs'!$F$236:$CG$236,MATCH('Monthly financials'!N$20,'Financial calcs'!$F$16:$CG$16,0)),0)*N$25</f>
        <v>0</v>
      </c>
      <c r="O198" s="114">
        <f>IFERROR(INDEX('Financial calcs'!$F$236:$CG$236,MATCH('Monthly financials'!O$20,'Financial calcs'!$F$16:$CG$16,0)),0)*O$25</f>
        <v>0</v>
      </c>
      <c r="P198" s="114">
        <f>IFERROR(INDEX('Financial calcs'!$F$236:$CG$236,MATCH('Monthly financials'!P$20,'Financial calcs'!$F$16:$CG$16,0)),0)*P$25</f>
        <v>0</v>
      </c>
      <c r="Q198" s="114">
        <f>IFERROR(INDEX('Financial calcs'!$F$236:$CG$236,MATCH('Monthly financials'!Q$20,'Financial calcs'!$F$16:$CG$16,0)),0)*Q$25</f>
        <v>0</v>
      </c>
      <c r="R198" s="114">
        <f>IFERROR(INDEX('Financial calcs'!$F$236:$CG$236,MATCH('Monthly financials'!R$20,'Financial calcs'!$F$16:$CG$16,0)),0)*R$25</f>
        <v>0</v>
      </c>
      <c r="S198" s="114">
        <f>IFERROR(INDEX('Financial calcs'!$F$236:$CG$236,MATCH('Monthly financials'!S$20,'Financial calcs'!$F$16:$CG$16,0)),0)*S$25</f>
        <v>0</v>
      </c>
      <c r="T198" s="114">
        <f>IFERROR(INDEX('Financial calcs'!$F$236:$CG$236,MATCH('Monthly financials'!T$20,'Financial calcs'!$F$16:$CG$16,0)),0)*T$25</f>
        <v>0</v>
      </c>
      <c r="U198" s="114">
        <f>IFERROR(INDEX('Financial calcs'!$F$236:$CG$236,MATCH('Monthly financials'!U$20,'Financial calcs'!$F$16:$CG$16,0)),0)*U$25</f>
        <v>0</v>
      </c>
      <c r="V198" s="114">
        <f>IFERROR(INDEX('Financial calcs'!$F$236:$CG$236,MATCH('Monthly financials'!V$20,'Financial calcs'!$F$16:$CG$16,0)),0)*V$25</f>
        <v>0</v>
      </c>
      <c r="W198" s="114">
        <f>IFERROR(INDEX('Financial calcs'!$F$236:$CG$236,MATCH('Monthly financials'!W$20,'Financial calcs'!$F$16:$CG$16,0)),0)*W$25</f>
        <v>0</v>
      </c>
      <c r="X198" s="114">
        <f>IFERROR(INDEX('Financial calcs'!$F$236:$CG$236,MATCH('Monthly financials'!X$20,'Financial calcs'!$F$16:$CG$16,0)),0)*X$25</f>
        <v>0</v>
      </c>
      <c r="Y198" s="114">
        <f>IFERROR(INDEX('Financial calcs'!$F$236:$CG$236,MATCH('Monthly financials'!Y$20,'Financial calcs'!$F$16:$CG$16,0)),0)*Y$25</f>
        <v>0</v>
      </c>
      <c r="Z198" s="114">
        <f>IFERROR(INDEX('Financial calcs'!$F$236:$CG$236,MATCH('Monthly financials'!Z$20,'Financial calcs'!$F$16:$CG$16,0)),0)*Z$25</f>
        <v>0</v>
      </c>
      <c r="AA198" s="114">
        <f>IFERROR(INDEX('Financial calcs'!$F$236:$CG$236,MATCH('Monthly financials'!AA$20,'Financial calcs'!$F$16:$CG$16,0)),0)*AA$25</f>
        <v>0</v>
      </c>
      <c r="AB198" s="114">
        <f>IFERROR(INDEX('Financial calcs'!$F$236:$CG$236,MATCH('Monthly financials'!AB$20,'Financial calcs'!$F$16:$CG$16,0)),0)*AB$25</f>
        <v>0</v>
      </c>
      <c r="AC198" s="114">
        <f>IFERROR(INDEX('Financial calcs'!$F$236:$CG$236,MATCH('Monthly financials'!AC$20,'Financial calcs'!$F$16:$CG$16,0)),0)*AC$25</f>
        <v>0</v>
      </c>
      <c r="AD198" s="114">
        <f>IFERROR(INDEX('Financial calcs'!$F$236:$CG$236,MATCH('Monthly financials'!AD$20,'Financial calcs'!$F$16:$CG$16,0)),0)*AD$25</f>
        <v>0</v>
      </c>
      <c r="AE198" s="114">
        <f>IFERROR(INDEX('Financial calcs'!$F$236:$CG$236,MATCH('Monthly financials'!AE$20,'Financial calcs'!$F$16:$CG$16,0)),0)*AE$25</f>
        <v>0</v>
      </c>
      <c r="AF198" s="114">
        <f>IFERROR(INDEX('Financial calcs'!$F$236:$CG$236,MATCH('Monthly financials'!AF$20,'Financial calcs'!$F$16:$CG$16,0)),0)*AF$25</f>
        <v>0</v>
      </c>
      <c r="AG198" s="114">
        <f>IFERROR(INDEX('Financial calcs'!$F$236:$CG$236,MATCH('Monthly financials'!AG$20,'Financial calcs'!$F$16:$CG$16,0)),0)*AG$25</f>
        <v>0</v>
      </c>
      <c r="AH198" s="114">
        <f>IFERROR(INDEX('Financial calcs'!$F$236:$CG$236,MATCH('Monthly financials'!AH$20,'Financial calcs'!$F$16:$CG$16,0)),0)*AH$25</f>
        <v>0</v>
      </c>
      <c r="AI198" s="114">
        <f>IFERROR(INDEX('Financial calcs'!$F$236:$CG$236,MATCH('Monthly financials'!AI$20,'Financial calcs'!$F$16:$CG$16,0)),0)*AI$25</f>
        <v>0</v>
      </c>
      <c r="AJ198" s="114">
        <f>IFERROR(INDEX('Financial calcs'!$F$236:$CG$236,MATCH('Monthly financials'!AJ$20,'Financial calcs'!$F$16:$CG$16,0)),0)*AJ$25</f>
        <v>0</v>
      </c>
      <c r="AK198" s="114">
        <f>IFERROR(INDEX('Financial calcs'!$F$236:$CG$236,MATCH('Monthly financials'!AK$20,'Financial calcs'!$F$16:$CG$16,0)),0)*AK$25</f>
        <v>0</v>
      </c>
      <c r="AL198" s="114">
        <f>IFERROR(INDEX('Financial calcs'!$F$236:$CG$236,MATCH('Monthly financials'!AL$20,'Financial calcs'!$F$16:$CG$16,0)),0)*AL$25</f>
        <v>0</v>
      </c>
      <c r="AM198" s="114">
        <f>IFERROR(INDEX('Financial calcs'!$F$236:$CG$236,MATCH('Monthly financials'!AM$20,'Financial calcs'!$F$16:$CG$16,0)),0)*AM$25</f>
        <v>0</v>
      </c>
      <c r="AN198" s="114">
        <f>IFERROR(INDEX('Financial calcs'!$F$236:$CG$236,MATCH('Monthly financials'!AN$20,'Financial calcs'!$F$16:$CG$16,0)),0)*AN$25</f>
        <v>0</v>
      </c>
      <c r="AO198" s="114">
        <f>IFERROR(INDEX('Financial calcs'!$F$236:$CG$236,MATCH('Monthly financials'!AO$20,'Financial calcs'!$F$16:$CG$16,0)),0)*AO$25</f>
        <v>0</v>
      </c>
      <c r="AP198" s="114">
        <f>IFERROR(INDEX('Financial calcs'!$F$236:$CG$236,MATCH('Monthly financials'!AP$20,'Financial calcs'!$F$16:$CG$16,0)),0)*AP$25</f>
        <v>0</v>
      </c>
      <c r="AQ198" s="114">
        <f>IFERROR(INDEX('Financial calcs'!$F$236:$CG$236,MATCH('Monthly financials'!AQ$20,'Financial calcs'!$F$16:$CG$16,0)),0)*AQ$25</f>
        <v>0</v>
      </c>
      <c r="AR198" s="114">
        <f>IFERROR(INDEX('Financial calcs'!$F$236:$CG$236,MATCH('Monthly financials'!AR$20,'Financial calcs'!$F$16:$CG$16,0)),0)*AR$25</f>
        <v>0</v>
      </c>
      <c r="AS198" s="114">
        <f>IFERROR(INDEX('Financial calcs'!$F$236:$CG$236,MATCH('Monthly financials'!AS$20,'Financial calcs'!$F$16:$CG$16,0)),0)*AS$25</f>
        <v>0</v>
      </c>
      <c r="AT198" s="114">
        <f>IFERROR(INDEX('Financial calcs'!$F$236:$CG$236,MATCH('Monthly financials'!AT$20,'Financial calcs'!$F$16:$CG$16,0)),0)*AT$25</f>
        <v>0</v>
      </c>
      <c r="AU198" s="114">
        <f>IFERROR(INDEX('Financial calcs'!$F$236:$CG$236,MATCH('Monthly financials'!AU$20,'Financial calcs'!$F$16:$CG$16,0)),0)*AU$25</f>
        <v>0</v>
      </c>
      <c r="AV198" s="114">
        <f>IFERROR(INDEX('Financial calcs'!$F$236:$CG$236,MATCH('Monthly financials'!AV$20,'Financial calcs'!$F$16:$CG$16,0)),0)*AV$25</f>
        <v>0</v>
      </c>
      <c r="AW198" s="114">
        <f>IFERROR(INDEX('Financial calcs'!$F$236:$CG$236,MATCH('Monthly financials'!AW$20,'Financial calcs'!$F$16:$CG$16,0)),0)*AW$25</f>
        <v>0</v>
      </c>
      <c r="AX198" s="114">
        <f>IFERROR(INDEX('Financial calcs'!$F$236:$CG$236,MATCH('Monthly financials'!AX$20,'Financial calcs'!$F$16:$CG$16,0)),0)*AX$25</f>
        <v>0</v>
      </c>
      <c r="AY198" s="114">
        <f>IFERROR(INDEX('Financial calcs'!$F$236:$CG$236,MATCH('Monthly financials'!AY$20,'Financial calcs'!$F$16:$CG$16,0)),0)*AY$25</f>
        <v>0</v>
      </c>
      <c r="AZ198" s="114">
        <f>IFERROR(INDEX('Financial calcs'!$F$236:$CG$236,MATCH('Monthly financials'!AZ$20,'Financial calcs'!$F$16:$CG$16,0)),0)*AZ$25</f>
        <v>0</v>
      </c>
      <c r="BA198" s="114">
        <f>IFERROR(INDEX('Financial calcs'!$F$236:$CG$236,MATCH('Monthly financials'!BA$20,'Financial calcs'!$F$16:$CG$16,0)),0)*BA$25</f>
        <v>0</v>
      </c>
      <c r="BB198" s="114">
        <f>IFERROR(INDEX('Financial calcs'!$F$236:$CG$236,MATCH('Monthly financials'!BB$20,'Financial calcs'!$F$16:$CG$16,0)),0)*BB$25</f>
        <v>0</v>
      </c>
      <c r="BC198" s="114">
        <f>IFERROR(INDEX('Financial calcs'!$F$236:$CG$236,MATCH('Monthly financials'!BC$20,'Financial calcs'!$F$16:$CG$16,0)),0)*BC$25</f>
        <v>0</v>
      </c>
      <c r="BD198" s="114">
        <f>IFERROR(INDEX('Financial calcs'!$F$236:$CG$236,MATCH('Monthly financials'!BD$20,'Financial calcs'!$F$16:$CG$16,0)),0)*BD$25</f>
        <v>0</v>
      </c>
      <c r="BE198" s="114">
        <f>IFERROR(INDEX('Financial calcs'!$F$236:$CG$236,MATCH('Monthly financials'!BE$20,'Financial calcs'!$F$16:$CG$16,0)),0)*BE$25</f>
        <v>0</v>
      </c>
      <c r="BF198" s="114">
        <f>IFERROR(INDEX('Financial calcs'!$F$236:$CG$236,MATCH('Monthly financials'!BF$20,'Financial calcs'!$F$16:$CG$16,0)),0)*BF$25</f>
        <v>0</v>
      </c>
      <c r="BG198" s="114">
        <f>IFERROR(INDEX('Financial calcs'!$F$236:$CG$236,MATCH('Monthly financials'!BG$20,'Financial calcs'!$F$16:$CG$16,0)),0)*BG$25</f>
        <v>0</v>
      </c>
      <c r="BH198" s="114">
        <f>IFERROR(INDEX('Financial calcs'!$F$236:$CG$236,MATCH('Monthly financials'!BH$20,'Financial calcs'!$F$16:$CG$16,0)),0)*BH$25</f>
        <v>0</v>
      </c>
      <c r="BI198" s="114">
        <f>IFERROR(INDEX('Financial calcs'!$F$236:$CG$236,MATCH('Monthly financials'!BI$20,'Financial calcs'!$F$16:$CG$16,0)),0)*BI$25</f>
        <v>0</v>
      </c>
      <c r="BJ198" s="114">
        <f>IFERROR(INDEX('Financial calcs'!$F$236:$CG$236,MATCH('Monthly financials'!BJ$20,'Financial calcs'!$F$16:$CG$16,0)),0)*BJ$25</f>
        <v>0</v>
      </c>
      <c r="BK198" s="114">
        <f>IFERROR(INDEX('Financial calcs'!$F$236:$CG$236,MATCH('Monthly financials'!BK$20,'Financial calcs'!$F$16:$CG$16,0)),0)*BK$25</f>
        <v>0</v>
      </c>
      <c r="BL198" s="114">
        <f>IFERROR(INDEX('Financial calcs'!$F$236:$CG$236,MATCH('Monthly financials'!BL$20,'Financial calcs'!$F$16:$CG$16,0)),0)*BL$25</f>
        <v>0</v>
      </c>
      <c r="BM198" s="114">
        <f>IFERROR(INDEX('Financial calcs'!$F$236:$CG$236,MATCH('Monthly financials'!BM$20,'Financial calcs'!$F$16:$CG$16,0)),0)*BM$25</f>
        <v>0</v>
      </c>
      <c r="BN198" s="114">
        <f>IFERROR(INDEX('Financial calcs'!$F$236:$CG$236,MATCH('Monthly financials'!BN$20,'Financial calcs'!$F$16:$CG$16,0)),0)*BN$25</f>
        <v>0</v>
      </c>
      <c r="BO198" s="114">
        <f>IFERROR(INDEX('Financial calcs'!$F$236:$CG$236,MATCH('Monthly financials'!BO$20,'Financial calcs'!$F$16:$CG$16,0)),0)*BO$25</f>
        <v>0</v>
      </c>
      <c r="BP198" s="114">
        <f>IFERROR(INDEX('Financial calcs'!$F$236:$CG$236,MATCH('Monthly financials'!BP$20,'Financial calcs'!$F$16:$CG$16,0)),0)*BP$25</f>
        <v>0</v>
      </c>
      <c r="BQ198" s="114">
        <f>IFERROR(INDEX('Financial calcs'!$F$236:$CG$236,MATCH('Monthly financials'!BQ$20,'Financial calcs'!$F$16:$CG$16,0)),0)*BQ$25</f>
        <v>0</v>
      </c>
      <c r="BR198" s="114">
        <f>IFERROR(INDEX('Financial calcs'!$F$236:$CG$236,MATCH('Monthly financials'!BR$20,'Financial calcs'!$F$16:$CG$16,0)),0)*BR$25</f>
        <v>0</v>
      </c>
      <c r="BS198" s="114">
        <f>IFERROR(INDEX('Financial calcs'!$F$236:$CG$236,MATCH('Monthly financials'!BS$20,'Financial calcs'!$F$16:$CG$16,0)),0)*BS$25</f>
        <v>0</v>
      </c>
      <c r="BT198" s="114">
        <f>IFERROR(INDEX('Financial calcs'!$F$236:$CG$236,MATCH('Monthly financials'!BT$20,'Financial calcs'!$F$16:$CG$16,0)),0)*BT$25</f>
        <v>0</v>
      </c>
      <c r="BU198" s="114">
        <f>IFERROR(INDEX('Financial calcs'!$F$236:$CG$236,MATCH('Monthly financials'!BU$20,'Financial calcs'!$F$16:$CG$16,0)),0)*BU$25</f>
        <v>0</v>
      </c>
      <c r="BV198" s="114">
        <f>IFERROR(INDEX('Financial calcs'!$F$236:$CG$236,MATCH('Monthly financials'!BV$20,'Financial calcs'!$F$16:$CG$16,0)),0)*BV$25</f>
        <v>0</v>
      </c>
      <c r="BW198" s="114">
        <f>IFERROR(INDEX('Financial calcs'!$F$236:$CG$236,MATCH('Monthly financials'!BW$20,'Financial calcs'!$F$16:$CG$16,0)),0)*BW$25</f>
        <v>0</v>
      </c>
      <c r="BX198" s="114">
        <f>IFERROR(INDEX('Financial calcs'!$F$236:$CG$236,MATCH('Monthly financials'!BX$20,'Financial calcs'!$F$16:$CG$16,0)),0)*BX$25</f>
        <v>0</v>
      </c>
      <c r="BY198" s="114">
        <f>IFERROR(INDEX('Financial calcs'!$F$236:$CG$236,MATCH('Monthly financials'!BY$20,'Financial calcs'!$F$16:$CG$16,0)),0)*BY$25</f>
        <v>0</v>
      </c>
      <c r="BZ198" s="114">
        <f>IFERROR(INDEX('Financial calcs'!$F$236:$CG$236,MATCH('Monthly financials'!BZ$20,'Financial calcs'!$F$16:$CG$16,0)),0)*BZ$25</f>
        <v>0</v>
      </c>
      <c r="CA198" s="114">
        <f>IFERROR(INDEX('Financial calcs'!$F$236:$CG$236,MATCH('Monthly financials'!CA$20,'Financial calcs'!$F$16:$CG$16,0)),0)*CA$25</f>
        <v>0</v>
      </c>
      <c r="CB198" s="114">
        <f>IFERROR(INDEX('Financial calcs'!$F$236:$CG$236,MATCH('Monthly financials'!CB$20,'Financial calcs'!$F$16:$CG$16,0)),0)*CB$25</f>
        <v>0</v>
      </c>
      <c r="CC198" s="114">
        <f>IFERROR(INDEX('Financial calcs'!$F$236:$CG$236,MATCH('Monthly financials'!CC$20,'Financial calcs'!$F$16:$CG$16,0)),0)*CC$25</f>
        <v>0</v>
      </c>
      <c r="CD198" s="114">
        <f>IFERROR(INDEX('Financial calcs'!$F$236:$CG$236,MATCH('Monthly financials'!CD$20,'Financial calcs'!$F$16:$CG$16,0)),0)*CD$25</f>
        <v>0</v>
      </c>
      <c r="CE198" s="114">
        <f>IFERROR(INDEX('Financial calcs'!$F$236:$CG$236,MATCH('Monthly financials'!CE$20,'Financial calcs'!$F$16:$CG$16,0)),0)*CE$25</f>
        <v>0</v>
      </c>
      <c r="CF198" s="114">
        <f>IFERROR(INDEX('Financial calcs'!$F$236:$CG$236,MATCH('Monthly financials'!CF$20,'Financial calcs'!$F$16:$CG$16,0)),0)*CF$25</f>
        <v>0</v>
      </c>
      <c r="CG198" s="114">
        <f>IFERROR(INDEX('Financial calcs'!$F$236:$CG$236,MATCH('Monthly financials'!CG$20,'Financial calcs'!$F$16:$CG$16,0)),0)*CG$25</f>
        <v>0</v>
      </c>
      <c r="CH198" s="114">
        <f>IFERROR(INDEX('Financial calcs'!$F$236:$CG$236,MATCH('Monthly financials'!CH$20,'Financial calcs'!$F$16:$CG$16,0)),0)*CH$25</f>
        <v>0</v>
      </c>
      <c r="CI198" s="114">
        <f>IFERROR(INDEX('Financial calcs'!$F$236:$CG$236,MATCH('Monthly financials'!CI$20,'Financial calcs'!$F$16:$CG$16,0)),0)*CI$25</f>
        <v>0</v>
      </c>
      <c r="CJ198" s="114">
        <f>IFERROR(INDEX('Financial calcs'!$F$236:$CG$236,MATCH('Monthly financials'!CJ$20,'Financial calcs'!$F$16:$CG$16,0)),0)*CJ$25</f>
        <v>0</v>
      </c>
      <c r="CK198" s="114">
        <f>IFERROR(INDEX('Financial calcs'!$F$236:$CG$236,MATCH('Monthly financials'!CK$20,'Financial calcs'!$F$16:$CG$16,0)),0)*CK$25</f>
        <v>0</v>
      </c>
      <c r="CL198" s="114">
        <f>IFERROR(INDEX('Financial calcs'!$F$236:$CG$236,MATCH('Monthly financials'!CL$20,'Financial calcs'!$F$16:$CG$16,0)),0)*CL$25</f>
        <v>0</v>
      </c>
      <c r="CM198" s="114">
        <f>IFERROR(INDEX('Financial calcs'!$F$236:$CG$236,MATCH('Monthly financials'!CM$20,'Financial calcs'!$F$16:$CG$16,0)),0)*CM$25</f>
        <v>0</v>
      </c>
      <c r="CN198" s="114">
        <f>IFERROR(INDEX('Financial calcs'!$F$236:$CG$236,MATCH('Monthly financials'!CN$20,'Financial calcs'!$F$16:$CG$16,0)),0)*CN$25</f>
        <v>0</v>
      </c>
      <c r="CO198" s="114">
        <f>IFERROR(INDEX('Financial calcs'!$F$236:$CG$236,MATCH('Monthly financials'!CO$20,'Financial calcs'!$F$16:$CG$16,0)),0)*CO$25</f>
        <v>0</v>
      </c>
      <c r="CP198" s="114">
        <f>IFERROR(INDEX('Financial calcs'!$F$236:$CG$236,MATCH('Monthly financials'!CP$20,'Financial calcs'!$F$16:$CG$16,0)),0)*CP$25</f>
        <v>0</v>
      </c>
      <c r="CQ198" s="114">
        <f>IFERROR(INDEX('Financial calcs'!$F$236:$CG$236,MATCH('Monthly financials'!CQ$20,'Financial calcs'!$F$16:$CG$16,0)),0)*CQ$25</f>
        <v>0</v>
      </c>
      <c r="CR198" s="114">
        <f>IFERROR(INDEX('Financial calcs'!$F$236:$CG$236,MATCH('Monthly financials'!CR$20,'Financial calcs'!$F$16:$CG$16,0)),0)*CR$25</f>
        <v>0</v>
      </c>
      <c r="CS198" s="114">
        <f>IFERROR(INDEX('Financial calcs'!$F$236:$CG$236,MATCH('Monthly financials'!CS$20,'Financial calcs'!$F$16:$CG$16,0)),0)*CS$25</f>
        <v>0</v>
      </c>
      <c r="CT198" s="114">
        <f>IFERROR(INDEX('Financial calcs'!$F$236:$CG$236,MATCH('Monthly financials'!CT$20,'Financial calcs'!$F$16:$CG$16,0)),0)*CT$25</f>
        <v>0</v>
      </c>
      <c r="CU198" s="114">
        <f>IFERROR(INDEX('Financial calcs'!$F$236:$CG$236,MATCH('Monthly financials'!CU$20,'Financial calcs'!$F$16:$CG$16,0)),0)*CU$25</f>
        <v>0</v>
      </c>
      <c r="CV198" s="114">
        <f>IFERROR(INDEX('Financial calcs'!$F$236:$CG$236,MATCH('Monthly financials'!CV$20,'Financial calcs'!$F$16:$CG$16,0)),0)*CV$25</f>
        <v>0</v>
      </c>
      <c r="CW198" s="114">
        <f>IFERROR(INDEX('Financial calcs'!$F$236:$CG$236,MATCH('Monthly financials'!CW$20,'Financial calcs'!$F$16:$CG$16,0)),0)*CW$25</f>
        <v>0</v>
      </c>
      <c r="CX198" s="114">
        <f>IFERROR(INDEX('Financial calcs'!$F$236:$CG$236,MATCH('Monthly financials'!CX$20,'Financial calcs'!$F$16:$CG$16,0)),0)*CX$25</f>
        <v>0</v>
      </c>
      <c r="CY198" s="114">
        <f>IFERROR(INDEX('Financial calcs'!$F$236:$CG$236,MATCH('Monthly financials'!CY$20,'Financial calcs'!$F$16:$CG$16,0)),0)*CY$25</f>
        <v>0</v>
      </c>
      <c r="CZ198" s="114">
        <f>IFERROR(INDEX('Financial calcs'!$F$236:$CG$236,MATCH('Monthly financials'!CZ$20,'Financial calcs'!$F$16:$CG$16,0)),0)*CZ$25</f>
        <v>0</v>
      </c>
      <c r="DA198" s="114">
        <f>IFERROR(INDEX('Financial calcs'!$F$236:$CG$236,MATCH('Monthly financials'!DA$20,'Financial calcs'!$F$16:$CG$16,0)),0)*DA$25</f>
        <v>0</v>
      </c>
      <c r="DB198" s="114">
        <f>IFERROR(INDEX('Financial calcs'!$F$236:$CG$236,MATCH('Monthly financials'!DB$20,'Financial calcs'!$F$16:$CG$16,0)),0)*DB$25</f>
        <v>0</v>
      </c>
      <c r="DC198" s="114">
        <f>IFERROR(INDEX('Financial calcs'!$F$236:$CG$236,MATCH('Monthly financials'!DC$20,'Financial calcs'!$F$16:$CG$16,0)),0)*DC$25</f>
        <v>0</v>
      </c>
      <c r="DD198" s="114">
        <f>IFERROR(INDEX('Financial calcs'!$F$236:$CG$236,MATCH('Monthly financials'!DD$20,'Financial calcs'!$F$16:$CG$16,0)),0)*DD$25</f>
        <v>0</v>
      </c>
      <c r="DE198" s="114">
        <f>IFERROR(INDEX('Financial calcs'!$F$236:$CG$236,MATCH('Monthly financials'!DE$20,'Financial calcs'!$F$16:$CG$16,0)),0)*DE$25</f>
        <v>0</v>
      </c>
      <c r="DF198" s="114">
        <f>IFERROR(INDEX('Financial calcs'!$F$236:$CG$236,MATCH('Monthly financials'!DF$20,'Financial calcs'!$F$16:$CG$16,0)),0)*DF$25</f>
        <v>0</v>
      </c>
      <c r="DG198" s="114">
        <f>IFERROR(INDEX('Financial calcs'!$F$236:$CG$236,MATCH('Monthly financials'!DG$20,'Financial calcs'!$F$16:$CG$16,0)),0)*DG$25</f>
        <v>0</v>
      </c>
      <c r="DH198" s="114">
        <f>IFERROR(INDEX('Financial calcs'!$F$236:$CG$236,MATCH('Monthly financials'!DH$20,'Financial calcs'!$F$16:$CG$16,0)),0)*DH$25</f>
        <v>0</v>
      </c>
      <c r="DI198" s="114">
        <f>IFERROR(INDEX('Financial calcs'!$F$236:$CG$236,MATCH('Monthly financials'!DI$20,'Financial calcs'!$F$16:$CG$16,0)),0)*DI$25</f>
        <v>0</v>
      </c>
      <c r="DJ198" s="114">
        <f>IFERROR(INDEX('Financial calcs'!$F$236:$CG$236,MATCH('Monthly financials'!DJ$20,'Financial calcs'!$F$16:$CG$16,0)),0)*DJ$25</f>
        <v>0</v>
      </c>
      <c r="DK198" s="114">
        <f>IFERROR(INDEX('Financial calcs'!$F$236:$CG$236,MATCH('Monthly financials'!DK$20,'Financial calcs'!$F$16:$CG$16,0)),0)*DK$25</f>
        <v>0</v>
      </c>
      <c r="DL198" s="114">
        <f>IFERROR(INDEX('Financial calcs'!$F$236:$CG$236,MATCH('Monthly financials'!DL$20,'Financial calcs'!$F$16:$CG$16,0)),0)*DL$25</f>
        <v>0</v>
      </c>
      <c r="DM198" s="114">
        <f>IFERROR(INDEX('Financial calcs'!$F$236:$CG$236,MATCH('Monthly financials'!DM$20,'Financial calcs'!$F$16:$CG$16,0)),0)*DM$25</f>
        <v>0</v>
      </c>
      <c r="DN198" s="114">
        <f>IFERROR(INDEX('Financial calcs'!$F$236:$CG$236,MATCH('Monthly financials'!DN$20,'Financial calcs'!$F$16:$CG$16,0)),0)*DN$25</f>
        <v>0</v>
      </c>
      <c r="DO198" s="114">
        <f>IFERROR(INDEX('Financial calcs'!$F$236:$CG$236,MATCH('Monthly financials'!DO$20,'Financial calcs'!$F$16:$CG$16,0)),0)*DO$25</f>
        <v>0</v>
      </c>
      <c r="DP198" s="114">
        <f>IFERROR(INDEX('Financial calcs'!$F$236:$CG$236,MATCH('Monthly financials'!DP$20,'Financial calcs'!$F$16:$CG$16,0)),0)*DP$25</f>
        <v>0</v>
      </c>
      <c r="DQ198" s="114">
        <f>IFERROR(INDEX('Financial calcs'!$F$236:$CG$236,MATCH('Monthly financials'!DQ$20,'Financial calcs'!$F$16:$CG$16,0)),0)*DQ$25</f>
        <v>0</v>
      </c>
      <c r="DR198" s="114">
        <f>IFERROR(INDEX('Financial calcs'!$F$236:$CG$236,MATCH('Monthly financials'!DR$20,'Financial calcs'!$F$16:$CG$16,0)),0)*DR$25</f>
        <v>0</v>
      </c>
      <c r="DS198" s="114">
        <f>IFERROR(INDEX('Financial calcs'!$F$236:$CG$236,MATCH('Monthly financials'!DS$20,'Financial calcs'!$F$16:$CG$16,0)),0)*DS$25</f>
        <v>0</v>
      </c>
      <c r="DT198" s="114">
        <f>IFERROR(INDEX('Financial calcs'!$F$236:$CG$236,MATCH('Monthly financials'!DT$20,'Financial calcs'!$F$16:$CG$16,0)),0)*DT$25</f>
        <v>0</v>
      </c>
      <c r="DU198" s="114">
        <f>IFERROR(INDEX('Financial calcs'!$F$236:$CG$236,MATCH('Monthly financials'!DU$20,'Financial calcs'!$F$16:$CG$16,0)),0)*DU$25</f>
        <v>0</v>
      </c>
      <c r="DV198" s="66"/>
    </row>
    <row r="199" spans="1:126" s="115" customFormat="1" x14ac:dyDescent="0.25">
      <c r="A199" s="996" t="s">
        <v>1036</v>
      </c>
      <c r="B199" s="81"/>
      <c r="C199" s="81" t="s">
        <v>60</v>
      </c>
      <c r="E199" s="1096">
        <f t="shared" si="188"/>
        <v>0</v>
      </c>
      <c r="G199" s="114">
        <f>IFERROR(INDEX('Financial calcs'!$F$237:$CG$237,MATCH('Monthly financials'!G$20,'Financial calcs'!$F$16:$CG$16,0)),0)*G$25</f>
        <v>0</v>
      </c>
      <c r="H199" s="114">
        <f>IFERROR(INDEX('Financial calcs'!$F$237:$CG$237,MATCH('Monthly financials'!H$20,'Financial calcs'!$F$16:$CG$16,0)),0)*H$25</f>
        <v>0</v>
      </c>
      <c r="I199" s="114">
        <f>IFERROR(INDEX('Financial calcs'!$F$237:$CG$237,MATCH('Monthly financials'!I$20,'Financial calcs'!$F$16:$CG$16,0)),0)*I$25</f>
        <v>0</v>
      </c>
      <c r="J199" s="114">
        <f>IFERROR(INDEX('Financial calcs'!$F$237:$CG$237,MATCH('Monthly financials'!J$20,'Financial calcs'!$F$16:$CG$16,0)),0)*J$25</f>
        <v>0</v>
      </c>
      <c r="K199" s="114">
        <f>IFERROR(INDEX('Financial calcs'!$F$237:$CG$237,MATCH('Monthly financials'!K$20,'Financial calcs'!$F$16:$CG$16,0)),0)*K$25</f>
        <v>0</v>
      </c>
      <c r="L199" s="114">
        <f>IFERROR(INDEX('Financial calcs'!$F$237:$CG$237,MATCH('Monthly financials'!L$20,'Financial calcs'!$F$16:$CG$16,0)),0)*L$25</f>
        <v>0</v>
      </c>
      <c r="M199" s="114">
        <f>IFERROR(INDEX('Financial calcs'!$F$237:$CG$237,MATCH('Monthly financials'!M$20,'Financial calcs'!$F$16:$CG$16,0)),0)*M$25</f>
        <v>0</v>
      </c>
      <c r="N199" s="114">
        <f>IFERROR(INDEX('Financial calcs'!$F$237:$CG$237,MATCH('Monthly financials'!N$20,'Financial calcs'!$F$16:$CG$16,0)),0)*N$25</f>
        <v>0</v>
      </c>
      <c r="O199" s="114">
        <f>IFERROR(INDEX('Financial calcs'!$F$237:$CG$237,MATCH('Monthly financials'!O$20,'Financial calcs'!$F$16:$CG$16,0)),0)*O$25</f>
        <v>0</v>
      </c>
      <c r="P199" s="114">
        <f>IFERROR(INDEX('Financial calcs'!$F$237:$CG$237,MATCH('Monthly financials'!P$20,'Financial calcs'!$F$16:$CG$16,0)),0)*P$25</f>
        <v>0</v>
      </c>
      <c r="Q199" s="114">
        <f>IFERROR(INDEX('Financial calcs'!$F$237:$CG$237,MATCH('Monthly financials'!Q$20,'Financial calcs'!$F$16:$CG$16,0)),0)*Q$25</f>
        <v>0</v>
      </c>
      <c r="R199" s="114">
        <f>IFERROR(INDEX('Financial calcs'!$F$237:$CG$237,MATCH('Monthly financials'!R$20,'Financial calcs'!$F$16:$CG$16,0)),0)*R$25</f>
        <v>0</v>
      </c>
      <c r="S199" s="114">
        <f>IFERROR(INDEX('Financial calcs'!$F$237:$CG$237,MATCH('Monthly financials'!S$20,'Financial calcs'!$F$16:$CG$16,0)),0)*S$25</f>
        <v>0</v>
      </c>
      <c r="T199" s="114">
        <f>IFERROR(INDEX('Financial calcs'!$F$237:$CG$237,MATCH('Monthly financials'!T$20,'Financial calcs'!$F$16:$CG$16,0)),0)*T$25</f>
        <v>0</v>
      </c>
      <c r="U199" s="114">
        <f>IFERROR(INDEX('Financial calcs'!$F$237:$CG$237,MATCH('Monthly financials'!U$20,'Financial calcs'!$F$16:$CG$16,0)),0)*U$25</f>
        <v>0</v>
      </c>
      <c r="V199" s="114">
        <f>IFERROR(INDEX('Financial calcs'!$F$237:$CG$237,MATCH('Monthly financials'!V$20,'Financial calcs'!$F$16:$CG$16,0)),0)*V$25</f>
        <v>0</v>
      </c>
      <c r="W199" s="114">
        <f>IFERROR(INDEX('Financial calcs'!$F$237:$CG$237,MATCH('Monthly financials'!W$20,'Financial calcs'!$F$16:$CG$16,0)),0)*W$25</f>
        <v>0</v>
      </c>
      <c r="X199" s="114">
        <f>IFERROR(INDEX('Financial calcs'!$F$237:$CG$237,MATCH('Monthly financials'!X$20,'Financial calcs'!$F$16:$CG$16,0)),0)*X$25</f>
        <v>0</v>
      </c>
      <c r="Y199" s="114">
        <f>IFERROR(INDEX('Financial calcs'!$F$237:$CG$237,MATCH('Monthly financials'!Y$20,'Financial calcs'!$F$16:$CG$16,0)),0)*Y$25</f>
        <v>0</v>
      </c>
      <c r="Z199" s="114">
        <f>IFERROR(INDEX('Financial calcs'!$F$237:$CG$237,MATCH('Monthly financials'!Z$20,'Financial calcs'!$F$16:$CG$16,0)),0)*Z$25</f>
        <v>0</v>
      </c>
      <c r="AA199" s="114">
        <f>IFERROR(INDEX('Financial calcs'!$F$237:$CG$237,MATCH('Monthly financials'!AA$20,'Financial calcs'!$F$16:$CG$16,0)),0)*AA$25</f>
        <v>0</v>
      </c>
      <c r="AB199" s="114">
        <f>IFERROR(INDEX('Financial calcs'!$F$237:$CG$237,MATCH('Monthly financials'!AB$20,'Financial calcs'!$F$16:$CG$16,0)),0)*AB$25</f>
        <v>0</v>
      </c>
      <c r="AC199" s="114">
        <f>IFERROR(INDEX('Financial calcs'!$F$237:$CG$237,MATCH('Monthly financials'!AC$20,'Financial calcs'!$F$16:$CG$16,0)),0)*AC$25</f>
        <v>0</v>
      </c>
      <c r="AD199" s="114">
        <f>IFERROR(INDEX('Financial calcs'!$F$237:$CG$237,MATCH('Monthly financials'!AD$20,'Financial calcs'!$F$16:$CG$16,0)),0)*AD$25</f>
        <v>0</v>
      </c>
      <c r="AE199" s="114">
        <f>IFERROR(INDEX('Financial calcs'!$F$237:$CG$237,MATCH('Monthly financials'!AE$20,'Financial calcs'!$F$16:$CG$16,0)),0)*AE$25</f>
        <v>0</v>
      </c>
      <c r="AF199" s="114">
        <f>IFERROR(INDEX('Financial calcs'!$F$237:$CG$237,MATCH('Monthly financials'!AF$20,'Financial calcs'!$F$16:$CG$16,0)),0)*AF$25</f>
        <v>0</v>
      </c>
      <c r="AG199" s="114">
        <f>IFERROR(INDEX('Financial calcs'!$F$237:$CG$237,MATCH('Monthly financials'!AG$20,'Financial calcs'!$F$16:$CG$16,0)),0)*AG$25</f>
        <v>0</v>
      </c>
      <c r="AH199" s="114">
        <f>IFERROR(INDEX('Financial calcs'!$F$237:$CG$237,MATCH('Monthly financials'!AH$20,'Financial calcs'!$F$16:$CG$16,0)),0)*AH$25</f>
        <v>0</v>
      </c>
      <c r="AI199" s="114">
        <f>IFERROR(INDEX('Financial calcs'!$F$237:$CG$237,MATCH('Monthly financials'!AI$20,'Financial calcs'!$F$16:$CG$16,0)),0)*AI$25</f>
        <v>0</v>
      </c>
      <c r="AJ199" s="114">
        <f>IFERROR(INDEX('Financial calcs'!$F$237:$CG$237,MATCH('Monthly financials'!AJ$20,'Financial calcs'!$F$16:$CG$16,0)),0)*AJ$25</f>
        <v>0</v>
      </c>
      <c r="AK199" s="114">
        <f>IFERROR(INDEX('Financial calcs'!$F$237:$CG$237,MATCH('Monthly financials'!AK$20,'Financial calcs'!$F$16:$CG$16,0)),0)*AK$25</f>
        <v>0</v>
      </c>
      <c r="AL199" s="114">
        <f>IFERROR(INDEX('Financial calcs'!$F$237:$CG$237,MATCH('Monthly financials'!AL$20,'Financial calcs'!$F$16:$CG$16,0)),0)*AL$25</f>
        <v>0</v>
      </c>
      <c r="AM199" s="114">
        <f>IFERROR(INDEX('Financial calcs'!$F$237:$CG$237,MATCH('Monthly financials'!AM$20,'Financial calcs'!$F$16:$CG$16,0)),0)*AM$25</f>
        <v>0</v>
      </c>
      <c r="AN199" s="114">
        <f>IFERROR(INDEX('Financial calcs'!$F$237:$CG$237,MATCH('Monthly financials'!AN$20,'Financial calcs'!$F$16:$CG$16,0)),0)*AN$25</f>
        <v>0</v>
      </c>
      <c r="AO199" s="114">
        <f>IFERROR(INDEX('Financial calcs'!$F$237:$CG$237,MATCH('Monthly financials'!AO$20,'Financial calcs'!$F$16:$CG$16,0)),0)*AO$25</f>
        <v>0</v>
      </c>
      <c r="AP199" s="114">
        <f>IFERROR(INDEX('Financial calcs'!$F$237:$CG$237,MATCH('Monthly financials'!AP$20,'Financial calcs'!$F$16:$CG$16,0)),0)*AP$25</f>
        <v>0</v>
      </c>
      <c r="AQ199" s="114">
        <f>IFERROR(INDEX('Financial calcs'!$F$237:$CG$237,MATCH('Monthly financials'!AQ$20,'Financial calcs'!$F$16:$CG$16,0)),0)*AQ$25</f>
        <v>0</v>
      </c>
      <c r="AR199" s="114">
        <f>IFERROR(INDEX('Financial calcs'!$F$237:$CG$237,MATCH('Monthly financials'!AR$20,'Financial calcs'!$F$16:$CG$16,0)),0)*AR$25</f>
        <v>0</v>
      </c>
      <c r="AS199" s="114">
        <f>IFERROR(INDEX('Financial calcs'!$F$237:$CG$237,MATCH('Monthly financials'!AS$20,'Financial calcs'!$F$16:$CG$16,0)),0)*AS$25</f>
        <v>0</v>
      </c>
      <c r="AT199" s="114">
        <f>IFERROR(INDEX('Financial calcs'!$F$237:$CG$237,MATCH('Monthly financials'!AT$20,'Financial calcs'!$F$16:$CG$16,0)),0)*AT$25</f>
        <v>0</v>
      </c>
      <c r="AU199" s="114">
        <f>IFERROR(INDEX('Financial calcs'!$F$237:$CG$237,MATCH('Monthly financials'!AU$20,'Financial calcs'!$F$16:$CG$16,0)),0)*AU$25</f>
        <v>0</v>
      </c>
      <c r="AV199" s="114">
        <f>IFERROR(INDEX('Financial calcs'!$F$237:$CG$237,MATCH('Monthly financials'!AV$20,'Financial calcs'!$F$16:$CG$16,0)),0)*AV$25</f>
        <v>0</v>
      </c>
      <c r="AW199" s="114">
        <f>IFERROR(INDEX('Financial calcs'!$F$237:$CG$237,MATCH('Monthly financials'!AW$20,'Financial calcs'!$F$16:$CG$16,0)),0)*AW$25</f>
        <v>0</v>
      </c>
      <c r="AX199" s="114">
        <f>IFERROR(INDEX('Financial calcs'!$F$237:$CG$237,MATCH('Monthly financials'!AX$20,'Financial calcs'!$F$16:$CG$16,0)),0)*AX$25</f>
        <v>0</v>
      </c>
      <c r="AY199" s="114">
        <f>IFERROR(INDEX('Financial calcs'!$F$237:$CG$237,MATCH('Monthly financials'!AY$20,'Financial calcs'!$F$16:$CG$16,0)),0)*AY$25</f>
        <v>0</v>
      </c>
      <c r="AZ199" s="114">
        <f>IFERROR(INDEX('Financial calcs'!$F$237:$CG$237,MATCH('Monthly financials'!AZ$20,'Financial calcs'!$F$16:$CG$16,0)),0)*AZ$25</f>
        <v>0</v>
      </c>
      <c r="BA199" s="114">
        <f>IFERROR(INDEX('Financial calcs'!$F$237:$CG$237,MATCH('Monthly financials'!BA$20,'Financial calcs'!$F$16:$CG$16,0)),0)*BA$25</f>
        <v>0</v>
      </c>
      <c r="BB199" s="114">
        <f>IFERROR(INDEX('Financial calcs'!$F$237:$CG$237,MATCH('Monthly financials'!BB$20,'Financial calcs'!$F$16:$CG$16,0)),0)*BB$25</f>
        <v>0</v>
      </c>
      <c r="BC199" s="114">
        <f>IFERROR(INDEX('Financial calcs'!$F$237:$CG$237,MATCH('Monthly financials'!BC$20,'Financial calcs'!$F$16:$CG$16,0)),0)*BC$25</f>
        <v>0</v>
      </c>
      <c r="BD199" s="114">
        <f>IFERROR(INDEX('Financial calcs'!$F$237:$CG$237,MATCH('Monthly financials'!BD$20,'Financial calcs'!$F$16:$CG$16,0)),0)*BD$25</f>
        <v>0</v>
      </c>
      <c r="BE199" s="114">
        <f>IFERROR(INDEX('Financial calcs'!$F$237:$CG$237,MATCH('Monthly financials'!BE$20,'Financial calcs'!$F$16:$CG$16,0)),0)*BE$25</f>
        <v>0</v>
      </c>
      <c r="BF199" s="114">
        <f>IFERROR(INDEX('Financial calcs'!$F$237:$CG$237,MATCH('Monthly financials'!BF$20,'Financial calcs'!$F$16:$CG$16,0)),0)*BF$25</f>
        <v>0</v>
      </c>
      <c r="BG199" s="114">
        <f>IFERROR(INDEX('Financial calcs'!$F$237:$CG$237,MATCH('Monthly financials'!BG$20,'Financial calcs'!$F$16:$CG$16,0)),0)*BG$25</f>
        <v>0</v>
      </c>
      <c r="BH199" s="114">
        <f>IFERROR(INDEX('Financial calcs'!$F$237:$CG$237,MATCH('Monthly financials'!BH$20,'Financial calcs'!$F$16:$CG$16,0)),0)*BH$25</f>
        <v>0</v>
      </c>
      <c r="BI199" s="114">
        <f>IFERROR(INDEX('Financial calcs'!$F$237:$CG$237,MATCH('Monthly financials'!BI$20,'Financial calcs'!$F$16:$CG$16,0)),0)*BI$25</f>
        <v>0</v>
      </c>
      <c r="BJ199" s="114">
        <f>IFERROR(INDEX('Financial calcs'!$F$237:$CG$237,MATCH('Monthly financials'!BJ$20,'Financial calcs'!$F$16:$CG$16,0)),0)*BJ$25</f>
        <v>0</v>
      </c>
      <c r="BK199" s="114">
        <f>IFERROR(INDEX('Financial calcs'!$F$237:$CG$237,MATCH('Monthly financials'!BK$20,'Financial calcs'!$F$16:$CG$16,0)),0)*BK$25</f>
        <v>0</v>
      </c>
      <c r="BL199" s="114">
        <f>IFERROR(INDEX('Financial calcs'!$F$237:$CG$237,MATCH('Monthly financials'!BL$20,'Financial calcs'!$F$16:$CG$16,0)),0)*BL$25</f>
        <v>0</v>
      </c>
      <c r="BM199" s="114">
        <f>IFERROR(INDEX('Financial calcs'!$F$237:$CG$237,MATCH('Monthly financials'!BM$20,'Financial calcs'!$F$16:$CG$16,0)),0)*BM$25</f>
        <v>0</v>
      </c>
      <c r="BN199" s="114">
        <f>IFERROR(INDEX('Financial calcs'!$F$237:$CG$237,MATCH('Monthly financials'!BN$20,'Financial calcs'!$F$16:$CG$16,0)),0)*BN$25</f>
        <v>0</v>
      </c>
      <c r="BO199" s="114">
        <f>IFERROR(INDEX('Financial calcs'!$F$237:$CG$237,MATCH('Monthly financials'!BO$20,'Financial calcs'!$F$16:$CG$16,0)),0)*BO$25</f>
        <v>0</v>
      </c>
      <c r="BP199" s="114">
        <f>IFERROR(INDEX('Financial calcs'!$F$237:$CG$237,MATCH('Monthly financials'!BP$20,'Financial calcs'!$F$16:$CG$16,0)),0)*BP$25</f>
        <v>0</v>
      </c>
      <c r="BQ199" s="114">
        <f>IFERROR(INDEX('Financial calcs'!$F$237:$CG$237,MATCH('Monthly financials'!BQ$20,'Financial calcs'!$F$16:$CG$16,0)),0)*BQ$25</f>
        <v>0</v>
      </c>
      <c r="BR199" s="114">
        <f>IFERROR(INDEX('Financial calcs'!$F$237:$CG$237,MATCH('Monthly financials'!BR$20,'Financial calcs'!$F$16:$CG$16,0)),0)*BR$25</f>
        <v>0</v>
      </c>
      <c r="BS199" s="114">
        <f>IFERROR(INDEX('Financial calcs'!$F$237:$CG$237,MATCH('Monthly financials'!BS$20,'Financial calcs'!$F$16:$CG$16,0)),0)*BS$25</f>
        <v>0</v>
      </c>
      <c r="BT199" s="114">
        <f>IFERROR(INDEX('Financial calcs'!$F$237:$CG$237,MATCH('Monthly financials'!BT$20,'Financial calcs'!$F$16:$CG$16,0)),0)*BT$25</f>
        <v>0</v>
      </c>
      <c r="BU199" s="114">
        <f>IFERROR(INDEX('Financial calcs'!$F$237:$CG$237,MATCH('Monthly financials'!BU$20,'Financial calcs'!$F$16:$CG$16,0)),0)*BU$25</f>
        <v>0</v>
      </c>
      <c r="BV199" s="114">
        <f>IFERROR(INDEX('Financial calcs'!$F$237:$CG$237,MATCH('Monthly financials'!BV$20,'Financial calcs'!$F$16:$CG$16,0)),0)*BV$25</f>
        <v>0</v>
      </c>
      <c r="BW199" s="114">
        <f>IFERROR(INDEX('Financial calcs'!$F$237:$CG$237,MATCH('Monthly financials'!BW$20,'Financial calcs'!$F$16:$CG$16,0)),0)*BW$25</f>
        <v>0</v>
      </c>
      <c r="BX199" s="114">
        <f>IFERROR(INDEX('Financial calcs'!$F$237:$CG$237,MATCH('Monthly financials'!BX$20,'Financial calcs'!$F$16:$CG$16,0)),0)*BX$25</f>
        <v>0</v>
      </c>
      <c r="BY199" s="114">
        <f>IFERROR(INDEX('Financial calcs'!$F$237:$CG$237,MATCH('Monthly financials'!BY$20,'Financial calcs'!$F$16:$CG$16,0)),0)*BY$25</f>
        <v>0</v>
      </c>
      <c r="BZ199" s="114">
        <f>IFERROR(INDEX('Financial calcs'!$F$237:$CG$237,MATCH('Monthly financials'!BZ$20,'Financial calcs'!$F$16:$CG$16,0)),0)*BZ$25</f>
        <v>0</v>
      </c>
      <c r="CA199" s="114">
        <f>IFERROR(INDEX('Financial calcs'!$F$237:$CG$237,MATCH('Monthly financials'!CA$20,'Financial calcs'!$F$16:$CG$16,0)),0)*CA$25</f>
        <v>0</v>
      </c>
      <c r="CB199" s="114">
        <f>IFERROR(INDEX('Financial calcs'!$F$237:$CG$237,MATCH('Monthly financials'!CB$20,'Financial calcs'!$F$16:$CG$16,0)),0)*CB$25</f>
        <v>0</v>
      </c>
      <c r="CC199" s="114">
        <f>IFERROR(INDEX('Financial calcs'!$F$237:$CG$237,MATCH('Monthly financials'!CC$20,'Financial calcs'!$F$16:$CG$16,0)),0)*CC$25</f>
        <v>0</v>
      </c>
      <c r="CD199" s="114">
        <f>IFERROR(INDEX('Financial calcs'!$F$237:$CG$237,MATCH('Monthly financials'!CD$20,'Financial calcs'!$F$16:$CG$16,0)),0)*CD$25</f>
        <v>0</v>
      </c>
      <c r="CE199" s="114">
        <f>IFERROR(INDEX('Financial calcs'!$F$237:$CG$237,MATCH('Monthly financials'!CE$20,'Financial calcs'!$F$16:$CG$16,0)),0)*CE$25</f>
        <v>0</v>
      </c>
      <c r="CF199" s="114">
        <f>IFERROR(INDEX('Financial calcs'!$F$237:$CG$237,MATCH('Monthly financials'!CF$20,'Financial calcs'!$F$16:$CG$16,0)),0)*CF$25</f>
        <v>0</v>
      </c>
      <c r="CG199" s="114">
        <f>IFERROR(INDEX('Financial calcs'!$F$237:$CG$237,MATCH('Monthly financials'!CG$20,'Financial calcs'!$F$16:$CG$16,0)),0)*CG$25</f>
        <v>0</v>
      </c>
      <c r="CH199" s="114">
        <f>IFERROR(INDEX('Financial calcs'!$F$237:$CG$237,MATCH('Monthly financials'!CH$20,'Financial calcs'!$F$16:$CG$16,0)),0)*CH$25</f>
        <v>0</v>
      </c>
      <c r="CI199" s="114">
        <f>IFERROR(INDEX('Financial calcs'!$F$237:$CG$237,MATCH('Monthly financials'!CI$20,'Financial calcs'!$F$16:$CG$16,0)),0)*CI$25</f>
        <v>0</v>
      </c>
      <c r="CJ199" s="114">
        <f>IFERROR(INDEX('Financial calcs'!$F$237:$CG$237,MATCH('Monthly financials'!CJ$20,'Financial calcs'!$F$16:$CG$16,0)),0)*CJ$25</f>
        <v>0</v>
      </c>
      <c r="CK199" s="114">
        <f>IFERROR(INDEX('Financial calcs'!$F$237:$CG$237,MATCH('Monthly financials'!CK$20,'Financial calcs'!$F$16:$CG$16,0)),0)*CK$25</f>
        <v>0</v>
      </c>
      <c r="CL199" s="114">
        <f>IFERROR(INDEX('Financial calcs'!$F$237:$CG$237,MATCH('Monthly financials'!CL$20,'Financial calcs'!$F$16:$CG$16,0)),0)*CL$25</f>
        <v>0</v>
      </c>
      <c r="CM199" s="114">
        <f>IFERROR(INDEX('Financial calcs'!$F$237:$CG$237,MATCH('Monthly financials'!CM$20,'Financial calcs'!$F$16:$CG$16,0)),0)*CM$25</f>
        <v>0</v>
      </c>
      <c r="CN199" s="114">
        <f>IFERROR(INDEX('Financial calcs'!$F$237:$CG$237,MATCH('Monthly financials'!CN$20,'Financial calcs'!$F$16:$CG$16,0)),0)*CN$25</f>
        <v>0</v>
      </c>
      <c r="CO199" s="114">
        <f>IFERROR(INDEX('Financial calcs'!$F$237:$CG$237,MATCH('Monthly financials'!CO$20,'Financial calcs'!$F$16:$CG$16,0)),0)*CO$25</f>
        <v>0</v>
      </c>
      <c r="CP199" s="114">
        <f>IFERROR(INDEX('Financial calcs'!$F$237:$CG$237,MATCH('Monthly financials'!CP$20,'Financial calcs'!$F$16:$CG$16,0)),0)*CP$25</f>
        <v>0</v>
      </c>
      <c r="CQ199" s="114">
        <f>IFERROR(INDEX('Financial calcs'!$F$237:$CG$237,MATCH('Monthly financials'!CQ$20,'Financial calcs'!$F$16:$CG$16,0)),0)*CQ$25</f>
        <v>0</v>
      </c>
      <c r="CR199" s="114">
        <f>IFERROR(INDEX('Financial calcs'!$F$237:$CG$237,MATCH('Monthly financials'!CR$20,'Financial calcs'!$F$16:$CG$16,0)),0)*CR$25</f>
        <v>0</v>
      </c>
      <c r="CS199" s="114">
        <f>IFERROR(INDEX('Financial calcs'!$F$237:$CG$237,MATCH('Monthly financials'!CS$20,'Financial calcs'!$F$16:$CG$16,0)),0)*CS$25</f>
        <v>0</v>
      </c>
      <c r="CT199" s="114">
        <f>IFERROR(INDEX('Financial calcs'!$F$237:$CG$237,MATCH('Monthly financials'!CT$20,'Financial calcs'!$F$16:$CG$16,0)),0)*CT$25</f>
        <v>0</v>
      </c>
      <c r="CU199" s="114">
        <f>IFERROR(INDEX('Financial calcs'!$F$237:$CG$237,MATCH('Monthly financials'!CU$20,'Financial calcs'!$F$16:$CG$16,0)),0)*CU$25</f>
        <v>0</v>
      </c>
      <c r="CV199" s="114">
        <f>IFERROR(INDEX('Financial calcs'!$F$237:$CG$237,MATCH('Monthly financials'!CV$20,'Financial calcs'!$F$16:$CG$16,0)),0)*CV$25</f>
        <v>0</v>
      </c>
      <c r="CW199" s="114">
        <f>IFERROR(INDEX('Financial calcs'!$F$237:$CG$237,MATCH('Monthly financials'!CW$20,'Financial calcs'!$F$16:$CG$16,0)),0)*CW$25</f>
        <v>0</v>
      </c>
      <c r="CX199" s="114">
        <f>IFERROR(INDEX('Financial calcs'!$F$237:$CG$237,MATCH('Monthly financials'!CX$20,'Financial calcs'!$F$16:$CG$16,0)),0)*CX$25</f>
        <v>0</v>
      </c>
      <c r="CY199" s="114">
        <f>IFERROR(INDEX('Financial calcs'!$F$237:$CG$237,MATCH('Monthly financials'!CY$20,'Financial calcs'!$F$16:$CG$16,0)),0)*CY$25</f>
        <v>0</v>
      </c>
      <c r="CZ199" s="114">
        <f>IFERROR(INDEX('Financial calcs'!$F$237:$CG$237,MATCH('Monthly financials'!CZ$20,'Financial calcs'!$F$16:$CG$16,0)),0)*CZ$25</f>
        <v>0</v>
      </c>
      <c r="DA199" s="114">
        <f>IFERROR(INDEX('Financial calcs'!$F$237:$CG$237,MATCH('Monthly financials'!DA$20,'Financial calcs'!$F$16:$CG$16,0)),0)*DA$25</f>
        <v>0</v>
      </c>
      <c r="DB199" s="114">
        <f>IFERROR(INDEX('Financial calcs'!$F$237:$CG$237,MATCH('Monthly financials'!DB$20,'Financial calcs'!$F$16:$CG$16,0)),0)*DB$25</f>
        <v>0</v>
      </c>
      <c r="DC199" s="114">
        <f>IFERROR(INDEX('Financial calcs'!$F$237:$CG$237,MATCH('Monthly financials'!DC$20,'Financial calcs'!$F$16:$CG$16,0)),0)*DC$25</f>
        <v>0</v>
      </c>
      <c r="DD199" s="114">
        <f>IFERROR(INDEX('Financial calcs'!$F$237:$CG$237,MATCH('Monthly financials'!DD$20,'Financial calcs'!$F$16:$CG$16,0)),0)*DD$25</f>
        <v>0</v>
      </c>
      <c r="DE199" s="114">
        <f>IFERROR(INDEX('Financial calcs'!$F$237:$CG$237,MATCH('Monthly financials'!DE$20,'Financial calcs'!$F$16:$CG$16,0)),0)*DE$25</f>
        <v>0</v>
      </c>
      <c r="DF199" s="114">
        <f>IFERROR(INDEX('Financial calcs'!$F$237:$CG$237,MATCH('Monthly financials'!DF$20,'Financial calcs'!$F$16:$CG$16,0)),0)*DF$25</f>
        <v>0</v>
      </c>
      <c r="DG199" s="114">
        <f>IFERROR(INDEX('Financial calcs'!$F$237:$CG$237,MATCH('Monthly financials'!DG$20,'Financial calcs'!$F$16:$CG$16,0)),0)*DG$25</f>
        <v>0</v>
      </c>
      <c r="DH199" s="114">
        <f>IFERROR(INDEX('Financial calcs'!$F$237:$CG$237,MATCH('Monthly financials'!DH$20,'Financial calcs'!$F$16:$CG$16,0)),0)*DH$25</f>
        <v>0</v>
      </c>
      <c r="DI199" s="114">
        <f>IFERROR(INDEX('Financial calcs'!$F$237:$CG$237,MATCH('Monthly financials'!DI$20,'Financial calcs'!$F$16:$CG$16,0)),0)*DI$25</f>
        <v>0</v>
      </c>
      <c r="DJ199" s="114">
        <f>IFERROR(INDEX('Financial calcs'!$F$237:$CG$237,MATCH('Monthly financials'!DJ$20,'Financial calcs'!$F$16:$CG$16,0)),0)*DJ$25</f>
        <v>0</v>
      </c>
      <c r="DK199" s="114">
        <f>IFERROR(INDEX('Financial calcs'!$F$237:$CG$237,MATCH('Monthly financials'!DK$20,'Financial calcs'!$F$16:$CG$16,0)),0)*DK$25</f>
        <v>0</v>
      </c>
      <c r="DL199" s="114">
        <f>IFERROR(INDEX('Financial calcs'!$F$237:$CG$237,MATCH('Monthly financials'!DL$20,'Financial calcs'!$F$16:$CG$16,0)),0)*DL$25</f>
        <v>0</v>
      </c>
      <c r="DM199" s="114">
        <f>IFERROR(INDEX('Financial calcs'!$F$237:$CG$237,MATCH('Monthly financials'!DM$20,'Financial calcs'!$F$16:$CG$16,0)),0)*DM$25</f>
        <v>0</v>
      </c>
      <c r="DN199" s="114">
        <f>IFERROR(INDEX('Financial calcs'!$F$237:$CG$237,MATCH('Monthly financials'!DN$20,'Financial calcs'!$F$16:$CG$16,0)),0)*DN$25</f>
        <v>0</v>
      </c>
      <c r="DO199" s="114">
        <f>IFERROR(INDEX('Financial calcs'!$F$237:$CG$237,MATCH('Monthly financials'!DO$20,'Financial calcs'!$F$16:$CG$16,0)),0)*DO$25</f>
        <v>0</v>
      </c>
      <c r="DP199" s="114">
        <f>IFERROR(INDEX('Financial calcs'!$F$237:$CG$237,MATCH('Monthly financials'!DP$20,'Financial calcs'!$F$16:$CG$16,0)),0)*DP$25</f>
        <v>0</v>
      </c>
      <c r="DQ199" s="114">
        <f>IFERROR(INDEX('Financial calcs'!$F$237:$CG$237,MATCH('Monthly financials'!DQ$20,'Financial calcs'!$F$16:$CG$16,0)),0)*DQ$25</f>
        <v>0</v>
      </c>
      <c r="DR199" s="114">
        <f>IFERROR(INDEX('Financial calcs'!$F$237:$CG$237,MATCH('Monthly financials'!DR$20,'Financial calcs'!$F$16:$CG$16,0)),0)*DR$25</f>
        <v>0</v>
      </c>
      <c r="DS199" s="114">
        <f>IFERROR(INDEX('Financial calcs'!$F$237:$CG$237,MATCH('Monthly financials'!DS$20,'Financial calcs'!$F$16:$CG$16,0)),0)*DS$25</f>
        <v>0</v>
      </c>
      <c r="DT199" s="114">
        <f>IFERROR(INDEX('Financial calcs'!$F$237:$CG$237,MATCH('Monthly financials'!DT$20,'Financial calcs'!$F$16:$CG$16,0)),0)*DT$25</f>
        <v>0</v>
      </c>
      <c r="DU199" s="114">
        <f>IFERROR(INDEX('Financial calcs'!$F$237:$CG$237,MATCH('Monthly financials'!DU$20,'Financial calcs'!$F$16:$CG$16,0)),0)*DU$25</f>
        <v>0</v>
      </c>
      <c r="DV199" s="66"/>
    </row>
    <row r="200" spans="1:126" s="115" customFormat="1" ht="15.75" thickBot="1" x14ac:dyDescent="0.3">
      <c r="B200" s="81"/>
      <c r="C200" s="599" t="s">
        <v>664</v>
      </c>
      <c r="E200" s="1104">
        <f t="shared" si="188"/>
        <v>0</v>
      </c>
      <c r="G200" s="117">
        <f>G198+G199</f>
        <v>0</v>
      </c>
      <c r="H200" s="117">
        <f t="shared" ref="H200:BS200" si="189">H198+H199</f>
        <v>0</v>
      </c>
      <c r="I200" s="117">
        <f t="shared" si="189"/>
        <v>0</v>
      </c>
      <c r="J200" s="117">
        <f t="shared" si="189"/>
        <v>0</v>
      </c>
      <c r="K200" s="117">
        <f t="shared" si="189"/>
        <v>0</v>
      </c>
      <c r="L200" s="117">
        <f t="shared" si="189"/>
        <v>0</v>
      </c>
      <c r="M200" s="117">
        <f t="shared" si="189"/>
        <v>0</v>
      </c>
      <c r="N200" s="117">
        <f t="shared" si="189"/>
        <v>0</v>
      </c>
      <c r="O200" s="117">
        <f t="shared" si="189"/>
        <v>0</v>
      </c>
      <c r="P200" s="117">
        <f t="shared" si="189"/>
        <v>0</v>
      </c>
      <c r="Q200" s="117">
        <f t="shared" si="189"/>
        <v>0</v>
      </c>
      <c r="R200" s="117">
        <f t="shared" si="189"/>
        <v>0</v>
      </c>
      <c r="S200" s="117">
        <f t="shared" si="189"/>
        <v>0</v>
      </c>
      <c r="T200" s="117">
        <f t="shared" si="189"/>
        <v>0</v>
      </c>
      <c r="U200" s="117">
        <f t="shared" si="189"/>
        <v>0</v>
      </c>
      <c r="V200" s="117">
        <f t="shared" si="189"/>
        <v>0</v>
      </c>
      <c r="W200" s="117">
        <f t="shared" si="189"/>
        <v>0</v>
      </c>
      <c r="X200" s="117">
        <f t="shared" si="189"/>
        <v>0</v>
      </c>
      <c r="Y200" s="117">
        <f t="shared" si="189"/>
        <v>0</v>
      </c>
      <c r="Z200" s="117">
        <f t="shared" si="189"/>
        <v>0</v>
      </c>
      <c r="AA200" s="117">
        <f t="shared" si="189"/>
        <v>0</v>
      </c>
      <c r="AB200" s="117">
        <f t="shared" si="189"/>
        <v>0</v>
      </c>
      <c r="AC200" s="117">
        <f t="shared" si="189"/>
        <v>0</v>
      </c>
      <c r="AD200" s="117">
        <f t="shared" si="189"/>
        <v>0</v>
      </c>
      <c r="AE200" s="117">
        <f t="shared" si="189"/>
        <v>0</v>
      </c>
      <c r="AF200" s="117">
        <f t="shared" si="189"/>
        <v>0</v>
      </c>
      <c r="AG200" s="117">
        <f t="shared" si="189"/>
        <v>0</v>
      </c>
      <c r="AH200" s="117">
        <f t="shared" si="189"/>
        <v>0</v>
      </c>
      <c r="AI200" s="117">
        <f t="shared" si="189"/>
        <v>0</v>
      </c>
      <c r="AJ200" s="117">
        <f t="shared" si="189"/>
        <v>0</v>
      </c>
      <c r="AK200" s="117">
        <f t="shared" si="189"/>
        <v>0</v>
      </c>
      <c r="AL200" s="117">
        <f t="shared" si="189"/>
        <v>0</v>
      </c>
      <c r="AM200" s="117">
        <f t="shared" si="189"/>
        <v>0</v>
      </c>
      <c r="AN200" s="117">
        <f t="shared" si="189"/>
        <v>0</v>
      </c>
      <c r="AO200" s="117">
        <f t="shared" si="189"/>
        <v>0</v>
      </c>
      <c r="AP200" s="117">
        <f t="shared" si="189"/>
        <v>0</v>
      </c>
      <c r="AQ200" s="117">
        <f t="shared" si="189"/>
        <v>0</v>
      </c>
      <c r="AR200" s="117">
        <f t="shared" si="189"/>
        <v>0</v>
      </c>
      <c r="AS200" s="117">
        <f t="shared" si="189"/>
        <v>0</v>
      </c>
      <c r="AT200" s="117">
        <f t="shared" si="189"/>
        <v>0</v>
      </c>
      <c r="AU200" s="117">
        <f t="shared" si="189"/>
        <v>0</v>
      </c>
      <c r="AV200" s="117">
        <f t="shared" si="189"/>
        <v>0</v>
      </c>
      <c r="AW200" s="117">
        <f t="shared" si="189"/>
        <v>0</v>
      </c>
      <c r="AX200" s="117">
        <f t="shared" si="189"/>
        <v>0</v>
      </c>
      <c r="AY200" s="117">
        <f t="shared" si="189"/>
        <v>0</v>
      </c>
      <c r="AZ200" s="117">
        <f t="shared" si="189"/>
        <v>0</v>
      </c>
      <c r="BA200" s="117">
        <f t="shared" si="189"/>
        <v>0</v>
      </c>
      <c r="BB200" s="117">
        <f t="shared" si="189"/>
        <v>0</v>
      </c>
      <c r="BC200" s="117">
        <f t="shared" si="189"/>
        <v>0</v>
      </c>
      <c r="BD200" s="117">
        <f t="shared" si="189"/>
        <v>0</v>
      </c>
      <c r="BE200" s="117">
        <f t="shared" si="189"/>
        <v>0</v>
      </c>
      <c r="BF200" s="117">
        <f t="shared" si="189"/>
        <v>0</v>
      </c>
      <c r="BG200" s="117">
        <f t="shared" si="189"/>
        <v>0</v>
      </c>
      <c r="BH200" s="117">
        <f t="shared" si="189"/>
        <v>0</v>
      </c>
      <c r="BI200" s="117">
        <f t="shared" si="189"/>
        <v>0</v>
      </c>
      <c r="BJ200" s="117">
        <f t="shared" si="189"/>
        <v>0</v>
      </c>
      <c r="BK200" s="117">
        <f t="shared" si="189"/>
        <v>0</v>
      </c>
      <c r="BL200" s="117">
        <f t="shared" si="189"/>
        <v>0</v>
      </c>
      <c r="BM200" s="117">
        <f t="shared" si="189"/>
        <v>0</v>
      </c>
      <c r="BN200" s="117">
        <f t="shared" si="189"/>
        <v>0</v>
      </c>
      <c r="BO200" s="117">
        <f t="shared" si="189"/>
        <v>0</v>
      </c>
      <c r="BP200" s="117">
        <f t="shared" si="189"/>
        <v>0</v>
      </c>
      <c r="BQ200" s="117">
        <f t="shared" si="189"/>
        <v>0</v>
      </c>
      <c r="BR200" s="117">
        <f t="shared" si="189"/>
        <v>0</v>
      </c>
      <c r="BS200" s="117">
        <f t="shared" si="189"/>
        <v>0</v>
      </c>
      <c r="BT200" s="117">
        <f t="shared" ref="BT200:DU200" si="190">BT198+BT199</f>
        <v>0</v>
      </c>
      <c r="BU200" s="117">
        <f t="shared" si="190"/>
        <v>0</v>
      </c>
      <c r="BV200" s="117">
        <f t="shared" si="190"/>
        <v>0</v>
      </c>
      <c r="BW200" s="117">
        <f t="shared" si="190"/>
        <v>0</v>
      </c>
      <c r="BX200" s="117">
        <f t="shared" si="190"/>
        <v>0</v>
      </c>
      <c r="BY200" s="117">
        <f t="shared" si="190"/>
        <v>0</v>
      </c>
      <c r="BZ200" s="117">
        <f t="shared" si="190"/>
        <v>0</v>
      </c>
      <c r="CA200" s="117">
        <f t="shared" si="190"/>
        <v>0</v>
      </c>
      <c r="CB200" s="117">
        <f t="shared" si="190"/>
        <v>0</v>
      </c>
      <c r="CC200" s="117">
        <f t="shared" si="190"/>
        <v>0</v>
      </c>
      <c r="CD200" s="117">
        <f t="shared" si="190"/>
        <v>0</v>
      </c>
      <c r="CE200" s="117">
        <f t="shared" si="190"/>
        <v>0</v>
      </c>
      <c r="CF200" s="117">
        <f t="shared" si="190"/>
        <v>0</v>
      </c>
      <c r="CG200" s="117">
        <f t="shared" si="190"/>
        <v>0</v>
      </c>
      <c r="CH200" s="117">
        <f t="shared" si="190"/>
        <v>0</v>
      </c>
      <c r="CI200" s="117">
        <f t="shared" si="190"/>
        <v>0</v>
      </c>
      <c r="CJ200" s="117">
        <f t="shared" si="190"/>
        <v>0</v>
      </c>
      <c r="CK200" s="117">
        <f t="shared" si="190"/>
        <v>0</v>
      </c>
      <c r="CL200" s="117">
        <f t="shared" si="190"/>
        <v>0</v>
      </c>
      <c r="CM200" s="117">
        <f t="shared" si="190"/>
        <v>0</v>
      </c>
      <c r="CN200" s="117">
        <f t="shared" si="190"/>
        <v>0</v>
      </c>
      <c r="CO200" s="117">
        <f t="shared" si="190"/>
        <v>0</v>
      </c>
      <c r="CP200" s="117">
        <f t="shared" si="190"/>
        <v>0</v>
      </c>
      <c r="CQ200" s="117">
        <f t="shared" si="190"/>
        <v>0</v>
      </c>
      <c r="CR200" s="117">
        <f t="shared" si="190"/>
        <v>0</v>
      </c>
      <c r="CS200" s="117">
        <f t="shared" si="190"/>
        <v>0</v>
      </c>
      <c r="CT200" s="117">
        <f t="shared" si="190"/>
        <v>0</v>
      </c>
      <c r="CU200" s="117">
        <f t="shared" si="190"/>
        <v>0</v>
      </c>
      <c r="CV200" s="117">
        <f t="shared" si="190"/>
        <v>0</v>
      </c>
      <c r="CW200" s="117">
        <f t="shared" si="190"/>
        <v>0</v>
      </c>
      <c r="CX200" s="117">
        <f t="shared" si="190"/>
        <v>0</v>
      </c>
      <c r="CY200" s="117">
        <f t="shared" si="190"/>
        <v>0</v>
      </c>
      <c r="CZ200" s="117">
        <f t="shared" si="190"/>
        <v>0</v>
      </c>
      <c r="DA200" s="117">
        <f t="shared" si="190"/>
        <v>0</v>
      </c>
      <c r="DB200" s="117">
        <f t="shared" si="190"/>
        <v>0</v>
      </c>
      <c r="DC200" s="117">
        <f t="shared" si="190"/>
        <v>0</v>
      </c>
      <c r="DD200" s="117">
        <f t="shared" si="190"/>
        <v>0</v>
      </c>
      <c r="DE200" s="117">
        <f t="shared" si="190"/>
        <v>0</v>
      </c>
      <c r="DF200" s="117">
        <f t="shared" si="190"/>
        <v>0</v>
      </c>
      <c r="DG200" s="117">
        <f t="shared" si="190"/>
        <v>0</v>
      </c>
      <c r="DH200" s="117">
        <f t="shared" si="190"/>
        <v>0</v>
      </c>
      <c r="DI200" s="117">
        <f t="shared" si="190"/>
        <v>0</v>
      </c>
      <c r="DJ200" s="117">
        <f t="shared" si="190"/>
        <v>0</v>
      </c>
      <c r="DK200" s="117">
        <f t="shared" si="190"/>
        <v>0</v>
      </c>
      <c r="DL200" s="117">
        <f t="shared" si="190"/>
        <v>0</v>
      </c>
      <c r="DM200" s="117">
        <f t="shared" si="190"/>
        <v>0</v>
      </c>
      <c r="DN200" s="117">
        <f t="shared" si="190"/>
        <v>0</v>
      </c>
      <c r="DO200" s="117">
        <f t="shared" si="190"/>
        <v>0</v>
      </c>
      <c r="DP200" s="117">
        <f t="shared" si="190"/>
        <v>0</v>
      </c>
      <c r="DQ200" s="117">
        <f t="shared" si="190"/>
        <v>0</v>
      </c>
      <c r="DR200" s="117">
        <f t="shared" si="190"/>
        <v>0</v>
      </c>
      <c r="DS200" s="117">
        <f t="shared" si="190"/>
        <v>0</v>
      </c>
      <c r="DT200" s="117">
        <f t="shared" si="190"/>
        <v>0</v>
      </c>
      <c r="DU200" s="117">
        <f t="shared" si="190"/>
        <v>0</v>
      </c>
      <c r="DV200" s="66"/>
    </row>
    <row r="201" spans="1:126" s="263" customFormat="1" ht="6.6" customHeight="1" thickTop="1" x14ac:dyDescent="0.25">
      <c r="DV201" s="66"/>
    </row>
    <row r="202" spans="1:126" s="115" customFormat="1" x14ac:dyDescent="0.25">
      <c r="B202" s="115" t="s">
        <v>661</v>
      </c>
      <c r="E202" s="404">
        <f t="shared" ref="E202" ca="1" si="191">SUM(G202:DU202)</f>
        <v>31406.822889917923</v>
      </c>
      <c r="F202" s="283"/>
      <c r="G202" s="404">
        <f ca="1">G$200+G$195</f>
        <v>0</v>
      </c>
      <c r="H202" s="404">
        <f t="shared" ref="H202:BS202" ca="1" si="192">H$200+H$195</f>
        <v>7.3896444519050419E-13</v>
      </c>
      <c r="I202" s="404">
        <f t="shared" ca="1" si="192"/>
        <v>-2.6716406864579767E-12</v>
      </c>
      <c r="J202" s="404">
        <f t="shared" ca="1" si="192"/>
        <v>-1.1368683772161603E-13</v>
      </c>
      <c r="K202" s="404">
        <f t="shared" ca="1" si="192"/>
        <v>-1.1368683772161603E-12</v>
      </c>
      <c r="L202" s="404">
        <f t="shared" ca="1" si="192"/>
        <v>-5.9117155615240335E-12</v>
      </c>
      <c r="M202" s="404">
        <f t="shared" ca="1" si="192"/>
        <v>-8.6401996668428183E-12</v>
      </c>
      <c r="N202" s="404">
        <f t="shared" ca="1" si="192"/>
        <v>1.3642420526593924E-12</v>
      </c>
      <c r="O202" s="404">
        <f t="shared" ca="1" si="192"/>
        <v>1.9554136088117957E-11</v>
      </c>
      <c r="P202" s="404">
        <f t="shared" ca="1" si="192"/>
        <v>1.3642420526593924E-12</v>
      </c>
      <c r="Q202" s="404">
        <f t="shared" ca="1" si="192"/>
        <v>-4.5474735088646412E-13</v>
      </c>
      <c r="R202" s="404">
        <f t="shared" ca="1" si="192"/>
        <v>3583.7965976809573</v>
      </c>
      <c r="S202" s="404">
        <f t="shared" ca="1" si="192"/>
        <v>1604.079081919429</v>
      </c>
      <c r="T202" s="404">
        <f t="shared" ca="1" si="192"/>
        <v>870.31195863175708</v>
      </c>
      <c r="U202" s="404">
        <f t="shared" ca="1" si="192"/>
        <v>1604.079081919429</v>
      </c>
      <c r="V202" s="404">
        <f t="shared" ca="1" si="192"/>
        <v>1542.9318216454549</v>
      </c>
      <c r="W202" s="404">
        <f t="shared" ca="1" si="192"/>
        <v>1793.6355887687441</v>
      </c>
      <c r="X202" s="404">
        <f t="shared" ca="1" si="192"/>
        <v>1203.5262249123261</v>
      </c>
      <c r="Y202" s="404">
        <f t="shared" ca="1" si="192"/>
        <v>1793.6355887687441</v>
      </c>
      <c r="Z202" s="404">
        <f t="shared" ca="1" si="192"/>
        <v>1793.6355887687441</v>
      </c>
      <c r="AA202" s="404">
        <f t="shared" ca="1" si="192"/>
        <v>1542.9318216454549</v>
      </c>
      <c r="AB202" s="404">
        <f t="shared" ca="1" si="192"/>
        <v>1793.6355887687441</v>
      </c>
      <c r="AC202" s="404">
        <f t="shared" ca="1" si="192"/>
        <v>1542.9318216454549</v>
      </c>
      <c r="AD202" s="404">
        <f t="shared" ca="1" si="192"/>
        <v>1178.3111289592762</v>
      </c>
      <c r="AE202" s="404">
        <f t="shared" ca="1" si="192"/>
        <v>1793.635588768745</v>
      </c>
      <c r="AF202" s="404">
        <f t="shared" ca="1" si="192"/>
        <v>1292.2280545221693</v>
      </c>
      <c r="AG202" s="404">
        <f t="shared" ca="1" si="192"/>
        <v>1793.635588768745</v>
      </c>
      <c r="AH202" s="404">
        <f t="shared" ca="1" si="192"/>
        <v>1730.9596469879234</v>
      </c>
      <c r="AI202" s="404">
        <f t="shared" ca="1" si="192"/>
        <v>1987.9310082892925</v>
      </c>
      <c r="AJ202" s="404">
        <f t="shared" ca="1" si="192"/>
        <v>960.99110854652736</v>
      </c>
      <c r="AK202" s="404">
        <f t="shared" ca="1" si="192"/>
        <v>0</v>
      </c>
      <c r="AL202" s="404">
        <f t="shared" ca="1" si="192"/>
        <v>0</v>
      </c>
      <c r="AM202" s="404">
        <f t="shared" ca="1" si="192"/>
        <v>0</v>
      </c>
      <c r="AN202" s="404">
        <f t="shared" ca="1" si="192"/>
        <v>0</v>
      </c>
      <c r="AO202" s="404">
        <f t="shared" ca="1" si="192"/>
        <v>0</v>
      </c>
      <c r="AP202" s="404">
        <f t="shared" ca="1" si="192"/>
        <v>0</v>
      </c>
      <c r="AQ202" s="404">
        <f t="shared" ca="1" si="192"/>
        <v>0</v>
      </c>
      <c r="AR202" s="404">
        <f t="shared" ca="1" si="192"/>
        <v>0</v>
      </c>
      <c r="AS202" s="404">
        <f t="shared" ca="1" si="192"/>
        <v>0</v>
      </c>
      <c r="AT202" s="404">
        <f t="shared" ca="1" si="192"/>
        <v>0</v>
      </c>
      <c r="AU202" s="404">
        <f t="shared" ca="1" si="192"/>
        <v>0</v>
      </c>
      <c r="AV202" s="404">
        <f t="shared" ca="1" si="192"/>
        <v>0</v>
      </c>
      <c r="AW202" s="404">
        <f t="shared" ca="1" si="192"/>
        <v>0</v>
      </c>
      <c r="AX202" s="404">
        <f t="shared" ca="1" si="192"/>
        <v>0</v>
      </c>
      <c r="AY202" s="404">
        <f t="shared" ca="1" si="192"/>
        <v>0</v>
      </c>
      <c r="AZ202" s="404">
        <f t="shared" ca="1" si="192"/>
        <v>0</v>
      </c>
      <c r="BA202" s="404">
        <f t="shared" ca="1" si="192"/>
        <v>0</v>
      </c>
      <c r="BB202" s="404">
        <f t="shared" ca="1" si="192"/>
        <v>0</v>
      </c>
      <c r="BC202" s="404">
        <f t="shared" ca="1" si="192"/>
        <v>0</v>
      </c>
      <c r="BD202" s="404">
        <f t="shared" ca="1" si="192"/>
        <v>0</v>
      </c>
      <c r="BE202" s="404">
        <f t="shared" ca="1" si="192"/>
        <v>0</v>
      </c>
      <c r="BF202" s="404">
        <f t="shared" ca="1" si="192"/>
        <v>0</v>
      </c>
      <c r="BG202" s="404">
        <f t="shared" ca="1" si="192"/>
        <v>0</v>
      </c>
      <c r="BH202" s="404">
        <f t="shared" ca="1" si="192"/>
        <v>0</v>
      </c>
      <c r="BI202" s="404">
        <f t="shared" ca="1" si="192"/>
        <v>0</v>
      </c>
      <c r="BJ202" s="404">
        <f t="shared" ca="1" si="192"/>
        <v>0</v>
      </c>
      <c r="BK202" s="404">
        <f t="shared" ca="1" si="192"/>
        <v>0</v>
      </c>
      <c r="BL202" s="404">
        <f t="shared" ca="1" si="192"/>
        <v>0</v>
      </c>
      <c r="BM202" s="404">
        <f t="shared" ca="1" si="192"/>
        <v>0</v>
      </c>
      <c r="BN202" s="404">
        <f t="shared" ca="1" si="192"/>
        <v>0</v>
      </c>
      <c r="BO202" s="404">
        <f t="shared" ca="1" si="192"/>
        <v>0</v>
      </c>
      <c r="BP202" s="404">
        <f t="shared" ca="1" si="192"/>
        <v>0</v>
      </c>
      <c r="BQ202" s="404">
        <f t="shared" ca="1" si="192"/>
        <v>0</v>
      </c>
      <c r="BR202" s="404">
        <f t="shared" ca="1" si="192"/>
        <v>0</v>
      </c>
      <c r="BS202" s="404">
        <f t="shared" ca="1" si="192"/>
        <v>0</v>
      </c>
      <c r="BT202" s="404">
        <f t="shared" ref="BT202:DU202" ca="1" si="193">BT$200+BT$195</f>
        <v>0</v>
      </c>
      <c r="BU202" s="404">
        <f t="shared" ca="1" si="193"/>
        <v>0</v>
      </c>
      <c r="BV202" s="404">
        <f t="shared" ca="1" si="193"/>
        <v>0</v>
      </c>
      <c r="BW202" s="404">
        <f t="shared" ca="1" si="193"/>
        <v>0</v>
      </c>
      <c r="BX202" s="404">
        <f t="shared" ca="1" si="193"/>
        <v>0</v>
      </c>
      <c r="BY202" s="404">
        <f t="shared" ca="1" si="193"/>
        <v>0</v>
      </c>
      <c r="BZ202" s="404">
        <f t="shared" ca="1" si="193"/>
        <v>0</v>
      </c>
      <c r="CA202" s="404">
        <f t="shared" ca="1" si="193"/>
        <v>0</v>
      </c>
      <c r="CB202" s="404">
        <f t="shared" ca="1" si="193"/>
        <v>0</v>
      </c>
      <c r="CC202" s="404">
        <f t="shared" ca="1" si="193"/>
        <v>0</v>
      </c>
      <c r="CD202" s="404">
        <f t="shared" ca="1" si="193"/>
        <v>0</v>
      </c>
      <c r="CE202" s="404">
        <f t="shared" ca="1" si="193"/>
        <v>0</v>
      </c>
      <c r="CF202" s="404">
        <f t="shared" ca="1" si="193"/>
        <v>0</v>
      </c>
      <c r="CG202" s="404">
        <f t="shared" ca="1" si="193"/>
        <v>0</v>
      </c>
      <c r="CH202" s="404">
        <f t="shared" ca="1" si="193"/>
        <v>0</v>
      </c>
      <c r="CI202" s="404">
        <f t="shared" ca="1" si="193"/>
        <v>0</v>
      </c>
      <c r="CJ202" s="404">
        <f t="shared" ca="1" si="193"/>
        <v>0</v>
      </c>
      <c r="CK202" s="404">
        <f t="shared" ca="1" si="193"/>
        <v>0</v>
      </c>
      <c r="CL202" s="404">
        <f t="shared" ca="1" si="193"/>
        <v>0</v>
      </c>
      <c r="CM202" s="404">
        <f t="shared" ca="1" si="193"/>
        <v>0</v>
      </c>
      <c r="CN202" s="404">
        <f t="shared" ca="1" si="193"/>
        <v>0</v>
      </c>
      <c r="CO202" s="404">
        <f t="shared" ca="1" si="193"/>
        <v>0</v>
      </c>
      <c r="CP202" s="404">
        <f t="shared" ca="1" si="193"/>
        <v>0</v>
      </c>
      <c r="CQ202" s="404">
        <f t="shared" ca="1" si="193"/>
        <v>0</v>
      </c>
      <c r="CR202" s="404">
        <f t="shared" ca="1" si="193"/>
        <v>0</v>
      </c>
      <c r="CS202" s="404">
        <f t="shared" ca="1" si="193"/>
        <v>0</v>
      </c>
      <c r="CT202" s="404">
        <f t="shared" ca="1" si="193"/>
        <v>0</v>
      </c>
      <c r="CU202" s="404">
        <f t="shared" ca="1" si="193"/>
        <v>0</v>
      </c>
      <c r="CV202" s="404">
        <f t="shared" ca="1" si="193"/>
        <v>0</v>
      </c>
      <c r="CW202" s="404">
        <f t="shared" ca="1" si="193"/>
        <v>0</v>
      </c>
      <c r="CX202" s="404">
        <f t="shared" ca="1" si="193"/>
        <v>0</v>
      </c>
      <c r="CY202" s="404">
        <f t="shared" ca="1" si="193"/>
        <v>0</v>
      </c>
      <c r="CZ202" s="404">
        <f t="shared" ca="1" si="193"/>
        <v>0</v>
      </c>
      <c r="DA202" s="404">
        <f t="shared" ca="1" si="193"/>
        <v>0</v>
      </c>
      <c r="DB202" s="404">
        <f t="shared" ca="1" si="193"/>
        <v>0</v>
      </c>
      <c r="DC202" s="404">
        <f t="shared" ca="1" si="193"/>
        <v>0</v>
      </c>
      <c r="DD202" s="404">
        <f t="shared" ca="1" si="193"/>
        <v>0</v>
      </c>
      <c r="DE202" s="404">
        <f t="shared" ca="1" si="193"/>
        <v>0</v>
      </c>
      <c r="DF202" s="404">
        <f t="shared" ca="1" si="193"/>
        <v>0</v>
      </c>
      <c r="DG202" s="404">
        <f t="shared" ca="1" si="193"/>
        <v>0</v>
      </c>
      <c r="DH202" s="404">
        <f t="shared" ca="1" si="193"/>
        <v>0</v>
      </c>
      <c r="DI202" s="404">
        <f t="shared" ca="1" si="193"/>
        <v>0</v>
      </c>
      <c r="DJ202" s="404">
        <f t="shared" ca="1" si="193"/>
        <v>0</v>
      </c>
      <c r="DK202" s="404">
        <f t="shared" ca="1" si="193"/>
        <v>0</v>
      </c>
      <c r="DL202" s="404">
        <f t="shared" ca="1" si="193"/>
        <v>0</v>
      </c>
      <c r="DM202" s="404">
        <f t="shared" ca="1" si="193"/>
        <v>0</v>
      </c>
      <c r="DN202" s="404">
        <f t="shared" ca="1" si="193"/>
        <v>0</v>
      </c>
      <c r="DO202" s="404">
        <f t="shared" ca="1" si="193"/>
        <v>0</v>
      </c>
      <c r="DP202" s="404">
        <f t="shared" ca="1" si="193"/>
        <v>0</v>
      </c>
      <c r="DQ202" s="404">
        <f t="shared" ca="1" si="193"/>
        <v>0</v>
      </c>
      <c r="DR202" s="404">
        <f t="shared" ca="1" si="193"/>
        <v>0</v>
      </c>
      <c r="DS202" s="404">
        <f t="shared" ca="1" si="193"/>
        <v>0</v>
      </c>
      <c r="DT202" s="404">
        <f t="shared" ca="1" si="193"/>
        <v>0</v>
      </c>
      <c r="DU202" s="404">
        <f t="shared" ca="1" si="193"/>
        <v>0</v>
      </c>
      <c r="DV202" s="66"/>
    </row>
    <row r="203" spans="1:126" s="81" customFormat="1" ht="7.15" customHeight="1" x14ac:dyDescent="0.25">
      <c r="B203" s="115"/>
      <c r="DV203" s="66"/>
    </row>
    <row r="204" spans="1:126" s="964" customFormat="1" x14ac:dyDescent="0.25">
      <c r="A204" s="996" t="s">
        <v>1036</v>
      </c>
      <c r="B204" s="115"/>
      <c r="C204" s="81" t="s">
        <v>35</v>
      </c>
      <c r="D204" s="81"/>
      <c r="E204" s="1096">
        <f t="shared" ref="E204" si="194">SUM(G204:DU204)</f>
        <v>0</v>
      </c>
      <c r="F204" s="81"/>
      <c r="G204" s="114">
        <f>IFERROR(INDEX('Financial calcs'!$F$242:$CG$242,MATCH('Monthly financials'!G$20,'Financial calcs'!$F$16:$CG$16,0)),0)*G$25</f>
        <v>0</v>
      </c>
      <c r="H204" s="114">
        <f>IFERROR(INDEX('Financial calcs'!$F$242:$CG$242,MATCH('Monthly financials'!H$20,'Financial calcs'!$F$16:$CG$16,0)),0)*H$25</f>
        <v>0</v>
      </c>
      <c r="I204" s="114">
        <f>IFERROR(INDEX('Financial calcs'!$F$242:$CG$242,MATCH('Monthly financials'!I$20,'Financial calcs'!$F$16:$CG$16,0)),0)*I$25</f>
        <v>0</v>
      </c>
      <c r="J204" s="114">
        <f>IFERROR(INDEX('Financial calcs'!$F$242:$CG$242,MATCH('Monthly financials'!J$20,'Financial calcs'!$F$16:$CG$16,0)),0)*J$25</f>
        <v>0</v>
      </c>
      <c r="K204" s="114">
        <f>IFERROR(INDEX('Financial calcs'!$F$242:$CG$242,MATCH('Monthly financials'!K$20,'Financial calcs'!$F$16:$CG$16,0)),0)*K$25</f>
        <v>0</v>
      </c>
      <c r="L204" s="114">
        <f>IFERROR(INDEX('Financial calcs'!$F$242:$CG$242,MATCH('Monthly financials'!L$20,'Financial calcs'!$F$16:$CG$16,0)),0)*L$25</f>
        <v>0</v>
      </c>
      <c r="M204" s="114">
        <f>IFERROR(INDEX('Financial calcs'!$F$242:$CG$242,MATCH('Monthly financials'!M$20,'Financial calcs'!$F$16:$CG$16,0)),0)*M$25</f>
        <v>0</v>
      </c>
      <c r="N204" s="114">
        <f>IFERROR(INDEX('Financial calcs'!$F$242:$CG$242,MATCH('Monthly financials'!N$20,'Financial calcs'!$F$16:$CG$16,0)),0)*N$25</f>
        <v>0</v>
      </c>
      <c r="O204" s="114">
        <f>IFERROR(INDEX('Financial calcs'!$F$242:$CG$242,MATCH('Monthly financials'!O$20,'Financial calcs'!$F$16:$CG$16,0)),0)*O$25</f>
        <v>0</v>
      </c>
      <c r="P204" s="114">
        <f>IFERROR(INDEX('Financial calcs'!$F$242:$CG$242,MATCH('Monthly financials'!P$20,'Financial calcs'!$F$16:$CG$16,0)),0)*P$25</f>
        <v>0</v>
      </c>
      <c r="Q204" s="114">
        <f>IFERROR(INDEX('Financial calcs'!$F$242:$CG$242,MATCH('Monthly financials'!Q$20,'Financial calcs'!$F$16:$CG$16,0)),0)*Q$25</f>
        <v>0</v>
      </c>
      <c r="R204" s="114">
        <f>IFERROR(INDEX('Financial calcs'!$F$242:$CG$242,MATCH('Monthly financials'!R$20,'Financial calcs'!$F$16:$CG$16,0)),0)*R$25</f>
        <v>0</v>
      </c>
      <c r="S204" s="114">
        <f>IFERROR(INDEX('Financial calcs'!$F$242:$CG$242,MATCH('Monthly financials'!S$20,'Financial calcs'!$F$16:$CG$16,0)),0)*S$25</f>
        <v>0</v>
      </c>
      <c r="T204" s="114">
        <f>IFERROR(INDEX('Financial calcs'!$F$242:$CG$242,MATCH('Monthly financials'!T$20,'Financial calcs'!$F$16:$CG$16,0)),0)*T$25</f>
        <v>0</v>
      </c>
      <c r="U204" s="114">
        <f>IFERROR(INDEX('Financial calcs'!$F$242:$CG$242,MATCH('Monthly financials'!U$20,'Financial calcs'!$F$16:$CG$16,0)),0)*U$25</f>
        <v>0</v>
      </c>
      <c r="V204" s="114">
        <f>IFERROR(INDEX('Financial calcs'!$F$242:$CG$242,MATCH('Monthly financials'!V$20,'Financial calcs'!$F$16:$CG$16,0)),0)*V$25</f>
        <v>0</v>
      </c>
      <c r="W204" s="114">
        <f>IFERROR(INDEX('Financial calcs'!$F$242:$CG$242,MATCH('Monthly financials'!W$20,'Financial calcs'!$F$16:$CG$16,0)),0)*W$25</f>
        <v>0</v>
      </c>
      <c r="X204" s="114">
        <f>IFERROR(INDEX('Financial calcs'!$F$242:$CG$242,MATCH('Monthly financials'!X$20,'Financial calcs'!$F$16:$CG$16,0)),0)*X$25</f>
        <v>0</v>
      </c>
      <c r="Y204" s="114">
        <f>IFERROR(INDEX('Financial calcs'!$F$242:$CG$242,MATCH('Monthly financials'!Y$20,'Financial calcs'!$F$16:$CG$16,0)),0)*Y$25</f>
        <v>0</v>
      </c>
      <c r="Z204" s="114">
        <f>IFERROR(INDEX('Financial calcs'!$F$242:$CG$242,MATCH('Monthly financials'!Z$20,'Financial calcs'!$F$16:$CG$16,0)),0)*Z$25</f>
        <v>0</v>
      </c>
      <c r="AA204" s="114">
        <f>IFERROR(INDEX('Financial calcs'!$F$242:$CG$242,MATCH('Monthly financials'!AA$20,'Financial calcs'!$F$16:$CG$16,0)),0)*AA$25</f>
        <v>0</v>
      </c>
      <c r="AB204" s="114">
        <f>IFERROR(INDEX('Financial calcs'!$F$242:$CG$242,MATCH('Monthly financials'!AB$20,'Financial calcs'!$F$16:$CG$16,0)),0)*AB$25</f>
        <v>0</v>
      </c>
      <c r="AC204" s="114">
        <f>IFERROR(INDEX('Financial calcs'!$F$242:$CG$242,MATCH('Monthly financials'!AC$20,'Financial calcs'!$F$16:$CG$16,0)),0)*AC$25</f>
        <v>0</v>
      </c>
      <c r="AD204" s="114">
        <f>IFERROR(INDEX('Financial calcs'!$F$242:$CG$242,MATCH('Monthly financials'!AD$20,'Financial calcs'!$F$16:$CG$16,0)),0)*AD$25</f>
        <v>0</v>
      </c>
      <c r="AE204" s="114">
        <f>IFERROR(INDEX('Financial calcs'!$F$242:$CG$242,MATCH('Monthly financials'!AE$20,'Financial calcs'!$F$16:$CG$16,0)),0)*AE$25</f>
        <v>0</v>
      </c>
      <c r="AF204" s="114">
        <f>IFERROR(INDEX('Financial calcs'!$F$242:$CG$242,MATCH('Monthly financials'!AF$20,'Financial calcs'!$F$16:$CG$16,0)),0)*AF$25</f>
        <v>0</v>
      </c>
      <c r="AG204" s="114">
        <f>IFERROR(INDEX('Financial calcs'!$F$242:$CG$242,MATCH('Monthly financials'!AG$20,'Financial calcs'!$F$16:$CG$16,0)),0)*AG$25</f>
        <v>0</v>
      </c>
      <c r="AH204" s="114">
        <f>IFERROR(INDEX('Financial calcs'!$F$242:$CG$242,MATCH('Monthly financials'!AH$20,'Financial calcs'!$F$16:$CG$16,0)),0)*AH$25</f>
        <v>0</v>
      </c>
      <c r="AI204" s="114">
        <f>IFERROR(INDEX('Financial calcs'!$F$242:$CG$242,MATCH('Monthly financials'!AI$20,'Financial calcs'!$F$16:$CG$16,0)),0)*AI$25</f>
        <v>0</v>
      </c>
      <c r="AJ204" s="114">
        <f>IFERROR(INDEX('Financial calcs'!$F$242:$CG$242,MATCH('Monthly financials'!AJ$20,'Financial calcs'!$F$16:$CG$16,0)),0)*AJ$25</f>
        <v>0</v>
      </c>
      <c r="AK204" s="114">
        <f>IFERROR(INDEX('Financial calcs'!$F$242:$CG$242,MATCH('Monthly financials'!AK$20,'Financial calcs'!$F$16:$CG$16,0)),0)*AK$25</f>
        <v>0</v>
      </c>
      <c r="AL204" s="114">
        <f>IFERROR(INDEX('Financial calcs'!$F$242:$CG$242,MATCH('Monthly financials'!AL$20,'Financial calcs'!$F$16:$CG$16,0)),0)*AL$25</f>
        <v>0</v>
      </c>
      <c r="AM204" s="114">
        <f>IFERROR(INDEX('Financial calcs'!$F$242:$CG$242,MATCH('Monthly financials'!AM$20,'Financial calcs'!$F$16:$CG$16,0)),0)*AM$25</f>
        <v>0</v>
      </c>
      <c r="AN204" s="114">
        <f>IFERROR(INDEX('Financial calcs'!$F$242:$CG$242,MATCH('Monthly financials'!AN$20,'Financial calcs'!$F$16:$CG$16,0)),0)*AN$25</f>
        <v>0</v>
      </c>
      <c r="AO204" s="114">
        <f>IFERROR(INDEX('Financial calcs'!$F$242:$CG$242,MATCH('Monthly financials'!AO$20,'Financial calcs'!$F$16:$CG$16,0)),0)*AO$25</f>
        <v>0</v>
      </c>
      <c r="AP204" s="114">
        <f>IFERROR(INDEX('Financial calcs'!$F$242:$CG$242,MATCH('Monthly financials'!AP$20,'Financial calcs'!$F$16:$CG$16,0)),0)*AP$25</f>
        <v>0</v>
      </c>
      <c r="AQ204" s="114">
        <f>IFERROR(INDEX('Financial calcs'!$F$242:$CG$242,MATCH('Monthly financials'!AQ$20,'Financial calcs'!$F$16:$CG$16,0)),0)*AQ$25</f>
        <v>0</v>
      </c>
      <c r="AR204" s="114">
        <f>IFERROR(INDEX('Financial calcs'!$F$242:$CG$242,MATCH('Monthly financials'!AR$20,'Financial calcs'!$F$16:$CG$16,0)),0)*AR$25</f>
        <v>0</v>
      </c>
      <c r="AS204" s="114">
        <f>IFERROR(INDEX('Financial calcs'!$F$242:$CG$242,MATCH('Monthly financials'!AS$20,'Financial calcs'!$F$16:$CG$16,0)),0)*AS$25</f>
        <v>0</v>
      </c>
      <c r="AT204" s="114">
        <f>IFERROR(INDEX('Financial calcs'!$F$242:$CG$242,MATCH('Monthly financials'!AT$20,'Financial calcs'!$F$16:$CG$16,0)),0)*AT$25</f>
        <v>0</v>
      </c>
      <c r="AU204" s="114">
        <f>IFERROR(INDEX('Financial calcs'!$F$242:$CG$242,MATCH('Monthly financials'!AU$20,'Financial calcs'!$F$16:$CG$16,0)),0)*AU$25</f>
        <v>0</v>
      </c>
      <c r="AV204" s="114">
        <f>IFERROR(INDEX('Financial calcs'!$F$242:$CG$242,MATCH('Monthly financials'!AV$20,'Financial calcs'!$F$16:$CG$16,0)),0)*AV$25</f>
        <v>0</v>
      </c>
      <c r="AW204" s="114">
        <f>IFERROR(INDEX('Financial calcs'!$F$242:$CG$242,MATCH('Monthly financials'!AW$20,'Financial calcs'!$F$16:$CG$16,0)),0)*AW$25</f>
        <v>0</v>
      </c>
      <c r="AX204" s="114">
        <f>IFERROR(INDEX('Financial calcs'!$F$242:$CG$242,MATCH('Monthly financials'!AX$20,'Financial calcs'!$F$16:$CG$16,0)),0)*AX$25</f>
        <v>0</v>
      </c>
      <c r="AY204" s="114">
        <f>IFERROR(INDEX('Financial calcs'!$F$242:$CG$242,MATCH('Monthly financials'!AY$20,'Financial calcs'!$F$16:$CG$16,0)),0)*AY$25</f>
        <v>0</v>
      </c>
      <c r="AZ204" s="114">
        <f>IFERROR(INDEX('Financial calcs'!$F$242:$CG$242,MATCH('Monthly financials'!AZ$20,'Financial calcs'!$F$16:$CG$16,0)),0)*AZ$25</f>
        <v>0</v>
      </c>
      <c r="BA204" s="114">
        <f>IFERROR(INDEX('Financial calcs'!$F$242:$CG$242,MATCH('Monthly financials'!BA$20,'Financial calcs'!$F$16:$CG$16,0)),0)*BA$25</f>
        <v>0</v>
      </c>
      <c r="BB204" s="114">
        <f>IFERROR(INDEX('Financial calcs'!$F$242:$CG$242,MATCH('Monthly financials'!BB$20,'Financial calcs'!$F$16:$CG$16,0)),0)*BB$25</f>
        <v>0</v>
      </c>
      <c r="BC204" s="114">
        <f>IFERROR(INDEX('Financial calcs'!$F$242:$CG$242,MATCH('Monthly financials'!BC$20,'Financial calcs'!$F$16:$CG$16,0)),0)*BC$25</f>
        <v>0</v>
      </c>
      <c r="BD204" s="114">
        <f>IFERROR(INDEX('Financial calcs'!$F$242:$CG$242,MATCH('Monthly financials'!BD$20,'Financial calcs'!$F$16:$CG$16,0)),0)*BD$25</f>
        <v>0</v>
      </c>
      <c r="BE204" s="114">
        <f>IFERROR(INDEX('Financial calcs'!$F$242:$CG$242,MATCH('Monthly financials'!BE$20,'Financial calcs'!$F$16:$CG$16,0)),0)*BE$25</f>
        <v>0</v>
      </c>
      <c r="BF204" s="114">
        <f>IFERROR(INDEX('Financial calcs'!$F$242:$CG$242,MATCH('Monthly financials'!BF$20,'Financial calcs'!$F$16:$CG$16,0)),0)*BF$25</f>
        <v>0</v>
      </c>
      <c r="BG204" s="114">
        <f>IFERROR(INDEX('Financial calcs'!$F$242:$CG$242,MATCH('Monthly financials'!BG$20,'Financial calcs'!$F$16:$CG$16,0)),0)*BG$25</f>
        <v>0</v>
      </c>
      <c r="BH204" s="114">
        <f>IFERROR(INDEX('Financial calcs'!$F$242:$CG$242,MATCH('Monthly financials'!BH$20,'Financial calcs'!$F$16:$CG$16,0)),0)*BH$25</f>
        <v>0</v>
      </c>
      <c r="BI204" s="114">
        <f>IFERROR(INDEX('Financial calcs'!$F$242:$CG$242,MATCH('Monthly financials'!BI$20,'Financial calcs'!$F$16:$CG$16,0)),0)*BI$25</f>
        <v>0</v>
      </c>
      <c r="BJ204" s="114">
        <f>IFERROR(INDEX('Financial calcs'!$F$242:$CG$242,MATCH('Monthly financials'!BJ$20,'Financial calcs'!$F$16:$CG$16,0)),0)*BJ$25</f>
        <v>0</v>
      </c>
      <c r="BK204" s="114">
        <f>IFERROR(INDEX('Financial calcs'!$F$242:$CG$242,MATCH('Monthly financials'!BK$20,'Financial calcs'!$F$16:$CG$16,0)),0)*BK$25</f>
        <v>0</v>
      </c>
      <c r="BL204" s="114">
        <f>IFERROR(INDEX('Financial calcs'!$F$242:$CG$242,MATCH('Monthly financials'!BL$20,'Financial calcs'!$F$16:$CG$16,0)),0)*BL$25</f>
        <v>0</v>
      </c>
      <c r="BM204" s="114">
        <f>IFERROR(INDEX('Financial calcs'!$F$242:$CG$242,MATCH('Monthly financials'!BM$20,'Financial calcs'!$F$16:$CG$16,0)),0)*BM$25</f>
        <v>0</v>
      </c>
      <c r="BN204" s="114">
        <f>IFERROR(INDEX('Financial calcs'!$F$242:$CG$242,MATCH('Monthly financials'!BN$20,'Financial calcs'!$F$16:$CG$16,0)),0)*BN$25</f>
        <v>0</v>
      </c>
      <c r="BO204" s="114">
        <f>IFERROR(INDEX('Financial calcs'!$F$242:$CG$242,MATCH('Monthly financials'!BO$20,'Financial calcs'!$F$16:$CG$16,0)),0)*BO$25</f>
        <v>0</v>
      </c>
      <c r="BP204" s="114">
        <f>IFERROR(INDEX('Financial calcs'!$F$242:$CG$242,MATCH('Monthly financials'!BP$20,'Financial calcs'!$F$16:$CG$16,0)),0)*BP$25</f>
        <v>0</v>
      </c>
      <c r="BQ204" s="114">
        <f>IFERROR(INDEX('Financial calcs'!$F$242:$CG$242,MATCH('Monthly financials'!BQ$20,'Financial calcs'!$F$16:$CG$16,0)),0)*BQ$25</f>
        <v>0</v>
      </c>
      <c r="BR204" s="114">
        <f>IFERROR(INDEX('Financial calcs'!$F$242:$CG$242,MATCH('Monthly financials'!BR$20,'Financial calcs'!$F$16:$CG$16,0)),0)*BR$25</f>
        <v>0</v>
      </c>
      <c r="BS204" s="114">
        <f>IFERROR(INDEX('Financial calcs'!$F$242:$CG$242,MATCH('Monthly financials'!BS$20,'Financial calcs'!$F$16:$CG$16,0)),0)*BS$25</f>
        <v>0</v>
      </c>
      <c r="BT204" s="114">
        <f>IFERROR(INDEX('Financial calcs'!$F$242:$CG$242,MATCH('Monthly financials'!BT$20,'Financial calcs'!$F$16:$CG$16,0)),0)*BT$25</f>
        <v>0</v>
      </c>
      <c r="BU204" s="114">
        <f>IFERROR(INDEX('Financial calcs'!$F$242:$CG$242,MATCH('Monthly financials'!BU$20,'Financial calcs'!$F$16:$CG$16,0)),0)*BU$25</f>
        <v>0</v>
      </c>
      <c r="BV204" s="114">
        <f>IFERROR(INDEX('Financial calcs'!$F$242:$CG$242,MATCH('Monthly financials'!BV$20,'Financial calcs'!$F$16:$CG$16,0)),0)*BV$25</f>
        <v>0</v>
      </c>
      <c r="BW204" s="114">
        <f>IFERROR(INDEX('Financial calcs'!$F$242:$CG$242,MATCH('Monthly financials'!BW$20,'Financial calcs'!$F$16:$CG$16,0)),0)*BW$25</f>
        <v>0</v>
      </c>
      <c r="BX204" s="114">
        <f>IFERROR(INDEX('Financial calcs'!$F$242:$CG$242,MATCH('Monthly financials'!BX$20,'Financial calcs'!$F$16:$CG$16,0)),0)*BX$25</f>
        <v>0</v>
      </c>
      <c r="BY204" s="114">
        <f>IFERROR(INDEX('Financial calcs'!$F$242:$CG$242,MATCH('Monthly financials'!BY$20,'Financial calcs'!$F$16:$CG$16,0)),0)*BY$25</f>
        <v>0</v>
      </c>
      <c r="BZ204" s="114">
        <f>IFERROR(INDEX('Financial calcs'!$F$242:$CG$242,MATCH('Monthly financials'!BZ$20,'Financial calcs'!$F$16:$CG$16,0)),0)*BZ$25</f>
        <v>0</v>
      </c>
      <c r="CA204" s="114">
        <f>IFERROR(INDEX('Financial calcs'!$F$242:$CG$242,MATCH('Monthly financials'!CA$20,'Financial calcs'!$F$16:$CG$16,0)),0)*CA$25</f>
        <v>0</v>
      </c>
      <c r="CB204" s="114">
        <f>IFERROR(INDEX('Financial calcs'!$F$242:$CG$242,MATCH('Monthly financials'!CB$20,'Financial calcs'!$F$16:$CG$16,0)),0)*CB$25</f>
        <v>0</v>
      </c>
      <c r="CC204" s="114">
        <f>IFERROR(INDEX('Financial calcs'!$F$242:$CG$242,MATCH('Monthly financials'!CC$20,'Financial calcs'!$F$16:$CG$16,0)),0)*CC$25</f>
        <v>0</v>
      </c>
      <c r="CD204" s="114">
        <f>IFERROR(INDEX('Financial calcs'!$F$242:$CG$242,MATCH('Monthly financials'!CD$20,'Financial calcs'!$F$16:$CG$16,0)),0)*CD$25</f>
        <v>0</v>
      </c>
      <c r="CE204" s="114">
        <f>IFERROR(INDEX('Financial calcs'!$F$242:$CG$242,MATCH('Monthly financials'!CE$20,'Financial calcs'!$F$16:$CG$16,0)),0)*CE$25</f>
        <v>0</v>
      </c>
      <c r="CF204" s="114">
        <f>IFERROR(INDEX('Financial calcs'!$F$242:$CG$242,MATCH('Monthly financials'!CF$20,'Financial calcs'!$F$16:$CG$16,0)),0)*CF$25</f>
        <v>0</v>
      </c>
      <c r="CG204" s="114">
        <f>IFERROR(INDEX('Financial calcs'!$F$242:$CG$242,MATCH('Monthly financials'!CG$20,'Financial calcs'!$F$16:$CG$16,0)),0)*CG$25</f>
        <v>0</v>
      </c>
      <c r="CH204" s="114">
        <f>IFERROR(INDEX('Financial calcs'!$F$242:$CG$242,MATCH('Monthly financials'!CH$20,'Financial calcs'!$F$16:$CG$16,0)),0)*CH$25</f>
        <v>0</v>
      </c>
      <c r="CI204" s="114">
        <f>IFERROR(INDEX('Financial calcs'!$F$242:$CG$242,MATCH('Monthly financials'!CI$20,'Financial calcs'!$F$16:$CG$16,0)),0)*CI$25</f>
        <v>0</v>
      </c>
      <c r="CJ204" s="114">
        <f>IFERROR(INDEX('Financial calcs'!$F$242:$CG$242,MATCH('Monthly financials'!CJ$20,'Financial calcs'!$F$16:$CG$16,0)),0)*CJ$25</f>
        <v>0</v>
      </c>
      <c r="CK204" s="114">
        <f>IFERROR(INDEX('Financial calcs'!$F$242:$CG$242,MATCH('Monthly financials'!CK$20,'Financial calcs'!$F$16:$CG$16,0)),0)*CK$25</f>
        <v>0</v>
      </c>
      <c r="CL204" s="114">
        <f>IFERROR(INDEX('Financial calcs'!$F$242:$CG$242,MATCH('Monthly financials'!CL$20,'Financial calcs'!$F$16:$CG$16,0)),0)*CL$25</f>
        <v>0</v>
      </c>
      <c r="CM204" s="114">
        <f>IFERROR(INDEX('Financial calcs'!$F$242:$CG$242,MATCH('Monthly financials'!CM$20,'Financial calcs'!$F$16:$CG$16,0)),0)*CM$25</f>
        <v>0</v>
      </c>
      <c r="CN204" s="114">
        <f>IFERROR(INDEX('Financial calcs'!$F$242:$CG$242,MATCH('Monthly financials'!CN$20,'Financial calcs'!$F$16:$CG$16,0)),0)*CN$25</f>
        <v>0</v>
      </c>
      <c r="CO204" s="114">
        <f>IFERROR(INDEX('Financial calcs'!$F$242:$CG$242,MATCH('Monthly financials'!CO$20,'Financial calcs'!$F$16:$CG$16,0)),0)*CO$25</f>
        <v>0</v>
      </c>
      <c r="CP204" s="114">
        <f>IFERROR(INDEX('Financial calcs'!$F$242:$CG$242,MATCH('Monthly financials'!CP$20,'Financial calcs'!$F$16:$CG$16,0)),0)*CP$25</f>
        <v>0</v>
      </c>
      <c r="CQ204" s="114">
        <f>IFERROR(INDEX('Financial calcs'!$F$242:$CG$242,MATCH('Monthly financials'!CQ$20,'Financial calcs'!$F$16:$CG$16,0)),0)*CQ$25</f>
        <v>0</v>
      </c>
      <c r="CR204" s="114">
        <f>IFERROR(INDEX('Financial calcs'!$F$242:$CG$242,MATCH('Monthly financials'!CR$20,'Financial calcs'!$F$16:$CG$16,0)),0)*CR$25</f>
        <v>0</v>
      </c>
      <c r="CS204" s="114">
        <f>IFERROR(INDEX('Financial calcs'!$F$242:$CG$242,MATCH('Monthly financials'!CS$20,'Financial calcs'!$F$16:$CG$16,0)),0)*CS$25</f>
        <v>0</v>
      </c>
      <c r="CT204" s="114">
        <f>IFERROR(INDEX('Financial calcs'!$F$242:$CG$242,MATCH('Monthly financials'!CT$20,'Financial calcs'!$F$16:$CG$16,0)),0)*CT$25</f>
        <v>0</v>
      </c>
      <c r="CU204" s="114">
        <f>IFERROR(INDEX('Financial calcs'!$F$242:$CG$242,MATCH('Monthly financials'!CU$20,'Financial calcs'!$F$16:$CG$16,0)),0)*CU$25</f>
        <v>0</v>
      </c>
      <c r="CV204" s="114">
        <f>IFERROR(INDEX('Financial calcs'!$F$242:$CG$242,MATCH('Monthly financials'!CV$20,'Financial calcs'!$F$16:$CG$16,0)),0)*CV$25</f>
        <v>0</v>
      </c>
      <c r="CW204" s="114">
        <f>IFERROR(INDEX('Financial calcs'!$F$242:$CG$242,MATCH('Monthly financials'!CW$20,'Financial calcs'!$F$16:$CG$16,0)),0)*CW$25</f>
        <v>0</v>
      </c>
      <c r="CX204" s="114">
        <f>IFERROR(INDEX('Financial calcs'!$F$242:$CG$242,MATCH('Monthly financials'!CX$20,'Financial calcs'!$F$16:$CG$16,0)),0)*CX$25</f>
        <v>0</v>
      </c>
      <c r="CY204" s="114">
        <f>IFERROR(INDEX('Financial calcs'!$F$242:$CG$242,MATCH('Monthly financials'!CY$20,'Financial calcs'!$F$16:$CG$16,0)),0)*CY$25</f>
        <v>0</v>
      </c>
      <c r="CZ204" s="114">
        <f>IFERROR(INDEX('Financial calcs'!$F$242:$CG$242,MATCH('Monthly financials'!CZ$20,'Financial calcs'!$F$16:$CG$16,0)),0)*CZ$25</f>
        <v>0</v>
      </c>
      <c r="DA204" s="114">
        <f>IFERROR(INDEX('Financial calcs'!$F$242:$CG$242,MATCH('Monthly financials'!DA$20,'Financial calcs'!$F$16:$CG$16,0)),0)*DA$25</f>
        <v>0</v>
      </c>
      <c r="DB204" s="114">
        <f>IFERROR(INDEX('Financial calcs'!$F$242:$CG$242,MATCH('Monthly financials'!DB$20,'Financial calcs'!$F$16:$CG$16,0)),0)*DB$25</f>
        <v>0</v>
      </c>
      <c r="DC204" s="114">
        <f>IFERROR(INDEX('Financial calcs'!$F$242:$CG$242,MATCH('Monthly financials'!DC$20,'Financial calcs'!$F$16:$CG$16,0)),0)*DC$25</f>
        <v>0</v>
      </c>
      <c r="DD204" s="114">
        <f>IFERROR(INDEX('Financial calcs'!$F$242:$CG$242,MATCH('Monthly financials'!DD$20,'Financial calcs'!$F$16:$CG$16,0)),0)*DD$25</f>
        <v>0</v>
      </c>
      <c r="DE204" s="114">
        <f>IFERROR(INDEX('Financial calcs'!$F$242:$CG$242,MATCH('Monthly financials'!DE$20,'Financial calcs'!$F$16:$CG$16,0)),0)*DE$25</f>
        <v>0</v>
      </c>
      <c r="DF204" s="114">
        <f>IFERROR(INDEX('Financial calcs'!$F$242:$CG$242,MATCH('Monthly financials'!DF$20,'Financial calcs'!$F$16:$CG$16,0)),0)*DF$25</f>
        <v>0</v>
      </c>
      <c r="DG204" s="114">
        <f>IFERROR(INDEX('Financial calcs'!$F$242:$CG$242,MATCH('Monthly financials'!DG$20,'Financial calcs'!$F$16:$CG$16,0)),0)*DG$25</f>
        <v>0</v>
      </c>
      <c r="DH204" s="114">
        <f>IFERROR(INDEX('Financial calcs'!$F$242:$CG$242,MATCH('Monthly financials'!DH$20,'Financial calcs'!$F$16:$CG$16,0)),0)*DH$25</f>
        <v>0</v>
      </c>
      <c r="DI204" s="114">
        <f>IFERROR(INDEX('Financial calcs'!$F$242:$CG$242,MATCH('Monthly financials'!DI$20,'Financial calcs'!$F$16:$CG$16,0)),0)*DI$25</f>
        <v>0</v>
      </c>
      <c r="DJ204" s="114">
        <f>IFERROR(INDEX('Financial calcs'!$F$242:$CG$242,MATCH('Monthly financials'!DJ$20,'Financial calcs'!$F$16:$CG$16,0)),0)*DJ$25</f>
        <v>0</v>
      </c>
      <c r="DK204" s="114">
        <f>IFERROR(INDEX('Financial calcs'!$F$242:$CG$242,MATCH('Monthly financials'!DK$20,'Financial calcs'!$F$16:$CG$16,0)),0)*DK$25</f>
        <v>0</v>
      </c>
      <c r="DL204" s="114">
        <f>IFERROR(INDEX('Financial calcs'!$F$242:$CG$242,MATCH('Monthly financials'!DL$20,'Financial calcs'!$F$16:$CG$16,0)),0)*DL$25</f>
        <v>0</v>
      </c>
      <c r="DM204" s="114">
        <f>IFERROR(INDEX('Financial calcs'!$F$242:$CG$242,MATCH('Monthly financials'!DM$20,'Financial calcs'!$F$16:$CG$16,0)),0)*DM$25</f>
        <v>0</v>
      </c>
      <c r="DN204" s="114">
        <f>IFERROR(INDEX('Financial calcs'!$F$242:$CG$242,MATCH('Monthly financials'!DN$20,'Financial calcs'!$F$16:$CG$16,0)),0)*DN$25</f>
        <v>0</v>
      </c>
      <c r="DO204" s="114">
        <f>IFERROR(INDEX('Financial calcs'!$F$242:$CG$242,MATCH('Monthly financials'!DO$20,'Financial calcs'!$F$16:$CG$16,0)),0)*DO$25</f>
        <v>0</v>
      </c>
      <c r="DP204" s="114">
        <f>IFERROR(INDEX('Financial calcs'!$F$242:$CG$242,MATCH('Monthly financials'!DP$20,'Financial calcs'!$F$16:$CG$16,0)),0)*DP$25</f>
        <v>0</v>
      </c>
      <c r="DQ204" s="114">
        <f>IFERROR(INDEX('Financial calcs'!$F$242:$CG$242,MATCH('Monthly financials'!DQ$20,'Financial calcs'!$F$16:$CG$16,0)),0)*DQ$25</f>
        <v>0</v>
      </c>
      <c r="DR204" s="114">
        <f>IFERROR(INDEX('Financial calcs'!$F$242:$CG$242,MATCH('Monthly financials'!DR$20,'Financial calcs'!$F$16:$CG$16,0)),0)*DR$25</f>
        <v>0</v>
      </c>
      <c r="DS204" s="114">
        <f>IFERROR(INDEX('Financial calcs'!$F$242:$CG$242,MATCH('Monthly financials'!DS$20,'Financial calcs'!$F$16:$CG$16,0)),0)*DS$25</f>
        <v>0</v>
      </c>
      <c r="DT204" s="114">
        <f>IFERROR(INDEX('Financial calcs'!$F$242:$CG$242,MATCH('Monthly financials'!DT$20,'Financial calcs'!$F$16:$CG$16,0)),0)*DT$25</f>
        <v>0</v>
      </c>
      <c r="DU204" s="114">
        <f>IFERROR(INDEX('Financial calcs'!$F$242:$CG$242,MATCH('Monthly financials'!DU$20,'Financial calcs'!$F$16:$CG$16,0)),0)*DU$25</f>
        <v>0</v>
      </c>
      <c r="DV204" s="66"/>
    </row>
    <row r="205" spans="1:126" s="190" customFormat="1" ht="4.9000000000000004" customHeight="1" x14ac:dyDescent="0.25">
      <c r="DV205" s="66"/>
    </row>
    <row r="206" spans="1:126" s="81" customFormat="1" x14ac:dyDescent="0.25">
      <c r="A206" s="996" t="s">
        <v>1036</v>
      </c>
      <c r="C206" s="574" t="s">
        <v>635</v>
      </c>
      <c r="E206" s="962">
        <f t="shared" ref="E206" ca="1" si="195">SUM(G206:DU206)</f>
        <v>-6898.7943799359437</v>
      </c>
      <c r="G206" s="962">
        <f>IFERROR(INDEX('Financial calcs'!$F$244:$CG$244,MATCH('Monthly financials'!G$20,'Financial calcs'!$F$16:$CG$16,0)),0)*G$25</f>
        <v>0</v>
      </c>
      <c r="H206" s="962">
        <f>IFERROR(INDEX('Financial calcs'!$F$244:$CG$244,MATCH('Monthly financials'!H$20,'Financial calcs'!$F$16:$CG$16,0)),0)*H$25</f>
        <v>0</v>
      </c>
      <c r="I206" s="962">
        <f>IFERROR(INDEX('Financial calcs'!$F$244:$CG$244,MATCH('Monthly financials'!I$20,'Financial calcs'!$F$16:$CG$16,0)),0)*I$25</f>
        <v>0</v>
      </c>
      <c r="J206" s="962">
        <f>IFERROR(INDEX('Financial calcs'!$F$244:$CG$244,MATCH('Monthly financials'!J$20,'Financial calcs'!$F$16:$CG$16,0)),0)*J$25</f>
        <v>0</v>
      </c>
      <c r="K206" s="962">
        <f>IFERROR(INDEX('Financial calcs'!$F$244:$CG$244,MATCH('Monthly financials'!K$20,'Financial calcs'!$F$16:$CG$16,0)),0)*K$25</f>
        <v>0</v>
      </c>
      <c r="L206" s="962">
        <f ca="1">IFERROR(INDEX('Financial calcs'!$F$244:$CG$244,MATCH('Monthly financials'!L$20,'Financial calcs'!$F$16:$CG$16,0)),0)*L$25</f>
        <v>0</v>
      </c>
      <c r="M206" s="962">
        <f>IFERROR(INDEX('Financial calcs'!$F$244:$CG$244,MATCH('Monthly financials'!M$20,'Financial calcs'!$F$16:$CG$16,0)),0)*M$25</f>
        <v>0</v>
      </c>
      <c r="N206" s="962">
        <f>IFERROR(INDEX('Financial calcs'!$F$244:$CG$244,MATCH('Monthly financials'!N$20,'Financial calcs'!$F$16:$CG$16,0)),0)*N$25</f>
        <v>0</v>
      </c>
      <c r="O206" s="962">
        <f>IFERROR(INDEX('Financial calcs'!$F$244:$CG$244,MATCH('Monthly financials'!O$20,'Financial calcs'!$F$16:$CG$16,0)),0)*O$25</f>
        <v>0</v>
      </c>
      <c r="P206" s="962">
        <f>IFERROR(INDEX('Financial calcs'!$F$244:$CG$244,MATCH('Monthly financials'!P$20,'Financial calcs'!$F$16:$CG$16,0)),0)*P$25</f>
        <v>0</v>
      </c>
      <c r="Q206" s="962">
        <f>IFERROR(INDEX('Financial calcs'!$F$244:$CG$244,MATCH('Monthly financials'!Q$20,'Financial calcs'!$F$16:$CG$16,0)),0)*Q$25</f>
        <v>0</v>
      </c>
      <c r="R206" s="962">
        <f ca="1">IFERROR(INDEX('Financial calcs'!$F$244:$CG$244,MATCH('Monthly financials'!R$20,'Financial calcs'!$F$16:$CG$16,0)),0)*R$25</f>
        <v>0</v>
      </c>
      <c r="S206" s="962">
        <f>IFERROR(INDEX('Financial calcs'!$F$244:$CG$244,MATCH('Monthly financials'!S$20,'Financial calcs'!$F$16:$CG$16,0)),0)*S$25</f>
        <v>0</v>
      </c>
      <c r="T206" s="962">
        <f>IFERROR(INDEX('Financial calcs'!$F$244:$CG$244,MATCH('Monthly financials'!T$20,'Financial calcs'!$F$16:$CG$16,0)),0)*T$25</f>
        <v>0</v>
      </c>
      <c r="U206" s="962">
        <f>IFERROR(INDEX('Financial calcs'!$F$244:$CG$244,MATCH('Monthly financials'!U$20,'Financial calcs'!$F$16:$CG$16,0)),0)*U$25</f>
        <v>0</v>
      </c>
      <c r="V206" s="962">
        <f>IFERROR(INDEX('Financial calcs'!$F$244:$CG$244,MATCH('Monthly financials'!V$20,'Financial calcs'!$F$16:$CG$16,0)),0)*V$25</f>
        <v>0</v>
      </c>
      <c r="W206" s="962">
        <f>IFERROR(INDEX('Financial calcs'!$F$244:$CG$244,MATCH('Monthly financials'!W$20,'Financial calcs'!$F$16:$CG$16,0)),0)*W$25</f>
        <v>0</v>
      </c>
      <c r="X206" s="962">
        <f ca="1">IFERROR(INDEX('Financial calcs'!$F$244:$CG$244,MATCH('Monthly financials'!X$20,'Financial calcs'!$F$16:$CG$16,0)),0)*X$25</f>
        <v>-1357.6223869325156</v>
      </c>
      <c r="Y206" s="962">
        <f>IFERROR(INDEX('Financial calcs'!$F$244:$CG$244,MATCH('Monthly financials'!Y$20,'Financial calcs'!$F$16:$CG$16,0)),0)*Y$25</f>
        <v>0</v>
      </c>
      <c r="Z206" s="962">
        <f>IFERROR(INDEX('Financial calcs'!$F$244:$CG$244,MATCH('Monthly financials'!Z$20,'Financial calcs'!$F$16:$CG$16,0)),0)*Z$25</f>
        <v>0</v>
      </c>
      <c r="AA206" s="962">
        <f>IFERROR(INDEX('Financial calcs'!$F$244:$CG$244,MATCH('Monthly financials'!AA$20,'Financial calcs'!$F$16:$CG$16,0)),0)*AA$25</f>
        <v>0</v>
      </c>
      <c r="AB206" s="962">
        <f>IFERROR(INDEX('Financial calcs'!$F$244:$CG$244,MATCH('Monthly financials'!AB$20,'Financial calcs'!$F$16:$CG$16,0)),0)*AB$25</f>
        <v>0</v>
      </c>
      <c r="AC206" s="962">
        <f>IFERROR(INDEX('Financial calcs'!$F$244:$CG$244,MATCH('Monthly financials'!AC$20,'Financial calcs'!$F$16:$CG$16,0)),0)*AC$25</f>
        <v>0</v>
      </c>
      <c r="AD206" s="962">
        <f ca="1">IFERROR(INDEX('Financial calcs'!$F$244:$CG$244,MATCH('Monthly financials'!AD$20,'Financial calcs'!$F$16:$CG$16,0)),0)*AD$25</f>
        <v>-2461.2978392379009</v>
      </c>
      <c r="AE206" s="962">
        <f>IFERROR(INDEX('Financial calcs'!$F$244:$CG$244,MATCH('Monthly financials'!AE$20,'Financial calcs'!$F$16:$CG$16,0)),0)*AE$25</f>
        <v>0</v>
      </c>
      <c r="AF206" s="962">
        <f>IFERROR(INDEX('Financial calcs'!$F$244:$CG$244,MATCH('Monthly financials'!AF$20,'Financial calcs'!$F$16:$CG$16,0)),0)*AF$25</f>
        <v>0</v>
      </c>
      <c r="AG206" s="962">
        <f>IFERROR(INDEX('Financial calcs'!$F$244:$CG$244,MATCH('Monthly financials'!AG$20,'Financial calcs'!$F$16:$CG$16,0)),0)*AG$25</f>
        <v>0</v>
      </c>
      <c r="AH206" s="962">
        <f>IFERROR(INDEX('Financial calcs'!$F$244:$CG$244,MATCH('Monthly financials'!AH$20,'Financial calcs'!$F$16:$CG$16,0)),0)*AH$25</f>
        <v>0</v>
      </c>
      <c r="AI206" s="962">
        <f>IFERROR(INDEX('Financial calcs'!$F$244:$CG$244,MATCH('Monthly financials'!AI$20,'Financial calcs'!$F$16:$CG$16,0)),0)*AI$25</f>
        <v>0</v>
      </c>
      <c r="AJ206" s="962">
        <f ca="1">IFERROR(INDEX('Financial calcs'!$F$244:$CG$244,MATCH('Monthly financials'!AJ$20,'Financial calcs'!$F$16:$CG$16,0)),0)*AJ$25</f>
        <v>-3079.8741537655269</v>
      </c>
      <c r="AK206" s="962">
        <f>IFERROR(INDEX('Financial calcs'!$F$244:$CG$244,MATCH('Monthly financials'!AK$20,'Financial calcs'!$F$16:$CG$16,0)),0)*AK$25</f>
        <v>0</v>
      </c>
      <c r="AL206" s="962">
        <f>IFERROR(INDEX('Financial calcs'!$F$244:$CG$244,MATCH('Monthly financials'!AL$20,'Financial calcs'!$F$16:$CG$16,0)),0)*AL$25</f>
        <v>0</v>
      </c>
      <c r="AM206" s="962">
        <f>IFERROR(INDEX('Financial calcs'!$F$244:$CG$244,MATCH('Monthly financials'!AM$20,'Financial calcs'!$F$16:$CG$16,0)),0)*AM$25</f>
        <v>0</v>
      </c>
      <c r="AN206" s="962">
        <f>IFERROR(INDEX('Financial calcs'!$F$244:$CG$244,MATCH('Monthly financials'!AN$20,'Financial calcs'!$F$16:$CG$16,0)),0)*AN$25</f>
        <v>0</v>
      </c>
      <c r="AO206" s="962">
        <f>IFERROR(INDEX('Financial calcs'!$F$244:$CG$244,MATCH('Monthly financials'!AO$20,'Financial calcs'!$F$16:$CG$16,0)),0)*AO$25</f>
        <v>0</v>
      </c>
      <c r="AP206" s="962">
        <f ca="1">IFERROR(INDEX('Financial calcs'!$F$244:$CG$244,MATCH('Monthly financials'!AP$20,'Financial calcs'!$F$16:$CG$16,0)),0)*AP$25</f>
        <v>0</v>
      </c>
      <c r="AQ206" s="962">
        <f>IFERROR(INDEX('Financial calcs'!$F$244:$CG$244,MATCH('Monthly financials'!AQ$20,'Financial calcs'!$F$16:$CG$16,0)),0)*AQ$25</f>
        <v>0</v>
      </c>
      <c r="AR206" s="962">
        <f>IFERROR(INDEX('Financial calcs'!$F$244:$CG$244,MATCH('Monthly financials'!AR$20,'Financial calcs'!$F$16:$CG$16,0)),0)*AR$25</f>
        <v>0</v>
      </c>
      <c r="AS206" s="962">
        <f>IFERROR(INDEX('Financial calcs'!$F$244:$CG$244,MATCH('Monthly financials'!AS$20,'Financial calcs'!$F$16:$CG$16,0)),0)*AS$25</f>
        <v>0</v>
      </c>
      <c r="AT206" s="962">
        <f>IFERROR(INDEX('Financial calcs'!$F$244:$CG$244,MATCH('Monthly financials'!AT$20,'Financial calcs'!$F$16:$CG$16,0)),0)*AT$25</f>
        <v>0</v>
      </c>
      <c r="AU206" s="962">
        <f>IFERROR(INDEX('Financial calcs'!$F$244:$CG$244,MATCH('Monthly financials'!AU$20,'Financial calcs'!$F$16:$CG$16,0)),0)*AU$25</f>
        <v>0</v>
      </c>
      <c r="AV206" s="962">
        <f ca="1">IFERROR(INDEX('Financial calcs'!$F$244:$CG$244,MATCH('Monthly financials'!AV$20,'Financial calcs'!$F$16:$CG$16,0)),0)*AV$25</f>
        <v>0</v>
      </c>
      <c r="AW206" s="962">
        <f>IFERROR(INDEX('Financial calcs'!$F$244:$CG$244,MATCH('Monthly financials'!AW$20,'Financial calcs'!$F$16:$CG$16,0)),0)*AW$25</f>
        <v>0</v>
      </c>
      <c r="AX206" s="962">
        <f>IFERROR(INDEX('Financial calcs'!$F$244:$CG$244,MATCH('Monthly financials'!AX$20,'Financial calcs'!$F$16:$CG$16,0)),0)*AX$25</f>
        <v>0</v>
      </c>
      <c r="AY206" s="962">
        <f>IFERROR(INDEX('Financial calcs'!$F$244:$CG$244,MATCH('Monthly financials'!AY$20,'Financial calcs'!$F$16:$CG$16,0)),0)*AY$25</f>
        <v>0</v>
      </c>
      <c r="AZ206" s="962">
        <f>IFERROR(INDEX('Financial calcs'!$F$244:$CG$244,MATCH('Monthly financials'!AZ$20,'Financial calcs'!$F$16:$CG$16,0)),0)*AZ$25</f>
        <v>0</v>
      </c>
      <c r="BA206" s="962">
        <f>IFERROR(INDEX('Financial calcs'!$F$244:$CG$244,MATCH('Monthly financials'!BA$20,'Financial calcs'!$F$16:$CG$16,0)),0)*BA$25</f>
        <v>0</v>
      </c>
      <c r="BB206" s="962">
        <f ca="1">IFERROR(INDEX('Financial calcs'!$F$244:$CG$244,MATCH('Monthly financials'!BB$20,'Financial calcs'!$F$16:$CG$16,0)),0)*BB$25</f>
        <v>0</v>
      </c>
      <c r="BC206" s="962">
        <f>IFERROR(INDEX('Financial calcs'!$F$244:$CG$244,MATCH('Monthly financials'!BC$20,'Financial calcs'!$F$16:$CG$16,0)),0)*BC$25</f>
        <v>0</v>
      </c>
      <c r="BD206" s="962">
        <f>IFERROR(INDEX('Financial calcs'!$F$244:$CG$244,MATCH('Monthly financials'!BD$20,'Financial calcs'!$F$16:$CG$16,0)),0)*BD$25</f>
        <v>0</v>
      </c>
      <c r="BE206" s="962">
        <f>IFERROR(INDEX('Financial calcs'!$F$244:$CG$244,MATCH('Monthly financials'!BE$20,'Financial calcs'!$F$16:$CG$16,0)),0)*BE$25</f>
        <v>0</v>
      </c>
      <c r="BF206" s="962">
        <f>IFERROR(INDEX('Financial calcs'!$F$244:$CG$244,MATCH('Monthly financials'!BF$20,'Financial calcs'!$F$16:$CG$16,0)),0)*BF$25</f>
        <v>0</v>
      </c>
      <c r="BG206" s="962">
        <f>IFERROR(INDEX('Financial calcs'!$F$244:$CG$244,MATCH('Monthly financials'!BG$20,'Financial calcs'!$F$16:$CG$16,0)),0)*BG$25</f>
        <v>0</v>
      </c>
      <c r="BH206" s="962">
        <f ca="1">IFERROR(INDEX('Financial calcs'!$F$244:$CG$244,MATCH('Monthly financials'!BH$20,'Financial calcs'!$F$16:$CG$16,0)),0)*BH$25</f>
        <v>0</v>
      </c>
      <c r="BI206" s="962">
        <f>IFERROR(INDEX('Financial calcs'!$F$244:$CG$244,MATCH('Monthly financials'!BI$20,'Financial calcs'!$F$16:$CG$16,0)),0)*BI$25</f>
        <v>0</v>
      </c>
      <c r="BJ206" s="962">
        <f>IFERROR(INDEX('Financial calcs'!$F$244:$CG$244,MATCH('Monthly financials'!BJ$20,'Financial calcs'!$F$16:$CG$16,0)),0)*BJ$25</f>
        <v>0</v>
      </c>
      <c r="BK206" s="962">
        <f>IFERROR(INDEX('Financial calcs'!$F$244:$CG$244,MATCH('Monthly financials'!BK$20,'Financial calcs'!$F$16:$CG$16,0)),0)*BK$25</f>
        <v>0</v>
      </c>
      <c r="BL206" s="962">
        <f>IFERROR(INDEX('Financial calcs'!$F$244:$CG$244,MATCH('Monthly financials'!BL$20,'Financial calcs'!$F$16:$CG$16,0)),0)*BL$25</f>
        <v>0</v>
      </c>
      <c r="BM206" s="962">
        <f>IFERROR(INDEX('Financial calcs'!$F$244:$CG$244,MATCH('Monthly financials'!BM$20,'Financial calcs'!$F$16:$CG$16,0)),0)*BM$25</f>
        <v>0</v>
      </c>
      <c r="BN206" s="962">
        <f ca="1">IFERROR(INDEX('Financial calcs'!$F$244:$CG$244,MATCH('Monthly financials'!BN$20,'Financial calcs'!$F$16:$CG$16,0)),0)*BN$25</f>
        <v>0</v>
      </c>
      <c r="BO206" s="962">
        <f>IFERROR(INDEX('Financial calcs'!$F$244:$CG$244,MATCH('Monthly financials'!BO$20,'Financial calcs'!$F$16:$CG$16,0)),0)*BO$25</f>
        <v>0</v>
      </c>
      <c r="BP206" s="962">
        <f>IFERROR(INDEX('Financial calcs'!$F$244:$CG$244,MATCH('Monthly financials'!BP$20,'Financial calcs'!$F$16:$CG$16,0)),0)*BP$25</f>
        <v>0</v>
      </c>
      <c r="BQ206" s="962">
        <f>IFERROR(INDEX('Financial calcs'!$F$244:$CG$244,MATCH('Monthly financials'!BQ$20,'Financial calcs'!$F$16:$CG$16,0)),0)*BQ$25</f>
        <v>0</v>
      </c>
      <c r="BR206" s="962">
        <f>IFERROR(INDEX('Financial calcs'!$F$244:$CG$244,MATCH('Monthly financials'!BR$20,'Financial calcs'!$F$16:$CG$16,0)),0)*BR$25</f>
        <v>0</v>
      </c>
      <c r="BS206" s="962">
        <f>IFERROR(INDEX('Financial calcs'!$F$244:$CG$244,MATCH('Monthly financials'!BS$20,'Financial calcs'!$F$16:$CG$16,0)),0)*BS$25</f>
        <v>0</v>
      </c>
      <c r="BT206" s="962">
        <f ca="1">IFERROR(INDEX('Financial calcs'!$F$244:$CG$244,MATCH('Monthly financials'!BT$20,'Financial calcs'!$F$16:$CG$16,0)),0)*BT$25</f>
        <v>0</v>
      </c>
      <c r="BU206" s="962">
        <f>IFERROR(INDEX('Financial calcs'!$F$244:$CG$244,MATCH('Monthly financials'!BU$20,'Financial calcs'!$F$16:$CG$16,0)),0)*BU$25</f>
        <v>0</v>
      </c>
      <c r="BV206" s="962">
        <f>IFERROR(INDEX('Financial calcs'!$F$244:$CG$244,MATCH('Monthly financials'!BV$20,'Financial calcs'!$F$16:$CG$16,0)),0)*BV$25</f>
        <v>0</v>
      </c>
      <c r="BW206" s="962">
        <f>IFERROR(INDEX('Financial calcs'!$F$244:$CG$244,MATCH('Monthly financials'!BW$20,'Financial calcs'!$F$16:$CG$16,0)),0)*BW$25</f>
        <v>0</v>
      </c>
      <c r="BX206" s="962">
        <f>IFERROR(INDEX('Financial calcs'!$F$244:$CG$244,MATCH('Monthly financials'!BX$20,'Financial calcs'!$F$16:$CG$16,0)),0)*BX$25</f>
        <v>0</v>
      </c>
      <c r="BY206" s="962">
        <f>IFERROR(INDEX('Financial calcs'!$F$244:$CG$244,MATCH('Monthly financials'!BY$20,'Financial calcs'!$F$16:$CG$16,0)),0)*BY$25</f>
        <v>0</v>
      </c>
      <c r="BZ206" s="962">
        <f ca="1">IFERROR(INDEX('Financial calcs'!$F$244:$CG$244,MATCH('Monthly financials'!BZ$20,'Financial calcs'!$F$16:$CG$16,0)),0)*BZ$25</f>
        <v>0</v>
      </c>
      <c r="CA206" s="962">
        <f>IFERROR(INDEX('Financial calcs'!$F$244:$CG$244,MATCH('Monthly financials'!CA$20,'Financial calcs'!$F$16:$CG$16,0)),0)*CA$25</f>
        <v>0</v>
      </c>
      <c r="CB206" s="962">
        <f>IFERROR(INDEX('Financial calcs'!$F$244:$CG$244,MATCH('Monthly financials'!CB$20,'Financial calcs'!$F$16:$CG$16,0)),0)*CB$25</f>
        <v>0</v>
      </c>
      <c r="CC206" s="962">
        <f>IFERROR(INDEX('Financial calcs'!$F$244:$CG$244,MATCH('Monthly financials'!CC$20,'Financial calcs'!$F$16:$CG$16,0)),0)*CC$25</f>
        <v>0</v>
      </c>
      <c r="CD206" s="962">
        <f>IFERROR(INDEX('Financial calcs'!$F$244:$CG$244,MATCH('Monthly financials'!CD$20,'Financial calcs'!$F$16:$CG$16,0)),0)*CD$25</f>
        <v>0</v>
      </c>
      <c r="CE206" s="962">
        <f>IFERROR(INDEX('Financial calcs'!$F$244:$CG$244,MATCH('Monthly financials'!CE$20,'Financial calcs'!$F$16:$CG$16,0)),0)*CE$25</f>
        <v>0</v>
      </c>
      <c r="CF206" s="962">
        <f ca="1">IFERROR(INDEX('Financial calcs'!$F$244:$CG$244,MATCH('Monthly financials'!CF$20,'Financial calcs'!$F$16:$CG$16,0)),0)*CF$25</f>
        <v>0</v>
      </c>
      <c r="CG206" s="962">
        <f>IFERROR(INDEX('Financial calcs'!$F$244:$CG$244,MATCH('Monthly financials'!CG$20,'Financial calcs'!$F$16:$CG$16,0)),0)*CG$25</f>
        <v>0</v>
      </c>
      <c r="CH206" s="962">
        <f>IFERROR(INDEX('Financial calcs'!$F$244:$CG$244,MATCH('Monthly financials'!CH$20,'Financial calcs'!$F$16:$CG$16,0)),0)*CH$25</f>
        <v>0</v>
      </c>
      <c r="CI206" s="962">
        <f>IFERROR(INDEX('Financial calcs'!$F$244:$CG$244,MATCH('Monthly financials'!CI$20,'Financial calcs'!$F$16:$CG$16,0)),0)*CI$25</f>
        <v>0</v>
      </c>
      <c r="CJ206" s="962">
        <f>IFERROR(INDEX('Financial calcs'!$F$244:$CG$244,MATCH('Monthly financials'!CJ$20,'Financial calcs'!$F$16:$CG$16,0)),0)*CJ$25</f>
        <v>0</v>
      </c>
      <c r="CK206" s="962">
        <f>IFERROR(INDEX('Financial calcs'!$F$244:$CG$244,MATCH('Monthly financials'!CK$20,'Financial calcs'!$F$16:$CG$16,0)),0)*CK$25</f>
        <v>0</v>
      </c>
      <c r="CL206" s="962">
        <f ca="1">IFERROR(INDEX('Financial calcs'!$F$244:$CG$244,MATCH('Monthly financials'!CL$20,'Financial calcs'!$F$16:$CG$16,0)),0)*CL$25</f>
        <v>0</v>
      </c>
      <c r="CM206" s="962">
        <f>IFERROR(INDEX('Financial calcs'!$F$244:$CG$244,MATCH('Monthly financials'!CM$20,'Financial calcs'!$F$16:$CG$16,0)),0)*CM$25</f>
        <v>0</v>
      </c>
      <c r="CN206" s="962">
        <f>IFERROR(INDEX('Financial calcs'!$F$244:$CG$244,MATCH('Monthly financials'!CN$20,'Financial calcs'!$F$16:$CG$16,0)),0)*CN$25</f>
        <v>0</v>
      </c>
      <c r="CO206" s="962">
        <f>IFERROR(INDEX('Financial calcs'!$F$244:$CG$244,MATCH('Monthly financials'!CO$20,'Financial calcs'!$F$16:$CG$16,0)),0)*CO$25</f>
        <v>0</v>
      </c>
      <c r="CP206" s="962">
        <f>IFERROR(INDEX('Financial calcs'!$F$244:$CG$244,MATCH('Monthly financials'!CP$20,'Financial calcs'!$F$16:$CG$16,0)),0)*CP$25</f>
        <v>0</v>
      </c>
      <c r="CQ206" s="962">
        <f>IFERROR(INDEX('Financial calcs'!$F$244:$CG$244,MATCH('Monthly financials'!CQ$20,'Financial calcs'!$F$16:$CG$16,0)),0)*CQ$25</f>
        <v>0</v>
      </c>
      <c r="CR206" s="962">
        <f ca="1">IFERROR(INDEX('Financial calcs'!$F$244:$CG$244,MATCH('Monthly financials'!CR$20,'Financial calcs'!$F$16:$CG$16,0)),0)*CR$25</f>
        <v>0</v>
      </c>
      <c r="CS206" s="962">
        <f>IFERROR(INDEX('Financial calcs'!$F$244:$CG$244,MATCH('Monthly financials'!CS$20,'Financial calcs'!$F$16:$CG$16,0)),0)*CS$25</f>
        <v>0</v>
      </c>
      <c r="CT206" s="962">
        <f>IFERROR(INDEX('Financial calcs'!$F$244:$CG$244,MATCH('Monthly financials'!CT$20,'Financial calcs'!$F$16:$CG$16,0)),0)*CT$25</f>
        <v>0</v>
      </c>
      <c r="CU206" s="962">
        <f>IFERROR(INDEX('Financial calcs'!$F$244:$CG$244,MATCH('Monthly financials'!CU$20,'Financial calcs'!$F$16:$CG$16,0)),0)*CU$25</f>
        <v>0</v>
      </c>
      <c r="CV206" s="962">
        <f>IFERROR(INDEX('Financial calcs'!$F$244:$CG$244,MATCH('Monthly financials'!CV$20,'Financial calcs'!$F$16:$CG$16,0)),0)*CV$25</f>
        <v>0</v>
      </c>
      <c r="CW206" s="962">
        <f>IFERROR(INDEX('Financial calcs'!$F$244:$CG$244,MATCH('Monthly financials'!CW$20,'Financial calcs'!$F$16:$CG$16,0)),0)*CW$25</f>
        <v>0</v>
      </c>
      <c r="CX206" s="962">
        <f ca="1">IFERROR(INDEX('Financial calcs'!$F$244:$CG$244,MATCH('Monthly financials'!CX$20,'Financial calcs'!$F$16:$CG$16,0)),0)*CX$25</f>
        <v>0</v>
      </c>
      <c r="CY206" s="962">
        <f>IFERROR(INDEX('Financial calcs'!$F$244:$CG$244,MATCH('Monthly financials'!CY$20,'Financial calcs'!$F$16:$CG$16,0)),0)*CY$25</f>
        <v>0</v>
      </c>
      <c r="CZ206" s="962">
        <f>IFERROR(INDEX('Financial calcs'!$F$244:$CG$244,MATCH('Monthly financials'!CZ$20,'Financial calcs'!$F$16:$CG$16,0)),0)*CZ$25</f>
        <v>0</v>
      </c>
      <c r="DA206" s="962">
        <f>IFERROR(INDEX('Financial calcs'!$F$244:$CG$244,MATCH('Monthly financials'!DA$20,'Financial calcs'!$F$16:$CG$16,0)),0)*DA$25</f>
        <v>0</v>
      </c>
      <c r="DB206" s="962">
        <f>IFERROR(INDEX('Financial calcs'!$F$244:$CG$244,MATCH('Monthly financials'!DB$20,'Financial calcs'!$F$16:$CG$16,0)),0)*DB$25</f>
        <v>0</v>
      </c>
      <c r="DC206" s="962">
        <f>IFERROR(INDEX('Financial calcs'!$F$244:$CG$244,MATCH('Monthly financials'!DC$20,'Financial calcs'!$F$16:$CG$16,0)),0)*DC$25</f>
        <v>0</v>
      </c>
      <c r="DD206" s="962">
        <f ca="1">IFERROR(INDEX('Financial calcs'!$F$244:$CG$244,MATCH('Monthly financials'!DD$20,'Financial calcs'!$F$16:$CG$16,0)),0)*DD$25</f>
        <v>0</v>
      </c>
      <c r="DE206" s="962">
        <f>IFERROR(INDEX('Financial calcs'!$F$244:$CG$244,MATCH('Monthly financials'!DE$20,'Financial calcs'!$F$16:$CG$16,0)),0)*DE$25</f>
        <v>0</v>
      </c>
      <c r="DF206" s="962">
        <f>IFERROR(INDEX('Financial calcs'!$F$244:$CG$244,MATCH('Monthly financials'!DF$20,'Financial calcs'!$F$16:$CG$16,0)),0)*DF$25</f>
        <v>0</v>
      </c>
      <c r="DG206" s="962">
        <f>IFERROR(INDEX('Financial calcs'!$F$244:$CG$244,MATCH('Monthly financials'!DG$20,'Financial calcs'!$F$16:$CG$16,0)),0)*DG$25</f>
        <v>0</v>
      </c>
      <c r="DH206" s="962">
        <f>IFERROR(INDEX('Financial calcs'!$F$244:$CG$244,MATCH('Monthly financials'!DH$20,'Financial calcs'!$F$16:$CG$16,0)),0)*DH$25</f>
        <v>0</v>
      </c>
      <c r="DI206" s="962">
        <f>IFERROR(INDEX('Financial calcs'!$F$244:$CG$244,MATCH('Monthly financials'!DI$20,'Financial calcs'!$F$16:$CG$16,0)),0)*DI$25</f>
        <v>0</v>
      </c>
      <c r="DJ206" s="962">
        <f ca="1">IFERROR(INDEX('Financial calcs'!$F$244:$CG$244,MATCH('Monthly financials'!DJ$20,'Financial calcs'!$F$16:$CG$16,0)),0)*DJ$25</f>
        <v>0</v>
      </c>
      <c r="DK206" s="962">
        <f>IFERROR(INDEX('Financial calcs'!$F$244:$CG$244,MATCH('Monthly financials'!DK$20,'Financial calcs'!$F$16:$CG$16,0)),0)*DK$25</f>
        <v>0</v>
      </c>
      <c r="DL206" s="962">
        <f>IFERROR(INDEX('Financial calcs'!$F$244:$CG$244,MATCH('Monthly financials'!DL$20,'Financial calcs'!$F$16:$CG$16,0)),0)*DL$25</f>
        <v>0</v>
      </c>
      <c r="DM206" s="962">
        <f>IFERROR(INDEX('Financial calcs'!$F$244:$CG$244,MATCH('Monthly financials'!DM$20,'Financial calcs'!$F$16:$CG$16,0)),0)*DM$25</f>
        <v>0</v>
      </c>
      <c r="DN206" s="962">
        <f>IFERROR(INDEX('Financial calcs'!$F$244:$CG$244,MATCH('Monthly financials'!DN$20,'Financial calcs'!$F$16:$CG$16,0)),0)*DN$25</f>
        <v>0</v>
      </c>
      <c r="DO206" s="962">
        <f>IFERROR(INDEX('Financial calcs'!$F$244:$CG$244,MATCH('Monthly financials'!DO$20,'Financial calcs'!$F$16:$CG$16,0)),0)*DO$25</f>
        <v>0</v>
      </c>
      <c r="DP206" s="962">
        <f ca="1">IFERROR(INDEX('Financial calcs'!$F$244:$CG$244,MATCH('Monthly financials'!DP$20,'Financial calcs'!$F$16:$CG$16,0)),0)*DP$25</f>
        <v>0</v>
      </c>
      <c r="DQ206" s="962">
        <f>IFERROR(INDEX('Financial calcs'!$F$244:$CG$244,MATCH('Monthly financials'!DQ$20,'Financial calcs'!$F$16:$CG$16,0)),0)*DQ$25</f>
        <v>0</v>
      </c>
      <c r="DR206" s="962">
        <f>IFERROR(INDEX('Financial calcs'!$F$244:$CG$244,MATCH('Monthly financials'!DR$20,'Financial calcs'!$F$16:$CG$16,0)),0)*DR$25</f>
        <v>0</v>
      </c>
      <c r="DS206" s="962">
        <f>IFERROR(INDEX('Financial calcs'!$F$244:$CG$244,MATCH('Monthly financials'!DS$20,'Financial calcs'!$F$16:$CG$16,0)),0)*DS$25</f>
        <v>0</v>
      </c>
      <c r="DT206" s="962">
        <f>IFERROR(INDEX('Financial calcs'!$F$244:$CG$244,MATCH('Monthly financials'!DT$20,'Financial calcs'!$F$16:$CG$16,0)),0)*DT$25</f>
        <v>0</v>
      </c>
      <c r="DU206" s="962">
        <f>IFERROR(INDEX('Financial calcs'!$F$244:$CG$244,MATCH('Monthly financials'!DU$20,'Financial calcs'!$F$16:$CG$16,0)),0)*DU$25</f>
        <v>0</v>
      </c>
      <c r="DV206" s="66"/>
    </row>
    <row r="207" spans="1:126" ht="6" customHeight="1" x14ac:dyDescent="0.25"/>
    <row r="208" spans="1:126" s="577" customFormat="1" ht="31.15" customHeight="1" thickBot="1" x14ac:dyDescent="0.3">
      <c r="A208" s="995" t="s">
        <v>1032</v>
      </c>
      <c r="C208" s="987" t="s">
        <v>1189</v>
      </c>
      <c r="D208" s="1105"/>
      <c r="E208" s="1106">
        <f t="shared" ref="E208" ca="1" si="196">SUM(G208:DU208)</f>
        <v>24508.028509981981</v>
      </c>
      <c r="F208" s="1107"/>
      <c r="G208" s="1106">
        <f ca="1">G$202+G$204+G$206</f>
        <v>0</v>
      </c>
      <c r="H208" s="1106">
        <f t="shared" ref="H208:BS208" ca="1" si="197">H$202+H$204+H$206</f>
        <v>7.3896444519050419E-13</v>
      </c>
      <c r="I208" s="1106">
        <f t="shared" ca="1" si="197"/>
        <v>-2.6716406864579767E-12</v>
      </c>
      <c r="J208" s="1106">
        <f t="shared" ca="1" si="197"/>
        <v>-1.1368683772161603E-13</v>
      </c>
      <c r="K208" s="1106">
        <f t="shared" ca="1" si="197"/>
        <v>-1.1368683772161603E-12</v>
      </c>
      <c r="L208" s="1106">
        <f t="shared" ca="1" si="197"/>
        <v>-5.9117155615240335E-12</v>
      </c>
      <c r="M208" s="1106">
        <f t="shared" ca="1" si="197"/>
        <v>-8.6401996668428183E-12</v>
      </c>
      <c r="N208" s="1106">
        <f t="shared" ca="1" si="197"/>
        <v>1.3642420526593924E-12</v>
      </c>
      <c r="O208" s="1106">
        <f t="shared" ca="1" si="197"/>
        <v>1.9554136088117957E-11</v>
      </c>
      <c r="P208" s="1106">
        <f t="shared" ca="1" si="197"/>
        <v>1.3642420526593924E-12</v>
      </c>
      <c r="Q208" s="1106">
        <f t="shared" ca="1" si="197"/>
        <v>-4.5474735088646412E-13</v>
      </c>
      <c r="R208" s="1106">
        <f t="shared" ca="1" si="197"/>
        <v>3583.7965976809573</v>
      </c>
      <c r="S208" s="1106">
        <f t="shared" ca="1" si="197"/>
        <v>1604.079081919429</v>
      </c>
      <c r="T208" s="1106">
        <f t="shared" ca="1" si="197"/>
        <v>870.31195863175708</v>
      </c>
      <c r="U208" s="1106">
        <f t="shared" ca="1" si="197"/>
        <v>1604.079081919429</v>
      </c>
      <c r="V208" s="1106">
        <f t="shared" ca="1" si="197"/>
        <v>1542.9318216454549</v>
      </c>
      <c r="W208" s="1106">
        <f t="shared" ca="1" si="197"/>
        <v>1793.6355887687441</v>
      </c>
      <c r="X208" s="1106">
        <f t="shared" ca="1" si="197"/>
        <v>-154.09616202018947</v>
      </c>
      <c r="Y208" s="1106">
        <f t="shared" ca="1" si="197"/>
        <v>1793.6355887687441</v>
      </c>
      <c r="Z208" s="1106">
        <f t="shared" ca="1" si="197"/>
        <v>1793.6355887687441</v>
      </c>
      <c r="AA208" s="1106">
        <f t="shared" ca="1" si="197"/>
        <v>1542.9318216454549</v>
      </c>
      <c r="AB208" s="1106">
        <f t="shared" ca="1" si="197"/>
        <v>1793.6355887687441</v>
      </c>
      <c r="AC208" s="1106">
        <f t="shared" ca="1" si="197"/>
        <v>1542.9318216454549</v>
      </c>
      <c r="AD208" s="1106">
        <f t="shared" ca="1" si="197"/>
        <v>-1282.9867102786247</v>
      </c>
      <c r="AE208" s="1106">
        <f t="shared" ca="1" si="197"/>
        <v>1793.635588768745</v>
      </c>
      <c r="AF208" s="1106">
        <f t="shared" ca="1" si="197"/>
        <v>1292.2280545221693</v>
      </c>
      <c r="AG208" s="1106">
        <f t="shared" ca="1" si="197"/>
        <v>1793.635588768745</v>
      </c>
      <c r="AH208" s="1106">
        <f t="shared" ca="1" si="197"/>
        <v>1730.9596469879234</v>
      </c>
      <c r="AI208" s="1106">
        <f t="shared" ca="1" si="197"/>
        <v>1987.9310082892925</v>
      </c>
      <c r="AJ208" s="1106">
        <f t="shared" ca="1" si="197"/>
        <v>-2118.8830452189995</v>
      </c>
      <c r="AK208" s="1106">
        <f t="shared" ca="1" si="197"/>
        <v>0</v>
      </c>
      <c r="AL208" s="1106">
        <f t="shared" ca="1" si="197"/>
        <v>0</v>
      </c>
      <c r="AM208" s="1106">
        <f t="shared" ca="1" si="197"/>
        <v>0</v>
      </c>
      <c r="AN208" s="1106">
        <f t="shared" ca="1" si="197"/>
        <v>0</v>
      </c>
      <c r="AO208" s="1106">
        <f t="shared" ca="1" si="197"/>
        <v>0</v>
      </c>
      <c r="AP208" s="1106">
        <f t="shared" ca="1" si="197"/>
        <v>0</v>
      </c>
      <c r="AQ208" s="1106">
        <f t="shared" ca="1" si="197"/>
        <v>0</v>
      </c>
      <c r="AR208" s="1106">
        <f t="shared" ca="1" si="197"/>
        <v>0</v>
      </c>
      <c r="AS208" s="1106">
        <f t="shared" ca="1" si="197"/>
        <v>0</v>
      </c>
      <c r="AT208" s="1106">
        <f t="shared" ca="1" si="197"/>
        <v>0</v>
      </c>
      <c r="AU208" s="1106">
        <f t="shared" ca="1" si="197"/>
        <v>0</v>
      </c>
      <c r="AV208" s="1106">
        <f t="shared" ca="1" si="197"/>
        <v>0</v>
      </c>
      <c r="AW208" s="1106">
        <f t="shared" ca="1" si="197"/>
        <v>0</v>
      </c>
      <c r="AX208" s="1106">
        <f t="shared" ca="1" si="197"/>
        <v>0</v>
      </c>
      <c r="AY208" s="1106">
        <f t="shared" ca="1" si="197"/>
        <v>0</v>
      </c>
      <c r="AZ208" s="1106">
        <f t="shared" ca="1" si="197"/>
        <v>0</v>
      </c>
      <c r="BA208" s="1106">
        <f t="shared" ca="1" si="197"/>
        <v>0</v>
      </c>
      <c r="BB208" s="1106">
        <f t="shared" ca="1" si="197"/>
        <v>0</v>
      </c>
      <c r="BC208" s="1106">
        <f t="shared" ca="1" si="197"/>
        <v>0</v>
      </c>
      <c r="BD208" s="1106">
        <f t="shared" ca="1" si="197"/>
        <v>0</v>
      </c>
      <c r="BE208" s="1106">
        <f t="shared" ca="1" si="197"/>
        <v>0</v>
      </c>
      <c r="BF208" s="1106">
        <f t="shared" ca="1" si="197"/>
        <v>0</v>
      </c>
      <c r="BG208" s="1106">
        <f t="shared" ca="1" si="197"/>
        <v>0</v>
      </c>
      <c r="BH208" s="1106">
        <f t="shared" ca="1" si="197"/>
        <v>0</v>
      </c>
      <c r="BI208" s="1106">
        <f t="shared" ca="1" si="197"/>
        <v>0</v>
      </c>
      <c r="BJ208" s="1106">
        <f t="shared" ca="1" si="197"/>
        <v>0</v>
      </c>
      <c r="BK208" s="1106">
        <f t="shared" ca="1" si="197"/>
        <v>0</v>
      </c>
      <c r="BL208" s="1106">
        <f t="shared" ca="1" si="197"/>
        <v>0</v>
      </c>
      <c r="BM208" s="1106">
        <f t="shared" ca="1" si="197"/>
        <v>0</v>
      </c>
      <c r="BN208" s="1106">
        <f t="shared" ca="1" si="197"/>
        <v>0</v>
      </c>
      <c r="BO208" s="1106">
        <f t="shared" ca="1" si="197"/>
        <v>0</v>
      </c>
      <c r="BP208" s="1106">
        <f t="shared" ca="1" si="197"/>
        <v>0</v>
      </c>
      <c r="BQ208" s="1106">
        <f t="shared" ca="1" si="197"/>
        <v>0</v>
      </c>
      <c r="BR208" s="1106">
        <f t="shared" ca="1" si="197"/>
        <v>0</v>
      </c>
      <c r="BS208" s="1106">
        <f t="shared" ca="1" si="197"/>
        <v>0</v>
      </c>
      <c r="BT208" s="1106">
        <f t="shared" ref="BT208:DU208" ca="1" si="198">BT$202+BT$204+BT$206</f>
        <v>0</v>
      </c>
      <c r="BU208" s="1106">
        <f t="shared" ca="1" si="198"/>
        <v>0</v>
      </c>
      <c r="BV208" s="1106">
        <f t="shared" ca="1" si="198"/>
        <v>0</v>
      </c>
      <c r="BW208" s="1106">
        <f t="shared" ca="1" si="198"/>
        <v>0</v>
      </c>
      <c r="BX208" s="1106">
        <f t="shared" ca="1" si="198"/>
        <v>0</v>
      </c>
      <c r="BY208" s="1106">
        <f t="shared" ca="1" si="198"/>
        <v>0</v>
      </c>
      <c r="BZ208" s="1106">
        <f t="shared" ca="1" si="198"/>
        <v>0</v>
      </c>
      <c r="CA208" s="1106">
        <f t="shared" ca="1" si="198"/>
        <v>0</v>
      </c>
      <c r="CB208" s="1106">
        <f t="shared" ca="1" si="198"/>
        <v>0</v>
      </c>
      <c r="CC208" s="1106">
        <f t="shared" ca="1" si="198"/>
        <v>0</v>
      </c>
      <c r="CD208" s="1106">
        <f t="shared" ca="1" si="198"/>
        <v>0</v>
      </c>
      <c r="CE208" s="1106">
        <f t="shared" ca="1" si="198"/>
        <v>0</v>
      </c>
      <c r="CF208" s="1106">
        <f t="shared" ca="1" si="198"/>
        <v>0</v>
      </c>
      <c r="CG208" s="1106">
        <f t="shared" ca="1" si="198"/>
        <v>0</v>
      </c>
      <c r="CH208" s="1106">
        <f t="shared" ca="1" si="198"/>
        <v>0</v>
      </c>
      <c r="CI208" s="1106">
        <f t="shared" ca="1" si="198"/>
        <v>0</v>
      </c>
      <c r="CJ208" s="1106">
        <f t="shared" ca="1" si="198"/>
        <v>0</v>
      </c>
      <c r="CK208" s="1106">
        <f t="shared" ca="1" si="198"/>
        <v>0</v>
      </c>
      <c r="CL208" s="1106">
        <f t="shared" ca="1" si="198"/>
        <v>0</v>
      </c>
      <c r="CM208" s="1106">
        <f t="shared" ca="1" si="198"/>
        <v>0</v>
      </c>
      <c r="CN208" s="1106">
        <f t="shared" ca="1" si="198"/>
        <v>0</v>
      </c>
      <c r="CO208" s="1106">
        <f t="shared" ca="1" si="198"/>
        <v>0</v>
      </c>
      <c r="CP208" s="1106">
        <f t="shared" ca="1" si="198"/>
        <v>0</v>
      </c>
      <c r="CQ208" s="1106">
        <f t="shared" ca="1" si="198"/>
        <v>0</v>
      </c>
      <c r="CR208" s="1106">
        <f t="shared" ca="1" si="198"/>
        <v>0</v>
      </c>
      <c r="CS208" s="1106">
        <f t="shared" ca="1" si="198"/>
        <v>0</v>
      </c>
      <c r="CT208" s="1106">
        <f t="shared" ca="1" si="198"/>
        <v>0</v>
      </c>
      <c r="CU208" s="1106">
        <f t="shared" ca="1" si="198"/>
        <v>0</v>
      </c>
      <c r="CV208" s="1106">
        <f t="shared" ca="1" si="198"/>
        <v>0</v>
      </c>
      <c r="CW208" s="1106">
        <f t="shared" ca="1" si="198"/>
        <v>0</v>
      </c>
      <c r="CX208" s="1106">
        <f t="shared" ca="1" si="198"/>
        <v>0</v>
      </c>
      <c r="CY208" s="1106">
        <f t="shared" ca="1" si="198"/>
        <v>0</v>
      </c>
      <c r="CZ208" s="1106">
        <f t="shared" ca="1" si="198"/>
        <v>0</v>
      </c>
      <c r="DA208" s="1106">
        <f t="shared" ca="1" si="198"/>
        <v>0</v>
      </c>
      <c r="DB208" s="1106">
        <f t="shared" ca="1" si="198"/>
        <v>0</v>
      </c>
      <c r="DC208" s="1106">
        <f t="shared" ca="1" si="198"/>
        <v>0</v>
      </c>
      <c r="DD208" s="1106">
        <f t="shared" ca="1" si="198"/>
        <v>0</v>
      </c>
      <c r="DE208" s="1106">
        <f t="shared" ca="1" si="198"/>
        <v>0</v>
      </c>
      <c r="DF208" s="1106">
        <f t="shared" ca="1" si="198"/>
        <v>0</v>
      </c>
      <c r="DG208" s="1106">
        <f t="shared" ca="1" si="198"/>
        <v>0</v>
      </c>
      <c r="DH208" s="1106">
        <f t="shared" ca="1" si="198"/>
        <v>0</v>
      </c>
      <c r="DI208" s="1106">
        <f t="shared" ca="1" si="198"/>
        <v>0</v>
      </c>
      <c r="DJ208" s="1106">
        <f t="shared" ca="1" si="198"/>
        <v>0</v>
      </c>
      <c r="DK208" s="1106">
        <f t="shared" ca="1" si="198"/>
        <v>0</v>
      </c>
      <c r="DL208" s="1106">
        <f t="shared" ca="1" si="198"/>
        <v>0</v>
      </c>
      <c r="DM208" s="1106">
        <f t="shared" ca="1" si="198"/>
        <v>0</v>
      </c>
      <c r="DN208" s="1106">
        <f t="shared" ca="1" si="198"/>
        <v>0</v>
      </c>
      <c r="DO208" s="1106">
        <f t="shared" ca="1" si="198"/>
        <v>0</v>
      </c>
      <c r="DP208" s="1106">
        <f t="shared" ca="1" si="198"/>
        <v>0</v>
      </c>
      <c r="DQ208" s="1106">
        <f t="shared" ca="1" si="198"/>
        <v>0</v>
      </c>
      <c r="DR208" s="1106">
        <f t="shared" ca="1" si="198"/>
        <v>0</v>
      </c>
      <c r="DS208" s="1106">
        <f t="shared" ca="1" si="198"/>
        <v>0</v>
      </c>
      <c r="DT208" s="1106">
        <f t="shared" ca="1" si="198"/>
        <v>0</v>
      </c>
      <c r="DU208" s="1106">
        <f t="shared" ca="1" si="198"/>
        <v>0</v>
      </c>
      <c r="DV208" s="66"/>
    </row>
    <row r="209" spans="1:126" s="577" customFormat="1" ht="18" customHeight="1" thickTop="1" x14ac:dyDescent="0.25">
      <c r="C209" s="578"/>
      <c r="E209" s="858"/>
      <c r="G209" s="859"/>
      <c r="H209" s="859"/>
      <c r="I209" s="859"/>
      <c r="J209" s="859"/>
      <c r="K209" s="859"/>
      <c r="L209" s="859"/>
      <c r="M209" s="859"/>
      <c r="N209" s="859"/>
      <c r="O209" s="859"/>
      <c r="P209" s="859"/>
      <c r="Q209" s="859"/>
      <c r="R209" s="859"/>
      <c r="S209" s="859"/>
      <c r="T209" s="859"/>
      <c r="U209" s="859"/>
      <c r="V209" s="859"/>
      <c r="W209" s="859"/>
      <c r="X209" s="859"/>
      <c r="Y209" s="859"/>
      <c r="Z209" s="859"/>
      <c r="AA209" s="859"/>
      <c r="AB209" s="859"/>
      <c r="AC209" s="859"/>
      <c r="AD209" s="859"/>
      <c r="AE209" s="859"/>
      <c r="AF209" s="859"/>
      <c r="AG209" s="859"/>
      <c r="AH209" s="859"/>
      <c r="AI209" s="859"/>
      <c r="AJ209" s="859"/>
      <c r="AK209" s="859"/>
      <c r="AL209" s="859"/>
      <c r="AM209" s="859"/>
      <c r="AN209" s="859"/>
      <c r="AO209" s="859"/>
      <c r="AP209" s="859"/>
      <c r="AQ209" s="859"/>
      <c r="AR209" s="859"/>
      <c r="AS209" s="859"/>
      <c r="AT209" s="859"/>
      <c r="AU209" s="859"/>
      <c r="AV209" s="859"/>
      <c r="AW209" s="859"/>
      <c r="AX209" s="859"/>
      <c r="AY209" s="859"/>
      <c r="AZ209" s="859"/>
      <c r="BA209" s="859"/>
      <c r="BB209" s="859"/>
      <c r="BC209" s="859"/>
      <c r="BD209" s="859"/>
      <c r="BE209" s="859"/>
      <c r="BF209" s="859"/>
      <c r="BG209" s="859"/>
      <c r="BH209" s="859"/>
      <c r="BI209" s="859"/>
      <c r="BJ209" s="859"/>
      <c r="BK209" s="859"/>
      <c r="BL209" s="859"/>
      <c r="BM209" s="859"/>
      <c r="BN209" s="859"/>
      <c r="BO209" s="859"/>
      <c r="BP209" s="859"/>
      <c r="BQ209" s="859"/>
      <c r="BR209" s="859"/>
      <c r="BS209" s="859"/>
      <c r="BT209" s="859"/>
      <c r="BU209" s="859"/>
      <c r="BV209" s="859"/>
      <c r="BW209" s="859"/>
      <c r="BX209" s="859"/>
      <c r="BY209" s="859"/>
      <c r="BZ209" s="859"/>
      <c r="CA209" s="859"/>
      <c r="CB209" s="859"/>
      <c r="CC209" s="859"/>
      <c r="CD209" s="859"/>
      <c r="CE209" s="859"/>
      <c r="CF209" s="859"/>
      <c r="CG209" s="859"/>
      <c r="CH209" s="859"/>
      <c r="CI209" s="859"/>
      <c r="CJ209" s="859"/>
      <c r="CK209" s="859"/>
      <c r="CL209" s="859"/>
      <c r="CM209" s="859"/>
      <c r="CN209" s="859"/>
      <c r="CO209" s="859"/>
      <c r="CP209" s="859"/>
      <c r="CQ209" s="859"/>
      <c r="CR209" s="859"/>
      <c r="CS209" s="859"/>
      <c r="CT209" s="859"/>
      <c r="CU209" s="859"/>
      <c r="CV209" s="859"/>
      <c r="CW209" s="859"/>
      <c r="CX209" s="859"/>
      <c r="CY209" s="859"/>
      <c r="CZ209" s="859"/>
      <c r="DA209" s="859"/>
      <c r="DB209" s="859"/>
      <c r="DC209" s="859"/>
      <c r="DD209" s="859"/>
      <c r="DE209" s="859"/>
      <c r="DF209" s="859"/>
      <c r="DG209" s="859"/>
      <c r="DH209" s="859"/>
      <c r="DI209" s="859"/>
      <c r="DJ209" s="859"/>
      <c r="DK209" s="859"/>
      <c r="DL209" s="859"/>
      <c r="DM209" s="859"/>
      <c r="DN209" s="859"/>
      <c r="DO209" s="859"/>
      <c r="DP209" s="859"/>
      <c r="DQ209" s="859"/>
      <c r="DR209" s="859"/>
      <c r="DS209" s="859"/>
      <c r="DT209" s="859"/>
      <c r="DU209" s="859"/>
      <c r="DV209" s="66"/>
    </row>
    <row r="210" spans="1:126" s="147" customFormat="1" ht="21" x14ac:dyDescent="0.35">
      <c r="A210" s="69" t="s">
        <v>1094</v>
      </c>
      <c r="B210" s="70"/>
      <c r="C210" s="70"/>
      <c r="D210" s="70"/>
      <c r="E210" s="70"/>
      <c r="F210" s="70"/>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c r="DM210" s="71"/>
      <c r="DN210" s="71"/>
      <c r="DO210" s="71"/>
      <c r="DP210" s="71"/>
      <c r="DQ210" s="71"/>
      <c r="DR210" s="71"/>
      <c r="DS210" s="71"/>
      <c r="DT210" s="71"/>
      <c r="DU210" s="71"/>
      <c r="DV210" s="81"/>
    </row>
    <row r="211" spans="1:126" s="190" customFormat="1" ht="6" x14ac:dyDescent="0.15">
      <c r="DV211" s="102"/>
    </row>
    <row r="212" spans="1:126" s="116" customFormat="1" x14ac:dyDescent="0.25">
      <c r="C212" s="116" t="s">
        <v>32</v>
      </c>
      <c r="G212" s="990">
        <v>0</v>
      </c>
      <c r="H212" s="114">
        <f t="shared" ref="H212:AI212" ca="1" si="199">G215*H$25</f>
        <v>0</v>
      </c>
      <c r="I212" s="114">
        <f t="shared" ca="1" si="199"/>
        <v>7.3896444519050419E-13</v>
      </c>
      <c r="J212" s="114">
        <f t="shared" ca="1" si="199"/>
        <v>-1.9326762412674725E-12</v>
      </c>
      <c r="K212" s="114">
        <f t="shared" ca="1" si="199"/>
        <v>-2.0463630789890885E-12</v>
      </c>
      <c r="L212" s="114">
        <f t="shared" ca="1" si="199"/>
        <v>-3.1832314562052488E-12</v>
      </c>
      <c r="M212" s="114">
        <f t="shared" ca="1" si="199"/>
        <v>-9.0949470177292824E-12</v>
      </c>
      <c r="N212" s="114">
        <f t="shared" ca="1" si="199"/>
        <v>-1.7735146684572101E-11</v>
      </c>
      <c r="O212" s="114">
        <f t="shared" ca="1" si="199"/>
        <v>-1.6370904631912708E-11</v>
      </c>
      <c r="P212" s="114">
        <f t="shared" ca="1" si="199"/>
        <v>3.1832314562052488E-12</v>
      </c>
      <c r="Q212" s="114">
        <f t="shared" ca="1" si="199"/>
        <v>4.5474735088646412E-12</v>
      </c>
      <c r="R212" s="114">
        <f t="shared" ca="1" si="199"/>
        <v>4.0927261579781771E-12</v>
      </c>
      <c r="S212" s="114">
        <f t="shared" ca="1" si="199"/>
        <v>3583.7965976809614</v>
      </c>
      <c r="T212" s="114">
        <f t="shared" ca="1" si="199"/>
        <v>5187.8756796003909</v>
      </c>
      <c r="U212" s="114">
        <f t="shared" ca="1" si="199"/>
        <v>6058.1876382321479</v>
      </c>
      <c r="V212" s="114">
        <f t="shared" ca="1" si="199"/>
        <v>7662.2667201515769</v>
      </c>
      <c r="W212" s="114">
        <f t="shared" ca="1" si="199"/>
        <v>9205.1985417970318</v>
      </c>
      <c r="X212" s="114">
        <f t="shared" ca="1" si="199"/>
        <v>10998.834130565776</v>
      </c>
      <c r="Y212" s="114">
        <f t="shared" ca="1" si="199"/>
        <v>10844.737968545587</v>
      </c>
      <c r="Z212" s="114">
        <f t="shared" ca="1" si="199"/>
        <v>12638.373557314331</v>
      </c>
      <c r="AA212" s="114">
        <f t="shared" ca="1" si="199"/>
        <v>14432.009146083075</v>
      </c>
      <c r="AB212" s="114">
        <f t="shared" ca="1" si="199"/>
        <v>15974.940967728529</v>
      </c>
      <c r="AC212" s="114">
        <f t="shared" ca="1" si="199"/>
        <v>17768.576556497275</v>
      </c>
      <c r="AD212" s="114">
        <f t="shared" ca="1" si="199"/>
        <v>19311.508378142731</v>
      </c>
      <c r="AE212" s="114">
        <f t="shared" ca="1" si="199"/>
        <v>18028.521667864108</v>
      </c>
      <c r="AF212" s="114">
        <f t="shared" ca="1" si="199"/>
        <v>19822.157256632854</v>
      </c>
      <c r="AG212" s="114">
        <f t="shared" ca="1" si="199"/>
        <v>21114.385311155023</v>
      </c>
      <c r="AH212" s="114">
        <f t="shared" ca="1" si="199"/>
        <v>22908.020899923769</v>
      </c>
      <c r="AI212" s="114">
        <f t="shared" ca="1" si="199"/>
        <v>24638.980546911691</v>
      </c>
      <c r="AJ212" s="114">
        <f ca="1">AI215*AJ$25</f>
        <v>26626.911555200983</v>
      </c>
      <c r="AK212" s="114">
        <f ca="1">AJ215*AK$25</f>
        <v>0</v>
      </c>
      <c r="AL212" s="114">
        <f t="shared" ref="AL212:CV212" ca="1" si="200">AK215*AL$25</f>
        <v>0</v>
      </c>
      <c r="AM212" s="114">
        <f t="shared" ca="1" si="200"/>
        <v>0</v>
      </c>
      <c r="AN212" s="114">
        <f t="shared" ca="1" si="200"/>
        <v>0</v>
      </c>
      <c r="AO212" s="114">
        <f t="shared" ca="1" si="200"/>
        <v>0</v>
      </c>
      <c r="AP212" s="114">
        <f t="shared" ca="1" si="200"/>
        <v>0</v>
      </c>
      <c r="AQ212" s="114">
        <f t="shared" ca="1" si="200"/>
        <v>0</v>
      </c>
      <c r="AR212" s="114">
        <f t="shared" ca="1" si="200"/>
        <v>0</v>
      </c>
      <c r="AS212" s="114">
        <f t="shared" ca="1" si="200"/>
        <v>0</v>
      </c>
      <c r="AT212" s="114">
        <f t="shared" ca="1" si="200"/>
        <v>0</v>
      </c>
      <c r="AU212" s="114">
        <f t="shared" ca="1" si="200"/>
        <v>0</v>
      </c>
      <c r="AV212" s="114">
        <f t="shared" ca="1" si="200"/>
        <v>0</v>
      </c>
      <c r="AW212" s="114">
        <f t="shared" ca="1" si="200"/>
        <v>0</v>
      </c>
      <c r="AX212" s="114">
        <f t="shared" ca="1" si="200"/>
        <v>0</v>
      </c>
      <c r="AY212" s="114">
        <f t="shared" ca="1" si="200"/>
        <v>0</v>
      </c>
      <c r="AZ212" s="114">
        <f t="shared" ca="1" si="200"/>
        <v>0</v>
      </c>
      <c r="BA212" s="114">
        <f t="shared" ca="1" si="200"/>
        <v>0</v>
      </c>
      <c r="BB212" s="114">
        <f t="shared" ca="1" si="200"/>
        <v>0</v>
      </c>
      <c r="BC212" s="114">
        <f t="shared" ca="1" si="200"/>
        <v>0</v>
      </c>
      <c r="BD212" s="114">
        <f t="shared" ca="1" si="200"/>
        <v>0</v>
      </c>
      <c r="BE212" s="114">
        <f t="shared" ca="1" si="200"/>
        <v>0</v>
      </c>
      <c r="BF212" s="114">
        <f t="shared" ca="1" si="200"/>
        <v>0</v>
      </c>
      <c r="BG212" s="114">
        <f t="shared" ca="1" si="200"/>
        <v>0</v>
      </c>
      <c r="BH212" s="114">
        <f t="shared" ca="1" si="200"/>
        <v>0</v>
      </c>
      <c r="BI212" s="114">
        <f t="shared" ca="1" si="200"/>
        <v>0</v>
      </c>
      <c r="BJ212" s="114">
        <f t="shared" ca="1" si="200"/>
        <v>0</v>
      </c>
      <c r="BK212" s="114">
        <f t="shared" ca="1" si="200"/>
        <v>0</v>
      </c>
      <c r="BL212" s="114">
        <f t="shared" ca="1" si="200"/>
        <v>0</v>
      </c>
      <c r="BM212" s="114">
        <f t="shared" ca="1" si="200"/>
        <v>0</v>
      </c>
      <c r="BN212" s="114">
        <f t="shared" ca="1" si="200"/>
        <v>0</v>
      </c>
      <c r="BO212" s="114">
        <f t="shared" ca="1" si="200"/>
        <v>0</v>
      </c>
      <c r="BP212" s="114">
        <f t="shared" ca="1" si="200"/>
        <v>0</v>
      </c>
      <c r="BQ212" s="114">
        <f t="shared" ca="1" si="200"/>
        <v>0</v>
      </c>
      <c r="BR212" s="114">
        <f t="shared" ca="1" si="200"/>
        <v>0</v>
      </c>
      <c r="BS212" s="114">
        <f t="shared" ca="1" si="200"/>
        <v>0</v>
      </c>
      <c r="BT212" s="114">
        <f t="shared" ca="1" si="200"/>
        <v>0</v>
      </c>
      <c r="BU212" s="114">
        <f t="shared" ca="1" si="200"/>
        <v>0</v>
      </c>
      <c r="BV212" s="114">
        <f t="shared" ca="1" si="200"/>
        <v>0</v>
      </c>
      <c r="BW212" s="114">
        <f t="shared" ca="1" si="200"/>
        <v>0</v>
      </c>
      <c r="BX212" s="114">
        <f t="shared" ca="1" si="200"/>
        <v>0</v>
      </c>
      <c r="BY212" s="114">
        <f t="shared" ca="1" si="200"/>
        <v>0</v>
      </c>
      <c r="BZ212" s="114">
        <f t="shared" ca="1" si="200"/>
        <v>0</v>
      </c>
      <c r="CA212" s="114">
        <f t="shared" ca="1" si="200"/>
        <v>0</v>
      </c>
      <c r="CB212" s="114">
        <f t="shared" ca="1" si="200"/>
        <v>0</v>
      </c>
      <c r="CC212" s="114">
        <f t="shared" ca="1" si="200"/>
        <v>0</v>
      </c>
      <c r="CD212" s="114">
        <f t="shared" ca="1" si="200"/>
        <v>0</v>
      </c>
      <c r="CE212" s="114">
        <f t="shared" ca="1" si="200"/>
        <v>0</v>
      </c>
      <c r="CF212" s="114">
        <f t="shared" ca="1" si="200"/>
        <v>0</v>
      </c>
      <c r="CG212" s="114">
        <f t="shared" ca="1" si="200"/>
        <v>0</v>
      </c>
      <c r="CH212" s="114">
        <f t="shared" ca="1" si="200"/>
        <v>0</v>
      </c>
      <c r="CI212" s="114">
        <f t="shared" ca="1" si="200"/>
        <v>0</v>
      </c>
      <c r="CJ212" s="114">
        <f t="shared" ca="1" si="200"/>
        <v>0</v>
      </c>
      <c r="CK212" s="114">
        <f t="shared" ca="1" si="200"/>
        <v>0</v>
      </c>
      <c r="CL212" s="114">
        <f t="shared" ca="1" si="200"/>
        <v>0</v>
      </c>
      <c r="CM212" s="114">
        <f t="shared" ca="1" si="200"/>
        <v>0</v>
      </c>
      <c r="CN212" s="114">
        <f t="shared" ca="1" si="200"/>
        <v>0</v>
      </c>
      <c r="CO212" s="114">
        <f t="shared" ca="1" si="200"/>
        <v>0</v>
      </c>
      <c r="CP212" s="114">
        <f t="shared" ca="1" si="200"/>
        <v>0</v>
      </c>
      <c r="CQ212" s="114">
        <f t="shared" ca="1" si="200"/>
        <v>0</v>
      </c>
      <c r="CR212" s="114">
        <f t="shared" ca="1" si="200"/>
        <v>0</v>
      </c>
      <c r="CS212" s="114">
        <f t="shared" ca="1" si="200"/>
        <v>0</v>
      </c>
      <c r="CT212" s="114">
        <f t="shared" ca="1" si="200"/>
        <v>0</v>
      </c>
      <c r="CU212" s="114">
        <f t="shared" ca="1" si="200"/>
        <v>0</v>
      </c>
      <c r="CV212" s="114">
        <f t="shared" ca="1" si="200"/>
        <v>0</v>
      </c>
      <c r="CW212" s="114">
        <f t="shared" ref="CW212:DU212" ca="1" si="201">CV215*CW$25</f>
        <v>0</v>
      </c>
      <c r="CX212" s="114">
        <f t="shared" ca="1" si="201"/>
        <v>0</v>
      </c>
      <c r="CY212" s="114">
        <f t="shared" ca="1" si="201"/>
        <v>0</v>
      </c>
      <c r="CZ212" s="114">
        <f t="shared" ca="1" si="201"/>
        <v>0</v>
      </c>
      <c r="DA212" s="114">
        <f t="shared" ca="1" si="201"/>
        <v>0</v>
      </c>
      <c r="DB212" s="114">
        <f t="shared" ca="1" si="201"/>
        <v>0</v>
      </c>
      <c r="DC212" s="114">
        <f t="shared" ca="1" si="201"/>
        <v>0</v>
      </c>
      <c r="DD212" s="114">
        <f t="shared" ca="1" si="201"/>
        <v>0</v>
      </c>
      <c r="DE212" s="114">
        <f t="shared" ca="1" si="201"/>
        <v>0</v>
      </c>
      <c r="DF212" s="114">
        <f t="shared" ca="1" si="201"/>
        <v>0</v>
      </c>
      <c r="DG212" s="114">
        <f t="shared" ca="1" si="201"/>
        <v>0</v>
      </c>
      <c r="DH212" s="114">
        <f t="shared" ca="1" si="201"/>
        <v>0</v>
      </c>
      <c r="DI212" s="114">
        <f t="shared" ca="1" si="201"/>
        <v>0</v>
      </c>
      <c r="DJ212" s="114">
        <f t="shared" ca="1" si="201"/>
        <v>0</v>
      </c>
      <c r="DK212" s="114">
        <f t="shared" ca="1" si="201"/>
        <v>0</v>
      </c>
      <c r="DL212" s="114">
        <f t="shared" ca="1" si="201"/>
        <v>0</v>
      </c>
      <c r="DM212" s="114">
        <f t="shared" ca="1" si="201"/>
        <v>0</v>
      </c>
      <c r="DN212" s="114">
        <f t="shared" ca="1" si="201"/>
        <v>0</v>
      </c>
      <c r="DO212" s="114">
        <f t="shared" ca="1" si="201"/>
        <v>0</v>
      </c>
      <c r="DP212" s="114">
        <f t="shared" ca="1" si="201"/>
        <v>0</v>
      </c>
      <c r="DQ212" s="114">
        <f t="shared" ca="1" si="201"/>
        <v>0</v>
      </c>
      <c r="DR212" s="114">
        <f t="shared" ca="1" si="201"/>
        <v>0</v>
      </c>
      <c r="DS212" s="114">
        <f t="shared" ca="1" si="201"/>
        <v>0</v>
      </c>
      <c r="DT212" s="114">
        <f t="shared" ca="1" si="201"/>
        <v>0</v>
      </c>
      <c r="DU212" s="114">
        <f t="shared" ca="1" si="201"/>
        <v>0</v>
      </c>
      <c r="DV212" s="77"/>
    </row>
    <row r="213" spans="1:126" s="116" customFormat="1" x14ac:dyDescent="0.25">
      <c r="A213" s="995" t="s">
        <v>1032</v>
      </c>
      <c r="C213" s="66" t="s">
        <v>1109</v>
      </c>
      <c r="E213" s="1096">
        <f t="shared" ref="E213:E214" ca="1" si="202">SUM(G213:DU213)</f>
        <v>28063.994427499812</v>
      </c>
      <c r="G213" s="114">
        <f t="shared" ref="G213:AL213" ca="1" si="203">IF(G$208&gt;0,G$208,0)*G$25</f>
        <v>0</v>
      </c>
      <c r="H213" s="114">
        <f t="shared" ca="1" si="203"/>
        <v>7.3896444519050419E-13</v>
      </c>
      <c r="I213" s="114">
        <f t="shared" ca="1" si="203"/>
        <v>0</v>
      </c>
      <c r="J213" s="114">
        <f t="shared" ca="1" si="203"/>
        <v>0</v>
      </c>
      <c r="K213" s="114">
        <f t="shared" ca="1" si="203"/>
        <v>0</v>
      </c>
      <c r="L213" s="114">
        <f t="shared" ca="1" si="203"/>
        <v>0</v>
      </c>
      <c r="M213" s="114">
        <f t="shared" ca="1" si="203"/>
        <v>0</v>
      </c>
      <c r="N213" s="114">
        <f t="shared" ca="1" si="203"/>
        <v>1.3642420526593924E-12</v>
      </c>
      <c r="O213" s="114">
        <f t="shared" ca="1" si="203"/>
        <v>1.9554136088117957E-11</v>
      </c>
      <c r="P213" s="114">
        <f t="shared" ca="1" si="203"/>
        <v>1.3642420526593924E-12</v>
      </c>
      <c r="Q213" s="114">
        <f t="shared" ca="1" si="203"/>
        <v>0</v>
      </c>
      <c r="R213" s="114">
        <f t="shared" ca="1" si="203"/>
        <v>3583.7965976809573</v>
      </c>
      <c r="S213" s="114">
        <f t="shared" ca="1" si="203"/>
        <v>1604.079081919429</v>
      </c>
      <c r="T213" s="114">
        <f t="shared" ca="1" si="203"/>
        <v>870.31195863175708</v>
      </c>
      <c r="U213" s="114">
        <f t="shared" ca="1" si="203"/>
        <v>1604.079081919429</v>
      </c>
      <c r="V213" s="114">
        <f t="shared" ca="1" si="203"/>
        <v>1542.9318216454549</v>
      </c>
      <c r="W213" s="114">
        <f t="shared" ca="1" si="203"/>
        <v>1793.6355887687441</v>
      </c>
      <c r="X213" s="114">
        <f t="shared" ca="1" si="203"/>
        <v>0</v>
      </c>
      <c r="Y213" s="114">
        <f t="shared" ca="1" si="203"/>
        <v>1793.6355887687441</v>
      </c>
      <c r="Z213" s="114">
        <f t="shared" ca="1" si="203"/>
        <v>1793.6355887687441</v>
      </c>
      <c r="AA213" s="114">
        <f t="shared" ca="1" si="203"/>
        <v>1542.9318216454549</v>
      </c>
      <c r="AB213" s="114">
        <f t="shared" ca="1" si="203"/>
        <v>1793.6355887687441</v>
      </c>
      <c r="AC213" s="114">
        <f t="shared" ca="1" si="203"/>
        <v>1542.9318216454549</v>
      </c>
      <c r="AD213" s="114">
        <f t="shared" ca="1" si="203"/>
        <v>0</v>
      </c>
      <c r="AE213" s="114">
        <f t="shared" ca="1" si="203"/>
        <v>1793.635588768745</v>
      </c>
      <c r="AF213" s="114">
        <f t="shared" ca="1" si="203"/>
        <v>1292.2280545221693</v>
      </c>
      <c r="AG213" s="114">
        <f t="shared" ca="1" si="203"/>
        <v>1793.635588768745</v>
      </c>
      <c r="AH213" s="114">
        <f t="shared" ca="1" si="203"/>
        <v>1730.9596469879234</v>
      </c>
      <c r="AI213" s="114">
        <f t="shared" ca="1" si="203"/>
        <v>1987.9310082892925</v>
      </c>
      <c r="AJ213" s="114">
        <f t="shared" ca="1" si="203"/>
        <v>0</v>
      </c>
      <c r="AK213" s="114">
        <f t="shared" ca="1" si="203"/>
        <v>0</v>
      </c>
      <c r="AL213" s="114">
        <f t="shared" ca="1" si="203"/>
        <v>0</v>
      </c>
      <c r="AM213" s="114">
        <f t="shared" ref="AM213:BR213" ca="1" si="204">IF(AM$208&gt;0,AM$208,0)*AM$25</f>
        <v>0</v>
      </c>
      <c r="AN213" s="114">
        <f t="shared" ca="1" si="204"/>
        <v>0</v>
      </c>
      <c r="AO213" s="114">
        <f t="shared" ca="1" si="204"/>
        <v>0</v>
      </c>
      <c r="AP213" s="114">
        <f t="shared" ca="1" si="204"/>
        <v>0</v>
      </c>
      <c r="AQ213" s="114">
        <f t="shared" ca="1" si="204"/>
        <v>0</v>
      </c>
      <c r="AR213" s="114">
        <f t="shared" ca="1" si="204"/>
        <v>0</v>
      </c>
      <c r="AS213" s="114">
        <f t="shared" ca="1" si="204"/>
        <v>0</v>
      </c>
      <c r="AT213" s="114">
        <f t="shared" ca="1" si="204"/>
        <v>0</v>
      </c>
      <c r="AU213" s="114">
        <f t="shared" ca="1" si="204"/>
        <v>0</v>
      </c>
      <c r="AV213" s="114">
        <f t="shared" ca="1" si="204"/>
        <v>0</v>
      </c>
      <c r="AW213" s="114">
        <f t="shared" ca="1" si="204"/>
        <v>0</v>
      </c>
      <c r="AX213" s="114">
        <f t="shared" ca="1" si="204"/>
        <v>0</v>
      </c>
      <c r="AY213" s="114">
        <f t="shared" ca="1" si="204"/>
        <v>0</v>
      </c>
      <c r="AZ213" s="114">
        <f t="shared" ca="1" si="204"/>
        <v>0</v>
      </c>
      <c r="BA213" s="114">
        <f t="shared" ca="1" si="204"/>
        <v>0</v>
      </c>
      <c r="BB213" s="114">
        <f t="shared" ca="1" si="204"/>
        <v>0</v>
      </c>
      <c r="BC213" s="114">
        <f t="shared" ca="1" si="204"/>
        <v>0</v>
      </c>
      <c r="BD213" s="114">
        <f t="shared" ca="1" si="204"/>
        <v>0</v>
      </c>
      <c r="BE213" s="114">
        <f t="shared" ca="1" si="204"/>
        <v>0</v>
      </c>
      <c r="BF213" s="114">
        <f t="shared" ca="1" si="204"/>
        <v>0</v>
      </c>
      <c r="BG213" s="114">
        <f t="shared" ca="1" si="204"/>
        <v>0</v>
      </c>
      <c r="BH213" s="114">
        <f t="shared" ca="1" si="204"/>
        <v>0</v>
      </c>
      <c r="BI213" s="114">
        <f t="shared" ca="1" si="204"/>
        <v>0</v>
      </c>
      <c r="BJ213" s="114">
        <f t="shared" ca="1" si="204"/>
        <v>0</v>
      </c>
      <c r="BK213" s="114">
        <f t="shared" ca="1" si="204"/>
        <v>0</v>
      </c>
      <c r="BL213" s="114">
        <f t="shared" ca="1" si="204"/>
        <v>0</v>
      </c>
      <c r="BM213" s="114">
        <f t="shared" ca="1" si="204"/>
        <v>0</v>
      </c>
      <c r="BN213" s="114">
        <f t="shared" ca="1" si="204"/>
        <v>0</v>
      </c>
      <c r="BO213" s="114">
        <f t="shared" ca="1" si="204"/>
        <v>0</v>
      </c>
      <c r="BP213" s="114">
        <f t="shared" ca="1" si="204"/>
        <v>0</v>
      </c>
      <c r="BQ213" s="114">
        <f t="shared" ca="1" si="204"/>
        <v>0</v>
      </c>
      <c r="BR213" s="114">
        <f t="shared" ca="1" si="204"/>
        <v>0</v>
      </c>
      <c r="BS213" s="114">
        <f t="shared" ref="BS213:CX213" ca="1" si="205">IF(BS$208&gt;0,BS$208,0)*BS$25</f>
        <v>0</v>
      </c>
      <c r="BT213" s="114">
        <f t="shared" ca="1" si="205"/>
        <v>0</v>
      </c>
      <c r="BU213" s="114">
        <f t="shared" ca="1" si="205"/>
        <v>0</v>
      </c>
      <c r="BV213" s="114">
        <f t="shared" ca="1" si="205"/>
        <v>0</v>
      </c>
      <c r="BW213" s="114">
        <f t="shared" ca="1" si="205"/>
        <v>0</v>
      </c>
      <c r="BX213" s="114">
        <f t="shared" ca="1" si="205"/>
        <v>0</v>
      </c>
      <c r="BY213" s="114">
        <f t="shared" ca="1" si="205"/>
        <v>0</v>
      </c>
      <c r="BZ213" s="114">
        <f t="shared" ca="1" si="205"/>
        <v>0</v>
      </c>
      <c r="CA213" s="114">
        <f t="shared" ca="1" si="205"/>
        <v>0</v>
      </c>
      <c r="CB213" s="114">
        <f t="shared" ca="1" si="205"/>
        <v>0</v>
      </c>
      <c r="CC213" s="114">
        <f t="shared" ca="1" si="205"/>
        <v>0</v>
      </c>
      <c r="CD213" s="114">
        <f t="shared" ca="1" si="205"/>
        <v>0</v>
      </c>
      <c r="CE213" s="114">
        <f t="shared" ca="1" si="205"/>
        <v>0</v>
      </c>
      <c r="CF213" s="114">
        <f t="shared" ca="1" si="205"/>
        <v>0</v>
      </c>
      <c r="CG213" s="114">
        <f t="shared" ca="1" si="205"/>
        <v>0</v>
      </c>
      <c r="CH213" s="114">
        <f t="shared" ca="1" si="205"/>
        <v>0</v>
      </c>
      <c r="CI213" s="114">
        <f t="shared" ca="1" si="205"/>
        <v>0</v>
      </c>
      <c r="CJ213" s="114">
        <f t="shared" ca="1" si="205"/>
        <v>0</v>
      </c>
      <c r="CK213" s="114">
        <f t="shared" ca="1" si="205"/>
        <v>0</v>
      </c>
      <c r="CL213" s="114">
        <f t="shared" ca="1" si="205"/>
        <v>0</v>
      </c>
      <c r="CM213" s="114">
        <f t="shared" ca="1" si="205"/>
        <v>0</v>
      </c>
      <c r="CN213" s="114">
        <f t="shared" ca="1" si="205"/>
        <v>0</v>
      </c>
      <c r="CO213" s="114">
        <f t="shared" ca="1" si="205"/>
        <v>0</v>
      </c>
      <c r="CP213" s="114">
        <f t="shared" ca="1" si="205"/>
        <v>0</v>
      </c>
      <c r="CQ213" s="114">
        <f t="shared" ca="1" si="205"/>
        <v>0</v>
      </c>
      <c r="CR213" s="114">
        <f t="shared" ca="1" si="205"/>
        <v>0</v>
      </c>
      <c r="CS213" s="114">
        <f t="shared" ca="1" si="205"/>
        <v>0</v>
      </c>
      <c r="CT213" s="114">
        <f t="shared" ca="1" si="205"/>
        <v>0</v>
      </c>
      <c r="CU213" s="114">
        <f t="shared" ca="1" si="205"/>
        <v>0</v>
      </c>
      <c r="CV213" s="114">
        <f t="shared" ca="1" si="205"/>
        <v>0</v>
      </c>
      <c r="CW213" s="114">
        <f t="shared" ca="1" si="205"/>
        <v>0</v>
      </c>
      <c r="CX213" s="114">
        <f t="shared" ca="1" si="205"/>
        <v>0</v>
      </c>
      <c r="CY213" s="114">
        <f t="shared" ref="CY213:DU213" ca="1" si="206">IF(CY$208&gt;0,CY$208,0)*CY$25</f>
        <v>0</v>
      </c>
      <c r="CZ213" s="114">
        <f t="shared" ca="1" si="206"/>
        <v>0</v>
      </c>
      <c r="DA213" s="114">
        <f t="shared" ca="1" si="206"/>
        <v>0</v>
      </c>
      <c r="DB213" s="114">
        <f t="shared" ca="1" si="206"/>
        <v>0</v>
      </c>
      <c r="DC213" s="114">
        <f t="shared" ca="1" si="206"/>
        <v>0</v>
      </c>
      <c r="DD213" s="114">
        <f t="shared" ca="1" si="206"/>
        <v>0</v>
      </c>
      <c r="DE213" s="114">
        <f t="shared" ca="1" si="206"/>
        <v>0</v>
      </c>
      <c r="DF213" s="114">
        <f t="shared" ca="1" si="206"/>
        <v>0</v>
      </c>
      <c r="DG213" s="114">
        <f t="shared" ca="1" si="206"/>
        <v>0</v>
      </c>
      <c r="DH213" s="114">
        <f t="shared" ca="1" si="206"/>
        <v>0</v>
      </c>
      <c r="DI213" s="114">
        <f t="shared" ca="1" si="206"/>
        <v>0</v>
      </c>
      <c r="DJ213" s="114">
        <f t="shared" ca="1" si="206"/>
        <v>0</v>
      </c>
      <c r="DK213" s="114">
        <f t="shared" ca="1" si="206"/>
        <v>0</v>
      </c>
      <c r="DL213" s="114">
        <f t="shared" ca="1" si="206"/>
        <v>0</v>
      </c>
      <c r="DM213" s="114">
        <f t="shared" ca="1" si="206"/>
        <v>0</v>
      </c>
      <c r="DN213" s="114">
        <f t="shared" ca="1" si="206"/>
        <v>0</v>
      </c>
      <c r="DO213" s="114">
        <f t="shared" ca="1" si="206"/>
        <v>0</v>
      </c>
      <c r="DP213" s="114">
        <f t="shared" ca="1" si="206"/>
        <v>0</v>
      </c>
      <c r="DQ213" s="114">
        <f t="shared" ca="1" si="206"/>
        <v>0</v>
      </c>
      <c r="DR213" s="114">
        <f t="shared" ca="1" si="206"/>
        <v>0</v>
      </c>
      <c r="DS213" s="114">
        <f t="shared" ca="1" si="206"/>
        <v>0</v>
      </c>
      <c r="DT213" s="114">
        <f t="shared" ca="1" si="206"/>
        <v>0</v>
      </c>
      <c r="DU213" s="114">
        <f t="shared" ca="1" si="206"/>
        <v>0</v>
      </c>
      <c r="DV213" s="77"/>
    </row>
    <row r="214" spans="1:126" s="116" customFormat="1" x14ac:dyDescent="0.25">
      <c r="A214" s="995" t="s">
        <v>1032</v>
      </c>
      <c r="C214" s="116" t="s">
        <v>1108</v>
      </c>
      <c r="E214" s="1096">
        <f t="shared" ca="1" si="202"/>
        <v>-3555.9659175178326</v>
      </c>
      <c r="G214" s="114">
        <f t="shared" ref="G214:AL214" ca="1" si="207">IF(G$208&lt;=0,G$208,0)*G$25</f>
        <v>0</v>
      </c>
      <c r="H214" s="114">
        <f t="shared" ca="1" si="207"/>
        <v>0</v>
      </c>
      <c r="I214" s="114">
        <f t="shared" ca="1" si="207"/>
        <v>-2.6716406864579767E-12</v>
      </c>
      <c r="J214" s="114">
        <f t="shared" ca="1" si="207"/>
        <v>-1.1368683772161603E-13</v>
      </c>
      <c r="K214" s="114">
        <f t="shared" ca="1" si="207"/>
        <v>-1.1368683772161603E-12</v>
      </c>
      <c r="L214" s="114">
        <f t="shared" ca="1" si="207"/>
        <v>-5.9117155615240335E-12</v>
      </c>
      <c r="M214" s="114">
        <f t="shared" ca="1" si="207"/>
        <v>-8.6401996668428183E-12</v>
      </c>
      <c r="N214" s="114">
        <f t="shared" ca="1" si="207"/>
        <v>0</v>
      </c>
      <c r="O214" s="114">
        <f t="shared" ca="1" si="207"/>
        <v>0</v>
      </c>
      <c r="P214" s="114">
        <f t="shared" ca="1" si="207"/>
        <v>0</v>
      </c>
      <c r="Q214" s="114">
        <f t="shared" ca="1" si="207"/>
        <v>-4.5474735088646412E-13</v>
      </c>
      <c r="R214" s="114">
        <f t="shared" ca="1" si="207"/>
        <v>0</v>
      </c>
      <c r="S214" s="114">
        <f t="shared" ca="1" si="207"/>
        <v>0</v>
      </c>
      <c r="T214" s="114">
        <f t="shared" ca="1" si="207"/>
        <v>0</v>
      </c>
      <c r="U214" s="114">
        <f t="shared" ca="1" si="207"/>
        <v>0</v>
      </c>
      <c r="V214" s="114">
        <f t="shared" ca="1" si="207"/>
        <v>0</v>
      </c>
      <c r="W214" s="114">
        <f t="shared" ca="1" si="207"/>
        <v>0</v>
      </c>
      <c r="X214" s="114">
        <f t="shared" ca="1" si="207"/>
        <v>-154.09616202018947</v>
      </c>
      <c r="Y214" s="114">
        <f t="shared" ca="1" si="207"/>
        <v>0</v>
      </c>
      <c r="Z214" s="114">
        <f t="shared" ca="1" si="207"/>
        <v>0</v>
      </c>
      <c r="AA214" s="114">
        <f t="shared" ca="1" si="207"/>
        <v>0</v>
      </c>
      <c r="AB214" s="114">
        <f t="shared" ca="1" si="207"/>
        <v>0</v>
      </c>
      <c r="AC214" s="114">
        <f t="shared" ca="1" si="207"/>
        <v>0</v>
      </c>
      <c r="AD214" s="114">
        <f t="shared" ca="1" si="207"/>
        <v>-1282.9867102786247</v>
      </c>
      <c r="AE214" s="114">
        <f t="shared" ca="1" si="207"/>
        <v>0</v>
      </c>
      <c r="AF214" s="114">
        <f t="shared" ca="1" si="207"/>
        <v>0</v>
      </c>
      <c r="AG214" s="114">
        <f t="shared" ca="1" si="207"/>
        <v>0</v>
      </c>
      <c r="AH214" s="114">
        <f t="shared" ca="1" si="207"/>
        <v>0</v>
      </c>
      <c r="AI214" s="114">
        <f t="shared" ca="1" si="207"/>
        <v>0</v>
      </c>
      <c r="AJ214" s="114">
        <f t="shared" ca="1" si="207"/>
        <v>-2118.8830452189995</v>
      </c>
      <c r="AK214" s="114">
        <f t="shared" ca="1" si="207"/>
        <v>0</v>
      </c>
      <c r="AL214" s="114">
        <f t="shared" ca="1" si="207"/>
        <v>0</v>
      </c>
      <c r="AM214" s="114">
        <f t="shared" ref="AM214:BR214" ca="1" si="208">IF(AM$208&lt;=0,AM$208,0)*AM$25</f>
        <v>0</v>
      </c>
      <c r="AN214" s="114">
        <f t="shared" ca="1" si="208"/>
        <v>0</v>
      </c>
      <c r="AO214" s="114">
        <f t="shared" ca="1" si="208"/>
        <v>0</v>
      </c>
      <c r="AP214" s="114">
        <f t="shared" ca="1" si="208"/>
        <v>0</v>
      </c>
      <c r="AQ214" s="114">
        <f t="shared" ca="1" si="208"/>
        <v>0</v>
      </c>
      <c r="AR214" s="114">
        <f t="shared" ca="1" si="208"/>
        <v>0</v>
      </c>
      <c r="AS214" s="114">
        <f t="shared" ca="1" si="208"/>
        <v>0</v>
      </c>
      <c r="AT214" s="114">
        <f t="shared" ca="1" si="208"/>
        <v>0</v>
      </c>
      <c r="AU214" s="114">
        <f t="shared" ca="1" si="208"/>
        <v>0</v>
      </c>
      <c r="AV214" s="114">
        <f t="shared" ca="1" si="208"/>
        <v>0</v>
      </c>
      <c r="AW214" s="114">
        <f t="shared" ca="1" si="208"/>
        <v>0</v>
      </c>
      <c r="AX214" s="114">
        <f t="shared" ca="1" si="208"/>
        <v>0</v>
      </c>
      <c r="AY214" s="114">
        <f t="shared" ca="1" si="208"/>
        <v>0</v>
      </c>
      <c r="AZ214" s="114">
        <f t="shared" ca="1" si="208"/>
        <v>0</v>
      </c>
      <c r="BA214" s="114">
        <f t="shared" ca="1" si="208"/>
        <v>0</v>
      </c>
      <c r="BB214" s="114">
        <f t="shared" ca="1" si="208"/>
        <v>0</v>
      </c>
      <c r="BC214" s="114">
        <f t="shared" ca="1" si="208"/>
        <v>0</v>
      </c>
      <c r="BD214" s="114">
        <f t="shared" ca="1" si="208"/>
        <v>0</v>
      </c>
      <c r="BE214" s="114">
        <f t="shared" ca="1" si="208"/>
        <v>0</v>
      </c>
      <c r="BF214" s="114">
        <f t="shared" ca="1" si="208"/>
        <v>0</v>
      </c>
      <c r="BG214" s="114">
        <f t="shared" ca="1" si="208"/>
        <v>0</v>
      </c>
      <c r="BH214" s="114">
        <f t="shared" ca="1" si="208"/>
        <v>0</v>
      </c>
      <c r="BI214" s="114">
        <f t="shared" ca="1" si="208"/>
        <v>0</v>
      </c>
      <c r="BJ214" s="114">
        <f t="shared" ca="1" si="208"/>
        <v>0</v>
      </c>
      <c r="BK214" s="114">
        <f t="shared" ca="1" si="208"/>
        <v>0</v>
      </c>
      <c r="BL214" s="114">
        <f t="shared" ca="1" si="208"/>
        <v>0</v>
      </c>
      <c r="BM214" s="114">
        <f t="shared" ca="1" si="208"/>
        <v>0</v>
      </c>
      <c r="BN214" s="114">
        <f t="shared" ca="1" si="208"/>
        <v>0</v>
      </c>
      <c r="BO214" s="114">
        <f t="shared" ca="1" si="208"/>
        <v>0</v>
      </c>
      <c r="BP214" s="114">
        <f t="shared" ca="1" si="208"/>
        <v>0</v>
      </c>
      <c r="BQ214" s="114">
        <f t="shared" ca="1" si="208"/>
        <v>0</v>
      </c>
      <c r="BR214" s="114">
        <f t="shared" ca="1" si="208"/>
        <v>0</v>
      </c>
      <c r="BS214" s="114">
        <f t="shared" ref="BS214:CX214" ca="1" si="209">IF(BS$208&lt;=0,BS$208,0)*BS$25</f>
        <v>0</v>
      </c>
      <c r="BT214" s="114">
        <f t="shared" ca="1" si="209"/>
        <v>0</v>
      </c>
      <c r="BU214" s="114">
        <f t="shared" ca="1" si="209"/>
        <v>0</v>
      </c>
      <c r="BV214" s="114">
        <f t="shared" ca="1" si="209"/>
        <v>0</v>
      </c>
      <c r="BW214" s="114">
        <f t="shared" ca="1" si="209"/>
        <v>0</v>
      </c>
      <c r="BX214" s="114">
        <f t="shared" ca="1" si="209"/>
        <v>0</v>
      </c>
      <c r="BY214" s="114">
        <f t="shared" ca="1" si="209"/>
        <v>0</v>
      </c>
      <c r="BZ214" s="114">
        <f t="shared" ca="1" si="209"/>
        <v>0</v>
      </c>
      <c r="CA214" s="114">
        <f t="shared" ca="1" si="209"/>
        <v>0</v>
      </c>
      <c r="CB214" s="114">
        <f t="shared" ca="1" si="209"/>
        <v>0</v>
      </c>
      <c r="CC214" s="114">
        <f t="shared" ca="1" si="209"/>
        <v>0</v>
      </c>
      <c r="CD214" s="114">
        <f t="shared" ca="1" si="209"/>
        <v>0</v>
      </c>
      <c r="CE214" s="114">
        <f t="shared" ca="1" si="209"/>
        <v>0</v>
      </c>
      <c r="CF214" s="114">
        <f t="shared" ca="1" si="209"/>
        <v>0</v>
      </c>
      <c r="CG214" s="114">
        <f t="shared" ca="1" si="209"/>
        <v>0</v>
      </c>
      <c r="CH214" s="114">
        <f t="shared" ca="1" si="209"/>
        <v>0</v>
      </c>
      <c r="CI214" s="114">
        <f t="shared" ca="1" si="209"/>
        <v>0</v>
      </c>
      <c r="CJ214" s="114">
        <f t="shared" ca="1" si="209"/>
        <v>0</v>
      </c>
      <c r="CK214" s="114">
        <f t="shared" ca="1" si="209"/>
        <v>0</v>
      </c>
      <c r="CL214" s="114">
        <f t="shared" ca="1" si="209"/>
        <v>0</v>
      </c>
      <c r="CM214" s="114">
        <f t="shared" ca="1" si="209"/>
        <v>0</v>
      </c>
      <c r="CN214" s="114">
        <f t="shared" ca="1" si="209"/>
        <v>0</v>
      </c>
      <c r="CO214" s="114">
        <f t="shared" ca="1" si="209"/>
        <v>0</v>
      </c>
      <c r="CP214" s="114">
        <f t="shared" ca="1" si="209"/>
        <v>0</v>
      </c>
      <c r="CQ214" s="114">
        <f t="shared" ca="1" si="209"/>
        <v>0</v>
      </c>
      <c r="CR214" s="114">
        <f t="shared" ca="1" si="209"/>
        <v>0</v>
      </c>
      <c r="CS214" s="114">
        <f t="shared" ca="1" si="209"/>
        <v>0</v>
      </c>
      <c r="CT214" s="114">
        <f t="shared" ca="1" si="209"/>
        <v>0</v>
      </c>
      <c r="CU214" s="114">
        <f t="shared" ca="1" si="209"/>
        <v>0</v>
      </c>
      <c r="CV214" s="114">
        <f t="shared" ca="1" si="209"/>
        <v>0</v>
      </c>
      <c r="CW214" s="114">
        <f t="shared" ca="1" si="209"/>
        <v>0</v>
      </c>
      <c r="CX214" s="114">
        <f t="shared" ca="1" si="209"/>
        <v>0</v>
      </c>
      <c r="CY214" s="114">
        <f t="shared" ref="CY214:DU214" ca="1" si="210">IF(CY$208&lt;=0,CY$208,0)*CY$25</f>
        <v>0</v>
      </c>
      <c r="CZ214" s="114">
        <f t="shared" ca="1" si="210"/>
        <v>0</v>
      </c>
      <c r="DA214" s="114">
        <f t="shared" ca="1" si="210"/>
        <v>0</v>
      </c>
      <c r="DB214" s="114">
        <f t="shared" ca="1" si="210"/>
        <v>0</v>
      </c>
      <c r="DC214" s="114">
        <f t="shared" ca="1" si="210"/>
        <v>0</v>
      </c>
      <c r="DD214" s="114">
        <f t="shared" ca="1" si="210"/>
        <v>0</v>
      </c>
      <c r="DE214" s="114">
        <f t="shared" ca="1" si="210"/>
        <v>0</v>
      </c>
      <c r="DF214" s="114">
        <f t="shared" ca="1" si="210"/>
        <v>0</v>
      </c>
      <c r="DG214" s="114">
        <f t="shared" ca="1" si="210"/>
        <v>0</v>
      </c>
      <c r="DH214" s="114">
        <f t="shared" ca="1" si="210"/>
        <v>0</v>
      </c>
      <c r="DI214" s="114">
        <f t="shared" ca="1" si="210"/>
        <v>0</v>
      </c>
      <c r="DJ214" s="114">
        <f t="shared" ca="1" si="210"/>
        <v>0</v>
      </c>
      <c r="DK214" s="114">
        <f t="shared" ca="1" si="210"/>
        <v>0</v>
      </c>
      <c r="DL214" s="114">
        <f t="shared" ca="1" si="210"/>
        <v>0</v>
      </c>
      <c r="DM214" s="114">
        <f t="shared" ca="1" si="210"/>
        <v>0</v>
      </c>
      <c r="DN214" s="114">
        <f t="shared" ca="1" si="210"/>
        <v>0</v>
      </c>
      <c r="DO214" s="114">
        <f t="shared" ca="1" si="210"/>
        <v>0</v>
      </c>
      <c r="DP214" s="114">
        <f t="shared" ca="1" si="210"/>
        <v>0</v>
      </c>
      <c r="DQ214" s="114">
        <f t="shared" ca="1" si="210"/>
        <v>0</v>
      </c>
      <c r="DR214" s="114">
        <f t="shared" ca="1" si="210"/>
        <v>0</v>
      </c>
      <c r="DS214" s="114">
        <f t="shared" ca="1" si="210"/>
        <v>0</v>
      </c>
      <c r="DT214" s="114">
        <f t="shared" ca="1" si="210"/>
        <v>0</v>
      </c>
      <c r="DU214" s="114">
        <f t="shared" ca="1" si="210"/>
        <v>0</v>
      </c>
      <c r="DV214" s="77"/>
    </row>
    <row r="215" spans="1:126" s="988" customFormat="1" ht="18" customHeight="1" thickBot="1" x14ac:dyDescent="0.3">
      <c r="C215" s="987" t="s">
        <v>33</v>
      </c>
      <c r="E215" s="989"/>
      <c r="G215" s="117">
        <f ca="1">SUM(G212:G214)</f>
        <v>0</v>
      </c>
      <c r="H215" s="117">
        <f ca="1">SUM(H212:H214)</f>
        <v>7.3896444519050419E-13</v>
      </c>
      <c r="I215" s="117">
        <f t="shared" ref="I215:BT215" ca="1" si="211">SUM(I212:I214)</f>
        <v>-1.9326762412674725E-12</v>
      </c>
      <c r="J215" s="117">
        <f t="shared" ca="1" si="211"/>
        <v>-2.0463630789890885E-12</v>
      </c>
      <c r="K215" s="117">
        <f t="shared" ca="1" si="211"/>
        <v>-3.1832314562052488E-12</v>
      </c>
      <c r="L215" s="117">
        <f t="shared" ca="1" si="211"/>
        <v>-9.0949470177292824E-12</v>
      </c>
      <c r="M215" s="117">
        <f t="shared" ca="1" si="211"/>
        <v>-1.7735146684572101E-11</v>
      </c>
      <c r="N215" s="117">
        <f t="shared" ca="1" si="211"/>
        <v>-1.6370904631912708E-11</v>
      </c>
      <c r="O215" s="117">
        <f t="shared" ca="1" si="211"/>
        <v>3.1832314562052488E-12</v>
      </c>
      <c r="P215" s="117">
        <f t="shared" ca="1" si="211"/>
        <v>4.5474735088646412E-12</v>
      </c>
      <c r="Q215" s="117">
        <f t="shared" ca="1" si="211"/>
        <v>4.0927261579781771E-12</v>
      </c>
      <c r="R215" s="117">
        <f t="shared" ca="1" si="211"/>
        <v>3583.7965976809614</v>
      </c>
      <c r="S215" s="117">
        <f t="shared" ca="1" si="211"/>
        <v>5187.8756796003909</v>
      </c>
      <c r="T215" s="117">
        <f t="shared" ca="1" si="211"/>
        <v>6058.1876382321479</v>
      </c>
      <c r="U215" s="117">
        <f t="shared" ca="1" si="211"/>
        <v>7662.2667201515769</v>
      </c>
      <c r="V215" s="117">
        <f t="shared" ca="1" si="211"/>
        <v>9205.1985417970318</v>
      </c>
      <c r="W215" s="117">
        <f t="shared" ca="1" si="211"/>
        <v>10998.834130565776</v>
      </c>
      <c r="X215" s="117">
        <f t="shared" ca="1" si="211"/>
        <v>10844.737968545587</v>
      </c>
      <c r="Y215" s="117">
        <f t="shared" ca="1" si="211"/>
        <v>12638.373557314331</v>
      </c>
      <c r="Z215" s="117">
        <f t="shared" ca="1" si="211"/>
        <v>14432.009146083075</v>
      </c>
      <c r="AA215" s="117">
        <f t="shared" ca="1" si="211"/>
        <v>15974.940967728529</v>
      </c>
      <c r="AB215" s="117">
        <f t="shared" ca="1" si="211"/>
        <v>17768.576556497275</v>
      </c>
      <c r="AC215" s="117">
        <f t="shared" ca="1" si="211"/>
        <v>19311.508378142731</v>
      </c>
      <c r="AD215" s="117">
        <f t="shared" ca="1" si="211"/>
        <v>18028.521667864108</v>
      </c>
      <c r="AE215" s="117">
        <f t="shared" ca="1" si="211"/>
        <v>19822.157256632854</v>
      </c>
      <c r="AF215" s="117">
        <f t="shared" ca="1" si="211"/>
        <v>21114.385311155023</v>
      </c>
      <c r="AG215" s="117">
        <f t="shared" ca="1" si="211"/>
        <v>22908.020899923769</v>
      </c>
      <c r="AH215" s="117">
        <f t="shared" ca="1" si="211"/>
        <v>24638.980546911691</v>
      </c>
      <c r="AI215" s="117">
        <f t="shared" ca="1" si="211"/>
        <v>26626.911555200983</v>
      </c>
      <c r="AJ215" s="117">
        <f t="shared" ca="1" si="211"/>
        <v>24508.028509981981</v>
      </c>
      <c r="AK215" s="117">
        <f t="shared" ca="1" si="211"/>
        <v>0</v>
      </c>
      <c r="AL215" s="117">
        <f t="shared" ca="1" si="211"/>
        <v>0</v>
      </c>
      <c r="AM215" s="117">
        <f t="shared" ca="1" si="211"/>
        <v>0</v>
      </c>
      <c r="AN215" s="117">
        <f t="shared" ca="1" si="211"/>
        <v>0</v>
      </c>
      <c r="AO215" s="117">
        <f t="shared" ca="1" si="211"/>
        <v>0</v>
      </c>
      <c r="AP215" s="117">
        <f t="shared" ca="1" si="211"/>
        <v>0</v>
      </c>
      <c r="AQ215" s="117">
        <f t="shared" ca="1" si="211"/>
        <v>0</v>
      </c>
      <c r="AR215" s="117">
        <f t="shared" ca="1" si="211"/>
        <v>0</v>
      </c>
      <c r="AS215" s="117">
        <f t="shared" ca="1" si="211"/>
        <v>0</v>
      </c>
      <c r="AT215" s="117">
        <f t="shared" ca="1" si="211"/>
        <v>0</v>
      </c>
      <c r="AU215" s="117">
        <f t="shared" ca="1" si="211"/>
        <v>0</v>
      </c>
      <c r="AV215" s="117">
        <f t="shared" ca="1" si="211"/>
        <v>0</v>
      </c>
      <c r="AW215" s="117">
        <f t="shared" ca="1" si="211"/>
        <v>0</v>
      </c>
      <c r="AX215" s="117">
        <f t="shared" ca="1" si="211"/>
        <v>0</v>
      </c>
      <c r="AY215" s="117">
        <f t="shared" ca="1" si="211"/>
        <v>0</v>
      </c>
      <c r="AZ215" s="117">
        <f t="shared" ca="1" si="211"/>
        <v>0</v>
      </c>
      <c r="BA215" s="117">
        <f t="shared" ca="1" si="211"/>
        <v>0</v>
      </c>
      <c r="BB215" s="117">
        <f t="shared" ca="1" si="211"/>
        <v>0</v>
      </c>
      <c r="BC215" s="117">
        <f t="shared" ca="1" si="211"/>
        <v>0</v>
      </c>
      <c r="BD215" s="117">
        <f t="shared" ca="1" si="211"/>
        <v>0</v>
      </c>
      <c r="BE215" s="117">
        <f t="shared" ca="1" si="211"/>
        <v>0</v>
      </c>
      <c r="BF215" s="117">
        <f t="shared" ca="1" si="211"/>
        <v>0</v>
      </c>
      <c r="BG215" s="117">
        <f t="shared" ca="1" si="211"/>
        <v>0</v>
      </c>
      <c r="BH215" s="117">
        <f t="shared" ca="1" si="211"/>
        <v>0</v>
      </c>
      <c r="BI215" s="117">
        <f t="shared" ca="1" si="211"/>
        <v>0</v>
      </c>
      <c r="BJ215" s="117">
        <f t="shared" ca="1" si="211"/>
        <v>0</v>
      </c>
      <c r="BK215" s="117">
        <f t="shared" ca="1" si="211"/>
        <v>0</v>
      </c>
      <c r="BL215" s="117">
        <f t="shared" ca="1" si="211"/>
        <v>0</v>
      </c>
      <c r="BM215" s="117">
        <f t="shared" ca="1" si="211"/>
        <v>0</v>
      </c>
      <c r="BN215" s="117">
        <f t="shared" ca="1" si="211"/>
        <v>0</v>
      </c>
      <c r="BO215" s="117">
        <f t="shared" ca="1" si="211"/>
        <v>0</v>
      </c>
      <c r="BP215" s="117">
        <f t="shared" ca="1" si="211"/>
        <v>0</v>
      </c>
      <c r="BQ215" s="117">
        <f t="shared" ca="1" si="211"/>
        <v>0</v>
      </c>
      <c r="BR215" s="117">
        <f t="shared" ca="1" si="211"/>
        <v>0</v>
      </c>
      <c r="BS215" s="117">
        <f t="shared" ca="1" si="211"/>
        <v>0</v>
      </c>
      <c r="BT215" s="117">
        <f t="shared" ca="1" si="211"/>
        <v>0</v>
      </c>
      <c r="BU215" s="117">
        <f t="shared" ref="BU215:DU215" ca="1" si="212">SUM(BU212:BU214)</f>
        <v>0</v>
      </c>
      <c r="BV215" s="117">
        <f t="shared" ca="1" si="212"/>
        <v>0</v>
      </c>
      <c r="BW215" s="117">
        <f t="shared" ca="1" si="212"/>
        <v>0</v>
      </c>
      <c r="BX215" s="117">
        <f t="shared" ca="1" si="212"/>
        <v>0</v>
      </c>
      <c r="BY215" s="117">
        <f t="shared" ca="1" si="212"/>
        <v>0</v>
      </c>
      <c r="BZ215" s="117">
        <f t="shared" ca="1" si="212"/>
        <v>0</v>
      </c>
      <c r="CA215" s="117">
        <f t="shared" ca="1" si="212"/>
        <v>0</v>
      </c>
      <c r="CB215" s="117">
        <f t="shared" ca="1" si="212"/>
        <v>0</v>
      </c>
      <c r="CC215" s="117">
        <f t="shared" ca="1" si="212"/>
        <v>0</v>
      </c>
      <c r="CD215" s="117">
        <f t="shared" ca="1" si="212"/>
        <v>0</v>
      </c>
      <c r="CE215" s="117">
        <f t="shared" ca="1" si="212"/>
        <v>0</v>
      </c>
      <c r="CF215" s="117">
        <f t="shared" ca="1" si="212"/>
        <v>0</v>
      </c>
      <c r="CG215" s="117">
        <f t="shared" ca="1" si="212"/>
        <v>0</v>
      </c>
      <c r="CH215" s="117">
        <f t="shared" ca="1" si="212"/>
        <v>0</v>
      </c>
      <c r="CI215" s="117">
        <f t="shared" ca="1" si="212"/>
        <v>0</v>
      </c>
      <c r="CJ215" s="117">
        <f t="shared" ca="1" si="212"/>
        <v>0</v>
      </c>
      <c r="CK215" s="117">
        <f t="shared" ca="1" si="212"/>
        <v>0</v>
      </c>
      <c r="CL215" s="117">
        <f t="shared" ca="1" si="212"/>
        <v>0</v>
      </c>
      <c r="CM215" s="117">
        <f t="shared" ca="1" si="212"/>
        <v>0</v>
      </c>
      <c r="CN215" s="117">
        <f t="shared" ca="1" si="212"/>
        <v>0</v>
      </c>
      <c r="CO215" s="117">
        <f t="shared" ca="1" si="212"/>
        <v>0</v>
      </c>
      <c r="CP215" s="117">
        <f t="shared" ca="1" si="212"/>
        <v>0</v>
      </c>
      <c r="CQ215" s="117">
        <f t="shared" ca="1" si="212"/>
        <v>0</v>
      </c>
      <c r="CR215" s="117">
        <f t="shared" ca="1" si="212"/>
        <v>0</v>
      </c>
      <c r="CS215" s="117">
        <f t="shared" ca="1" si="212"/>
        <v>0</v>
      </c>
      <c r="CT215" s="117">
        <f t="shared" ca="1" si="212"/>
        <v>0</v>
      </c>
      <c r="CU215" s="117">
        <f t="shared" ca="1" si="212"/>
        <v>0</v>
      </c>
      <c r="CV215" s="117">
        <f t="shared" ca="1" si="212"/>
        <v>0</v>
      </c>
      <c r="CW215" s="117">
        <f t="shared" ca="1" si="212"/>
        <v>0</v>
      </c>
      <c r="CX215" s="117">
        <f t="shared" ca="1" si="212"/>
        <v>0</v>
      </c>
      <c r="CY215" s="117">
        <f t="shared" ca="1" si="212"/>
        <v>0</v>
      </c>
      <c r="CZ215" s="117">
        <f t="shared" ca="1" si="212"/>
        <v>0</v>
      </c>
      <c r="DA215" s="117">
        <f t="shared" ca="1" si="212"/>
        <v>0</v>
      </c>
      <c r="DB215" s="117">
        <f t="shared" ca="1" si="212"/>
        <v>0</v>
      </c>
      <c r="DC215" s="117">
        <f t="shared" ca="1" si="212"/>
        <v>0</v>
      </c>
      <c r="DD215" s="117">
        <f t="shared" ca="1" si="212"/>
        <v>0</v>
      </c>
      <c r="DE215" s="117">
        <f t="shared" ca="1" si="212"/>
        <v>0</v>
      </c>
      <c r="DF215" s="117">
        <f t="shared" ca="1" si="212"/>
        <v>0</v>
      </c>
      <c r="DG215" s="117">
        <f t="shared" ca="1" si="212"/>
        <v>0</v>
      </c>
      <c r="DH215" s="117">
        <f t="shared" ca="1" si="212"/>
        <v>0</v>
      </c>
      <c r="DI215" s="117">
        <f t="shared" ca="1" si="212"/>
        <v>0</v>
      </c>
      <c r="DJ215" s="117">
        <f t="shared" ca="1" si="212"/>
        <v>0</v>
      </c>
      <c r="DK215" s="117">
        <f t="shared" ca="1" si="212"/>
        <v>0</v>
      </c>
      <c r="DL215" s="117">
        <f t="shared" ca="1" si="212"/>
        <v>0</v>
      </c>
      <c r="DM215" s="117">
        <f t="shared" ca="1" si="212"/>
        <v>0</v>
      </c>
      <c r="DN215" s="117">
        <f t="shared" ca="1" si="212"/>
        <v>0</v>
      </c>
      <c r="DO215" s="117">
        <f t="shared" ca="1" si="212"/>
        <v>0</v>
      </c>
      <c r="DP215" s="117">
        <f t="shared" ca="1" si="212"/>
        <v>0</v>
      </c>
      <c r="DQ215" s="117">
        <f t="shared" ca="1" si="212"/>
        <v>0</v>
      </c>
      <c r="DR215" s="117">
        <f t="shared" ca="1" si="212"/>
        <v>0</v>
      </c>
      <c r="DS215" s="117">
        <f t="shared" ca="1" si="212"/>
        <v>0</v>
      </c>
      <c r="DT215" s="117">
        <f t="shared" ca="1" si="212"/>
        <v>0</v>
      </c>
      <c r="DU215" s="117">
        <f t="shared" ca="1" si="212"/>
        <v>0</v>
      </c>
      <c r="DV215" s="77"/>
    </row>
    <row r="216" spans="1:126" s="991" customFormat="1" ht="8.4499999999999993" hidden="1" customHeight="1" outlineLevel="1" thickTop="1" x14ac:dyDescent="0.15">
      <c r="C216" s="992"/>
      <c r="E216" s="993"/>
      <c r="G216" s="994"/>
      <c r="H216" s="994"/>
      <c r="I216" s="994"/>
      <c r="J216" s="994"/>
      <c r="K216" s="994"/>
      <c r="L216" s="994"/>
      <c r="M216" s="994"/>
      <c r="N216" s="994"/>
      <c r="O216" s="994"/>
      <c r="P216" s="994"/>
      <c r="Q216" s="994"/>
      <c r="R216" s="994"/>
      <c r="S216" s="994"/>
      <c r="T216" s="994"/>
      <c r="U216" s="994"/>
      <c r="V216" s="994"/>
      <c r="W216" s="994"/>
      <c r="X216" s="994"/>
      <c r="Y216" s="994"/>
      <c r="Z216" s="994"/>
      <c r="AA216" s="994"/>
      <c r="AB216" s="994"/>
      <c r="AC216" s="994"/>
      <c r="AD216" s="994"/>
      <c r="AE216" s="994"/>
      <c r="AF216" s="994"/>
      <c r="AG216" s="994"/>
      <c r="AH216" s="994"/>
      <c r="AI216" s="994"/>
      <c r="AJ216" s="994"/>
      <c r="AK216" s="994"/>
      <c r="AL216" s="994"/>
      <c r="AM216" s="994"/>
      <c r="AN216" s="994"/>
      <c r="AO216" s="994"/>
      <c r="AP216" s="994"/>
      <c r="AQ216" s="994"/>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c r="BW216" s="994"/>
      <c r="BX216" s="994"/>
      <c r="BY216" s="994"/>
      <c r="BZ216" s="994"/>
      <c r="CA216" s="994"/>
      <c r="CB216" s="994"/>
      <c r="CC216" s="994"/>
      <c r="CD216" s="994"/>
      <c r="CE216" s="994"/>
      <c r="CF216" s="994"/>
      <c r="CG216" s="994"/>
      <c r="CH216" s="994"/>
      <c r="CI216" s="994"/>
      <c r="CJ216" s="994"/>
      <c r="CK216" s="994"/>
      <c r="CL216" s="994"/>
      <c r="CM216" s="994"/>
      <c r="CN216" s="994"/>
      <c r="CO216" s="994"/>
      <c r="CP216" s="994"/>
      <c r="CQ216" s="994"/>
      <c r="CR216" s="994"/>
      <c r="CS216" s="994"/>
      <c r="CT216" s="994"/>
      <c r="CU216" s="994"/>
      <c r="CV216" s="994"/>
      <c r="CW216" s="994"/>
      <c r="CX216" s="994"/>
      <c r="CY216" s="994"/>
      <c r="CZ216" s="994"/>
      <c r="DA216" s="994"/>
      <c r="DB216" s="994"/>
      <c r="DC216" s="994"/>
      <c r="DD216" s="994"/>
      <c r="DE216" s="994"/>
      <c r="DF216" s="994"/>
      <c r="DG216" s="994"/>
      <c r="DH216" s="994"/>
      <c r="DI216" s="994"/>
      <c r="DJ216" s="994"/>
      <c r="DK216" s="994"/>
      <c r="DL216" s="994"/>
      <c r="DM216" s="994"/>
      <c r="DN216" s="994"/>
      <c r="DO216" s="994"/>
      <c r="DP216" s="994"/>
      <c r="DQ216" s="994"/>
      <c r="DR216" s="994"/>
      <c r="DS216" s="994"/>
      <c r="DT216" s="994"/>
      <c r="DU216" s="994"/>
      <c r="DV216" s="102"/>
    </row>
    <row r="217" spans="1:126" s="147" customFormat="1" ht="21" hidden="1" outlineLevel="1" x14ac:dyDescent="0.4">
      <c r="A217" s="69" t="s">
        <v>1039</v>
      </c>
      <c r="B217" s="70"/>
      <c r="C217" s="70"/>
      <c r="D217" s="70"/>
      <c r="E217" s="70"/>
      <c r="F217" s="70"/>
      <c r="G217" s="71"/>
      <c r="H217" s="71"/>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81"/>
    </row>
    <row r="218" spans="1:126" s="190" customFormat="1" ht="5.45" hidden="1" outlineLevel="1" x14ac:dyDescent="0.15">
      <c r="B218" s="656"/>
      <c r="C218" s="218"/>
      <c r="D218" s="218"/>
      <c r="E218" s="218"/>
      <c r="F218" s="218"/>
      <c r="G218" s="779"/>
      <c r="H218" s="779"/>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c r="CJ218" s="218"/>
      <c r="CK218" s="218"/>
      <c r="CL218" s="218"/>
      <c r="CM218" s="218"/>
      <c r="CN218" s="218"/>
      <c r="CO218" s="218"/>
      <c r="CP218" s="218"/>
      <c r="CQ218" s="218"/>
      <c r="CR218" s="218"/>
      <c r="CS218" s="218"/>
      <c r="CT218" s="218"/>
      <c r="CU218" s="218"/>
      <c r="CV218" s="218"/>
      <c r="CW218" s="218"/>
      <c r="CX218" s="218"/>
      <c r="CY218" s="218"/>
      <c r="CZ218" s="218"/>
      <c r="DA218" s="218"/>
      <c r="DB218" s="218"/>
      <c r="DC218" s="218"/>
      <c r="DD218" s="218"/>
      <c r="DE218" s="218"/>
      <c r="DF218" s="218"/>
      <c r="DG218" s="218"/>
      <c r="DH218" s="218"/>
      <c r="DI218" s="218"/>
      <c r="DJ218" s="218"/>
      <c r="DK218" s="218"/>
      <c r="DL218" s="218"/>
      <c r="DM218" s="218"/>
      <c r="DN218" s="218"/>
      <c r="DO218" s="218"/>
      <c r="DP218" s="218"/>
      <c r="DQ218" s="218"/>
      <c r="DR218" s="218"/>
      <c r="DS218" s="218"/>
      <c r="DT218" s="218"/>
      <c r="DU218" s="218"/>
    </row>
    <row r="219" spans="1:126" s="81" customFormat="1" ht="14.45" hidden="1" outlineLevel="1" x14ac:dyDescent="0.3">
      <c r="B219" s="115" t="s">
        <v>1025</v>
      </c>
      <c r="C219" s="207"/>
      <c r="DV219" s="66"/>
    </row>
    <row r="220" spans="1:126" s="81" customFormat="1" ht="14.45" hidden="1" outlineLevel="1" x14ac:dyDescent="0.3">
      <c r="C220" s="207" t="s">
        <v>72</v>
      </c>
      <c r="E220" s="1096">
        <f t="shared" ref="E220:E222" si="213">SUM(G220:DU220)</f>
        <v>-285271.02735021512</v>
      </c>
      <c r="G220" s="114">
        <f>IFERROR(INDEX('Financial calcs'!$F$220:$CG$220,MATCH('Monthly financials'!G$20,'Financial calcs'!$F$16:$CG$16,0)),0)</f>
        <v>0</v>
      </c>
      <c r="H220" s="114">
        <f>IFERROR(INDEX('Financial calcs'!$F$220:$CG$220,MATCH('Monthly financials'!H$20,'Financial calcs'!$F$16:$CG$16,0)),0)</f>
        <v>0</v>
      </c>
      <c r="I220" s="114">
        <f>IFERROR(INDEX('Financial calcs'!$F$220:$CG$220,MATCH('Monthly financials'!I$20,'Financial calcs'!$F$16:$CG$16,0)),0)</f>
        <v>0</v>
      </c>
      <c r="J220" s="114">
        <f>IFERROR(INDEX('Financial calcs'!$F$220:$CG$220,MATCH('Monthly financials'!J$20,'Financial calcs'!$F$16:$CG$16,0)),0)</f>
        <v>0</v>
      </c>
      <c r="K220" s="114">
        <f>IFERROR(INDEX('Financial calcs'!$F$220:$CG$220,MATCH('Monthly financials'!K$20,'Financial calcs'!$F$16:$CG$16,0)),0)</f>
        <v>0</v>
      </c>
      <c r="L220" s="114">
        <f>IFERROR(INDEX('Financial calcs'!$F$220:$CG$220,MATCH('Monthly financials'!L$20,'Financial calcs'!$F$16:$CG$16,0)),0)</f>
        <v>0</v>
      </c>
      <c r="M220" s="114">
        <f>IFERROR(INDEX('Financial calcs'!$F$220:$CG$220,MATCH('Monthly financials'!M$20,'Financial calcs'!$F$16:$CG$16,0)),0)</f>
        <v>0</v>
      </c>
      <c r="N220" s="114">
        <f>IFERROR(INDEX('Financial calcs'!$F$220:$CG$220,MATCH('Monthly financials'!N$20,'Financial calcs'!$F$16:$CG$16,0)),0)</f>
        <v>0</v>
      </c>
      <c r="O220" s="114">
        <f>IFERROR(INDEX('Financial calcs'!$F$220:$CG$220,MATCH('Monthly financials'!O$20,'Financial calcs'!$F$16:$CG$16,0)),0)</f>
        <v>0</v>
      </c>
      <c r="P220" s="114">
        <f>IFERROR(INDEX('Financial calcs'!$F$220:$CG$220,MATCH('Monthly financials'!P$20,'Financial calcs'!$F$16:$CG$16,0)),0)</f>
        <v>0</v>
      </c>
      <c r="Q220" s="114">
        <f>IFERROR(INDEX('Financial calcs'!$F$220:$CG$220,MATCH('Monthly financials'!Q$20,'Financial calcs'!$F$16:$CG$16,0)),0)</f>
        <v>0</v>
      </c>
      <c r="R220" s="114">
        <f>IFERROR(INDEX('Financial calcs'!$F$220:$CG$220,MATCH('Monthly financials'!R$20,'Financial calcs'!$F$16:$CG$16,0)),0)</f>
        <v>0</v>
      </c>
      <c r="S220" s="114">
        <f>IFERROR(INDEX('Financial calcs'!$F$220:$CG$220,MATCH('Monthly financials'!S$20,'Financial calcs'!$F$16:$CG$16,0)),0)</f>
        <v>0</v>
      </c>
      <c r="T220" s="114">
        <f>IFERROR(INDEX('Financial calcs'!$F$220:$CG$220,MATCH('Monthly financials'!T$20,'Financial calcs'!$F$16:$CG$16,0)),0)</f>
        <v>0</v>
      </c>
      <c r="U220" s="114">
        <f>IFERROR(INDEX('Financial calcs'!$F$220:$CG$220,MATCH('Monthly financials'!U$20,'Financial calcs'!$F$16:$CG$16,0)),0)</f>
        <v>0</v>
      </c>
      <c r="V220" s="114">
        <f>IFERROR(INDEX('Financial calcs'!$F$220:$CG$220,MATCH('Monthly financials'!V$20,'Financial calcs'!$F$16:$CG$16,0)),0)</f>
        <v>0</v>
      </c>
      <c r="W220" s="114">
        <f>IFERROR(INDEX('Financial calcs'!$F$220:$CG$220,MATCH('Monthly financials'!W$20,'Financial calcs'!$F$16:$CG$16,0)),0)</f>
        <v>0</v>
      </c>
      <c r="X220" s="114">
        <f>IFERROR(INDEX('Financial calcs'!$F$220:$CG$220,MATCH('Monthly financials'!X$20,'Financial calcs'!$F$16:$CG$16,0)),0)</f>
        <v>-20902.170323178205</v>
      </c>
      <c r="Y220" s="114">
        <f>IFERROR(INDEX('Financial calcs'!$F$220:$CG$220,MATCH('Monthly financials'!Y$20,'Financial calcs'!$F$16:$CG$16,0)),0)</f>
        <v>0</v>
      </c>
      <c r="Z220" s="114">
        <f>IFERROR(INDEX('Financial calcs'!$F$220:$CG$220,MATCH('Monthly financials'!Z$20,'Financial calcs'!$F$16:$CG$16,0)),0)</f>
        <v>0</v>
      </c>
      <c r="AA220" s="114">
        <f>IFERROR(INDEX('Financial calcs'!$F$220:$CG$220,MATCH('Monthly financials'!AA$20,'Financial calcs'!$F$16:$CG$16,0)),0)</f>
        <v>0</v>
      </c>
      <c r="AB220" s="114">
        <f>IFERROR(INDEX('Financial calcs'!$F$220:$CG$220,MATCH('Monthly financials'!AB$20,'Financial calcs'!$F$16:$CG$16,0)),0)</f>
        <v>0</v>
      </c>
      <c r="AC220" s="114">
        <f>IFERROR(INDEX('Financial calcs'!$F$220:$CG$220,MATCH('Monthly financials'!AC$20,'Financial calcs'!$F$16:$CG$16,0)),0)</f>
        <v>0</v>
      </c>
      <c r="AD220" s="114">
        <f>IFERROR(INDEX('Financial calcs'!$F$220:$CG$220,MATCH('Monthly financials'!AD$20,'Financial calcs'!$F$16:$CG$16,0)),0)</f>
        <v>-20459.703149944246</v>
      </c>
      <c r="AE220" s="114">
        <f>IFERROR(INDEX('Financial calcs'!$F$220:$CG$220,MATCH('Monthly financials'!AE$20,'Financial calcs'!$F$16:$CG$16,0)),0)</f>
        <v>0</v>
      </c>
      <c r="AF220" s="114">
        <f>IFERROR(INDEX('Financial calcs'!$F$220:$CG$220,MATCH('Monthly financials'!AF$20,'Financial calcs'!$F$16:$CG$16,0)),0)</f>
        <v>0</v>
      </c>
      <c r="AG220" s="114">
        <f>IFERROR(INDEX('Financial calcs'!$F$220:$CG$220,MATCH('Monthly financials'!AG$20,'Financial calcs'!$F$16:$CG$16,0)),0)</f>
        <v>0</v>
      </c>
      <c r="AH220" s="114">
        <f>IFERROR(INDEX('Financial calcs'!$F$220:$CG$220,MATCH('Monthly financials'!AH$20,'Financial calcs'!$F$16:$CG$16,0)),0)</f>
        <v>0</v>
      </c>
      <c r="AI220" s="114">
        <f>IFERROR(INDEX('Financial calcs'!$F$220:$CG$220,MATCH('Monthly financials'!AI$20,'Financial calcs'!$F$16:$CG$16,0)),0)</f>
        <v>0</v>
      </c>
      <c r="AJ220" s="114">
        <f>IFERROR(INDEX('Financial calcs'!$F$220:$CG$220,MATCH('Monthly financials'!AJ$20,'Financial calcs'!$F$16:$CG$16,0)),0)</f>
        <v>-20004.155313429754</v>
      </c>
      <c r="AK220" s="114">
        <f>IFERROR(INDEX('Financial calcs'!$F$220:$CG$220,MATCH('Monthly financials'!AK$20,'Financial calcs'!$F$16:$CG$16,0)),0)</f>
        <v>0</v>
      </c>
      <c r="AL220" s="114">
        <f>IFERROR(INDEX('Financial calcs'!$F$220:$CG$220,MATCH('Monthly financials'!AL$20,'Financial calcs'!$F$16:$CG$16,0)),0)</f>
        <v>0</v>
      </c>
      <c r="AM220" s="114">
        <f>IFERROR(INDEX('Financial calcs'!$F$220:$CG$220,MATCH('Monthly financials'!AM$20,'Financial calcs'!$F$16:$CG$16,0)),0)</f>
        <v>0</v>
      </c>
      <c r="AN220" s="114">
        <f>IFERROR(INDEX('Financial calcs'!$F$220:$CG$220,MATCH('Monthly financials'!AN$20,'Financial calcs'!$F$16:$CG$16,0)),0)</f>
        <v>0</v>
      </c>
      <c r="AO220" s="114">
        <f>IFERROR(INDEX('Financial calcs'!$F$220:$CG$220,MATCH('Monthly financials'!AO$20,'Financial calcs'!$F$16:$CG$16,0)),0)</f>
        <v>0</v>
      </c>
      <c r="AP220" s="114">
        <f>IFERROR(INDEX('Financial calcs'!$F$220:$CG$220,MATCH('Monthly financials'!AP$20,'Financial calcs'!$F$16:$CG$16,0)),0)</f>
        <v>-19535.14010980176</v>
      </c>
      <c r="AQ220" s="114">
        <f>IFERROR(INDEX('Financial calcs'!$F$220:$CG$220,MATCH('Monthly financials'!AQ$20,'Financial calcs'!$F$16:$CG$16,0)),0)</f>
        <v>0</v>
      </c>
      <c r="AR220" s="114">
        <f>IFERROR(INDEX('Financial calcs'!$F$220:$CG$220,MATCH('Monthly financials'!AR$20,'Financial calcs'!$F$16:$CG$16,0)),0)</f>
        <v>0</v>
      </c>
      <c r="AS220" s="114">
        <f>IFERROR(INDEX('Financial calcs'!$F$220:$CG$220,MATCH('Monthly financials'!AS$20,'Financial calcs'!$F$16:$CG$16,0)),0)</f>
        <v>0</v>
      </c>
      <c r="AT220" s="114">
        <f>IFERROR(INDEX('Financial calcs'!$F$220:$CG$220,MATCH('Monthly financials'!AT$20,'Financial calcs'!$F$16:$CG$16,0)),0)</f>
        <v>0</v>
      </c>
      <c r="AU220" s="114">
        <f>IFERROR(INDEX('Financial calcs'!$F$220:$CG$220,MATCH('Monthly financials'!AU$20,'Financial calcs'!$F$16:$CG$16,0)),0)</f>
        <v>0</v>
      </c>
      <c r="AV220" s="114">
        <f>IFERROR(INDEX('Financial calcs'!$F$220:$CG$220,MATCH('Monthly financials'!AV$20,'Financial calcs'!$F$16:$CG$16,0)),0)</f>
        <v>-19052.259403096403</v>
      </c>
      <c r="AW220" s="114">
        <f>IFERROR(INDEX('Financial calcs'!$F$220:$CG$220,MATCH('Monthly financials'!AW$20,'Financial calcs'!$F$16:$CG$16,0)),0)</f>
        <v>0</v>
      </c>
      <c r="AX220" s="114">
        <f>IFERROR(INDEX('Financial calcs'!$F$220:$CG$220,MATCH('Monthly financials'!AX$20,'Financial calcs'!$F$16:$CG$16,0)),0)</f>
        <v>0</v>
      </c>
      <c r="AY220" s="114">
        <f>IFERROR(INDEX('Financial calcs'!$F$220:$CG$220,MATCH('Monthly financials'!AY$20,'Financial calcs'!$F$16:$CG$16,0)),0)</f>
        <v>0</v>
      </c>
      <c r="AZ220" s="114">
        <f>IFERROR(INDEX('Financial calcs'!$F$220:$CG$220,MATCH('Monthly financials'!AZ$20,'Financial calcs'!$F$16:$CG$16,0)),0)</f>
        <v>0</v>
      </c>
      <c r="BA220" s="114">
        <f>IFERROR(INDEX('Financial calcs'!$F$220:$CG$220,MATCH('Monthly financials'!BA$20,'Financial calcs'!$F$16:$CG$16,0)),0)</f>
        <v>0</v>
      </c>
      <c r="BB220" s="114">
        <f>IFERROR(INDEX('Financial calcs'!$F$220:$CG$220,MATCH('Monthly financials'!BB$20,'Financial calcs'!$F$16:$CG$16,0)),0)</f>
        <v>-18555.103287250724</v>
      </c>
      <c r="BC220" s="114">
        <f>IFERROR(INDEX('Financial calcs'!$F$220:$CG$220,MATCH('Monthly financials'!BC$20,'Financial calcs'!$F$16:$CG$16,0)),0)</f>
        <v>0</v>
      </c>
      <c r="BD220" s="114">
        <f>IFERROR(INDEX('Financial calcs'!$F$220:$CG$220,MATCH('Monthly financials'!BD$20,'Financial calcs'!$F$16:$CG$16,0)),0)</f>
        <v>0</v>
      </c>
      <c r="BE220" s="114">
        <f>IFERROR(INDEX('Financial calcs'!$F$220:$CG$220,MATCH('Monthly financials'!BE$20,'Financial calcs'!$F$16:$CG$16,0)),0)</f>
        <v>0</v>
      </c>
      <c r="BF220" s="114">
        <f>IFERROR(INDEX('Financial calcs'!$F$220:$CG$220,MATCH('Monthly financials'!BF$20,'Financial calcs'!$F$16:$CG$16,0)),0)</f>
        <v>0</v>
      </c>
      <c r="BG220" s="114">
        <f>IFERROR(INDEX('Financial calcs'!$F$220:$CG$220,MATCH('Monthly financials'!BG$20,'Financial calcs'!$F$16:$CG$16,0)),0)</f>
        <v>0</v>
      </c>
      <c r="BH220" s="114">
        <f>IFERROR(INDEX('Financial calcs'!$F$220:$CG$220,MATCH('Monthly financials'!BH$20,'Financial calcs'!$F$16:$CG$16,0)),0)</f>
        <v>-18043.249738143044</v>
      </c>
      <c r="BI220" s="114">
        <f>IFERROR(INDEX('Financial calcs'!$F$220:$CG$220,MATCH('Monthly financials'!BI$20,'Financial calcs'!$F$16:$CG$16,0)),0)</f>
        <v>0</v>
      </c>
      <c r="BJ220" s="114">
        <f>IFERROR(INDEX('Financial calcs'!$F$220:$CG$220,MATCH('Monthly financials'!BJ$20,'Financial calcs'!$F$16:$CG$16,0)),0)</f>
        <v>0</v>
      </c>
      <c r="BK220" s="114">
        <f>IFERROR(INDEX('Financial calcs'!$F$220:$CG$220,MATCH('Monthly financials'!BK$20,'Financial calcs'!$F$16:$CG$16,0)),0)</f>
        <v>0</v>
      </c>
      <c r="BL220" s="114">
        <f>IFERROR(INDEX('Financial calcs'!$F$220:$CG$220,MATCH('Monthly financials'!BL$20,'Financial calcs'!$F$16:$CG$16,0)),0)</f>
        <v>0</v>
      </c>
      <c r="BM220" s="114">
        <f>IFERROR(INDEX('Financial calcs'!$F$220:$CG$220,MATCH('Monthly financials'!BM$20,'Financial calcs'!$F$16:$CG$16,0)),0)</f>
        <v>0</v>
      </c>
      <c r="BN220" s="114">
        <f>IFERROR(INDEX('Financial calcs'!$F$220:$CG$220,MATCH('Monthly financials'!BN$20,'Financial calcs'!$F$16:$CG$16,0)),0)</f>
        <v>-17516.264255346628</v>
      </c>
      <c r="BO220" s="114">
        <f>IFERROR(INDEX('Financial calcs'!$F$220:$CG$220,MATCH('Monthly financials'!BO$20,'Financial calcs'!$F$16:$CG$16,0)),0)</f>
        <v>0</v>
      </c>
      <c r="BP220" s="114">
        <f>IFERROR(INDEX('Financial calcs'!$F$220:$CG$220,MATCH('Monthly financials'!BP$20,'Financial calcs'!$F$16:$CG$16,0)),0)</f>
        <v>0</v>
      </c>
      <c r="BQ220" s="114">
        <f>IFERROR(INDEX('Financial calcs'!$F$220:$CG$220,MATCH('Monthly financials'!BQ$20,'Financial calcs'!$F$16:$CG$16,0)),0)</f>
        <v>0</v>
      </c>
      <c r="BR220" s="114">
        <f>IFERROR(INDEX('Financial calcs'!$F$220:$CG$220,MATCH('Monthly financials'!BR$20,'Financial calcs'!$F$16:$CG$16,0)),0)</f>
        <v>0</v>
      </c>
      <c r="BS220" s="114">
        <f>IFERROR(INDEX('Financial calcs'!$F$220:$CG$220,MATCH('Monthly financials'!BS$20,'Financial calcs'!$F$16:$CG$16,0)),0)</f>
        <v>0</v>
      </c>
      <c r="BT220" s="114">
        <f>IFERROR(INDEX('Financial calcs'!$F$220:$CG$220,MATCH('Monthly financials'!BT$20,'Financial calcs'!$F$16:$CG$16,0)),0)</f>
        <v>-16973.699493292486</v>
      </c>
      <c r="BU220" s="114">
        <f>IFERROR(INDEX('Financial calcs'!$F$220:$CG$220,MATCH('Monthly financials'!BU$20,'Financial calcs'!$F$16:$CG$16,0)),0)</f>
        <v>0</v>
      </c>
      <c r="BV220" s="114">
        <f>IFERROR(INDEX('Financial calcs'!$F$220:$CG$220,MATCH('Monthly financials'!BV$20,'Financial calcs'!$F$16:$CG$16,0)),0)</f>
        <v>0</v>
      </c>
      <c r="BW220" s="114">
        <f>IFERROR(INDEX('Financial calcs'!$F$220:$CG$220,MATCH('Monthly financials'!BW$20,'Financial calcs'!$F$16:$CG$16,0)),0)</f>
        <v>0</v>
      </c>
      <c r="BX220" s="114">
        <f>IFERROR(INDEX('Financial calcs'!$F$220:$CG$220,MATCH('Monthly financials'!BX$20,'Financial calcs'!$F$16:$CG$16,0)),0)</f>
        <v>0</v>
      </c>
      <c r="BY220" s="114">
        <f>IFERROR(INDEX('Financial calcs'!$F$220:$CG$220,MATCH('Monthly financials'!BY$20,'Financial calcs'!$F$16:$CG$16,0)),0)</f>
        <v>0</v>
      </c>
      <c r="BZ220" s="114">
        <f>IFERROR(INDEX('Financial calcs'!$F$220:$CG$220,MATCH('Monthly financials'!BZ$20,'Financial calcs'!$F$16:$CG$16,0)),0)</f>
        <v>-16415.094881528283</v>
      </c>
      <c r="CA220" s="114">
        <f>IFERROR(INDEX('Financial calcs'!$F$220:$CG$220,MATCH('Monthly financials'!CA$20,'Financial calcs'!$F$16:$CG$16,0)),0)</f>
        <v>0</v>
      </c>
      <c r="CB220" s="114">
        <f>IFERROR(INDEX('Financial calcs'!$F$220:$CG$220,MATCH('Monthly financials'!CB$20,'Financial calcs'!$F$16:$CG$16,0)),0)</f>
        <v>0</v>
      </c>
      <c r="CC220" s="114">
        <f>IFERROR(INDEX('Financial calcs'!$F$220:$CG$220,MATCH('Monthly financials'!CC$20,'Financial calcs'!$F$16:$CG$16,0)),0)</f>
        <v>0</v>
      </c>
      <c r="CD220" s="114">
        <f>IFERROR(INDEX('Financial calcs'!$F$220:$CG$220,MATCH('Monthly financials'!CD$20,'Financial calcs'!$F$16:$CG$16,0)),0)</f>
        <v>0</v>
      </c>
      <c r="CE220" s="114">
        <f>IFERROR(INDEX('Financial calcs'!$F$220:$CG$220,MATCH('Monthly financials'!CE$20,'Financial calcs'!$F$16:$CG$16,0)),0)</f>
        <v>0</v>
      </c>
      <c r="CF220" s="114">
        <f>IFERROR(INDEX('Financial calcs'!$F$220:$CG$220,MATCH('Monthly financials'!CF$20,'Financial calcs'!$F$16:$CG$16,0)),0)</f>
        <v>-15839.976233750896</v>
      </c>
      <c r="CG220" s="114">
        <f>IFERROR(INDEX('Financial calcs'!$F$220:$CG$220,MATCH('Monthly financials'!CG$20,'Financial calcs'!$F$16:$CG$16,0)),0)</f>
        <v>0</v>
      </c>
      <c r="CH220" s="114">
        <f>IFERROR(INDEX('Financial calcs'!$F$220:$CG$220,MATCH('Monthly financials'!CH$20,'Financial calcs'!$F$16:$CG$16,0)),0)</f>
        <v>0</v>
      </c>
      <c r="CI220" s="114">
        <f>IFERROR(INDEX('Financial calcs'!$F$220:$CG$220,MATCH('Monthly financials'!CI$20,'Financial calcs'!$F$16:$CG$16,0)),0)</f>
        <v>0</v>
      </c>
      <c r="CJ220" s="114">
        <f>IFERROR(INDEX('Financial calcs'!$F$220:$CG$220,MATCH('Monthly financials'!CJ$20,'Financial calcs'!$F$16:$CG$16,0)),0)</f>
        <v>0</v>
      </c>
      <c r="CK220" s="114">
        <f>IFERROR(INDEX('Financial calcs'!$F$220:$CG$220,MATCH('Monthly financials'!CK$20,'Financial calcs'!$F$16:$CG$16,0)),0)</f>
        <v>0</v>
      </c>
      <c r="CL220" s="114">
        <f>IFERROR(INDEX('Financial calcs'!$F$220:$CG$220,MATCH('Monthly financials'!CL$20,'Financial calcs'!$F$16:$CG$16,0)),0)</f>
        <v>-15247.855345280841</v>
      </c>
      <c r="CM220" s="114">
        <f>IFERROR(INDEX('Financial calcs'!$F$220:$CG$220,MATCH('Monthly financials'!CM$20,'Financial calcs'!$F$16:$CG$16,0)),0)</f>
        <v>0</v>
      </c>
      <c r="CN220" s="114">
        <f>IFERROR(INDEX('Financial calcs'!$F$220:$CG$220,MATCH('Monthly financials'!CN$20,'Financial calcs'!$F$16:$CG$16,0)),0)</f>
        <v>0</v>
      </c>
      <c r="CO220" s="114">
        <f>IFERROR(INDEX('Financial calcs'!$F$220:$CG$220,MATCH('Monthly financials'!CO$20,'Financial calcs'!$F$16:$CG$16,0)),0)</f>
        <v>0</v>
      </c>
      <c r="CP220" s="114">
        <f>IFERROR(INDEX('Financial calcs'!$F$220:$CG$220,MATCH('Monthly financials'!CP$20,'Financial calcs'!$F$16:$CG$16,0)),0)</f>
        <v>0</v>
      </c>
      <c r="CQ220" s="114">
        <f>IFERROR(INDEX('Financial calcs'!$F$220:$CG$220,MATCH('Monthly financials'!CQ$20,'Financial calcs'!$F$16:$CG$16,0)),0)</f>
        <v>0</v>
      </c>
      <c r="CR220" s="114">
        <f>IFERROR(INDEX('Financial calcs'!$F$220:$CG$220,MATCH('Monthly financials'!CR$20,'Financial calcs'!$F$16:$CG$16,0)),0)</f>
        <v>-14638.22957863681</v>
      </c>
      <c r="CS220" s="114">
        <f>IFERROR(INDEX('Financial calcs'!$F$220:$CG$220,MATCH('Monthly financials'!CS$20,'Financial calcs'!$F$16:$CG$16,0)),0)</f>
        <v>0</v>
      </c>
      <c r="CT220" s="114">
        <f>IFERROR(INDEX('Financial calcs'!$F$220:$CG$220,MATCH('Monthly financials'!CT$20,'Financial calcs'!$F$16:$CG$16,0)),0)</f>
        <v>0</v>
      </c>
      <c r="CU220" s="114">
        <f>IFERROR(INDEX('Financial calcs'!$F$220:$CG$220,MATCH('Monthly financials'!CU$20,'Financial calcs'!$F$16:$CG$16,0)),0)</f>
        <v>0</v>
      </c>
      <c r="CV220" s="114">
        <f>IFERROR(INDEX('Financial calcs'!$F$220:$CG$220,MATCH('Monthly financials'!CV$20,'Financial calcs'!$F$16:$CG$16,0)),0)</f>
        <v>0</v>
      </c>
      <c r="CW220" s="114">
        <f>IFERROR(INDEX('Financial calcs'!$F$220:$CG$220,MATCH('Monthly financials'!CW$20,'Financial calcs'!$F$16:$CG$16,0)),0)</f>
        <v>0</v>
      </c>
      <c r="CX220" s="114">
        <f>IFERROR(INDEX('Financial calcs'!$F$220:$CG$220,MATCH('Monthly financials'!CX$20,'Financial calcs'!$F$16:$CG$16,0)),0)</f>
        <v>-14010.581436858551</v>
      </c>
      <c r="CY220" s="114">
        <f>IFERROR(INDEX('Financial calcs'!$F$220:$CG$220,MATCH('Monthly financials'!CY$20,'Financial calcs'!$F$16:$CG$16,0)),0)</f>
        <v>0</v>
      </c>
      <c r="CZ220" s="114">
        <f>IFERROR(INDEX('Financial calcs'!$F$220:$CG$220,MATCH('Monthly financials'!CZ$20,'Financial calcs'!$F$16:$CG$16,0)),0)</f>
        <v>0</v>
      </c>
      <c r="DA220" s="114">
        <f>IFERROR(INDEX('Financial calcs'!$F$220:$CG$220,MATCH('Monthly financials'!DA$20,'Financial calcs'!$F$16:$CG$16,0)),0)</f>
        <v>0</v>
      </c>
      <c r="DB220" s="114">
        <f>IFERROR(INDEX('Financial calcs'!$F$220:$CG$220,MATCH('Monthly financials'!DB$20,'Financial calcs'!$F$16:$CG$16,0)),0)</f>
        <v>0</v>
      </c>
      <c r="DC220" s="114">
        <f>IFERROR(INDEX('Financial calcs'!$F$220:$CG$220,MATCH('Monthly financials'!DC$20,'Financial calcs'!$F$16:$CG$16,0)),0)</f>
        <v>0</v>
      </c>
      <c r="DD220" s="114">
        <f>IFERROR(INDEX('Financial calcs'!$F$220:$CG$220,MATCH('Monthly financials'!DD$20,'Financial calcs'!$F$16:$CG$16,0)),0)</f>
        <v>-13364.378124215877</v>
      </c>
      <c r="DE220" s="114">
        <f>IFERROR(INDEX('Financial calcs'!$F$220:$CG$220,MATCH('Monthly financials'!DE$20,'Financial calcs'!$F$16:$CG$16,0)),0)</f>
        <v>0</v>
      </c>
      <c r="DF220" s="114">
        <f>IFERROR(INDEX('Financial calcs'!$F$220:$CG$220,MATCH('Monthly financials'!DF$20,'Financial calcs'!$F$16:$CG$16,0)),0)</f>
        <v>0</v>
      </c>
      <c r="DG220" s="114">
        <f>IFERROR(INDEX('Financial calcs'!$F$220:$CG$220,MATCH('Monthly financials'!DG$20,'Financial calcs'!$F$16:$CG$16,0)),0)</f>
        <v>0</v>
      </c>
      <c r="DH220" s="114">
        <f>IFERROR(INDEX('Financial calcs'!$F$220:$CG$220,MATCH('Monthly financials'!DH$20,'Financial calcs'!$F$16:$CG$16,0)),0)</f>
        <v>0</v>
      </c>
      <c r="DI220" s="114">
        <f>IFERROR(INDEX('Financial calcs'!$F$220:$CG$220,MATCH('Monthly financials'!DI$20,'Financial calcs'!$F$16:$CG$16,0)),0)</f>
        <v>0</v>
      </c>
      <c r="DJ220" s="114">
        <f>IFERROR(INDEX('Financial calcs'!$F$220:$CG$220,MATCH('Monthly financials'!DJ$20,'Financial calcs'!$F$16:$CG$16,0)),0)</f>
        <v>-12699.071093930921</v>
      </c>
      <c r="DK220" s="114">
        <f>IFERROR(INDEX('Financial calcs'!$F$220:$CG$220,MATCH('Monthly financials'!DK$20,'Financial calcs'!$F$16:$CG$16,0)),0)</f>
        <v>0</v>
      </c>
      <c r="DL220" s="114">
        <f>IFERROR(INDEX('Financial calcs'!$F$220:$CG$220,MATCH('Monthly financials'!DL$20,'Financial calcs'!$F$16:$CG$16,0)),0)</f>
        <v>0</v>
      </c>
      <c r="DM220" s="114">
        <f>IFERROR(INDEX('Financial calcs'!$F$220:$CG$220,MATCH('Monthly financials'!DM$20,'Financial calcs'!$F$16:$CG$16,0)),0)</f>
        <v>0</v>
      </c>
      <c r="DN220" s="114">
        <f>IFERROR(INDEX('Financial calcs'!$F$220:$CG$220,MATCH('Monthly financials'!DN$20,'Financial calcs'!$F$16:$CG$16,0)),0)</f>
        <v>0</v>
      </c>
      <c r="DO220" s="114">
        <f>IFERROR(INDEX('Financial calcs'!$F$220:$CG$220,MATCH('Monthly financials'!DO$20,'Financial calcs'!$F$16:$CG$16,0)),0)</f>
        <v>0</v>
      </c>
      <c r="DP220" s="114">
        <f>IFERROR(INDEX('Financial calcs'!$F$220:$CG$220,MATCH('Monthly financials'!DP$20,'Financial calcs'!$F$16:$CG$16,0)),0)</f>
        <v>-12014.09558252969</v>
      </c>
      <c r="DQ220" s="114">
        <f>IFERROR(INDEX('Financial calcs'!$F$220:$CG$220,MATCH('Monthly financials'!DQ$20,'Financial calcs'!$F$16:$CG$16,0)),0)</f>
        <v>0</v>
      </c>
      <c r="DR220" s="114">
        <f>IFERROR(INDEX('Financial calcs'!$F$220:$CG$220,MATCH('Monthly financials'!DR$20,'Financial calcs'!$F$16:$CG$16,0)),0)</f>
        <v>0</v>
      </c>
      <c r="DS220" s="114">
        <f>IFERROR(INDEX('Financial calcs'!$F$220:$CG$220,MATCH('Monthly financials'!DS$20,'Financial calcs'!$F$16:$CG$16,0)),0)</f>
        <v>0</v>
      </c>
      <c r="DT220" s="114">
        <f>IFERROR(INDEX('Financial calcs'!$F$220:$CG$220,MATCH('Monthly financials'!DT$20,'Financial calcs'!$F$16:$CG$16,0)),0)</f>
        <v>0</v>
      </c>
      <c r="DU220" s="114">
        <f>IFERROR(INDEX('Financial calcs'!$F$220:$CG$220,MATCH('Monthly financials'!DU$20,'Financial calcs'!$F$16:$CG$16,0)),0)</f>
        <v>0</v>
      </c>
      <c r="DV220" s="66"/>
    </row>
    <row r="221" spans="1:126" s="81" customFormat="1" ht="14.45" hidden="1" outlineLevel="1" x14ac:dyDescent="0.3">
      <c r="C221" s="207" t="s">
        <v>60</v>
      </c>
      <c r="E221" s="1096">
        <f t="shared" si="213"/>
        <v>-324503.45423920866</v>
      </c>
      <c r="G221" s="114">
        <f>IFERROR(INDEX('Financial calcs'!$F$221:$CG$221,MATCH('Monthly financials'!G$20,'Financial calcs'!$F$16:$CG$16,0)),0)</f>
        <v>0</v>
      </c>
      <c r="H221" s="114">
        <f>IFERROR(INDEX('Financial calcs'!$F$221:$CG$221,MATCH('Monthly financials'!H$20,'Financial calcs'!$F$16:$CG$16,0)),0)</f>
        <v>0</v>
      </c>
      <c r="I221" s="114">
        <f>IFERROR(INDEX('Financial calcs'!$F$221:$CG$221,MATCH('Monthly financials'!I$20,'Financial calcs'!$F$16:$CG$16,0)),0)</f>
        <v>0</v>
      </c>
      <c r="J221" s="114">
        <f>IFERROR(INDEX('Financial calcs'!$F$221:$CG$221,MATCH('Monthly financials'!J$20,'Financial calcs'!$F$16:$CG$16,0)),0)</f>
        <v>0</v>
      </c>
      <c r="K221" s="114">
        <f>IFERROR(INDEX('Financial calcs'!$F$221:$CG$221,MATCH('Monthly financials'!K$20,'Financial calcs'!$F$16:$CG$16,0)),0)</f>
        <v>0</v>
      </c>
      <c r="L221" s="114">
        <f>IFERROR(INDEX('Financial calcs'!$F$221:$CG$221,MATCH('Monthly financials'!L$20,'Financial calcs'!$F$16:$CG$16,0)),0)</f>
        <v>0</v>
      </c>
      <c r="M221" s="114">
        <f>IFERROR(INDEX('Financial calcs'!$F$221:$CG$221,MATCH('Monthly financials'!M$20,'Financial calcs'!$F$16:$CG$16,0)),0)</f>
        <v>0</v>
      </c>
      <c r="N221" s="114">
        <f>IFERROR(INDEX('Financial calcs'!$F$221:$CG$221,MATCH('Monthly financials'!N$20,'Financial calcs'!$F$16:$CG$16,0)),0)</f>
        <v>0</v>
      </c>
      <c r="O221" s="114">
        <f>IFERROR(INDEX('Financial calcs'!$F$221:$CG$221,MATCH('Monthly financials'!O$20,'Financial calcs'!$F$16:$CG$16,0)),0)</f>
        <v>0</v>
      </c>
      <c r="P221" s="114">
        <f>IFERROR(INDEX('Financial calcs'!$F$221:$CG$221,MATCH('Monthly financials'!P$20,'Financial calcs'!$F$16:$CG$16,0)),0)</f>
        <v>0</v>
      </c>
      <c r="Q221" s="114">
        <f>IFERROR(INDEX('Financial calcs'!$F$221:$CG$221,MATCH('Monthly financials'!Q$20,'Financial calcs'!$F$16:$CG$16,0)),0)</f>
        <v>0</v>
      </c>
      <c r="R221" s="114">
        <f>IFERROR(INDEX('Financial calcs'!$F$221:$CG$221,MATCH('Monthly financials'!R$20,'Financial calcs'!$F$16:$CG$16,0)),0)</f>
        <v>0</v>
      </c>
      <c r="S221" s="114">
        <f>IFERROR(INDEX('Financial calcs'!$F$221:$CG$221,MATCH('Monthly financials'!S$20,'Financial calcs'!$F$16:$CG$16,0)),0)</f>
        <v>0</v>
      </c>
      <c r="T221" s="114">
        <f>IFERROR(INDEX('Financial calcs'!$F$221:$CG$221,MATCH('Monthly financials'!T$20,'Financial calcs'!$F$16:$CG$16,0)),0)</f>
        <v>0</v>
      </c>
      <c r="U221" s="114">
        <f>IFERROR(INDEX('Financial calcs'!$F$221:$CG$221,MATCH('Monthly financials'!U$20,'Financial calcs'!$F$16:$CG$16,0)),0)</f>
        <v>0</v>
      </c>
      <c r="V221" s="114">
        <f>IFERROR(INDEX('Financial calcs'!$F$221:$CG$221,MATCH('Monthly financials'!V$20,'Financial calcs'!$F$16:$CG$16,0)),0)</f>
        <v>0</v>
      </c>
      <c r="W221" s="114">
        <f>IFERROR(INDEX('Financial calcs'!$F$221:$CG$221,MATCH('Monthly financials'!W$20,'Financial calcs'!$F$16:$CG$16,0)),0)</f>
        <v>0</v>
      </c>
      <c r="X221" s="114">
        <f>IFERROR(INDEX('Financial calcs'!$F$221:$CG$221,MATCH('Monthly financials'!X$20,'Financial calcs'!$F$16:$CG$16,0)),0)</f>
        <v>-14966.916829140839</v>
      </c>
      <c r="Y221" s="114">
        <f>IFERROR(INDEX('Financial calcs'!$F$221:$CG$221,MATCH('Monthly financials'!Y$20,'Financial calcs'!$F$16:$CG$16,0)),0)</f>
        <v>0</v>
      </c>
      <c r="Z221" s="114">
        <f>IFERROR(INDEX('Financial calcs'!$F$221:$CG$221,MATCH('Monthly financials'!Z$20,'Financial calcs'!$F$16:$CG$16,0)),0)</f>
        <v>0</v>
      </c>
      <c r="AA221" s="114">
        <f>IFERROR(INDEX('Financial calcs'!$F$221:$CG$221,MATCH('Monthly financials'!AA$20,'Financial calcs'!$F$16:$CG$16,0)),0)</f>
        <v>0</v>
      </c>
      <c r="AB221" s="114">
        <f>IFERROR(INDEX('Financial calcs'!$F$221:$CG$221,MATCH('Monthly financials'!AB$20,'Financial calcs'!$F$16:$CG$16,0)),0)</f>
        <v>0</v>
      </c>
      <c r="AC221" s="114">
        <f>IFERROR(INDEX('Financial calcs'!$F$221:$CG$221,MATCH('Monthly financials'!AC$20,'Financial calcs'!$F$16:$CG$16,0)),0)</f>
        <v>0</v>
      </c>
      <c r="AD221" s="114">
        <f>IFERROR(INDEX('Financial calcs'!$F$221:$CG$221,MATCH('Monthly financials'!AD$20,'Financial calcs'!$F$16:$CG$16,0)),0)</f>
        <v>-15409.384002374798</v>
      </c>
      <c r="AE221" s="114">
        <f>IFERROR(INDEX('Financial calcs'!$F$221:$CG$221,MATCH('Monthly financials'!AE$20,'Financial calcs'!$F$16:$CG$16,0)),0)</f>
        <v>0</v>
      </c>
      <c r="AF221" s="114">
        <f>IFERROR(INDEX('Financial calcs'!$F$221:$CG$221,MATCH('Monthly financials'!AF$20,'Financial calcs'!$F$16:$CG$16,0)),0)</f>
        <v>0</v>
      </c>
      <c r="AG221" s="114">
        <f>IFERROR(INDEX('Financial calcs'!$F$221:$CG$221,MATCH('Monthly financials'!AG$20,'Financial calcs'!$F$16:$CG$16,0)),0)</f>
        <v>0</v>
      </c>
      <c r="AH221" s="114">
        <f>IFERROR(INDEX('Financial calcs'!$F$221:$CG$221,MATCH('Monthly financials'!AH$20,'Financial calcs'!$F$16:$CG$16,0)),0)</f>
        <v>0</v>
      </c>
      <c r="AI221" s="114">
        <f>IFERROR(INDEX('Financial calcs'!$F$221:$CG$221,MATCH('Monthly financials'!AI$20,'Financial calcs'!$F$16:$CG$16,0)),0)</f>
        <v>0</v>
      </c>
      <c r="AJ221" s="114">
        <f>IFERROR(INDEX('Financial calcs'!$F$221:$CG$221,MATCH('Monthly financials'!AJ$20,'Financial calcs'!$F$16:$CG$16,0)),0)</f>
        <v>-15864.931838889283</v>
      </c>
      <c r="AK221" s="114">
        <f>IFERROR(INDEX('Financial calcs'!$F$221:$CG$221,MATCH('Monthly financials'!AK$20,'Financial calcs'!$F$16:$CG$16,0)),0)</f>
        <v>0</v>
      </c>
      <c r="AL221" s="114">
        <f>IFERROR(INDEX('Financial calcs'!$F$221:$CG$221,MATCH('Monthly financials'!AL$20,'Financial calcs'!$F$16:$CG$16,0)),0)</f>
        <v>0</v>
      </c>
      <c r="AM221" s="114">
        <f>IFERROR(INDEX('Financial calcs'!$F$221:$CG$221,MATCH('Monthly financials'!AM$20,'Financial calcs'!$F$16:$CG$16,0)),0)</f>
        <v>0</v>
      </c>
      <c r="AN221" s="114">
        <f>IFERROR(INDEX('Financial calcs'!$F$221:$CG$221,MATCH('Monthly financials'!AN$20,'Financial calcs'!$F$16:$CG$16,0)),0)</f>
        <v>0</v>
      </c>
      <c r="AO221" s="114">
        <f>IFERROR(INDEX('Financial calcs'!$F$221:$CG$221,MATCH('Monthly financials'!AO$20,'Financial calcs'!$F$16:$CG$16,0)),0)</f>
        <v>0</v>
      </c>
      <c r="AP221" s="114">
        <f>IFERROR(INDEX('Financial calcs'!$F$221:$CG$221,MATCH('Monthly financials'!AP$20,'Financial calcs'!$F$16:$CG$16,0)),0)</f>
        <v>-16333.947042517291</v>
      </c>
      <c r="AQ221" s="114">
        <f>IFERROR(INDEX('Financial calcs'!$F$221:$CG$221,MATCH('Monthly financials'!AQ$20,'Financial calcs'!$F$16:$CG$16,0)),0)</f>
        <v>0</v>
      </c>
      <c r="AR221" s="114">
        <f>IFERROR(INDEX('Financial calcs'!$F$221:$CG$221,MATCH('Monthly financials'!AR$20,'Financial calcs'!$F$16:$CG$16,0)),0)</f>
        <v>0</v>
      </c>
      <c r="AS221" s="114">
        <f>IFERROR(INDEX('Financial calcs'!$F$221:$CG$221,MATCH('Monthly financials'!AS$20,'Financial calcs'!$F$16:$CG$16,0)),0)</f>
        <v>0</v>
      </c>
      <c r="AT221" s="114">
        <f>IFERROR(INDEX('Financial calcs'!$F$221:$CG$221,MATCH('Monthly financials'!AT$20,'Financial calcs'!$F$16:$CG$16,0)),0)</f>
        <v>0</v>
      </c>
      <c r="AU221" s="114">
        <f>IFERROR(INDEX('Financial calcs'!$F$221:$CG$221,MATCH('Monthly financials'!AU$20,'Financial calcs'!$F$16:$CG$16,0)),0)</f>
        <v>0</v>
      </c>
      <c r="AV221" s="114">
        <f>IFERROR(INDEX('Financial calcs'!$F$221:$CG$221,MATCH('Monthly financials'!AV$20,'Financial calcs'!$F$16:$CG$16,0)),0)</f>
        <v>-16816.827749222648</v>
      </c>
      <c r="AW221" s="114">
        <f>IFERROR(INDEX('Financial calcs'!$F$221:$CG$221,MATCH('Monthly financials'!AW$20,'Financial calcs'!$F$16:$CG$16,0)),0)</f>
        <v>0</v>
      </c>
      <c r="AX221" s="114">
        <f>IFERROR(INDEX('Financial calcs'!$F$221:$CG$221,MATCH('Monthly financials'!AX$20,'Financial calcs'!$F$16:$CG$16,0)),0)</f>
        <v>0</v>
      </c>
      <c r="AY221" s="114">
        <f>IFERROR(INDEX('Financial calcs'!$F$221:$CG$221,MATCH('Monthly financials'!AY$20,'Financial calcs'!$F$16:$CG$16,0)),0)</f>
        <v>0</v>
      </c>
      <c r="AZ221" s="114">
        <f>IFERROR(INDEX('Financial calcs'!$F$221:$CG$221,MATCH('Monthly financials'!AZ$20,'Financial calcs'!$F$16:$CG$16,0)),0)</f>
        <v>0</v>
      </c>
      <c r="BA221" s="114">
        <f>IFERROR(INDEX('Financial calcs'!$F$221:$CG$221,MATCH('Monthly financials'!BA$20,'Financial calcs'!$F$16:$CG$16,0)),0)</f>
        <v>0</v>
      </c>
      <c r="BB221" s="114">
        <f>IFERROR(INDEX('Financial calcs'!$F$221:$CG$221,MATCH('Monthly financials'!BB$20,'Financial calcs'!$F$16:$CG$16,0)),0)</f>
        <v>-17313.983865068312</v>
      </c>
      <c r="BC221" s="114">
        <f>IFERROR(INDEX('Financial calcs'!$F$221:$CG$221,MATCH('Monthly financials'!BC$20,'Financial calcs'!$F$16:$CG$16,0)),0)</f>
        <v>0</v>
      </c>
      <c r="BD221" s="114">
        <f>IFERROR(INDEX('Financial calcs'!$F$221:$CG$221,MATCH('Monthly financials'!BD$20,'Financial calcs'!$F$16:$CG$16,0)),0)</f>
        <v>0</v>
      </c>
      <c r="BE221" s="114">
        <f>IFERROR(INDEX('Financial calcs'!$F$221:$CG$221,MATCH('Monthly financials'!BE$20,'Financial calcs'!$F$16:$CG$16,0)),0)</f>
        <v>0</v>
      </c>
      <c r="BF221" s="114">
        <f>IFERROR(INDEX('Financial calcs'!$F$221:$CG$221,MATCH('Monthly financials'!BF$20,'Financial calcs'!$F$16:$CG$16,0)),0)</f>
        <v>0</v>
      </c>
      <c r="BG221" s="114">
        <f>IFERROR(INDEX('Financial calcs'!$F$221:$CG$221,MATCH('Monthly financials'!BG$20,'Financial calcs'!$F$16:$CG$16,0)),0)</f>
        <v>0</v>
      </c>
      <c r="BH221" s="114">
        <f>IFERROR(INDEX('Financial calcs'!$F$221:$CG$221,MATCH('Monthly financials'!BH$20,'Financial calcs'!$F$16:$CG$16,0)),0)</f>
        <v>-17825.837414176</v>
      </c>
      <c r="BI221" s="114">
        <f>IFERROR(INDEX('Financial calcs'!$F$221:$CG$221,MATCH('Monthly financials'!BI$20,'Financial calcs'!$F$16:$CG$16,0)),0)</f>
        <v>0</v>
      </c>
      <c r="BJ221" s="114">
        <f>IFERROR(INDEX('Financial calcs'!$F$221:$CG$221,MATCH('Monthly financials'!BJ$20,'Financial calcs'!$F$16:$CG$16,0)),0)</f>
        <v>0</v>
      </c>
      <c r="BK221" s="114">
        <f>IFERROR(INDEX('Financial calcs'!$F$221:$CG$221,MATCH('Monthly financials'!BK$20,'Financial calcs'!$F$16:$CG$16,0)),0)</f>
        <v>0</v>
      </c>
      <c r="BL221" s="114">
        <f>IFERROR(INDEX('Financial calcs'!$F$221:$CG$221,MATCH('Monthly financials'!BL$20,'Financial calcs'!$F$16:$CG$16,0)),0)</f>
        <v>0</v>
      </c>
      <c r="BM221" s="114">
        <f>IFERROR(INDEX('Financial calcs'!$F$221:$CG$221,MATCH('Monthly financials'!BM$20,'Financial calcs'!$F$16:$CG$16,0)),0)</f>
        <v>0</v>
      </c>
      <c r="BN221" s="114">
        <f>IFERROR(INDEX('Financial calcs'!$F$221:$CG$221,MATCH('Monthly financials'!BN$20,'Financial calcs'!$F$16:$CG$16,0)),0)</f>
        <v>-18352.822896972422</v>
      </c>
      <c r="BO221" s="114">
        <f>IFERROR(INDEX('Financial calcs'!$F$221:$CG$221,MATCH('Monthly financials'!BO$20,'Financial calcs'!$F$16:$CG$16,0)),0)</f>
        <v>0</v>
      </c>
      <c r="BP221" s="114">
        <f>IFERROR(INDEX('Financial calcs'!$F$221:$CG$221,MATCH('Monthly financials'!BP$20,'Financial calcs'!$F$16:$CG$16,0)),0)</f>
        <v>0</v>
      </c>
      <c r="BQ221" s="114">
        <f>IFERROR(INDEX('Financial calcs'!$F$221:$CG$221,MATCH('Monthly financials'!BQ$20,'Financial calcs'!$F$16:$CG$16,0)),0)</f>
        <v>0</v>
      </c>
      <c r="BR221" s="114">
        <f>IFERROR(INDEX('Financial calcs'!$F$221:$CG$221,MATCH('Monthly financials'!BR$20,'Financial calcs'!$F$16:$CG$16,0)),0)</f>
        <v>0</v>
      </c>
      <c r="BS221" s="114">
        <f>IFERROR(INDEX('Financial calcs'!$F$221:$CG$221,MATCH('Monthly financials'!BS$20,'Financial calcs'!$F$16:$CG$16,0)),0)</f>
        <v>0</v>
      </c>
      <c r="BT221" s="114">
        <f>IFERROR(INDEX('Financial calcs'!$F$221:$CG$221,MATCH('Monthly financials'!BT$20,'Financial calcs'!$F$16:$CG$16,0)),0)</f>
        <v>-18895.387659026557</v>
      </c>
      <c r="BU221" s="114">
        <f>IFERROR(INDEX('Financial calcs'!$F$221:$CG$221,MATCH('Monthly financials'!BU$20,'Financial calcs'!$F$16:$CG$16,0)),0)</f>
        <v>0</v>
      </c>
      <c r="BV221" s="114">
        <f>IFERROR(INDEX('Financial calcs'!$F$221:$CG$221,MATCH('Monthly financials'!BV$20,'Financial calcs'!$F$16:$CG$16,0)),0)</f>
        <v>0</v>
      </c>
      <c r="BW221" s="114">
        <f>IFERROR(INDEX('Financial calcs'!$F$221:$CG$221,MATCH('Monthly financials'!BW$20,'Financial calcs'!$F$16:$CG$16,0)),0)</f>
        <v>0</v>
      </c>
      <c r="BX221" s="114">
        <f>IFERROR(INDEX('Financial calcs'!$F$221:$CG$221,MATCH('Monthly financials'!BX$20,'Financial calcs'!$F$16:$CG$16,0)),0)</f>
        <v>0</v>
      </c>
      <c r="BY221" s="114">
        <f>IFERROR(INDEX('Financial calcs'!$F$221:$CG$221,MATCH('Monthly financials'!BY$20,'Financial calcs'!$F$16:$CG$16,0)),0)</f>
        <v>0</v>
      </c>
      <c r="BZ221" s="114">
        <f>IFERROR(INDEX('Financial calcs'!$F$221:$CG$221,MATCH('Monthly financials'!BZ$20,'Financial calcs'!$F$16:$CG$16,0)),0)</f>
        <v>-19453.992270790761</v>
      </c>
      <c r="CA221" s="114">
        <f>IFERROR(INDEX('Financial calcs'!$F$221:$CG$221,MATCH('Monthly financials'!CA$20,'Financial calcs'!$F$16:$CG$16,0)),0)</f>
        <v>0</v>
      </c>
      <c r="CB221" s="114">
        <f>IFERROR(INDEX('Financial calcs'!$F$221:$CG$221,MATCH('Monthly financials'!CB$20,'Financial calcs'!$F$16:$CG$16,0)),0)</f>
        <v>0</v>
      </c>
      <c r="CC221" s="114">
        <f>IFERROR(INDEX('Financial calcs'!$F$221:$CG$221,MATCH('Monthly financials'!CC$20,'Financial calcs'!$F$16:$CG$16,0)),0)</f>
        <v>0</v>
      </c>
      <c r="CD221" s="114">
        <f>IFERROR(INDEX('Financial calcs'!$F$221:$CG$221,MATCH('Monthly financials'!CD$20,'Financial calcs'!$F$16:$CG$16,0)),0)</f>
        <v>0</v>
      </c>
      <c r="CE221" s="114">
        <f>IFERROR(INDEX('Financial calcs'!$F$221:$CG$221,MATCH('Monthly financials'!CE$20,'Financial calcs'!$F$16:$CG$16,0)),0)</f>
        <v>0</v>
      </c>
      <c r="CF221" s="114">
        <f>IFERROR(INDEX('Financial calcs'!$F$221:$CG$221,MATCH('Monthly financials'!CF$20,'Financial calcs'!$F$16:$CG$16,0)),0)</f>
        <v>-20029.110918568149</v>
      </c>
      <c r="CG221" s="114">
        <f>IFERROR(INDEX('Financial calcs'!$F$221:$CG$221,MATCH('Monthly financials'!CG$20,'Financial calcs'!$F$16:$CG$16,0)),0)</f>
        <v>0</v>
      </c>
      <c r="CH221" s="114">
        <f>IFERROR(INDEX('Financial calcs'!$F$221:$CG$221,MATCH('Monthly financials'!CH$20,'Financial calcs'!$F$16:$CG$16,0)),0)</f>
        <v>0</v>
      </c>
      <c r="CI221" s="114">
        <f>IFERROR(INDEX('Financial calcs'!$F$221:$CG$221,MATCH('Monthly financials'!CI$20,'Financial calcs'!$F$16:$CG$16,0)),0)</f>
        <v>0</v>
      </c>
      <c r="CJ221" s="114">
        <f>IFERROR(INDEX('Financial calcs'!$F$221:$CG$221,MATCH('Monthly financials'!CJ$20,'Financial calcs'!$F$16:$CG$16,0)),0)</f>
        <v>0</v>
      </c>
      <c r="CK221" s="114">
        <f>IFERROR(INDEX('Financial calcs'!$F$221:$CG$221,MATCH('Monthly financials'!CK$20,'Financial calcs'!$F$16:$CG$16,0)),0)</f>
        <v>0</v>
      </c>
      <c r="CL221" s="114">
        <f>IFERROR(INDEX('Financial calcs'!$F$221:$CG$221,MATCH('Monthly financials'!CL$20,'Financial calcs'!$F$16:$CG$16,0)),0)</f>
        <v>-20621.231807038203</v>
      </c>
      <c r="CM221" s="114">
        <f>IFERROR(INDEX('Financial calcs'!$F$221:$CG$221,MATCH('Monthly financials'!CM$20,'Financial calcs'!$F$16:$CG$16,0)),0)</f>
        <v>0</v>
      </c>
      <c r="CN221" s="114">
        <f>IFERROR(INDEX('Financial calcs'!$F$221:$CG$221,MATCH('Monthly financials'!CN$20,'Financial calcs'!$F$16:$CG$16,0)),0)</f>
        <v>0</v>
      </c>
      <c r="CO221" s="114">
        <f>IFERROR(INDEX('Financial calcs'!$F$221:$CG$221,MATCH('Monthly financials'!CO$20,'Financial calcs'!$F$16:$CG$16,0)),0)</f>
        <v>0</v>
      </c>
      <c r="CP221" s="114">
        <f>IFERROR(INDEX('Financial calcs'!$F$221:$CG$221,MATCH('Monthly financials'!CP$20,'Financial calcs'!$F$16:$CG$16,0)),0)</f>
        <v>0</v>
      </c>
      <c r="CQ221" s="114">
        <f>IFERROR(INDEX('Financial calcs'!$F$221:$CG$221,MATCH('Monthly financials'!CQ$20,'Financial calcs'!$F$16:$CG$16,0)),0)</f>
        <v>0</v>
      </c>
      <c r="CR221" s="114">
        <f>IFERROR(INDEX('Financial calcs'!$F$221:$CG$221,MATCH('Monthly financials'!CR$20,'Financial calcs'!$F$16:$CG$16,0)),0)</f>
        <v>-21230.857573682239</v>
      </c>
      <c r="CS221" s="114">
        <f>IFERROR(INDEX('Financial calcs'!$F$221:$CG$221,MATCH('Monthly financials'!CS$20,'Financial calcs'!$F$16:$CG$16,0)),0)</f>
        <v>0</v>
      </c>
      <c r="CT221" s="114">
        <f>IFERROR(INDEX('Financial calcs'!$F$221:$CG$221,MATCH('Monthly financials'!CT$20,'Financial calcs'!$F$16:$CG$16,0)),0)</f>
        <v>0</v>
      </c>
      <c r="CU221" s="114">
        <f>IFERROR(INDEX('Financial calcs'!$F$221:$CG$221,MATCH('Monthly financials'!CU$20,'Financial calcs'!$F$16:$CG$16,0)),0)</f>
        <v>0</v>
      </c>
      <c r="CV221" s="114">
        <f>IFERROR(INDEX('Financial calcs'!$F$221:$CG$221,MATCH('Monthly financials'!CV$20,'Financial calcs'!$F$16:$CG$16,0)),0)</f>
        <v>0</v>
      </c>
      <c r="CW221" s="114">
        <f>IFERROR(INDEX('Financial calcs'!$F$221:$CG$221,MATCH('Monthly financials'!CW$20,'Financial calcs'!$F$16:$CG$16,0)),0)</f>
        <v>0</v>
      </c>
      <c r="CX221" s="114">
        <f>IFERROR(INDEX('Financial calcs'!$F$221:$CG$221,MATCH('Monthly financials'!CX$20,'Financial calcs'!$F$16:$CG$16,0)),0)</f>
        <v>-21858.505715460495</v>
      </c>
      <c r="CY221" s="114">
        <f>IFERROR(INDEX('Financial calcs'!$F$221:$CG$221,MATCH('Monthly financials'!CY$20,'Financial calcs'!$F$16:$CG$16,0)),0)</f>
        <v>0</v>
      </c>
      <c r="CZ221" s="114">
        <f>IFERROR(INDEX('Financial calcs'!$F$221:$CG$221,MATCH('Monthly financials'!CZ$20,'Financial calcs'!$F$16:$CG$16,0)),0)</f>
        <v>0</v>
      </c>
      <c r="DA221" s="114">
        <f>IFERROR(INDEX('Financial calcs'!$F$221:$CG$221,MATCH('Monthly financials'!DA$20,'Financial calcs'!$F$16:$CG$16,0)),0)</f>
        <v>0</v>
      </c>
      <c r="DB221" s="114">
        <f>IFERROR(INDEX('Financial calcs'!$F$221:$CG$221,MATCH('Monthly financials'!DB$20,'Financial calcs'!$F$16:$CG$16,0)),0)</f>
        <v>0</v>
      </c>
      <c r="DC221" s="114">
        <f>IFERROR(INDEX('Financial calcs'!$F$221:$CG$221,MATCH('Monthly financials'!DC$20,'Financial calcs'!$F$16:$CG$16,0)),0)</f>
        <v>0</v>
      </c>
      <c r="DD221" s="114">
        <f>IFERROR(INDEX('Financial calcs'!$F$221:$CG$221,MATCH('Monthly financials'!DD$20,'Financial calcs'!$F$16:$CG$16,0)),0)</f>
        <v>-22504.70902810316</v>
      </c>
      <c r="DE221" s="114">
        <f>IFERROR(INDEX('Financial calcs'!$F$221:$CG$221,MATCH('Monthly financials'!DE$20,'Financial calcs'!$F$16:$CG$16,0)),0)</f>
        <v>0</v>
      </c>
      <c r="DF221" s="114">
        <f>IFERROR(INDEX('Financial calcs'!$F$221:$CG$221,MATCH('Monthly financials'!DF$20,'Financial calcs'!$F$16:$CG$16,0)),0)</f>
        <v>0</v>
      </c>
      <c r="DG221" s="114">
        <f>IFERROR(INDEX('Financial calcs'!$F$221:$CG$221,MATCH('Monthly financials'!DG$20,'Financial calcs'!$F$16:$CG$16,0)),0)</f>
        <v>0</v>
      </c>
      <c r="DH221" s="114">
        <f>IFERROR(INDEX('Financial calcs'!$F$221:$CG$221,MATCH('Monthly financials'!DH$20,'Financial calcs'!$F$16:$CG$16,0)),0)</f>
        <v>0</v>
      </c>
      <c r="DI221" s="114">
        <f>IFERROR(INDEX('Financial calcs'!$F$221:$CG$221,MATCH('Monthly financials'!DI$20,'Financial calcs'!$F$16:$CG$16,0)),0)</f>
        <v>0</v>
      </c>
      <c r="DJ221" s="114">
        <f>IFERROR(INDEX('Financial calcs'!$F$221:$CG$221,MATCH('Monthly financials'!DJ$20,'Financial calcs'!$F$16:$CG$16,0)),0)</f>
        <v>-23170.016058388115</v>
      </c>
      <c r="DK221" s="114">
        <f>IFERROR(INDEX('Financial calcs'!$F$221:$CG$221,MATCH('Monthly financials'!DK$20,'Financial calcs'!$F$16:$CG$16,0)),0)</f>
        <v>0</v>
      </c>
      <c r="DL221" s="114">
        <f>IFERROR(INDEX('Financial calcs'!$F$221:$CG$221,MATCH('Monthly financials'!DL$20,'Financial calcs'!$F$16:$CG$16,0)),0)</f>
        <v>0</v>
      </c>
      <c r="DM221" s="114">
        <f>IFERROR(INDEX('Financial calcs'!$F$221:$CG$221,MATCH('Monthly financials'!DM$20,'Financial calcs'!$F$16:$CG$16,0)),0)</f>
        <v>0</v>
      </c>
      <c r="DN221" s="114">
        <f>IFERROR(INDEX('Financial calcs'!$F$221:$CG$221,MATCH('Monthly financials'!DN$20,'Financial calcs'!$F$16:$CG$16,0)),0)</f>
        <v>0</v>
      </c>
      <c r="DO221" s="114">
        <f>IFERROR(INDEX('Financial calcs'!$F$221:$CG$221,MATCH('Monthly financials'!DO$20,'Financial calcs'!$F$16:$CG$16,0)),0)</f>
        <v>0</v>
      </c>
      <c r="DP221" s="114">
        <f>IFERROR(INDEX('Financial calcs'!$F$221:$CG$221,MATCH('Monthly financials'!DP$20,'Financial calcs'!$F$16:$CG$16,0)),0)</f>
        <v>-23854.991569789352</v>
      </c>
      <c r="DQ221" s="114">
        <f>IFERROR(INDEX('Financial calcs'!$F$221:$CG$221,MATCH('Monthly financials'!DQ$20,'Financial calcs'!$F$16:$CG$16,0)),0)</f>
        <v>0</v>
      </c>
      <c r="DR221" s="114">
        <f>IFERROR(INDEX('Financial calcs'!$F$221:$CG$221,MATCH('Monthly financials'!DR$20,'Financial calcs'!$F$16:$CG$16,0)),0)</f>
        <v>0</v>
      </c>
      <c r="DS221" s="114">
        <f>IFERROR(INDEX('Financial calcs'!$F$221:$CG$221,MATCH('Monthly financials'!DS$20,'Financial calcs'!$F$16:$CG$16,0)),0)</f>
        <v>0</v>
      </c>
      <c r="DT221" s="114">
        <f>IFERROR(INDEX('Financial calcs'!$F$221:$CG$221,MATCH('Monthly financials'!DT$20,'Financial calcs'!$F$16:$CG$16,0)),0)</f>
        <v>0</v>
      </c>
      <c r="DU221" s="114">
        <f>IFERROR(INDEX('Financial calcs'!$F$221:$CG$221,MATCH('Monthly financials'!DU$20,'Financial calcs'!$F$16:$CG$16,0)),0)</f>
        <v>0</v>
      </c>
      <c r="DV221" s="66"/>
    </row>
    <row r="222" spans="1:126" s="81" customFormat="1" hidden="1" outlineLevel="1" thickBot="1" x14ac:dyDescent="0.35">
      <c r="C222" s="599" t="s">
        <v>662</v>
      </c>
      <c r="E222" s="1104">
        <f t="shared" si="213"/>
        <v>-609774.48158942361</v>
      </c>
      <c r="G222" s="117">
        <f>G$220+G$221</f>
        <v>0</v>
      </c>
      <c r="H222" s="117">
        <f t="shared" ref="H222:BS222" si="214">H$220+H$221</f>
        <v>0</v>
      </c>
      <c r="I222" s="117">
        <f t="shared" si="214"/>
        <v>0</v>
      </c>
      <c r="J222" s="117">
        <f t="shared" si="214"/>
        <v>0</v>
      </c>
      <c r="K222" s="117">
        <f t="shared" si="214"/>
        <v>0</v>
      </c>
      <c r="L222" s="117">
        <f t="shared" si="214"/>
        <v>0</v>
      </c>
      <c r="M222" s="117">
        <f t="shared" si="214"/>
        <v>0</v>
      </c>
      <c r="N222" s="117">
        <f t="shared" si="214"/>
        <v>0</v>
      </c>
      <c r="O222" s="117">
        <f t="shared" si="214"/>
        <v>0</v>
      </c>
      <c r="P222" s="117">
        <f t="shared" si="214"/>
        <v>0</v>
      </c>
      <c r="Q222" s="117">
        <f t="shared" si="214"/>
        <v>0</v>
      </c>
      <c r="R222" s="117">
        <f t="shared" si="214"/>
        <v>0</v>
      </c>
      <c r="S222" s="117">
        <f t="shared" si="214"/>
        <v>0</v>
      </c>
      <c r="T222" s="117">
        <f t="shared" si="214"/>
        <v>0</v>
      </c>
      <c r="U222" s="117">
        <f t="shared" si="214"/>
        <v>0</v>
      </c>
      <c r="V222" s="117">
        <f t="shared" si="214"/>
        <v>0</v>
      </c>
      <c r="W222" s="117">
        <f t="shared" si="214"/>
        <v>0</v>
      </c>
      <c r="X222" s="117">
        <f t="shared" si="214"/>
        <v>-35869.087152319044</v>
      </c>
      <c r="Y222" s="117">
        <f t="shared" si="214"/>
        <v>0</v>
      </c>
      <c r="Z222" s="117">
        <f t="shared" si="214"/>
        <v>0</v>
      </c>
      <c r="AA222" s="117">
        <f t="shared" si="214"/>
        <v>0</v>
      </c>
      <c r="AB222" s="117">
        <f t="shared" si="214"/>
        <v>0</v>
      </c>
      <c r="AC222" s="117">
        <f t="shared" si="214"/>
        <v>0</v>
      </c>
      <c r="AD222" s="117">
        <f t="shared" si="214"/>
        <v>-35869.087152319044</v>
      </c>
      <c r="AE222" s="117">
        <f t="shared" si="214"/>
        <v>0</v>
      </c>
      <c r="AF222" s="117">
        <f t="shared" si="214"/>
        <v>0</v>
      </c>
      <c r="AG222" s="117">
        <f t="shared" si="214"/>
        <v>0</v>
      </c>
      <c r="AH222" s="117">
        <f t="shared" si="214"/>
        <v>0</v>
      </c>
      <c r="AI222" s="117">
        <f t="shared" si="214"/>
        <v>0</v>
      </c>
      <c r="AJ222" s="117">
        <f t="shared" si="214"/>
        <v>-35869.087152319036</v>
      </c>
      <c r="AK222" s="117">
        <f t="shared" si="214"/>
        <v>0</v>
      </c>
      <c r="AL222" s="117">
        <f t="shared" si="214"/>
        <v>0</v>
      </c>
      <c r="AM222" s="117">
        <f t="shared" si="214"/>
        <v>0</v>
      </c>
      <c r="AN222" s="117">
        <f t="shared" si="214"/>
        <v>0</v>
      </c>
      <c r="AO222" s="117">
        <f t="shared" si="214"/>
        <v>0</v>
      </c>
      <c r="AP222" s="117">
        <f t="shared" si="214"/>
        <v>-35869.087152319051</v>
      </c>
      <c r="AQ222" s="117">
        <f t="shared" si="214"/>
        <v>0</v>
      </c>
      <c r="AR222" s="117">
        <f t="shared" si="214"/>
        <v>0</v>
      </c>
      <c r="AS222" s="117">
        <f t="shared" si="214"/>
        <v>0</v>
      </c>
      <c r="AT222" s="117">
        <f t="shared" si="214"/>
        <v>0</v>
      </c>
      <c r="AU222" s="117">
        <f t="shared" si="214"/>
        <v>0</v>
      </c>
      <c r="AV222" s="117">
        <f t="shared" si="214"/>
        <v>-35869.087152319051</v>
      </c>
      <c r="AW222" s="117">
        <f t="shared" si="214"/>
        <v>0</v>
      </c>
      <c r="AX222" s="117">
        <f t="shared" si="214"/>
        <v>0</v>
      </c>
      <c r="AY222" s="117">
        <f t="shared" si="214"/>
        <v>0</v>
      </c>
      <c r="AZ222" s="117">
        <f t="shared" si="214"/>
        <v>0</v>
      </c>
      <c r="BA222" s="117">
        <f t="shared" si="214"/>
        <v>0</v>
      </c>
      <c r="BB222" s="117">
        <f t="shared" si="214"/>
        <v>-35869.087152319036</v>
      </c>
      <c r="BC222" s="117">
        <f t="shared" si="214"/>
        <v>0</v>
      </c>
      <c r="BD222" s="117">
        <f t="shared" si="214"/>
        <v>0</v>
      </c>
      <c r="BE222" s="117">
        <f t="shared" si="214"/>
        <v>0</v>
      </c>
      <c r="BF222" s="117">
        <f t="shared" si="214"/>
        <v>0</v>
      </c>
      <c r="BG222" s="117">
        <f t="shared" si="214"/>
        <v>0</v>
      </c>
      <c r="BH222" s="117">
        <f t="shared" si="214"/>
        <v>-35869.087152319044</v>
      </c>
      <c r="BI222" s="117">
        <f t="shared" si="214"/>
        <v>0</v>
      </c>
      <c r="BJ222" s="117">
        <f t="shared" si="214"/>
        <v>0</v>
      </c>
      <c r="BK222" s="117">
        <f t="shared" si="214"/>
        <v>0</v>
      </c>
      <c r="BL222" s="117">
        <f t="shared" si="214"/>
        <v>0</v>
      </c>
      <c r="BM222" s="117">
        <f t="shared" si="214"/>
        <v>0</v>
      </c>
      <c r="BN222" s="117">
        <f t="shared" si="214"/>
        <v>-35869.087152319051</v>
      </c>
      <c r="BO222" s="117">
        <f t="shared" si="214"/>
        <v>0</v>
      </c>
      <c r="BP222" s="117">
        <f t="shared" si="214"/>
        <v>0</v>
      </c>
      <c r="BQ222" s="117">
        <f t="shared" si="214"/>
        <v>0</v>
      </c>
      <c r="BR222" s="117">
        <f t="shared" si="214"/>
        <v>0</v>
      </c>
      <c r="BS222" s="117">
        <f t="shared" si="214"/>
        <v>0</v>
      </c>
      <c r="BT222" s="117">
        <f t="shared" ref="BT222:DU222" si="215">BT$220+BT$221</f>
        <v>-35869.087152319044</v>
      </c>
      <c r="BU222" s="117">
        <f t="shared" si="215"/>
        <v>0</v>
      </c>
      <c r="BV222" s="117">
        <f t="shared" si="215"/>
        <v>0</v>
      </c>
      <c r="BW222" s="117">
        <f t="shared" si="215"/>
        <v>0</v>
      </c>
      <c r="BX222" s="117">
        <f t="shared" si="215"/>
        <v>0</v>
      </c>
      <c r="BY222" s="117">
        <f t="shared" si="215"/>
        <v>0</v>
      </c>
      <c r="BZ222" s="117">
        <f t="shared" si="215"/>
        <v>-35869.087152319044</v>
      </c>
      <c r="CA222" s="117">
        <f t="shared" si="215"/>
        <v>0</v>
      </c>
      <c r="CB222" s="117">
        <f t="shared" si="215"/>
        <v>0</v>
      </c>
      <c r="CC222" s="117">
        <f t="shared" si="215"/>
        <v>0</v>
      </c>
      <c r="CD222" s="117">
        <f t="shared" si="215"/>
        <v>0</v>
      </c>
      <c r="CE222" s="117">
        <f t="shared" si="215"/>
        <v>0</v>
      </c>
      <c r="CF222" s="117">
        <f t="shared" si="215"/>
        <v>-35869.087152319044</v>
      </c>
      <c r="CG222" s="117">
        <f t="shared" si="215"/>
        <v>0</v>
      </c>
      <c r="CH222" s="117">
        <f t="shared" si="215"/>
        <v>0</v>
      </c>
      <c r="CI222" s="117">
        <f t="shared" si="215"/>
        <v>0</v>
      </c>
      <c r="CJ222" s="117">
        <f t="shared" si="215"/>
        <v>0</v>
      </c>
      <c r="CK222" s="117">
        <f t="shared" si="215"/>
        <v>0</v>
      </c>
      <c r="CL222" s="117">
        <f t="shared" si="215"/>
        <v>-35869.087152319044</v>
      </c>
      <c r="CM222" s="117">
        <f t="shared" si="215"/>
        <v>0</v>
      </c>
      <c r="CN222" s="117">
        <f t="shared" si="215"/>
        <v>0</v>
      </c>
      <c r="CO222" s="117">
        <f t="shared" si="215"/>
        <v>0</v>
      </c>
      <c r="CP222" s="117">
        <f t="shared" si="215"/>
        <v>0</v>
      </c>
      <c r="CQ222" s="117">
        <f t="shared" si="215"/>
        <v>0</v>
      </c>
      <c r="CR222" s="117">
        <f t="shared" si="215"/>
        <v>-35869.087152319051</v>
      </c>
      <c r="CS222" s="117">
        <f t="shared" si="215"/>
        <v>0</v>
      </c>
      <c r="CT222" s="117">
        <f t="shared" si="215"/>
        <v>0</v>
      </c>
      <c r="CU222" s="117">
        <f t="shared" si="215"/>
        <v>0</v>
      </c>
      <c r="CV222" s="117">
        <f t="shared" si="215"/>
        <v>0</v>
      </c>
      <c r="CW222" s="117">
        <f t="shared" si="215"/>
        <v>0</v>
      </c>
      <c r="CX222" s="117">
        <f t="shared" si="215"/>
        <v>-35869.087152319044</v>
      </c>
      <c r="CY222" s="117">
        <f t="shared" si="215"/>
        <v>0</v>
      </c>
      <c r="CZ222" s="117">
        <f t="shared" si="215"/>
        <v>0</v>
      </c>
      <c r="DA222" s="117">
        <f t="shared" si="215"/>
        <v>0</v>
      </c>
      <c r="DB222" s="117">
        <f t="shared" si="215"/>
        <v>0</v>
      </c>
      <c r="DC222" s="117">
        <f t="shared" si="215"/>
        <v>0</v>
      </c>
      <c r="DD222" s="117">
        <f t="shared" si="215"/>
        <v>-35869.087152319036</v>
      </c>
      <c r="DE222" s="117">
        <f t="shared" si="215"/>
        <v>0</v>
      </c>
      <c r="DF222" s="117">
        <f t="shared" si="215"/>
        <v>0</v>
      </c>
      <c r="DG222" s="117">
        <f t="shared" si="215"/>
        <v>0</v>
      </c>
      <c r="DH222" s="117">
        <f t="shared" si="215"/>
        <v>0</v>
      </c>
      <c r="DI222" s="117">
        <f t="shared" si="215"/>
        <v>0</v>
      </c>
      <c r="DJ222" s="117">
        <f t="shared" si="215"/>
        <v>-35869.087152319036</v>
      </c>
      <c r="DK222" s="117">
        <f t="shared" si="215"/>
        <v>0</v>
      </c>
      <c r="DL222" s="117">
        <f t="shared" si="215"/>
        <v>0</v>
      </c>
      <c r="DM222" s="117">
        <f t="shared" si="215"/>
        <v>0</v>
      </c>
      <c r="DN222" s="117">
        <f t="shared" si="215"/>
        <v>0</v>
      </c>
      <c r="DO222" s="117">
        <f t="shared" si="215"/>
        <v>0</v>
      </c>
      <c r="DP222" s="117">
        <f t="shared" si="215"/>
        <v>-35869.087152319044</v>
      </c>
      <c r="DQ222" s="117">
        <f t="shared" si="215"/>
        <v>0</v>
      </c>
      <c r="DR222" s="117">
        <f t="shared" si="215"/>
        <v>0</v>
      </c>
      <c r="DS222" s="117">
        <f t="shared" si="215"/>
        <v>0</v>
      </c>
      <c r="DT222" s="117">
        <f t="shared" si="215"/>
        <v>0</v>
      </c>
      <c r="DU222" s="117">
        <f t="shared" si="215"/>
        <v>0</v>
      </c>
      <c r="DV222" s="66"/>
    </row>
    <row r="223" spans="1:126" s="190" customFormat="1" ht="6" hidden="1" outlineLevel="1" thickTop="1" x14ac:dyDescent="0.15">
      <c r="C223" s="209"/>
      <c r="DV223" s="102"/>
    </row>
    <row r="224" spans="1:126" ht="14.45" hidden="1" outlineLevel="1" x14ac:dyDescent="0.3">
      <c r="C224" s="84" t="s">
        <v>1030</v>
      </c>
      <c r="G224" s="114">
        <f t="shared" ref="G224:AL224" si="216">IF(L$220&lt;0,L$220/SUM(G$104:L$104),F$224)</f>
        <v>0</v>
      </c>
      <c r="H224" s="114">
        <f t="shared" si="216"/>
        <v>0</v>
      </c>
      <c r="I224" s="114">
        <f t="shared" si="216"/>
        <v>0</v>
      </c>
      <c r="J224" s="114">
        <f t="shared" si="216"/>
        <v>0</v>
      </c>
      <c r="K224" s="114">
        <f t="shared" si="216"/>
        <v>0</v>
      </c>
      <c r="L224" s="114">
        <f t="shared" si="216"/>
        <v>0</v>
      </c>
      <c r="M224" s="114">
        <f t="shared" si="216"/>
        <v>0</v>
      </c>
      <c r="N224" s="114">
        <f t="shared" si="216"/>
        <v>0</v>
      </c>
      <c r="O224" s="114">
        <f t="shared" si="216"/>
        <v>0</v>
      </c>
      <c r="P224" s="114">
        <f t="shared" si="216"/>
        <v>0</v>
      </c>
      <c r="Q224" s="114">
        <f t="shared" si="216"/>
        <v>0</v>
      </c>
      <c r="R224" s="114">
        <f t="shared" si="216"/>
        <v>0</v>
      </c>
      <c r="S224" s="114">
        <f t="shared" si="216"/>
        <v>-3483.695053863034</v>
      </c>
      <c r="T224" s="114">
        <f t="shared" si="216"/>
        <v>-3483.695053863034</v>
      </c>
      <c r="U224" s="114">
        <f t="shared" si="216"/>
        <v>-3483.695053863034</v>
      </c>
      <c r="V224" s="114">
        <f t="shared" si="216"/>
        <v>-3483.695053863034</v>
      </c>
      <c r="W224" s="114">
        <f t="shared" si="216"/>
        <v>-3483.695053863034</v>
      </c>
      <c r="X224" s="114">
        <f t="shared" si="216"/>
        <v>-3483.695053863034</v>
      </c>
      <c r="Y224" s="114">
        <f t="shared" si="216"/>
        <v>-3409.9505249907074</v>
      </c>
      <c r="Z224" s="114">
        <f t="shared" si="216"/>
        <v>-3409.9505249907074</v>
      </c>
      <c r="AA224" s="114">
        <f t="shared" si="216"/>
        <v>-3409.9505249907074</v>
      </c>
      <c r="AB224" s="114">
        <f t="shared" si="216"/>
        <v>-3409.9505249907074</v>
      </c>
      <c r="AC224" s="114">
        <f t="shared" si="216"/>
        <v>-3409.9505249907074</v>
      </c>
      <c r="AD224" s="114">
        <f t="shared" si="216"/>
        <v>-3409.9505249907074</v>
      </c>
      <c r="AE224" s="114">
        <f t="shared" si="216"/>
        <v>-3334.0258855716256</v>
      </c>
      <c r="AF224" s="114">
        <f t="shared" si="216"/>
        <v>-3334.0258855716256</v>
      </c>
      <c r="AG224" s="114">
        <f t="shared" si="216"/>
        <v>-3334.0258855716256</v>
      </c>
      <c r="AH224" s="114">
        <f t="shared" si="216"/>
        <v>-3334.0258855716256</v>
      </c>
      <c r="AI224" s="114">
        <f t="shared" si="216"/>
        <v>-3334.0258855716256</v>
      </c>
      <c r="AJ224" s="114">
        <f t="shared" si="216"/>
        <v>-3334.0258855716256</v>
      </c>
      <c r="AK224" s="114">
        <f t="shared" si="216"/>
        <v>-3255.8566849669601</v>
      </c>
      <c r="AL224" s="114">
        <f t="shared" si="216"/>
        <v>-3255.8566849669601</v>
      </c>
      <c r="AM224" s="114">
        <f t="shared" ref="AM224:BR224" si="217">IF(AR$220&lt;0,AR$220/SUM(AM$104:AR$104),AL$224)</f>
        <v>-3255.8566849669601</v>
      </c>
      <c r="AN224" s="114">
        <f t="shared" si="217"/>
        <v>-3255.8566849669601</v>
      </c>
      <c r="AO224" s="114">
        <f t="shared" si="217"/>
        <v>-3255.8566849669601</v>
      </c>
      <c r="AP224" s="114">
        <f t="shared" si="217"/>
        <v>-3255.8566849669601</v>
      </c>
      <c r="AQ224" s="114">
        <f t="shared" si="217"/>
        <v>-3175.3765671827337</v>
      </c>
      <c r="AR224" s="114">
        <f t="shared" si="217"/>
        <v>-3175.3765671827337</v>
      </c>
      <c r="AS224" s="114">
        <f t="shared" si="217"/>
        <v>-3175.3765671827337</v>
      </c>
      <c r="AT224" s="114">
        <f t="shared" si="217"/>
        <v>-3175.3765671827337</v>
      </c>
      <c r="AU224" s="114">
        <f t="shared" si="217"/>
        <v>-3175.3765671827337</v>
      </c>
      <c r="AV224" s="114">
        <f t="shared" si="217"/>
        <v>-3175.3765671827337</v>
      </c>
      <c r="AW224" s="114">
        <f t="shared" si="217"/>
        <v>-3092.5172145417873</v>
      </c>
      <c r="AX224" s="114">
        <f t="shared" si="217"/>
        <v>-3092.5172145417873</v>
      </c>
      <c r="AY224" s="114">
        <f t="shared" si="217"/>
        <v>-3092.5172145417873</v>
      </c>
      <c r="AZ224" s="114">
        <f t="shared" si="217"/>
        <v>-3092.5172145417873</v>
      </c>
      <c r="BA224" s="114">
        <f t="shared" si="217"/>
        <v>-3092.5172145417873</v>
      </c>
      <c r="BB224" s="114">
        <f t="shared" si="217"/>
        <v>-3092.5172145417873</v>
      </c>
      <c r="BC224" s="114">
        <f t="shared" si="217"/>
        <v>-3007.2082896905072</v>
      </c>
      <c r="BD224" s="114">
        <f t="shared" si="217"/>
        <v>-3007.2082896905072</v>
      </c>
      <c r="BE224" s="114">
        <f t="shared" si="217"/>
        <v>-3007.2082896905072</v>
      </c>
      <c r="BF224" s="114">
        <f t="shared" si="217"/>
        <v>-3007.2082896905072</v>
      </c>
      <c r="BG224" s="114">
        <f t="shared" si="217"/>
        <v>-3007.2082896905072</v>
      </c>
      <c r="BH224" s="114">
        <f t="shared" si="217"/>
        <v>-3007.2082896905072</v>
      </c>
      <c r="BI224" s="114">
        <f t="shared" si="217"/>
        <v>-2919.3773758911047</v>
      </c>
      <c r="BJ224" s="114">
        <f t="shared" si="217"/>
        <v>-2919.3773758911047</v>
      </c>
      <c r="BK224" s="114">
        <f t="shared" si="217"/>
        <v>-2919.3773758911047</v>
      </c>
      <c r="BL224" s="114">
        <f t="shared" si="217"/>
        <v>-2919.3773758911047</v>
      </c>
      <c r="BM224" s="114">
        <f t="shared" si="217"/>
        <v>-2919.3773758911047</v>
      </c>
      <c r="BN224" s="114">
        <f t="shared" si="217"/>
        <v>-2919.3773758911047</v>
      </c>
      <c r="BO224" s="114">
        <f t="shared" si="217"/>
        <v>-2828.9499155487479</v>
      </c>
      <c r="BP224" s="114">
        <f t="shared" si="217"/>
        <v>-2828.9499155487479</v>
      </c>
      <c r="BQ224" s="114">
        <f t="shared" si="217"/>
        <v>-2828.9499155487479</v>
      </c>
      <c r="BR224" s="114">
        <f t="shared" si="217"/>
        <v>-2828.9499155487479</v>
      </c>
      <c r="BS224" s="114">
        <f t="shared" ref="BS224:CX224" si="218">IF(BX$220&lt;0,BX$220/SUM(BS$104:BX$104),BR$224)</f>
        <v>-2828.9499155487479</v>
      </c>
      <c r="BT224" s="114">
        <f t="shared" si="218"/>
        <v>-2828.9499155487479</v>
      </c>
      <c r="BU224" s="114">
        <f t="shared" si="218"/>
        <v>-2735.8491469213805</v>
      </c>
      <c r="BV224" s="114">
        <f t="shared" si="218"/>
        <v>-2735.8491469213805</v>
      </c>
      <c r="BW224" s="114">
        <f t="shared" si="218"/>
        <v>-2735.8491469213805</v>
      </c>
      <c r="BX224" s="114">
        <f t="shared" si="218"/>
        <v>-2735.8491469213805</v>
      </c>
      <c r="BY224" s="114">
        <f t="shared" si="218"/>
        <v>-2735.8491469213805</v>
      </c>
      <c r="BZ224" s="114">
        <f t="shared" si="218"/>
        <v>-2735.8491469213805</v>
      </c>
      <c r="CA224" s="114">
        <f t="shared" si="218"/>
        <v>-2639.9960389584826</v>
      </c>
      <c r="CB224" s="114">
        <f t="shared" si="218"/>
        <v>-2639.9960389584826</v>
      </c>
      <c r="CC224" s="114">
        <f t="shared" si="218"/>
        <v>-2639.9960389584826</v>
      </c>
      <c r="CD224" s="114">
        <f t="shared" si="218"/>
        <v>-2639.9960389584826</v>
      </c>
      <c r="CE224" s="114">
        <f t="shared" si="218"/>
        <v>-2639.9960389584826</v>
      </c>
      <c r="CF224" s="114">
        <f t="shared" si="218"/>
        <v>-2639.9960389584826</v>
      </c>
      <c r="CG224" s="114">
        <f t="shared" si="218"/>
        <v>-2541.3092242134735</v>
      </c>
      <c r="CH224" s="114">
        <f t="shared" si="218"/>
        <v>-2541.3092242134735</v>
      </c>
      <c r="CI224" s="114">
        <f t="shared" si="218"/>
        <v>-2541.3092242134735</v>
      </c>
      <c r="CJ224" s="114">
        <f t="shared" si="218"/>
        <v>-2541.3092242134735</v>
      </c>
      <c r="CK224" s="114">
        <f t="shared" si="218"/>
        <v>-2541.3092242134735</v>
      </c>
      <c r="CL224" s="114">
        <f t="shared" si="218"/>
        <v>-2541.3092242134735</v>
      </c>
      <c r="CM224" s="114">
        <f t="shared" si="218"/>
        <v>-2439.7049297728017</v>
      </c>
      <c r="CN224" s="114">
        <f t="shared" si="218"/>
        <v>-2439.7049297728017</v>
      </c>
      <c r="CO224" s="114">
        <f t="shared" si="218"/>
        <v>-2439.7049297728017</v>
      </c>
      <c r="CP224" s="114">
        <f t="shared" si="218"/>
        <v>-2439.7049297728017</v>
      </c>
      <c r="CQ224" s="114">
        <f t="shared" si="218"/>
        <v>-2439.7049297728017</v>
      </c>
      <c r="CR224" s="114">
        <f t="shared" si="218"/>
        <v>-2439.7049297728017</v>
      </c>
      <c r="CS224" s="114">
        <f t="shared" si="218"/>
        <v>-2335.0969061430919</v>
      </c>
      <c r="CT224" s="114">
        <f t="shared" si="218"/>
        <v>-2335.0969061430919</v>
      </c>
      <c r="CU224" s="114">
        <f t="shared" si="218"/>
        <v>-2335.0969061430919</v>
      </c>
      <c r="CV224" s="114">
        <f t="shared" si="218"/>
        <v>-2335.0969061430919</v>
      </c>
      <c r="CW224" s="114">
        <f t="shared" si="218"/>
        <v>-2335.0969061430919</v>
      </c>
      <c r="CX224" s="114">
        <f t="shared" si="218"/>
        <v>-2335.0969061430919</v>
      </c>
      <c r="CY224" s="114">
        <f t="shared" ref="CY224:DU224" si="219">IF(DD$220&lt;0,DD$220/SUM(CY$104:DD$104),CX$224)</f>
        <v>-2227.3963540359796</v>
      </c>
      <c r="CZ224" s="114">
        <f t="shared" si="219"/>
        <v>-2227.3963540359796</v>
      </c>
      <c r="DA224" s="114">
        <f t="shared" si="219"/>
        <v>-2227.3963540359796</v>
      </c>
      <c r="DB224" s="114">
        <f t="shared" si="219"/>
        <v>-2227.3963540359796</v>
      </c>
      <c r="DC224" s="114">
        <f t="shared" si="219"/>
        <v>-2227.3963540359796</v>
      </c>
      <c r="DD224" s="114">
        <f t="shared" si="219"/>
        <v>-2227.3963540359796</v>
      </c>
      <c r="DE224" s="114">
        <f t="shared" si="219"/>
        <v>-2116.5118489884867</v>
      </c>
      <c r="DF224" s="114">
        <f t="shared" si="219"/>
        <v>-2116.5118489884867</v>
      </c>
      <c r="DG224" s="114">
        <f t="shared" si="219"/>
        <v>-2116.5118489884867</v>
      </c>
      <c r="DH224" s="114">
        <f t="shared" si="219"/>
        <v>-2116.5118489884867</v>
      </c>
      <c r="DI224" s="114">
        <f t="shared" si="219"/>
        <v>-2116.5118489884867</v>
      </c>
      <c r="DJ224" s="114">
        <f t="shared" si="219"/>
        <v>-2116.5118489884867</v>
      </c>
      <c r="DK224" s="114">
        <f t="shared" si="219"/>
        <v>-2002.3492637549482</v>
      </c>
      <c r="DL224" s="114">
        <f t="shared" si="219"/>
        <v>-2002.3492637549482</v>
      </c>
      <c r="DM224" s="114">
        <f t="shared" si="219"/>
        <v>-2002.3492637549482</v>
      </c>
      <c r="DN224" s="114">
        <f t="shared" si="219"/>
        <v>-2002.3492637549482</v>
      </c>
      <c r="DO224" s="114">
        <f t="shared" si="219"/>
        <v>-2002.3492637549482</v>
      </c>
      <c r="DP224" s="114">
        <f t="shared" si="219"/>
        <v>-2002.3492637549482</v>
      </c>
      <c r="DQ224" s="114">
        <f t="shared" si="219"/>
        <v>-2002.3492637549482</v>
      </c>
      <c r="DR224" s="114">
        <f t="shared" si="219"/>
        <v>-2002.3492637549482</v>
      </c>
      <c r="DS224" s="114">
        <f t="shared" si="219"/>
        <v>-2002.3492637549482</v>
      </c>
      <c r="DT224" s="114">
        <f t="shared" si="219"/>
        <v>-2002.3492637549482</v>
      </c>
      <c r="DU224" s="114">
        <f t="shared" si="219"/>
        <v>-2002.3492637549482</v>
      </c>
    </row>
    <row r="225" spans="1:126" ht="14.45" hidden="1" outlineLevel="1" x14ac:dyDescent="0.3">
      <c r="A225" s="995" t="s">
        <v>1032</v>
      </c>
      <c r="C225" s="74" t="s">
        <v>1106</v>
      </c>
      <c r="G225" s="114">
        <f t="shared" ref="G225:AL225" si="220">G$224*G$104</f>
        <v>0</v>
      </c>
      <c r="H225" s="114">
        <f t="shared" si="220"/>
        <v>0</v>
      </c>
      <c r="I225" s="114">
        <f t="shared" si="220"/>
        <v>0</v>
      </c>
      <c r="J225" s="114">
        <f t="shared" si="220"/>
        <v>0</v>
      </c>
      <c r="K225" s="114">
        <f t="shared" si="220"/>
        <v>0</v>
      </c>
      <c r="L225" s="114">
        <f t="shared" si="220"/>
        <v>0</v>
      </c>
      <c r="M225" s="114">
        <f t="shared" si="220"/>
        <v>0</v>
      </c>
      <c r="N225" s="114">
        <f t="shared" si="220"/>
        <v>0</v>
      </c>
      <c r="O225" s="114">
        <f t="shared" si="220"/>
        <v>0</v>
      </c>
      <c r="P225" s="114">
        <f t="shared" si="220"/>
        <v>0</v>
      </c>
      <c r="Q225" s="114">
        <f t="shared" si="220"/>
        <v>0</v>
      </c>
      <c r="R225" s="114">
        <f t="shared" si="220"/>
        <v>0</v>
      </c>
      <c r="S225" s="114">
        <f t="shared" si="220"/>
        <v>-3483.695053863034</v>
      </c>
      <c r="T225" s="114">
        <f t="shared" si="220"/>
        <v>-3483.695053863034</v>
      </c>
      <c r="U225" s="114">
        <f t="shared" si="220"/>
        <v>-3483.695053863034</v>
      </c>
      <c r="V225" s="114">
        <f t="shared" si="220"/>
        <v>-3483.695053863034</v>
      </c>
      <c r="W225" s="114">
        <f t="shared" si="220"/>
        <v>-3483.695053863034</v>
      </c>
      <c r="X225" s="114">
        <f t="shared" si="220"/>
        <v>-3483.695053863034</v>
      </c>
      <c r="Y225" s="114">
        <f t="shared" si="220"/>
        <v>-3409.9505249907074</v>
      </c>
      <c r="Z225" s="114">
        <f t="shared" si="220"/>
        <v>-3409.9505249907074</v>
      </c>
      <c r="AA225" s="114">
        <f t="shared" si="220"/>
        <v>-3409.9505249907074</v>
      </c>
      <c r="AB225" s="114">
        <f t="shared" si="220"/>
        <v>-3409.9505249907074</v>
      </c>
      <c r="AC225" s="114">
        <f t="shared" si="220"/>
        <v>-3409.9505249907074</v>
      </c>
      <c r="AD225" s="114">
        <f t="shared" si="220"/>
        <v>-3409.9505249907074</v>
      </c>
      <c r="AE225" s="114">
        <f t="shared" si="220"/>
        <v>-3334.0258855716256</v>
      </c>
      <c r="AF225" s="114">
        <f t="shared" si="220"/>
        <v>-3334.0258855716256</v>
      </c>
      <c r="AG225" s="114">
        <f t="shared" si="220"/>
        <v>-3334.0258855716256</v>
      </c>
      <c r="AH225" s="114">
        <f t="shared" si="220"/>
        <v>-3334.0258855716256</v>
      </c>
      <c r="AI225" s="114">
        <f t="shared" si="220"/>
        <v>-3334.0258855716256</v>
      </c>
      <c r="AJ225" s="114">
        <f t="shared" si="220"/>
        <v>-3334.0258855716256</v>
      </c>
      <c r="AK225" s="114">
        <f t="shared" si="220"/>
        <v>-3255.8566849669601</v>
      </c>
      <c r="AL225" s="114">
        <f t="shared" si="220"/>
        <v>-3255.8566849669601</v>
      </c>
      <c r="AM225" s="114">
        <f t="shared" ref="AM225:BR225" si="221">AM$224*AM$104</f>
        <v>-3255.8566849669601</v>
      </c>
      <c r="AN225" s="114">
        <f t="shared" si="221"/>
        <v>-3255.8566849669601</v>
      </c>
      <c r="AO225" s="114">
        <f t="shared" si="221"/>
        <v>-3255.8566849669601</v>
      </c>
      <c r="AP225" s="114">
        <f t="shared" si="221"/>
        <v>-3255.8566849669601</v>
      </c>
      <c r="AQ225" s="114">
        <f t="shared" si="221"/>
        <v>-3175.3765671827337</v>
      </c>
      <c r="AR225" s="114">
        <f t="shared" si="221"/>
        <v>-3175.3765671827337</v>
      </c>
      <c r="AS225" s="114">
        <f t="shared" si="221"/>
        <v>-3175.3765671827337</v>
      </c>
      <c r="AT225" s="114">
        <f t="shared" si="221"/>
        <v>-3175.3765671827337</v>
      </c>
      <c r="AU225" s="114">
        <f t="shared" si="221"/>
        <v>-3175.3765671827337</v>
      </c>
      <c r="AV225" s="114">
        <f t="shared" si="221"/>
        <v>-3175.3765671827337</v>
      </c>
      <c r="AW225" s="114">
        <f t="shared" si="221"/>
        <v>-3092.5172145417873</v>
      </c>
      <c r="AX225" s="114">
        <f t="shared" si="221"/>
        <v>-3092.5172145417873</v>
      </c>
      <c r="AY225" s="114">
        <f t="shared" si="221"/>
        <v>-3092.5172145417873</v>
      </c>
      <c r="AZ225" s="114">
        <f t="shared" si="221"/>
        <v>-3092.5172145417873</v>
      </c>
      <c r="BA225" s="114">
        <f t="shared" si="221"/>
        <v>-3092.5172145417873</v>
      </c>
      <c r="BB225" s="114">
        <f t="shared" si="221"/>
        <v>-3092.5172145417873</v>
      </c>
      <c r="BC225" s="114">
        <f t="shared" si="221"/>
        <v>-3007.2082896905072</v>
      </c>
      <c r="BD225" s="114">
        <f t="shared" si="221"/>
        <v>-3007.2082896905072</v>
      </c>
      <c r="BE225" s="114">
        <f t="shared" si="221"/>
        <v>-3007.2082896905072</v>
      </c>
      <c r="BF225" s="114">
        <f t="shared" si="221"/>
        <v>-3007.2082896905072</v>
      </c>
      <c r="BG225" s="114">
        <f t="shared" si="221"/>
        <v>-3007.2082896905072</v>
      </c>
      <c r="BH225" s="114">
        <f t="shared" si="221"/>
        <v>-3007.2082896905072</v>
      </c>
      <c r="BI225" s="114">
        <f t="shared" si="221"/>
        <v>-2919.3773758911047</v>
      </c>
      <c r="BJ225" s="114">
        <f t="shared" si="221"/>
        <v>-2919.3773758911047</v>
      </c>
      <c r="BK225" s="114">
        <f t="shared" si="221"/>
        <v>-2919.3773758911047</v>
      </c>
      <c r="BL225" s="114">
        <f t="shared" si="221"/>
        <v>-2919.3773758911047</v>
      </c>
      <c r="BM225" s="114">
        <f t="shared" si="221"/>
        <v>-2919.3773758911047</v>
      </c>
      <c r="BN225" s="114">
        <f t="shared" si="221"/>
        <v>-2919.3773758911047</v>
      </c>
      <c r="BO225" s="114">
        <f t="shared" si="221"/>
        <v>-2828.9499155487479</v>
      </c>
      <c r="BP225" s="114">
        <f t="shared" si="221"/>
        <v>-2828.9499155487479</v>
      </c>
      <c r="BQ225" s="114">
        <f t="shared" si="221"/>
        <v>-2828.9499155487479</v>
      </c>
      <c r="BR225" s="114">
        <f t="shared" si="221"/>
        <v>-2828.9499155487479</v>
      </c>
      <c r="BS225" s="114">
        <f t="shared" ref="BS225:CX225" si="222">BS$224*BS$104</f>
        <v>-2828.9499155487479</v>
      </c>
      <c r="BT225" s="114">
        <f t="shared" si="222"/>
        <v>-2828.9499155487479</v>
      </c>
      <c r="BU225" s="114">
        <f t="shared" si="222"/>
        <v>-2735.8491469213805</v>
      </c>
      <c r="BV225" s="114">
        <f t="shared" si="222"/>
        <v>-2735.8491469213805</v>
      </c>
      <c r="BW225" s="114">
        <f t="shared" si="222"/>
        <v>-2735.8491469213805</v>
      </c>
      <c r="BX225" s="114">
        <f t="shared" si="222"/>
        <v>-2735.8491469213805</v>
      </c>
      <c r="BY225" s="114">
        <f t="shared" si="222"/>
        <v>-2735.8491469213805</v>
      </c>
      <c r="BZ225" s="114">
        <f t="shared" si="222"/>
        <v>-2735.8491469213805</v>
      </c>
      <c r="CA225" s="114">
        <f t="shared" si="222"/>
        <v>-2639.9960389584826</v>
      </c>
      <c r="CB225" s="114">
        <f t="shared" si="222"/>
        <v>-2639.9960389584826</v>
      </c>
      <c r="CC225" s="114">
        <f t="shared" si="222"/>
        <v>-2639.9960389584826</v>
      </c>
      <c r="CD225" s="114">
        <f t="shared" si="222"/>
        <v>-2639.9960389584826</v>
      </c>
      <c r="CE225" s="114">
        <f t="shared" si="222"/>
        <v>-2639.9960389584826</v>
      </c>
      <c r="CF225" s="114">
        <f t="shared" si="222"/>
        <v>-2639.9960389584826</v>
      </c>
      <c r="CG225" s="114">
        <f t="shared" si="222"/>
        <v>-2541.3092242134735</v>
      </c>
      <c r="CH225" s="114">
        <f t="shared" si="222"/>
        <v>-2541.3092242134735</v>
      </c>
      <c r="CI225" s="114">
        <f t="shared" si="222"/>
        <v>-2541.3092242134735</v>
      </c>
      <c r="CJ225" s="114">
        <f t="shared" si="222"/>
        <v>-2541.3092242134735</v>
      </c>
      <c r="CK225" s="114">
        <f t="shared" si="222"/>
        <v>-2541.3092242134735</v>
      </c>
      <c r="CL225" s="114">
        <f t="shared" si="222"/>
        <v>-2541.3092242134735</v>
      </c>
      <c r="CM225" s="114">
        <f t="shared" si="222"/>
        <v>-2439.7049297728017</v>
      </c>
      <c r="CN225" s="114">
        <f t="shared" si="222"/>
        <v>-2439.7049297728017</v>
      </c>
      <c r="CO225" s="114">
        <f t="shared" si="222"/>
        <v>-2439.7049297728017</v>
      </c>
      <c r="CP225" s="114">
        <f t="shared" si="222"/>
        <v>-2439.7049297728017</v>
      </c>
      <c r="CQ225" s="114">
        <f t="shared" si="222"/>
        <v>-2439.7049297728017</v>
      </c>
      <c r="CR225" s="114">
        <f t="shared" si="222"/>
        <v>-2439.7049297728017</v>
      </c>
      <c r="CS225" s="114">
        <f t="shared" si="222"/>
        <v>-2335.0969061430919</v>
      </c>
      <c r="CT225" s="114">
        <f t="shared" si="222"/>
        <v>-2335.0969061430919</v>
      </c>
      <c r="CU225" s="114">
        <f t="shared" si="222"/>
        <v>-2335.0969061430919</v>
      </c>
      <c r="CV225" s="114">
        <f t="shared" si="222"/>
        <v>-2335.0969061430919</v>
      </c>
      <c r="CW225" s="114">
        <f t="shared" si="222"/>
        <v>-2335.0969061430919</v>
      </c>
      <c r="CX225" s="114">
        <f t="shared" si="222"/>
        <v>-2335.0969061430919</v>
      </c>
      <c r="CY225" s="114">
        <f t="shared" ref="CY225:DU225" si="223">CY$224*CY$104</f>
        <v>-2227.3963540359796</v>
      </c>
      <c r="CZ225" s="114">
        <f t="shared" si="223"/>
        <v>-2227.3963540359796</v>
      </c>
      <c r="DA225" s="114">
        <f t="shared" si="223"/>
        <v>-2227.3963540359796</v>
      </c>
      <c r="DB225" s="114">
        <f t="shared" si="223"/>
        <v>-2227.3963540359796</v>
      </c>
      <c r="DC225" s="114">
        <f t="shared" si="223"/>
        <v>-2227.3963540359796</v>
      </c>
      <c r="DD225" s="114">
        <f t="shared" si="223"/>
        <v>-2227.3963540359796</v>
      </c>
      <c r="DE225" s="114">
        <f t="shared" si="223"/>
        <v>-2116.5118489884867</v>
      </c>
      <c r="DF225" s="114">
        <f t="shared" si="223"/>
        <v>-2116.5118489884867</v>
      </c>
      <c r="DG225" s="114">
        <f t="shared" si="223"/>
        <v>-2116.5118489884867</v>
      </c>
      <c r="DH225" s="114">
        <f t="shared" si="223"/>
        <v>-2116.5118489884867</v>
      </c>
      <c r="DI225" s="114">
        <f t="shared" si="223"/>
        <v>-2116.5118489884867</v>
      </c>
      <c r="DJ225" s="114">
        <f t="shared" si="223"/>
        <v>-2116.5118489884867</v>
      </c>
      <c r="DK225" s="114">
        <f t="shared" si="223"/>
        <v>-2002.3492637549482</v>
      </c>
      <c r="DL225" s="114">
        <f t="shared" si="223"/>
        <v>-2002.3492637549482</v>
      </c>
      <c r="DM225" s="114">
        <f t="shared" si="223"/>
        <v>-2002.3492637549482</v>
      </c>
      <c r="DN225" s="114">
        <f t="shared" si="223"/>
        <v>-2002.3492637549482</v>
      </c>
      <c r="DO225" s="114">
        <f t="shared" si="223"/>
        <v>-2002.3492637549482</v>
      </c>
      <c r="DP225" s="114">
        <f t="shared" si="223"/>
        <v>-2002.3492637549482</v>
      </c>
      <c r="DQ225" s="114">
        <f t="shared" si="223"/>
        <v>-2002.3492637549482</v>
      </c>
      <c r="DR225" s="114">
        <f t="shared" si="223"/>
        <v>-2002.3492637549482</v>
      </c>
      <c r="DS225" s="114">
        <f t="shared" si="223"/>
        <v>-2002.3492637549482</v>
      </c>
      <c r="DT225" s="114">
        <f t="shared" si="223"/>
        <v>-2002.3492637549482</v>
      </c>
      <c r="DU225" s="114">
        <f t="shared" si="223"/>
        <v>-2002.3492637549482</v>
      </c>
    </row>
    <row r="226" spans="1:126" s="190" customFormat="1" ht="5.45" hidden="1" outlineLevel="1" x14ac:dyDescent="0.15">
      <c r="C226" s="209"/>
      <c r="DV226" s="102"/>
    </row>
    <row r="227" spans="1:126" ht="14.45" hidden="1" outlineLevel="1" x14ac:dyDescent="0.3">
      <c r="C227" s="84" t="s">
        <v>1031</v>
      </c>
      <c r="G227" s="114">
        <f t="shared" ref="G227:AL227" si="224">IF(L$221&lt;0,L$221/SUM(G$104:L$104),F$227)</f>
        <v>0</v>
      </c>
      <c r="H227" s="114">
        <f t="shared" si="224"/>
        <v>0</v>
      </c>
      <c r="I227" s="114">
        <f t="shared" si="224"/>
        <v>0</v>
      </c>
      <c r="J227" s="114">
        <f t="shared" si="224"/>
        <v>0</v>
      </c>
      <c r="K227" s="114">
        <f t="shared" si="224"/>
        <v>0</v>
      </c>
      <c r="L227" s="114">
        <f t="shared" si="224"/>
        <v>0</v>
      </c>
      <c r="M227" s="114">
        <f t="shared" si="224"/>
        <v>0</v>
      </c>
      <c r="N227" s="114">
        <f t="shared" si="224"/>
        <v>0</v>
      </c>
      <c r="O227" s="114">
        <f t="shared" si="224"/>
        <v>0</v>
      </c>
      <c r="P227" s="114">
        <f t="shared" si="224"/>
        <v>0</v>
      </c>
      <c r="Q227" s="114">
        <f t="shared" si="224"/>
        <v>0</v>
      </c>
      <c r="R227" s="114">
        <f t="shared" si="224"/>
        <v>0</v>
      </c>
      <c r="S227" s="114">
        <f t="shared" si="224"/>
        <v>-2494.4861381901396</v>
      </c>
      <c r="T227" s="114">
        <f t="shared" si="224"/>
        <v>-2494.4861381901396</v>
      </c>
      <c r="U227" s="114">
        <f t="shared" si="224"/>
        <v>-2494.4861381901396</v>
      </c>
      <c r="V227" s="114">
        <f t="shared" si="224"/>
        <v>-2494.4861381901396</v>
      </c>
      <c r="W227" s="114">
        <f t="shared" si="224"/>
        <v>-2494.4861381901396</v>
      </c>
      <c r="X227" s="114">
        <f t="shared" si="224"/>
        <v>-2494.4861381901396</v>
      </c>
      <c r="Y227" s="114">
        <f t="shared" si="224"/>
        <v>-2568.2306670624662</v>
      </c>
      <c r="Z227" s="114">
        <f t="shared" si="224"/>
        <v>-2568.2306670624662</v>
      </c>
      <c r="AA227" s="114">
        <f t="shared" si="224"/>
        <v>-2568.2306670624662</v>
      </c>
      <c r="AB227" s="114">
        <f t="shared" si="224"/>
        <v>-2568.2306670624662</v>
      </c>
      <c r="AC227" s="114">
        <f t="shared" si="224"/>
        <v>-2568.2306670624662</v>
      </c>
      <c r="AD227" s="114">
        <f t="shared" si="224"/>
        <v>-2568.2306670624662</v>
      </c>
      <c r="AE227" s="114">
        <f t="shared" si="224"/>
        <v>-2644.1553064815471</v>
      </c>
      <c r="AF227" s="114">
        <f t="shared" si="224"/>
        <v>-2644.1553064815471</v>
      </c>
      <c r="AG227" s="114">
        <f t="shared" si="224"/>
        <v>-2644.1553064815471</v>
      </c>
      <c r="AH227" s="114">
        <f t="shared" si="224"/>
        <v>-2644.1553064815471</v>
      </c>
      <c r="AI227" s="114">
        <f t="shared" si="224"/>
        <v>-2644.1553064815471</v>
      </c>
      <c r="AJ227" s="114">
        <f t="shared" si="224"/>
        <v>-2644.1553064815471</v>
      </c>
      <c r="AK227" s="114">
        <f t="shared" si="224"/>
        <v>-2722.3245070862154</v>
      </c>
      <c r="AL227" s="114">
        <f t="shared" si="224"/>
        <v>-2722.3245070862154</v>
      </c>
      <c r="AM227" s="114">
        <f t="shared" ref="AM227:BR227" si="225">IF(AR$221&lt;0,AR$221/SUM(AM$104:AR$104),AL$227)</f>
        <v>-2722.3245070862154</v>
      </c>
      <c r="AN227" s="114">
        <f t="shared" si="225"/>
        <v>-2722.3245070862154</v>
      </c>
      <c r="AO227" s="114">
        <f t="shared" si="225"/>
        <v>-2722.3245070862154</v>
      </c>
      <c r="AP227" s="114">
        <f t="shared" si="225"/>
        <v>-2722.3245070862154</v>
      </c>
      <c r="AQ227" s="114">
        <f t="shared" si="225"/>
        <v>-2802.8046248704413</v>
      </c>
      <c r="AR227" s="114">
        <f t="shared" si="225"/>
        <v>-2802.8046248704413</v>
      </c>
      <c r="AS227" s="114">
        <f t="shared" si="225"/>
        <v>-2802.8046248704413</v>
      </c>
      <c r="AT227" s="114">
        <f t="shared" si="225"/>
        <v>-2802.8046248704413</v>
      </c>
      <c r="AU227" s="114">
        <f t="shared" si="225"/>
        <v>-2802.8046248704413</v>
      </c>
      <c r="AV227" s="114">
        <f t="shared" si="225"/>
        <v>-2802.8046248704413</v>
      </c>
      <c r="AW227" s="114">
        <f t="shared" si="225"/>
        <v>-2885.6639775113854</v>
      </c>
      <c r="AX227" s="114">
        <f t="shared" si="225"/>
        <v>-2885.6639775113854</v>
      </c>
      <c r="AY227" s="114">
        <f t="shared" si="225"/>
        <v>-2885.6639775113854</v>
      </c>
      <c r="AZ227" s="114">
        <f t="shared" si="225"/>
        <v>-2885.6639775113854</v>
      </c>
      <c r="BA227" s="114">
        <f t="shared" si="225"/>
        <v>-2885.6639775113854</v>
      </c>
      <c r="BB227" s="114">
        <f t="shared" si="225"/>
        <v>-2885.6639775113854</v>
      </c>
      <c r="BC227" s="114">
        <f t="shared" si="225"/>
        <v>-2970.9729023626664</v>
      </c>
      <c r="BD227" s="114">
        <f t="shared" si="225"/>
        <v>-2970.9729023626664</v>
      </c>
      <c r="BE227" s="114">
        <f t="shared" si="225"/>
        <v>-2970.9729023626664</v>
      </c>
      <c r="BF227" s="114">
        <f t="shared" si="225"/>
        <v>-2970.9729023626664</v>
      </c>
      <c r="BG227" s="114">
        <f t="shared" si="225"/>
        <v>-2970.9729023626664</v>
      </c>
      <c r="BH227" s="114">
        <f t="shared" si="225"/>
        <v>-2970.9729023626664</v>
      </c>
      <c r="BI227" s="114">
        <f t="shared" si="225"/>
        <v>-3058.8038161620702</v>
      </c>
      <c r="BJ227" s="114">
        <f t="shared" si="225"/>
        <v>-3058.8038161620702</v>
      </c>
      <c r="BK227" s="114">
        <f t="shared" si="225"/>
        <v>-3058.8038161620702</v>
      </c>
      <c r="BL227" s="114">
        <f t="shared" si="225"/>
        <v>-3058.8038161620702</v>
      </c>
      <c r="BM227" s="114">
        <f t="shared" si="225"/>
        <v>-3058.8038161620702</v>
      </c>
      <c r="BN227" s="114">
        <f t="shared" si="225"/>
        <v>-3058.8038161620702</v>
      </c>
      <c r="BO227" s="114">
        <f t="shared" si="225"/>
        <v>-3149.2312765044262</v>
      </c>
      <c r="BP227" s="114">
        <f t="shared" si="225"/>
        <v>-3149.2312765044262</v>
      </c>
      <c r="BQ227" s="114">
        <f t="shared" si="225"/>
        <v>-3149.2312765044262</v>
      </c>
      <c r="BR227" s="114">
        <f t="shared" si="225"/>
        <v>-3149.2312765044262</v>
      </c>
      <c r="BS227" s="114">
        <f t="shared" ref="BS227:CX227" si="226">IF(BX$221&lt;0,BX$221/SUM(BS$104:BX$104),BR$227)</f>
        <v>-3149.2312765044262</v>
      </c>
      <c r="BT227" s="114">
        <f t="shared" si="226"/>
        <v>-3149.2312765044262</v>
      </c>
      <c r="BU227" s="114">
        <f t="shared" si="226"/>
        <v>-3242.3320451317936</v>
      </c>
      <c r="BV227" s="114">
        <f t="shared" si="226"/>
        <v>-3242.3320451317936</v>
      </c>
      <c r="BW227" s="114">
        <f t="shared" si="226"/>
        <v>-3242.3320451317936</v>
      </c>
      <c r="BX227" s="114">
        <f t="shared" si="226"/>
        <v>-3242.3320451317936</v>
      </c>
      <c r="BY227" s="114">
        <f t="shared" si="226"/>
        <v>-3242.3320451317936</v>
      </c>
      <c r="BZ227" s="114">
        <f t="shared" si="226"/>
        <v>-3242.3320451317936</v>
      </c>
      <c r="CA227" s="114">
        <f t="shared" si="226"/>
        <v>-3338.1851530946915</v>
      </c>
      <c r="CB227" s="114">
        <f t="shared" si="226"/>
        <v>-3338.1851530946915</v>
      </c>
      <c r="CC227" s="114">
        <f t="shared" si="226"/>
        <v>-3338.1851530946915</v>
      </c>
      <c r="CD227" s="114">
        <f t="shared" si="226"/>
        <v>-3338.1851530946915</v>
      </c>
      <c r="CE227" s="114">
        <f t="shared" si="226"/>
        <v>-3338.1851530946915</v>
      </c>
      <c r="CF227" s="114">
        <f t="shared" si="226"/>
        <v>-3338.1851530946915</v>
      </c>
      <c r="CG227" s="114">
        <f t="shared" si="226"/>
        <v>-3436.8719678397006</v>
      </c>
      <c r="CH227" s="114">
        <f t="shared" si="226"/>
        <v>-3436.8719678397006</v>
      </c>
      <c r="CI227" s="114">
        <f t="shared" si="226"/>
        <v>-3436.8719678397006</v>
      </c>
      <c r="CJ227" s="114">
        <f t="shared" si="226"/>
        <v>-3436.8719678397006</v>
      </c>
      <c r="CK227" s="114">
        <f t="shared" si="226"/>
        <v>-3436.8719678397006</v>
      </c>
      <c r="CL227" s="114">
        <f t="shared" si="226"/>
        <v>-3436.8719678397006</v>
      </c>
      <c r="CM227" s="114">
        <f t="shared" si="226"/>
        <v>-3538.4762622803732</v>
      </c>
      <c r="CN227" s="114">
        <f t="shared" si="226"/>
        <v>-3538.4762622803732</v>
      </c>
      <c r="CO227" s="114">
        <f t="shared" si="226"/>
        <v>-3538.4762622803732</v>
      </c>
      <c r="CP227" s="114">
        <f t="shared" si="226"/>
        <v>-3538.4762622803732</v>
      </c>
      <c r="CQ227" s="114">
        <f t="shared" si="226"/>
        <v>-3538.4762622803732</v>
      </c>
      <c r="CR227" s="114">
        <f t="shared" si="226"/>
        <v>-3538.4762622803732</v>
      </c>
      <c r="CS227" s="114">
        <f t="shared" si="226"/>
        <v>-3643.0842859100826</v>
      </c>
      <c r="CT227" s="114">
        <f t="shared" si="226"/>
        <v>-3643.0842859100826</v>
      </c>
      <c r="CU227" s="114">
        <f t="shared" si="226"/>
        <v>-3643.0842859100826</v>
      </c>
      <c r="CV227" s="114">
        <f t="shared" si="226"/>
        <v>-3643.0842859100826</v>
      </c>
      <c r="CW227" s="114">
        <f t="shared" si="226"/>
        <v>-3643.0842859100826</v>
      </c>
      <c r="CX227" s="114">
        <f t="shared" si="226"/>
        <v>-3643.0842859100826</v>
      </c>
      <c r="CY227" s="114">
        <f t="shared" ref="CY227:DU227" si="227">IF(DD$221&lt;0,DD$221/SUM(CY$104:DD$104),CX$227)</f>
        <v>-3750.7848380171931</v>
      </c>
      <c r="CZ227" s="114">
        <f t="shared" si="227"/>
        <v>-3750.7848380171931</v>
      </c>
      <c r="DA227" s="114">
        <f t="shared" si="227"/>
        <v>-3750.7848380171931</v>
      </c>
      <c r="DB227" s="114">
        <f t="shared" si="227"/>
        <v>-3750.7848380171931</v>
      </c>
      <c r="DC227" s="114">
        <f t="shared" si="227"/>
        <v>-3750.7848380171931</v>
      </c>
      <c r="DD227" s="114">
        <f t="shared" si="227"/>
        <v>-3750.7848380171931</v>
      </c>
      <c r="DE227" s="114">
        <f t="shared" si="227"/>
        <v>-3861.669343064686</v>
      </c>
      <c r="DF227" s="114">
        <f t="shared" si="227"/>
        <v>-3861.669343064686</v>
      </c>
      <c r="DG227" s="114">
        <f t="shared" si="227"/>
        <v>-3861.669343064686</v>
      </c>
      <c r="DH227" s="114">
        <f t="shared" si="227"/>
        <v>-3861.669343064686</v>
      </c>
      <c r="DI227" s="114">
        <f t="shared" si="227"/>
        <v>-3861.669343064686</v>
      </c>
      <c r="DJ227" s="114">
        <f t="shared" si="227"/>
        <v>-3861.669343064686</v>
      </c>
      <c r="DK227" s="114">
        <f t="shared" si="227"/>
        <v>-3975.8319282982252</v>
      </c>
      <c r="DL227" s="114">
        <f t="shared" si="227"/>
        <v>-3975.8319282982252</v>
      </c>
      <c r="DM227" s="114">
        <f t="shared" si="227"/>
        <v>-3975.8319282982252</v>
      </c>
      <c r="DN227" s="114">
        <f t="shared" si="227"/>
        <v>-3975.8319282982252</v>
      </c>
      <c r="DO227" s="114">
        <f t="shared" si="227"/>
        <v>-3975.8319282982252</v>
      </c>
      <c r="DP227" s="114">
        <f t="shared" si="227"/>
        <v>-3975.8319282982252</v>
      </c>
      <c r="DQ227" s="114">
        <f t="shared" si="227"/>
        <v>-3975.8319282982252</v>
      </c>
      <c r="DR227" s="114">
        <f t="shared" si="227"/>
        <v>-3975.8319282982252</v>
      </c>
      <c r="DS227" s="114">
        <f t="shared" si="227"/>
        <v>-3975.8319282982252</v>
      </c>
      <c r="DT227" s="114">
        <f t="shared" si="227"/>
        <v>-3975.8319282982252</v>
      </c>
      <c r="DU227" s="114">
        <f t="shared" si="227"/>
        <v>-3975.8319282982252</v>
      </c>
    </row>
    <row r="228" spans="1:126" ht="14.45" hidden="1" outlineLevel="1" x14ac:dyDescent="0.3">
      <c r="A228" s="995" t="s">
        <v>1032</v>
      </c>
      <c r="C228" s="74" t="s">
        <v>1107</v>
      </c>
      <c r="G228" s="114">
        <f t="shared" ref="G228:AL228" si="228">G$227*G$104</f>
        <v>0</v>
      </c>
      <c r="H228" s="114">
        <f t="shared" si="228"/>
        <v>0</v>
      </c>
      <c r="I228" s="114">
        <f t="shared" si="228"/>
        <v>0</v>
      </c>
      <c r="J228" s="114">
        <f t="shared" si="228"/>
        <v>0</v>
      </c>
      <c r="K228" s="114">
        <f t="shared" si="228"/>
        <v>0</v>
      </c>
      <c r="L228" s="114">
        <f t="shared" si="228"/>
        <v>0</v>
      </c>
      <c r="M228" s="114">
        <f t="shared" si="228"/>
        <v>0</v>
      </c>
      <c r="N228" s="114">
        <f t="shared" si="228"/>
        <v>0</v>
      </c>
      <c r="O228" s="114">
        <f t="shared" si="228"/>
        <v>0</v>
      </c>
      <c r="P228" s="114">
        <f t="shared" si="228"/>
        <v>0</v>
      </c>
      <c r="Q228" s="114">
        <f t="shared" si="228"/>
        <v>0</v>
      </c>
      <c r="R228" s="114">
        <f t="shared" si="228"/>
        <v>0</v>
      </c>
      <c r="S228" s="114">
        <f t="shared" si="228"/>
        <v>-2494.4861381901396</v>
      </c>
      <c r="T228" s="114">
        <f t="shared" si="228"/>
        <v>-2494.4861381901396</v>
      </c>
      <c r="U228" s="114">
        <f t="shared" si="228"/>
        <v>-2494.4861381901396</v>
      </c>
      <c r="V228" s="114">
        <f t="shared" si="228"/>
        <v>-2494.4861381901396</v>
      </c>
      <c r="W228" s="114">
        <f t="shared" si="228"/>
        <v>-2494.4861381901396</v>
      </c>
      <c r="X228" s="114">
        <f t="shared" si="228"/>
        <v>-2494.4861381901396</v>
      </c>
      <c r="Y228" s="114">
        <f t="shared" si="228"/>
        <v>-2568.2306670624662</v>
      </c>
      <c r="Z228" s="114">
        <f t="shared" si="228"/>
        <v>-2568.2306670624662</v>
      </c>
      <c r="AA228" s="114">
        <f t="shared" si="228"/>
        <v>-2568.2306670624662</v>
      </c>
      <c r="AB228" s="114">
        <f t="shared" si="228"/>
        <v>-2568.2306670624662</v>
      </c>
      <c r="AC228" s="114">
        <f t="shared" si="228"/>
        <v>-2568.2306670624662</v>
      </c>
      <c r="AD228" s="114">
        <f t="shared" si="228"/>
        <v>-2568.2306670624662</v>
      </c>
      <c r="AE228" s="114">
        <f t="shared" si="228"/>
        <v>-2644.1553064815471</v>
      </c>
      <c r="AF228" s="114">
        <f t="shared" si="228"/>
        <v>-2644.1553064815471</v>
      </c>
      <c r="AG228" s="114">
        <f t="shared" si="228"/>
        <v>-2644.1553064815471</v>
      </c>
      <c r="AH228" s="114">
        <f t="shared" si="228"/>
        <v>-2644.1553064815471</v>
      </c>
      <c r="AI228" s="114">
        <f t="shared" si="228"/>
        <v>-2644.1553064815471</v>
      </c>
      <c r="AJ228" s="114">
        <f t="shared" si="228"/>
        <v>-2644.1553064815471</v>
      </c>
      <c r="AK228" s="114">
        <f t="shared" si="228"/>
        <v>-2722.3245070862154</v>
      </c>
      <c r="AL228" s="114">
        <f t="shared" si="228"/>
        <v>-2722.3245070862154</v>
      </c>
      <c r="AM228" s="114">
        <f t="shared" ref="AM228:BR228" si="229">AM$227*AM$104</f>
        <v>-2722.3245070862154</v>
      </c>
      <c r="AN228" s="114">
        <f t="shared" si="229"/>
        <v>-2722.3245070862154</v>
      </c>
      <c r="AO228" s="114">
        <f t="shared" si="229"/>
        <v>-2722.3245070862154</v>
      </c>
      <c r="AP228" s="114">
        <f t="shared" si="229"/>
        <v>-2722.3245070862154</v>
      </c>
      <c r="AQ228" s="114">
        <f t="shared" si="229"/>
        <v>-2802.8046248704413</v>
      </c>
      <c r="AR228" s="114">
        <f t="shared" si="229"/>
        <v>-2802.8046248704413</v>
      </c>
      <c r="AS228" s="114">
        <f t="shared" si="229"/>
        <v>-2802.8046248704413</v>
      </c>
      <c r="AT228" s="114">
        <f t="shared" si="229"/>
        <v>-2802.8046248704413</v>
      </c>
      <c r="AU228" s="114">
        <f t="shared" si="229"/>
        <v>-2802.8046248704413</v>
      </c>
      <c r="AV228" s="114">
        <f t="shared" si="229"/>
        <v>-2802.8046248704413</v>
      </c>
      <c r="AW228" s="114">
        <f t="shared" si="229"/>
        <v>-2885.6639775113854</v>
      </c>
      <c r="AX228" s="114">
        <f t="shared" si="229"/>
        <v>-2885.6639775113854</v>
      </c>
      <c r="AY228" s="114">
        <f t="shared" si="229"/>
        <v>-2885.6639775113854</v>
      </c>
      <c r="AZ228" s="114">
        <f t="shared" si="229"/>
        <v>-2885.6639775113854</v>
      </c>
      <c r="BA228" s="114">
        <f t="shared" si="229"/>
        <v>-2885.6639775113854</v>
      </c>
      <c r="BB228" s="114">
        <f t="shared" si="229"/>
        <v>-2885.6639775113854</v>
      </c>
      <c r="BC228" s="114">
        <f t="shared" si="229"/>
        <v>-2970.9729023626664</v>
      </c>
      <c r="BD228" s="114">
        <f t="shared" si="229"/>
        <v>-2970.9729023626664</v>
      </c>
      <c r="BE228" s="114">
        <f t="shared" si="229"/>
        <v>-2970.9729023626664</v>
      </c>
      <c r="BF228" s="114">
        <f t="shared" si="229"/>
        <v>-2970.9729023626664</v>
      </c>
      <c r="BG228" s="114">
        <f t="shared" si="229"/>
        <v>-2970.9729023626664</v>
      </c>
      <c r="BH228" s="114">
        <f t="shared" si="229"/>
        <v>-2970.9729023626664</v>
      </c>
      <c r="BI228" s="114">
        <f t="shared" si="229"/>
        <v>-3058.8038161620702</v>
      </c>
      <c r="BJ228" s="114">
        <f t="shared" si="229"/>
        <v>-3058.8038161620702</v>
      </c>
      <c r="BK228" s="114">
        <f t="shared" si="229"/>
        <v>-3058.8038161620702</v>
      </c>
      <c r="BL228" s="114">
        <f t="shared" si="229"/>
        <v>-3058.8038161620702</v>
      </c>
      <c r="BM228" s="114">
        <f t="shared" si="229"/>
        <v>-3058.8038161620702</v>
      </c>
      <c r="BN228" s="114">
        <f t="shared" si="229"/>
        <v>-3058.8038161620702</v>
      </c>
      <c r="BO228" s="114">
        <f t="shared" si="229"/>
        <v>-3149.2312765044262</v>
      </c>
      <c r="BP228" s="114">
        <f t="shared" si="229"/>
        <v>-3149.2312765044262</v>
      </c>
      <c r="BQ228" s="114">
        <f t="shared" si="229"/>
        <v>-3149.2312765044262</v>
      </c>
      <c r="BR228" s="114">
        <f t="shared" si="229"/>
        <v>-3149.2312765044262</v>
      </c>
      <c r="BS228" s="114">
        <f t="shared" ref="BS228:CX228" si="230">BS$227*BS$104</f>
        <v>-3149.2312765044262</v>
      </c>
      <c r="BT228" s="114">
        <f t="shared" si="230"/>
        <v>-3149.2312765044262</v>
      </c>
      <c r="BU228" s="114">
        <f t="shared" si="230"/>
        <v>-3242.3320451317936</v>
      </c>
      <c r="BV228" s="114">
        <f t="shared" si="230"/>
        <v>-3242.3320451317936</v>
      </c>
      <c r="BW228" s="114">
        <f t="shared" si="230"/>
        <v>-3242.3320451317936</v>
      </c>
      <c r="BX228" s="114">
        <f t="shared" si="230"/>
        <v>-3242.3320451317936</v>
      </c>
      <c r="BY228" s="114">
        <f t="shared" si="230"/>
        <v>-3242.3320451317936</v>
      </c>
      <c r="BZ228" s="114">
        <f t="shared" si="230"/>
        <v>-3242.3320451317936</v>
      </c>
      <c r="CA228" s="114">
        <f t="shared" si="230"/>
        <v>-3338.1851530946915</v>
      </c>
      <c r="CB228" s="114">
        <f t="shared" si="230"/>
        <v>-3338.1851530946915</v>
      </c>
      <c r="CC228" s="114">
        <f t="shared" si="230"/>
        <v>-3338.1851530946915</v>
      </c>
      <c r="CD228" s="114">
        <f t="shared" si="230"/>
        <v>-3338.1851530946915</v>
      </c>
      <c r="CE228" s="114">
        <f t="shared" si="230"/>
        <v>-3338.1851530946915</v>
      </c>
      <c r="CF228" s="114">
        <f t="shared" si="230"/>
        <v>-3338.1851530946915</v>
      </c>
      <c r="CG228" s="114">
        <f t="shared" si="230"/>
        <v>-3436.8719678397006</v>
      </c>
      <c r="CH228" s="114">
        <f t="shared" si="230"/>
        <v>-3436.8719678397006</v>
      </c>
      <c r="CI228" s="114">
        <f t="shared" si="230"/>
        <v>-3436.8719678397006</v>
      </c>
      <c r="CJ228" s="114">
        <f t="shared" si="230"/>
        <v>-3436.8719678397006</v>
      </c>
      <c r="CK228" s="114">
        <f t="shared" si="230"/>
        <v>-3436.8719678397006</v>
      </c>
      <c r="CL228" s="114">
        <f t="shared" si="230"/>
        <v>-3436.8719678397006</v>
      </c>
      <c r="CM228" s="114">
        <f t="shared" si="230"/>
        <v>-3538.4762622803732</v>
      </c>
      <c r="CN228" s="114">
        <f t="shared" si="230"/>
        <v>-3538.4762622803732</v>
      </c>
      <c r="CO228" s="114">
        <f t="shared" si="230"/>
        <v>-3538.4762622803732</v>
      </c>
      <c r="CP228" s="114">
        <f t="shared" si="230"/>
        <v>-3538.4762622803732</v>
      </c>
      <c r="CQ228" s="114">
        <f t="shared" si="230"/>
        <v>-3538.4762622803732</v>
      </c>
      <c r="CR228" s="114">
        <f t="shared" si="230"/>
        <v>-3538.4762622803732</v>
      </c>
      <c r="CS228" s="114">
        <f t="shared" si="230"/>
        <v>-3643.0842859100826</v>
      </c>
      <c r="CT228" s="114">
        <f t="shared" si="230"/>
        <v>-3643.0842859100826</v>
      </c>
      <c r="CU228" s="114">
        <f t="shared" si="230"/>
        <v>-3643.0842859100826</v>
      </c>
      <c r="CV228" s="114">
        <f t="shared" si="230"/>
        <v>-3643.0842859100826</v>
      </c>
      <c r="CW228" s="114">
        <f t="shared" si="230"/>
        <v>-3643.0842859100826</v>
      </c>
      <c r="CX228" s="114">
        <f t="shared" si="230"/>
        <v>-3643.0842859100826</v>
      </c>
      <c r="CY228" s="114">
        <f t="shared" ref="CY228:DU228" si="231">CY$227*CY$104</f>
        <v>-3750.7848380171931</v>
      </c>
      <c r="CZ228" s="114">
        <f t="shared" si="231"/>
        <v>-3750.7848380171931</v>
      </c>
      <c r="DA228" s="114">
        <f t="shared" si="231"/>
        <v>-3750.7848380171931</v>
      </c>
      <c r="DB228" s="114">
        <f t="shared" si="231"/>
        <v>-3750.7848380171931</v>
      </c>
      <c r="DC228" s="114">
        <f t="shared" si="231"/>
        <v>-3750.7848380171931</v>
      </c>
      <c r="DD228" s="114">
        <f t="shared" si="231"/>
        <v>-3750.7848380171931</v>
      </c>
      <c r="DE228" s="114">
        <f t="shared" si="231"/>
        <v>-3861.669343064686</v>
      </c>
      <c r="DF228" s="114">
        <f t="shared" si="231"/>
        <v>-3861.669343064686</v>
      </c>
      <c r="DG228" s="114">
        <f t="shared" si="231"/>
        <v>-3861.669343064686</v>
      </c>
      <c r="DH228" s="114">
        <f t="shared" si="231"/>
        <v>-3861.669343064686</v>
      </c>
      <c r="DI228" s="114">
        <f t="shared" si="231"/>
        <v>-3861.669343064686</v>
      </c>
      <c r="DJ228" s="114">
        <f t="shared" si="231"/>
        <v>-3861.669343064686</v>
      </c>
      <c r="DK228" s="114">
        <f t="shared" si="231"/>
        <v>-3975.8319282982252</v>
      </c>
      <c r="DL228" s="114">
        <f t="shared" si="231"/>
        <v>-3975.8319282982252</v>
      </c>
      <c r="DM228" s="114">
        <f t="shared" si="231"/>
        <v>-3975.8319282982252</v>
      </c>
      <c r="DN228" s="114">
        <f t="shared" si="231"/>
        <v>-3975.8319282982252</v>
      </c>
      <c r="DO228" s="114">
        <f t="shared" si="231"/>
        <v>-3975.8319282982252</v>
      </c>
      <c r="DP228" s="114">
        <f t="shared" si="231"/>
        <v>-3975.8319282982252</v>
      </c>
      <c r="DQ228" s="114">
        <f t="shared" si="231"/>
        <v>-3975.8319282982252</v>
      </c>
      <c r="DR228" s="114">
        <f t="shared" si="231"/>
        <v>-3975.8319282982252</v>
      </c>
      <c r="DS228" s="114">
        <f t="shared" si="231"/>
        <v>-3975.8319282982252</v>
      </c>
      <c r="DT228" s="114">
        <f t="shared" si="231"/>
        <v>-3975.8319282982252</v>
      </c>
      <c r="DU228" s="114">
        <f t="shared" si="231"/>
        <v>-3975.8319282982252</v>
      </c>
    </row>
    <row r="229" spans="1:126" s="102" customFormat="1" ht="5.45" hidden="1" outlineLevel="1" x14ac:dyDescent="0.15">
      <c r="C229" s="189"/>
    </row>
    <row r="230" spans="1:126" s="147" customFormat="1" ht="21" hidden="1" outlineLevel="1" x14ac:dyDescent="0.4">
      <c r="A230" s="69" t="s">
        <v>1040</v>
      </c>
      <c r="B230" s="69"/>
      <c r="C230" s="70"/>
      <c r="D230" s="70"/>
      <c r="E230" s="70"/>
      <c r="F230" s="70"/>
      <c r="G230" s="71"/>
      <c r="H230" s="71"/>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81"/>
    </row>
    <row r="231" spans="1:126" s="102" customFormat="1" ht="5.45" hidden="1" outlineLevel="1" x14ac:dyDescent="0.15">
      <c r="C231" s="189"/>
    </row>
    <row r="232" spans="1:126" s="81" customFormat="1" ht="14.45" hidden="1" outlineLevel="1" x14ac:dyDescent="0.3">
      <c r="B232" s="115" t="s">
        <v>1033</v>
      </c>
      <c r="C232" s="207"/>
      <c r="DV232" s="66"/>
    </row>
    <row r="233" spans="1:126" s="81" customFormat="1" ht="14.45" hidden="1" outlineLevel="1" x14ac:dyDescent="0.3">
      <c r="C233" s="207" t="s">
        <v>72</v>
      </c>
      <c r="E233" s="1096">
        <f t="shared" ref="E233:E235" si="232">SUM(G233:DU233)</f>
        <v>0</v>
      </c>
      <c r="G233" s="114">
        <f>IFERROR(INDEX('Financial calcs'!$F$229:$CG$229,MATCH('Monthly financials'!G$20,'Financial calcs'!$F$16:$CG$16,0)),0)</f>
        <v>0</v>
      </c>
      <c r="H233" s="114">
        <f>IFERROR(INDEX('Financial calcs'!$F$229:$CG$229,MATCH('Monthly financials'!H$20,'Financial calcs'!$F$16:$CG$16,0)),0)</f>
        <v>0</v>
      </c>
      <c r="I233" s="114">
        <f>IFERROR(INDEX('Financial calcs'!$F$229:$CG$229,MATCH('Monthly financials'!I$20,'Financial calcs'!$F$16:$CG$16,0)),0)</f>
        <v>0</v>
      </c>
      <c r="J233" s="114">
        <f>IFERROR(INDEX('Financial calcs'!$F$229:$CG$229,MATCH('Monthly financials'!J$20,'Financial calcs'!$F$16:$CG$16,0)),0)</f>
        <v>0</v>
      </c>
      <c r="K233" s="114">
        <f>IFERROR(INDEX('Financial calcs'!$F$229:$CG$229,MATCH('Monthly financials'!K$20,'Financial calcs'!$F$16:$CG$16,0)),0)</f>
        <v>0</v>
      </c>
      <c r="L233" s="114">
        <f>IFERROR(INDEX('Financial calcs'!$F$229:$CG$229,MATCH('Monthly financials'!L$20,'Financial calcs'!$F$16:$CG$16,0)),0)</f>
        <v>0</v>
      </c>
      <c r="M233" s="114">
        <f>IFERROR(INDEX('Financial calcs'!$F$229:$CG$229,MATCH('Monthly financials'!M$20,'Financial calcs'!$F$16:$CG$16,0)),0)</f>
        <v>0</v>
      </c>
      <c r="N233" s="114">
        <f>IFERROR(INDEX('Financial calcs'!$F$229:$CG$229,MATCH('Monthly financials'!N$20,'Financial calcs'!$F$16:$CG$16,0)),0)</f>
        <v>0</v>
      </c>
      <c r="O233" s="114">
        <f>IFERROR(INDEX('Financial calcs'!$F$229:$CG$229,MATCH('Monthly financials'!O$20,'Financial calcs'!$F$16:$CG$16,0)),0)</f>
        <v>0</v>
      </c>
      <c r="P233" s="114">
        <f>IFERROR(INDEX('Financial calcs'!$F$229:$CG$229,MATCH('Monthly financials'!P$20,'Financial calcs'!$F$16:$CG$16,0)),0)</f>
        <v>0</v>
      </c>
      <c r="Q233" s="114">
        <f>IFERROR(INDEX('Financial calcs'!$F$229:$CG$229,MATCH('Monthly financials'!Q$20,'Financial calcs'!$F$16:$CG$16,0)),0)</f>
        <v>0</v>
      </c>
      <c r="R233" s="114">
        <f>IFERROR(INDEX('Financial calcs'!$F$229:$CG$229,MATCH('Monthly financials'!R$20,'Financial calcs'!$F$16:$CG$16,0)),0)</f>
        <v>0</v>
      </c>
      <c r="S233" s="114">
        <f>IFERROR(INDEX('Financial calcs'!$F$229:$CG$229,MATCH('Monthly financials'!S$20,'Financial calcs'!$F$16:$CG$16,0)),0)</f>
        <v>0</v>
      </c>
      <c r="T233" s="114">
        <f>IFERROR(INDEX('Financial calcs'!$F$229:$CG$229,MATCH('Monthly financials'!T$20,'Financial calcs'!$F$16:$CG$16,0)),0)</f>
        <v>0</v>
      </c>
      <c r="U233" s="114">
        <f>IFERROR(INDEX('Financial calcs'!$F$229:$CG$229,MATCH('Monthly financials'!U$20,'Financial calcs'!$F$16:$CG$16,0)),0)</f>
        <v>0</v>
      </c>
      <c r="V233" s="114">
        <f>IFERROR(INDEX('Financial calcs'!$F$229:$CG$229,MATCH('Monthly financials'!V$20,'Financial calcs'!$F$16:$CG$16,0)),0)</f>
        <v>0</v>
      </c>
      <c r="W233" s="114">
        <f>IFERROR(INDEX('Financial calcs'!$F$229:$CG$229,MATCH('Monthly financials'!W$20,'Financial calcs'!$F$16:$CG$16,0)),0)</f>
        <v>0</v>
      </c>
      <c r="X233" s="114">
        <f>IFERROR(INDEX('Financial calcs'!$F$229:$CG$229,MATCH('Monthly financials'!X$20,'Financial calcs'!$F$16:$CG$16,0)),0)</f>
        <v>0</v>
      </c>
      <c r="Y233" s="114">
        <f>IFERROR(INDEX('Financial calcs'!$F$229:$CG$229,MATCH('Monthly financials'!Y$20,'Financial calcs'!$F$16:$CG$16,0)),0)</f>
        <v>0</v>
      </c>
      <c r="Z233" s="114">
        <f>IFERROR(INDEX('Financial calcs'!$F$229:$CG$229,MATCH('Monthly financials'!Z$20,'Financial calcs'!$F$16:$CG$16,0)),0)</f>
        <v>0</v>
      </c>
      <c r="AA233" s="114">
        <f>IFERROR(INDEX('Financial calcs'!$F$229:$CG$229,MATCH('Monthly financials'!AA$20,'Financial calcs'!$F$16:$CG$16,0)),0)</f>
        <v>0</v>
      </c>
      <c r="AB233" s="114">
        <f>IFERROR(INDEX('Financial calcs'!$F$229:$CG$229,MATCH('Monthly financials'!AB$20,'Financial calcs'!$F$16:$CG$16,0)),0)</f>
        <v>0</v>
      </c>
      <c r="AC233" s="114">
        <f>IFERROR(INDEX('Financial calcs'!$F$229:$CG$229,MATCH('Monthly financials'!AC$20,'Financial calcs'!$F$16:$CG$16,0)),0)</f>
        <v>0</v>
      </c>
      <c r="AD233" s="114">
        <f>IFERROR(INDEX('Financial calcs'!$F$229:$CG$229,MATCH('Monthly financials'!AD$20,'Financial calcs'!$F$16:$CG$16,0)),0)</f>
        <v>0</v>
      </c>
      <c r="AE233" s="114">
        <f>IFERROR(INDEX('Financial calcs'!$F$229:$CG$229,MATCH('Monthly financials'!AE$20,'Financial calcs'!$F$16:$CG$16,0)),0)</f>
        <v>0</v>
      </c>
      <c r="AF233" s="114">
        <f>IFERROR(INDEX('Financial calcs'!$F$229:$CG$229,MATCH('Monthly financials'!AF$20,'Financial calcs'!$F$16:$CG$16,0)),0)</f>
        <v>0</v>
      </c>
      <c r="AG233" s="114">
        <f>IFERROR(INDEX('Financial calcs'!$F$229:$CG$229,MATCH('Monthly financials'!AG$20,'Financial calcs'!$F$16:$CG$16,0)),0)</f>
        <v>0</v>
      </c>
      <c r="AH233" s="114">
        <f>IFERROR(INDEX('Financial calcs'!$F$229:$CG$229,MATCH('Monthly financials'!AH$20,'Financial calcs'!$F$16:$CG$16,0)),0)</f>
        <v>0</v>
      </c>
      <c r="AI233" s="114">
        <f>IFERROR(INDEX('Financial calcs'!$F$229:$CG$229,MATCH('Monthly financials'!AI$20,'Financial calcs'!$F$16:$CG$16,0)),0)</f>
        <v>0</v>
      </c>
      <c r="AJ233" s="114">
        <f>IFERROR(INDEX('Financial calcs'!$F$229:$CG$229,MATCH('Monthly financials'!AJ$20,'Financial calcs'!$F$16:$CG$16,0)),0)</f>
        <v>0</v>
      </c>
      <c r="AK233" s="114">
        <f>IFERROR(INDEX('Financial calcs'!$F$229:$CG$229,MATCH('Monthly financials'!AK$20,'Financial calcs'!$F$16:$CG$16,0)),0)</f>
        <v>0</v>
      </c>
      <c r="AL233" s="114">
        <f>IFERROR(INDEX('Financial calcs'!$F$229:$CG$229,MATCH('Monthly financials'!AL$20,'Financial calcs'!$F$16:$CG$16,0)),0)</f>
        <v>0</v>
      </c>
      <c r="AM233" s="114">
        <f>IFERROR(INDEX('Financial calcs'!$F$229:$CG$229,MATCH('Monthly financials'!AM$20,'Financial calcs'!$F$16:$CG$16,0)),0)</f>
        <v>0</v>
      </c>
      <c r="AN233" s="114">
        <f>IFERROR(INDEX('Financial calcs'!$F$229:$CG$229,MATCH('Monthly financials'!AN$20,'Financial calcs'!$F$16:$CG$16,0)),0)</f>
        <v>0</v>
      </c>
      <c r="AO233" s="114">
        <f>IFERROR(INDEX('Financial calcs'!$F$229:$CG$229,MATCH('Monthly financials'!AO$20,'Financial calcs'!$F$16:$CG$16,0)),0)</f>
        <v>0</v>
      </c>
      <c r="AP233" s="114">
        <f>IFERROR(INDEX('Financial calcs'!$F$229:$CG$229,MATCH('Monthly financials'!AP$20,'Financial calcs'!$F$16:$CG$16,0)),0)</f>
        <v>0</v>
      </c>
      <c r="AQ233" s="114">
        <f>IFERROR(INDEX('Financial calcs'!$F$229:$CG$229,MATCH('Monthly financials'!AQ$20,'Financial calcs'!$F$16:$CG$16,0)),0)</f>
        <v>0</v>
      </c>
      <c r="AR233" s="114">
        <f>IFERROR(INDEX('Financial calcs'!$F$229:$CG$229,MATCH('Monthly financials'!AR$20,'Financial calcs'!$F$16:$CG$16,0)),0)</f>
        <v>0</v>
      </c>
      <c r="AS233" s="114">
        <f>IFERROR(INDEX('Financial calcs'!$F$229:$CG$229,MATCH('Monthly financials'!AS$20,'Financial calcs'!$F$16:$CG$16,0)),0)</f>
        <v>0</v>
      </c>
      <c r="AT233" s="114">
        <f>IFERROR(INDEX('Financial calcs'!$F$229:$CG$229,MATCH('Monthly financials'!AT$20,'Financial calcs'!$F$16:$CG$16,0)),0)</f>
        <v>0</v>
      </c>
      <c r="AU233" s="114">
        <f>IFERROR(INDEX('Financial calcs'!$F$229:$CG$229,MATCH('Monthly financials'!AU$20,'Financial calcs'!$F$16:$CG$16,0)),0)</f>
        <v>0</v>
      </c>
      <c r="AV233" s="114">
        <f>IFERROR(INDEX('Financial calcs'!$F$229:$CG$229,MATCH('Monthly financials'!AV$20,'Financial calcs'!$F$16:$CG$16,0)),0)</f>
        <v>0</v>
      </c>
      <c r="AW233" s="114">
        <f>IFERROR(INDEX('Financial calcs'!$F$229:$CG$229,MATCH('Monthly financials'!AW$20,'Financial calcs'!$F$16:$CG$16,0)),0)</f>
        <v>0</v>
      </c>
      <c r="AX233" s="114">
        <f>IFERROR(INDEX('Financial calcs'!$F$229:$CG$229,MATCH('Monthly financials'!AX$20,'Financial calcs'!$F$16:$CG$16,0)),0)</f>
        <v>0</v>
      </c>
      <c r="AY233" s="114">
        <f>IFERROR(INDEX('Financial calcs'!$F$229:$CG$229,MATCH('Monthly financials'!AY$20,'Financial calcs'!$F$16:$CG$16,0)),0)</f>
        <v>0</v>
      </c>
      <c r="AZ233" s="114">
        <f>IFERROR(INDEX('Financial calcs'!$F$229:$CG$229,MATCH('Monthly financials'!AZ$20,'Financial calcs'!$F$16:$CG$16,0)),0)</f>
        <v>0</v>
      </c>
      <c r="BA233" s="114">
        <f>IFERROR(INDEX('Financial calcs'!$F$229:$CG$229,MATCH('Monthly financials'!BA$20,'Financial calcs'!$F$16:$CG$16,0)),0)</f>
        <v>0</v>
      </c>
      <c r="BB233" s="114">
        <f>IFERROR(INDEX('Financial calcs'!$F$229:$CG$229,MATCH('Monthly financials'!BB$20,'Financial calcs'!$F$16:$CG$16,0)),0)</f>
        <v>0</v>
      </c>
      <c r="BC233" s="114">
        <f>IFERROR(INDEX('Financial calcs'!$F$229:$CG$229,MATCH('Monthly financials'!BC$20,'Financial calcs'!$F$16:$CG$16,0)),0)</f>
        <v>0</v>
      </c>
      <c r="BD233" s="114">
        <f>IFERROR(INDEX('Financial calcs'!$F$229:$CG$229,MATCH('Monthly financials'!BD$20,'Financial calcs'!$F$16:$CG$16,0)),0)</f>
        <v>0</v>
      </c>
      <c r="BE233" s="114">
        <f>IFERROR(INDEX('Financial calcs'!$F$229:$CG$229,MATCH('Monthly financials'!BE$20,'Financial calcs'!$F$16:$CG$16,0)),0)</f>
        <v>0</v>
      </c>
      <c r="BF233" s="114">
        <f>IFERROR(INDEX('Financial calcs'!$F$229:$CG$229,MATCH('Monthly financials'!BF$20,'Financial calcs'!$F$16:$CG$16,0)),0)</f>
        <v>0</v>
      </c>
      <c r="BG233" s="114">
        <f>IFERROR(INDEX('Financial calcs'!$F$229:$CG$229,MATCH('Monthly financials'!BG$20,'Financial calcs'!$F$16:$CG$16,0)),0)</f>
        <v>0</v>
      </c>
      <c r="BH233" s="114">
        <f>IFERROR(INDEX('Financial calcs'!$F$229:$CG$229,MATCH('Monthly financials'!BH$20,'Financial calcs'!$F$16:$CG$16,0)),0)</f>
        <v>0</v>
      </c>
      <c r="BI233" s="114">
        <f>IFERROR(INDEX('Financial calcs'!$F$229:$CG$229,MATCH('Monthly financials'!BI$20,'Financial calcs'!$F$16:$CG$16,0)),0)</f>
        <v>0</v>
      </c>
      <c r="BJ233" s="114">
        <f>IFERROR(INDEX('Financial calcs'!$F$229:$CG$229,MATCH('Monthly financials'!BJ$20,'Financial calcs'!$F$16:$CG$16,0)),0)</f>
        <v>0</v>
      </c>
      <c r="BK233" s="114">
        <f>IFERROR(INDEX('Financial calcs'!$F$229:$CG$229,MATCH('Monthly financials'!BK$20,'Financial calcs'!$F$16:$CG$16,0)),0)</f>
        <v>0</v>
      </c>
      <c r="BL233" s="114">
        <f>IFERROR(INDEX('Financial calcs'!$F$229:$CG$229,MATCH('Monthly financials'!BL$20,'Financial calcs'!$F$16:$CG$16,0)),0)</f>
        <v>0</v>
      </c>
      <c r="BM233" s="114">
        <f>IFERROR(INDEX('Financial calcs'!$F$229:$CG$229,MATCH('Monthly financials'!BM$20,'Financial calcs'!$F$16:$CG$16,0)),0)</f>
        <v>0</v>
      </c>
      <c r="BN233" s="114">
        <f>IFERROR(INDEX('Financial calcs'!$F$229:$CG$229,MATCH('Monthly financials'!BN$20,'Financial calcs'!$F$16:$CG$16,0)),0)</f>
        <v>0</v>
      </c>
      <c r="BO233" s="114">
        <f>IFERROR(INDEX('Financial calcs'!$F$229:$CG$229,MATCH('Monthly financials'!BO$20,'Financial calcs'!$F$16:$CG$16,0)),0)</f>
        <v>0</v>
      </c>
      <c r="BP233" s="114">
        <f>IFERROR(INDEX('Financial calcs'!$F$229:$CG$229,MATCH('Monthly financials'!BP$20,'Financial calcs'!$F$16:$CG$16,0)),0)</f>
        <v>0</v>
      </c>
      <c r="BQ233" s="114">
        <f>IFERROR(INDEX('Financial calcs'!$F$229:$CG$229,MATCH('Monthly financials'!BQ$20,'Financial calcs'!$F$16:$CG$16,0)),0)</f>
        <v>0</v>
      </c>
      <c r="BR233" s="114">
        <f>IFERROR(INDEX('Financial calcs'!$F$229:$CG$229,MATCH('Monthly financials'!BR$20,'Financial calcs'!$F$16:$CG$16,0)),0)</f>
        <v>0</v>
      </c>
      <c r="BS233" s="114">
        <f>IFERROR(INDEX('Financial calcs'!$F$229:$CG$229,MATCH('Monthly financials'!BS$20,'Financial calcs'!$F$16:$CG$16,0)),0)</f>
        <v>0</v>
      </c>
      <c r="BT233" s="114">
        <f>IFERROR(INDEX('Financial calcs'!$F$229:$CG$229,MATCH('Monthly financials'!BT$20,'Financial calcs'!$F$16:$CG$16,0)),0)</f>
        <v>0</v>
      </c>
      <c r="BU233" s="114">
        <f>IFERROR(INDEX('Financial calcs'!$F$229:$CG$229,MATCH('Monthly financials'!BU$20,'Financial calcs'!$F$16:$CG$16,0)),0)</f>
        <v>0</v>
      </c>
      <c r="BV233" s="114">
        <f>IFERROR(INDEX('Financial calcs'!$F$229:$CG$229,MATCH('Monthly financials'!BV$20,'Financial calcs'!$F$16:$CG$16,0)),0)</f>
        <v>0</v>
      </c>
      <c r="BW233" s="114">
        <f>IFERROR(INDEX('Financial calcs'!$F$229:$CG$229,MATCH('Monthly financials'!BW$20,'Financial calcs'!$F$16:$CG$16,0)),0)</f>
        <v>0</v>
      </c>
      <c r="BX233" s="114">
        <f>IFERROR(INDEX('Financial calcs'!$F$229:$CG$229,MATCH('Monthly financials'!BX$20,'Financial calcs'!$F$16:$CG$16,0)),0)</f>
        <v>0</v>
      </c>
      <c r="BY233" s="114">
        <f>IFERROR(INDEX('Financial calcs'!$F$229:$CG$229,MATCH('Monthly financials'!BY$20,'Financial calcs'!$F$16:$CG$16,0)),0)</f>
        <v>0</v>
      </c>
      <c r="BZ233" s="114">
        <f>IFERROR(INDEX('Financial calcs'!$F$229:$CG$229,MATCH('Monthly financials'!BZ$20,'Financial calcs'!$F$16:$CG$16,0)),0)</f>
        <v>0</v>
      </c>
      <c r="CA233" s="114">
        <f>IFERROR(INDEX('Financial calcs'!$F$229:$CG$229,MATCH('Monthly financials'!CA$20,'Financial calcs'!$F$16:$CG$16,0)),0)</f>
        <v>0</v>
      </c>
      <c r="CB233" s="114">
        <f>IFERROR(INDEX('Financial calcs'!$F$229:$CG$229,MATCH('Monthly financials'!CB$20,'Financial calcs'!$F$16:$CG$16,0)),0)</f>
        <v>0</v>
      </c>
      <c r="CC233" s="114">
        <f>IFERROR(INDEX('Financial calcs'!$F$229:$CG$229,MATCH('Monthly financials'!CC$20,'Financial calcs'!$F$16:$CG$16,0)),0)</f>
        <v>0</v>
      </c>
      <c r="CD233" s="114">
        <f>IFERROR(INDEX('Financial calcs'!$F$229:$CG$229,MATCH('Monthly financials'!CD$20,'Financial calcs'!$F$16:$CG$16,0)),0)</f>
        <v>0</v>
      </c>
      <c r="CE233" s="114">
        <f>IFERROR(INDEX('Financial calcs'!$F$229:$CG$229,MATCH('Monthly financials'!CE$20,'Financial calcs'!$F$16:$CG$16,0)),0)</f>
        <v>0</v>
      </c>
      <c r="CF233" s="114">
        <f>IFERROR(INDEX('Financial calcs'!$F$229:$CG$229,MATCH('Monthly financials'!CF$20,'Financial calcs'!$F$16:$CG$16,0)),0)</f>
        <v>0</v>
      </c>
      <c r="CG233" s="114">
        <f>IFERROR(INDEX('Financial calcs'!$F$229:$CG$229,MATCH('Monthly financials'!CG$20,'Financial calcs'!$F$16:$CG$16,0)),0)</f>
        <v>0</v>
      </c>
      <c r="CH233" s="114">
        <f>IFERROR(INDEX('Financial calcs'!$F$229:$CG$229,MATCH('Monthly financials'!CH$20,'Financial calcs'!$F$16:$CG$16,0)),0)</f>
        <v>0</v>
      </c>
      <c r="CI233" s="114">
        <f>IFERROR(INDEX('Financial calcs'!$F$229:$CG$229,MATCH('Monthly financials'!CI$20,'Financial calcs'!$F$16:$CG$16,0)),0)</f>
        <v>0</v>
      </c>
      <c r="CJ233" s="114">
        <f>IFERROR(INDEX('Financial calcs'!$F$229:$CG$229,MATCH('Monthly financials'!CJ$20,'Financial calcs'!$F$16:$CG$16,0)),0)</f>
        <v>0</v>
      </c>
      <c r="CK233" s="114">
        <f>IFERROR(INDEX('Financial calcs'!$F$229:$CG$229,MATCH('Monthly financials'!CK$20,'Financial calcs'!$F$16:$CG$16,0)),0)</f>
        <v>0</v>
      </c>
      <c r="CL233" s="114">
        <f>IFERROR(INDEX('Financial calcs'!$F$229:$CG$229,MATCH('Monthly financials'!CL$20,'Financial calcs'!$F$16:$CG$16,0)),0)</f>
        <v>0</v>
      </c>
      <c r="CM233" s="114">
        <f>IFERROR(INDEX('Financial calcs'!$F$229:$CG$229,MATCH('Monthly financials'!CM$20,'Financial calcs'!$F$16:$CG$16,0)),0)</f>
        <v>0</v>
      </c>
      <c r="CN233" s="114">
        <f>IFERROR(INDEX('Financial calcs'!$F$229:$CG$229,MATCH('Monthly financials'!CN$20,'Financial calcs'!$F$16:$CG$16,0)),0)</f>
        <v>0</v>
      </c>
      <c r="CO233" s="114">
        <f>IFERROR(INDEX('Financial calcs'!$F$229:$CG$229,MATCH('Monthly financials'!CO$20,'Financial calcs'!$F$16:$CG$16,0)),0)</f>
        <v>0</v>
      </c>
      <c r="CP233" s="114">
        <f>IFERROR(INDEX('Financial calcs'!$F$229:$CG$229,MATCH('Monthly financials'!CP$20,'Financial calcs'!$F$16:$CG$16,0)),0)</f>
        <v>0</v>
      </c>
      <c r="CQ233" s="114">
        <f>IFERROR(INDEX('Financial calcs'!$F$229:$CG$229,MATCH('Monthly financials'!CQ$20,'Financial calcs'!$F$16:$CG$16,0)),0)</f>
        <v>0</v>
      </c>
      <c r="CR233" s="114">
        <f>IFERROR(INDEX('Financial calcs'!$F$229:$CG$229,MATCH('Monthly financials'!CR$20,'Financial calcs'!$F$16:$CG$16,0)),0)</f>
        <v>0</v>
      </c>
      <c r="CS233" s="114">
        <f>IFERROR(INDEX('Financial calcs'!$F$229:$CG$229,MATCH('Monthly financials'!CS$20,'Financial calcs'!$F$16:$CG$16,0)),0)</f>
        <v>0</v>
      </c>
      <c r="CT233" s="114">
        <f>IFERROR(INDEX('Financial calcs'!$F$229:$CG$229,MATCH('Monthly financials'!CT$20,'Financial calcs'!$F$16:$CG$16,0)),0)</f>
        <v>0</v>
      </c>
      <c r="CU233" s="114">
        <f>IFERROR(INDEX('Financial calcs'!$F$229:$CG$229,MATCH('Monthly financials'!CU$20,'Financial calcs'!$F$16:$CG$16,0)),0)</f>
        <v>0</v>
      </c>
      <c r="CV233" s="114">
        <f>IFERROR(INDEX('Financial calcs'!$F$229:$CG$229,MATCH('Monthly financials'!CV$20,'Financial calcs'!$F$16:$CG$16,0)),0)</f>
        <v>0</v>
      </c>
      <c r="CW233" s="114">
        <f>IFERROR(INDEX('Financial calcs'!$F$229:$CG$229,MATCH('Monthly financials'!CW$20,'Financial calcs'!$F$16:$CG$16,0)),0)</f>
        <v>0</v>
      </c>
      <c r="CX233" s="114">
        <f>IFERROR(INDEX('Financial calcs'!$F$229:$CG$229,MATCH('Monthly financials'!CX$20,'Financial calcs'!$F$16:$CG$16,0)),0)</f>
        <v>0</v>
      </c>
      <c r="CY233" s="114">
        <f>IFERROR(INDEX('Financial calcs'!$F$229:$CG$229,MATCH('Monthly financials'!CY$20,'Financial calcs'!$F$16:$CG$16,0)),0)</f>
        <v>0</v>
      </c>
      <c r="CZ233" s="114">
        <f>IFERROR(INDEX('Financial calcs'!$F$229:$CG$229,MATCH('Monthly financials'!CZ$20,'Financial calcs'!$F$16:$CG$16,0)),0)</f>
        <v>0</v>
      </c>
      <c r="DA233" s="114">
        <f>IFERROR(INDEX('Financial calcs'!$F$229:$CG$229,MATCH('Monthly financials'!DA$20,'Financial calcs'!$F$16:$CG$16,0)),0)</f>
        <v>0</v>
      </c>
      <c r="DB233" s="114">
        <f>IFERROR(INDEX('Financial calcs'!$F$229:$CG$229,MATCH('Monthly financials'!DB$20,'Financial calcs'!$F$16:$CG$16,0)),0)</f>
        <v>0</v>
      </c>
      <c r="DC233" s="114">
        <f>IFERROR(INDEX('Financial calcs'!$F$229:$CG$229,MATCH('Monthly financials'!DC$20,'Financial calcs'!$F$16:$CG$16,0)),0)</f>
        <v>0</v>
      </c>
      <c r="DD233" s="114">
        <f>IFERROR(INDEX('Financial calcs'!$F$229:$CG$229,MATCH('Monthly financials'!DD$20,'Financial calcs'!$F$16:$CG$16,0)),0)</f>
        <v>0</v>
      </c>
      <c r="DE233" s="114">
        <f>IFERROR(INDEX('Financial calcs'!$F$229:$CG$229,MATCH('Monthly financials'!DE$20,'Financial calcs'!$F$16:$CG$16,0)),0)</f>
        <v>0</v>
      </c>
      <c r="DF233" s="114">
        <f>IFERROR(INDEX('Financial calcs'!$F$229:$CG$229,MATCH('Monthly financials'!DF$20,'Financial calcs'!$F$16:$CG$16,0)),0)</f>
        <v>0</v>
      </c>
      <c r="DG233" s="114">
        <f>IFERROR(INDEX('Financial calcs'!$F$229:$CG$229,MATCH('Monthly financials'!DG$20,'Financial calcs'!$F$16:$CG$16,0)),0)</f>
        <v>0</v>
      </c>
      <c r="DH233" s="114">
        <f>IFERROR(INDEX('Financial calcs'!$F$229:$CG$229,MATCH('Monthly financials'!DH$20,'Financial calcs'!$F$16:$CG$16,0)),0)</f>
        <v>0</v>
      </c>
      <c r="DI233" s="114">
        <f>IFERROR(INDEX('Financial calcs'!$F$229:$CG$229,MATCH('Monthly financials'!DI$20,'Financial calcs'!$F$16:$CG$16,0)),0)</f>
        <v>0</v>
      </c>
      <c r="DJ233" s="114">
        <f>IFERROR(INDEX('Financial calcs'!$F$229:$CG$229,MATCH('Monthly financials'!DJ$20,'Financial calcs'!$F$16:$CG$16,0)),0)</f>
        <v>0</v>
      </c>
      <c r="DK233" s="114">
        <f>IFERROR(INDEX('Financial calcs'!$F$229:$CG$229,MATCH('Monthly financials'!DK$20,'Financial calcs'!$F$16:$CG$16,0)),0)</f>
        <v>0</v>
      </c>
      <c r="DL233" s="114">
        <f>IFERROR(INDEX('Financial calcs'!$F$229:$CG$229,MATCH('Monthly financials'!DL$20,'Financial calcs'!$F$16:$CG$16,0)),0)</f>
        <v>0</v>
      </c>
      <c r="DM233" s="114">
        <f>IFERROR(INDEX('Financial calcs'!$F$229:$CG$229,MATCH('Monthly financials'!DM$20,'Financial calcs'!$F$16:$CG$16,0)),0)</f>
        <v>0</v>
      </c>
      <c r="DN233" s="114">
        <f>IFERROR(INDEX('Financial calcs'!$F$229:$CG$229,MATCH('Monthly financials'!DN$20,'Financial calcs'!$F$16:$CG$16,0)),0)</f>
        <v>0</v>
      </c>
      <c r="DO233" s="114">
        <f>IFERROR(INDEX('Financial calcs'!$F$229:$CG$229,MATCH('Monthly financials'!DO$20,'Financial calcs'!$F$16:$CG$16,0)),0)</f>
        <v>0</v>
      </c>
      <c r="DP233" s="114">
        <f>IFERROR(INDEX('Financial calcs'!$F$229:$CG$229,MATCH('Monthly financials'!DP$20,'Financial calcs'!$F$16:$CG$16,0)),0)</f>
        <v>0</v>
      </c>
      <c r="DQ233" s="114">
        <f>IFERROR(INDEX('Financial calcs'!$F$229:$CG$229,MATCH('Monthly financials'!DQ$20,'Financial calcs'!$F$16:$CG$16,0)),0)</f>
        <v>0</v>
      </c>
      <c r="DR233" s="114">
        <f>IFERROR(INDEX('Financial calcs'!$F$229:$CG$229,MATCH('Monthly financials'!DR$20,'Financial calcs'!$F$16:$CG$16,0)),0)</f>
        <v>0</v>
      </c>
      <c r="DS233" s="114">
        <f>IFERROR(INDEX('Financial calcs'!$F$229:$CG$229,MATCH('Monthly financials'!DS$20,'Financial calcs'!$F$16:$CG$16,0)),0)</f>
        <v>0</v>
      </c>
      <c r="DT233" s="114">
        <f>IFERROR(INDEX('Financial calcs'!$F$229:$CG$229,MATCH('Monthly financials'!DT$20,'Financial calcs'!$F$16:$CG$16,0)),0)</f>
        <v>0</v>
      </c>
      <c r="DU233" s="114">
        <f>IFERROR(INDEX('Financial calcs'!$F$229:$CG$229,MATCH('Monthly financials'!DU$20,'Financial calcs'!$F$16:$CG$16,0)),0)</f>
        <v>0</v>
      </c>
      <c r="DV233" s="66"/>
    </row>
    <row r="234" spans="1:126" s="81" customFormat="1" ht="14.45" hidden="1" outlineLevel="1" x14ac:dyDescent="0.3">
      <c r="C234" s="207" t="s">
        <v>60</v>
      </c>
      <c r="E234" s="1096">
        <f t="shared" si="232"/>
        <v>0</v>
      </c>
      <c r="G234" s="114">
        <f>IFERROR(INDEX('Financial calcs'!$F$230:$CG$230,MATCH('Monthly financials'!G$20,'Financial calcs'!$F$16:$CG$16,0)),0)</f>
        <v>0</v>
      </c>
      <c r="H234" s="114">
        <f>IFERROR(INDEX('Financial calcs'!$F$230:$CG$230,MATCH('Monthly financials'!H$20,'Financial calcs'!$F$16:$CG$16,0)),0)</f>
        <v>0</v>
      </c>
      <c r="I234" s="114">
        <f>IFERROR(INDEX('Financial calcs'!$F$230:$CG$230,MATCH('Monthly financials'!I$20,'Financial calcs'!$F$16:$CG$16,0)),0)</f>
        <v>0</v>
      </c>
      <c r="J234" s="114">
        <f>IFERROR(INDEX('Financial calcs'!$F$230:$CG$230,MATCH('Monthly financials'!J$20,'Financial calcs'!$F$16:$CG$16,0)),0)</f>
        <v>0</v>
      </c>
      <c r="K234" s="114">
        <f>IFERROR(INDEX('Financial calcs'!$F$230:$CG$230,MATCH('Monthly financials'!K$20,'Financial calcs'!$F$16:$CG$16,0)),0)</f>
        <v>0</v>
      </c>
      <c r="L234" s="114">
        <f>IFERROR(INDEX('Financial calcs'!$F$230:$CG$230,MATCH('Monthly financials'!L$20,'Financial calcs'!$F$16:$CG$16,0)),0)</f>
        <v>0</v>
      </c>
      <c r="M234" s="114">
        <f>IFERROR(INDEX('Financial calcs'!$F$230:$CG$230,MATCH('Monthly financials'!M$20,'Financial calcs'!$F$16:$CG$16,0)),0)</f>
        <v>0</v>
      </c>
      <c r="N234" s="114">
        <f>IFERROR(INDEX('Financial calcs'!$F$230:$CG$230,MATCH('Monthly financials'!N$20,'Financial calcs'!$F$16:$CG$16,0)),0)</f>
        <v>0</v>
      </c>
      <c r="O234" s="114">
        <f>IFERROR(INDEX('Financial calcs'!$F$230:$CG$230,MATCH('Monthly financials'!O$20,'Financial calcs'!$F$16:$CG$16,0)),0)</f>
        <v>0</v>
      </c>
      <c r="P234" s="114">
        <f>IFERROR(INDEX('Financial calcs'!$F$230:$CG$230,MATCH('Monthly financials'!P$20,'Financial calcs'!$F$16:$CG$16,0)),0)</f>
        <v>0</v>
      </c>
      <c r="Q234" s="114">
        <f>IFERROR(INDEX('Financial calcs'!$F$230:$CG$230,MATCH('Monthly financials'!Q$20,'Financial calcs'!$F$16:$CG$16,0)),0)</f>
        <v>0</v>
      </c>
      <c r="R234" s="114">
        <f>IFERROR(INDEX('Financial calcs'!$F$230:$CG$230,MATCH('Monthly financials'!R$20,'Financial calcs'!$F$16:$CG$16,0)),0)</f>
        <v>0</v>
      </c>
      <c r="S234" s="114">
        <f>IFERROR(INDEX('Financial calcs'!$F$230:$CG$230,MATCH('Monthly financials'!S$20,'Financial calcs'!$F$16:$CG$16,0)),0)</f>
        <v>0</v>
      </c>
      <c r="T234" s="114">
        <f>IFERROR(INDEX('Financial calcs'!$F$230:$CG$230,MATCH('Monthly financials'!T$20,'Financial calcs'!$F$16:$CG$16,0)),0)</f>
        <v>0</v>
      </c>
      <c r="U234" s="114">
        <f>IFERROR(INDEX('Financial calcs'!$F$230:$CG$230,MATCH('Monthly financials'!U$20,'Financial calcs'!$F$16:$CG$16,0)),0)</f>
        <v>0</v>
      </c>
      <c r="V234" s="114">
        <f>IFERROR(INDEX('Financial calcs'!$F$230:$CG$230,MATCH('Monthly financials'!V$20,'Financial calcs'!$F$16:$CG$16,0)),0)</f>
        <v>0</v>
      </c>
      <c r="W234" s="114">
        <f>IFERROR(INDEX('Financial calcs'!$F$230:$CG$230,MATCH('Monthly financials'!W$20,'Financial calcs'!$F$16:$CG$16,0)),0)</f>
        <v>0</v>
      </c>
      <c r="X234" s="114">
        <f>IFERROR(INDEX('Financial calcs'!$F$230:$CG$230,MATCH('Monthly financials'!X$20,'Financial calcs'!$F$16:$CG$16,0)),0)</f>
        <v>0</v>
      </c>
      <c r="Y234" s="114">
        <f>IFERROR(INDEX('Financial calcs'!$F$230:$CG$230,MATCH('Monthly financials'!Y$20,'Financial calcs'!$F$16:$CG$16,0)),0)</f>
        <v>0</v>
      </c>
      <c r="Z234" s="114">
        <f>IFERROR(INDEX('Financial calcs'!$F$230:$CG$230,MATCH('Monthly financials'!Z$20,'Financial calcs'!$F$16:$CG$16,0)),0)</f>
        <v>0</v>
      </c>
      <c r="AA234" s="114">
        <f>IFERROR(INDEX('Financial calcs'!$F$230:$CG$230,MATCH('Monthly financials'!AA$20,'Financial calcs'!$F$16:$CG$16,0)),0)</f>
        <v>0</v>
      </c>
      <c r="AB234" s="114">
        <f>IFERROR(INDEX('Financial calcs'!$F$230:$CG$230,MATCH('Monthly financials'!AB$20,'Financial calcs'!$F$16:$CG$16,0)),0)</f>
        <v>0</v>
      </c>
      <c r="AC234" s="114">
        <f>IFERROR(INDEX('Financial calcs'!$F$230:$CG$230,MATCH('Monthly financials'!AC$20,'Financial calcs'!$F$16:$CG$16,0)),0)</f>
        <v>0</v>
      </c>
      <c r="AD234" s="114">
        <f>IFERROR(INDEX('Financial calcs'!$F$230:$CG$230,MATCH('Monthly financials'!AD$20,'Financial calcs'!$F$16:$CG$16,0)),0)</f>
        <v>0</v>
      </c>
      <c r="AE234" s="114">
        <f>IFERROR(INDEX('Financial calcs'!$F$230:$CG$230,MATCH('Monthly financials'!AE$20,'Financial calcs'!$F$16:$CG$16,0)),0)</f>
        <v>0</v>
      </c>
      <c r="AF234" s="114">
        <f>IFERROR(INDEX('Financial calcs'!$F$230:$CG$230,MATCH('Monthly financials'!AF$20,'Financial calcs'!$F$16:$CG$16,0)),0)</f>
        <v>0</v>
      </c>
      <c r="AG234" s="114">
        <f>IFERROR(INDEX('Financial calcs'!$F$230:$CG$230,MATCH('Monthly financials'!AG$20,'Financial calcs'!$F$16:$CG$16,0)),0)</f>
        <v>0</v>
      </c>
      <c r="AH234" s="114">
        <f>IFERROR(INDEX('Financial calcs'!$F$230:$CG$230,MATCH('Monthly financials'!AH$20,'Financial calcs'!$F$16:$CG$16,0)),0)</f>
        <v>0</v>
      </c>
      <c r="AI234" s="114">
        <f>IFERROR(INDEX('Financial calcs'!$F$230:$CG$230,MATCH('Monthly financials'!AI$20,'Financial calcs'!$F$16:$CG$16,0)),0)</f>
        <v>0</v>
      </c>
      <c r="AJ234" s="114">
        <f>IFERROR(INDEX('Financial calcs'!$F$230:$CG$230,MATCH('Monthly financials'!AJ$20,'Financial calcs'!$F$16:$CG$16,0)),0)</f>
        <v>0</v>
      </c>
      <c r="AK234" s="114">
        <f>IFERROR(INDEX('Financial calcs'!$F$230:$CG$230,MATCH('Monthly financials'!AK$20,'Financial calcs'!$F$16:$CG$16,0)),0)</f>
        <v>0</v>
      </c>
      <c r="AL234" s="114">
        <f>IFERROR(INDEX('Financial calcs'!$F$230:$CG$230,MATCH('Monthly financials'!AL$20,'Financial calcs'!$F$16:$CG$16,0)),0)</f>
        <v>0</v>
      </c>
      <c r="AM234" s="114">
        <f>IFERROR(INDEX('Financial calcs'!$F$230:$CG$230,MATCH('Monthly financials'!AM$20,'Financial calcs'!$F$16:$CG$16,0)),0)</f>
        <v>0</v>
      </c>
      <c r="AN234" s="114">
        <f>IFERROR(INDEX('Financial calcs'!$F$230:$CG$230,MATCH('Monthly financials'!AN$20,'Financial calcs'!$F$16:$CG$16,0)),0)</f>
        <v>0</v>
      </c>
      <c r="AO234" s="114">
        <f>IFERROR(INDEX('Financial calcs'!$F$230:$CG$230,MATCH('Monthly financials'!AO$20,'Financial calcs'!$F$16:$CG$16,0)),0)</f>
        <v>0</v>
      </c>
      <c r="AP234" s="114">
        <f>IFERROR(INDEX('Financial calcs'!$F$230:$CG$230,MATCH('Monthly financials'!AP$20,'Financial calcs'!$F$16:$CG$16,0)),0)</f>
        <v>0</v>
      </c>
      <c r="AQ234" s="114">
        <f>IFERROR(INDEX('Financial calcs'!$F$230:$CG$230,MATCH('Monthly financials'!AQ$20,'Financial calcs'!$F$16:$CG$16,0)),0)</f>
        <v>0</v>
      </c>
      <c r="AR234" s="114">
        <f>IFERROR(INDEX('Financial calcs'!$F$230:$CG$230,MATCH('Monthly financials'!AR$20,'Financial calcs'!$F$16:$CG$16,0)),0)</f>
        <v>0</v>
      </c>
      <c r="AS234" s="114">
        <f>IFERROR(INDEX('Financial calcs'!$F$230:$CG$230,MATCH('Monthly financials'!AS$20,'Financial calcs'!$F$16:$CG$16,0)),0)</f>
        <v>0</v>
      </c>
      <c r="AT234" s="114">
        <f>IFERROR(INDEX('Financial calcs'!$F$230:$CG$230,MATCH('Monthly financials'!AT$20,'Financial calcs'!$F$16:$CG$16,0)),0)</f>
        <v>0</v>
      </c>
      <c r="AU234" s="114">
        <f>IFERROR(INDEX('Financial calcs'!$F$230:$CG$230,MATCH('Monthly financials'!AU$20,'Financial calcs'!$F$16:$CG$16,0)),0)</f>
        <v>0</v>
      </c>
      <c r="AV234" s="114">
        <f>IFERROR(INDEX('Financial calcs'!$F$230:$CG$230,MATCH('Monthly financials'!AV$20,'Financial calcs'!$F$16:$CG$16,0)),0)</f>
        <v>0</v>
      </c>
      <c r="AW234" s="114">
        <f>IFERROR(INDEX('Financial calcs'!$F$230:$CG$230,MATCH('Monthly financials'!AW$20,'Financial calcs'!$F$16:$CG$16,0)),0)</f>
        <v>0</v>
      </c>
      <c r="AX234" s="114">
        <f>IFERROR(INDEX('Financial calcs'!$F$230:$CG$230,MATCH('Monthly financials'!AX$20,'Financial calcs'!$F$16:$CG$16,0)),0)</f>
        <v>0</v>
      </c>
      <c r="AY234" s="114">
        <f>IFERROR(INDEX('Financial calcs'!$F$230:$CG$230,MATCH('Monthly financials'!AY$20,'Financial calcs'!$F$16:$CG$16,0)),0)</f>
        <v>0</v>
      </c>
      <c r="AZ234" s="114">
        <f>IFERROR(INDEX('Financial calcs'!$F$230:$CG$230,MATCH('Monthly financials'!AZ$20,'Financial calcs'!$F$16:$CG$16,0)),0)</f>
        <v>0</v>
      </c>
      <c r="BA234" s="114">
        <f>IFERROR(INDEX('Financial calcs'!$F$230:$CG$230,MATCH('Monthly financials'!BA$20,'Financial calcs'!$F$16:$CG$16,0)),0)</f>
        <v>0</v>
      </c>
      <c r="BB234" s="114">
        <f>IFERROR(INDEX('Financial calcs'!$F$230:$CG$230,MATCH('Monthly financials'!BB$20,'Financial calcs'!$F$16:$CG$16,0)),0)</f>
        <v>0</v>
      </c>
      <c r="BC234" s="114">
        <f>IFERROR(INDEX('Financial calcs'!$F$230:$CG$230,MATCH('Monthly financials'!BC$20,'Financial calcs'!$F$16:$CG$16,0)),0)</f>
        <v>0</v>
      </c>
      <c r="BD234" s="114">
        <f>IFERROR(INDEX('Financial calcs'!$F$230:$CG$230,MATCH('Monthly financials'!BD$20,'Financial calcs'!$F$16:$CG$16,0)),0)</f>
        <v>0</v>
      </c>
      <c r="BE234" s="114">
        <f>IFERROR(INDEX('Financial calcs'!$F$230:$CG$230,MATCH('Monthly financials'!BE$20,'Financial calcs'!$F$16:$CG$16,0)),0)</f>
        <v>0</v>
      </c>
      <c r="BF234" s="114">
        <f>IFERROR(INDEX('Financial calcs'!$F$230:$CG$230,MATCH('Monthly financials'!BF$20,'Financial calcs'!$F$16:$CG$16,0)),0)</f>
        <v>0</v>
      </c>
      <c r="BG234" s="114">
        <f>IFERROR(INDEX('Financial calcs'!$F$230:$CG$230,MATCH('Monthly financials'!BG$20,'Financial calcs'!$F$16:$CG$16,0)),0)</f>
        <v>0</v>
      </c>
      <c r="BH234" s="114">
        <f>IFERROR(INDEX('Financial calcs'!$F$230:$CG$230,MATCH('Monthly financials'!BH$20,'Financial calcs'!$F$16:$CG$16,0)),0)</f>
        <v>0</v>
      </c>
      <c r="BI234" s="114">
        <f>IFERROR(INDEX('Financial calcs'!$F$230:$CG$230,MATCH('Monthly financials'!BI$20,'Financial calcs'!$F$16:$CG$16,0)),0)</f>
        <v>0</v>
      </c>
      <c r="BJ234" s="114">
        <f>IFERROR(INDEX('Financial calcs'!$F$230:$CG$230,MATCH('Monthly financials'!BJ$20,'Financial calcs'!$F$16:$CG$16,0)),0)</f>
        <v>0</v>
      </c>
      <c r="BK234" s="114">
        <f>IFERROR(INDEX('Financial calcs'!$F$230:$CG$230,MATCH('Monthly financials'!BK$20,'Financial calcs'!$F$16:$CG$16,0)),0)</f>
        <v>0</v>
      </c>
      <c r="BL234" s="114">
        <f>IFERROR(INDEX('Financial calcs'!$F$230:$CG$230,MATCH('Monthly financials'!BL$20,'Financial calcs'!$F$16:$CG$16,0)),0)</f>
        <v>0</v>
      </c>
      <c r="BM234" s="114">
        <f>IFERROR(INDEX('Financial calcs'!$F$230:$CG$230,MATCH('Monthly financials'!BM$20,'Financial calcs'!$F$16:$CG$16,0)),0)</f>
        <v>0</v>
      </c>
      <c r="BN234" s="114">
        <f>IFERROR(INDEX('Financial calcs'!$F$230:$CG$230,MATCH('Monthly financials'!BN$20,'Financial calcs'!$F$16:$CG$16,0)),0)</f>
        <v>0</v>
      </c>
      <c r="BO234" s="114">
        <f>IFERROR(INDEX('Financial calcs'!$F$230:$CG$230,MATCH('Monthly financials'!BO$20,'Financial calcs'!$F$16:$CG$16,0)),0)</f>
        <v>0</v>
      </c>
      <c r="BP234" s="114">
        <f>IFERROR(INDEX('Financial calcs'!$F$230:$CG$230,MATCH('Monthly financials'!BP$20,'Financial calcs'!$F$16:$CG$16,0)),0)</f>
        <v>0</v>
      </c>
      <c r="BQ234" s="114">
        <f>IFERROR(INDEX('Financial calcs'!$F$230:$CG$230,MATCH('Monthly financials'!BQ$20,'Financial calcs'!$F$16:$CG$16,0)),0)</f>
        <v>0</v>
      </c>
      <c r="BR234" s="114">
        <f>IFERROR(INDEX('Financial calcs'!$F$230:$CG$230,MATCH('Monthly financials'!BR$20,'Financial calcs'!$F$16:$CG$16,0)),0)</f>
        <v>0</v>
      </c>
      <c r="BS234" s="114">
        <f>IFERROR(INDEX('Financial calcs'!$F$230:$CG$230,MATCH('Monthly financials'!BS$20,'Financial calcs'!$F$16:$CG$16,0)),0)</f>
        <v>0</v>
      </c>
      <c r="BT234" s="114">
        <f>IFERROR(INDEX('Financial calcs'!$F$230:$CG$230,MATCH('Monthly financials'!BT$20,'Financial calcs'!$F$16:$CG$16,0)),0)</f>
        <v>0</v>
      </c>
      <c r="BU234" s="114">
        <f>IFERROR(INDEX('Financial calcs'!$F$230:$CG$230,MATCH('Monthly financials'!BU$20,'Financial calcs'!$F$16:$CG$16,0)),0)</f>
        <v>0</v>
      </c>
      <c r="BV234" s="114">
        <f>IFERROR(INDEX('Financial calcs'!$F$230:$CG$230,MATCH('Monthly financials'!BV$20,'Financial calcs'!$F$16:$CG$16,0)),0)</f>
        <v>0</v>
      </c>
      <c r="BW234" s="114">
        <f>IFERROR(INDEX('Financial calcs'!$F$230:$CG$230,MATCH('Monthly financials'!BW$20,'Financial calcs'!$F$16:$CG$16,0)),0)</f>
        <v>0</v>
      </c>
      <c r="BX234" s="114">
        <f>IFERROR(INDEX('Financial calcs'!$F$230:$CG$230,MATCH('Monthly financials'!BX$20,'Financial calcs'!$F$16:$CG$16,0)),0)</f>
        <v>0</v>
      </c>
      <c r="BY234" s="114">
        <f>IFERROR(INDEX('Financial calcs'!$F$230:$CG$230,MATCH('Monthly financials'!BY$20,'Financial calcs'!$F$16:$CG$16,0)),0)</f>
        <v>0</v>
      </c>
      <c r="BZ234" s="114">
        <f>IFERROR(INDEX('Financial calcs'!$F$230:$CG$230,MATCH('Monthly financials'!BZ$20,'Financial calcs'!$F$16:$CG$16,0)),0)</f>
        <v>0</v>
      </c>
      <c r="CA234" s="114">
        <f>IFERROR(INDEX('Financial calcs'!$F$230:$CG$230,MATCH('Monthly financials'!CA$20,'Financial calcs'!$F$16:$CG$16,0)),0)</f>
        <v>0</v>
      </c>
      <c r="CB234" s="114">
        <f>IFERROR(INDEX('Financial calcs'!$F$230:$CG$230,MATCH('Monthly financials'!CB$20,'Financial calcs'!$F$16:$CG$16,0)),0)</f>
        <v>0</v>
      </c>
      <c r="CC234" s="114">
        <f>IFERROR(INDEX('Financial calcs'!$F$230:$CG$230,MATCH('Monthly financials'!CC$20,'Financial calcs'!$F$16:$CG$16,0)),0)</f>
        <v>0</v>
      </c>
      <c r="CD234" s="114">
        <f>IFERROR(INDEX('Financial calcs'!$F$230:$CG$230,MATCH('Monthly financials'!CD$20,'Financial calcs'!$F$16:$CG$16,0)),0)</f>
        <v>0</v>
      </c>
      <c r="CE234" s="114">
        <f>IFERROR(INDEX('Financial calcs'!$F$230:$CG$230,MATCH('Monthly financials'!CE$20,'Financial calcs'!$F$16:$CG$16,0)),0)</f>
        <v>0</v>
      </c>
      <c r="CF234" s="114">
        <f>IFERROR(INDEX('Financial calcs'!$F$230:$CG$230,MATCH('Monthly financials'!CF$20,'Financial calcs'!$F$16:$CG$16,0)),0)</f>
        <v>0</v>
      </c>
      <c r="CG234" s="114">
        <f>IFERROR(INDEX('Financial calcs'!$F$230:$CG$230,MATCH('Monthly financials'!CG$20,'Financial calcs'!$F$16:$CG$16,0)),0)</f>
        <v>0</v>
      </c>
      <c r="CH234" s="114">
        <f>IFERROR(INDEX('Financial calcs'!$F$230:$CG$230,MATCH('Monthly financials'!CH$20,'Financial calcs'!$F$16:$CG$16,0)),0)</f>
        <v>0</v>
      </c>
      <c r="CI234" s="114">
        <f>IFERROR(INDEX('Financial calcs'!$F$230:$CG$230,MATCH('Monthly financials'!CI$20,'Financial calcs'!$F$16:$CG$16,0)),0)</f>
        <v>0</v>
      </c>
      <c r="CJ234" s="114">
        <f>IFERROR(INDEX('Financial calcs'!$F$230:$CG$230,MATCH('Monthly financials'!CJ$20,'Financial calcs'!$F$16:$CG$16,0)),0)</f>
        <v>0</v>
      </c>
      <c r="CK234" s="114">
        <f>IFERROR(INDEX('Financial calcs'!$F$230:$CG$230,MATCH('Monthly financials'!CK$20,'Financial calcs'!$F$16:$CG$16,0)),0)</f>
        <v>0</v>
      </c>
      <c r="CL234" s="114">
        <f>IFERROR(INDEX('Financial calcs'!$F$230:$CG$230,MATCH('Monthly financials'!CL$20,'Financial calcs'!$F$16:$CG$16,0)),0)</f>
        <v>0</v>
      </c>
      <c r="CM234" s="114">
        <f>IFERROR(INDEX('Financial calcs'!$F$230:$CG$230,MATCH('Monthly financials'!CM$20,'Financial calcs'!$F$16:$CG$16,0)),0)</f>
        <v>0</v>
      </c>
      <c r="CN234" s="114">
        <f>IFERROR(INDEX('Financial calcs'!$F$230:$CG$230,MATCH('Monthly financials'!CN$20,'Financial calcs'!$F$16:$CG$16,0)),0)</f>
        <v>0</v>
      </c>
      <c r="CO234" s="114">
        <f>IFERROR(INDEX('Financial calcs'!$F$230:$CG$230,MATCH('Monthly financials'!CO$20,'Financial calcs'!$F$16:$CG$16,0)),0)</f>
        <v>0</v>
      </c>
      <c r="CP234" s="114">
        <f>IFERROR(INDEX('Financial calcs'!$F$230:$CG$230,MATCH('Monthly financials'!CP$20,'Financial calcs'!$F$16:$CG$16,0)),0)</f>
        <v>0</v>
      </c>
      <c r="CQ234" s="114">
        <f>IFERROR(INDEX('Financial calcs'!$F$230:$CG$230,MATCH('Monthly financials'!CQ$20,'Financial calcs'!$F$16:$CG$16,0)),0)</f>
        <v>0</v>
      </c>
      <c r="CR234" s="114">
        <f>IFERROR(INDEX('Financial calcs'!$F$230:$CG$230,MATCH('Monthly financials'!CR$20,'Financial calcs'!$F$16:$CG$16,0)),0)</f>
        <v>0</v>
      </c>
      <c r="CS234" s="114">
        <f>IFERROR(INDEX('Financial calcs'!$F$230:$CG$230,MATCH('Monthly financials'!CS$20,'Financial calcs'!$F$16:$CG$16,0)),0)</f>
        <v>0</v>
      </c>
      <c r="CT234" s="114">
        <f>IFERROR(INDEX('Financial calcs'!$F$230:$CG$230,MATCH('Monthly financials'!CT$20,'Financial calcs'!$F$16:$CG$16,0)),0)</f>
        <v>0</v>
      </c>
      <c r="CU234" s="114">
        <f>IFERROR(INDEX('Financial calcs'!$F$230:$CG$230,MATCH('Monthly financials'!CU$20,'Financial calcs'!$F$16:$CG$16,0)),0)</f>
        <v>0</v>
      </c>
      <c r="CV234" s="114">
        <f>IFERROR(INDEX('Financial calcs'!$F$230:$CG$230,MATCH('Monthly financials'!CV$20,'Financial calcs'!$F$16:$CG$16,0)),0)</f>
        <v>0</v>
      </c>
      <c r="CW234" s="114">
        <f>IFERROR(INDEX('Financial calcs'!$F$230:$CG$230,MATCH('Monthly financials'!CW$20,'Financial calcs'!$F$16:$CG$16,0)),0)</f>
        <v>0</v>
      </c>
      <c r="CX234" s="114">
        <f>IFERROR(INDEX('Financial calcs'!$F$230:$CG$230,MATCH('Monthly financials'!CX$20,'Financial calcs'!$F$16:$CG$16,0)),0)</f>
        <v>0</v>
      </c>
      <c r="CY234" s="114">
        <f>IFERROR(INDEX('Financial calcs'!$F$230:$CG$230,MATCH('Monthly financials'!CY$20,'Financial calcs'!$F$16:$CG$16,0)),0)</f>
        <v>0</v>
      </c>
      <c r="CZ234" s="114">
        <f>IFERROR(INDEX('Financial calcs'!$F$230:$CG$230,MATCH('Monthly financials'!CZ$20,'Financial calcs'!$F$16:$CG$16,0)),0)</f>
        <v>0</v>
      </c>
      <c r="DA234" s="114">
        <f>IFERROR(INDEX('Financial calcs'!$F$230:$CG$230,MATCH('Monthly financials'!DA$20,'Financial calcs'!$F$16:$CG$16,0)),0)</f>
        <v>0</v>
      </c>
      <c r="DB234" s="114">
        <f>IFERROR(INDEX('Financial calcs'!$F$230:$CG$230,MATCH('Monthly financials'!DB$20,'Financial calcs'!$F$16:$CG$16,0)),0)</f>
        <v>0</v>
      </c>
      <c r="DC234" s="114">
        <f>IFERROR(INDEX('Financial calcs'!$F$230:$CG$230,MATCH('Monthly financials'!DC$20,'Financial calcs'!$F$16:$CG$16,0)),0)</f>
        <v>0</v>
      </c>
      <c r="DD234" s="114">
        <f>IFERROR(INDEX('Financial calcs'!$F$230:$CG$230,MATCH('Monthly financials'!DD$20,'Financial calcs'!$F$16:$CG$16,0)),0)</f>
        <v>0</v>
      </c>
      <c r="DE234" s="114">
        <f>IFERROR(INDEX('Financial calcs'!$F$230:$CG$230,MATCH('Monthly financials'!DE$20,'Financial calcs'!$F$16:$CG$16,0)),0)</f>
        <v>0</v>
      </c>
      <c r="DF234" s="114">
        <f>IFERROR(INDEX('Financial calcs'!$F$230:$CG$230,MATCH('Monthly financials'!DF$20,'Financial calcs'!$F$16:$CG$16,0)),0)</f>
        <v>0</v>
      </c>
      <c r="DG234" s="114">
        <f>IFERROR(INDEX('Financial calcs'!$F$230:$CG$230,MATCH('Monthly financials'!DG$20,'Financial calcs'!$F$16:$CG$16,0)),0)</f>
        <v>0</v>
      </c>
      <c r="DH234" s="114">
        <f>IFERROR(INDEX('Financial calcs'!$F$230:$CG$230,MATCH('Monthly financials'!DH$20,'Financial calcs'!$F$16:$CG$16,0)),0)</f>
        <v>0</v>
      </c>
      <c r="DI234" s="114">
        <f>IFERROR(INDEX('Financial calcs'!$F$230:$CG$230,MATCH('Monthly financials'!DI$20,'Financial calcs'!$F$16:$CG$16,0)),0)</f>
        <v>0</v>
      </c>
      <c r="DJ234" s="114">
        <f>IFERROR(INDEX('Financial calcs'!$F$230:$CG$230,MATCH('Monthly financials'!DJ$20,'Financial calcs'!$F$16:$CG$16,0)),0)</f>
        <v>0</v>
      </c>
      <c r="DK234" s="114">
        <f>IFERROR(INDEX('Financial calcs'!$F$230:$CG$230,MATCH('Monthly financials'!DK$20,'Financial calcs'!$F$16:$CG$16,0)),0)</f>
        <v>0</v>
      </c>
      <c r="DL234" s="114">
        <f>IFERROR(INDEX('Financial calcs'!$F$230:$CG$230,MATCH('Monthly financials'!DL$20,'Financial calcs'!$F$16:$CG$16,0)),0)</f>
        <v>0</v>
      </c>
      <c r="DM234" s="114">
        <f>IFERROR(INDEX('Financial calcs'!$F$230:$CG$230,MATCH('Monthly financials'!DM$20,'Financial calcs'!$F$16:$CG$16,0)),0)</f>
        <v>0</v>
      </c>
      <c r="DN234" s="114">
        <f>IFERROR(INDEX('Financial calcs'!$F$230:$CG$230,MATCH('Monthly financials'!DN$20,'Financial calcs'!$F$16:$CG$16,0)),0)</f>
        <v>0</v>
      </c>
      <c r="DO234" s="114">
        <f>IFERROR(INDEX('Financial calcs'!$F$230:$CG$230,MATCH('Monthly financials'!DO$20,'Financial calcs'!$F$16:$CG$16,0)),0)</f>
        <v>0</v>
      </c>
      <c r="DP234" s="114">
        <f>IFERROR(INDEX('Financial calcs'!$F$230:$CG$230,MATCH('Monthly financials'!DP$20,'Financial calcs'!$F$16:$CG$16,0)),0)</f>
        <v>0</v>
      </c>
      <c r="DQ234" s="114">
        <f>IFERROR(INDEX('Financial calcs'!$F$230:$CG$230,MATCH('Monthly financials'!DQ$20,'Financial calcs'!$F$16:$CG$16,0)),0)</f>
        <v>0</v>
      </c>
      <c r="DR234" s="114">
        <f>IFERROR(INDEX('Financial calcs'!$F$230:$CG$230,MATCH('Monthly financials'!DR$20,'Financial calcs'!$F$16:$CG$16,0)),0)</f>
        <v>0</v>
      </c>
      <c r="DS234" s="114">
        <f>IFERROR(INDEX('Financial calcs'!$F$230:$CG$230,MATCH('Monthly financials'!DS$20,'Financial calcs'!$F$16:$CG$16,0)),0)</f>
        <v>0</v>
      </c>
      <c r="DT234" s="114">
        <f>IFERROR(INDEX('Financial calcs'!$F$230:$CG$230,MATCH('Monthly financials'!DT$20,'Financial calcs'!$F$16:$CG$16,0)),0)</f>
        <v>0</v>
      </c>
      <c r="DU234" s="114">
        <f>IFERROR(INDEX('Financial calcs'!$F$230:$CG$230,MATCH('Monthly financials'!DU$20,'Financial calcs'!$F$16:$CG$16,0)),0)</f>
        <v>0</v>
      </c>
      <c r="DV234" s="66"/>
    </row>
    <row r="235" spans="1:126" s="81" customFormat="1" hidden="1" outlineLevel="1" thickBot="1" x14ac:dyDescent="0.35">
      <c r="C235" s="599" t="s">
        <v>663</v>
      </c>
      <c r="E235" s="1104">
        <f t="shared" si="232"/>
        <v>0</v>
      </c>
      <c r="G235" s="117">
        <f>G233+G234</f>
        <v>0</v>
      </c>
      <c r="H235" s="117">
        <f t="shared" ref="H235:BS235" si="233">H233+H234</f>
        <v>0</v>
      </c>
      <c r="I235" s="117">
        <f t="shared" si="233"/>
        <v>0</v>
      </c>
      <c r="J235" s="117">
        <f t="shared" si="233"/>
        <v>0</v>
      </c>
      <c r="K235" s="117">
        <f t="shared" si="233"/>
        <v>0</v>
      </c>
      <c r="L235" s="117">
        <f t="shared" si="233"/>
        <v>0</v>
      </c>
      <c r="M235" s="117">
        <f t="shared" si="233"/>
        <v>0</v>
      </c>
      <c r="N235" s="117">
        <f t="shared" si="233"/>
        <v>0</v>
      </c>
      <c r="O235" s="117">
        <f t="shared" si="233"/>
        <v>0</v>
      </c>
      <c r="P235" s="117">
        <f t="shared" si="233"/>
        <v>0</v>
      </c>
      <c r="Q235" s="117">
        <f t="shared" si="233"/>
        <v>0</v>
      </c>
      <c r="R235" s="117">
        <f t="shared" si="233"/>
        <v>0</v>
      </c>
      <c r="S235" s="117">
        <f t="shared" si="233"/>
        <v>0</v>
      </c>
      <c r="T235" s="117">
        <f t="shared" si="233"/>
        <v>0</v>
      </c>
      <c r="U235" s="117">
        <f t="shared" si="233"/>
        <v>0</v>
      </c>
      <c r="V235" s="117">
        <f t="shared" si="233"/>
        <v>0</v>
      </c>
      <c r="W235" s="117">
        <f t="shared" si="233"/>
        <v>0</v>
      </c>
      <c r="X235" s="117">
        <f t="shared" si="233"/>
        <v>0</v>
      </c>
      <c r="Y235" s="117">
        <f t="shared" si="233"/>
        <v>0</v>
      </c>
      <c r="Z235" s="117">
        <f t="shared" si="233"/>
        <v>0</v>
      </c>
      <c r="AA235" s="117">
        <f t="shared" si="233"/>
        <v>0</v>
      </c>
      <c r="AB235" s="117">
        <f t="shared" si="233"/>
        <v>0</v>
      </c>
      <c r="AC235" s="117">
        <f t="shared" si="233"/>
        <v>0</v>
      </c>
      <c r="AD235" s="117">
        <f t="shared" si="233"/>
        <v>0</v>
      </c>
      <c r="AE235" s="117">
        <f t="shared" si="233"/>
        <v>0</v>
      </c>
      <c r="AF235" s="117">
        <f t="shared" si="233"/>
        <v>0</v>
      </c>
      <c r="AG235" s="117">
        <f t="shared" si="233"/>
        <v>0</v>
      </c>
      <c r="AH235" s="117">
        <f t="shared" si="233"/>
        <v>0</v>
      </c>
      <c r="AI235" s="117">
        <f t="shared" si="233"/>
        <v>0</v>
      </c>
      <c r="AJ235" s="117">
        <f t="shared" si="233"/>
        <v>0</v>
      </c>
      <c r="AK235" s="117">
        <f t="shared" si="233"/>
        <v>0</v>
      </c>
      <c r="AL235" s="117">
        <f t="shared" si="233"/>
        <v>0</v>
      </c>
      <c r="AM235" s="117">
        <f t="shared" si="233"/>
        <v>0</v>
      </c>
      <c r="AN235" s="117">
        <f t="shared" si="233"/>
        <v>0</v>
      </c>
      <c r="AO235" s="117">
        <f t="shared" si="233"/>
        <v>0</v>
      </c>
      <c r="AP235" s="117">
        <f t="shared" si="233"/>
        <v>0</v>
      </c>
      <c r="AQ235" s="117">
        <f t="shared" si="233"/>
        <v>0</v>
      </c>
      <c r="AR235" s="117">
        <f t="shared" si="233"/>
        <v>0</v>
      </c>
      <c r="AS235" s="117">
        <f t="shared" si="233"/>
        <v>0</v>
      </c>
      <c r="AT235" s="117">
        <f t="shared" si="233"/>
        <v>0</v>
      </c>
      <c r="AU235" s="117">
        <f t="shared" si="233"/>
        <v>0</v>
      </c>
      <c r="AV235" s="117">
        <f t="shared" si="233"/>
        <v>0</v>
      </c>
      <c r="AW235" s="117">
        <f t="shared" si="233"/>
        <v>0</v>
      </c>
      <c r="AX235" s="117">
        <f t="shared" si="233"/>
        <v>0</v>
      </c>
      <c r="AY235" s="117">
        <f t="shared" si="233"/>
        <v>0</v>
      </c>
      <c r="AZ235" s="117">
        <f t="shared" si="233"/>
        <v>0</v>
      </c>
      <c r="BA235" s="117">
        <f t="shared" si="233"/>
        <v>0</v>
      </c>
      <c r="BB235" s="117">
        <f t="shared" si="233"/>
        <v>0</v>
      </c>
      <c r="BC235" s="117">
        <f t="shared" si="233"/>
        <v>0</v>
      </c>
      <c r="BD235" s="117">
        <f t="shared" si="233"/>
        <v>0</v>
      </c>
      <c r="BE235" s="117">
        <f t="shared" si="233"/>
        <v>0</v>
      </c>
      <c r="BF235" s="117">
        <f t="shared" si="233"/>
        <v>0</v>
      </c>
      <c r="BG235" s="117">
        <f t="shared" si="233"/>
        <v>0</v>
      </c>
      <c r="BH235" s="117">
        <f t="shared" si="233"/>
        <v>0</v>
      </c>
      <c r="BI235" s="117">
        <f t="shared" si="233"/>
        <v>0</v>
      </c>
      <c r="BJ235" s="117">
        <f t="shared" si="233"/>
        <v>0</v>
      </c>
      <c r="BK235" s="117">
        <f t="shared" si="233"/>
        <v>0</v>
      </c>
      <c r="BL235" s="117">
        <f t="shared" si="233"/>
        <v>0</v>
      </c>
      <c r="BM235" s="117">
        <f t="shared" si="233"/>
        <v>0</v>
      </c>
      <c r="BN235" s="117">
        <f t="shared" si="233"/>
        <v>0</v>
      </c>
      <c r="BO235" s="117">
        <f t="shared" si="233"/>
        <v>0</v>
      </c>
      <c r="BP235" s="117">
        <f t="shared" si="233"/>
        <v>0</v>
      </c>
      <c r="BQ235" s="117">
        <f t="shared" si="233"/>
        <v>0</v>
      </c>
      <c r="BR235" s="117">
        <f t="shared" si="233"/>
        <v>0</v>
      </c>
      <c r="BS235" s="117">
        <f t="shared" si="233"/>
        <v>0</v>
      </c>
      <c r="BT235" s="117">
        <f t="shared" ref="BT235:DU235" si="234">BT233+BT234</f>
        <v>0</v>
      </c>
      <c r="BU235" s="117">
        <f t="shared" si="234"/>
        <v>0</v>
      </c>
      <c r="BV235" s="117">
        <f t="shared" si="234"/>
        <v>0</v>
      </c>
      <c r="BW235" s="117">
        <f t="shared" si="234"/>
        <v>0</v>
      </c>
      <c r="BX235" s="117">
        <f t="shared" si="234"/>
        <v>0</v>
      </c>
      <c r="BY235" s="117">
        <f t="shared" si="234"/>
        <v>0</v>
      </c>
      <c r="BZ235" s="117">
        <f t="shared" si="234"/>
        <v>0</v>
      </c>
      <c r="CA235" s="117">
        <f t="shared" si="234"/>
        <v>0</v>
      </c>
      <c r="CB235" s="117">
        <f t="shared" si="234"/>
        <v>0</v>
      </c>
      <c r="CC235" s="117">
        <f t="shared" si="234"/>
        <v>0</v>
      </c>
      <c r="CD235" s="117">
        <f t="shared" si="234"/>
        <v>0</v>
      </c>
      <c r="CE235" s="117">
        <f t="shared" si="234"/>
        <v>0</v>
      </c>
      <c r="CF235" s="117">
        <f t="shared" si="234"/>
        <v>0</v>
      </c>
      <c r="CG235" s="117">
        <f t="shared" si="234"/>
        <v>0</v>
      </c>
      <c r="CH235" s="117">
        <f t="shared" si="234"/>
        <v>0</v>
      </c>
      <c r="CI235" s="117">
        <f t="shared" si="234"/>
        <v>0</v>
      </c>
      <c r="CJ235" s="117">
        <f t="shared" si="234"/>
        <v>0</v>
      </c>
      <c r="CK235" s="117">
        <f t="shared" si="234"/>
        <v>0</v>
      </c>
      <c r="CL235" s="117">
        <f t="shared" si="234"/>
        <v>0</v>
      </c>
      <c r="CM235" s="117">
        <f t="shared" si="234"/>
        <v>0</v>
      </c>
      <c r="CN235" s="117">
        <f t="shared" si="234"/>
        <v>0</v>
      </c>
      <c r="CO235" s="117">
        <f t="shared" si="234"/>
        <v>0</v>
      </c>
      <c r="CP235" s="117">
        <f t="shared" si="234"/>
        <v>0</v>
      </c>
      <c r="CQ235" s="117">
        <f t="shared" si="234"/>
        <v>0</v>
      </c>
      <c r="CR235" s="117">
        <f t="shared" si="234"/>
        <v>0</v>
      </c>
      <c r="CS235" s="117">
        <f t="shared" si="234"/>
        <v>0</v>
      </c>
      <c r="CT235" s="117">
        <f t="shared" si="234"/>
        <v>0</v>
      </c>
      <c r="CU235" s="117">
        <f t="shared" si="234"/>
        <v>0</v>
      </c>
      <c r="CV235" s="117">
        <f t="shared" si="234"/>
        <v>0</v>
      </c>
      <c r="CW235" s="117">
        <f t="shared" si="234"/>
        <v>0</v>
      </c>
      <c r="CX235" s="117">
        <f t="shared" si="234"/>
        <v>0</v>
      </c>
      <c r="CY235" s="117">
        <f t="shared" si="234"/>
        <v>0</v>
      </c>
      <c r="CZ235" s="117">
        <f t="shared" si="234"/>
        <v>0</v>
      </c>
      <c r="DA235" s="117">
        <f t="shared" si="234"/>
        <v>0</v>
      </c>
      <c r="DB235" s="117">
        <f t="shared" si="234"/>
        <v>0</v>
      </c>
      <c r="DC235" s="117">
        <f t="shared" si="234"/>
        <v>0</v>
      </c>
      <c r="DD235" s="117">
        <f t="shared" si="234"/>
        <v>0</v>
      </c>
      <c r="DE235" s="117">
        <f t="shared" si="234"/>
        <v>0</v>
      </c>
      <c r="DF235" s="117">
        <f t="shared" si="234"/>
        <v>0</v>
      </c>
      <c r="DG235" s="117">
        <f t="shared" si="234"/>
        <v>0</v>
      </c>
      <c r="DH235" s="117">
        <f t="shared" si="234"/>
        <v>0</v>
      </c>
      <c r="DI235" s="117">
        <f t="shared" si="234"/>
        <v>0</v>
      </c>
      <c r="DJ235" s="117">
        <f t="shared" si="234"/>
        <v>0</v>
      </c>
      <c r="DK235" s="117">
        <f t="shared" si="234"/>
        <v>0</v>
      </c>
      <c r="DL235" s="117">
        <f t="shared" si="234"/>
        <v>0</v>
      </c>
      <c r="DM235" s="117">
        <f t="shared" si="234"/>
        <v>0</v>
      </c>
      <c r="DN235" s="117">
        <f t="shared" si="234"/>
        <v>0</v>
      </c>
      <c r="DO235" s="117">
        <f t="shared" si="234"/>
        <v>0</v>
      </c>
      <c r="DP235" s="117">
        <f t="shared" si="234"/>
        <v>0</v>
      </c>
      <c r="DQ235" s="117">
        <f t="shared" si="234"/>
        <v>0</v>
      </c>
      <c r="DR235" s="117">
        <f t="shared" si="234"/>
        <v>0</v>
      </c>
      <c r="DS235" s="117">
        <f t="shared" si="234"/>
        <v>0</v>
      </c>
      <c r="DT235" s="117">
        <f t="shared" si="234"/>
        <v>0</v>
      </c>
      <c r="DU235" s="117">
        <f t="shared" si="234"/>
        <v>0</v>
      </c>
      <c r="DV235" s="66"/>
    </row>
    <row r="236" spans="1:126" hidden="1" outlineLevel="1" thickTop="1" x14ac:dyDescent="0.3"/>
    <row r="237" spans="1:126" ht="14.45" hidden="1" outlineLevel="1" x14ac:dyDescent="0.3">
      <c r="C237" s="84" t="s">
        <v>1030</v>
      </c>
      <c r="G237" s="483">
        <f>IF(L$233&lt;0,L$233/SUM(G$106:L$106),F$237)</f>
        <v>0</v>
      </c>
      <c r="H237" s="483">
        <f t="shared" ref="H237:AL237" si="235">IF(M$233&lt;0,M$233/SUM(H$104:M$104),G$237)</f>
        <v>0</v>
      </c>
      <c r="I237" s="483">
        <f t="shared" si="235"/>
        <v>0</v>
      </c>
      <c r="J237" s="483">
        <f t="shared" si="235"/>
        <v>0</v>
      </c>
      <c r="K237" s="483">
        <f t="shared" si="235"/>
        <v>0</v>
      </c>
      <c r="L237" s="483">
        <f t="shared" si="235"/>
        <v>0</v>
      </c>
      <c r="M237" s="483">
        <f t="shared" si="235"/>
        <v>0</v>
      </c>
      <c r="N237" s="483">
        <f t="shared" si="235"/>
        <v>0</v>
      </c>
      <c r="O237" s="483">
        <f t="shared" si="235"/>
        <v>0</v>
      </c>
      <c r="P237" s="483">
        <f t="shared" si="235"/>
        <v>0</v>
      </c>
      <c r="Q237" s="483">
        <f t="shared" si="235"/>
        <v>0</v>
      </c>
      <c r="R237" s="483">
        <f t="shared" si="235"/>
        <v>0</v>
      </c>
      <c r="S237" s="483">
        <f t="shared" si="235"/>
        <v>0</v>
      </c>
      <c r="T237" s="483">
        <f t="shared" si="235"/>
        <v>0</v>
      </c>
      <c r="U237" s="483">
        <f t="shared" si="235"/>
        <v>0</v>
      </c>
      <c r="V237" s="483">
        <f t="shared" si="235"/>
        <v>0</v>
      </c>
      <c r="W237" s="483">
        <f t="shared" si="235"/>
        <v>0</v>
      </c>
      <c r="X237" s="483">
        <f t="shared" si="235"/>
        <v>0</v>
      </c>
      <c r="Y237" s="483">
        <f t="shared" si="235"/>
        <v>0</v>
      </c>
      <c r="Z237" s="483">
        <f t="shared" si="235"/>
        <v>0</v>
      </c>
      <c r="AA237" s="483">
        <f t="shared" si="235"/>
        <v>0</v>
      </c>
      <c r="AB237" s="483">
        <f t="shared" si="235"/>
        <v>0</v>
      </c>
      <c r="AC237" s="483">
        <f t="shared" si="235"/>
        <v>0</v>
      </c>
      <c r="AD237" s="483">
        <f t="shared" si="235"/>
        <v>0</v>
      </c>
      <c r="AE237" s="483">
        <f t="shared" si="235"/>
        <v>0</v>
      </c>
      <c r="AF237" s="483">
        <f t="shared" si="235"/>
        <v>0</v>
      </c>
      <c r="AG237" s="483">
        <f t="shared" si="235"/>
        <v>0</v>
      </c>
      <c r="AH237" s="483">
        <f t="shared" si="235"/>
        <v>0</v>
      </c>
      <c r="AI237" s="483">
        <f t="shared" si="235"/>
        <v>0</v>
      </c>
      <c r="AJ237" s="483">
        <f t="shared" si="235"/>
        <v>0</v>
      </c>
      <c r="AK237" s="483">
        <f t="shared" si="235"/>
        <v>0</v>
      </c>
      <c r="AL237" s="483">
        <f t="shared" si="235"/>
        <v>0</v>
      </c>
      <c r="AM237" s="483">
        <f t="shared" ref="AM237:BR237" si="236">IF(AR$233&lt;0,AR$233/SUM(AM$104:AR$104),AL$237)</f>
        <v>0</v>
      </c>
      <c r="AN237" s="483">
        <f t="shared" si="236"/>
        <v>0</v>
      </c>
      <c r="AO237" s="483">
        <f t="shared" si="236"/>
        <v>0</v>
      </c>
      <c r="AP237" s="483">
        <f t="shared" si="236"/>
        <v>0</v>
      </c>
      <c r="AQ237" s="483">
        <f t="shared" si="236"/>
        <v>0</v>
      </c>
      <c r="AR237" s="483">
        <f t="shared" si="236"/>
        <v>0</v>
      </c>
      <c r="AS237" s="483">
        <f t="shared" si="236"/>
        <v>0</v>
      </c>
      <c r="AT237" s="483">
        <f t="shared" si="236"/>
        <v>0</v>
      </c>
      <c r="AU237" s="483">
        <f t="shared" si="236"/>
        <v>0</v>
      </c>
      <c r="AV237" s="483">
        <f t="shared" si="236"/>
        <v>0</v>
      </c>
      <c r="AW237" s="483">
        <f t="shared" si="236"/>
        <v>0</v>
      </c>
      <c r="AX237" s="483">
        <f t="shared" si="236"/>
        <v>0</v>
      </c>
      <c r="AY237" s="483">
        <f t="shared" si="236"/>
        <v>0</v>
      </c>
      <c r="AZ237" s="483">
        <f t="shared" si="236"/>
        <v>0</v>
      </c>
      <c r="BA237" s="483">
        <f t="shared" si="236"/>
        <v>0</v>
      </c>
      <c r="BB237" s="483">
        <f t="shared" si="236"/>
        <v>0</v>
      </c>
      <c r="BC237" s="483">
        <f t="shared" si="236"/>
        <v>0</v>
      </c>
      <c r="BD237" s="483">
        <f t="shared" si="236"/>
        <v>0</v>
      </c>
      <c r="BE237" s="483">
        <f t="shared" si="236"/>
        <v>0</v>
      </c>
      <c r="BF237" s="483">
        <f t="shared" si="236"/>
        <v>0</v>
      </c>
      <c r="BG237" s="483">
        <f t="shared" si="236"/>
        <v>0</v>
      </c>
      <c r="BH237" s="483">
        <f t="shared" si="236"/>
        <v>0</v>
      </c>
      <c r="BI237" s="483">
        <f t="shared" si="236"/>
        <v>0</v>
      </c>
      <c r="BJ237" s="483">
        <f t="shared" si="236"/>
        <v>0</v>
      </c>
      <c r="BK237" s="483">
        <f t="shared" si="236"/>
        <v>0</v>
      </c>
      <c r="BL237" s="483">
        <f t="shared" si="236"/>
        <v>0</v>
      </c>
      <c r="BM237" s="483">
        <f t="shared" si="236"/>
        <v>0</v>
      </c>
      <c r="BN237" s="483">
        <f t="shared" si="236"/>
        <v>0</v>
      </c>
      <c r="BO237" s="483">
        <f t="shared" si="236"/>
        <v>0</v>
      </c>
      <c r="BP237" s="483">
        <f t="shared" si="236"/>
        <v>0</v>
      </c>
      <c r="BQ237" s="483">
        <f t="shared" si="236"/>
        <v>0</v>
      </c>
      <c r="BR237" s="483">
        <f t="shared" si="236"/>
        <v>0</v>
      </c>
      <c r="BS237" s="483">
        <f t="shared" ref="BS237:CX237" si="237">IF(BX$233&lt;0,BX$233/SUM(BS$104:BX$104),BR$237)</f>
        <v>0</v>
      </c>
      <c r="BT237" s="483">
        <f t="shared" si="237"/>
        <v>0</v>
      </c>
      <c r="BU237" s="483">
        <f t="shared" si="237"/>
        <v>0</v>
      </c>
      <c r="BV237" s="483">
        <f t="shared" si="237"/>
        <v>0</v>
      </c>
      <c r="BW237" s="483">
        <f t="shared" si="237"/>
        <v>0</v>
      </c>
      <c r="BX237" s="483">
        <f t="shared" si="237"/>
        <v>0</v>
      </c>
      <c r="BY237" s="483">
        <f t="shared" si="237"/>
        <v>0</v>
      </c>
      <c r="BZ237" s="483">
        <f t="shared" si="237"/>
        <v>0</v>
      </c>
      <c r="CA237" s="483">
        <f t="shared" si="237"/>
        <v>0</v>
      </c>
      <c r="CB237" s="483">
        <f t="shared" si="237"/>
        <v>0</v>
      </c>
      <c r="CC237" s="483">
        <f t="shared" si="237"/>
        <v>0</v>
      </c>
      <c r="CD237" s="483">
        <f t="shared" si="237"/>
        <v>0</v>
      </c>
      <c r="CE237" s="483">
        <f t="shared" si="237"/>
        <v>0</v>
      </c>
      <c r="CF237" s="483">
        <f t="shared" si="237"/>
        <v>0</v>
      </c>
      <c r="CG237" s="483">
        <f t="shared" si="237"/>
        <v>0</v>
      </c>
      <c r="CH237" s="483">
        <f t="shared" si="237"/>
        <v>0</v>
      </c>
      <c r="CI237" s="483">
        <f t="shared" si="237"/>
        <v>0</v>
      </c>
      <c r="CJ237" s="483">
        <f t="shared" si="237"/>
        <v>0</v>
      </c>
      <c r="CK237" s="483">
        <f t="shared" si="237"/>
        <v>0</v>
      </c>
      <c r="CL237" s="483">
        <f t="shared" si="237"/>
        <v>0</v>
      </c>
      <c r="CM237" s="483">
        <f t="shared" si="237"/>
        <v>0</v>
      </c>
      <c r="CN237" s="483">
        <f t="shared" si="237"/>
        <v>0</v>
      </c>
      <c r="CO237" s="483">
        <f t="shared" si="237"/>
        <v>0</v>
      </c>
      <c r="CP237" s="483">
        <f t="shared" si="237"/>
        <v>0</v>
      </c>
      <c r="CQ237" s="483">
        <f t="shared" si="237"/>
        <v>0</v>
      </c>
      <c r="CR237" s="483">
        <f t="shared" si="237"/>
        <v>0</v>
      </c>
      <c r="CS237" s="483">
        <f t="shared" si="237"/>
        <v>0</v>
      </c>
      <c r="CT237" s="483">
        <f t="shared" si="237"/>
        <v>0</v>
      </c>
      <c r="CU237" s="483">
        <f t="shared" si="237"/>
        <v>0</v>
      </c>
      <c r="CV237" s="483">
        <f t="shared" si="237"/>
        <v>0</v>
      </c>
      <c r="CW237" s="483">
        <f t="shared" si="237"/>
        <v>0</v>
      </c>
      <c r="CX237" s="483">
        <f t="shared" si="237"/>
        <v>0</v>
      </c>
      <c r="CY237" s="483">
        <f t="shared" ref="CY237:DU237" si="238">IF(DD$233&lt;0,DD$233/SUM(CY$104:DD$104),CX$237)</f>
        <v>0</v>
      </c>
      <c r="CZ237" s="483">
        <f t="shared" si="238"/>
        <v>0</v>
      </c>
      <c r="DA237" s="483">
        <f t="shared" si="238"/>
        <v>0</v>
      </c>
      <c r="DB237" s="483">
        <f t="shared" si="238"/>
        <v>0</v>
      </c>
      <c r="DC237" s="483">
        <f t="shared" si="238"/>
        <v>0</v>
      </c>
      <c r="DD237" s="483">
        <f t="shared" si="238"/>
        <v>0</v>
      </c>
      <c r="DE237" s="483">
        <f t="shared" si="238"/>
        <v>0</v>
      </c>
      <c r="DF237" s="483">
        <f t="shared" si="238"/>
        <v>0</v>
      </c>
      <c r="DG237" s="483">
        <f t="shared" si="238"/>
        <v>0</v>
      </c>
      <c r="DH237" s="483">
        <f t="shared" si="238"/>
        <v>0</v>
      </c>
      <c r="DI237" s="483">
        <f t="shared" si="238"/>
        <v>0</v>
      </c>
      <c r="DJ237" s="483">
        <f t="shared" si="238"/>
        <v>0</v>
      </c>
      <c r="DK237" s="483">
        <f t="shared" si="238"/>
        <v>0</v>
      </c>
      <c r="DL237" s="483">
        <f t="shared" si="238"/>
        <v>0</v>
      </c>
      <c r="DM237" s="483">
        <f t="shared" si="238"/>
        <v>0</v>
      </c>
      <c r="DN237" s="483">
        <f t="shared" si="238"/>
        <v>0</v>
      </c>
      <c r="DO237" s="483">
        <f t="shared" si="238"/>
        <v>0</v>
      </c>
      <c r="DP237" s="483">
        <f t="shared" si="238"/>
        <v>0</v>
      </c>
      <c r="DQ237" s="483">
        <f t="shared" si="238"/>
        <v>0</v>
      </c>
      <c r="DR237" s="483">
        <f t="shared" si="238"/>
        <v>0</v>
      </c>
      <c r="DS237" s="483">
        <f t="shared" si="238"/>
        <v>0</v>
      </c>
      <c r="DT237" s="483">
        <f t="shared" si="238"/>
        <v>0</v>
      </c>
      <c r="DU237" s="483">
        <f t="shared" si="238"/>
        <v>0</v>
      </c>
    </row>
    <row r="238" spans="1:126" ht="14.45" hidden="1" outlineLevel="1" x14ac:dyDescent="0.3">
      <c r="A238" s="995" t="s">
        <v>1032</v>
      </c>
      <c r="C238" s="74" t="s">
        <v>1029</v>
      </c>
      <c r="G238" s="483">
        <f>G$237*G$106</f>
        <v>0</v>
      </c>
      <c r="H238" s="483">
        <f t="shared" ref="H238:AL238" si="239">H$237*H$104</f>
        <v>0</v>
      </c>
      <c r="I238" s="483">
        <f t="shared" si="239"/>
        <v>0</v>
      </c>
      <c r="J238" s="483">
        <f t="shared" si="239"/>
        <v>0</v>
      </c>
      <c r="K238" s="483">
        <f t="shared" si="239"/>
        <v>0</v>
      </c>
      <c r="L238" s="483">
        <f t="shared" si="239"/>
        <v>0</v>
      </c>
      <c r="M238" s="483">
        <f t="shared" si="239"/>
        <v>0</v>
      </c>
      <c r="N238" s="483">
        <f t="shared" si="239"/>
        <v>0</v>
      </c>
      <c r="O238" s="483">
        <f t="shared" si="239"/>
        <v>0</v>
      </c>
      <c r="P238" s="483">
        <f t="shared" si="239"/>
        <v>0</v>
      </c>
      <c r="Q238" s="483">
        <f t="shared" si="239"/>
        <v>0</v>
      </c>
      <c r="R238" s="483">
        <f t="shared" si="239"/>
        <v>0</v>
      </c>
      <c r="S238" s="483">
        <f t="shared" si="239"/>
        <v>0</v>
      </c>
      <c r="T238" s="483">
        <f t="shared" si="239"/>
        <v>0</v>
      </c>
      <c r="U238" s="483">
        <f t="shared" si="239"/>
        <v>0</v>
      </c>
      <c r="V238" s="483">
        <f t="shared" si="239"/>
        <v>0</v>
      </c>
      <c r="W238" s="483">
        <f t="shared" si="239"/>
        <v>0</v>
      </c>
      <c r="X238" s="483">
        <f t="shared" si="239"/>
        <v>0</v>
      </c>
      <c r="Y238" s="483">
        <f t="shared" si="239"/>
        <v>0</v>
      </c>
      <c r="Z238" s="483">
        <f t="shared" si="239"/>
        <v>0</v>
      </c>
      <c r="AA238" s="483">
        <f t="shared" si="239"/>
        <v>0</v>
      </c>
      <c r="AB238" s="483">
        <f t="shared" si="239"/>
        <v>0</v>
      </c>
      <c r="AC238" s="483">
        <f t="shared" si="239"/>
        <v>0</v>
      </c>
      <c r="AD238" s="483">
        <f t="shared" si="239"/>
        <v>0</v>
      </c>
      <c r="AE238" s="483">
        <f t="shared" si="239"/>
        <v>0</v>
      </c>
      <c r="AF238" s="483">
        <f t="shared" si="239"/>
        <v>0</v>
      </c>
      <c r="AG238" s="483">
        <f t="shared" si="239"/>
        <v>0</v>
      </c>
      <c r="AH238" s="483">
        <f t="shared" si="239"/>
        <v>0</v>
      </c>
      <c r="AI238" s="483">
        <f t="shared" si="239"/>
        <v>0</v>
      </c>
      <c r="AJ238" s="483">
        <f t="shared" si="239"/>
        <v>0</v>
      </c>
      <c r="AK238" s="483">
        <f t="shared" si="239"/>
        <v>0</v>
      </c>
      <c r="AL238" s="483">
        <f t="shared" si="239"/>
        <v>0</v>
      </c>
      <c r="AM238" s="483">
        <f t="shared" ref="AM238:BR238" si="240">AM$237*AM$104</f>
        <v>0</v>
      </c>
      <c r="AN238" s="483">
        <f t="shared" si="240"/>
        <v>0</v>
      </c>
      <c r="AO238" s="483">
        <f t="shared" si="240"/>
        <v>0</v>
      </c>
      <c r="AP238" s="483">
        <f t="shared" si="240"/>
        <v>0</v>
      </c>
      <c r="AQ238" s="483">
        <f t="shared" si="240"/>
        <v>0</v>
      </c>
      <c r="AR238" s="483">
        <f t="shared" si="240"/>
        <v>0</v>
      </c>
      <c r="AS238" s="483">
        <f t="shared" si="240"/>
        <v>0</v>
      </c>
      <c r="AT238" s="483">
        <f t="shared" si="240"/>
        <v>0</v>
      </c>
      <c r="AU238" s="483">
        <f t="shared" si="240"/>
        <v>0</v>
      </c>
      <c r="AV238" s="483">
        <f t="shared" si="240"/>
        <v>0</v>
      </c>
      <c r="AW238" s="483">
        <f t="shared" si="240"/>
        <v>0</v>
      </c>
      <c r="AX238" s="483">
        <f t="shared" si="240"/>
        <v>0</v>
      </c>
      <c r="AY238" s="483">
        <f t="shared" si="240"/>
        <v>0</v>
      </c>
      <c r="AZ238" s="483">
        <f t="shared" si="240"/>
        <v>0</v>
      </c>
      <c r="BA238" s="483">
        <f t="shared" si="240"/>
        <v>0</v>
      </c>
      <c r="BB238" s="483">
        <f t="shared" si="240"/>
        <v>0</v>
      </c>
      <c r="BC238" s="483">
        <f t="shared" si="240"/>
        <v>0</v>
      </c>
      <c r="BD238" s="483">
        <f t="shared" si="240"/>
        <v>0</v>
      </c>
      <c r="BE238" s="483">
        <f t="shared" si="240"/>
        <v>0</v>
      </c>
      <c r="BF238" s="483">
        <f t="shared" si="240"/>
        <v>0</v>
      </c>
      <c r="BG238" s="483">
        <f t="shared" si="240"/>
        <v>0</v>
      </c>
      <c r="BH238" s="483">
        <f t="shared" si="240"/>
        <v>0</v>
      </c>
      <c r="BI238" s="483">
        <f t="shared" si="240"/>
        <v>0</v>
      </c>
      <c r="BJ238" s="483">
        <f t="shared" si="240"/>
        <v>0</v>
      </c>
      <c r="BK238" s="483">
        <f t="shared" si="240"/>
        <v>0</v>
      </c>
      <c r="BL238" s="483">
        <f t="shared" si="240"/>
        <v>0</v>
      </c>
      <c r="BM238" s="483">
        <f t="shared" si="240"/>
        <v>0</v>
      </c>
      <c r="BN238" s="483">
        <f t="shared" si="240"/>
        <v>0</v>
      </c>
      <c r="BO238" s="483">
        <f t="shared" si="240"/>
        <v>0</v>
      </c>
      <c r="BP238" s="483">
        <f t="shared" si="240"/>
        <v>0</v>
      </c>
      <c r="BQ238" s="483">
        <f t="shared" si="240"/>
        <v>0</v>
      </c>
      <c r="BR238" s="483">
        <f t="shared" si="240"/>
        <v>0</v>
      </c>
      <c r="BS238" s="483">
        <f t="shared" ref="BS238:CX238" si="241">BS$237*BS$104</f>
        <v>0</v>
      </c>
      <c r="BT238" s="483">
        <f t="shared" si="241"/>
        <v>0</v>
      </c>
      <c r="BU238" s="483">
        <f t="shared" si="241"/>
        <v>0</v>
      </c>
      <c r="BV238" s="483">
        <f t="shared" si="241"/>
        <v>0</v>
      </c>
      <c r="BW238" s="483">
        <f t="shared" si="241"/>
        <v>0</v>
      </c>
      <c r="BX238" s="483">
        <f t="shared" si="241"/>
        <v>0</v>
      </c>
      <c r="BY238" s="483">
        <f t="shared" si="241"/>
        <v>0</v>
      </c>
      <c r="BZ238" s="483">
        <f t="shared" si="241"/>
        <v>0</v>
      </c>
      <c r="CA238" s="483">
        <f t="shared" si="241"/>
        <v>0</v>
      </c>
      <c r="CB238" s="483">
        <f t="shared" si="241"/>
        <v>0</v>
      </c>
      <c r="CC238" s="483">
        <f t="shared" si="241"/>
        <v>0</v>
      </c>
      <c r="CD238" s="483">
        <f t="shared" si="241"/>
        <v>0</v>
      </c>
      <c r="CE238" s="483">
        <f t="shared" si="241"/>
        <v>0</v>
      </c>
      <c r="CF238" s="483">
        <f t="shared" si="241"/>
        <v>0</v>
      </c>
      <c r="CG238" s="483">
        <f t="shared" si="241"/>
        <v>0</v>
      </c>
      <c r="CH238" s="483">
        <f t="shared" si="241"/>
        <v>0</v>
      </c>
      <c r="CI238" s="483">
        <f t="shared" si="241"/>
        <v>0</v>
      </c>
      <c r="CJ238" s="483">
        <f t="shared" si="241"/>
        <v>0</v>
      </c>
      <c r="CK238" s="483">
        <f t="shared" si="241"/>
        <v>0</v>
      </c>
      <c r="CL238" s="483">
        <f t="shared" si="241"/>
        <v>0</v>
      </c>
      <c r="CM238" s="483">
        <f t="shared" si="241"/>
        <v>0</v>
      </c>
      <c r="CN238" s="483">
        <f t="shared" si="241"/>
        <v>0</v>
      </c>
      <c r="CO238" s="483">
        <f t="shared" si="241"/>
        <v>0</v>
      </c>
      <c r="CP238" s="483">
        <f t="shared" si="241"/>
        <v>0</v>
      </c>
      <c r="CQ238" s="483">
        <f t="shared" si="241"/>
        <v>0</v>
      </c>
      <c r="CR238" s="483">
        <f t="shared" si="241"/>
        <v>0</v>
      </c>
      <c r="CS238" s="483">
        <f t="shared" si="241"/>
        <v>0</v>
      </c>
      <c r="CT238" s="483">
        <f t="shared" si="241"/>
        <v>0</v>
      </c>
      <c r="CU238" s="483">
        <f t="shared" si="241"/>
        <v>0</v>
      </c>
      <c r="CV238" s="483">
        <f t="shared" si="241"/>
        <v>0</v>
      </c>
      <c r="CW238" s="483">
        <f t="shared" si="241"/>
        <v>0</v>
      </c>
      <c r="CX238" s="483">
        <f t="shared" si="241"/>
        <v>0</v>
      </c>
      <c r="CY238" s="483">
        <f t="shared" ref="CY238:DU238" si="242">CY$237*CY$104</f>
        <v>0</v>
      </c>
      <c r="CZ238" s="483">
        <f t="shared" si="242"/>
        <v>0</v>
      </c>
      <c r="DA238" s="483">
        <f t="shared" si="242"/>
        <v>0</v>
      </c>
      <c r="DB238" s="483">
        <f t="shared" si="242"/>
        <v>0</v>
      </c>
      <c r="DC238" s="483">
        <f t="shared" si="242"/>
        <v>0</v>
      </c>
      <c r="DD238" s="483">
        <f t="shared" si="242"/>
        <v>0</v>
      </c>
      <c r="DE238" s="483">
        <f t="shared" si="242"/>
        <v>0</v>
      </c>
      <c r="DF238" s="483">
        <f t="shared" si="242"/>
        <v>0</v>
      </c>
      <c r="DG238" s="483">
        <f t="shared" si="242"/>
        <v>0</v>
      </c>
      <c r="DH238" s="483">
        <f t="shared" si="242"/>
        <v>0</v>
      </c>
      <c r="DI238" s="483">
        <f t="shared" si="242"/>
        <v>0</v>
      </c>
      <c r="DJ238" s="483">
        <f t="shared" si="242"/>
        <v>0</v>
      </c>
      <c r="DK238" s="483">
        <f t="shared" si="242"/>
        <v>0</v>
      </c>
      <c r="DL238" s="483">
        <f t="shared" si="242"/>
        <v>0</v>
      </c>
      <c r="DM238" s="483">
        <f t="shared" si="242"/>
        <v>0</v>
      </c>
      <c r="DN238" s="483">
        <f t="shared" si="242"/>
        <v>0</v>
      </c>
      <c r="DO238" s="483">
        <f t="shared" si="242"/>
        <v>0</v>
      </c>
      <c r="DP238" s="483">
        <f t="shared" si="242"/>
        <v>0</v>
      </c>
      <c r="DQ238" s="483">
        <f t="shared" si="242"/>
        <v>0</v>
      </c>
      <c r="DR238" s="483">
        <f t="shared" si="242"/>
        <v>0</v>
      </c>
      <c r="DS238" s="483">
        <f t="shared" si="242"/>
        <v>0</v>
      </c>
      <c r="DT238" s="483">
        <f t="shared" si="242"/>
        <v>0</v>
      </c>
      <c r="DU238" s="483">
        <f t="shared" si="242"/>
        <v>0</v>
      </c>
    </row>
    <row r="239" spans="1:126" s="190" customFormat="1" ht="5.45" hidden="1" outlineLevel="1" x14ac:dyDescent="0.15">
      <c r="C239" s="209"/>
      <c r="DV239" s="102"/>
    </row>
    <row r="240" spans="1:126" ht="14.45" hidden="1" outlineLevel="1" x14ac:dyDescent="0.3">
      <c r="C240" s="84" t="s">
        <v>1031</v>
      </c>
      <c r="G240" s="483">
        <f>IF(L$234&lt;0,L$234/SUM(G$106:L$106),F$240)</f>
        <v>0</v>
      </c>
      <c r="H240" s="483">
        <f t="shared" ref="H240:BS240" si="243">IF(M$234&lt;0,M$234/SUM(H$106:M$106),G$240)</f>
        <v>0</v>
      </c>
      <c r="I240" s="483">
        <f t="shared" si="243"/>
        <v>0</v>
      </c>
      <c r="J240" s="483">
        <f t="shared" si="243"/>
        <v>0</v>
      </c>
      <c r="K240" s="483">
        <f t="shared" si="243"/>
        <v>0</v>
      </c>
      <c r="L240" s="483">
        <f t="shared" si="243"/>
        <v>0</v>
      </c>
      <c r="M240" s="483">
        <f t="shared" si="243"/>
        <v>0</v>
      </c>
      <c r="N240" s="483">
        <f t="shared" si="243"/>
        <v>0</v>
      </c>
      <c r="O240" s="483">
        <f t="shared" si="243"/>
        <v>0</v>
      </c>
      <c r="P240" s="483">
        <f t="shared" si="243"/>
        <v>0</v>
      </c>
      <c r="Q240" s="483">
        <f t="shared" si="243"/>
        <v>0</v>
      </c>
      <c r="R240" s="483">
        <f t="shared" si="243"/>
        <v>0</v>
      </c>
      <c r="S240" s="483">
        <f t="shared" si="243"/>
        <v>0</v>
      </c>
      <c r="T240" s="483">
        <f t="shared" si="243"/>
        <v>0</v>
      </c>
      <c r="U240" s="483">
        <f t="shared" si="243"/>
        <v>0</v>
      </c>
      <c r="V240" s="483">
        <f t="shared" si="243"/>
        <v>0</v>
      </c>
      <c r="W240" s="483">
        <f t="shared" si="243"/>
        <v>0</v>
      </c>
      <c r="X240" s="483">
        <f t="shared" si="243"/>
        <v>0</v>
      </c>
      <c r="Y240" s="483">
        <f t="shared" si="243"/>
        <v>0</v>
      </c>
      <c r="Z240" s="483">
        <f t="shared" si="243"/>
        <v>0</v>
      </c>
      <c r="AA240" s="483">
        <f t="shared" si="243"/>
        <v>0</v>
      </c>
      <c r="AB240" s="483">
        <f t="shared" si="243"/>
        <v>0</v>
      </c>
      <c r="AC240" s="483">
        <f t="shared" si="243"/>
        <v>0</v>
      </c>
      <c r="AD240" s="483">
        <f t="shared" si="243"/>
        <v>0</v>
      </c>
      <c r="AE240" s="483">
        <f t="shared" si="243"/>
        <v>0</v>
      </c>
      <c r="AF240" s="483">
        <f t="shared" si="243"/>
        <v>0</v>
      </c>
      <c r="AG240" s="483">
        <f t="shared" si="243"/>
        <v>0</v>
      </c>
      <c r="AH240" s="483">
        <f t="shared" si="243"/>
        <v>0</v>
      </c>
      <c r="AI240" s="483">
        <f t="shared" si="243"/>
        <v>0</v>
      </c>
      <c r="AJ240" s="483">
        <f t="shared" si="243"/>
        <v>0</v>
      </c>
      <c r="AK240" s="483">
        <f t="shared" si="243"/>
        <v>0</v>
      </c>
      <c r="AL240" s="483">
        <f t="shared" si="243"/>
        <v>0</v>
      </c>
      <c r="AM240" s="483">
        <f t="shared" si="243"/>
        <v>0</v>
      </c>
      <c r="AN240" s="483">
        <f t="shared" si="243"/>
        <v>0</v>
      </c>
      <c r="AO240" s="483">
        <f t="shared" si="243"/>
        <v>0</v>
      </c>
      <c r="AP240" s="483">
        <f t="shared" si="243"/>
        <v>0</v>
      </c>
      <c r="AQ240" s="483">
        <f t="shared" si="243"/>
        <v>0</v>
      </c>
      <c r="AR240" s="483">
        <f t="shared" si="243"/>
        <v>0</v>
      </c>
      <c r="AS240" s="483">
        <f t="shared" si="243"/>
        <v>0</v>
      </c>
      <c r="AT240" s="483">
        <f t="shared" si="243"/>
        <v>0</v>
      </c>
      <c r="AU240" s="483">
        <f t="shared" si="243"/>
        <v>0</v>
      </c>
      <c r="AV240" s="483">
        <f t="shared" si="243"/>
        <v>0</v>
      </c>
      <c r="AW240" s="483">
        <f t="shared" si="243"/>
        <v>0</v>
      </c>
      <c r="AX240" s="483">
        <f t="shared" si="243"/>
        <v>0</v>
      </c>
      <c r="AY240" s="483">
        <f t="shared" si="243"/>
        <v>0</v>
      </c>
      <c r="AZ240" s="483">
        <f t="shared" si="243"/>
        <v>0</v>
      </c>
      <c r="BA240" s="483">
        <f t="shared" si="243"/>
        <v>0</v>
      </c>
      <c r="BB240" s="483">
        <f t="shared" si="243"/>
        <v>0</v>
      </c>
      <c r="BC240" s="483">
        <f t="shared" si="243"/>
        <v>0</v>
      </c>
      <c r="BD240" s="483">
        <f t="shared" si="243"/>
        <v>0</v>
      </c>
      <c r="BE240" s="483">
        <f t="shared" si="243"/>
        <v>0</v>
      </c>
      <c r="BF240" s="483">
        <f t="shared" si="243"/>
        <v>0</v>
      </c>
      <c r="BG240" s="483">
        <f t="shared" si="243"/>
        <v>0</v>
      </c>
      <c r="BH240" s="483">
        <f t="shared" si="243"/>
        <v>0</v>
      </c>
      <c r="BI240" s="483">
        <f t="shared" si="243"/>
        <v>0</v>
      </c>
      <c r="BJ240" s="483">
        <f t="shared" si="243"/>
        <v>0</v>
      </c>
      <c r="BK240" s="483">
        <f t="shared" si="243"/>
        <v>0</v>
      </c>
      <c r="BL240" s="483">
        <f t="shared" si="243"/>
        <v>0</v>
      </c>
      <c r="BM240" s="483">
        <f t="shared" si="243"/>
        <v>0</v>
      </c>
      <c r="BN240" s="483">
        <f t="shared" si="243"/>
        <v>0</v>
      </c>
      <c r="BO240" s="483">
        <f t="shared" si="243"/>
        <v>0</v>
      </c>
      <c r="BP240" s="483">
        <f t="shared" si="243"/>
        <v>0</v>
      </c>
      <c r="BQ240" s="483">
        <f t="shared" si="243"/>
        <v>0</v>
      </c>
      <c r="BR240" s="483">
        <f t="shared" si="243"/>
        <v>0</v>
      </c>
      <c r="BS240" s="483">
        <f t="shared" si="243"/>
        <v>0</v>
      </c>
      <c r="BT240" s="483">
        <f t="shared" ref="BT240:DU240" si="244">IF(BY$234&lt;0,BY$234/SUM(BT$106:BY$106),BS$240)</f>
        <v>0</v>
      </c>
      <c r="BU240" s="483">
        <f t="shared" si="244"/>
        <v>0</v>
      </c>
      <c r="BV240" s="483">
        <f t="shared" si="244"/>
        <v>0</v>
      </c>
      <c r="BW240" s="483">
        <f t="shared" si="244"/>
        <v>0</v>
      </c>
      <c r="BX240" s="483">
        <f t="shared" si="244"/>
        <v>0</v>
      </c>
      <c r="BY240" s="483">
        <f t="shared" si="244"/>
        <v>0</v>
      </c>
      <c r="BZ240" s="483">
        <f t="shared" si="244"/>
        <v>0</v>
      </c>
      <c r="CA240" s="483">
        <f t="shared" si="244"/>
        <v>0</v>
      </c>
      <c r="CB240" s="483">
        <f t="shared" si="244"/>
        <v>0</v>
      </c>
      <c r="CC240" s="483">
        <f t="shared" si="244"/>
        <v>0</v>
      </c>
      <c r="CD240" s="483">
        <f t="shared" si="244"/>
        <v>0</v>
      </c>
      <c r="CE240" s="483">
        <f t="shared" si="244"/>
        <v>0</v>
      </c>
      <c r="CF240" s="483">
        <f t="shared" si="244"/>
        <v>0</v>
      </c>
      <c r="CG240" s="483">
        <f t="shared" si="244"/>
        <v>0</v>
      </c>
      <c r="CH240" s="483">
        <f t="shared" si="244"/>
        <v>0</v>
      </c>
      <c r="CI240" s="483">
        <f t="shared" si="244"/>
        <v>0</v>
      </c>
      <c r="CJ240" s="483">
        <f t="shared" si="244"/>
        <v>0</v>
      </c>
      <c r="CK240" s="483">
        <f t="shared" si="244"/>
        <v>0</v>
      </c>
      <c r="CL240" s="483">
        <f t="shared" si="244"/>
        <v>0</v>
      </c>
      <c r="CM240" s="483">
        <f t="shared" si="244"/>
        <v>0</v>
      </c>
      <c r="CN240" s="483">
        <f t="shared" si="244"/>
        <v>0</v>
      </c>
      <c r="CO240" s="483">
        <f t="shared" si="244"/>
        <v>0</v>
      </c>
      <c r="CP240" s="483">
        <f t="shared" si="244"/>
        <v>0</v>
      </c>
      <c r="CQ240" s="483">
        <f t="shared" si="244"/>
        <v>0</v>
      </c>
      <c r="CR240" s="483">
        <f t="shared" si="244"/>
        <v>0</v>
      </c>
      <c r="CS240" s="483">
        <f t="shared" si="244"/>
        <v>0</v>
      </c>
      <c r="CT240" s="483">
        <f t="shared" si="244"/>
        <v>0</v>
      </c>
      <c r="CU240" s="483">
        <f t="shared" si="244"/>
        <v>0</v>
      </c>
      <c r="CV240" s="483">
        <f t="shared" si="244"/>
        <v>0</v>
      </c>
      <c r="CW240" s="483">
        <f t="shared" si="244"/>
        <v>0</v>
      </c>
      <c r="CX240" s="483">
        <f t="shared" si="244"/>
        <v>0</v>
      </c>
      <c r="CY240" s="483">
        <f t="shared" si="244"/>
        <v>0</v>
      </c>
      <c r="CZ240" s="483">
        <f t="shared" si="244"/>
        <v>0</v>
      </c>
      <c r="DA240" s="483">
        <f t="shared" si="244"/>
        <v>0</v>
      </c>
      <c r="DB240" s="483">
        <f t="shared" si="244"/>
        <v>0</v>
      </c>
      <c r="DC240" s="483">
        <f t="shared" si="244"/>
        <v>0</v>
      </c>
      <c r="DD240" s="483">
        <f t="shared" si="244"/>
        <v>0</v>
      </c>
      <c r="DE240" s="483">
        <f t="shared" si="244"/>
        <v>0</v>
      </c>
      <c r="DF240" s="483">
        <f t="shared" si="244"/>
        <v>0</v>
      </c>
      <c r="DG240" s="483">
        <f t="shared" si="244"/>
        <v>0</v>
      </c>
      <c r="DH240" s="483">
        <f t="shared" si="244"/>
        <v>0</v>
      </c>
      <c r="DI240" s="483">
        <f t="shared" si="244"/>
        <v>0</v>
      </c>
      <c r="DJ240" s="483">
        <f t="shared" si="244"/>
        <v>0</v>
      </c>
      <c r="DK240" s="483">
        <f t="shared" si="244"/>
        <v>0</v>
      </c>
      <c r="DL240" s="483">
        <f t="shared" si="244"/>
        <v>0</v>
      </c>
      <c r="DM240" s="483">
        <f t="shared" si="244"/>
        <v>0</v>
      </c>
      <c r="DN240" s="483">
        <f t="shared" si="244"/>
        <v>0</v>
      </c>
      <c r="DO240" s="483">
        <f t="shared" si="244"/>
        <v>0</v>
      </c>
      <c r="DP240" s="483">
        <f t="shared" si="244"/>
        <v>0</v>
      </c>
      <c r="DQ240" s="483">
        <f t="shared" si="244"/>
        <v>0</v>
      </c>
      <c r="DR240" s="483">
        <f t="shared" si="244"/>
        <v>0</v>
      </c>
      <c r="DS240" s="483">
        <f t="shared" si="244"/>
        <v>0</v>
      </c>
      <c r="DT240" s="483">
        <f t="shared" si="244"/>
        <v>0</v>
      </c>
      <c r="DU240" s="483">
        <f t="shared" si="244"/>
        <v>0</v>
      </c>
    </row>
    <row r="241" spans="1:125" ht="14.45" hidden="1" outlineLevel="1" x14ac:dyDescent="0.3">
      <c r="A241" s="995" t="s">
        <v>1032</v>
      </c>
      <c r="C241" s="74" t="s">
        <v>1029</v>
      </c>
      <c r="G241" s="483">
        <f>G$240*G$106</f>
        <v>0</v>
      </c>
      <c r="H241" s="483">
        <f t="shared" ref="H241:BS241" si="245">H$240*H$106</f>
        <v>0</v>
      </c>
      <c r="I241" s="483">
        <f t="shared" si="245"/>
        <v>0</v>
      </c>
      <c r="J241" s="483">
        <f t="shared" si="245"/>
        <v>0</v>
      </c>
      <c r="K241" s="483">
        <f t="shared" si="245"/>
        <v>0</v>
      </c>
      <c r="L241" s="483">
        <f t="shared" si="245"/>
        <v>0</v>
      </c>
      <c r="M241" s="483">
        <f t="shared" si="245"/>
        <v>0</v>
      </c>
      <c r="N241" s="483">
        <f t="shared" si="245"/>
        <v>0</v>
      </c>
      <c r="O241" s="483">
        <f t="shared" si="245"/>
        <v>0</v>
      </c>
      <c r="P241" s="483">
        <f t="shared" si="245"/>
        <v>0</v>
      </c>
      <c r="Q241" s="483">
        <f t="shared" si="245"/>
        <v>0</v>
      </c>
      <c r="R241" s="483">
        <f t="shared" si="245"/>
        <v>0</v>
      </c>
      <c r="S241" s="483">
        <f t="shared" si="245"/>
        <v>0</v>
      </c>
      <c r="T241" s="483">
        <f t="shared" si="245"/>
        <v>0</v>
      </c>
      <c r="U241" s="483">
        <f t="shared" si="245"/>
        <v>0</v>
      </c>
      <c r="V241" s="483">
        <f t="shared" si="245"/>
        <v>0</v>
      </c>
      <c r="W241" s="483">
        <f t="shared" si="245"/>
        <v>0</v>
      </c>
      <c r="X241" s="483">
        <f t="shared" si="245"/>
        <v>0</v>
      </c>
      <c r="Y241" s="483">
        <f t="shared" si="245"/>
        <v>0</v>
      </c>
      <c r="Z241" s="483">
        <f t="shared" si="245"/>
        <v>0</v>
      </c>
      <c r="AA241" s="483">
        <f t="shared" si="245"/>
        <v>0</v>
      </c>
      <c r="AB241" s="483">
        <f t="shared" si="245"/>
        <v>0</v>
      </c>
      <c r="AC241" s="483">
        <f t="shared" si="245"/>
        <v>0</v>
      </c>
      <c r="AD241" s="483">
        <f t="shared" si="245"/>
        <v>0</v>
      </c>
      <c r="AE241" s="483">
        <f t="shared" si="245"/>
        <v>0</v>
      </c>
      <c r="AF241" s="483">
        <f t="shared" si="245"/>
        <v>0</v>
      </c>
      <c r="AG241" s="483">
        <f t="shared" si="245"/>
        <v>0</v>
      </c>
      <c r="AH241" s="483">
        <f t="shared" si="245"/>
        <v>0</v>
      </c>
      <c r="AI241" s="483">
        <f t="shared" si="245"/>
        <v>0</v>
      </c>
      <c r="AJ241" s="483">
        <f t="shared" si="245"/>
        <v>0</v>
      </c>
      <c r="AK241" s="483">
        <f t="shared" si="245"/>
        <v>0</v>
      </c>
      <c r="AL241" s="483">
        <f t="shared" si="245"/>
        <v>0</v>
      </c>
      <c r="AM241" s="483">
        <f t="shared" si="245"/>
        <v>0</v>
      </c>
      <c r="AN241" s="483">
        <f t="shared" si="245"/>
        <v>0</v>
      </c>
      <c r="AO241" s="483">
        <f t="shared" si="245"/>
        <v>0</v>
      </c>
      <c r="AP241" s="483">
        <f t="shared" si="245"/>
        <v>0</v>
      </c>
      <c r="AQ241" s="483">
        <f t="shared" si="245"/>
        <v>0</v>
      </c>
      <c r="AR241" s="483">
        <f t="shared" si="245"/>
        <v>0</v>
      </c>
      <c r="AS241" s="483">
        <f t="shared" si="245"/>
        <v>0</v>
      </c>
      <c r="AT241" s="483">
        <f t="shared" si="245"/>
        <v>0</v>
      </c>
      <c r="AU241" s="483">
        <f t="shared" si="245"/>
        <v>0</v>
      </c>
      <c r="AV241" s="483">
        <f t="shared" si="245"/>
        <v>0</v>
      </c>
      <c r="AW241" s="483">
        <f t="shared" si="245"/>
        <v>0</v>
      </c>
      <c r="AX241" s="483">
        <f t="shared" si="245"/>
        <v>0</v>
      </c>
      <c r="AY241" s="483">
        <f t="shared" si="245"/>
        <v>0</v>
      </c>
      <c r="AZ241" s="483">
        <f t="shared" si="245"/>
        <v>0</v>
      </c>
      <c r="BA241" s="483">
        <f t="shared" si="245"/>
        <v>0</v>
      </c>
      <c r="BB241" s="483">
        <f t="shared" si="245"/>
        <v>0</v>
      </c>
      <c r="BC241" s="483">
        <f t="shared" si="245"/>
        <v>0</v>
      </c>
      <c r="BD241" s="483">
        <f t="shared" si="245"/>
        <v>0</v>
      </c>
      <c r="BE241" s="483">
        <f t="shared" si="245"/>
        <v>0</v>
      </c>
      <c r="BF241" s="483">
        <f t="shared" si="245"/>
        <v>0</v>
      </c>
      <c r="BG241" s="483">
        <f t="shared" si="245"/>
        <v>0</v>
      </c>
      <c r="BH241" s="483">
        <f t="shared" si="245"/>
        <v>0</v>
      </c>
      <c r="BI241" s="483">
        <f t="shared" si="245"/>
        <v>0</v>
      </c>
      <c r="BJ241" s="483">
        <f t="shared" si="245"/>
        <v>0</v>
      </c>
      <c r="BK241" s="483">
        <f t="shared" si="245"/>
        <v>0</v>
      </c>
      <c r="BL241" s="483">
        <f t="shared" si="245"/>
        <v>0</v>
      </c>
      <c r="BM241" s="483">
        <f t="shared" si="245"/>
        <v>0</v>
      </c>
      <c r="BN241" s="483">
        <f t="shared" si="245"/>
        <v>0</v>
      </c>
      <c r="BO241" s="483">
        <f t="shared" si="245"/>
        <v>0</v>
      </c>
      <c r="BP241" s="483">
        <f t="shared" si="245"/>
        <v>0</v>
      </c>
      <c r="BQ241" s="483">
        <f t="shared" si="245"/>
        <v>0</v>
      </c>
      <c r="BR241" s="483">
        <f t="shared" si="245"/>
        <v>0</v>
      </c>
      <c r="BS241" s="483">
        <f t="shared" si="245"/>
        <v>0</v>
      </c>
      <c r="BT241" s="483">
        <f t="shared" ref="BT241:DU241" si="246">BT$240*BT$106</f>
        <v>0</v>
      </c>
      <c r="BU241" s="483">
        <f t="shared" si="246"/>
        <v>0</v>
      </c>
      <c r="BV241" s="483">
        <f t="shared" si="246"/>
        <v>0</v>
      </c>
      <c r="BW241" s="483">
        <f t="shared" si="246"/>
        <v>0</v>
      </c>
      <c r="BX241" s="483">
        <f t="shared" si="246"/>
        <v>0</v>
      </c>
      <c r="BY241" s="483">
        <f t="shared" si="246"/>
        <v>0</v>
      </c>
      <c r="BZ241" s="483">
        <f t="shared" si="246"/>
        <v>0</v>
      </c>
      <c r="CA241" s="483">
        <f t="shared" si="246"/>
        <v>0</v>
      </c>
      <c r="CB241" s="483">
        <f t="shared" si="246"/>
        <v>0</v>
      </c>
      <c r="CC241" s="483">
        <f t="shared" si="246"/>
        <v>0</v>
      </c>
      <c r="CD241" s="483">
        <f t="shared" si="246"/>
        <v>0</v>
      </c>
      <c r="CE241" s="483">
        <f t="shared" si="246"/>
        <v>0</v>
      </c>
      <c r="CF241" s="483">
        <f t="shared" si="246"/>
        <v>0</v>
      </c>
      <c r="CG241" s="483">
        <f t="shared" si="246"/>
        <v>0</v>
      </c>
      <c r="CH241" s="483">
        <f t="shared" si="246"/>
        <v>0</v>
      </c>
      <c r="CI241" s="483">
        <f t="shared" si="246"/>
        <v>0</v>
      </c>
      <c r="CJ241" s="483">
        <f t="shared" si="246"/>
        <v>0</v>
      </c>
      <c r="CK241" s="483">
        <f t="shared" si="246"/>
        <v>0</v>
      </c>
      <c r="CL241" s="483">
        <f t="shared" si="246"/>
        <v>0</v>
      </c>
      <c r="CM241" s="483">
        <f t="shared" si="246"/>
        <v>0</v>
      </c>
      <c r="CN241" s="483">
        <f t="shared" si="246"/>
        <v>0</v>
      </c>
      <c r="CO241" s="483">
        <f t="shared" si="246"/>
        <v>0</v>
      </c>
      <c r="CP241" s="483">
        <f t="shared" si="246"/>
        <v>0</v>
      </c>
      <c r="CQ241" s="483">
        <f t="shared" si="246"/>
        <v>0</v>
      </c>
      <c r="CR241" s="483">
        <f t="shared" si="246"/>
        <v>0</v>
      </c>
      <c r="CS241" s="483">
        <f t="shared" si="246"/>
        <v>0</v>
      </c>
      <c r="CT241" s="483">
        <f t="shared" si="246"/>
        <v>0</v>
      </c>
      <c r="CU241" s="483">
        <f t="shared" si="246"/>
        <v>0</v>
      </c>
      <c r="CV241" s="483">
        <f t="shared" si="246"/>
        <v>0</v>
      </c>
      <c r="CW241" s="483">
        <f t="shared" si="246"/>
        <v>0</v>
      </c>
      <c r="CX241" s="483">
        <f t="shared" si="246"/>
        <v>0</v>
      </c>
      <c r="CY241" s="483">
        <f t="shared" si="246"/>
        <v>0</v>
      </c>
      <c r="CZ241" s="483">
        <f t="shared" si="246"/>
        <v>0</v>
      </c>
      <c r="DA241" s="483">
        <f t="shared" si="246"/>
        <v>0</v>
      </c>
      <c r="DB241" s="483">
        <f t="shared" si="246"/>
        <v>0</v>
      </c>
      <c r="DC241" s="483">
        <f t="shared" si="246"/>
        <v>0</v>
      </c>
      <c r="DD241" s="483">
        <f t="shared" si="246"/>
        <v>0</v>
      </c>
      <c r="DE241" s="483">
        <f t="shared" si="246"/>
        <v>0</v>
      </c>
      <c r="DF241" s="483">
        <f t="shared" si="246"/>
        <v>0</v>
      </c>
      <c r="DG241" s="483">
        <f t="shared" si="246"/>
        <v>0</v>
      </c>
      <c r="DH241" s="483">
        <f t="shared" si="246"/>
        <v>0</v>
      </c>
      <c r="DI241" s="483">
        <f t="shared" si="246"/>
        <v>0</v>
      </c>
      <c r="DJ241" s="483">
        <f t="shared" si="246"/>
        <v>0</v>
      </c>
      <c r="DK241" s="483">
        <f t="shared" si="246"/>
        <v>0</v>
      </c>
      <c r="DL241" s="483">
        <f t="shared" si="246"/>
        <v>0</v>
      </c>
      <c r="DM241" s="483">
        <f t="shared" si="246"/>
        <v>0</v>
      </c>
      <c r="DN241" s="483">
        <f t="shared" si="246"/>
        <v>0</v>
      </c>
      <c r="DO241" s="483">
        <f t="shared" si="246"/>
        <v>0</v>
      </c>
      <c r="DP241" s="483">
        <f t="shared" si="246"/>
        <v>0</v>
      </c>
      <c r="DQ241" s="483">
        <f t="shared" si="246"/>
        <v>0</v>
      </c>
      <c r="DR241" s="483">
        <f t="shared" si="246"/>
        <v>0</v>
      </c>
      <c r="DS241" s="483">
        <f t="shared" si="246"/>
        <v>0</v>
      </c>
      <c r="DT241" s="483">
        <f t="shared" si="246"/>
        <v>0</v>
      </c>
      <c r="DU241" s="483">
        <f t="shared" si="246"/>
        <v>0</v>
      </c>
    </row>
    <row r="242" spans="1:125" ht="15.75" collapsed="1" thickTop="1" x14ac:dyDescent="0.25"/>
    <row r="243" spans="1:125" ht="18.75" x14ac:dyDescent="0.3">
      <c r="B243" s="1103" t="s">
        <v>1111</v>
      </c>
      <c r="C243" s="1103" t="s">
        <v>1113</v>
      </c>
    </row>
    <row r="244" spans="1:125" ht="18.75" x14ac:dyDescent="0.3">
      <c r="C244" s="1103" t="s">
        <v>1112</v>
      </c>
    </row>
    <row r="246" spans="1:125" s="147" customFormat="1" ht="21" x14ac:dyDescent="0.35">
      <c r="A246" s="69" t="s">
        <v>323</v>
      </c>
      <c r="B246" s="70"/>
      <c r="C246" s="70"/>
      <c r="D246" s="70"/>
      <c r="E246" s="70"/>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c r="DM246" s="71"/>
      <c r="DN246" s="71"/>
      <c r="DO246" s="71"/>
      <c r="DP246" s="71"/>
      <c r="DQ246" s="71"/>
      <c r="DR246" s="71"/>
      <c r="DS246" s="71"/>
      <c r="DT246" s="71"/>
      <c r="DU246" s="71"/>
    </row>
    <row r="247" spans="1:125" x14ac:dyDescent="0.25">
      <c r="A247" s="585">
        <v>1</v>
      </c>
      <c r="B247" s="585">
        <v>1</v>
      </c>
      <c r="C247" s="585">
        <v>1</v>
      </c>
      <c r="D247" s="585">
        <v>1</v>
      </c>
      <c r="E247" s="585">
        <v>1</v>
      </c>
      <c r="F247" s="585">
        <v>1</v>
      </c>
      <c r="G247" s="585">
        <v>1</v>
      </c>
      <c r="H247" s="585">
        <v>1</v>
      </c>
      <c r="I247" s="66">
        <f>IF(G$25=1,1,0)</f>
        <v>1</v>
      </c>
      <c r="J247" s="66">
        <f t="shared" ref="J247:BU247" si="247">IF(H$25=1,1,0)</f>
        <v>1</v>
      </c>
      <c r="K247" s="66">
        <f t="shared" si="247"/>
        <v>1</v>
      </c>
      <c r="L247" s="66">
        <f t="shared" si="247"/>
        <v>1</v>
      </c>
      <c r="M247" s="66">
        <f t="shared" si="247"/>
        <v>1</v>
      </c>
      <c r="N247" s="66">
        <f t="shared" si="247"/>
        <v>1</v>
      </c>
      <c r="O247" s="66">
        <f t="shared" si="247"/>
        <v>1</v>
      </c>
      <c r="P247" s="66">
        <f t="shared" si="247"/>
        <v>1</v>
      </c>
      <c r="Q247" s="66">
        <f t="shared" si="247"/>
        <v>1</v>
      </c>
      <c r="R247" s="66">
        <f t="shared" si="247"/>
        <v>1</v>
      </c>
      <c r="S247" s="66">
        <f t="shared" si="247"/>
        <v>1</v>
      </c>
      <c r="T247" s="66">
        <f t="shared" si="247"/>
        <v>1</v>
      </c>
      <c r="U247" s="66">
        <f t="shared" si="247"/>
        <v>1</v>
      </c>
      <c r="V247" s="66">
        <f t="shared" si="247"/>
        <v>1</v>
      </c>
      <c r="W247" s="66">
        <f t="shared" si="247"/>
        <v>1</v>
      </c>
      <c r="X247" s="66">
        <f t="shared" si="247"/>
        <v>1</v>
      </c>
      <c r="Y247" s="66">
        <f t="shared" si="247"/>
        <v>1</v>
      </c>
      <c r="Z247" s="66">
        <f t="shared" si="247"/>
        <v>1</v>
      </c>
      <c r="AA247" s="66">
        <f t="shared" si="247"/>
        <v>1</v>
      </c>
      <c r="AB247" s="66">
        <f t="shared" si="247"/>
        <v>1</v>
      </c>
      <c r="AC247" s="66">
        <f t="shared" si="247"/>
        <v>1</v>
      </c>
      <c r="AD247" s="66">
        <f t="shared" si="247"/>
        <v>1</v>
      </c>
      <c r="AE247" s="66">
        <f t="shared" si="247"/>
        <v>1</v>
      </c>
      <c r="AF247" s="66">
        <f t="shared" si="247"/>
        <v>1</v>
      </c>
      <c r="AG247" s="66">
        <f t="shared" si="247"/>
        <v>1</v>
      </c>
      <c r="AH247" s="66">
        <f t="shared" si="247"/>
        <v>1</v>
      </c>
      <c r="AI247" s="66">
        <f t="shared" si="247"/>
        <v>1</v>
      </c>
      <c r="AJ247" s="66">
        <f t="shared" si="247"/>
        <v>1</v>
      </c>
      <c r="AK247" s="66">
        <f t="shared" si="247"/>
        <v>1</v>
      </c>
      <c r="AL247" s="66">
        <f t="shared" si="247"/>
        <v>1</v>
      </c>
      <c r="AM247" s="66">
        <f t="shared" si="247"/>
        <v>0</v>
      </c>
      <c r="AN247" s="66">
        <f t="shared" si="247"/>
        <v>0</v>
      </c>
      <c r="AO247" s="66">
        <f t="shared" si="247"/>
        <v>0</v>
      </c>
      <c r="AP247" s="66">
        <f t="shared" si="247"/>
        <v>0</v>
      </c>
      <c r="AQ247" s="66">
        <f t="shared" si="247"/>
        <v>0</v>
      </c>
      <c r="AR247" s="66">
        <f t="shared" si="247"/>
        <v>0</v>
      </c>
      <c r="AS247" s="66">
        <f t="shared" si="247"/>
        <v>0</v>
      </c>
      <c r="AT247" s="66">
        <f t="shared" si="247"/>
        <v>0</v>
      </c>
      <c r="AU247" s="66">
        <f t="shared" si="247"/>
        <v>0</v>
      </c>
      <c r="AV247" s="66">
        <f t="shared" si="247"/>
        <v>0</v>
      </c>
      <c r="AW247" s="66">
        <f t="shared" si="247"/>
        <v>0</v>
      </c>
      <c r="AX247" s="66">
        <f t="shared" si="247"/>
        <v>0</v>
      </c>
      <c r="AY247" s="66">
        <f t="shared" si="247"/>
        <v>0</v>
      </c>
      <c r="AZ247" s="66">
        <f t="shared" si="247"/>
        <v>0</v>
      </c>
      <c r="BA247" s="66">
        <f t="shared" si="247"/>
        <v>0</v>
      </c>
      <c r="BB247" s="66">
        <f t="shared" si="247"/>
        <v>0</v>
      </c>
      <c r="BC247" s="66">
        <f t="shared" si="247"/>
        <v>0</v>
      </c>
      <c r="BD247" s="66">
        <f t="shared" si="247"/>
        <v>0</v>
      </c>
      <c r="BE247" s="66">
        <f t="shared" si="247"/>
        <v>0</v>
      </c>
      <c r="BF247" s="66">
        <f t="shared" si="247"/>
        <v>0</v>
      </c>
      <c r="BG247" s="66">
        <f t="shared" si="247"/>
        <v>0</v>
      </c>
      <c r="BH247" s="66">
        <f t="shared" si="247"/>
        <v>0</v>
      </c>
      <c r="BI247" s="66">
        <f t="shared" si="247"/>
        <v>0</v>
      </c>
      <c r="BJ247" s="66">
        <f t="shared" si="247"/>
        <v>0</v>
      </c>
      <c r="BK247" s="66">
        <f t="shared" si="247"/>
        <v>0</v>
      </c>
      <c r="BL247" s="66">
        <f t="shared" si="247"/>
        <v>0</v>
      </c>
      <c r="BM247" s="66">
        <f t="shared" si="247"/>
        <v>0</v>
      </c>
      <c r="BN247" s="66">
        <f t="shared" si="247"/>
        <v>0</v>
      </c>
      <c r="BO247" s="66">
        <f t="shared" si="247"/>
        <v>0</v>
      </c>
      <c r="BP247" s="66">
        <f t="shared" si="247"/>
        <v>0</v>
      </c>
      <c r="BQ247" s="66">
        <f t="shared" si="247"/>
        <v>0</v>
      </c>
      <c r="BR247" s="66">
        <f t="shared" si="247"/>
        <v>0</v>
      </c>
      <c r="BS247" s="66">
        <f t="shared" si="247"/>
        <v>0</v>
      </c>
      <c r="BT247" s="66">
        <f t="shared" si="247"/>
        <v>0</v>
      </c>
      <c r="BU247" s="66">
        <f t="shared" si="247"/>
        <v>0</v>
      </c>
      <c r="BV247" s="66">
        <f t="shared" ref="BV247:DU247" si="248">IF(BT$25=1,1,0)</f>
        <v>0</v>
      </c>
      <c r="BW247" s="66">
        <f t="shared" si="248"/>
        <v>0</v>
      </c>
      <c r="BX247" s="66">
        <f t="shared" si="248"/>
        <v>0</v>
      </c>
      <c r="BY247" s="66">
        <f t="shared" si="248"/>
        <v>0</v>
      </c>
      <c r="BZ247" s="66">
        <f t="shared" si="248"/>
        <v>0</v>
      </c>
      <c r="CA247" s="66">
        <f t="shared" si="248"/>
        <v>0</v>
      </c>
      <c r="CB247" s="66">
        <f t="shared" si="248"/>
        <v>0</v>
      </c>
      <c r="CC247" s="66">
        <f t="shared" si="248"/>
        <v>0</v>
      </c>
      <c r="CD247" s="66">
        <f t="shared" si="248"/>
        <v>0</v>
      </c>
      <c r="CE247" s="66">
        <f t="shared" si="248"/>
        <v>0</v>
      </c>
      <c r="CF247" s="66">
        <f t="shared" si="248"/>
        <v>0</v>
      </c>
      <c r="CG247" s="66">
        <f t="shared" si="248"/>
        <v>0</v>
      </c>
      <c r="CH247" s="66">
        <f t="shared" si="248"/>
        <v>0</v>
      </c>
      <c r="CI247" s="66">
        <f t="shared" si="248"/>
        <v>0</v>
      </c>
      <c r="CJ247" s="66">
        <f t="shared" si="248"/>
        <v>0</v>
      </c>
      <c r="CK247" s="66">
        <f t="shared" si="248"/>
        <v>0</v>
      </c>
      <c r="CL247" s="66">
        <f t="shared" si="248"/>
        <v>0</v>
      </c>
      <c r="CM247" s="66">
        <f t="shared" si="248"/>
        <v>0</v>
      </c>
      <c r="CN247" s="66">
        <f t="shared" si="248"/>
        <v>0</v>
      </c>
      <c r="CO247" s="66">
        <f t="shared" si="248"/>
        <v>0</v>
      </c>
      <c r="CP247" s="66">
        <f t="shared" si="248"/>
        <v>0</v>
      </c>
      <c r="CQ247" s="66">
        <f t="shared" si="248"/>
        <v>0</v>
      </c>
      <c r="CR247" s="66">
        <f t="shared" si="248"/>
        <v>0</v>
      </c>
      <c r="CS247" s="66">
        <f t="shared" si="248"/>
        <v>0</v>
      </c>
      <c r="CT247" s="66">
        <f t="shared" si="248"/>
        <v>0</v>
      </c>
      <c r="CU247" s="66">
        <f t="shared" si="248"/>
        <v>0</v>
      </c>
      <c r="CV247" s="66">
        <f t="shared" si="248"/>
        <v>0</v>
      </c>
      <c r="CW247" s="66">
        <f t="shared" si="248"/>
        <v>0</v>
      </c>
      <c r="CX247" s="66">
        <f t="shared" si="248"/>
        <v>0</v>
      </c>
      <c r="CY247" s="66">
        <f t="shared" si="248"/>
        <v>0</v>
      </c>
      <c r="CZ247" s="66">
        <f t="shared" si="248"/>
        <v>0</v>
      </c>
      <c r="DA247" s="66">
        <f t="shared" si="248"/>
        <v>0</v>
      </c>
      <c r="DB247" s="66">
        <f t="shared" si="248"/>
        <v>0</v>
      </c>
      <c r="DC247" s="66">
        <f t="shared" si="248"/>
        <v>0</v>
      </c>
      <c r="DD247" s="66">
        <f t="shared" si="248"/>
        <v>0</v>
      </c>
      <c r="DE247" s="66">
        <f t="shared" si="248"/>
        <v>0</v>
      </c>
      <c r="DF247" s="66">
        <f t="shared" si="248"/>
        <v>0</v>
      </c>
      <c r="DG247" s="66">
        <f t="shared" si="248"/>
        <v>0</v>
      </c>
      <c r="DH247" s="66">
        <f t="shared" si="248"/>
        <v>0</v>
      </c>
      <c r="DI247" s="66">
        <f t="shared" si="248"/>
        <v>0</v>
      </c>
      <c r="DJ247" s="66">
        <f t="shared" si="248"/>
        <v>0</v>
      </c>
      <c r="DK247" s="66">
        <f t="shared" si="248"/>
        <v>0</v>
      </c>
      <c r="DL247" s="66">
        <f t="shared" si="248"/>
        <v>0</v>
      </c>
      <c r="DM247" s="66">
        <f t="shared" si="248"/>
        <v>0</v>
      </c>
      <c r="DN247" s="66">
        <f t="shared" si="248"/>
        <v>0</v>
      </c>
      <c r="DO247" s="66">
        <f t="shared" si="248"/>
        <v>0</v>
      </c>
      <c r="DP247" s="66">
        <f t="shared" si="248"/>
        <v>0</v>
      </c>
      <c r="DQ247" s="66">
        <f t="shared" si="248"/>
        <v>0</v>
      </c>
      <c r="DR247" s="66">
        <f t="shared" si="248"/>
        <v>0</v>
      </c>
      <c r="DS247" s="66">
        <f t="shared" si="248"/>
        <v>0</v>
      </c>
      <c r="DT247" s="66">
        <f t="shared" si="248"/>
        <v>0</v>
      </c>
      <c r="DU247" s="66">
        <f t="shared" si="248"/>
        <v>0</v>
      </c>
    </row>
  </sheetData>
  <mergeCells count="1">
    <mergeCell ref="A18:C19"/>
  </mergeCells>
  <pageMargins left="0.11811023622047245" right="0.11811023622047245" top="0.15748031496062992" bottom="0.15748031496062992" header="0.11811023622047245" footer="0.11811023622047245"/>
  <pageSetup paperSize="8" scale="61"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499984740745262"/>
  </sheetPr>
  <dimension ref="A1:Q14"/>
  <sheetViews>
    <sheetView showGridLines="0" tabSelected="1" zoomScale="70" zoomScaleNormal="70" workbookViewId="0">
      <selection activeCell="C3" sqref="C3:O3"/>
    </sheetView>
  </sheetViews>
  <sheetFormatPr defaultColWidth="0" defaultRowHeight="15" x14ac:dyDescent="0.2"/>
  <cols>
    <col min="1" max="2" width="1.42578125" style="826" customWidth="1"/>
    <col min="3" max="15" width="8.5703125" style="826" customWidth="1"/>
    <col min="16" max="17" width="1.42578125" style="826" customWidth="1"/>
    <col min="18" max="16384" width="8.85546875" style="826" hidden="1"/>
  </cols>
  <sheetData>
    <row r="1" spans="2:16" s="817" customFormat="1" ht="7.15" thickBot="1" x14ac:dyDescent="0.2"/>
    <row r="2" spans="2:16" s="817" customFormat="1" ht="6.6" x14ac:dyDescent="0.15">
      <c r="B2" s="818"/>
      <c r="C2" s="819"/>
      <c r="D2" s="819"/>
      <c r="E2" s="819"/>
      <c r="F2" s="819"/>
      <c r="G2" s="819"/>
      <c r="H2" s="819"/>
      <c r="I2" s="819"/>
      <c r="J2" s="819"/>
      <c r="K2" s="819"/>
      <c r="L2" s="819"/>
      <c r="M2" s="819"/>
      <c r="N2" s="819"/>
      <c r="O2" s="819"/>
      <c r="P2" s="820"/>
    </row>
    <row r="3" spans="2:16" s="823" customFormat="1" ht="20.45" x14ac:dyDescent="0.35">
      <c r="B3" s="821"/>
      <c r="C3" s="1123" t="str">
        <f>"Local Energy Indicative Project Finance Model Version "&amp;Outputs!$P$4</f>
        <v>Local Energy Indicative Project Finance Model Version 3</v>
      </c>
      <c r="D3" s="1123"/>
      <c r="E3" s="1123"/>
      <c r="F3" s="1123"/>
      <c r="G3" s="1123"/>
      <c r="H3" s="1123"/>
      <c r="I3" s="1123"/>
      <c r="J3" s="1123"/>
      <c r="K3" s="1123"/>
      <c r="L3" s="1124"/>
      <c r="M3" s="1124"/>
      <c r="N3" s="1124"/>
      <c r="O3" s="1124"/>
      <c r="P3" s="822"/>
    </row>
    <row r="4" spans="2:16" s="823" customFormat="1" ht="20.45" x14ac:dyDescent="0.35">
      <c r="B4" s="821"/>
      <c r="C4" s="1124" t="s">
        <v>0</v>
      </c>
      <c r="D4" s="1124"/>
      <c r="E4" s="1124"/>
      <c r="F4" s="1124"/>
      <c r="G4" s="1124"/>
      <c r="H4" s="1124"/>
      <c r="I4" s="1124"/>
      <c r="J4" s="1124"/>
      <c r="K4" s="1124"/>
      <c r="L4" s="1124"/>
      <c r="M4" s="1125"/>
      <c r="N4" s="1125"/>
      <c r="O4" s="1125"/>
      <c r="P4" s="822"/>
    </row>
    <row r="5" spans="2:16" ht="150.6" customHeight="1" x14ac:dyDescent="0.2">
      <c r="B5" s="824"/>
      <c r="C5" s="1126" t="s">
        <v>1260</v>
      </c>
      <c r="D5" s="1127"/>
      <c r="E5" s="1127"/>
      <c r="F5" s="1127"/>
      <c r="G5" s="1127"/>
      <c r="H5" s="1127"/>
      <c r="I5" s="1127"/>
      <c r="J5" s="1127"/>
      <c r="K5" s="1127"/>
      <c r="L5" s="1127"/>
      <c r="M5" s="1127"/>
      <c r="N5" s="1127"/>
      <c r="O5" s="1127"/>
      <c r="P5" s="825"/>
    </row>
    <row r="6" spans="2:16" ht="16.149999999999999" thickBot="1" x14ac:dyDescent="0.35">
      <c r="B6" s="824"/>
      <c r="D6" s="827" t="s">
        <v>895</v>
      </c>
      <c r="P6" s="825"/>
    </row>
    <row r="7" spans="2:16" x14ac:dyDescent="0.25">
      <c r="B7" s="824"/>
      <c r="M7" s="828" t="s">
        <v>896</v>
      </c>
      <c r="N7" s="829" t="s">
        <v>897</v>
      </c>
      <c r="O7" s="830" t="s">
        <v>898</v>
      </c>
      <c r="P7" s="825"/>
    </row>
    <row r="8" spans="2:16" ht="14.45" customHeight="1" thickBot="1" x14ac:dyDescent="0.3">
      <c r="B8" s="824"/>
      <c r="C8" s="247" t="s">
        <v>899</v>
      </c>
      <c r="D8" s="1128" t="s">
        <v>1087</v>
      </c>
      <c r="E8" s="1129"/>
      <c r="F8" s="1129"/>
      <c r="G8" s="1129"/>
      <c r="H8" s="1129"/>
      <c r="I8" s="1129"/>
      <c r="J8" s="1129"/>
      <c r="K8" s="1129"/>
      <c r="L8" s="1130"/>
      <c r="M8" s="831">
        <v>4</v>
      </c>
      <c r="N8" s="832">
        <v>9</v>
      </c>
      <c r="O8" s="833">
        <v>2017</v>
      </c>
      <c r="P8" s="825"/>
    </row>
    <row r="9" spans="2:16" ht="15.6" x14ac:dyDescent="0.3">
      <c r="B9" s="824"/>
      <c r="D9" s="133" t="s">
        <v>1086</v>
      </c>
      <c r="G9" s="1077"/>
      <c r="P9" s="825"/>
    </row>
    <row r="10" spans="2:16" ht="15.6" x14ac:dyDescent="0.3">
      <c r="B10" s="824"/>
      <c r="G10" s="1074"/>
      <c r="H10" s="133"/>
      <c r="L10" s="834" t="s">
        <v>900</v>
      </c>
      <c r="M10" s="1131">
        <f>DATE(O8,N8,M8)</f>
        <v>42982</v>
      </c>
      <c r="N10" s="1132"/>
      <c r="P10" s="825"/>
    </row>
    <row r="11" spans="2:16" s="836" customFormat="1" x14ac:dyDescent="0.25">
      <c r="B11" s="835"/>
      <c r="K11" s="837"/>
      <c r="N11" s="838">
        <f ca="1">TODAY()</f>
        <v>43712</v>
      </c>
      <c r="O11" s="836">
        <f ca="1">IF(N11=M10,1,0)</f>
        <v>0</v>
      </c>
      <c r="P11" s="839"/>
    </row>
    <row r="12" spans="2:16" s="836" customFormat="1" x14ac:dyDescent="0.25">
      <c r="B12" s="835"/>
      <c r="K12" s="837"/>
      <c r="O12" s="844" t="str">
        <f ca="1">IF(O11=1,"Unlocked - Worksheets 'Inputs' and 'Outputs' visible","Locked - Worksheets 'Inputs' and 'Outputs' black")</f>
        <v>Locked - Worksheets 'Inputs' and 'Outputs' black</v>
      </c>
      <c r="P12" s="839"/>
    </row>
    <row r="13" spans="2:16" s="817" customFormat="1" ht="7.15" thickBot="1" x14ac:dyDescent="0.2">
      <c r="B13" s="840"/>
      <c r="C13" s="841"/>
      <c r="D13" s="841"/>
      <c r="E13" s="841"/>
      <c r="F13" s="841"/>
      <c r="G13" s="841"/>
      <c r="H13" s="841"/>
      <c r="I13" s="841"/>
      <c r="J13" s="841"/>
      <c r="K13" s="841"/>
      <c r="L13" s="841"/>
      <c r="M13" s="841"/>
      <c r="N13" s="841"/>
      <c r="O13" s="841"/>
      <c r="P13" s="842"/>
    </row>
    <row r="14" spans="2:16" s="817" customFormat="1" ht="6.6" x14ac:dyDescent="0.15"/>
  </sheetData>
  <sheetProtection algorithmName="SHA-512" hashValue="6ypqVHAQOjVFpFI+CcnEcdN+QNc9FUIcIt+UPgA+7qYJ8skBoCbAVu2GzdYuQ8tUYp1uCfPICx/wc2BMfMS+7g==" saltValue="/sr/NquqKwJznDzv12g+Gg==" spinCount="100000" sheet="1" objects="1" scenarios="1"/>
  <mergeCells count="5">
    <mergeCell ref="C3:O3"/>
    <mergeCell ref="C4:O4"/>
    <mergeCell ref="C5:O5"/>
    <mergeCell ref="D8:L8"/>
    <mergeCell ref="M10:N10"/>
  </mergeCells>
  <conditionalFormatting sqref="O12">
    <cfRule type="expression" dxfId="44" priority="1">
      <formula>$O$12="Locked - Inputs and outputs not visible"</formula>
    </cfRule>
  </conditionalFormatting>
  <dataValidations count="1">
    <dataValidation type="custom" allowBlank="1" showInputMessage="1" showErrorMessage="1" sqref="O8">
      <formula1>O8&gt;2010</formula1>
    </dataValidation>
  </dataValidations>
  <pageMargins left="0.7" right="0.7" top="0.75" bottom="0.75" header="0.3" footer="0.3"/>
  <pageSetup paperSize="9"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'Version Control'!$B$96:$B$107</xm:f>
          </x14:formula1>
          <xm:sqref>N8</xm:sqref>
        </x14:dataValidation>
        <x14:dataValidation type="list" allowBlank="1" showInputMessage="1" showErrorMessage="1">
          <x14:formula1>
            <xm:f>'Version Control'!B$109:B$139</xm:f>
          </x14:formula1>
          <xm:sqref>M8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F212"/>
  <sheetViews>
    <sheetView zoomScale="60" zoomScaleNormal="60" workbookViewId="0"/>
  </sheetViews>
  <sheetFormatPr defaultColWidth="0" defaultRowHeight="15" outlineLevelRow="1" x14ac:dyDescent="0.25"/>
  <cols>
    <col min="1" max="1" width="2.85546875" customWidth="1"/>
    <col min="2" max="2" width="5.7109375" style="1" customWidth="1"/>
    <col min="3" max="3" width="1.85546875" customWidth="1"/>
    <col min="4" max="4" width="202.5703125" customWidth="1"/>
    <col min="5" max="6" width="2.7109375" customWidth="1"/>
    <col min="7" max="16384" width="8.85546875" hidden="1"/>
  </cols>
  <sheetData>
    <row r="1" spans="1:5" s="5" customFormat="1" ht="4.9000000000000004" thickBot="1" x14ac:dyDescent="0.2">
      <c r="A1" s="6"/>
      <c r="B1" s="7"/>
      <c r="C1" s="8"/>
      <c r="D1" s="8"/>
      <c r="E1" s="9"/>
    </row>
    <row r="2" spans="1:5" ht="21" customHeight="1" x14ac:dyDescent="0.45">
      <c r="A2" s="55"/>
      <c r="B2" s="56"/>
      <c r="C2" s="1134" t="s">
        <v>0</v>
      </c>
      <c r="D2" s="1135"/>
      <c r="E2" s="44"/>
    </row>
    <row r="3" spans="1:5" ht="76.150000000000006" customHeight="1" thickBot="1" x14ac:dyDescent="0.3">
      <c r="A3" s="55"/>
      <c r="B3" s="1136" t="s">
        <v>1260</v>
      </c>
      <c r="C3" s="1137"/>
      <c r="D3" s="1138"/>
      <c r="E3" s="44"/>
    </row>
    <row r="4" spans="1:5" s="5" customFormat="1" ht="4.9000000000000004" thickBot="1" x14ac:dyDescent="0.2">
      <c r="A4" s="57"/>
      <c r="B4" s="271"/>
      <c r="C4" s="59"/>
      <c r="D4" s="59"/>
      <c r="E4" s="60"/>
    </row>
    <row r="5" spans="1:5" s="249" customFormat="1" ht="48.6" customHeight="1" thickBot="1" x14ac:dyDescent="0.35">
      <c r="A5" s="55"/>
      <c r="B5" s="1139" t="s">
        <v>1118</v>
      </c>
      <c r="C5" s="1140"/>
      <c r="D5" s="1141"/>
      <c r="E5" s="44"/>
    </row>
    <row r="6" spans="1:5" s="5" customFormat="1" ht="4.1500000000000004" customHeight="1" thickBot="1" x14ac:dyDescent="0.2">
      <c r="A6" s="57"/>
      <c r="B6" s="58"/>
      <c r="C6" s="59"/>
      <c r="D6" s="59"/>
      <c r="E6" s="60"/>
    </row>
    <row r="7" spans="1:5" s="797" customFormat="1" ht="39" customHeight="1" thickBot="1" x14ac:dyDescent="0.35">
      <c r="A7" s="793"/>
      <c r="B7" s="1143" t="s">
        <v>1153</v>
      </c>
      <c r="C7" s="1144"/>
      <c r="D7" s="1145"/>
      <c r="E7" s="796"/>
    </row>
    <row r="8" spans="1:5" s="5" customFormat="1" ht="4.1500000000000004" customHeight="1" x14ac:dyDescent="0.15">
      <c r="A8" s="57"/>
      <c r="B8" s="58"/>
      <c r="C8" s="59"/>
      <c r="D8" s="59"/>
      <c r="E8" s="60"/>
    </row>
    <row r="9" spans="1:5" s="923" customFormat="1" ht="30" customHeight="1" x14ac:dyDescent="0.3">
      <c r="A9" s="920"/>
      <c r="B9" s="910">
        <v>1</v>
      </c>
      <c r="C9" s="61"/>
      <c r="D9" s="921" t="s">
        <v>1119</v>
      </c>
      <c r="E9" s="922"/>
    </row>
    <row r="10" spans="1:5" s="923" customFormat="1" ht="6" customHeight="1" x14ac:dyDescent="0.3">
      <c r="A10" s="920"/>
      <c r="B10" s="554"/>
      <c r="C10" s="61"/>
      <c r="D10" s="61"/>
      <c r="E10" s="922"/>
    </row>
    <row r="11" spans="1:5" s="923" customFormat="1" ht="14.45" customHeight="1" x14ac:dyDescent="0.3">
      <c r="A11" s="920"/>
      <c r="B11" s="911">
        <v>2</v>
      </c>
      <c r="C11" s="61"/>
      <c r="D11" s="921" t="s">
        <v>289</v>
      </c>
      <c r="E11" s="922"/>
    </row>
    <row r="12" spans="1:5" s="927" customFormat="1" ht="4.1500000000000004" x14ac:dyDescent="0.3">
      <c r="A12" s="924"/>
      <c r="B12" s="555"/>
      <c r="C12" s="557"/>
      <c r="D12" s="925"/>
      <c r="E12" s="926"/>
    </row>
    <row r="13" spans="1:5" s="923" customFormat="1" ht="30" customHeight="1" x14ac:dyDescent="0.3">
      <c r="A13" s="920"/>
      <c r="B13" s="911">
        <v>3</v>
      </c>
      <c r="C13" s="61"/>
      <c r="D13" s="921" t="s">
        <v>1120</v>
      </c>
      <c r="E13" s="922"/>
    </row>
    <row r="14" spans="1:5" s="927" customFormat="1" ht="4.1500000000000004" x14ac:dyDescent="0.3">
      <c r="A14" s="924"/>
      <c r="B14" s="555"/>
      <c r="C14" s="557"/>
      <c r="D14" s="925"/>
      <c r="E14" s="926"/>
    </row>
    <row r="15" spans="1:5" s="923" customFormat="1" ht="28.9" customHeight="1" x14ac:dyDescent="0.3">
      <c r="A15" s="920"/>
      <c r="B15" s="911">
        <v>4</v>
      </c>
      <c r="C15" s="61"/>
      <c r="D15" s="921" t="s">
        <v>1121</v>
      </c>
      <c r="E15" s="922"/>
    </row>
    <row r="16" spans="1:5" s="927" customFormat="1" ht="4.1500000000000004" x14ac:dyDescent="0.3">
      <c r="A16" s="924"/>
      <c r="B16" s="555"/>
      <c r="C16" s="557"/>
      <c r="D16" s="925"/>
      <c r="E16" s="926"/>
    </row>
    <row r="17" spans="1:5" s="923" customFormat="1" ht="30" customHeight="1" x14ac:dyDescent="0.3">
      <c r="A17" s="920"/>
      <c r="B17" s="910">
        <v>5</v>
      </c>
      <c r="C17" s="61"/>
      <c r="D17" s="921" t="s">
        <v>875</v>
      </c>
      <c r="E17" s="922"/>
    </row>
    <row r="18" spans="1:5" s="927" customFormat="1" ht="4.1500000000000004" x14ac:dyDescent="0.3">
      <c r="A18" s="924"/>
      <c r="B18" s="555"/>
      <c r="C18" s="557"/>
      <c r="D18" s="925"/>
      <c r="E18" s="926"/>
    </row>
    <row r="19" spans="1:5" s="923" customFormat="1" ht="17.25" customHeight="1" x14ac:dyDescent="0.3">
      <c r="A19" s="920"/>
      <c r="B19" s="911">
        <v>6</v>
      </c>
      <c r="C19" s="61"/>
      <c r="D19" s="921" t="s">
        <v>290</v>
      </c>
      <c r="E19" s="922"/>
    </row>
    <row r="20" spans="1:5" s="927" customFormat="1" ht="4.1500000000000004" x14ac:dyDescent="0.3">
      <c r="A20" s="924"/>
      <c r="B20" s="555"/>
      <c r="C20" s="557"/>
      <c r="D20" s="925"/>
      <c r="E20" s="926"/>
    </row>
    <row r="21" spans="1:5" s="797" customFormat="1" ht="14.45" x14ac:dyDescent="0.3">
      <c r="A21" s="793"/>
      <c r="B21" s="879" t="s">
        <v>945</v>
      </c>
      <c r="C21" s="794"/>
      <c r="D21" s="919" t="s">
        <v>1122</v>
      </c>
      <c r="E21" s="796"/>
    </row>
    <row r="22" spans="1:5" s="927" customFormat="1" ht="4.1500000000000004" x14ac:dyDescent="0.3">
      <c r="A22" s="924"/>
      <c r="B22" s="555"/>
      <c r="C22" s="557"/>
      <c r="D22" s="925"/>
      <c r="E22" s="926"/>
    </row>
    <row r="23" spans="1:5" s="923" customFormat="1" ht="30.6" customHeight="1" x14ac:dyDescent="0.3">
      <c r="A23" s="920"/>
      <c r="B23" s="911">
        <v>7</v>
      </c>
      <c r="C23" s="61"/>
      <c r="D23" s="921" t="s">
        <v>1041</v>
      </c>
      <c r="E23" s="922"/>
    </row>
    <row r="24" spans="1:5" s="927" customFormat="1" ht="4.1500000000000004" x14ac:dyDescent="0.3">
      <c r="A24" s="924"/>
      <c r="B24" s="555"/>
      <c r="C24" s="557"/>
      <c r="D24" s="925"/>
      <c r="E24" s="926"/>
    </row>
    <row r="25" spans="1:5" s="927" customFormat="1" ht="17.45" customHeight="1" x14ac:dyDescent="0.3">
      <c r="A25" s="924"/>
      <c r="B25" s="910">
        <v>8</v>
      </c>
      <c r="C25" s="557"/>
      <c r="D25" s="921" t="s">
        <v>114</v>
      </c>
      <c r="E25" s="926"/>
    </row>
    <row r="26" spans="1:5" s="932" customFormat="1" ht="3" customHeight="1" x14ac:dyDescent="0.3">
      <c r="A26" s="928"/>
      <c r="B26" s="556"/>
      <c r="C26" s="929"/>
      <c r="D26" s="930"/>
      <c r="E26" s="931"/>
    </row>
    <row r="27" spans="1:5" s="927" customFormat="1" ht="18.600000000000001" customHeight="1" x14ac:dyDescent="0.3">
      <c r="A27" s="924"/>
      <c r="B27" s="910">
        <v>9</v>
      </c>
      <c r="C27" s="557"/>
      <c r="D27" s="921" t="s">
        <v>132</v>
      </c>
      <c r="E27" s="926"/>
    </row>
    <row r="28" spans="1:5" s="927" customFormat="1" ht="4.1500000000000004" x14ac:dyDescent="0.3">
      <c r="A28" s="924"/>
      <c r="B28" s="555"/>
      <c r="C28" s="557"/>
      <c r="D28" s="925"/>
      <c r="E28" s="926"/>
    </row>
    <row r="29" spans="1:5" s="923" customFormat="1" ht="45" customHeight="1" x14ac:dyDescent="0.3">
      <c r="A29" s="920"/>
      <c r="B29" s="910">
        <v>10</v>
      </c>
      <c r="C29" s="61"/>
      <c r="D29" s="921" t="s">
        <v>1123</v>
      </c>
      <c r="E29" s="922"/>
    </row>
    <row r="30" spans="1:5" s="927" customFormat="1" ht="3" customHeight="1" x14ac:dyDescent="0.3">
      <c r="A30" s="924"/>
      <c r="B30" s="557"/>
      <c r="C30" s="557"/>
      <c r="D30" s="925"/>
      <c r="E30" s="926"/>
    </row>
    <row r="31" spans="1:5" s="923" customFormat="1" ht="46.9" customHeight="1" x14ac:dyDescent="0.3">
      <c r="A31" s="920"/>
      <c r="B31" s="910" t="s">
        <v>340</v>
      </c>
      <c r="C31" s="61"/>
      <c r="D31" s="921" t="s">
        <v>1206</v>
      </c>
      <c r="E31" s="922"/>
    </row>
    <row r="32" spans="1:5" s="927" customFormat="1" ht="4.1500000000000004" x14ac:dyDescent="0.3">
      <c r="A32" s="924"/>
      <c r="B32" s="555"/>
      <c r="C32" s="557"/>
      <c r="D32" s="925"/>
      <c r="E32" s="926"/>
    </row>
    <row r="33" spans="1:5" s="923" customFormat="1" ht="60" customHeight="1" x14ac:dyDescent="0.3">
      <c r="A33" s="920"/>
      <c r="B33" s="912" t="s">
        <v>417</v>
      </c>
      <c r="C33" s="61"/>
      <c r="D33" s="921" t="s">
        <v>1154</v>
      </c>
      <c r="E33" s="922"/>
    </row>
    <row r="34" spans="1:5" s="927" customFormat="1" ht="4.1500000000000004" x14ac:dyDescent="0.3">
      <c r="A34" s="924"/>
      <c r="B34" s="555"/>
      <c r="C34" s="557"/>
      <c r="D34" s="925"/>
      <c r="E34" s="926"/>
    </row>
    <row r="35" spans="1:5" s="923" customFormat="1" ht="14.45" x14ac:dyDescent="0.3">
      <c r="A35" s="920"/>
      <c r="B35" s="911">
        <v>11</v>
      </c>
      <c r="C35" s="61"/>
      <c r="D35" s="921" t="s">
        <v>1124</v>
      </c>
      <c r="E35" s="922"/>
    </row>
    <row r="36" spans="1:5" s="927" customFormat="1" ht="4.1500000000000004" x14ac:dyDescent="0.3">
      <c r="A36" s="924"/>
      <c r="B36" s="555"/>
      <c r="C36" s="557"/>
      <c r="D36" s="925"/>
      <c r="E36" s="926"/>
    </row>
    <row r="37" spans="1:5" s="923" customFormat="1" ht="14.45" x14ac:dyDescent="0.3">
      <c r="A37" s="920"/>
      <c r="B37" s="910">
        <v>12</v>
      </c>
      <c r="C37" s="61"/>
      <c r="D37" s="921" t="s">
        <v>641</v>
      </c>
      <c r="E37" s="922"/>
    </row>
    <row r="38" spans="1:5" s="927" customFormat="1" ht="4.1500000000000004" x14ac:dyDescent="0.3">
      <c r="A38" s="924"/>
      <c r="B38" s="557"/>
      <c r="C38" s="557"/>
      <c r="D38" s="925"/>
      <c r="E38" s="926"/>
    </row>
    <row r="39" spans="1:5" s="923" customFormat="1" ht="14.45" x14ac:dyDescent="0.3">
      <c r="A39" s="920"/>
      <c r="B39" s="910">
        <v>13</v>
      </c>
      <c r="C39" s="61"/>
      <c r="D39" s="921" t="s">
        <v>642</v>
      </c>
      <c r="E39" s="922"/>
    </row>
    <row r="40" spans="1:5" s="927" customFormat="1" ht="4.1500000000000004" x14ac:dyDescent="0.3">
      <c r="A40" s="924"/>
      <c r="B40" s="555"/>
      <c r="C40" s="557"/>
      <c r="D40" s="925"/>
      <c r="E40" s="926"/>
    </row>
    <row r="41" spans="1:5" s="923" customFormat="1" ht="14.45" x14ac:dyDescent="0.3">
      <c r="A41" s="920"/>
      <c r="B41" s="910">
        <v>14</v>
      </c>
      <c r="C41" s="61"/>
      <c r="D41" s="921" t="s">
        <v>330</v>
      </c>
      <c r="E41" s="922"/>
    </row>
    <row r="42" spans="1:5" s="927" customFormat="1" ht="4.1500000000000004" x14ac:dyDescent="0.3">
      <c r="A42" s="924"/>
      <c r="B42" s="555"/>
      <c r="C42" s="557"/>
      <c r="D42" s="925"/>
      <c r="E42" s="926"/>
    </row>
    <row r="43" spans="1:5" s="797" customFormat="1" ht="14.45" x14ac:dyDescent="0.3">
      <c r="A43" s="793"/>
      <c r="B43" s="879" t="s">
        <v>946</v>
      </c>
      <c r="C43" s="794"/>
      <c r="D43" s="919" t="s">
        <v>947</v>
      </c>
      <c r="E43" s="796"/>
    </row>
    <row r="44" spans="1:5" s="927" customFormat="1" ht="4.1500000000000004" x14ac:dyDescent="0.3">
      <c r="A44" s="924"/>
      <c r="B44" s="555"/>
      <c r="C44" s="557"/>
      <c r="D44" s="925"/>
      <c r="E44" s="926"/>
    </row>
    <row r="45" spans="1:5" s="797" customFormat="1" ht="30" x14ac:dyDescent="0.25">
      <c r="A45" s="793"/>
      <c r="B45" s="910">
        <v>15</v>
      </c>
      <c r="C45" s="61"/>
      <c r="D45" s="921" t="s">
        <v>1117</v>
      </c>
      <c r="E45" s="796"/>
    </row>
    <row r="46" spans="1:5" s="927" customFormat="1" ht="4.1500000000000004" x14ac:dyDescent="0.3">
      <c r="A46" s="924"/>
      <c r="B46" s="555"/>
      <c r="C46" s="557"/>
      <c r="D46" s="925"/>
      <c r="E46" s="926"/>
    </row>
    <row r="47" spans="1:5" s="797" customFormat="1" ht="102" customHeight="1" x14ac:dyDescent="0.3">
      <c r="A47" s="793"/>
      <c r="B47" s="910">
        <v>16</v>
      </c>
      <c r="C47" s="61"/>
      <c r="D47" s="921" t="s">
        <v>1146</v>
      </c>
      <c r="E47" s="796"/>
    </row>
    <row r="48" spans="1:5" s="927" customFormat="1" ht="5.25" x14ac:dyDescent="0.25">
      <c r="A48" s="924"/>
      <c r="B48" s="555"/>
      <c r="C48" s="557"/>
      <c r="D48" s="925"/>
      <c r="E48" s="926"/>
    </row>
    <row r="49" spans="1:5" s="923" customFormat="1" ht="72" customHeight="1" x14ac:dyDescent="0.25">
      <c r="A49" s="920"/>
      <c r="B49" s="910">
        <v>17</v>
      </c>
      <c r="C49" s="61"/>
      <c r="D49" s="921" t="s">
        <v>1155</v>
      </c>
      <c r="E49" s="922"/>
    </row>
    <row r="50" spans="1:5" s="927" customFormat="1" ht="4.1500000000000004" hidden="1" outlineLevel="1" x14ac:dyDescent="0.3">
      <c r="A50" s="924"/>
      <c r="B50" s="555"/>
      <c r="C50" s="557"/>
      <c r="D50" s="925"/>
      <c r="E50" s="926"/>
    </row>
    <row r="51" spans="1:5" s="797" customFormat="1" ht="14.45" hidden="1" outlineLevel="1" x14ac:dyDescent="0.3">
      <c r="A51" s="793"/>
      <c r="B51" s="913" t="s">
        <v>845</v>
      </c>
      <c r="C51" s="794"/>
      <c r="D51" s="795" t="s">
        <v>329</v>
      </c>
      <c r="E51" s="796"/>
    </row>
    <row r="52" spans="1:5" s="927" customFormat="1" ht="4.1500000000000004" hidden="1" outlineLevel="1" x14ac:dyDescent="0.3">
      <c r="A52" s="924"/>
      <c r="B52" s="555"/>
      <c r="C52" s="557"/>
      <c r="E52" s="926"/>
    </row>
    <row r="53" spans="1:5" s="797" customFormat="1" ht="14.45" hidden="1" outlineLevel="1" x14ac:dyDescent="0.3">
      <c r="A53" s="793"/>
      <c r="B53" s="913" t="s">
        <v>846</v>
      </c>
      <c r="C53" s="794"/>
      <c r="D53" s="795" t="s">
        <v>287</v>
      </c>
      <c r="E53" s="796"/>
    </row>
    <row r="54" spans="1:5" s="927" customFormat="1" ht="4.1500000000000004" hidden="1" outlineLevel="1" x14ac:dyDescent="0.3">
      <c r="A54" s="924"/>
      <c r="B54" s="555"/>
      <c r="C54" s="557"/>
      <c r="D54" s="925"/>
      <c r="E54" s="926"/>
    </row>
    <row r="55" spans="1:5" s="797" customFormat="1" ht="14.45" hidden="1" outlineLevel="1" x14ac:dyDescent="0.3">
      <c r="A55" s="793"/>
      <c r="B55" s="913" t="s">
        <v>847</v>
      </c>
      <c r="C55" s="794"/>
      <c r="D55" s="795" t="s">
        <v>523</v>
      </c>
      <c r="E55" s="796"/>
    </row>
    <row r="56" spans="1:5" s="937" customFormat="1" ht="5.45" hidden="1" outlineLevel="1" x14ac:dyDescent="0.3">
      <c r="A56" s="933"/>
      <c r="B56" s="558"/>
      <c r="C56" s="934"/>
      <c r="D56" s="935"/>
      <c r="E56" s="936"/>
    </row>
    <row r="57" spans="1:5" s="797" customFormat="1" ht="14.45" hidden="1" outlineLevel="1" x14ac:dyDescent="0.3">
      <c r="A57" s="793"/>
      <c r="B57" s="913" t="s">
        <v>848</v>
      </c>
      <c r="C57" s="794"/>
      <c r="D57" s="795" t="s">
        <v>1127</v>
      </c>
      <c r="E57" s="796"/>
    </row>
    <row r="58" spans="1:5" s="937" customFormat="1" ht="5.45" hidden="1" outlineLevel="1" x14ac:dyDescent="0.3">
      <c r="A58" s="933"/>
      <c r="B58" s="558"/>
      <c r="C58" s="934"/>
      <c r="D58" s="935"/>
      <c r="E58" s="936"/>
    </row>
    <row r="59" spans="1:5" s="797" customFormat="1" ht="14.45" hidden="1" outlineLevel="1" x14ac:dyDescent="0.3">
      <c r="A59" s="793"/>
      <c r="B59" s="913" t="s">
        <v>849</v>
      </c>
      <c r="C59" s="794"/>
      <c r="D59" s="795" t="s">
        <v>524</v>
      </c>
      <c r="E59" s="796"/>
    </row>
    <row r="60" spans="1:5" s="941" customFormat="1" ht="5.45" hidden="1" outlineLevel="1" x14ac:dyDescent="0.3">
      <c r="A60" s="938"/>
      <c r="B60" s="559"/>
      <c r="C60" s="559"/>
      <c r="D60" s="939"/>
      <c r="E60" s="940"/>
    </row>
    <row r="61" spans="1:5" s="797" customFormat="1" ht="14.45" hidden="1" outlineLevel="1" x14ac:dyDescent="0.3">
      <c r="A61" s="793"/>
      <c r="B61" s="913" t="s">
        <v>850</v>
      </c>
      <c r="C61" s="794"/>
      <c r="D61" s="795" t="s">
        <v>525</v>
      </c>
      <c r="E61" s="796"/>
    </row>
    <row r="62" spans="1:5" s="927" customFormat="1" ht="3.6" customHeight="1" collapsed="1" x14ac:dyDescent="0.25">
      <c r="A62" s="924"/>
      <c r="B62" s="555"/>
      <c r="C62" s="557"/>
      <c r="D62" s="925"/>
      <c r="E62" s="926"/>
    </row>
    <row r="63" spans="1:5" s="923" customFormat="1" ht="96" customHeight="1" x14ac:dyDescent="0.25">
      <c r="A63" s="920"/>
      <c r="B63" s="911">
        <v>18</v>
      </c>
      <c r="C63" s="61"/>
      <c r="D63" s="921" t="s">
        <v>1156</v>
      </c>
      <c r="E63" s="922"/>
    </row>
    <row r="64" spans="1:5" s="927" customFormat="1" ht="5.25" x14ac:dyDescent="0.25">
      <c r="A64" s="924"/>
      <c r="B64" s="555"/>
      <c r="C64" s="557"/>
      <c r="D64" s="925"/>
      <c r="E64" s="926"/>
    </row>
    <row r="65" spans="1:5" s="923" customFormat="1" ht="30" customHeight="1" x14ac:dyDescent="0.25">
      <c r="A65" s="920"/>
      <c r="B65" s="910">
        <v>19</v>
      </c>
      <c r="C65" s="61"/>
      <c r="D65" s="921" t="s">
        <v>1045</v>
      </c>
      <c r="E65" s="922"/>
    </row>
    <row r="66" spans="1:5" s="927" customFormat="1" ht="5.25" x14ac:dyDescent="0.25">
      <c r="A66" s="924"/>
      <c r="B66" s="555"/>
      <c r="C66" s="557"/>
      <c r="D66" s="925"/>
      <c r="E66" s="926"/>
    </row>
    <row r="67" spans="1:5" s="923" customFormat="1" ht="88.15" customHeight="1" x14ac:dyDescent="0.25">
      <c r="A67" s="920"/>
      <c r="B67" s="911">
        <v>20</v>
      </c>
      <c r="C67" s="61"/>
      <c r="D67" s="921" t="s">
        <v>1157</v>
      </c>
      <c r="E67" s="922"/>
    </row>
    <row r="68" spans="1:5" s="927" customFormat="1" ht="5.25" x14ac:dyDescent="0.25">
      <c r="A68" s="924"/>
      <c r="B68" s="555"/>
      <c r="C68" s="557"/>
      <c r="D68" s="925"/>
      <c r="E68" s="926"/>
    </row>
    <row r="69" spans="1:5" s="923" customFormat="1" ht="32.450000000000003" customHeight="1" x14ac:dyDescent="0.25">
      <c r="A69" s="920"/>
      <c r="B69" s="910">
        <v>21</v>
      </c>
      <c r="C69" s="61"/>
      <c r="D69" s="921" t="s">
        <v>1046</v>
      </c>
      <c r="E69" s="922"/>
    </row>
    <row r="70" spans="1:5" s="927" customFormat="1" ht="5.25" x14ac:dyDescent="0.25">
      <c r="A70" s="924"/>
      <c r="B70" s="555"/>
      <c r="C70" s="557"/>
      <c r="D70" s="925"/>
      <c r="E70" s="926"/>
    </row>
    <row r="71" spans="1:5" s="797" customFormat="1" x14ac:dyDescent="0.25">
      <c r="A71" s="793"/>
      <c r="B71" s="910">
        <v>22</v>
      </c>
      <c r="C71" s="794"/>
      <c r="D71" s="942" t="s">
        <v>1147</v>
      </c>
      <c r="E71" s="796"/>
    </row>
    <row r="72" spans="1:5" s="932" customFormat="1" ht="5.45" customHeight="1" x14ac:dyDescent="0.25">
      <c r="A72" s="928"/>
      <c r="B72" s="560"/>
      <c r="C72" s="929"/>
      <c r="D72" s="943"/>
      <c r="E72" s="931"/>
    </row>
    <row r="73" spans="1:5" s="797" customFormat="1" ht="45" customHeight="1" x14ac:dyDescent="0.25">
      <c r="A73" s="793"/>
      <c r="B73" s="910" t="s">
        <v>456</v>
      </c>
      <c r="C73" s="794"/>
      <c r="D73" s="942" t="s">
        <v>876</v>
      </c>
      <c r="E73" s="796"/>
    </row>
    <row r="74" spans="1:5" s="927" customFormat="1" ht="5.25" x14ac:dyDescent="0.25">
      <c r="A74" s="924"/>
      <c r="B74" s="555"/>
      <c r="C74" s="557"/>
      <c r="D74" s="925"/>
      <c r="E74" s="926"/>
    </row>
    <row r="75" spans="1:5" s="923" customFormat="1" ht="30" customHeight="1" x14ac:dyDescent="0.25">
      <c r="A75" s="920"/>
      <c r="B75" s="911">
        <v>23</v>
      </c>
      <c r="C75" s="61"/>
      <c r="D75" s="921" t="s">
        <v>1158</v>
      </c>
      <c r="E75" s="922"/>
    </row>
    <row r="76" spans="1:5" s="927" customFormat="1" ht="5.25" x14ac:dyDescent="0.25">
      <c r="A76" s="924"/>
      <c r="B76" s="555"/>
      <c r="C76" s="557"/>
      <c r="D76" s="925"/>
      <c r="E76" s="926"/>
    </row>
    <row r="77" spans="1:5" s="797" customFormat="1" ht="15.6" customHeight="1" x14ac:dyDescent="0.25">
      <c r="A77" s="793"/>
      <c r="B77" s="911">
        <v>24</v>
      </c>
      <c r="C77" s="794"/>
      <c r="D77" s="921" t="s">
        <v>1047</v>
      </c>
      <c r="E77" s="796"/>
    </row>
    <row r="78" spans="1:5" s="927" customFormat="1" ht="5.25" x14ac:dyDescent="0.25">
      <c r="A78" s="924"/>
      <c r="B78" s="555"/>
      <c r="C78" s="557"/>
      <c r="D78" s="925"/>
      <c r="E78" s="926"/>
    </row>
    <row r="79" spans="1:5" s="797" customFormat="1" x14ac:dyDescent="0.25">
      <c r="A79" s="793"/>
      <c r="B79" s="910" t="s">
        <v>462</v>
      </c>
      <c r="C79" s="794"/>
      <c r="D79" s="921" t="s">
        <v>1148</v>
      </c>
      <c r="E79" s="796"/>
    </row>
    <row r="80" spans="1:5" s="927" customFormat="1" ht="5.25" x14ac:dyDescent="0.25">
      <c r="A80" s="924"/>
      <c r="B80" s="555"/>
      <c r="C80" s="557"/>
      <c r="D80" s="925"/>
      <c r="E80" s="926"/>
    </row>
    <row r="81" spans="1:5" s="797" customFormat="1" x14ac:dyDescent="0.25">
      <c r="A81" s="793"/>
      <c r="B81" s="910" t="s">
        <v>526</v>
      </c>
      <c r="C81" s="794"/>
      <c r="D81" s="942" t="s">
        <v>529</v>
      </c>
      <c r="E81" s="796"/>
    </row>
    <row r="82" spans="1:5" s="927" customFormat="1" ht="5.25" x14ac:dyDescent="0.25">
      <c r="A82" s="924"/>
      <c r="B82" s="555"/>
      <c r="C82" s="557"/>
      <c r="D82" s="925"/>
      <c r="E82" s="926"/>
    </row>
    <row r="83" spans="1:5" s="797" customFormat="1" x14ac:dyDescent="0.25">
      <c r="A83" s="793"/>
      <c r="B83" s="910" t="s">
        <v>530</v>
      </c>
      <c r="C83" s="794"/>
      <c r="D83" s="942" t="s">
        <v>644</v>
      </c>
      <c r="E83" s="796"/>
    </row>
    <row r="84" spans="1:5" s="927" customFormat="1" ht="5.25" x14ac:dyDescent="0.25">
      <c r="A84" s="924"/>
      <c r="B84" s="555"/>
      <c r="C84" s="557"/>
      <c r="D84" s="925"/>
      <c r="E84" s="926"/>
    </row>
    <row r="85" spans="1:5" s="797" customFormat="1" x14ac:dyDescent="0.25">
      <c r="A85" s="793"/>
      <c r="B85" s="910" t="s">
        <v>531</v>
      </c>
      <c r="C85" s="794"/>
      <c r="D85" s="942" t="s">
        <v>528</v>
      </c>
      <c r="E85" s="796"/>
    </row>
    <row r="86" spans="1:5" s="927" customFormat="1" ht="5.25" x14ac:dyDescent="0.25">
      <c r="A86" s="924"/>
      <c r="B86" s="555"/>
      <c r="C86" s="557"/>
      <c r="D86" s="925"/>
      <c r="E86" s="926"/>
    </row>
    <row r="87" spans="1:5" s="797" customFormat="1" x14ac:dyDescent="0.25">
      <c r="A87" s="793"/>
      <c r="B87" s="910" t="s">
        <v>532</v>
      </c>
      <c r="C87" s="794"/>
      <c r="D87" s="942" t="s">
        <v>645</v>
      </c>
      <c r="E87" s="796"/>
    </row>
    <row r="88" spans="1:5" s="927" customFormat="1" ht="5.25" x14ac:dyDescent="0.25">
      <c r="A88" s="924"/>
      <c r="B88" s="560"/>
      <c r="C88" s="557"/>
      <c r="D88" s="925"/>
      <c r="E88" s="926"/>
    </row>
    <row r="89" spans="1:5" s="797" customFormat="1" ht="13.9" customHeight="1" x14ac:dyDescent="0.25">
      <c r="A89" s="793"/>
      <c r="B89" s="910">
        <v>25</v>
      </c>
      <c r="C89" s="794"/>
      <c r="D89" s="921" t="s">
        <v>1159</v>
      </c>
      <c r="E89" s="796"/>
    </row>
    <row r="90" spans="1:5" s="927" customFormat="1" ht="5.25" x14ac:dyDescent="0.25">
      <c r="A90" s="924"/>
      <c r="B90" s="555"/>
      <c r="C90" s="557"/>
      <c r="D90" s="925"/>
      <c r="E90" s="926"/>
    </row>
    <row r="91" spans="1:5" s="797" customFormat="1" x14ac:dyDescent="0.25">
      <c r="A91" s="793"/>
      <c r="B91" s="910" t="s">
        <v>851</v>
      </c>
      <c r="C91" s="794"/>
      <c r="D91" s="942" t="s">
        <v>550</v>
      </c>
      <c r="E91" s="796"/>
    </row>
    <row r="92" spans="1:5" s="927" customFormat="1" ht="5.25" x14ac:dyDescent="0.25">
      <c r="A92" s="924"/>
      <c r="B92" s="555"/>
      <c r="C92" s="557"/>
      <c r="D92" s="925"/>
      <c r="E92" s="926"/>
    </row>
    <row r="93" spans="1:5" s="797" customFormat="1" ht="30" x14ac:dyDescent="0.25">
      <c r="A93" s="793"/>
      <c r="B93" s="910" t="s">
        <v>852</v>
      </c>
      <c r="C93" s="794"/>
      <c r="D93" s="942" t="s">
        <v>1128</v>
      </c>
      <c r="E93" s="796"/>
    </row>
    <row r="94" spans="1:5" s="927" customFormat="1" ht="5.25" x14ac:dyDescent="0.25">
      <c r="A94" s="924"/>
      <c r="B94" s="555"/>
      <c r="C94" s="557"/>
      <c r="D94" s="925"/>
      <c r="E94" s="926"/>
    </row>
    <row r="95" spans="1:5" s="797" customFormat="1" x14ac:dyDescent="0.25">
      <c r="A95" s="793"/>
      <c r="B95" s="910" t="s">
        <v>853</v>
      </c>
      <c r="C95" s="794"/>
      <c r="D95" s="942" t="s">
        <v>551</v>
      </c>
      <c r="E95" s="796"/>
    </row>
    <row r="96" spans="1:5" s="927" customFormat="1" ht="5.25" x14ac:dyDescent="0.25">
      <c r="A96" s="924"/>
      <c r="B96" s="555"/>
      <c r="C96" s="557"/>
      <c r="D96" s="925"/>
      <c r="E96" s="926"/>
    </row>
    <row r="97" spans="1:5" s="797" customFormat="1" ht="30" x14ac:dyDescent="0.25">
      <c r="A97" s="793"/>
      <c r="B97" s="910" t="s">
        <v>854</v>
      </c>
      <c r="C97" s="794"/>
      <c r="D97" s="942" t="s">
        <v>1129</v>
      </c>
      <c r="E97" s="796"/>
    </row>
    <row r="98" spans="1:5" s="927" customFormat="1" ht="5.25" x14ac:dyDescent="0.25">
      <c r="A98" s="924"/>
      <c r="B98" s="555"/>
      <c r="C98" s="557"/>
      <c r="D98" s="925"/>
      <c r="E98" s="926"/>
    </row>
    <row r="99" spans="1:5" s="797" customFormat="1" x14ac:dyDescent="0.25">
      <c r="A99" s="793"/>
      <c r="B99" s="910" t="s">
        <v>855</v>
      </c>
      <c r="C99" s="794"/>
      <c r="D99" s="942" t="s">
        <v>552</v>
      </c>
      <c r="E99" s="796"/>
    </row>
    <row r="100" spans="1:5" s="927" customFormat="1" ht="5.25" x14ac:dyDescent="0.25">
      <c r="A100" s="924"/>
      <c r="B100" s="555"/>
      <c r="C100" s="557"/>
      <c r="D100" s="925"/>
      <c r="E100" s="926"/>
    </row>
    <row r="101" spans="1:5" s="797" customFormat="1" ht="30" x14ac:dyDescent="0.25">
      <c r="A101" s="793"/>
      <c r="B101" s="910" t="s">
        <v>856</v>
      </c>
      <c r="C101" s="794"/>
      <c r="D101" s="942" t="s">
        <v>1130</v>
      </c>
      <c r="E101" s="796"/>
    </row>
    <row r="102" spans="1:5" s="927" customFormat="1" ht="5.25" x14ac:dyDescent="0.25">
      <c r="A102" s="924"/>
      <c r="B102" s="555"/>
      <c r="C102" s="557"/>
      <c r="D102" s="925"/>
      <c r="E102" s="926"/>
    </row>
    <row r="103" spans="1:5" s="923" customFormat="1" ht="29.45" customHeight="1" x14ac:dyDescent="0.25">
      <c r="A103" s="920"/>
      <c r="B103" s="910">
        <v>26</v>
      </c>
      <c r="C103" s="61"/>
      <c r="D103" s="921" t="s">
        <v>596</v>
      </c>
      <c r="E103" s="922"/>
    </row>
    <row r="104" spans="1:5" s="927" customFormat="1" ht="5.25" x14ac:dyDescent="0.25">
      <c r="A104" s="924"/>
      <c r="B104" s="555"/>
      <c r="C104" s="557"/>
      <c r="D104" s="925"/>
      <c r="E104" s="926"/>
    </row>
    <row r="105" spans="1:5" s="797" customFormat="1" ht="30.6" customHeight="1" x14ac:dyDescent="0.25">
      <c r="A105" s="793"/>
      <c r="B105" s="879" t="s">
        <v>533</v>
      </c>
      <c r="C105" s="794"/>
      <c r="D105" s="919" t="s">
        <v>1253</v>
      </c>
      <c r="E105" s="796"/>
    </row>
    <row r="106" spans="1:5" s="927" customFormat="1" ht="5.25" x14ac:dyDescent="0.25">
      <c r="A106" s="924"/>
      <c r="B106" s="555"/>
      <c r="C106" s="557"/>
      <c r="D106" s="925"/>
      <c r="E106" s="926"/>
    </row>
    <row r="107" spans="1:5" s="797" customFormat="1" x14ac:dyDescent="0.25">
      <c r="A107" s="793"/>
      <c r="B107" s="910" t="s">
        <v>857</v>
      </c>
      <c r="C107" s="794"/>
      <c r="D107" s="942" t="s">
        <v>1131</v>
      </c>
      <c r="E107" s="796"/>
    </row>
    <row r="108" spans="1:5" s="927" customFormat="1" ht="5.25" x14ac:dyDescent="0.25">
      <c r="A108" s="924"/>
      <c r="B108" s="555"/>
      <c r="C108" s="557"/>
      <c r="D108" s="925"/>
      <c r="E108" s="926"/>
    </row>
    <row r="109" spans="1:5" s="797" customFormat="1" x14ac:dyDescent="0.25">
      <c r="A109" s="793"/>
      <c r="B109" s="910" t="s">
        <v>858</v>
      </c>
      <c r="C109" s="794"/>
      <c r="D109" s="942" t="s">
        <v>597</v>
      </c>
      <c r="E109" s="796"/>
    </row>
    <row r="110" spans="1:5" s="927" customFormat="1" ht="5.25" x14ac:dyDescent="0.25">
      <c r="A110" s="924"/>
      <c r="B110" s="557"/>
      <c r="C110" s="557"/>
      <c r="D110" s="925"/>
      <c r="E110" s="926"/>
    </row>
    <row r="111" spans="1:5" s="797" customFormat="1" x14ac:dyDescent="0.25">
      <c r="A111" s="793"/>
      <c r="B111" s="910" t="s">
        <v>859</v>
      </c>
      <c r="C111" s="794"/>
      <c r="D111" s="942" t="s">
        <v>598</v>
      </c>
      <c r="E111" s="796"/>
    </row>
    <row r="112" spans="1:5" s="927" customFormat="1" ht="5.25" x14ac:dyDescent="0.25">
      <c r="A112" s="924"/>
      <c r="B112" s="555"/>
      <c r="C112" s="557"/>
      <c r="D112" s="925"/>
      <c r="E112" s="926"/>
    </row>
    <row r="113" spans="1:5" s="797" customFormat="1" x14ac:dyDescent="0.25">
      <c r="A113" s="793"/>
      <c r="B113" s="910" t="s">
        <v>860</v>
      </c>
      <c r="C113" s="794"/>
      <c r="D113" s="942" t="s">
        <v>1132</v>
      </c>
      <c r="E113" s="796"/>
    </row>
    <row r="114" spans="1:5" s="927" customFormat="1" ht="5.25" x14ac:dyDescent="0.25">
      <c r="A114" s="924"/>
      <c r="B114" s="555"/>
      <c r="C114" s="557"/>
      <c r="D114" s="925"/>
      <c r="E114" s="926"/>
    </row>
    <row r="115" spans="1:5" s="797" customFormat="1" x14ac:dyDescent="0.25">
      <c r="A115" s="793"/>
      <c r="B115" s="910" t="s">
        <v>871</v>
      </c>
      <c r="C115" s="794"/>
      <c r="D115" s="942" t="s">
        <v>599</v>
      </c>
      <c r="E115" s="796"/>
    </row>
    <row r="116" spans="1:5" s="927" customFormat="1" ht="5.25" x14ac:dyDescent="0.25">
      <c r="A116" s="924"/>
      <c r="B116" s="914"/>
      <c r="C116" s="557"/>
      <c r="D116" s="925"/>
      <c r="E116" s="926"/>
    </row>
    <row r="117" spans="1:5" s="797" customFormat="1" x14ac:dyDescent="0.25">
      <c r="A117" s="793"/>
      <c r="B117" s="910" t="s">
        <v>948</v>
      </c>
      <c r="C117" s="794"/>
      <c r="D117" s="942" t="s">
        <v>1133</v>
      </c>
      <c r="E117" s="796"/>
    </row>
    <row r="118" spans="1:5" s="927" customFormat="1" ht="5.25" x14ac:dyDescent="0.25">
      <c r="A118" s="924"/>
      <c r="B118" s="555"/>
      <c r="C118" s="557"/>
      <c r="D118" s="925"/>
      <c r="E118" s="926"/>
    </row>
    <row r="119" spans="1:5" s="923" customFormat="1" x14ac:dyDescent="0.25">
      <c r="A119" s="920"/>
      <c r="B119" s="910">
        <v>27</v>
      </c>
      <c r="C119" s="61"/>
      <c r="D119" s="921" t="s">
        <v>291</v>
      </c>
      <c r="E119" s="922"/>
    </row>
    <row r="120" spans="1:5" s="927" customFormat="1" ht="5.25" x14ac:dyDescent="0.25">
      <c r="A120" s="924"/>
      <c r="B120" s="557"/>
      <c r="C120" s="557"/>
      <c r="D120" s="925"/>
      <c r="E120" s="926"/>
    </row>
    <row r="121" spans="1:5" s="923" customFormat="1" ht="30.6" customHeight="1" x14ac:dyDescent="0.25">
      <c r="A121" s="920"/>
      <c r="B121" s="910">
        <v>28</v>
      </c>
      <c r="C121" s="61"/>
      <c r="D121" s="921" t="s">
        <v>646</v>
      </c>
      <c r="E121" s="922"/>
    </row>
    <row r="122" spans="1:5" s="927" customFormat="1" ht="5.25" x14ac:dyDescent="0.25">
      <c r="A122" s="924"/>
      <c r="B122" s="555"/>
      <c r="C122" s="557"/>
      <c r="D122" s="925"/>
      <c r="E122" s="926"/>
    </row>
    <row r="123" spans="1:5" s="797" customFormat="1" ht="30" x14ac:dyDescent="0.25">
      <c r="A123" s="793"/>
      <c r="B123" s="879" t="s">
        <v>861</v>
      </c>
      <c r="C123" s="794"/>
      <c r="D123" s="919" t="s">
        <v>1050</v>
      </c>
      <c r="E123" s="796"/>
    </row>
    <row r="124" spans="1:5" s="927" customFormat="1" ht="5.25" x14ac:dyDescent="0.25">
      <c r="A124" s="924"/>
      <c r="B124" s="555"/>
      <c r="C124" s="557"/>
      <c r="D124" s="925"/>
      <c r="E124" s="926"/>
    </row>
    <row r="125" spans="1:5" s="797" customFormat="1" ht="30" x14ac:dyDescent="0.25">
      <c r="A125" s="793"/>
      <c r="B125" s="879" t="s">
        <v>949</v>
      </c>
      <c r="C125" s="794"/>
      <c r="D125" s="919" t="s">
        <v>951</v>
      </c>
      <c r="E125" s="796"/>
    </row>
    <row r="126" spans="1:5" s="927" customFormat="1" ht="5.45" hidden="1" customHeight="1" outlineLevel="1" x14ac:dyDescent="0.3">
      <c r="A126" s="924"/>
      <c r="B126" s="555"/>
      <c r="C126" s="557"/>
      <c r="D126" s="925"/>
      <c r="E126" s="926"/>
    </row>
    <row r="127" spans="1:5" s="923" customFormat="1" ht="115.15" hidden="1" customHeight="1" outlineLevel="1" x14ac:dyDescent="0.3">
      <c r="A127" s="920"/>
      <c r="B127" s="913" t="s">
        <v>950</v>
      </c>
      <c r="C127" s="61"/>
      <c r="D127" s="795" t="s">
        <v>1134</v>
      </c>
      <c r="E127" s="922"/>
    </row>
    <row r="128" spans="1:5" s="927" customFormat="1" ht="2.4500000000000002" customHeight="1" collapsed="1" x14ac:dyDescent="0.25">
      <c r="A128" s="924"/>
      <c r="B128" s="555"/>
      <c r="C128" s="557"/>
      <c r="D128" s="925"/>
      <c r="E128" s="926"/>
    </row>
    <row r="129" spans="1:5" s="927" customFormat="1" ht="132.6" customHeight="1" x14ac:dyDescent="0.25">
      <c r="A129" s="924"/>
      <c r="B129" s="910">
        <v>29</v>
      </c>
      <c r="C129" s="61"/>
      <c r="D129" s="921" t="s">
        <v>1160</v>
      </c>
      <c r="E129" s="922"/>
    </row>
    <row r="130" spans="1:5" s="927" customFormat="1" ht="5.25" x14ac:dyDescent="0.25">
      <c r="A130" s="924"/>
      <c r="B130" s="555"/>
      <c r="C130" s="557"/>
      <c r="D130" s="925"/>
      <c r="E130" s="926"/>
    </row>
    <row r="131" spans="1:5" s="923" customFormat="1" ht="76.900000000000006" customHeight="1" x14ac:dyDescent="0.25">
      <c r="A131" s="920"/>
      <c r="B131" s="910">
        <v>30</v>
      </c>
      <c r="C131" s="61"/>
      <c r="D131" s="944" t="s">
        <v>1152</v>
      </c>
      <c r="E131" s="922"/>
    </row>
    <row r="132" spans="1:5" s="927" customFormat="1" ht="5.25" x14ac:dyDescent="0.25">
      <c r="A132" s="924"/>
      <c r="B132" s="555"/>
      <c r="C132" s="557"/>
      <c r="D132" s="925"/>
      <c r="E132" s="926"/>
    </row>
    <row r="133" spans="1:5" s="923" customFormat="1" ht="31.15" customHeight="1" x14ac:dyDescent="0.25">
      <c r="A133" s="920"/>
      <c r="B133" s="910">
        <v>31</v>
      </c>
      <c r="C133" s="61"/>
      <c r="D133" s="921" t="s">
        <v>1051</v>
      </c>
      <c r="E133" s="922"/>
    </row>
    <row r="134" spans="1:5" s="927" customFormat="1" ht="5.25" x14ac:dyDescent="0.25">
      <c r="A134" s="924"/>
      <c r="B134" s="555"/>
      <c r="C134" s="557"/>
      <c r="D134" s="925"/>
      <c r="E134" s="926"/>
    </row>
    <row r="135" spans="1:5" s="923" customFormat="1" ht="61.15" customHeight="1" x14ac:dyDescent="0.25">
      <c r="A135" s="920"/>
      <c r="B135" s="910">
        <v>32</v>
      </c>
      <c r="C135" s="61"/>
      <c r="D135" s="921" t="s">
        <v>1254</v>
      </c>
      <c r="E135" s="922"/>
    </row>
    <row r="136" spans="1:5" s="927" customFormat="1" ht="5.25" x14ac:dyDescent="0.25">
      <c r="A136" s="924"/>
      <c r="B136" s="555"/>
      <c r="C136" s="557"/>
      <c r="D136" s="925"/>
      <c r="E136" s="926"/>
    </row>
    <row r="137" spans="1:5" s="923" customFormat="1" ht="30" customHeight="1" x14ac:dyDescent="0.25">
      <c r="A137" s="920"/>
      <c r="B137" s="910">
        <v>33</v>
      </c>
      <c r="C137" s="61"/>
      <c r="D137" s="921" t="s">
        <v>1052</v>
      </c>
      <c r="E137" s="922"/>
    </row>
    <row r="138" spans="1:5" s="927" customFormat="1" ht="5.25" x14ac:dyDescent="0.25">
      <c r="A138" s="924"/>
      <c r="B138" s="555"/>
      <c r="C138" s="557"/>
      <c r="D138" s="925"/>
      <c r="E138" s="926"/>
    </row>
    <row r="139" spans="1:5" s="797" customFormat="1" ht="60" x14ac:dyDescent="0.25">
      <c r="A139" s="793"/>
      <c r="B139" s="915" t="s">
        <v>997</v>
      </c>
      <c r="C139" s="794"/>
      <c r="D139" s="919" t="s">
        <v>1135</v>
      </c>
      <c r="E139" s="796"/>
    </row>
    <row r="140" spans="1:5" s="927" customFormat="1" ht="5.25" x14ac:dyDescent="0.25">
      <c r="A140" s="924"/>
      <c r="B140" s="555"/>
      <c r="C140" s="557"/>
      <c r="D140" s="1075"/>
      <c r="E140" s="926"/>
    </row>
    <row r="141" spans="1:5" s="923" customFormat="1" x14ac:dyDescent="0.25">
      <c r="A141" s="920"/>
      <c r="B141" s="910">
        <v>34</v>
      </c>
      <c r="C141" s="61"/>
      <c r="D141" s="921" t="s">
        <v>292</v>
      </c>
      <c r="E141" s="922"/>
    </row>
    <row r="142" spans="1:5" s="941" customFormat="1" ht="6" x14ac:dyDescent="0.25">
      <c r="A142" s="938"/>
      <c r="B142" s="559"/>
      <c r="C142" s="559"/>
      <c r="D142" s="945"/>
      <c r="E142" s="940"/>
    </row>
    <row r="143" spans="1:5" s="923" customFormat="1" x14ac:dyDescent="0.25">
      <c r="A143" s="920"/>
      <c r="B143" s="910">
        <v>35</v>
      </c>
      <c r="C143" s="61"/>
      <c r="D143" s="921" t="s">
        <v>375</v>
      </c>
      <c r="E143" s="922"/>
    </row>
    <row r="144" spans="1:5" s="941" customFormat="1" ht="6" x14ac:dyDescent="0.25">
      <c r="A144" s="938"/>
      <c r="B144" s="559"/>
      <c r="C144" s="559"/>
      <c r="D144" s="945"/>
      <c r="E144" s="940"/>
    </row>
    <row r="145" spans="1:5" s="923" customFormat="1" x14ac:dyDescent="0.25">
      <c r="A145" s="920"/>
      <c r="B145" s="910">
        <v>36</v>
      </c>
      <c r="C145" s="61"/>
      <c r="D145" s="921" t="s">
        <v>293</v>
      </c>
      <c r="E145" s="922"/>
    </row>
    <row r="146" spans="1:5" s="927" customFormat="1" ht="5.25" x14ac:dyDescent="0.25">
      <c r="A146" s="924"/>
      <c r="B146" s="555"/>
      <c r="C146" s="557"/>
      <c r="D146" s="925"/>
      <c r="E146" s="926"/>
    </row>
    <row r="147" spans="1:5" s="923" customFormat="1" x14ac:dyDescent="0.25">
      <c r="A147" s="920"/>
      <c r="B147" s="910">
        <v>37</v>
      </c>
      <c r="C147" s="61"/>
      <c r="D147" s="921" t="s">
        <v>602</v>
      </c>
      <c r="E147" s="922"/>
    </row>
    <row r="148" spans="1:5" s="927" customFormat="1" ht="5.25" x14ac:dyDescent="0.25">
      <c r="A148" s="924"/>
      <c r="B148" s="555"/>
      <c r="C148" s="557"/>
      <c r="D148" s="925"/>
      <c r="E148" s="926"/>
    </row>
    <row r="149" spans="1:5" s="923" customFormat="1" ht="69" customHeight="1" x14ac:dyDescent="0.25">
      <c r="A149" s="920"/>
      <c r="B149" s="879" t="s">
        <v>869</v>
      </c>
      <c r="C149" s="61"/>
      <c r="D149" s="919" t="s">
        <v>1136</v>
      </c>
      <c r="E149" s="922"/>
    </row>
    <row r="150" spans="1:5" s="941" customFormat="1" ht="6" x14ac:dyDescent="0.25">
      <c r="A150" s="938"/>
      <c r="B150" s="558"/>
      <c r="C150" s="559"/>
      <c r="D150" s="945"/>
      <c r="E150" s="940"/>
    </row>
    <row r="151" spans="1:5" s="797" customFormat="1" ht="31.9" hidden="1" customHeight="1" outlineLevel="1" x14ac:dyDescent="0.3">
      <c r="A151" s="793"/>
      <c r="B151" s="913" t="s">
        <v>968</v>
      </c>
      <c r="C151" s="794"/>
      <c r="D151" s="795" t="s">
        <v>1138</v>
      </c>
      <c r="E151" s="796"/>
    </row>
    <row r="152" spans="1:5" s="941" customFormat="1" ht="3" customHeight="1" collapsed="1" x14ac:dyDescent="0.25">
      <c r="A152" s="938"/>
      <c r="B152" s="558"/>
      <c r="C152" s="559"/>
      <c r="D152" s="945"/>
      <c r="E152" s="940"/>
    </row>
    <row r="153" spans="1:5" s="923" customFormat="1" x14ac:dyDescent="0.25">
      <c r="A153" s="920"/>
      <c r="B153" s="910">
        <v>38</v>
      </c>
      <c r="C153" s="61"/>
      <c r="D153" s="921" t="s">
        <v>294</v>
      </c>
      <c r="E153" s="922"/>
    </row>
    <row r="154" spans="1:5" s="950" customFormat="1" ht="6" x14ac:dyDescent="0.25">
      <c r="A154" s="946"/>
      <c r="B154" s="904"/>
      <c r="C154" s="947"/>
      <c r="D154" s="948"/>
      <c r="E154" s="949"/>
    </row>
    <row r="155" spans="1:5" s="923" customFormat="1" ht="72.599999999999994" customHeight="1" x14ac:dyDescent="0.25">
      <c r="A155" s="920"/>
      <c r="B155" s="879" t="s">
        <v>522</v>
      </c>
      <c r="C155" s="61"/>
      <c r="D155" s="919" t="s">
        <v>1207</v>
      </c>
      <c r="E155" s="922"/>
    </row>
    <row r="156" spans="1:5" s="927" customFormat="1" ht="4.1500000000000004" hidden="1" outlineLevel="1" x14ac:dyDescent="0.3">
      <c r="A156" s="924"/>
      <c r="B156" s="555"/>
      <c r="C156" s="557"/>
      <c r="D156" s="925"/>
      <c r="E156" s="926"/>
    </row>
    <row r="157" spans="1:5" s="797" customFormat="1" ht="46.15" hidden="1" customHeight="1" outlineLevel="1" x14ac:dyDescent="0.3">
      <c r="A157" s="793"/>
      <c r="B157" s="913" t="s">
        <v>862</v>
      </c>
      <c r="C157" s="794"/>
      <c r="D157" s="795" t="s">
        <v>1137</v>
      </c>
      <c r="E157" s="796"/>
    </row>
    <row r="158" spans="1:5" s="927" customFormat="1" ht="5.25" collapsed="1" x14ac:dyDescent="0.25">
      <c r="A158" s="924"/>
      <c r="B158" s="555"/>
      <c r="C158" s="557"/>
      <c r="D158" s="925"/>
      <c r="E158" s="926"/>
    </row>
    <row r="159" spans="1:5" s="923" customFormat="1" ht="63.6" customHeight="1" x14ac:dyDescent="0.25">
      <c r="A159" s="920"/>
      <c r="B159" s="879">
        <v>39</v>
      </c>
      <c r="C159" s="61"/>
      <c r="D159" s="919" t="s">
        <v>1208</v>
      </c>
      <c r="E159" s="922"/>
    </row>
    <row r="160" spans="1:5" s="927" customFormat="1" ht="4.1500000000000004" hidden="1" outlineLevel="1" x14ac:dyDescent="0.3">
      <c r="A160" s="924"/>
      <c r="B160" s="555"/>
      <c r="C160" s="557"/>
      <c r="D160" s="925"/>
      <c r="E160" s="926"/>
    </row>
    <row r="161" spans="1:5" s="797" customFormat="1" ht="14.45" hidden="1" outlineLevel="1" x14ac:dyDescent="0.3">
      <c r="A161" s="793"/>
      <c r="B161" s="913" t="s">
        <v>972</v>
      </c>
      <c r="C161" s="794"/>
      <c r="D161" s="795" t="s">
        <v>1053</v>
      </c>
      <c r="E161" s="796"/>
    </row>
    <row r="162" spans="1:5" s="927" customFormat="1" ht="5.25" collapsed="1" x14ac:dyDescent="0.25">
      <c r="A162" s="924"/>
      <c r="B162" s="555"/>
      <c r="C162" s="557"/>
      <c r="D162" s="925"/>
      <c r="E162" s="926"/>
    </row>
    <row r="163" spans="1:5" s="923" customFormat="1" ht="30" x14ac:dyDescent="0.25">
      <c r="A163" s="920"/>
      <c r="B163" s="879" t="s">
        <v>973</v>
      </c>
      <c r="C163" s="61"/>
      <c r="D163" s="919" t="s">
        <v>998</v>
      </c>
      <c r="E163" s="922"/>
    </row>
    <row r="164" spans="1:5" s="927" customFormat="1" ht="4.1500000000000004" hidden="1" outlineLevel="1" x14ac:dyDescent="0.3">
      <c r="A164" s="924"/>
      <c r="B164" s="555"/>
      <c r="C164" s="557"/>
      <c r="D164" s="925"/>
      <c r="E164" s="926"/>
    </row>
    <row r="165" spans="1:5" s="797" customFormat="1" ht="63" hidden="1" customHeight="1" outlineLevel="1" x14ac:dyDescent="0.3">
      <c r="A165" s="793"/>
      <c r="B165" s="913" t="s">
        <v>974</v>
      </c>
      <c r="C165" s="794"/>
      <c r="D165" s="795" t="s">
        <v>1139</v>
      </c>
      <c r="E165" s="796"/>
    </row>
    <row r="166" spans="1:5" s="927" customFormat="1" ht="5.25" collapsed="1" x14ac:dyDescent="0.25">
      <c r="A166" s="924"/>
      <c r="B166" s="555"/>
      <c r="C166" s="557"/>
      <c r="D166" s="925"/>
      <c r="E166" s="926"/>
    </row>
    <row r="167" spans="1:5" s="923" customFormat="1" ht="44.45" customHeight="1" x14ac:dyDescent="0.25">
      <c r="A167" s="920"/>
      <c r="B167" s="879">
        <v>40</v>
      </c>
      <c r="C167" s="61"/>
      <c r="D167" s="919" t="s">
        <v>1140</v>
      </c>
      <c r="E167" s="922"/>
    </row>
    <row r="168" spans="1:5" s="927" customFormat="1" ht="4.1500000000000004" hidden="1" outlineLevel="1" x14ac:dyDescent="0.3">
      <c r="A168" s="924"/>
      <c r="B168" s="555"/>
      <c r="C168" s="557"/>
      <c r="D168" s="925"/>
      <c r="E168" s="926"/>
    </row>
    <row r="169" spans="1:5" s="797" customFormat="1" ht="28.9" hidden="1" outlineLevel="1" x14ac:dyDescent="0.3">
      <c r="A169" s="793"/>
      <c r="B169" s="913" t="s">
        <v>863</v>
      </c>
      <c r="C169" s="794"/>
      <c r="D169" s="795" t="s">
        <v>1054</v>
      </c>
      <c r="E169" s="796"/>
    </row>
    <row r="170" spans="1:5" s="927" customFormat="1" ht="6" customHeight="1" collapsed="1" x14ac:dyDescent="0.25">
      <c r="A170" s="924"/>
      <c r="B170" s="555"/>
      <c r="C170" s="557"/>
      <c r="D170" s="925"/>
      <c r="E170" s="926"/>
    </row>
    <row r="171" spans="1:5" s="797" customFormat="1" ht="58.9" hidden="1" customHeight="1" outlineLevel="1" x14ac:dyDescent="0.3">
      <c r="A171" s="793"/>
      <c r="B171" s="913" t="s">
        <v>975</v>
      </c>
      <c r="C171" s="794"/>
      <c r="D171" s="795" t="s">
        <v>1144</v>
      </c>
      <c r="E171" s="796"/>
    </row>
    <row r="172" spans="1:5" s="927" customFormat="1" ht="4.9000000000000004" hidden="1" customHeight="1" outlineLevel="1" x14ac:dyDescent="0.3">
      <c r="A172" s="924"/>
      <c r="B172" s="555" t="s">
        <v>999</v>
      </c>
      <c r="C172" s="557"/>
      <c r="D172" s="925"/>
      <c r="E172" s="926"/>
    </row>
    <row r="173" spans="1:5" s="797" customFormat="1" ht="28.15" hidden="1" customHeight="1" outlineLevel="1" x14ac:dyDescent="0.3">
      <c r="A173" s="793"/>
      <c r="B173" s="913" t="s">
        <v>976</v>
      </c>
      <c r="C173" s="794"/>
      <c r="D173" s="795" t="s">
        <v>1125</v>
      </c>
      <c r="E173" s="796"/>
    </row>
    <row r="174" spans="1:5" s="927" customFormat="1" ht="4.9000000000000004" hidden="1" customHeight="1" outlineLevel="1" x14ac:dyDescent="0.3">
      <c r="A174" s="924"/>
      <c r="B174" s="555"/>
      <c r="C174" s="557"/>
      <c r="D174" s="925"/>
      <c r="E174" s="926"/>
    </row>
    <row r="175" spans="1:5" s="797" customFormat="1" ht="14.45" hidden="1" outlineLevel="1" x14ac:dyDescent="0.3">
      <c r="A175" s="793"/>
      <c r="B175" s="913" t="s">
        <v>977</v>
      </c>
      <c r="C175" s="794"/>
      <c r="D175" s="795" t="s">
        <v>872</v>
      </c>
      <c r="E175" s="796"/>
    </row>
    <row r="176" spans="1:5" s="927" customFormat="1" ht="4.9000000000000004" hidden="1" customHeight="1" outlineLevel="1" x14ac:dyDescent="0.3">
      <c r="A176" s="924"/>
      <c r="B176" s="555"/>
      <c r="C176" s="557"/>
      <c r="D176" s="925"/>
      <c r="E176" s="926"/>
    </row>
    <row r="177" spans="1:5" s="797" customFormat="1" ht="28.15" hidden="1" customHeight="1" outlineLevel="1" x14ac:dyDescent="0.3">
      <c r="A177" s="793"/>
      <c r="B177" s="913" t="s">
        <v>978</v>
      </c>
      <c r="C177" s="794"/>
      <c r="D177" s="795" t="s">
        <v>1145</v>
      </c>
      <c r="E177" s="796"/>
    </row>
    <row r="178" spans="1:5" s="927" customFormat="1" ht="4.9000000000000004" hidden="1" customHeight="1" outlineLevel="1" x14ac:dyDescent="0.3">
      <c r="A178" s="924"/>
      <c r="B178" s="555"/>
      <c r="C178" s="557"/>
      <c r="D178" s="925"/>
      <c r="E178" s="926"/>
    </row>
    <row r="179" spans="1:5" s="797" customFormat="1" ht="14.45" hidden="1" outlineLevel="1" x14ac:dyDescent="0.3">
      <c r="A179" s="793"/>
      <c r="B179" s="913" t="s">
        <v>979</v>
      </c>
      <c r="C179" s="794"/>
      <c r="D179" s="795" t="s">
        <v>1055</v>
      </c>
      <c r="E179" s="796"/>
    </row>
    <row r="180" spans="1:5" s="927" customFormat="1" ht="4.9000000000000004" hidden="1" customHeight="1" outlineLevel="1" x14ac:dyDescent="0.3">
      <c r="A180" s="924"/>
      <c r="B180" s="555"/>
      <c r="C180" s="557"/>
      <c r="D180" s="925"/>
      <c r="E180" s="926"/>
    </row>
    <row r="181" spans="1:5" s="797" customFormat="1" ht="30.6" hidden="1" customHeight="1" outlineLevel="1" x14ac:dyDescent="0.3">
      <c r="A181" s="793"/>
      <c r="B181" s="913" t="s">
        <v>982</v>
      </c>
      <c r="C181" s="794"/>
      <c r="D181" s="795" t="s">
        <v>1141</v>
      </c>
      <c r="E181" s="796"/>
    </row>
    <row r="182" spans="1:5" s="927" customFormat="1" ht="4.9000000000000004" hidden="1" customHeight="1" outlineLevel="1" x14ac:dyDescent="0.3">
      <c r="A182" s="924"/>
      <c r="B182" s="555"/>
      <c r="C182" s="557"/>
      <c r="D182" s="925"/>
      <c r="E182" s="926"/>
    </row>
    <row r="183" spans="1:5" s="923" customFormat="1" ht="107.45" customHeight="1" collapsed="1" x14ac:dyDescent="0.25">
      <c r="A183" s="920"/>
      <c r="B183" s="910">
        <v>41</v>
      </c>
      <c r="C183" s="61"/>
      <c r="D183" s="921" t="s">
        <v>1255</v>
      </c>
      <c r="E183" s="922"/>
    </row>
    <row r="184" spans="1:5" s="927" customFormat="1" ht="5.25" x14ac:dyDescent="0.25">
      <c r="A184" s="924"/>
      <c r="B184" s="555"/>
      <c r="C184" s="557"/>
      <c r="D184" s="925"/>
      <c r="E184" s="926"/>
    </row>
    <row r="185" spans="1:5" s="923" customFormat="1" ht="33.6" customHeight="1" x14ac:dyDescent="0.25">
      <c r="A185" s="920"/>
      <c r="B185" s="910">
        <v>42</v>
      </c>
      <c r="C185" s="61"/>
      <c r="D185" s="921" t="s">
        <v>1126</v>
      </c>
      <c r="E185" s="922"/>
    </row>
    <row r="186" spans="1:5" s="927" customFormat="1" ht="5.25" x14ac:dyDescent="0.25">
      <c r="A186" s="924"/>
      <c r="B186" s="555"/>
      <c r="C186" s="557"/>
      <c r="D186" s="925"/>
      <c r="E186" s="926"/>
    </row>
    <row r="187" spans="1:5" s="923" customFormat="1" ht="42" customHeight="1" x14ac:dyDescent="0.25">
      <c r="A187" s="920"/>
      <c r="B187" s="879" t="s">
        <v>970</v>
      </c>
      <c r="C187" s="61"/>
      <c r="D187" s="919" t="s">
        <v>1056</v>
      </c>
      <c r="E187" s="922"/>
    </row>
    <row r="188" spans="1:5" s="932" customFormat="1" ht="6" hidden="1" customHeight="1" outlineLevel="1" x14ac:dyDescent="0.3">
      <c r="A188" s="928"/>
      <c r="B188" s="560"/>
      <c r="C188" s="929"/>
      <c r="D188" s="943"/>
      <c r="E188" s="931"/>
    </row>
    <row r="189" spans="1:5" s="797" customFormat="1" ht="30.6" hidden="1" customHeight="1" outlineLevel="1" x14ac:dyDescent="0.3">
      <c r="A189" s="793"/>
      <c r="B189" s="913" t="s">
        <v>971</v>
      </c>
      <c r="C189" s="794"/>
      <c r="D189" s="795" t="s">
        <v>603</v>
      </c>
      <c r="E189" s="796"/>
    </row>
    <row r="190" spans="1:5" s="923" customFormat="1" ht="5.45" customHeight="1" collapsed="1" x14ac:dyDescent="0.25">
      <c r="A190" s="920"/>
      <c r="B190" s="61"/>
      <c r="C190" s="61"/>
      <c r="D190" s="951"/>
      <c r="E190" s="922"/>
    </row>
    <row r="191" spans="1:5" s="923" customFormat="1" ht="94.9" customHeight="1" x14ac:dyDescent="0.25">
      <c r="A191" s="920"/>
      <c r="B191" s="910">
        <v>43</v>
      </c>
      <c r="C191" s="61"/>
      <c r="D191" s="921" t="s">
        <v>1209</v>
      </c>
      <c r="E191" s="922"/>
    </row>
    <row r="192" spans="1:5" s="927" customFormat="1" ht="5.25" x14ac:dyDescent="0.25">
      <c r="A192" s="924"/>
      <c r="B192" s="555"/>
      <c r="C192" s="557"/>
      <c r="D192" s="925"/>
      <c r="E192" s="926"/>
    </row>
    <row r="193" spans="1:5" s="923" customFormat="1" ht="17.25" x14ac:dyDescent="0.25">
      <c r="A193" s="920"/>
      <c r="B193" s="879">
        <v>44</v>
      </c>
      <c r="C193" s="61"/>
      <c r="D193" s="919" t="s">
        <v>1000</v>
      </c>
      <c r="E193" s="922"/>
    </row>
    <row r="194" spans="1:5" s="927" customFormat="1" ht="4.1500000000000004" hidden="1" outlineLevel="1" x14ac:dyDescent="0.3">
      <c r="A194" s="924"/>
      <c r="B194" s="555"/>
      <c r="C194" s="557"/>
      <c r="D194" s="925"/>
      <c r="E194" s="926"/>
    </row>
    <row r="195" spans="1:5" s="923" customFormat="1" ht="42.6" hidden="1" customHeight="1" outlineLevel="1" x14ac:dyDescent="0.3">
      <c r="A195" s="920"/>
      <c r="B195" s="913" t="s">
        <v>985</v>
      </c>
      <c r="C195" s="61"/>
      <c r="D195" s="952" t="s">
        <v>1142</v>
      </c>
      <c r="E195" s="922"/>
    </row>
    <row r="196" spans="1:5" s="927" customFormat="1" ht="4.1500000000000004" customHeight="1" collapsed="1" x14ac:dyDescent="0.25">
      <c r="A196" s="924"/>
      <c r="B196" s="555"/>
      <c r="C196" s="557"/>
      <c r="D196" s="925"/>
      <c r="E196" s="926"/>
    </row>
    <row r="197" spans="1:5" s="956" customFormat="1" ht="93.6" customHeight="1" x14ac:dyDescent="0.25">
      <c r="A197" s="953"/>
      <c r="B197" s="879" t="s">
        <v>986</v>
      </c>
      <c r="C197" s="954"/>
      <c r="D197" s="919" t="s">
        <v>1161</v>
      </c>
      <c r="E197" s="955"/>
    </row>
    <row r="198" spans="1:5" s="927" customFormat="1" ht="4.1500000000000004" customHeight="1" x14ac:dyDescent="0.25">
      <c r="A198" s="924"/>
      <c r="B198" s="555"/>
      <c r="C198" s="557"/>
      <c r="D198" s="925"/>
      <c r="E198" s="926"/>
    </row>
    <row r="199" spans="1:5" s="956" customFormat="1" ht="70.150000000000006" customHeight="1" x14ac:dyDescent="0.25">
      <c r="A199" s="953"/>
      <c r="B199" s="915" t="s">
        <v>1002</v>
      </c>
      <c r="C199" s="954"/>
      <c r="D199" s="942" t="s">
        <v>1057</v>
      </c>
      <c r="E199" s="955"/>
    </row>
    <row r="200" spans="1:5" s="927" customFormat="1" ht="4.1500000000000004" customHeight="1" x14ac:dyDescent="0.25">
      <c r="A200" s="924"/>
      <c r="B200" s="555"/>
      <c r="C200" s="557"/>
      <c r="D200" s="925"/>
      <c r="E200" s="926"/>
    </row>
    <row r="201" spans="1:5" s="923" customFormat="1" ht="61.15" customHeight="1" x14ac:dyDescent="0.25">
      <c r="A201" s="920"/>
      <c r="B201" s="910" t="s">
        <v>1001</v>
      </c>
      <c r="C201" s="61"/>
      <c r="D201" s="921" t="s">
        <v>1143</v>
      </c>
      <c r="E201" s="922"/>
    </row>
    <row r="202" spans="1:5" s="927" customFormat="1" ht="5.25" x14ac:dyDescent="0.25">
      <c r="A202" s="924"/>
      <c r="B202" s="555"/>
      <c r="C202" s="557"/>
      <c r="D202" s="925"/>
      <c r="E202" s="926"/>
    </row>
    <row r="203" spans="1:5" s="923" customFormat="1" x14ac:dyDescent="0.25">
      <c r="A203" s="920"/>
      <c r="B203" s="1113" t="s">
        <v>98</v>
      </c>
      <c r="C203" s="61"/>
      <c r="D203" s="61"/>
      <c r="E203" s="922"/>
    </row>
    <row r="204" spans="1:5" s="923" customFormat="1" ht="17.100000000000001" customHeight="1" x14ac:dyDescent="0.25">
      <c r="A204" s="920"/>
      <c r="B204" s="1133" t="s">
        <v>338</v>
      </c>
      <c r="C204" s="1133"/>
      <c r="D204" s="1133"/>
      <c r="E204" s="922"/>
    </row>
    <row r="205" spans="1:5" s="923" customFormat="1" ht="15" customHeight="1" x14ac:dyDescent="0.25">
      <c r="A205" s="920"/>
      <c r="B205" s="61" t="s">
        <v>99</v>
      </c>
      <c r="C205" s="1133" t="s">
        <v>1058</v>
      </c>
      <c r="D205" s="1133"/>
      <c r="E205" s="922"/>
    </row>
    <row r="206" spans="1:5" s="923" customFormat="1" ht="31.35" customHeight="1" x14ac:dyDescent="0.25">
      <c r="A206" s="920"/>
      <c r="B206" s="61" t="s">
        <v>100</v>
      </c>
      <c r="C206" s="1133" t="s">
        <v>647</v>
      </c>
      <c r="D206" s="1142"/>
      <c r="E206" s="922"/>
    </row>
    <row r="207" spans="1:5" s="927" customFormat="1" ht="5.25" x14ac:dyDescent="0.25">
      <c r="A207" s="924"/>
      <c r="B207" s="555"/>
      <c r="C207" s="557"/>
      <c r="D207" s="557"/>
      <c r="E207" s="926"/>
    </row>
    <row r="208" spans="1:5" s="923" customFormat="1" x14ac:dyDescent="0.25">
      <c r="A208" s="920"/>
      <c r="B208" s="1133" t="s">
        <v>101</v>
      </c>
      <c r="C208" s="1133"/>
      <c r="D208" s="1133"/>
      <c r="E208" s="922"/>
    </row>
    <row r="209" spans="1:5" s="5" customFormat="1" ht="6" thickBot="1" x14ac:dyDescent="0.2">
      <c r="A209" s="62"/>
      <c r="B209" s="63"/>
      <c r="C209" s="64"/>
      <c r="D209" s="64"/>
      <c r="E209" s="65"/>
    </row>
    <row r="210" spans="1:5" x14ac:dyDescent="0.25">
      <c r="B210" s="4"/>
    </row>
    <row r="211" spans="1:5" x14ac:dyDescent="0.25">
      <c r="B211" s="4"/>
    </row>
    <row r="212" spans="1:5" x14ac:dyDescent="0.25">
      <c r="B212" s="4"/>
    </row>
  </sheetData>
  <sheetProtection algorithmName="SHA-512" hashValue="yFBk2XJROrOfUeBpBfzsz9WT/iyimwvYbmsPEMUv+qJEsw/5GlujjR69AYmjnzGIKYISo98pT2Q/sgWBS7ZdRg==" saltValue="qMpt+sot5+bL+PfJfWjucg==" spinCount="100000" sheet="1" objects="1" scenarios="1" selectLockedCells="1"/>
  <customSheetViews>
    <customSheetView guid="{1405E1D2-975B-4B03-A0E7-6F59D2DB7D00}"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1"/>
    </customSheetView>
    <customSheetView guid="{750EDFD4-2501-4AC0-96DB-9119656394A9}"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2"/>
    </customSheetView>
  </customSheetViews>
  <mergeCells count="8">
    <mergeCell ref="B204:D204"/>
    <mergeCell ref="B208:D208"/>
    <mergeCell ref="C205:D205"/>
    <mergeCell ref="C2:D2"/>
    <mergeCell ref="B3:D3"/>
    <mergeCell ref="B5:D5"/>
    <mergeCell ref="C206:D206"/>
    <mergeCell ref="B7:D7"/>
  </mergeCells>
  <pageMargins left="0.35433070866141736" right="0.35433070866141736" top="0.35433070866141736" bottom="0.35433070866141736" header="0.31496062992125984" footer="0.31496062992125984"/>
  <pageSetup paperSize="9" scale="64" fitToHeight="0" orientation="landscap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499984740745262"/>
    <pageSetUpPr fitToPage="1"/>
  </sheetPr>
  <dimension ref="A1:P212"/>
  <sheetViews>
    <sheetView zoomScale="50" zoomScaleNormal="50" workbookViewId="0"/>
  </sheetViews>
  <sheetFormatPr defaultColWidth="0" defaultRowHeight="12.75" outlineLevelRow="1" x14ac:dyDescent="0.2"/>
  <cols>
    <col min="1" max="1" width="3" style="30" customWidth="1"/>
    <col min="2" max="2" width="4.85546875" style="30" customWidth="1"/>
    <col min="3" max="3" width="61.42578125" style="30" customWidth="1"/>
    <col min="4" max="4" width="48.28515625" style="30" customWidth="1"/>
    <col min="5" max="5" width="21.28515625" style="137" customWidth="1"/>
    <col min="6" max="6" width="2.7109375" style="30" customWidth="1"/>
    <col min="7" max="7" width="11.42578125" style="30" bestFit="1" customWidth="1"/>
    <col min="8" max="8" width="11.42578125" style="30" customWidth="1"/>
    <col min="9" max="9" width="11.85546875" style="30" customWidth="1"/>
    <col min="10" max="10" width="11.7109375" style="30" customWidth="1"/>
    <col min="11" max="13" width="11.28515625" style="30" customWidth="1"/>
    <col min="14" max="14" width="2.28515625" style="30" customWidth="1"/>
    <col min="15" max="15" width="94.28515625" style="155" customWidth="1"/>
    <col min="16" max="16" width="8.85546875" style="30" customWidth="1"/>
    <col min="17" max="16384" width="8.85546875" style="30" hidden="1"/>
  </cols>
  <sheetData>
    <row r="1" spans="1:15" ht="18.75" thickBot="1" x14ac:dyDescent="0.3">
      <c r="A1" s="130"/>
      <c r="B1" s="131"/>
      <c r="C1" s="735" t="s">
        <v>757</v>
      </c>
      <c r="D1" s="626" t="s">
        <v>709</v>
      </c>
      <c r="E1" s="482">
        <f>ScenarioNumber</f>
        <v>1</v>
      </c>
      <c r="F1" s="131"/>
      <c r="G1" s="726"/>
      <c r="H1" s="727"/>
      <c r="I1" s="727"/>
      <c r="J1" s="727" t="s">
        <v>759</v>
      </c>
      <c r="K1" s="727"/>
      <c r="L1" s="727"/>
      <c r="M1" s="728"/>
      <c r="N1" s="280"/>
      <c r="O1" s="1150" t="s">
        <v>1079</v>
      </c>
    </row>
    <row r="2" spans="1:15" ht="30" customHeight="1" x14ac:dyDescent="0.25">
      <c r="A2" s="132"/>
      <c r="B2" s="10"/>
      <c r="C2" s="725" t="s">
        <v>758</v>
      </c>
      <c r="D2" s="133"/>
      <c r="E2" s="843" t="str">
        <f ca="1">IF('Accept Disclaimer so visible'!$O$11=0,"To remove black accept disclaimer","")</f>
        <v>To remove black accept disclaimer</v>
      </c>
      <c r="F2" s="613"/>
      <c r="G2" s="729"/>
      <c r="H2" s="334"/>
      <c r="I2" s="334"/>
      <c r="J2" s="334"/>
      <c r="K2" s="334"/>
      <c r="L2" s="334"/>
      <c r="M2" s="730"/>
      <c r="N2" s="10"/>
      <c r="O2" s="1151"/>
    </row>
    <row r="3" spans="1:15" ht="13.15" x14ac:dyDescent="0.25">
      <c r="A3" s="132"/>
      <c r="B3" s="10"/>
      <c r="C3" s="10"/>
      <c r="D3" s="11" t="s">
        <v>25</v>
      </c>
      <c r="E3" s="333"/>
      <c r="F3" s="19"/>
      <c r="G3" s="731">
        <v>1</v>
      </c>
      <c r="H3" s="732">
        <v>2</v>
      </c>
      <c r="I3" s="733">
        <v>3</v>
      </c>
      <c r="J3" s="732">
        <v>4</v>
      </c>
      <c r="K3" s="733">
        <v>5</v>
      </c>
      <c r="L3" s="732">
        <v>6</v>
      </c>
      <c r="M3" s="734">
        <v>7</v>
      </c>
      <c r="N3" s="19"/>
      <c r="O3" s="336"/>
    </row>
    <row r="4" spans="1:15" ht="37.15" customHeight="1" x14ac:dyDescent="0.25">
      <c r="A4" s="132"/>
      <c r="B4" s="907">
        <v>1</v>
      </c>
      <c r="C4" s="20" t="s">
        <v>109</v>
      </c>
      <c r="D4" s="20" t="s">
        <v>110</v>
      </c>
      <c r="E4" s="337" t="str">
        <f>IF($E$1="","",INDEX($G4:$M4,1,MATCH($E$1,$G$3:$M$3,0)))</f>
        <v>Baseline</v>
      </c>
      <c r="F4" s="19"/>
      <c r="G4" s="1109" t="s">
        <v>14</v>
      </c>
      <c r="H4" s="1109" t="s">
        <v>394</v>
      </c>
      <c r="I4" s="1109" t="s">
        <v>395</v>
      </c>
      <c r="J4" s="1109" t="s">
        <v>755</v>
      </c>
      <c r="K4" s="1109" t="s">
        <v>756</v>
      </c>
      <c r="L4" s="1109"/>
      <c r="M4" s="1109"/>
      <c r="N4" s="328"/>
      <c r="O4" s="289" t="s">
        <v>393</v>
      </c>
    </row>
    <row r="5" spans="1:15" ht="13.15" x14ac:dyDescent="0.25">
      <c r="A5" s="132"/>
      <c r="B5" s="11" t="s">
        <v>4</v>
      </c>
      <c r="C5" s="20"/>
      <c r="D5" s="20"/>
      <c r="E5" s="333"/>
      <c r="F5" s="19"/>
      <c r="G5" s="339"/>
      <c r="H5" s="339"/>
      <c r="I5" s="339"/>
      <c r="J5" s="339"/>
      <c r="K5" s="339"/>
      <c r="L5" s="339"/>
      <c r="M5" s="339"/>
      <c r="N5" s="19"/>
      <c r="O5" s="336"/>
    </row>
    <row r="6" spans="1:15" ht="13.15" x14ac:dyDescent="0.25">
      <c r="A6" s="132"/>
      <c r="B6" s="908">
        <v>2</v>
      </c>
      <c r="C6" s="20" t="s">
        <v>407</v>
      </c>
      <c r="D6" s="20" t="s">
        <v>194</v>
      </c>
      <c r="E6" s="340">
        <f>IF($E$1="","",INDEX($G6:$M6,1,MATCH($E$1,$G$3:$M$3,0)))</f>
        <v>41487</v>
      </c>
      <c r="F6" s="19"/>
      <c r="G6" s="341">
        <v>41487</v>
      </c>
      <c r="H6" s="341">
        <v>41487</v>
      </c>
      <c r="I6" s="341">
        <v>41487</v>
      </c>
      <c r="J6" s="341">
        <v>41487</v>
      </c>
      <c r="K6" s="341">
        <v>41487</v>
      </c>
      <c r="L6" s="341"/>
      <c r="M6" s="341"/>
      <c r="N6" s="328"/>
      <c r="O6" s="290" t="s">
        <v>396</v>
      </c>
    </row>
    <row r="7" spans="1:15" ht="13.15" x14ac:dyDescent="0.25">
      <c r="A7" s="132"/>
      <c r="B7" s="10"/>
      <c r="C7" s="870" t="s">
        <v>195</v>
      </c>
      <c r="D7" s="870" t="s">
        <v>198</v>
      </c>
      <c r="E7" s="885">
        <f>DATE(YEAR($E$6),MONTH($E$6)+1,0)</f>
        <v>41517</v>
      </c>
      <c r="F7" s="19"/>
      <c r="G7" s="343"/>
      <c r="H7" s="344"/>
      <c r="I7" s="344"/>
      <c r="J7" s="344"/>
      <c r="K7" s="344"/>
      <c r="L7" s="344"/>
      <c r="M7" s="344"/>
      <c r="N7" s="18"/>
      <c r="O7" s="345"/>
    </row>
    <row r="8" spans="1:15" ht="13.15" x14ac:dyDescent="0.25">
      <c r="A8" s="132"/>
      <c r="B8" s="908">
        <v>3</v>
      </c>
      <c r="C8" s="164" t="s">
        <v>3</v>
      </c>
      <c r="D8" s="20" t="s">
        <v>194</v>
      </c>
      <c r="E8" s="340">
        <f>IF($E$1="","",INDEX($G8:$M8,1,MATCH($E$1,$G$3:$M$3,0)))</f>
        <v>41640</v>
      </c>
      <c r="F8" s="19"/>
      <c r="G8" s="341">
        <v>41640</v>
      </c>
      <c r="H8" s="341">
        <v>41640</v>
      </c>
      <c r="I8" s="341">
        <v>41640</v>
      </c>
      <c r="J8" s="341">
        <v>41640</v>
      </c>
      <c r="K8" s="341">
        <v>41640</v>
      </c>
      <c r="L8" s="341"/>
      <c r="M8" s="341"/>
      <c r="N8" s="328"/>
      <c r="O8" s="290" t="s">
        <v>397</v>
      </c>
    </row>
    <row r="9" spans="1:15" ht="13.15" x14ac:dyDescent="0.25">
      <c r="A9" s="132"/>
      <c r="B9" s="10"/>
      <c r="C9" s="870" t="s">
        <v>196</v>
      </c>
      <c r="D9" s="870" t="s">
        <v>198</v>
      </c>
      <c r="E9" s="885">
        <f>DATE(YEAR($E$8),MONTH($E$8)+1,0)</f>
        <v>41670</v>
      </c>
      <c r="F9" s="19"/>
      <c r="G9" s="343"/>
      <c r="H9" s="344"/>
      <c r="I9" s="344"/>
      <c r="J9" s="344"/>
      <c r="K9" s="344"/>
      <c r="L9" s="344"/>
      <c r="M9" s="344"/>
      <c r="N9" s="18"/>
      <c r="O9" s="345"/>
    </row>
    <row r="10" spans="1:15" ht="13.15" x14ac:dyDescent="0.25">
      <c r="A10" s="132"/>
      <c r="B10" s="908">
        <v>4</v>
      </c>
      <c r="C10" s="165" t="s">
        <v>1</v>
      </c>
      <c r="D10" s="20" t="s">
        <v>194</v>
      </c>
      <c r="E10" s="340">
        <f>IF($E$1="","",INDEX($G10:$M10,1,MATCH($E$1,$G$3:$M$3,0)))</f>
        <v>41974</v>
      </c>
      <c r="F10" s="19"/>
      <c r="G10" s="341">
        <v>41974</v>
      </c>
      <c r="H10" s="341">
        <v>41974</v>
      </c>
      <c r="I10" s="341">
        <v>41974</v>
      </c>
      <c r="J10" s="341">
        <v>41974</v>
      </c>
      <c r="K10" s="341">
        <v>41974</v>
      </c>
      <c r="L10" s="341"/>
      <c r="M10" s="341"/>
      <c r="N10" s="328"/>
      <c r="O10" s="290" t="s">
        <v>398</v>
      </c>
    </row>
    <row r="11" spans="1:15" ht="13.15" x14ac:dyDescent="0.25">
      <c r="A11" s="132"/>
      <c r="B11" s="10"/>
      <c r="C11" s="870" t="s">
        <v>197</v>
      </c>
      <c r="D11" s="870" t="s">
        <v>198</v>
      </c>
      <c r="E11" s="885">
        <f>DATE(YEAR($E$10),MONTH($E$10)+1,0)</f>
        <v>42004</v>
      </c>
      <c r="F11" s="19"/>
      <c r="G11" s="346"/>
      <c r="H11" s="347"/>
      <c r="I11" s="347"/>
      <c r="J11" s="347"/>
      <c r="K11" s="347"/>
      <c r="L11" s="347"/>
      <c r="M11" s="347"/>
      <c r="N11" s="18"/>
      <c r="O11" s="345"/>
    </row>
    <row r="12" spans="1:15" s="135" customFormat="1" ht="26.45" x14ac:dyDescent="0.25">
      <c r="A12" s="134"/>
      <c r="B12" s="12"/>
      <c r="C12" s="870" t="s">
        <v>2</v>
      </c>
      <c r="D12" s="886" t="s">
        <v>11</v>
      </c>
      <c r="E12" s="885">
        <f>$E$11+1</f>
        <v>42005</v>
      </c>
      <c r="F12" s="18"/>
      <c r="G12" s="346"/>
      <c r="H12" s="347"/>
      <c r="I12" s="347"/>
      <c r="J12" s="347"/>
      <c r="K12" s="347"/>
      <c r="L12" s="347"/>
      <c r="M12" s="347"/>
      <c r="N12" s="18"/>
      <c r="O12" s="345"/>
    </row>
    <row r="13" spans="1:15" ht="26.45" x14ac:dyDescent="0.25">
      <c r="A13" s="132"/>
      <c r="B13" s="907">
        <v>5</v>
      </c>
      <c r="C13" s="165" t="s">
        <v>15</v>
      </c>
      <c r="D13" s="392" t="s">
        <v>1163</v>
      </c>
      <c r="E13" s="318">
        <f>IF($E$1="","",INDEX($G13:$M13,1,MATCH($E$1,$G$3:$M$3,0)))</f>
        <v>20</v>
      </c>
      <c r="F13" s="19"/>
      <c r="G13" s="348">
        <v>20</v>
      </c>
      <c r="H13" s="348">
        <v>20</v>
      </c>
      <c r="I13" s="348">
        <v>20</v>
      </c>
      <c r="J13" s="348">
        <v>20</v>
      </c>
      <c r="K13" s="348">
        <v>20</v>
      </c>
      <c r="L13" s="348">
        <v>20</v>
      </c>
      <c r="M13" s="348">
        <v>20</v>
      </c>
      <c r="N13" s="328"/>
      <c r="O13" s="289" t="s">
        <v>539</v>
      </c>
    </row>
    <row r="14" spans="1:15" s="135" customFormat="1" ht="13.15" x14ac:dyDescent="0.25">
      <c r="A14" s="134"/>
      <c r="B14" s="12"/>
      <c r="C14" s="870" t="s">
        <v>40</v>
      </c>
      <c r="D14" s="870"/>
      <c r="E14" s="885">
        <f>EOMONTH($E$12,(12*$E$13)-1)</f>
        <v>49309</v>
      </c>
      <c r="F14" s="18"/>
      <c r="G14" s="346"/>
      <c r="H14" s="346"/>
      <c r="I14" s="346"/>
      <c r="J14" s="346"/>
      <c r="K14" s="346"/>
      <c r="L14" s="346"/>
      <c r="M14" s="346"/>
      <c r="N14" s="18"/>
      <c r="O14" s="345"/>
    </row>
    <row r="15" spans="1:15" s="34" customFormat="1" ht="5.45" x14ac:dyDescent="0.15">
      <c r="A15" s="136"/>
      <c r="B15" s="13"/>
      <c r="C15" s="166"/>
      <c r="D15" s="166"/>
      <c r="E15" s="350"/>
      <c r="F15" s="15"/>
      <c r="G15" s="15"/>
      <c r="H15" s="15"/>
      <c r="I15" s="15"/>
      <c r="J15" s="15"/>
      <c r="K15" s="15"/>
      <c r="L15" s="15"/>
      <c r="M15" s="15"/>
      <c r="N15" s="15"/>
      <c r="O15" s="352"/>
    </row>
    <row r="16" spans="1:15" ht="13.15" x14ac:dyDescent="0.25">
      <c r="A16" s="132"/>
      <c r="B16" s="14" t="s">
        <v>10</v>
      </c>
      <c r="C16" s="165"/>
      <c r="D16" s="165"/>
      <c r="E16" s="353"/>
      <c r="F16" s="19"/>
      <c r="G16" s="19"/>
      <c r="H16" s="19"/>
      <c r="I16" s="19"/>
      <c r="J16" s="19"/>
      <c r="K16" s="19"/>
      <c r="L16" s="19"/>
      <c r="M16" s="19"/>
      <c r="N16" s="19"/>
      <c r="O16" s="336"/>
    </row>
    <row r="17" spans="1:15" ht="13.15" x14ac:dyDescent="0.25">
      <c r="A17" s="132"/>
      <c r="B17" s="908">
        <v>6</v>
      </c>
      <c r="C17" s="165" t="s">
        <v>9</v>
      </c>
      <c r="D17" s="165"/>
      <c r="E17" s="310">
        <f>IF($E$1="","",INDEX($G17:$M17,1,MATCH($E$1,$G$3:$M$3,0)))</f>
        <v>300</v>
      </c>
      <c r="F17" s="19"/>
      <c r="G17" s="354">
        <v>300</v>
      </c>
      <c r="H17" s="354">
        <v>300</v>
      </c>
      <c r="I17" s="354">
        <v>300</v>
      </c>
      <c r="J17" s="354">
        <v>300</v>
      </c>
      <c r="K17" s="354">
        <v>300</v>
      </c>
      <c r="L17" s="354"/>
      <c r="M17" s="354"/>
      <c r="N17" s="328"/>
      <c r="O17" s="290" t="s">
        <v>399</v>
      </c>
    </row>
    <row r="18" spans="1:15" s="135" customFormat="1" ht="13.15" x14ac:dyDescent="0.25">
      <c r="A18" s="134"/>
      <c r="B18" s="880" t="s">
        <v>945</v>
      </c>
      <c r="C18" s="867" t="s">
        <v>8</v>
      </c>
      <c r="D18" s="21"/>
      <c r="E18" s="868">
        <f>24*365</f>
        <v>8760</v>
      </c>
      <c r="F18" s="18"/>
      <c r="G18" s="18"/>
      <c r="H18" s="18"/>
      <c r="I18" s="18"/>
      <c r="J18" s="18"/>
      <c r="K18" s="18"/>
      <c r="L18" s="18"/>
      <c r="M18" s="18"/>
      <c r="N18" s="18"/>
      <c r="O18" s="345"/>
    </row>
    <row r="19" spans="1:15" s="135" customFormat="1" ht="13.15" x14ac:dyDescent="0.25">
      <c r="A19" s="134"/>
      <c r="B19" s="12"/>
      <c r="C19" s="870" t="s">
        <v>346</v>
      </c>
      <c r="D19" s="871"/>
      <c r="E19" s="872">
        <f>$E$18*$E$17</f>
        <v>2628000</v>
      </c>
      <c r="F19" s="18"/>
      <c r="G19" s="18"/>
      <c r="H19" s="18"/>
      <c r="I19" s="18"/>
      <c r="J19" s="18"/>
      <c r="K19" s="18"/>
      <c r="L19" s="18"/>
      <c r="M19" s="18"/>
      <c r="N19" s="18"/>
      <c r="O19" s="345"/>
    </row>
    <row r="20" spans="1:15" ht="26.45" x14ac:dyDescent="0.25">
      <c r="A20" s="132"/>
      <c r="B20" s="908">
        <v>7</v>
      </c>
      <c r="C20" s="169" t="s">
        <v>174</v>
      </c>
      <c r="D20" s="169" t="s">
        <v>352</v>
      </c>
      <c r="E20" s="310">
        <f>IF($E$1="","",INDEX($G20:$M20,1,MATCH($E$1,$G$3:$M$3,0)))</f>
        <v>825000</v>
      </c>
      <c r="F20" s="19"/>
      <c r="G20" s="311">
        <v>825000</v>
      </c>
      <c r="H20" s="311">
        <v>788400</v>
      </c>
      <c r="I20" s="311">
        <v>670140</v>
      </c>
      <c r="J20" s="311">
        <v>788400</v>
      </c>
      <c r="K20" s="311">
        <v>788400</v>
      </c>
      <c r="L20" s="311"/>
      <c r="M20" s="311"/>
      <c r="N20" s="328"/>
      <c r="O20" s="290" t="s">
        <v>400</v>
      </c>
    </row>
    <row r="21" spans="1:15" ht="13.15" x14ac:dyDescent="0.25">
      <c r="A21" s="132"/>
      <c r="B21" s="12"/>
      <c r="C21" s="870" t="s">
        <v>181</v>
      </c>
      <c r="D21" s="871"/>
      <c r="E21" s="887">
        <f>E20/E19</f>
        <v>0.3139269406392694</v>
      </c>
      <c r="F21" s="19"/>
      <c r="G21" s="357"/>
      <c r="H21" s="357"/>
      <c r="I21" s="357"/>
      <c r="J21" s="357"/>
      <c r="K21" s="357"/>
      <c r="L21" s="357"/>
      <c r="M21" s="357"/>
      <c r="N21" s="333"/>
      <c r="O21" s="291"/>
    </row>
    <row r="22" spans="1:15" ht="39" customHeight="1" x14ac:dyDescent="0.25">
      <c r="A22" s="132"/>
      <c r="B22" s="907">
        <v>8</v>
      </c>
      <c r="C22" s="165" t="s">
        <v>112</v>
      </c>
      <c r="D22" s="169" t="s">
        <v>1075</v>
      </c>
      <c r="E22" s="309">
        <f>IF($E$1="","",INDEX($G22:$M22,1,MATCH($E$1,$G$3:$M$3,0)))</f>
        <v>0.95</v>
      </c>
      <c r="F22" s="19"/>
      <c r="G22" s="312">
        <v>0.95</v>
      </c>
      <c r="H22" s="312">
        <v>0.95</v>
      </c>
      <c r="I22" s="312">
        <v>0.95</v>
      </c>
      <c r="J22" s="312">
        <v>0.95</v>
      </c>
      <c r="K22" s="312">
        <v>0.85</v>
      </c>
      <c r="L22" s="312">
        <v>0.95</v>
      </c>
      <c r="M22" s="312">
        <v>0.95</v>
      </c>
      <c r="N22" s="333"/>
      <c r="O22" s="289" t="s">
        <v>542</v>
      </c>
    </row>
    <row r="23" spans="1:15" ht="39.6" x14ac:dyDescent="0.25">
      <c r="A23" s="132"/>
      <c r="B23" s="907">
        <v>9</v>
      </c>
      <c r="C23" s="165" t="s">
        <v>113</v>
      </c>
      <c r="D23" s="169" t="s">
        <v>1076</v>
      </c>
      <c r="E23" s="309">
        <f>IF($E$1="","",INDEX($G23:$M23,1,MATCH($E$1,$G$3:$M$3,0)))</f>
        <v>0</v>
      </c>
      <c r="F23" s="19"/>
      <c r="G23" s="312">
        <v>0</v>
      </c>
      <c r="H23" s="312">
        <v>0</v>
      </c>
      <c r="I23" s="312">
        <v>0</v>
      </c>
      <c r="J23" s="312">
        <v>0</v>
      </c>
      <c r="K23" s="312">
        <v>0</v>
      </c>
      <c r="L23" s="312">
        <v>0</v>
      </c>
      <c r="M23" s="312">
        <v>0</v>
      </c>
      <c r="N23" s="358"/>
      <c r="O23" s="289" t="s">
        <v>542</v>
      </c>
    </row>
    <row r="24" spans="1:15" s="135" customFormat="1" ht="13.15" x14ac:dyDescent="0.25">
      <c r="A24" s="134"/>
      <c r="B24" s="12"/>
      <c r="C24" s="870" t="s">
        <v>345</v>
      </c>
      <c r="D24" s="874" t="s">
        <v>928</v>
      </c>
      <c r="E24" s="872">
        <f>$E$20*$E$22*(1-$E$23)</f>
        <v>783750</v>
      </c>
      <c r="F24" s="18"/>
      <c r="G24" s="18"/>
      <c r="H24" s="18"/>
      <c r="I24" s="18"/>
      <c r="J24" s="18"/>
      <c r="K24" s="18"/>
      <c r="L24" s="18"/>
      <c r="M24" s="18"/>
      <c r="N24" s="18"/>
      <c r="O24" s="345"/>
    </row>
    <row r="25" spans="1:15" s="135" customFormat="1" ht="13.15" x14ac:dyDescent="0.25">
      <c r="A25" s="134"/>
      <c r="B25" s="12"/>
      <c r="C25" s="870" t="s">
        <v>182</v>
      </c>
      <c r="D25" s="874"/>
      <c r="E25" s="882">
        <f>$E$24/$E$19</f>
        <v>0.29823059360730592</v>
      </c>
      <c r="F25" s="18"/>
      <c r="G25" s="18"/>
      <c r="H25" s="18"/>
      <c r="I25" s="18"/>
      <c r="J25" s="18"/>
      <c r="K25" s="18"/>
      <c r="L25" s="18"/>
      <c r="M25" s="18"/>
      <c r="N25" s="18"/>
      <c r="O25" s="345"/>
    </row>
    <row r="26" spans="1:15" ht="26.45" x14ac:dyDescent="0.25">
      <c r="A26" s="132"/>
      <c r="B26" s="907">
        <v>10</v>
      </c>
      <c r="C26" s="170" t="s">
        <v>175</v>
      </c>
      <c r="D26" s="169" t="s">
        <v>1162</v>
      </c>
      <c r="E26" s="313">
        <f>IF($E$1="","",INDEX($G26:$M26,1,MATCH($E$1,$G$3:$M$3,0)))</f>
        <v>1</v>
      </c>
      <c r="F26" s="19"/>
      <c r="G26" s="312">
        <v>1</v>
      </c>
      <c r="H26" s="312">
        <v>1</v>
      </c>
      <c r="I26" s="312">
        <v>1</v>
      </c>
      <c r="J26" s="312">
        <v>1</v>
      </c>
      <c r="K26" s="312">
        <v>1</v>
      </c>
      <c r="L26" s="312">
        <v>1</v>
      </c>
      <c r="M26" s="312">
        <v>1</v>
      </c>
      <c r="N26" s="328"/>
      <c r="O26" s="289" t="s">
        <v>540</v>
      </c>
    </row>
    <row r="27" spans="1:15" ht="13.15" x14ac:dyDescent="0.25">
      <c r="A27" s="132"/>
      <c r="B27" s="17"/>
      <c r="C27" s="888" t="s">
        <v>410</v>
      </c>
      <c r="D27" s="889"/>
      <c r="E27" s="872">
        <f>$E$26*$E$24</f>
        <v>783750</v>
      </c>
      <c r="F27" s="19"/>
      <c r="G27" s="19"/>
      <c r="H27" s="19"/>
      <c r="I27" s="19"/>
      <c r="J27" s="19"/>
      <c r="K27" s="19"/>
      <c r="L27" s="19"/>
      <c r="M27" s="19"/>
      <c r="N27" s="19"/>
      <c r="O27" s="336"/>
    </row>
    <row r="28" spans="1:15" ht="13.15" x14ac:dyDescent="0.25">
      <c r="A28" s="10"/>
      <c r="B28" s="17"/>
      <c r="C28" s="888" t="s">
        <v>411</v>
      </c>
      <c r="D28" s="889"/>
      <c r="E28" s="890">
        <f>(1-E26)</f>
        <v>0</v>
      </c>
      <c r="F28" s="19"/>
      <c r="G28" s="19"/>
      <c r="H28" s="19"/>
      <c r="I28" s="19"/>
      <c r="J28" s="19"/>
      <c r="K28" s="19"/>
      <c r="L28" s="19"/>
      <c r="M28" s="19"/>
      <c r="N28" s="19"/>
      <c r="O28" s="336"/>
    </row>
    <row r="29" spans="1:15" ht="13.15" x14ac:dyDescent="0.25">
      <c r="A29" s="10"/>
      <c r="B29" s="17"/>
      <c r="C29" s="888" t="s">
        <v>412</v>
      </c>
      <c r="D29" s="889"/>
      <c r="E29" s="872">
        <f>$E$24*E28</f>
        <v>0</v>
      </c>
      <c r="F29" s="19"/>
      <c r="G29" s="19"/>
      <c r="H29" s="19"/>
      <c r="I29" s="19"/>
      <c r="J29" s="19"/>
      <c r="K29" s="19"/>
      <c r="L29" s="19"/>
      <c r="M29" s="19"/>
      <c r="N29" s="19"/>
      <c r="O29" s="336"/>
    </row>
    <row r="30" spans="1:15" ht="15.6" customHeight="1" x14ac:dyDescent="0.25">
      <c r="A30" s="11" t="s">
        <v>415</v>
      </c>
      <c r="B30" s="10"/>
      <c r="C30" s="168"/>
      <c r="D30" s="171"/>
      <c r="E30" s="355"/>
      <c r="F30" s="19"/>
      <c r="G30" s="359"/>
      <c r="H30" s="359"/>
      <c r="I30" s="359"/>
      <c r="J30" s="359"/>
      <c r="K30" s="359"/>
      <c r="L30" s="359"/>
      <c r="M30" s="359"/>
      <c r="N30" s="358"/>
      <c r="O30" s="291"/>
    </row>
    <row r="31" spans="1:15" ht="72" customHeight="1" x14ac:dyDescent="0.25">
      <c r="A31" s="10"/>
      <c r="B31" s="907" t="s">
        <v>340</v>
      </c>
      <c r="C31" s="170" t="s">
        <v>1089</v>
      </c>
      <c r="D31" s="169" t="s">
        <v>1210</v>
      </c>
      <c r="E31" s="624">
        <f>IF($E$1="","",INDEX($G31:$M31,1,MATCH($E$1,$G$3:$M$3,0)))</f>
        <v>0</v>
      </c>
      <c r="F31" s="19"/>
      <c r="G31" s="623">
        <v>0</v>
      </c>
      <c r="H31" s="623">
        <v>0</v>
      </c>
      <c r="I31" s="623">
        <v>0</v>
      </c>
      <c r="J31" s="623">
        <v>0</v>
      </c>
      <c r="K31" s="623">
        <v>0</v>
      </c>
      <c r="L31" s="623">
        <v>0</v>
      </c>
      <c r="M31" s="623">
        <v>0</v>
      </c>
      <c r="N31" s="358"/>
      <c r="O31" s="289" t="s">
        <v>541</v>
      </c>
    </row>
    <row r="32" spans="1:15" ht="39.6" customHeight="1" x14ac:dyDescent="0.25">
      <c r="A32" s="10"/>
      <c r="B32" s="10"/>
      <c r="C32" s="871" t="s">
        <v>1090</v>
      </c>
      <c r="D32" s="871"/>
      <c r="E32" s="894">
        <f>((1+$E$153)^0.5)-1</f>
        <v>2.9563014098699991E-2</v>
      </c>
      <c r="F32" s="1091"/>
      <c r="G32" s="1091"/>
      <c r="H32" s="1091"/>
      <c r="I32" s="1091"/>
      <c r="J32" s="1091"/>
      <c r="K32" s="1091"/>
      <c r="L32" s="1091"/>
      <c r="M32" s="1091"/>
      <c r="N32" s="1091"/>
      <c r="O32" s="291"/>
    </row>
    <row r="33" spans="1:15" ht="13.15" x14ac:dyDescent="0.25">
      <c r="A33" s="294" t="s">
        <v>416</v>
      </c>
      <c r="C33" s="168"/>
      <c r="D33" s="169"/>
      <c r="E33" s="355"/>
      <c r="F33" s="19"/>
      <c r="G33" s="19"/>
      <c r="H33" s="19"/>
      <c r="I33" s="19"/>
      <c r="J33" s="19"/>
      <c r="K33" s="19"/>
      <c r="L33" s="19"/>
      <c r="M33" s="19"/>
      <c r="N33" s="19"/>
      <c r="O33" s="336"/>
    </row>
    <row r="34" spans="1:15" ht="39.6" x14ac:dyDescent="0.25">
      <c r="A34" s="132"/>
      <c r="B34" s="907" t="s">
        <v>339</v>
      </c>
      <c r="C34" s="170" t="s">
        <v>341</v>
      </c>
      <c r="D34" s="169" t="s">
        <v>1164</v>
      </c>
      <c r="E34" s="310">
        <f>IF($E$1="","",INDEX($G34:$M34,1,MATCH($E$1,$G$3:$M$3,0)))</f>
        <v>500000</v>
      </c>
      <c r="F34" s="19"/>
      <c r="G34" s="314">
        <v>500000</v>
      </c>
      <c r="H34" s="314">
        <v>500000</v>
      </c>
      <c r="I34" s="314">
        <v>500000</v>
      </c>
      <c r="J34" s="314">
        <v>500000</v>
      </c>
      <c r="K34" s="314">
        <v>500000</v>
      </c>
      <c r="L34" s="314">
        <v>0</v>
      </c>
      <c r="M34" s="314">
        <v>0</v>
      </c>
      <c r="N34" s="328"/>
      <c r="O34" s="289" t="s">
        <v>543</v>
      </c>
    </row>
    <row r="35" spans="1:15" ht="39.6" x14ac:dyDescent="0.25">
      <c r="A35" s="132"/>
      <c r="B35" s="907" t="s">
        <v>639</v>
      </c>
      <c r="C35" s="170" t="s">
        <v>1211</v>
      </c>
      <c r="D35" s="169" t="s">
        <v>941</v>
      </c>
      <c r="E35" s="340">
        <f>IF(AND($E$1&lt;&gt;"",INDEX($G35:$M35,1,MATCH($E$1,$G$3:$M$3,0))&lt;&gt;""),INDEX($G35:$M35,1,MATCH($E$1,$G$3:$M$3,0)),"")</f>
        <v>43070</v>
      </c>
      <c r="F35" s="19"/>
      <c r="G35" s="394">
        <v>43070</v>
      </c>
      <c r="H35" s="394">
        <v>43070</v>
      </c>
      <c r="I35" s="394">
        <v>43070</v>
      </c>
      <c r="J35" s="394">
        <v>43070</v>
      </c>
      <c r="K35" s="394">
        <v>43070</v>
      </c>
      <c r="L35" s="394"/>
      <c r="M35" s="394"/>
      <c r="N35" s="328"/>
      <c r="O35" s="289" t="s">
        <v>544</v>
      </c>
    </row>
    <row r="36" spans="1:15" ht="14.45" customHeight="1" x14ac:dyDescent="0.25">
      <c r="A36" s="132"/>
      <c r="B36" s="170"/>
      <c r="C36" s="870" t="s">
        <v>408</v>
      </c>
      <c r="D36" s="870" t="s">
        <v>198</v>
      </c>
      <c r="E36" s="891">
        <f>IF($E$1="","",IF(E35="",$E$11,DATE(YEAR($E$35),MONTH($E$35)+1,0)))</f>
        <v>43100</v>
      </c>
      <c r="F36" s="19"/>
      <c r="G36" s="19"/>
      <c r="H36" s="19"/>
      <c r="I36" s="19"/>
      <c r="J36" s="19"/>
      <c r="K36" s="19"/>
      <c r="L36" s="19"/>
      <c r="M36" s="19"/>
      <c r="N36" s="328"/>
      <c r="O36" s="345"/>
    </row>
    <row r="37" spans="1:15" ht="15.6" customHeight="1" x14ac:dyDescent="0.25">
      <c r="A37" s="10"/>
      <c r="B37" s="10"/>
      <c r="C37" s="888" t="s">
        <v>413</v>
      </c>
      <c r="D37" s="892"/>
      <c r="E37" s="872">
        <f>$E$26*$E$34</f>
        <v>500000</v>
      </c>
      <c r="F37" s="19"/>
      <c r="G37" s="359"/>
      <c r="H37" s="360"/>
      <c r="I37" s="360"/>
      <c r="J37" s="360"/>
      <c r="K37" s="360"/>
      <c r="L37" s="360"/>
      <c r="M37" s="360"/>
      <c r="N37" s="358"/>
      <c r="O37" s="291"/>
    </row>
    <row r="38" spans="1:15" ht="15.6" customHeight="1" x14ac:dyDescent="0.25">
      <c r="A38" s="10"/>
      <c r="B38" s="10"/>
      <c r="C38" s="888" t="s">
        <v>414</v>
      </c>
      <c r="D38" s="892"/>
      <c r="E38" s="872">
        <f>E34*(1-E26)</f>
        <v>0</v>
      </c>
      <c r="F38" s="19"/>
      <c r="G38" s="359"/>
      <c r="H38" s="360"/>
      <c r="I38" s="360"/>
      <c r="J38" s="360"/>
      <c r="K38" s="360"/>
      <c r="L38" s="360"/>
      <c r="M38" s="360"/>
      <c r="N38" s="358"/>
      <c r="O38" s="291"/>
    </row>
    <row r="39" spans="1:15" s="34" customFormat="1" ht="6.75" customHeight="1" x14ac:dyDescent="0.15">
      <c r="A39" s="136"/>
      <c r="B39" s="15"/>
      <c r="C39" s="167"/>
      <c r="D39" s="393"/>
      <c r="E39" s="361"/>
      <c r="F39" s="15"/>
      <c r="G39" s="19"/>
      <c r="H39" s="339"/>
      <c r="I39" s="339"/>
      <c r="J39" s="339"/>
      <c r="K39" s="339"/>
      <c r="L39" s="339"/>
      <c r="M39" s="339"/>
      <c r="N39" s="19"/>
      <c r="O39" s="336"/>
    </row>
    <row r="40" spans="1:15" ht="18" customHeight="1" x14ac:dyDescent="0.25">
      <c r="A40" s="132"/>
      <c r="B40" s="14" t="s">
        <v>7</v>
      </c>
      <c r="C40" s="20"/>
      <c r="D40" s="20"/>
      <c r="E40" s="342"/>
      <c r="F40" s="19"/>
      <c r="G40" s="19"/>
      <c r="H40" s="339"/>
      <c r="I40" s="339"/>
      <c r="J40" s="339"/>
      <c r="K40" s="339"/>
      <c r="L40" s="339"/>
      <c r="M40" s="339"/>
      <c r="N40" s="19"/>
      <c r="O40" s="336"/>
    </row>
    <row r="41" spans="1:15" ht="26.45" x14ac:dyDescent="0.25">
      <c r="A41" s="132"/>
      <c r="B41" s="908">
        <v>11</v>
      </c>
      <c r="C41" s="20" t="s">
        <v>327</v>
      </c>
      <c r="D41" s="169" t="s">
        <v>1077</v>
      </c>
      <c r="E41" s="317">
        <f>IF($E$1="","",INDEX($G41:$M41,1,MATCH($E$1,$G$3:$M$3,0)))</f>
        <v>18.399999999999999</v>
      </c>
      <c r="F41" s="19"/>
      <c r="G41" s="315">
        <v>18.399999999999999</v>
      </c>
      <c r="H41" s="315">
        <v>18.399999999999999</v>
      </c>
      <c r="I41" s="315">
        <v>18.399999999999999</v>
      </c>
      <c r="J41" s="315">
        <v>7.9</v>
      </c>
      <c r="K41" s="315">
        <v>18.399999999999999</v>
      </c>
      <c r="L41" s="315"/>
      <c r="M41" s="315"/>
      <c r="N41" s="328"/>
      <c r="O41" s="290" t="s">
        <v>540</v>
      </c>
    </row>
    <row r="42" spans="1:15" ht="54" customHeight="1" x14ac:dyDescent="0.25">
      <c r="A42" s="132"/>
      <c r="B42" s="907">
        <v>12</v>
      </c>
      <c r="C42" s="169" t="s">
        <v>418</v>
      </c>
      <c r="D42" s="169" t="s">
        <v>1022</v>
      </c>
      <c r="E42" s="317">
        <f>IF($E$1="","",INDEX($G42:$M42,1,MATCH($E$1,$G$3:$M$3,0)))</f>
        <v>4.5</v>
      </c>
      <c r="F42" s="362"/>
      <c r="G42" s="316">
        <v>4.5</v>
      </c>
      <c r="H42" s="316">
        <v>4.5</v>
      </c>
      <c r="I42" s="316">
        <v>4.5</v>
      </c>
      <c r="J42" s="316">
        <v>4.5</v>
      </c>
      <c r="K42" s="316">
        <v>4.5</v>
      </c>
      <c r="L42" s="316">
        <v>5.03</v>
      </c>
      <c r="M42" s="316">
        <v>5.03</v>
      </c>
      <c r="N42" s="328"/>
      <c r="O42" s="289" t="s">
        <v>540</v>
      </c>
    </row>
    <row r="43" spans="1:15" ht="39.6" x14ac:dyDescent="0.25">
      <c r="A43" s="132"/>
      <c r="B43" s="908">
        <v>13</v>
      </c>
      <c r="C43" s="169" t="s">
        <v>649</v>
      </c>
      <c r="D43" s="398" t="str">
        <f>("Price for electricity (p/kWh) generated (percentage being ")&amp;$E$28*100&amp;("%) that is sold to another party, or used on site offsetting electricity purchase price")</f>
        <v>Price for electricity (p/kWh) generated (percentage being 0%) that is sold to another party, or used on site offsetting electricity purchase price</v>
      </c>
      <c r="E43" s="317">
        <f>IF($E$1="","",INDEX($G43:$M43,1,MATCH($E$1,$G$3:$M$3,0)))</f>
        <v>0</v>
      </c>
      <c r="F43" s="19"/>
      <c r="G43" s="315"/>
      <c r="H43" s="315"/>
      <c r="I43" s="315"/>
      <c r="J43" s="315"/>
      <c r="K43" s="315"/>
      <c r="L43" s="315"/>
      <c r="M43" s="315"/>
      <c r="N43" s="328"/>
      <c r="O43" s="289" t="s">
        <v>540</v>
      </c>
    </row>
    <row r="44" spans="1:15" ht="30" customHeight="1" x14ac:dyDescent="0.25">
      <c r="A44" s="132"/>
      <c r="B44" s="907">
        <v>14</v>
      </c>
      <c r="C44" s="169" t="s">
        <v>331</v>
      </c>
      <c r="D44" s="395" t="s">
        <v>295</v>
      </c>
      <c r="E44" s="318">
        <f>IF($E$1="","",INDEX($G44:$M44,1,MATCH($E$1,$G$3:$M$3,0)))</f>
        <v>20</v>
      </c>
      <c r="F44" s="19"/>
      <c r="G44" s="348">
        <v>20</v>
      </c>
      <c r="H44" s="348">
        <v>20</v>
      </c>
      <c r="I44" s="348">
        <v>20</v>
      </c>
      <c r="J44" s="348">
        <v>20</v>
      </c>
      <c r="K44" s="348">
        <v>20</v>
      </c>
      <c r="L44" s="348">
        <v>20</v>
      </c>
      <c r="M44" s="348">
        <v>20</v>
      </c>
      <c r="N44" s="328"/>
      <c r="O44" s="289" t="s">
        <v>540</v>
      </c>
    </row>
    <row r="45" spans="1:15" s="135" customFormat="1" ht="37.9" customHeight="1" x14ac:dyDescent="0.25">
      <c r="A45" s="134"/>
      <c r="B45" s="880" t="s">
        <v>946</v>
      </c>
      <c r="C45" s="860" t="s">
        <v>333</v>
      </c>
      <c r="D45" s="862" t="s">
        <v>1165</v>
      </c>
      <c r="E45" s="875">
        <f>EOMONTH($E$46,-13)+1</f>
        <v>41730</v>
      </c>
      <c r="F45" s="18"/>
      <c r="G45" s="18"/>
      <c r="H45" s="356"/>
      <c r="I45" s="356"/>
      <c r="J45" s="356"/>
      <c r="K45" s="356"/>
      <c r="L45" s="356"/>
      <c r="M45" s="356"/>
      <c r="N45" s="18"/>
      <c r="O45" s="345"/>
    </row>
    <row r="46" spans="1:15" x14ac:dyDescent="0.2">
      <c r="A46" s="132"/>
      <c r="B46" s="12"/>
      <c r="C46" s="871" t="s">
        <v>334</v>
      </c>
      <c r="D46" s="871"/>
      <c r="E46" s="885">
        <f>IF(MONTH($E$12)&lt;4,DATE(YEAR($E$12),4,1),DATE(YEAR($E$12)+1,4,1))</f>
        <v>42095</v>
      </c>
      <c r="F46" s="19"/>
      <c r="G46" s="18"/>
      <c r="H46" s="356"/>
      <c r="I46" s="356"/>
      <c r="J46" s="356"/>
      <c r="K46" s="356"/>
      <c r="L46" s="356"/>
      <c r="M46" s="356"/>
      <c r="N46" s="18"/>
      <c r="O46" s="345"/>
    </row>
    <row r="47" spans="1:15" s="34" customFormat="1" ht="6" x14ac:dyDescent="0.15">
      <c r="A47" s="136"/>
      <c r="B47" s="181"/>
      <c r="C47" s="178"/>
      <c r="D47" s="167"/>
      <c r="E47" s="363"/>
      <c r="F47" s="15"/>
      <c r="G47" s="364"/>
      <c r="H47" s="365"/>
      <c r="I47" s="365"/>
      <c r="J47" s="365"/>
      <c r="K47" s="365"/>
      <c r="L47" s="365"/>
      <c r="M47" s="365"/>
      <c r="N47" s="364"/>
      <c r="O47" s="366"/>
    </row>
    <row r="48" spans="1:15" s="764" customFormat="1" ht="14.25" x14ac:dyDescent="0.2">
      <c r="A48" s="756"/>
      <c r="B48" s="14" t="s">
        <v>788</v>
      </c>
      <c r="C48" s="757"/>
      <c r="D48" s="758"/>
      <c r="E48" s="759"/>
      <c r="F48" s="760"/>
      <c r="G48" s="761"/>
      <c r="H48" s="762"/>
      <c r="I48" s="762"/>
      <c r="J48" s="762"/>
      <c r="K48" s="762"/>
      <c r="L48" s="762"/>
      <c r="M48" s="762"/>
      <c r="N48" s="761"/>
      <c r="O48" s="763"/>
    </row>
    <row r="49" spans="1:15" s="764" customFormat="1" ht="25.5" x14ac:dyDescent="0.2">
      <c r="A49" s="756"/>
      <c r="B49" s="907">
        <v>15</v>
      </c>
      <c r="C49" s="785" t="s">
        <v>822</v>
      </c>
      <c r="D49" s="398" t="s">
        <v>1166</v>
      </c>
      <c r="E49" s="766">
        <f>IF($E$1="","",INDEX($G49:$M49,1,MATCH($E$1,$G$3:$M$3,0)))</f>
        <v>0</v>
      </c>
      <c r="F49" s="19"/>
      <c r="G49" s="765">
        <v>0</v>
      </c>
      <c r="H49" s="765">
        <v>0</v>
      </c>
      <c r="I49" s="765">
        <v>0</v>
      </c>
      <c r="J49" s="765">
        <v>0</v>
      </c>
      <c r="K49" s="765">
        <v>0</v>
      </c>
      <c r="L49" s="765">
        <v>0</v>
      </c>
      <c r="M49" s="765">
        <v>0</v>
      </c>
      <c r="N49" s="328"/>
      <c r="O49" s="290" t="s">
        <v>540</v>
      </c>
    </row>
    <row r="50" spans="1:15" s="34" customFormat="1" ht="6" x14ac:dyDescent="0.15">
      <c r="A50" s="136"/>
      <c r="B50" s="181"/>
      <c r="C50" s="178"/>
      <c r="D50" s="167"/>
      <c r="E50" s="363"/>
      <c r="F50" s="15"/>
      <c r="G50" s="364"/>
      <c r="H50" s="365"/>
      <c r="I50" s="365"/>
      <c r="J50" s="365"/>
      <c r="K50" s="365"/>
      <c r="L50" s="365"/>
      <c r="M50" s="365"/>
      <c r="N50" s="364"/>
      <c r="O50" s="366"/>
    </row>
    <row r="51" spans="1:15" x14ac:dyDescent="0.2">
      <c r="A51" s="132"/>
      <c r="B51" s="14" t="s">
        <v>1003</v>
      </c>
      <c r="C51" s="21"/>
      <c r="D51" s="331"/>
      <c r="E51" s="342"/>
      <c r="F51" s="19"/>
      <c r="G51" s="18"/>
      <c r="H51" s="356"/>
      <c r="I51" s="356"/>
      <c r="J51" s="356"/>
      <c r="K51" s="356"/>
      <c r="L51" s="356"/>
      <c r="M51" s="356"/>
      <c r="N51" s="18"/>
      <c r="O51" s="345"/>
    </row>
    <row r="52" spans="1:15" x14ac:dyDescent="0.2">
      <c r="A52" s="132"/>
      <c r="B52" s="907">
        <v>16</v>
      </c>
      <c r="C52" s="169" t="s">
        <v>802</v>
      </c>
      <c r="D52" s="169" t="s">
        <v>1149</v>
      </c>
      <c r="E52" s="770" t="str">
        <f>IF($E$1="","",INDEX($G52:$M52,1,MATCH($E$1,$G$3:$M$3,0)))</f>
        <v>No</v>
      </c>
      <c r="F52" s="19"/>
      <c r="G52" s="878" t="s">
        <v>486</v>
      </c>
      <c r="H52" s="878" t="s">
        <v>486</v>
      </c>
      <c r="I52" s="878" t="s">
        <v>486</v>
      </c>
      <c r="J52" s="878" t="s">
        <v>486</v>
      </c>
      <c r="K52" s="878" t="s">
        <v>486</v>
      </c>
      <c r="L52" s="878" t="s">
        <v>486</v>
      </c>
      <c r="M52" s="878" t="s">
        <v>486</v>
      </c>
      <c r="N52" s="18"/>
      <c r="O52" s="289" t="s">
        <v>540</v>
      </c>
    </row>
    <row r="53" spans="1:15" x14ac:dyDescent="0.2">
      <c r="A53" s="132"/>
      <c r="B53" s="12"/>
      <c r="C53" s="871" t="s">
        <v>789</v>
      </c>
      <c r="D53" s="871"/>
      <c r="E53" s="885">
        <f>IF(E52="Yes",EOMONTH(E11,6)+1,E12)</f>
        <v>42005</v>
      </c>
      <c r="F53" s="19"/>
      <c r="G53" s="18"/>
      <c r="H53" s="356"/>
      <c r="I53" s="356"/>
      <c r="J53" s="356"/>
      <c r="K53" s="356"/>
      <c r="L53" s="356"/>
      <c r="M53" s="356"/>
      <c r="N53" s="18"/>
      <c r="O53" s="345"/>
    </row>
    <row r="54" spans="1:15" s="34" customFormat="1" ht="6" x14ac:dyDescent="0.15">
      <c r="A54" s="136"/>
      <c r="B54" s="181"/>
      <c r="C54" s="178"/>
      <c r="D54" s="167"/>
      <c r="E54" s="363"/>
      <c r="F54" s="15"/>
      <c r="G54" s="364"/>
      <c r="H54" s="365"/>
      <c r="I54" s="365"/>
      <c r="J54" s="365"/>
      <c r="K54" s="365"/>
      <c r="L54" s="365"/>
      <c r="M54" s="365"/>
      <c r="N54" s="364"/>
      <c r="O54" s="366"/>
    </row>
    <row r="55" spans="1:15" x14ac:dyDescent="0.2">
      <c r="A55" s="132"/>
      <c r="B55" s="14" t="s">
        <v>204</v>
      </c>
      <c r="C55" s="20"/>
      <c r="D55" s="20"/>
      <c r="E55" s="333"/>
      <c r="F55" s="19"/>
      <c r="G55" s="19"/>
      <c r="H55" s="339"/>
      <c r="I55" s="339"/>
      <c r="J55" s="339"/>
      <c r="K55" s="339"/>
      <c r="L55" s="339"/>
      <c r="M55" s="339"/>
      <c r="N55" s="19"/>
      <c r="O55" s="336"/>
    </row>
    <row r="56" spans="1:15" ht="67.900000000000006" customHeight="1" x14ac:dyDescent="0.2">
      <c r="A56" s="132"/>
      <c r="B56" s="907">
        <v>17</v>
      </c>
      <c r="C56" s="19" t="s">
        <v>180</v>
      </c>
      <c r="D56" s="169" t="s">
        <v>1078</v>
      </c>
      <c r="E56" s="309">
        <f>IF($E$1="","",INDEX($G56:$M56,1,MATCH($E$1,$G$3:$M$3,0)))</f>
        <v>2.5000000000000001E-2</v>
      </c>
      <c r="F56" s="19"/>
      <c r="G56" s="494">
        <v>2.5000000000000001E-2</v>
      </c>
      <c r="H56" s="494">
        <v>2.5000000000000001E-2</v>
      </c>
      <c r="I56" s="494">
        <v>2.5000000000000001E-2</v>
      </c>
      <c r="J56" s="494">
        <v>2.5000000000000001E-2</v>
      </c>
      <c r="K56" s="494">
        <v>2.5000000000000001E-2</v>
      </c>
      <c r="L56" s="494">
        <v>2.5000000000000001E-2</v>
      </c>
      <c r="M56" s="494">
        <v>2.5000000000000001E-2</v>
      </c>
      <c r="N56" s="328"/>
      <c r="O56" s="289" t="s">
        <v>540</v>
      </c>
    </row>
    <row r="57" spans="1:15" ht="13.35" hidden="1" customHeight="1" outlineLevel="1" x14ac:dyDescent="0.25">
      <c r="A57" s="132"/>
      <c r="B57" s="909" t="s">
        <v>845</v>
      </c>
      <c r="C57" s="20" t="s">
        <v>335</v>
      </c>
      <c r="D57" s="169" t="s">
        <v>1212</v>
      </c>
      <c r="E57" s="309">
        <f t="shared" ref="E57:E62" si="0">IF($E$1="","",IF(INDEX($G57:$M57,1,MATCH($E$1,$G$3:$M$3,0))="",$E$56,INDEX($G57:$M57,1,MATCH($E$1,$G$3:$M$3,0))))</f>
        <v>2.5000000000000001E-2</v>
      </c>
      <c r="F57" s="19"/>
      <c r="G57" s="495"/>
      <c r="H57" s="495"/>
      <c r="I57" s="495"/>
      <c r="J57" s="495"/>
      <c r="K57" s="495"/>
      <c r="L57" s="496"/>
      <c r="M57" s="496"/>
      <c r="N57" s="328"/>
      <c r="O57" s="326" t="s">
        <v>540</v>
      </c>
    </row>
    <row r="58" spans="1:15" s="330" customFormat="1" ht="17.45" hidden="1" customHeight="1" outlineLevel="1" x14ac:dyDescent="0.3">
      <c r="A58" s="327"/>
      <c r="B58" s="909" t="s">
        <v>846</v>
      </c>
      <c r="C58" s="19" t="s">
        <v>429</v>
      </c>
      <c r="D58" s="169" t="s">
        <v>1212</v>
      </c>
      <c r="E58" s="309">
        <f t="shared" si="0"/>
        <v>2.5000000000000001E-2</v>
      </c>
      <c r="F58" s="19"/>
      <c r="G58" s="495"/>
      <c r="H58" s="495"/>
      <c r="I58" s="495"/>
      <c r="J58" s="495"/>
      <c r="K58" s="495"/>
      <c r="L58" s="496"/>
      <c r="M58" s="496"/>
      <c r="N58" s="328"/>
      <c r="O58" s="326" t="s">
        <v>540</v>
      </c>
    </row>
    <row r="59" spans="1:15" ht="17.45" hidden="1" customHeight="1" outlineLevel="1" x14ac:dyDesce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pans="1:15" ht="18.600000000000001" hidden="1" customHeight="1" outlineLevel="1" x14ac:dyDescent="0.25">
      <c r="A60" s="132"/>
      <c r="B60" s="909" t="s">
        <v>848</v>
      </c>
      <c r="C60" s="331" t="s">
        <v>870</v>
      </c>
      <c r="D60" s="169" t="s">
        <v>1212</v>
      </c>
      <c r="E60" s="309">
        <f t="shared" si="0"/>
        <v>2.5000000000000001E-2</v>
      </c>
      <c r="F60" s="19"/>
      <c r="G60" s="496"/>
      <c r="H60" s="496"/>
      <c r="I60" s="496"/>
      <c r="J60" s="496"/>
      <c r="K60" s="496"/>
      <c r="L60" s="496"/>
      <c r="M60" s="496"/>
      <c r="N60" s="328"/>
      <c r="O60" s="326" t="s">
        <v>540</v>
      </c>
    </row>
    <row r="61" spans="1:15" ht="17.45" hidden="1" customHeight="1" outlineLevel="1" x14ac:dyDescent="0.25">
      <c r="A61" s="132"/>
      <c r="B61" s="909" t="s">
        <v>849</v>
      </c>
      <c r="C61" s="331" t="s">
        <v>492</v>
      </c>
      <c r="D61" s="169" t="s">
        <v>1212</v>
      </c>
      <c r="E61" s="309">
        <f t="shared" si="0"/>
        <v>2.5000000000000001E-2</v>
      </c>
      <c r="F61" s="19"/>
      <c r="G61" s="496"/>
      <c r="H61" s="496"/>
      <c r="I61" s="496"/>
      <c r="J61" s="496"/>
      <c r="K61" s="496"/>
      <c r="L61" s="496"/>
      <c r="M61" s="496"/>
      <c r="N61" s="328"/>
      <c r="O61" s="326" t="s">
        <v>540</v>
      </c>
    </row>
    <row r="62" spans="1:15" ht="17.45" hidden="1" customHeight="1" outlineLevel="1" x14ac:dyDescent="0.25">
      <c r="A62" s="132"/>
      <c r="B62" s="909" t="s">
        <v>850</v>
      </c>
      <c r="C62" s="331" t="s">
        <v>493</v>
      </c>
      <c r="D62" s="169" t="s">
        <v>1212</v>
      </c>
      <c r="E62" s="309">
        <f t="shared" si="0"/>
        <v>2.5000000000000001E-2</v>
      </c>
      <c r="F62" s="19"/>
      <c r="G62" s="496"/>
      <c r="H62" s="496"/>
      <c r="I62" s="496"/>
      <c r="J62" s="496"/>
      <c r="K62" s="496"/>
      <c r="L62" s="496"/>
      <c r="M62" s="496"/>
      <c r="N62" s="328"/>
      <c r="O62" s="326" t="s">
        <v>540</v>
      </c>
    </row>
    <row r="63" spans="1:15" s="34" customFormat="1" ht="7.15" customHeight="1" collapsed="1" x14ac:dyDescent="0.15">
      <c r="A63" s="136"/>
      <c r="B63" s="15"/>
      <c r="C63" s="167"/>
      <c r="D63" s="167"/>
      <c r="E63" s="361"/>
      <c r="F63" s="15"/>
      <c r="G63" s="15"/>
      <c r="H63" s="351"/>
      <c r="I63" s="351"/>
      <c r="J63" s="351"/>
      <c r="K63" s="351"/>
      <c r="L63" s="351"/>
      <c r="M63" s="351"/>
      <c r="N63" s="15"/>
      <c r="O63" s="352"/>
    </row>
    <row r="64" spans="1:15" x14ac:dyDescent="0.2">
      <c r="A64" s="132"/>
      <c r="B64" s="14" t="s">
        <v>133</v>
      </c>
      <c r="C64" s="20"/>
      <c r="D64" s="20"/>
      <c r="E64" s="333"/>
      <c r="F64" s="19"/>
      <c r="G64" s="19"/>
      <c r="H64" s="339"/>
      <c r="I64" s="339"/>
      <c r="J64" s="339"/>
      <c r="K64" s="339"/>
      <c r="L64" s="339"/>
      <c r="M64" s="339"/>
      <c r="N64" s="19"/>
      <c r="O64" s="336"/>
    </row>
    <row r="65" spans="1:15" s="135" customFormat="1" x14ac:dyDescent="0.2">
      <c r="A65" s="134"/>
      <c r="B65" s="908">
        <v>18</v>
      </c>
      <c r="C65" s="876" t="s">
        <v>929</v>
      </c>
      <c r="D65" s="21"/>
      <c r="E65" s="346"/>
      <c r="F65" s="18"/>
      <c r="G65" s="18"/>
      <c r="H65" s="356"/>
      <c r="I65" s="356"/>
      <c r="J65" s="356"/>
      <c r="K65" s="356"/>
      <c r="L65" s="356"/>
      <c r="M65" s="356"/>
      <c r="N65" s="18"/>
      <c r="O65" s="345"/>
    </row>
    <row r="66" spans="1:15" ht="25.5" x14ac:dyDescent="0.2">
      <c r="A66" s="132"/>
      <c r="B66" s="907">
        <v>19</v>
      </c>
      <c r="C66" s="19" t="s">
        <v>176</v>
      </c>
      <c r="D66" s="169" t="s">
        <v>409</v>
      </c>
      <c r="E66" s="320">
        <f>IF($E$1="","",INDEX($G66:$M66,1,MATCH($E$1,$G$3:$M$3,0)))</f>
        <v>1</v>
      </c>
      <c r="F66" s="19"/>
      <c r="G66" s="321">
        <v>1</v>
      </c>
      <c r="H66" s="321">
        <v>1</v>
      </c>
      <c r="I66" s="321">
        <v>1</v>
      </c>
      <c r="J66" s="321">
        <v>1</v>
      </c>
      <c r="K66" s="321">
        <v>1</v>
      </c>
      <c r="L66" s="321">
        <v>1</v>
      </c>
      <c r="M66" s="321">
        <v>1</v>
      </c>
      <c r="N66" s="328"/>
      <c r="O66" s="289" t="s">
        <v>401</v>
      </c>
    </row>
    <row r="67" spans="1:15" s="34" customFormat="1" ht="6" x14ac:dyDescent="0.15">
      <c r="A67" s="136"/>
      <c r="B67" s="15"/>
      <c r="C67" s="167"/>
      <c r="D67" s="167"/>
      <c r="E67" s="361"/>
      <c r="F67" s="15"/>
      <c r="G67" s="15"/>
      <c r="H67" s="351"/>
      <c r="I67" s="351"/>
      <c r="J67" s="351"/>
      <c r="K67" s="351"/>
      <c r="L67" s="351"/>
      <c r="M67" s="351"/>
      <c r="N67" s="15"/>
      <c r="O67" s="352"/>
    </row>
    <row r="68" spans="1:15" x14ac:dyDescent="0.2">
      <c r="A68" s="132"/>
      <c r="B68" s="14" t="s">
        <v>12</v>
      </c>
      <c r="C68" s="20"/>
      <c r="D68" s="20"/>
      <c r="E68" s="333"/>
      <c r="F68" s="19"/>
      <c r="G68" s="19"/>
      <c r="H68" s="339"/>
      <c r="I68" s="339"/>
      <c r="J68" s="339"/>
      <c r="K68" s="339"/>
      <c r="L68" s="339"/>
      <c r="M68" s="339"/>
      <c r="N68" s="19"/>
      <c r="O68" s="336"/>
    </row>
    <row r="69" spans="1:15" s="135" customFormat="1" x14ac:dyDescent="0.2">
      <c r="A69" s="134"/>
      <c r="B69" s="908">
        <v>20</v>
      </c>
      <c r="C69" s="876" t="s">
        <v>930</v>
      </c>
      <c r="D69" s="21"/>
      <c r="E69" s="346"/>
      <c r="F69" s="18"/>
      <c r="G69" s="18"/>
      <c r="H69" s="356"/>
      <c r="I69" s="356"/>
      <c r="J69" s="356"/>
      <c r="K69" s="356"/>
      <c r="L69" s="356"/>
      <c r="M69" s="356"/>
      <c r="N69" s="18"/>
      <c r="O69" s="345"/>
    </row>
    <row r="70" spans="1:15" ht="25.5" x14ac:dyDescent="0.2">
      <c r="A70" s="132"/>
      <c r="B70" s="907">
        <v>21</v>
      </c>
      <c r="C70" s="19" t="s">
        <v>13</v>
      </c>
      <c r="D70" s="169" t="s">
        <v>426</v>
      </c>
      <c r="E70" s="320">
        <f>IF($E$1="","",INDEX($G70:$M70,1,MATCH($E$1,$G$3:$M$3,0)))</f>
        <v>1</v>
      </c>
      <c r="F70" s="19"/>
      <c r="G70" s="321">
        <v>1</v>
      </c>
      <c r="H70" s="321">
        <v>1</v>
      </c>
      <c r="I70" s="321">
        <v>1</v>
      </c>
      <c r="J70" s="321">
        <v>1</v>
      </c>
      <c r="K70" s="321">
        <v>1</v>
      </c>
      <c r="L70" s="321">
        <v>1</v>
      </c>
      <c r="M70" s="321">
        <v>1</v>
      </c>
      <c r="N70" s="328"/>
      <c r="O70" s="289" t="s">
        <v>401</v>
      </c>
    </row>
    <row r="71" spans="1:15" x14ac:dyDescent="0.2">
      <c r="A71" s="132"/>
      <c r="B71" s="907">
        <v>22</v>
      </c>
      <c r="C71" s="19" t="s">
        <v>469</v>
      </c>
      <c r="D71" s="406" t="s">
        <v>1167</v>
      </c>
      <c r="E71" s="337" t="str">
        <f>IF($E$1="","",INDEX($G71:$M71,1,MATCH($E$1,$G$3:$M$3,0)))</f>
        <v>No</v>
      </c>
      <c r="F71" s="19"/>
      <c r="G71" s="878" t="s">
        <v>486</v>
      </c>
      <c r="H71" s="878" t="s">
        <v>486</v>
      </c>
      <c r="I71" s="878" t="s">
        <v>486</v>
      </c>
      <c r="J71" s="878" t="s">
        <v>486</v>
      </c>
      <c r="K71" s="878" t="s">
        <v>486</v>
      </c>
      <c r="L71" s="878" t="s">
        <v>486</v>
      </c>
      <c r="M71" s="878" t="s">
        <v>486</v>
      </c>
      <c r="N71" s="328"/>
      <c r="O71" s="289" t="s">
        <v>545</v>
      </c>
    </row>
    <row r="72" spans="1:15" x14ac:dyDescent="0.2">
      <c r="A72" s="132"/>
      <c r="B72" s="907" t="s">
        <v>456</v>
      </c>
      <c r="C72" s="19" t="s">
        <v>470</v>
      </c>
      <c r="D72" s="406" t="s">
        <v>1168</v>
      </c>
      <c r="E72" s="246">
        <f>IF($E$1="","",IF($E$71="Yes",INDEX($G72:$M72,1,MATCH($E$1,$G$3:$M$3,0)),0))</f>
        <v>0</v>
      </c>
      <c r="F72" s="19"/>
      <c r="G72" s="622">
        <v>0</v>
      </c>
      <c r="H72" s="622">
        <v>0</v>
      </c>
      <c r="I72" s="622">
        <v>0</v>
      </c>
      <c r="J72" s="622">
        <v>0</v>
      </c>
      <c r="K72" s="622">
        <v>0</v>
      </c>
      <c r="L72" s="622">
        <v>0</v>
      </c>
      <c r="M72" s="622">
        <v>0</v>
      </c>
      <c r="N72" s="328"/>
      <c r="O72" s="289" t="s">
        <v>546</v>
      </c>
    </row>
    <row r="73" spans="1:15" s="34" customFormat="1" ht="6" x14ac:dyDescent="0.15">
      <c r="A73" s="136"/>
      <c r="B73" s="15"/>
      <c r="C73" s="167"/>
      <c r="D73" s="167"/>
      <c r="E73" s="361"/>
      <c r="F73" s="15"/>
      <c r="G73" s="15"/>
      <c r="H73" s="351"/>
      <c r="I73" s="351"/>
      <c r="J73" s="351"/>
      <c r="K73" s="351"/>
      <c r="L73" s="351"/>
      <c r="M73" s="351"/>
      <c r="N73" s="15"/>
      <c r="O73" s="352"/>
    </row>
    <row r="74" spans="1:15" x14ac:dyDescent="0.2">
      <c r="A74" s="132"/>
      <c r="B74" s="14" t="s">
        <v>616</v>
      </c>
      <c r="C74" s="20"/>
      <c r="D74" s="20"/>
      <c r="E74" s="333"/>
      <c r="F74" s="19"/>
      <c r="G74" s="19"/>
      <c r="H74" s="339"/>
      <c r="I74" s="339"/>
      <c r="J74" s="339"/>
      <c r="K74" s="339"/>
      <c r="L74" s="339"/>
      <c r="M74" s="339"/>
      <c r="N74" s="19"/>
      <c r="O74" s="336"/>
    </row>
    <row r="75" spans="1:15" x14ac:dyDescent="0.2">
      <c r="A75" s="132"/>
      <c r="B75" s="490" t="s">
        <v>498</v>
      </c>
      <c r="C75" s="174" t="s">
        <v>617</v>
      </c>
      <c r="D75" s="20"/>
      <c r="E75" s="333"/>
      <c r="F75" s="19"/>
      <c r="G75" s="19"/>
      <c r="H75" s="339"/>
      <c r="I75" s="339"/>
      <c r="J75" s="339"/>
      <c r="K75" s="339"/>
      <c r="L75" s="339"/>
      <c r="M75" s="339"/>
      <c r="N75" s="19"/>
      <c r="O75" s="336"/>
    </row>
    <row r="76" spans="1:15" x14ac:dyDescent="0.2">
      <c r="A76" s="132"/>
      <c r="B76" s="1146">
        <v>23</v>
      </c>
      <c r="C76" s="252" t="s">
        <v>389</v>
      </c>
      <c r="D76" s="175" t="s">
        <v>199</v>
      </c>
      <c r="E76" s="246">
        <f t="shared" ref="E76:E84" si="1">IF($E$1="","",INDEX($G76:$M76,1,MATCH($E$1,$G$3:$M$3,0)))</f>
        <v>2000</v>
      </c>
      <c r="F76" s="19"/>
      <c r="G76" s="251">
        <v>2000</v>
      </c>
      <c r="H76" s="251">
        <v>2000</v>
      </c>
      <c r="I76" s="251">
        <v>2000</v>
      </c>
      <c r="J76" s="251">
        <v>2000</v>
      </c>
      <c r="K76" s="251">
        <v>2000</v>
      </c>
      <c r="L76" s="251"/>
      <c r="M76" s="251"/>
      <c r="N76" s="328"/>
      <c r="O76" s="290" t="s">
        <v>328</v>
      </c>
    </row>
    <row r="77" spans="1:15" x14ac:dyDescent="0.2">
      <c r="A77" s="132"/>
      <c r="B77" s="1147"/>
      <c r="C77" s="252" t="s">
        <v>390</v>
      </c>
      <c r="D77" s="175" t="s">
        <v>200</v>
      </c>
      <c r="E77" s="246">
        <f t="shared" si="1"/>
        <v>1000</v>
      </c>
      <c r="F77" s="19"/>
      <c r="G77" s="251">
        <v>1000</v>
      </c>
      <c r="H77" s="251">
        <v>1000</v>
      </c>
      <c r="I77" s="251">
        <v>1000</v>
      </c>
      <c r="J77" s="251">
        <v>1000</v>
      </c>
      <c r="K77" s="251">
        <v>1000</v>
      </c>
      <c r="L77" s="251"/>
      <c r="M77" s="251"/>
      <c r="N77" s="328"/>
      <c r="O77" s="290" t="s">
        <v>328</v>
      </c>
    </row>
    <row r="78" spans="1:15" x14ac:dyDescent="0.2">
      <c r="A78" s="132"/>
      <c r="B78" s="1147"/>
      <c r="C78" s="252" t="s">
        <v>391</v>
      </c>
      <c r="D78" s="175" t="s">
        <v>200</v>
      </c>
      <c r="E78" s="246">
        <f t="shared" si="1"/>
        <v>5000</v>
      </c>
      <c r="F78" s="19"/>
      <c r="G78" s="251">
        <v>5000</v>
      </c>
      <c r="H78" s="251">
        <v>5000</v>
      </c>
      <c r="I78" s="251">
        <v>5000</v>
      </c>
      <c r="J78" s="251">
        <v>5000</v>
      </c>
      <c r="K78" s="251">
        <v>5000</v>
      </c>
      <c r="L78" s="251"/>
      <c r="M78" s="251"/>
      <c r="N78" s="328"/>
      <c r="O78" s="290" t="s">
        <v>328</v>
      </c>
    </row>
    <row r="79" spans="1:15" x14ac:dyDescent="0.2">
      <c r="A79" s="132"/>
      <c r="B79" s="1147"/>
      <c r="C79" s="252" t="s">
        <v>392</v>
      </c>
      <c r="D79" s="20" t="s">
        <v>206</v>
      </c>
      <c r="E79" s="246">
        <f t="shared" si="1"/>
        <v>5000</v>
      </c>
      <c r="F79" s="19"/>
      <c r="G79" s="251">
        <v>5000</v>
      </c>
      <c r="H79" s="251">
        <v>5000</v>
      </c>
      <c r="I79" s="251">
        <v>5000</v>
      </c>
      <c r="J79" s="251">
        <v>5000</v>
      </c>
      <c r="K79" s="251">
        <v>5000</v>
      </c>
      <c r="L79" s="251"/>
      <c r="M79" s="251"/>
      <c r="N79" s="328"/>
      <c r="O79" s="290" t="s">
        <v>328</v>
      </c>
    </row>
    <row r="80" spans="1:15" x14ac:dyDescent="0.2">
      <c r="A80" s="132"/>
      <c r="B80" s="1147"/>
      <c r="C80" s="252" t="s">
        <v>388</v>
      </c>
      <c r="D80" s="175" t="s">
        <v>200</v>
      </c>
      <c r="E80" s="246">
        <f t="shared" si="1"/>
        <v>500</v>
      </c>
      <c r="F80" s="19"/>
      <c r="G80" s="251">
        <v>500</v>
      </c>
      <c r="H80" s="251">
        <v>500</v>
      </c>
      <c r="I80" s="251">
        <v>500</v>
      </c>
      <c r="J80" s="251">
        <v>500</v>
      </c>
      <c r="K80" s="251">
        <v>500</v>
      </c>
      <c r="L80" s="251"/>
      <c r="M80" s="251"/>
      <c r="N80" s="328"/>
      <c r="O80" s="290" t="s">
        <v>328</v>
      </c>
    </row>
    <row r="81" spans="1:15" x14ac:dyDescent="0.2">
      <c r="A81" s="132"/>
      <c r="B81" s="1147"/>
      <c r="C81" s="252" t="s">
        <v>685</v>
      </c>
      <c r="D81" s="175" t="s">
        <v>200</v>
      </c>
      <c r="E81" s="246">
        <f t="shared" si="1"/>
        <v>0</v>
      </c>
      <c r="F81" s="19"/>
      <c r="G81" s="251">
        <v>0</v>
      </c>
      <c r="H81" s="251">
        <v>0</v>
      </c>
      <c r="I81" s="251">
        <v>0</v>
      </c>
      <c r="J81" s="251">
        <v>0</v>
      </c>
      <c r="K81" s="251">
        <v>0</v>
      </c>
      <c r="L81" s="251"/>
      <c r="M81" s="251"/>
      <c r="N81" s="328"/>
      <c r="O81" s="290" t="s">
        <v>328</v>
      </c>
    </row>
    <row r="82" spans="1:15" x14ac:dyDescent="0.2">
      <c r="A82" s="132"/>
      <c r="B82" s="1147"/>
      <c r="C82" s="252" t="s">
        <v>427</v>
      </c>
      <c r="D82" s="175" t="s">
        <v>200</v>
      </c>
      <c r="E82" s="246">
        <f t="shared" si="1"/>
        <v>0</v>
      </c>
      <c r="F82" s="19"/>
      <c r="G82" s="251">
        <v>0</v>
      </c>
      <c r="H82" s="251">
        <v>0</v>
      </c>
      <c r="I82" s="251">
        <v>0</v>
      </c>
      <c r="J82" s="251">
        <v>0</v>
      </c>
      <c r="K82" s="251">
        <v>0</v>
      </c>
      <c r="L82" s="251"/>
      <c r="M82" s="251"/>
      <c r="N82" s="328"/>
      <c r="O82" s="290" t="s">
        <v>328</v>
      </c>
    </row>
    <row r="83" spans="1:15" x14ac:dyDescent="0.2">
      <c r="A83" s="132"/>
      <c r="B83" s="1147"/>
      <c r="C83" s="252" t="s">
        <v>354</v>
      </c>
      <c r="D83" s="175" t="s">
        <v>200</v>
      </c>
      <c r="E83" s="246">
        <f t="shared" si="1"/>
        <v>0</v>
      </c>
      <c r="F83" s="19"/>
      <c r="G83" s="251">
        <v>0</v>
      </c>
      <c r="H83" s="251">
        <v>0</v>
      </c>
      <c r="I83" s="251">
        <v>0</v>
      </c>
      <c r="J83" s="251">
        <v>0</v>
      </c>
      <c r="K83" s="251">
        <v>0</v>
      </c>
      <c r="L83" s="251"/>
      <c r="M83" s="251"/>
      <c r="N83" s="328"/>
      <c r="O83" s="290" t="s">
        <v>328</v>
      </c>
    </row>
    <row r="84" spans="1:15" x14ac:dyDescent="0.2">
      <c r="A84" s="132"/>
      <c r="B84" s="1148"/>
      <c r="C84" s="252" t="s">
        <v>192</v>
      </c>
      <c r="D84" s="175" t="s">
        <v>201</v>
      </c>
      <c r="E84" s="246">
        <f t="shared" si="1"/>
        <v>0</v>
      </c>
      <c r="F84" s="19"/>
      <c r="G84" s="251">
        <v>0</v>
      </c>
      <c r="H84" s="251">
        <v>0</v>
      </c>
      <c r="I84" s="251">
        <v>0</v>
      </c>
      <c r="J84" s="251">
        <v>0</v>
      </c>
      <c r="K84" s="251">
        <v>0</v>
      </c>
      <c r="L84" s="251"/>
      <c r="M84" s="251"/>
      <c r="N84" s="328"/>
      <c r="O84" s="290" t="s">
        <v>328</v>
      </c>
    </row>
    <row r="85" spans="1:15" s="34" customFormat="1" ht="6" x14ac:dyDescent="0.15">
      <c r="A85" s="136"/>
      <c r="B85" s="15"/>
      <c r="C85" s="167"/>
      <c r="D85" s="167"/>
      <c r="E85" s="361"/>
      <c r="F85" s="15"/>
      <c r="G85" s="15"/>
      <c r="H85" s="351"/>
      <c r="I85" s="351"/>
      <c r="J85" s="351"/>
      <c r="K85" s="351"/>
      <c r="L85" s="351"/>
      <c r="M85" s="351"/>
      <c r="N85" s="15"/>
      <c r="O85" s="352"/>
    </row>
    <row r="86" spans="1:15" ht="13.5" thickBot="1" x14ac:dyDescent="0.25">
      <c r="A86" s="132"/>
      <c r="B86" s="19"/>
      <c r="C86" s="176" t="s">
        <v>618</v>
      </c>
      <c r="D86" s="20"/>
      <c r="E86" s="1086">
        <f>SUM($E$76:$E$84)</f>
        <v>13500</v>
      </c>
      <c r="F86" s="19"/>
      <c r="G86" s="19"/>
      <c r="H86" s="339"/>
      <c r="I86" s="339"/>
      <c r="J86" s="339"/>
      <c r="K86" s="339"/>
      <c r="L86" s="339"/>
      <c r="M86" s="339"/>
      <c r="N86" s="19"/>
      <c r="O86" s="336"/>
    </row>
    <row r="87" spans="1:15" s="34" customFormat="1" ht="6.75" thickTop="1" x14ac:dyDescent="0.15">
      <c r="A87" s="136"/>
      <c r="B87" s="15"/>
      <c r="C87" s="182"/>
      <c r="D87" s="167"/>
      <c r="E87" s="367"/>
      <c r="F87" s="15"/>
      <c r="G87" s="15"/>
      <c r="H87" s="351"/>
      <c r="I87" s="351"/>
      <c r="J87" s="351"/>
      <c r="K87" s="351"/>
      <c r="L87" s="351"/>
      <c r="M87" s="351"/>
      <c r="N87" s="15"/>
      <c r="O87" s="352"/>
    </row>
    <row r="88" spans="1:15" x14ac:dyDescent="0.2">
      <c r="A88" s="132"/>
      <c r="B88" s="491" t="s">
        <v>499</v>
      </c>
      <c r="C88" s="176" t="s">
        <v>500</v>
      </c>
      <c r="D88" s="331"/>
      <c r="E88" s="399"/>
      <c r="F88" s="19"/>
      <c r="G88" s="19"/>
      <c r="H88" s="339"/>
      <c r="I88" s="339"/>
      <c r="J88" s="339"/>
      <c r="K88" s="339"/>
      <c r="L88" s="339"/>
      <c r="M88" s="339"/>
      <c r="N88" s="19"/>
      <c r="O88" s="336"/>
    </row>
    <row r="89" spans="1:15" x14ac:dyDescent="0.2">
      <c r="A89" s="132"/>
      <c r="B89" s="908">
        <v>24</v>
      </c>
      <c r="C89" s="30" t="s">
        <v>697</v>
      </c>
      <c r="D89" s="331"/>
      <c r="E89" s="246">
        <f>IF($E$1="","",INDEX($G89:$M89,1,MATCH($E$1,$G$3:$M$3,0)))</f>
        <v>6000</v>
      </c>
      <c r="F89" s="19"/>
      <c r="G89" s="251">
        <v>6000</v>
      </c>
      <c r="H89" s="251">
        <v>6000</v>
      </c>
      <c r="I89" s="251">
        <v>6000</v>
      </c>
      <c r="J89" s="251">
        <v>6000</v>
      </c>
      <c r="K89" s="251">
        <v>6000</v>
      </c>
      <c r="L89" s="251"/>
      <c r="M89" s="251"/>
      <c r="N89" s="328"/>
      <c r="O89" s="290" t="s">
        <v>328</v>
      </c>
    </row>
    <row r="90" spans="1:15" ht="13.15" hidden="1" outlineLevel="1" x14ac:dyDescent="0.25">
      <c r="A90" s="132"/>
      <c r="B90" s="907" t="s">
        <v>462</v>
      </c>
      <c r="C90" s="30" t="s">
        <v>698</v>
      </c>
      <c r="D90" s="331" t="s">
        <v>1150</v>
      </c>
      <c r="E90" s="337" t="str">
        <f>IF($E$1="","",INDEX($G90:$M90,1,MATCH($E$1,$G$3:$M$3,0)))</f>
        <v>No</v>
      </c>
      <c r="F90" s="19"/>
      <c r="G90" s="878" t="s">
        <v>486</v>
      </c>
      <c r="H90" s="878" t="s">
        <v>486</v>
      </c>
      <c r="I90" s="878" t="s">
        <v>486</v>
      </c>
      <c r="J90" s="878" t="s">
        <v>486</v>
      </c>
      <c r="K90" s="878" t="s">
        <v>486</v>
      </c>
      <c r="L90" s="878" t="s">
        <v>486</v>
      </c>
      <c r="M90" s="878" t="s">
        <v>486</v>
      </c>
      <c r="N90" s="19"/>
      <c r="O90" s="289" t="s">
        <v>547</v>
      </c>
    </row>
    <row r="91" spans="1:15" ht="13.15" hidden="1" outlineLevel="1" x14ac:dyDescent="0.25">
      <c r="A91" s="132"/>
      <c r="B91" s="19"/>
      <c r="C91" s="884" t="s">
        <v>487</v>
      </c>
      <c r="D91" s="871"/>
      <c r="E91" s="885">
        <f>IF(E90="Yes",$E93-1,$E$14)</f>
        <v>49309</v>
      </c>
      <c r="F91" s="401"/>
      <c r="G91" s="401"/>
      <c r="H91" s="401"/>
      <c r="I91" s="401"/>
      <c r="J91" s="401"/>
      <c r="K91" s="401"/>
      <c r="L91" s="401"/>
      <c r="M91" s="401"/>
      <c r="N91" s="401"/>
      <c r="O91" s="336"/>
    </row>
    <row r="92" spans="1:15" ht="13.15" hidden="1" outlineLevel="1" x14ac:dyDescent="0.25">
      <c r="A92" s="132"/>
      <c r="B92" s="907" t="s">
        <v>526</v>
      </c>
      <c r="C92" s="400" t="s">
        <v>702</v>
      </c>
      <c r="D92" s="331" t="s">
        <v>933</v>
      </c>
      <c r="E92" s="1110">
        <f>IF(AND($E$1&lt;&gt;"",E90="Yes"),IF($E$90="Yes",INDEX($G92:$M92,1,MATCH($E$1,$G$3:$M$3,0)),0),0)</f>
        <v>0</v>
      </c>
      <c r="F92" s="1111"/>
      <c r="G92" s="1112">
        <v>0</v>
      </c>
      <c r="H92" s="1112">
        <v>0</v>
      </c>
      <c r="I92" s="1112">
        <v>0</v>
      </c>
      <c r="J92" s="1112">
        <v>0</v>
      </c>
      <c r="K92" s="1112">
        <v>0</v>
      </c>
      <c r="L92" s="1112">
        <v>0</v>
      </c>
      <c r="M92" s="1112">
        <v>0</v>
      </c>
      <c r="N92" s="328"/>
      <c r="O92" s="289" t="s">
        <v>547</v>
      </c>
    </row>
    <row r="93" spans="1:15" ht="13.15" hidden="1" outlineLevel="1" x14ac:dyDescent="0.25">
      <c r="A93" s="132"/>
      <c r="B93" s="19"/>
      <c r="C93" s="884" t="s">
        <v>436</v>
      </c>
      <c r="D93" s="871"/>
      <c r="E93" s="885">
        <f>EOMONTH($E$12,(12*$E$92)-1)+1</f>
        <v>42005</v>
      </c>
      <c r="F93" s="19"/>
      <c r="G93" s="19"/>
      <c r="H93" s="19"/>
      <c r="I93" s="19"/>
      <c r="J93" s="19"/>
      <c r="K93" s="19"/>
      <c r="L93" s="19"/>
      <c r="M93" s="19"/>
      <c r="N93" s="19"/>
      <c r="O93" s="336"/>
    </row>
    <row r="94" spans="1:15" ht="13.15" hidden="1" outlineLevel="1" x14ac:dyDescent="0.25">
      <c r="A94" s="132"/>
      <c r="B94" s="907" t="s">
        <v>530</v>
      </c>
      <c r="C94" s="400" t="s">
        <v>438</v>
      </c>
      <c r="D94" s="331" t="s">
        <v>934</v>
      </c>
      <c r="E94" s="246">
        <f>IF(AND($E$1&lt;&gt;"",E90="Yes"),INDEX($G94:$M94,1,MATCH($E$1,$G$3:$M$3,0)),0)</f>
        <v>0</v>
      </c>
      <c r="F94" s="19"/>
      <c r="G94" s="622">
        <v>0</v>
      </c>
      <c r="H94" s="622">
        <v>0</v>
      </c>
      <c r="I94" s="622">
        <v>0</v>
      </c>
      <c r="J94" s="622">
        <v>0</v>
      </c>
      <c r="K94" s="622">
        <v>0</v>
      </c>
      <c r="L94" s="622">
        <v>0</v>
      </c>
      <c r="M94" s="622">
        <v>0</v>
      </c>
      <c r="N94" s="328"/>
      <c r="O94" s="289" t="s">
        <v>547</v>
      </c>
    </row>
    <row r="95" spans="1:15" ht="13.15" hidden="1" outlineLevel="1" x14ac:dyDescent="0.25">
      <c r="A95" s="132"/>
      <c r="B95" s="19"/>
      <c r="C95" s="884" t="s">
        <v>435</v>
      </c>
      <c r="D95" s="871"/>
      <c r="E95" s="885">
        <f>IF(E96=0,$E$14,$E97-1)</f>
        <v>49309</v>
      </c>
      <c r="F95" s="19"/>
      <c r="G95" s="19"/>
      <c r="H95" s="19"/>
      <c r="I95" s="19"/>
      <c r="J95" s="19"/>
      <c r="K95" s="19"/>
      <c r="L95" s="19"/>
      <c r="M95" s="19"/>
      <c r="N95" s="19"/>
      <c r="O95" s="336"/>
    </row>
    <row r="96" spans="1:15" ht="13.15" hidden="1" outlineLevel="1" x14ac:dyDescent="0.25">
      <c r="A96" s="132"/>
      <c r="B96" s="907" t="s">
        <v>531</v>
      </c>
      <c r="C96" s="400" t="s">
        <v>703</v>
      </c>
      <c r="D96" s="331" t="s">
        <v>933</v>
      </c>
      <c r="E96" s="1110">
        <f>IF($E$1="","",IF($E$90="Yes",INDEX($G96:$M96,1,MATCH($E$1,$G$3:$M$3,0)),0))</f>
        <v>0</v>
      </c>
      <c r="F96" s="1111"/>
      <c r="G96" s="1112">
        <v>0</v>
      </c>
      <c r="H96" s="1112">
        <v>0</v>
      </c>
      <c r="I96" s="1112">
        <v>0</v>
      </c>
      <c r="J96" s="1112">
        <v>0</v>
      </c>
      <c r="K96" s="1112">
        <v>0</v>
      </c>
      <c r="L96" s="1112">
        <v>0</v>
      </c>
      <c r="M96" s="1112">
        <v>0</v>
      </c>
      <c r="N96" s="328"/>
      <c r="O96" s="289" t="s">
        <v>547</v>
      </c>
    </row>
    <row r="97" spans="1:15" ht="13.15" hidden="1" outlineLevel="1" x14ac:dyDescent="0.25">
      <c r="A97" s="132"/>
      <c r="B97" s="19"/>
      <c r="C97" s="884" t="s">
        <v>437</v>
      </c>
      <c r="D97" s="871"/>
      <c r="E97" s="885">
        <f>EOMONTH($E$12,(12*$E$96)-1)+1</f>
        <v>42005</v>
      </c>
      <c r="F97" s="19"/>
      <c r="G97" s="19"/>
      <c r="H97" s="19"/>
      <c r="I97" s="19"/>
      <c r="J97" s="19"/>
      <c r="K97" s="19"/>
      <c r="L97" s="19"/>
      <c r="M97" s="19"/>
      <c r="N97" s="19"/>
      <c r="O97" s="336"/>
    </row>
    <row r="98" spans="1:15" ht="13.15" hidden="1" outlineLevel="1" x14ac:dyDescent="0.25">
      <c r="A98" s="132"/>
      <c r="B98" s="907" t="s">
        <v>532</v>
      </c>
      <c r="C98" s="400" t="s">
        <v>439</v>
      </c>
      <c r="D98" s="331" t="s">
        <v>934</v>
      </c>
      <c r="E98" s="246">
        <f>IF(AND($E$1&lt;&gt;"",E90="Yes"),INDEX($G98:$M98,1,MATCH($E$1,$G$3:$M$3,0)),0)</f>
        <v>0</v>
      </c>
      <c r="F98" s="19"/>
      <c r="G98" s="622">
        <v>0</v>
      </c>
      <c r="H98" s="622">
        <v>0</v>
      </c>
      <c r="I98" s="622">
        <v>0</v>
      </c>
      <c r="J98" s="622">
        <v>0</v>
      </c>
      <c r="K98" s="622">
        <v>0</v>
      </c>
      <c r="L98" s="622">
        <v>0</v>
      </c>
      <c r="M98" s="622">
        <v>0</v>
      </c>
      <c r="N98" s="328"/>
      <c r="O98" s="289" t="s">
        <v>547</v>
      </c>
    </row>
    <row r="99" spans="1:15" ht="13.15" hidden="1" outlineLevel="1" x14ac:dyDescent="0.25">
      <c r="A99" s="132"/>
      <c r="B99" s="19"/>
      <c r="C99" s="884" t="s">
        <v>435</v>
      </c>
      <c r="D99" s="871"/>
      <c r="E99" s="885">
        <f>$E$14</f>
        <v>49309</v>
      </c>
      <c r="F99" s="19"/>
      <c r="G99" s="19"/>
      <c r="H99" s="339"/>
      <c r="I99" s="339"/>
      <c r="J99" s="339"/>
      <c r="K99" s="339"/>
      <c r="L99" s="339"/>
      <c r="M99" s="339"/>
      <c r="N99" s="19"/>
      <c r="O99" s="336"/>
    </row>
    <row r="100" spans="1:15" s="34" customFormat="1" ht="6" collapsed="1" x14ac:dyDescent="0.15">
      <c r="A100" s="136"/>
      <c r="B100" s="15"/>
      <c r="C100" s="182"/>
      <c r="D100" s="167"/>
      <c r="E100" s="367"/>
      <c r="F100" s="15"/>
      <c r="G100" s="15"/>
      <c r="H100" s="351"/>
      <c r="I100" s="351"/>
      <c r="J100" s="351"/>
      <c r="K100" s="351"/>
      <c r="L100" s="351"/>
      <c r="M100" s="351"/>
      <c r="N100" s="15"/>
      <c r="O100" s="352"/>
    </row>
    <row r="101" spans="1:15" s="137" customFormat="1" x14ac:dyDescent="0.2">
      <c r="A101" s="160"/>
      <c r="B101" s="492" t="s">
        <v>520</v>
      </c>
      <c r="C101" s="176" t="s">
        <v>527</v>
      </c>
      <c r="D101" s="480"/>
      <c r="E101" s="479"/>
      <c r="F101" s="333"/>
      <c r="G101" s="481"/>
      <c r="H101" s="481"/>
      <c r="I101" s="481"/>
      <c r="J101" s="481"/>
      <c r="K101" s="481"/>
      <c r="L101" s="481"/>
      <c r="M101" s="481"/>
      <c r="N101" s="358"/>
      <c r="O101" s="291"/>
    </row>
    <row r="102" spans="1:15" x14ac:dyDescent="0.2">
      <c r="A102" s="132"/>
      <c r="B102" s="907">
        <v>25</v>
      </c>
      <c r="C102" s="400" t="s">
        <v>696</v>
      </c>
      <c r="D102" s="331" t="s">
        <v>1150</v>
      </c>
      <c r="E102" s="337" t="str">
        <f>IF($E$1="","",INDEX($G102:$M102,1,MATCH($E$1,$G$3:$M$3,0)))</f>
        <v>No</v>
      </c>
      <c r="F102" s="19"/>
      <c r="G102" s="878" t="s">
        <v>486</v>
      </c>
      <c r="H102" s="878" t="s">
        <v>486</v>
      </c>
      <c r="I102" s="878" t="s">
        <v>486</v>
      </c>
      <c r="J102" s="878" t="s">
        <v>486</v>
      </c>
      <c r="K102" s="878" t="s">
        <v>486</v>
      </c>
      <c r="L102" s="878" t="s">
        <v>486</v>
      </c>
      <c r="M102" s="878" t="s">
        <v>486</v>
      </c>
      <c r="N102" s="19"/>
      <c r="O102" s="289" t="s">
        <v>548</v>
      </c>
    </row>
    <row r="103" spans="1:15" x14ac:dyDescent="0.2">
      <c r="A103" s="132"/>
      <c r="B103" s="907" t="s">
        <v>851</v>
      </c>
      <c r="C103" s="400" t="s">
        <v>704</v>
      </c>
      <c r="D103" s="331" t="s">
        <v>935</v>
      </c>
      <c r="E103" s="381">
        <f>IF($E$1="","",IF($E$102="Yes",INDEX($G103:$M103,1,MATCH($E$1,$G$3:$M$3,0)),0))</f>
        <v>0</v>
      </c>
      <c r="F103" s="362"/>
      <c r="G103" s="407">
        <v>0</v>
      </c>
      <c r="H103" s="407">
        <v>0</v>
      </c>
      <c r="I103" s="407">
        <v>0</v>
      </c>
      <c r="J103" s="407">
        <v>0</v>
      </c>
      <c r="K103" s="407">
        <v>0</v>
      </c>
      <c r="L103" s="407">
        <v>0</v>
      </c>
      <c r="M103" s="407">
        <v>0</v>
      </c>
      <c r="N103" s="328"/>
      <c r="O103" s="289" t="s">
        <v>548</v>
      </c>
    </row>
    <row r="104" spans="1:15" x14ac:dyDescent="0.2">
      <c r="A104" s="132"/>
      <c r="B104" s="19"/>
      <c r="C104" s="884" t="s">
        <v>650</v>
      </c>
      <c r="D104" s="489" t="str">
        <f>IF(E103&gt;=$E$13,"ERROR","Fine")</f>
        <v>Fine</v>
      </c>
      <c r="E104" s="885" t="str">
        <f>IF(AND($E$102="Yes",E103&gt;0),EOMONTH($E$12,(12*$E$103)-1)+1,"")</f>
        <v/>
      </c>
      <c r="F104" s="19"/>
      <c r="G104" s="19"/>
      <c r="H104" s="19"/>
      <c r="I104" s="19"/>
      <c r="J104" s="19"/>
      <c r="K104" s="19"/>
      <c r="L104" s="19"/>
      <c r="M104" s="19"/>
      <c r="N104" s="19"/>
      <c r="O104" s="336"/>
    </row>
    <row r="105" spans="1:15" x14ac:dyDescent="0.2">
      <c r="A105" s="132"/>
      <c r="B105" s="907" t="s">
        <v>852</v>
      </c>
      <c r="C105" s="400" t="s">
        <v>534</v>
      </c>
      <c r="D105" s="331" t="s">
        <v>1169</v>
      </c>
      <c r="E105" s="246">
        <f>IF(AND($E$1&lt;&gt;"",$E$102="Yes",E103&gt;0),INDEX($G105:$M105,1,MATCH($E$1,$G$3:$M$3,0)),0)</f>
        <v>0</v>
      </c>
      <c r="F105" s="19"/>
      <c r="G105" s="622">
        <v>0</v>
      </c>
      <c r="H105" s="622">
        <v>0</v>
      </c>
      <c r="I105" s="622">
        <v>0</v>
      </c>
      <c r="J105" s="622">
        <v>0</v>
      </c>
      <c r="K105" s="622">
        <v>0</v>
      </c>
      <c r="L105" s="622">
        <v>0</v>
      </c>
      <c r="M105" s="622">
        <v>0</v>
      </c>
      <c r="N105" s="328"/>
      <c r="O105" s="289" t="s">
        <v>548</v>
      </c>
    </row>
    <row r="106" spans="1:15" ht="13.15" customHeight="1" x14ac:dyDescent="0.2">
      <c r="A106" s="132"/>
      <c r="B106" s="19"/>
      <c r="C106" s="883" t="str">
        <f>IF(E103&gt;0,"Annual equivalent cost for first "&amp;E103&amp;" years of project","")</f>
        <v/>
      </c>
      <c r="D106" s="331"/>
      <c r="E106" s="893">
        <f>IF(AND($E$102="Yes",E103&gt;0,E105&gt;0),E105/E103,0)</f>
        <v>0</v>
      </c>
      <c r="F106" s="19"/>
      <c r="G106" s="19"/>
      <c r="H106" s="19"/>
      <c r="I106" s="19"/>
      <c r="J106" s="19"/>
      <c r="K106" s="19"/>
      <c r="L106" s="19"/>
      <c r="M106" s="19"/>
      <c r="N106" s="19"/>
      <c r="O106" s="336"/>
    </row>
    <row r="107" spans="1:15" ht="25.5" x14ac:dyDescent="0.2">
      <c r="A107" s="132"/>
      <c r="B107" s="907" t="s">
        <v>853</v>
      </c>
      <c r="C107" s="400" t="s">
        <v>705</v>
      </c>
      <c r="D107" s="169" t="s">
        <v>1170</v>
      </c>
      <c r="E107" s="381">
        <f>IF(AND($E$1&lt;&gt;"",$E$102="Yes",E103&gt;0),INDEX($G107:$M107,1,MATCH($E$1,$G$3:$M$3,0)),0)</f>
        <v>0</v>
      </c>
      <c r="F107" s="362"/>
      <c r="G107" s="407">
        <v>0</v>
      </c>
      <c r="H107" s="407">
        <v>0</v>
      </c>
      <c r="I107" s="407">
        <v>0</v>
      </c>
      <c r="J107" s="407">
        <v>0</v>
      </c>
      <c r="K107" s="407">
        <v>0</v>
      </c>
      <c r="L107" s="407">
        <v>0</v>
      </c>
      <c r="M107" s="407">
        <v>0</v>
      </c>
      <c r="N107" s="328"/>
      <c r="O107" s="289" t="s">
        <v>548</v>
      </c>
    </row>
    <row r="108" spans="1:15" x14ac:dyDescent="0.2">
      <c r="A108" s="132"/>
      <c r="B108" s="19"/>
      <c r="C108" s="884" t="s">
        <v>651</v>
      </c>
      <c r="D108" s="489" t="str">
        <f>IF(AND(E107&gt;0,E107&lt;=E103),"ERROR",IF(E107&gt;=$E$13,"ERROR","Fine"))</f>
        <v>Fine</v>
      </c>
      <c r="E108" s="885" t="str">
        <f>IF(AND($E$102="Yes",E107&gt;0),EOMONTH($E$12,(12*$E$107)-1)+1,"")</f>
        <v/>
      </c>
      <c r="F108" s="19"/>
      <c r="G108" s="19"/>
      <c r="H108" s="19"/>
      <c r="I108" s="19"/>
      <c r="J108" s="19"/>
      <c r="K108" s="19"/>
      <c r="L108" s="19"/>
      <c r="M108" s="19"/>
      <c r="N108" s="19"/>
      <c r="O108" s="336"/>
    </row>
    <row r="109" spans="1:15" x14ac:dyDescent="0.2">
      <c r="A109" s="132"/>
      <c r="B109" s="907" t="s">
        <v>854</v>
      </c>
      <c r="C109" s="400" t="s">
        <v>535</v>
      </c>
      <c r="D109" s="331" t="s">
        <v>1169</v>
      </c>
      <c r="E109" s="246">
        <f>IF(AND($E$1&lt;&gt;"",$E$102="Yes",E107&gt;0),INDEX($G109:$M109,1,MATCH($E$1,$G$3:$M$3,0)),0)</f>
        <v>0</v>
      </c>
      <c r="F109" s="19"/>
      <c r="G109" s="622">
        <v>0</v>
      </c>
      <c r="H109" s="622">
        <v>0</v>
      </c>
      <c r="I109" s="622">
        <v>0</v>
      </c>
      <c r="J109" s="622">
        <v>0</v>
      </c>
      <c r="K109" s="622">
        <v>0</v>
      </c>
      <c r="L109" s="622">
        <v>0</v>
      </c>
      <c r="M109" s="622">
        <v>0</v>
      </c>
      <c r="N109" s="328"/>
      <c r="O109" s="289" t="s">
        <v>548</v>
      </c>
    </row>
    <row r="110" spans="1:15" x14ac:dyDescent="0.2">
      <c r="A110" s="132"/>
      <c r="B110" s="19"/>
      <c r="C110" s="883" t="str">
        <f>IF(E107&gt;0,"Annual equivalent cost from year "&amp;E103&amp;" to year "&amp;E107,"")</f>
        <v/>
      </c>
      <c r="D110" s="897"/>
      <c r="E110" s="893">
        <f>IF(AND($E$102="Yes",E109&gt;0,E107&gt;0),E109/(E107-E103),0)</f>
        <v>0</v>
      </c>
      <c r="F110" s="19"/>
      <c r="G110" s="19"/>
      <c r="H110" s="19"/>
      <c r="I110" s="19"/>
      <c r="J110" s="19"/>
      <c r="K110" s="19"/>
      <c r="L110" s="19"/>
      <c r="M110" s="19"/>
      <c r="N110" s="19"/>
      <c r="O110" s="336"/>
    </row>
    <row r="111" spans="1:15" x14ac:dyDescent="0.2">
      <c r="A111" s="132"/>
      <c r="B111" s="907" t="s">
        <v>855</v>
      </c>
      <c r="C111" s="400" t="s">
        <v>706</v>
      </c>
      <c r="D111" s="331" t="s">
        <v>936</v>
      </c>
      <c r="E111" s="381">
        <f>IF(AND($E$1&lt;&gt;"",$E$102="Yes",E107&gt;0),INDEX($G111:$M111,1,MATCH($E$1,$G$3:$M$3,0)),0)</f>
        <v>0</v>
      </c>
      <c r="F111" s="362"/>
      <c r="G111" s="407">
        <v>0</v>
      </c>
      <c r="H111" s="407">
        <v>0</v>
      </c>
      <c r="I111" s="407">
        <v>0</v>
      </c>
      <c r="J111" s="407">
        <v>0</v>
      </c>
      <c r="K111" s="407">
        <v>0</v>
      </c>
      <c r="L111" s="407">
        <v>0</v>
      </c>
      <c r="M111" s="407">
        <v>0</v>
      </c>
      <c r="N111" s="328"/>
      <c r="O111" s="289" t="s">
        <v>548</v>
      </c>
    </row>
    <row r="112" spans="1:15" x14ac:dyDescent="0.2">
      <c r="A112" s="132"/>
      <c r="B112" s="19"/>
      <c r="C112" s="883" t="s">
        <v>652</v>
      </c>
      <c r="D112" s="489" t="str">
        <f>IF(AND(E111&gt;0,E111&lt;=E107),"ERROR",IF(E111&gt;=$E$13,"ERROR","Fine"))</f>
        <v>Fine</v>
      </c>
      <c r="E112" s="869" t="str">
        <f>IF(AND($E$102="Yes",E111&gt;0),EOMONTH($E$12,(12*$E$111)-1)+1,"")</f>
        <v/>
      </c>
      <c r="F112" s="19"/>
      <c r="G112" s="19"/>
      <c r="H112" s="19"/>
      <c r="I112" s="19"/>
      <c r="J112" s="19"/>
      <c r="K112" s="19"/>
      <c r="L112" s="19"/>
      <c r="M112" s="19"/>
      <c r="N112" s="19"/>
      <c r="O112" s="336"/>
    </row>
    <row r="113" spans="1:15" x14ac:dyDescent="0.2">
      <c r="A113" s="132"/>
      <c r="B113" s="907" t="s">
        <v>856</v>
      </c>
      <c r="C113" s="400" t="s">
        <v>536</v>
      </c>
      <c r="D113" s="331" t="s">
        <v>1169</v>
      </c>
      <c r="E113" s="246">
        <f>IF(AND($E$1&lt;&gt;"",$E$102="Yes",E111&gt;0),INDEX($G113:$M113,1,MATCH($E$1,$G$3:$M$3,0)),0)</f>
        <v>0</v>
      </c>
      <c r="F113" s="19"/>
      <c r="G113" s="622">
        <v>0</v>
      </c>
      <c r="H113" s="622">
        <v>0</v>
      </c>
      <c r="I113" s="622">
        <v>0</v>
      </c>
      <c r="J113" s="622">
        <v>0</v>
      </c>
      <c r="K113" s="622">
        <v>0</v>
      </c>
      <c r="L113" s="622">
        <v>0</v>
      </c>
      <c r="M113" s="622">
        <v>0</v>
      </c>
      <c r="N113" s="328"/>
      <c r="O113" s="289" t="s">
        <v>548</v>
      </c>
    </row>
    <row r="114" spans="1:15" x14ac:dyDescent="0.2">
      <c r="A114" s="132"/>
      <c r="B114" s="19"/>
      <c r="C114" s="884" t="str">
        <f>IF(E111&gt;0,"Annual equivalent cost from year "&amp;E107&amp;" to year "&amp;E111,"")</f>
        <v/>
      </c>
      <c r="D114" s="897"/>
      <c r="E114" s="898" t="str">
        <f>IF(AND($E$102="Yes",E113&gt;0,E111&gt;0),E113/(E111-E107),"")</f>
        <v/>
      </c>
      <c r="F114" s="19"/>
      <c r="G114" s="19"/>
      <c r="H114" s="339"/>
      <c r="I114" s="339"/>
      <c r="J114" s="339"/>
      <c r="K114" s="339"/>
      <c r="L114" s="339"/>
      <c r="M114" s="339"/>
      <c r="N114" s="19"/>
      <c r="O114" s="336"/>
    </row>
    <row r="115" spans="1:15" s="34" customFormat="1" ht="6" x14ac:dyDescent="0.15">
      <c r="A115" s="136"/>
      <c r="B115" s="15"/>
      <c r="C115" s="571"/>
      <c r="D115" s="167"/>
      <c r="E115" s="572"/>
      <c r="F115" s="15"/>
      <c r="G115" s="15"/>
      <c r="H115" s="351"/>
      <c r="I115" s="351"/>
      <c r="J115" s="351"/>
      <c r="K115" s="351"/>
      <c r="L115" s="351"/>
      <c r="M115" s="351"/>
      <c r="N115" s="15"/>
      <c r="O115" s="352"/>
    </row>
    <row r="116" spans="1:15" x14ac:dyDescent="0.2">
      <c r="A116" s="132"/>
      <c r="B116" s="490" t="s">
        <v>521</v>
      </c>
      <c r="C116" s="14" t="s">
        <v>942</v>
      </c>
      <c r="D116" s="331"/>
      <c r="E116" s="399"/>
      <c r="F116" s="19"/>
      <c r="G116" s="19"/>
      <c r="H116" s="339"/>
      <c r="I116" s="339"/>
      <c r="J116" s="339"/>
      <c r="K116" s="339"/>
      <c r="L116" s="339"/>
      <c r="M116" s="339"/>
      <c r="N116" s="19"/>
      <c r="O116" s="336"/>
    </row>
    <row r="117" spans="1:15" ht="25.5" x14ac:dyDescent="0.2">
      <c r="A117" s="132"/>
      <c r="B117" s="907">
        <v>26</v>
      </c>
      <c r="C117" s="405" t="s">
        <v>457</v>
      </c>
      <c r="D117" s="169" t="s">
        <v>1171</v>
      </c>
      <c r="E117" s="337" t="str">
        <f>IF($E$1="","",INDEX($G117:$M117,1,MATCH($E$1,$G$3:$M$3,0)))</f>
        <v>Revenue</v>
      </c>
      <c r="F117" s="19"/>
      <c r="G117" s="338" t="s">
        <v>461</v>
      </c>
      <c r="H117" s="338" t="s">
        <v>461</v>
      </c>
      <c r="I117" s="338" t="s">
        <v>461</v>
      </c>
      <c r="J117" s="338" t="s">
        <v>461</v>
      </c>
      <c r="K117" s="338" t="s">
        <v>461</v>
      </c>
      <c r="L117" s="338" t="s">
        <v>461</v>
      </c>
      <c r="M117" s="338" t="s">
        <v>461</v>
      </c>
      <c r="N117" s="19"/>
      <c r="O117" s="289" t="s">
        <v>402</v>
      </c>
    </row>
    <row r="118" spans="1:15" x14ac:dyDescent="0.2">
      <c r="A118" s="132"/>
      <c r="B118" s="880" t="s">
        <v>533</v>
      </c>
      <c r="C118" s="860" t="s">
        <v>943</v>
      </c>
      <c r="D118" s="902" t="s">
        <v>944</v>
      </c>
      <c r="F118" s="19"/>
      <c r="G118" s="19"/>
      <c r="H118" s="19"/>
      <c r="I118" s="19"/>
      <c r="J118" s="19"/>
      <c r="K118" s="19"/>
      <c r="L118" s="19"/>
      <c r="M118" s="19"/>
      <c r="N118" s="19"/>
      <c r="O118" s="336"/>
    </row>
    <row r="119" spans="1:15" ht="13.15" hidden="1" outlineLevel="1" x14ac:dyDescent="0.25">
      <c r="A119" s="132"/>
      <c r="B119" s="907" t="s">
        <v>857</v>
      </c>
      <c r="C119" s="400" t="s">
        <v>455</v>
      </c>
      <c r="D119" s="331" t="s">
        <v>1181</v>
      </c>
      <c r="E119" s="337" t="str">
        <f>IF($E$1="","",INDEX($G119:$M119,1,MATCH($E$1,$G$3:$M$3,0)))</f>
        <v>No</v>
      </c>
      <c r="F119" s="19"/>
      <c r="G119" s="348" t="s">
        <v>486</v>
      </c>
      <c r="H119" s="348" t="s">
        <v>486</v>
      </c>
      <c r="I119" s="348" t="s">
        <v>486</v>
      </c>
      <c r="J119" s="348" t="s">
        <v>486</v>
      </c>
      <c r="K119" s="348" t="s">
        <v>486</v>
      </c>
      <c r="L119" s="348" t="s">
        <v>486</v>
      </c>
      <c r="M119" s="348" t="s">
        <v>486</v>
      </c>
      <c r="N119" s="19"/>
      <c r="O119" s="289" t="s">
        <v>402</v>
      </c>
    </row>
    <row r="120" spans="1:15" ht="13.15" hidden="1" outlineLevel="1" x14ac:dyDescent="0.25">
      <c r="A120" s="132"/>
      <c r="B120" s="907" t="s">
        <v>858</v>
      </c>
      <c r="C120" s="405" t="s">
        <v>707</v>
      </c>
      <c r="D120" s="331" t="s">
        <v>937</v>
      </c>
      <c r="E120" s="381">
        <f>IF($E$1="","",IF($E$119="Yes",INDEX($G120:$M120,1,MATCH($E$1,$G$3:$M$3,0)),0))</f>
        <v>0</v>
      </c>
      <c r="F120" s="19"/>
      <c r="G120" s="407">
        <v>0</v>
      </c>
      <c r="H120" s="407">
        <v>0</v>
      </c>
      <c r="I120" s="407">
        <v>0</v>
      </c>
      <c r="J120" s="407">
        <v>0</v>
      </c>
      <c r="K120" s="407">
        <v>0</v>
      </c>
      <c r="L120" s="407">
        <v>0</v>
      </c>
      <c r="M120" s="407">
        <v>0</v>
      </c>
      <c r="N120" s="328"/>
      <c r="O120" s="289" t="s">
        <v>402</v>
      </c>
    </row>
    <row r="121" spans="1:15" ht="13.15" hidden="1" outlineLevel="1" x14ac:dyDescent="0.25">
      <c r="A121" s="132"/>
      <c r="B121" s="19"/>
      <c r="C121" s="884" t="s">
        <v>488</v>
      </c>
      <c r="D121" s="873"/>
      <c r="E121" s="885">
        <f>IF($E$119="Yes",EOMONTH($E$12,(12*$E$120)-1),$E$14)</f>
        <v>49309</v>
      </c>
      <c r="F121" s="401"/>
      <c r="G121" s="401"/>
      <c r="H121" s="401"/>
      <c r="I121" s="401"/>
      <c r="J121" s="401"/>
      <c r="K121" s="401"/>
      <c r="L121" s="401"/>
      <c r="M121" s="401"/>
      <c r="N121" s="401"/>
      <c r="O121" s="336"/>
    </row>
    <row r="122" spans="1:15" ht="13.15" hidden="1" outlineLevel="1" x14ac:dyDescent="0.25">
      <c r="A122" s="132"/>
      <c r="B122" s="19"/>
      <c r="C122" s="884" t="s">
        <v>489</v>
      </c>
      <c r="D122" s="873"/>
      <c r="E122" s="885">
        <f>E121+1</f>
        <v>49310</v>
      </c>
      <c r="F122" s="401"/>
      <c r="G122" s="401"/>
      <c r="H122" s="401"/>
      <c r="I122" s="401"/>
      <c r="J122" s="401"/>
      <c r="K122" s="401"/>
      <c r="L122" s="401"/>
      <c r="M122" s="401"/>
      <c r="N122" s="401"/>
      <c r="O122" s="336"/>
    </row>
    <row r="123" spans="1:15" ht="25.5" collapsed="1" x14ac:dyDescent="0.2">
      <c r="A123" s="132"/>
      <c r="B123" s="907" t="s">
        <v>859</v>
      </c>
      <c r="C123" s="405" t="s">
        <v>1115</v>
      </c>
      <c r="D123" s="395" t="s">
        <v>1168</v>
      </c>
      <c r="E123" s="246">
        <f>IF($E$1="","",IF($E$117="Fixed amount",INDEX($G123:$M123,1,MATCH($E$1,$G$3:$M$3,0)),0))</f>
        <v>0</v>
      </c>
      <c r="F123" s="19"/>
      <c r="G123" s="622">
        <v>0</v>
      </c>
      <c r="H123" s="622">
        <v>0</v>
      </c>
      <c r="I123" s="622">
        <v>0</v>
      </c>
      <c r="J123" s="622">
        <v>0</v>
      </c>
      <c r="K123" s="622">
        <v>0</v>
      </c>
      <c r="L123" s="622">
        <v>0</v>
      </c>
      <c r="M123" s="622">
        <v>0</v>
      </c>
      <c r="N123" s="328"/>
      <c r="O123" s="289" t="s">
        <v>402</v>
      </c>
    </row>
    <row r="124" spans="1:15" ht="26.45" hidden="1" outlineLevel="1" x14ac:dyDescent="0.25">
      <c r="A124" s="132"/>
      <c r="B124" s="907" t="s">
        <v>860</v>
      </c>
      <c r="C124" s="405" t="s">
        <v>1116</v>
      </c>
      <c r="D124" s="395" t="s">
        <v>1168</v>
      </c>
      <c r="E124" s="246">
        <f>IF($E$1="","",IF(AND($E$117="Fixed amount",$E$119="Yes"),INDEX($G124:$M124,1,MATCH($E$1,$G$3:$M$3,0)),0))</f>
        <v>0</v>
      </c>
      <c r="F124" s="19"/>
      <c r="G124" s="622">
        <v>0</v>
      </c>
      <c r="H124" s="622">
        <v>0</v>
      </c>
      <c r="I124" s="622">
        <v>0</v>
      </c>
      <c r="J124" s="622">
        <v>0</v>
      </c>
      <c r="K124" s="622">
        <v>0</v>
      </c>
      <c r="L124" s="622">
        <v>0</v>
      </c>
      <c r="M124" s="622">
        <v>0</v>
      </c>
      <c r="N124" s="328"/>
      <c r="O124" s="289" t="s">
        <v>402</v>
      </c>
    </row>
    <row r="125" spans="1:15" collapsed="1" x14ac:dyDescent="0.2">
      <c r="A125" s="132"/>
      <c r="B125" s="907" t="s">
        <v>871</v>
      </c>
      <c r="C125" s="400" t="s">
        <v>458</v>
      </c>
      <c r="D125" s="406" t="s">
        <v>460</v>
      </c>
      <c r="E125" s="313">
        <f>IF($E$1="","",IF($E$117="Revenue",INDEX($G125:$M125,1,MATCH($E$1,$G$3:$M$3,0)),0))</f>
        <v>0.05</v>
      </c>
      <c r="F125" s="19"/>
      <c r="G125" s="319">
        <v>0.05</v>
      </c>
      <c r="H125" s="319">
        <v>0.05</v>
      </c>
      <c r="I125" s="319">
        <v>0.05</v>
      </c>
      <c r="J125" s="319">
        <v>0.05</v>
      </c>
      <c r="K125" s="319">
        <v>0.05</v>
      </c>
      <c r="L125" s="319">
        <v>0.05</v>
      </c>
      <c r="M125" s="319">
        <v>0.05</v>
      </c>
      <c r="N125" s="328"/>
      <c r="O125" s="289" t="s">
        <v>402</v>
      </c>
    </row>
    <row r="126" spans="1:15" ht="13.15" hidden="1" outlineLevel="1" x14ac:dyDescent="0.25">
      <c r="A126" s="132"/>
      <c r="B126" s="907" t="s">
        <v>948</v>
      </c>
      <c r="C126" s="400" t="s">
        <v>653</v>
      </c>
      <c r="D126" s="395" t="s">
        <v>299</v>
      </c>
      <c r="E126" s="313">
        <f>IF($E$1="","",IF(AND($E$119="Yes",$E$117="Revenue"),INDEX($G126:$M126,1,MATCH($E$1,$G$3:$M$3,0)),0))</f>
        <v>0</v>
      </c>
      <c r="F126" s="19"/>
      <c r="G126" s="319">
        <v>0.05</v>
      </c>
      <c r="H126" s="319">
        <v>0</v>
      </c>
      <c r="I126" s="319">
        <v>0</v>
      </c>
      <c r="J126" s="319">
        <v>0</v>
      </c>
      <c r="K126" s="319">
        <v>0</v>
      </c>
      <c r="L126" s="319">
        <v>0</v>
      </c>
      <c r="M126" s="319">
        <v>0</v>
      </c>
      <c r="N126" s="328"/>
      <c r="O126" s="289" t="s">
        <v>402</v>
      </c>
    </row>
    <row r="127" spans="1:15" s="34" customFormat="1" ht="6" collapsed="1" x14ac:dyDescent="0.15">
      <c r="A127" s="136"/>
      <c r="B127" s="15"/>
      <c r="C127" s="182"/>
      <c r="D127" s="167"/>
      <c r="E127" s="367"/>
      <c r="F127" s="15"/>
      <c r="G127" s="15"/>
      <c r="H127" s="351"/>
      <c r="I127" s="351"/>
      <c r="J127" s="351"/>
      <c r="K127" s="351"/>
      <c r="L127" s="351"/>
      <c r="M127" s="351"/>
      <c r="N127" s="15"/>
      <c r="O127" s="352"/>
    </row>
    <row r="128" spans="1:15" x14ac:dyDescent="0.2">
      <c r="A128" s="132"/>
      <c r="B128" s="14" t="s">
        <v>134</v>
      </c>
      <c r="C128" s="20"/>
      <c r="D128" s="20"/>
      <c r="E128" s="333"/>
      <c r="F128" s="19"/>
      <c r="G128" s="19"/>
      <c r="H128" s="339"/>
      <c r="I128" s="339"/>
      <c r="J128" s="339"/>
      <c r="K128" s="339"/>
      <c r="L128" s="339"/>
      <c r="M128" s="339"/>
      <c r="N128" s="19"/>
      <c r="O128" s="336"/>
    </row>
    <row r="129" spans="1:15" x14ac:dyDescent="0.2">
      <c r="A129" s="132"/>
      <c r="B129" s="907">
        <v>27</v>
      </c>
      <c r="C129" s="20" t="s">
        <v>453</v>
      </c>
      <c r="D129" s="395" t="s">
        <v>296</v>
      </c>
      <c r="E129" s="313">
        <f>IF($E$1="","",INDEX($G129:$M129,1,MATCH($E$1,$G$3:$M$3,0)))</f>
        <v>0.1</v>
      </c>
      <c r="F129" s="19"/>
      <c r="G129" s="322">
        <v>0.1</v>
      </c>
      <c r="H129" s="322">
        <v>0.1</v>
      </c>
      <c r="I129" s="322">
        <v>0.1</v>
      </c>
      <c r="J129" s="322">
        <v>0.1</v>
      </c>
      <c r="K129" s="322">
        <v>0.1</v>
      </c>
      <c r="L129" s="322">
        <v>0.1</v>
      </c>
      <c r="M129" s="322">
        <v>0.1</v>
      </c>
      <c r="N129" s="328"/>
      <c r="O129" s="289" t="s">
        <v>549</v>
      </c>
    </row>
    <row r="130" spans="1:15" ht="39.6" customHeight="1" x14ac:dyDescent="0.2">
      <c r="A130" s="132"/>
      <c r="B130" s="907">
        <v>28</v>
      </c>
      <c r="C130" s="169" t="s">
        <v>403</v>
      </c>
      <c r="D130" s="395" t="s">
        <v>297</v>
      </c>
      <c r="E130" s="313">
        <f>IF($E$1="","",INDEX($G130:$M130,1,MATCH($E$1,$G$3:$M$3,0)))</f>
        <v>0.95</v>
      </c>
      <c r="F130" s="19"/>
      <c r="G130" s="322">
        <v>0.95</v>
      </c>
      <c r="H130" s="322">
        <v>0.95</v>
      </c>
      <c r="I130" s="322">
        <v>0.95</v>
      </c>
      <c r="J130" s="322">
        <v>0.95</v>
      </c>
      <c r="K130" s="322">
        <v>0.95</v>
      </c>
      <c r="L130" s="322">
        <v>0.95</v>
      </c>
      <c r="M130" s="322">
        <v>0.95</v>
      </c>
      <c r="N130" s="328"/>
      <c r="O130" s="289" t="s">
        <v>549</v>
      </c>
    </row>
    <row r="131" spans="1:15" s="135" customFormat="1" x14ac:dyDescent="0.2">
      <c r="A131" s="134"/>
      <c r="B131" s="880" t="s">
        <v>861</v>
      </c>
      <c r="C131" s="860" t="s">
        <v>210</v>
      </c>
      <c r="D131" s="860" t="s">
        <v>969</v>
      </c>
      <c r="F131" s="18"/>
      <c r="G131" s="18"/>
      <c r="H131" s="356"/>
      <c r="I131" s="356"/>
      <c r="J131" s="356"/>
      <c r="K131" s="356"/>
      <c r="L131" s="356"/>
      <c r="M131" s="356"/>
      <c r="N131" s="18"/>
      <c r="O131" s="345"/>
    </row>
    <row r="132" spans="1:15" s="135" customFormat="1" x14ac:dyDescent="0.2">
      <c r="A132" s="134"/>
      <c r="B132" s="880" t="s">
        <v>949</v>
      </c>
      <c r="C132" s="860" t="s">
        <v>207</v>
      </c>
      <c r="D132" s="860" t="s">
        <v>969</v>
      </c>
      <c r="F132" s="18"/>
      <c r="G132" s="18"/>
      <c r="H132" s="356"/>
      <c r="I132" s="356"/>
      <c r="J132" s="356"/>
      <c r="K132" s="356"/>
      <c r="L132" s="356"/>
      <c r="M132" s="356"/>
      <c r="N132" s="18"/>
      <c r="O132" s="345"/>
    </row>
    <row r="133" spans="1:15" ht="13.15" hidden="1" outlineLevel="1" x14ac:dyDescent="0.25">
      <c r="A133" s="132"/>
      <c r="B133" s="909" t="s">
        <v>950</v>
      </c>
      <c r="C133" s="331" t="s">
        <v>903</v>
      </c>
      <c r="D133" s="20"/>
      <c r="E133" s="313">
        <f>IF($E$1="","",INDEX($G133:$M133,1,MATCH($E$1,$G$3:$M$3,0)))</f>
        <v>0</v>
      </c>
      <c r="F133" s="19"/>
      <c r="G133" s="368"/>
      <c r="H133" s="322"/>
      <c r="I133" s="322"/>
      <c r="J133" s="322"/>
      <c r="K133" s="322"/>
      <c r="L133" s="322"/>
      <c r="M133" s="322"/>
      <c r="N133" s="328"/>
      <c r="O133" s="289" t="s">
        <v>540</v>
      </c>
    </row>
    <row r="134" spans="1:15" s="34" customFormat="1" ht="6" collapsed="1" x14ac:dyDescent="0.15">
      <c r="A134" s="136"/>
      <c r="B134" s="15"/>
      <c r="C134" s="167"/>
      <c r="D134" s="167"/>
      <c r="E134" s="361"/>
      <c r="F134" s="15"/>
      <c r="G134" s="15"/>
      <c r="H134" s="351"/>
      <c r="I134" s="351"/>
      <c r="J134" s="351"/>
      <c r="K134" s="351"/>
      <c r="L134" s="351"/>
      <c r="M134" s="351"/>
      <c r="N134" s="15"/>
      <c r="O134" s="352"/>
    </row>
    <row r="135" spans="1:15" x14ac:dyDescent="0.2">
      <c r="A135" s="132"/>
      <c r="B135" s="14" t="s">
        <v>17</v>
      </c>
      <c r="C135" s="20"/>
      <c r="D135" s="20"/>
      <c r="E135" s="342"/>
      <c r="F135" s="19"/>
      <c r="G135" s="19"/>
      <c r="H135" s="339"/>
      <c r="I135" s="339"/>
      <c r="J135" s="339"/>
      <c r="K135" s="339"/>
      <c r="L135" s="339"/>
      <c r="M135" s="339"/>
      <c r="N135" s="19"/>
      <c r="O135" s="336"/>
    </row>
    <row r="136" spans="1:15" ht="42" customHeight="1" x14ac:dyDescent="0.2">
      <c r="A136" s="132"/>
      <c r="B136" s="907">
        <v>29</v>
      </c>
      <c r="C136" s="19" t="s">
        <v>318</v>
      </c>
      <c r="D136" s="169" t="s">
        <v>1172</v>
      </c>
      <c r="E136" s="246">
        <f>IF($E$1="","",INDEX($G136:$M136,1,MATCH($E$1,$G$3:$M$3,0)))</f>
        <v>0</v>
      </c>
      <c r="F136" s="19"/>
      <c r="G136" s="622">
        <v>0</v>
      </c>
      <c r="H136" s="622">
        <v>0</v>
      </c>
      <c r="I136" s="622">
        <v>0</v>
      </c>
      <c r="J136" s="622">
        <v>0</v>
      </c>
      <c r="K136" s="622">
        <v>0</v>
      </c>
      <c r="L136" s="622">
        <v>0</v>
      </c>
      <c r="M136" s="622">
        <v>0</v>
      </c>
      <c r="N136" s="328"/>
      <c r="O136" s="289" t="s">
        <v>540</v>
      </c>
    </row>
    <row r="137" spans="1:15" s="34" customFormat="1" ht="6" customHeight="1" x14ac:dyDescent="0.2">
      <c r="A137" s="136"/>
      <c r="B137" s="10"/>
      <c r="C137" s="167"/>
      <c r="D137" s="240"/>
      <c r="E137" s="369"/>
      <c r="F137" s="15"/>
      <c r="G137" s="370"/>
      <c r="H137" s="370"/>
      <c r="I137" s="370"/>
      <c r="J137" s="370"/>
      <c r="K137" s="370"/>
      <c r="L137" s="370"/>
      <c r="M137" s="370"/>
      <c r="N137" s="361"/>
      <c r="O137" s="371"/>
    </row>
    <row r="138" spans="1:15" x14ac:dyDescent="0.2">
      <c r="A138" s="132"/>
      <c r="B138" s="174" t="s">
        <v>1043</v>
      </c>
      <c r="D138" s="20"/>
      <c r="E138" s="333"/>
      <c r="F138" s="19"/>
      <c r="G138" s="19"/>
      <c r="H138" s="19"/>
      <c r="I138" s="19"/>
      <c r="J138" s="19"/>
      <c r="K138" s="19"/>
      <c r="L138" s="19"/>
      <c r="M138" s="19"/>
      <c r="N138" s="19"/>
      <c r="O138" s="336"/>
    </row>
    <row r="139" spans="1:15" s="34" customFormat="1" ht="6" x14ac:dyDescent="0.15">
      <c r="A139" s="136"/>
      <c r="B139" s="16"/>
      <c r="C139" s="177"/>
      <c r="D139" s="167"/>
      <c r="E139" s="361"/>
      <c r="F139" s="15"/>
      <c r="G139" s="15"/>
      <c r="H139" s="15"/>
      <c r="I139" s="15"/>
      <c r="J139" s="15"/>
      <c r="K139" s="15"/>
      <c r="L139" s="15"/>
      <c r="M139" s="15"/>
      <c r="N139" s="15"/>
      <c r="O139" s="352"/>
    </row>
    <row r="140" spans="1:15" x14ac:dyDescent="0.2">
      <c r="A140" s="132"/>
      <c r="B140" s="10"/>
      <c r="C140" s="174" t="s">
        <v>186</v>
      </c>
      <c r="D140" s="20"/>
      <c r="E140" s="333"/>
      <c r="F140" s="19"/>
      <c r="G140" s="19"/>
      <c r="H140" s="19"/>
      <c r="I140" s="19"/>
      <c r="J140" s="19"/>
      <c r="K140" s="19"/>
      <c r="L140" s="19"/>
      <c r="M140" s="19"/>
      <c r="N140" s="19"/>
      <c r="O140" s="336"/>
    </row>
    <row r="141" spans="1:15" x14ac:dyDescent="0.2">
      <c r="A141" s="132"/>
      <c r="B141" s="907">
        <v>30</v>
      </c>
      <c r="C141" s="20" t="s">
        <v>191</v>
      </c>
      <c r="D141" s="395" t="s">
        <v>298</v>
      </c>
      <c r="E141" s="313">
        <f>IF($E$1="","",INDEX($G141:$M141,1,MATCH($E$1,$G$3:$M$3,0)))</f>
        <v>0.75</v>
      </c>
      <c r="F141" s="19"/>
      <c r="G141" s="323">
        <v>0.75</v>
      </c>
      <c r="H141" s="323">
        <v>0.75</v>
      </c>
      <c r="I141" s="323">
        <v>0.75</v>
      </c>
      <c r="J141" s="323">
        <v>0.75</v>
      </c>
      <c r="K141" s="323">
        <v>0.5</v>
      </c>
      <c r="L141" s="323">
        <v>0.75</v>
      </c>
      <c r="M141" s="323">
        <v>0.75</v>
      </c>
      <c r="N141" s="328"/>
      <c r="O141" s="289" t="s">
        <v>540</v>
      </c>
    </row>
    <row r="142" spans="1:15" x14ac:dyDescent="0.2">
      <c r="A142" s="132"/>
      <c r="B142" s="907">
        <v>31</v>
      </c>
      <c r="C142" s="20" t="s">
        <v>376</v>
      </c>
      <c r="D142" s="395" t="s">
        <v>299</v>
      </c>
      <c r="E142" s="313">
        <f>IF($E$1="","",INDEX($G142:$M142,1,MATCH($E$1,$G$3:$M$3,0)))</f>
        <v>0</v>
      </c>
      <c r="F142" s="19"/>
      <c r="G142" s="323"/>
      <c r="H142" s="323"/>
      <c r="I142" s="323"/>
      <c r="J142" s="323"/>
      <c r="K142" s="323">
        <v>0.25</v>
      </c>
      <c r="L142" s="323"/>
      <c r="M142" s="323"/>
      <c r="N142" s="328"/>
      <c r="O142" s="289" t="s">
        <v>540</v>
      </c>
    </row>
    <row r="143" spans="1:15" x14ac:dyDescent="0.2">
      <c r="A143" s="132"/>
      <c r="B143" s="907">
        <v>32</v>
      </c>
      <c r="C143" s="20" t="s">
        <v>188</v>
      </c>
      <c r="D143" s="395" t="s">
        <v>299</v>
      </c>
      <c r="E143" s="313">
        <f>IF($E$1="","",INDEX($G143:$M143,1,MATCH($E$1,$G$3:$M$3,0)))</f>
        <v>0</v>
      </c>
      <c r="F143" s="19"/>
      <c r="G143" s="323"/>
      <c r="H143" s="323"/>
      <c r="I143" s="323"/>
      <c r="J143" s="323"/>
      <c r="K143" s="323"/>
      <c r="L143" s="323"/>
      <c r="M143" s="323"/>
      <c r="N143" s="328"/>
      <c r="O143" s="289" t="s">
        <v>540</v>
      </c>
    </row>
    <row r="144" spans="1:15" ht="25.5" x14ac:dyDescent="0.2">
      <c r="A144" s="132"/>
      <c r="B144" s="907">
        <v>33</v>
      </c>
      <c r="C144" s="20" t="s">
        <v>189</v>
      </c>
      <c r="D144" s="275" t="s">
        <v>655</v>
      </c>
      <c r="E144" s="313">
        <f>IF($E$1="","",INDEX($G144:$M144,1,MATCH($E$1,$G$3:$M$3,0)))</f>
        <v>0.25</v>
      </c>
      <c r="F144" s="19"/>
      <c r="G144" s="312">
        <v>0.25</v>
      </c>
      <c r="H144" s="312">
        <v>0.25</v>
      </c>
      <c r="I144" s="312">
        <v>0.25</v>
      </c>
      <c r="J144" s="312">
        <v>0.25</v>
      </c>
      <c r="K144" s="312"/>
      <c r="L144" s="312">
        <v>0.25</v>
      </c>
      <c r="M144" s="312">
        <v>0.25</v>
      </c>
      <c r="N144" s="328"/>
      <c r="O144" s="289" t="s">
        <v>540</v>
      </c>
    </row>
    <row r="145" spans="1:15" x14ac:dyDescent="0.2">
      <c r="A145" s="132"/>
      <c r="B145" s="10"/>
      <c r="C145" s="871" t="s">
        <v>185</v>
      </c>
      <c r="D145" s="881" t="str">
        <f>IF($E$145&lt;&gt;100%,"ERROR","")</f>
        <v/>
      </c>
      <c r="E145" s="882">
        <f>SUM($E$141:$E$144)</f>
        <v>1</v>
      </c>
      <c r="F145" s="19"/>
      <c r="G145" s="19"/>
      <c r="H145" s="339"/>
      <c r="I145" s="339"/>
      <c r="J145" s="339"/>
      <c r="K145" s="339"/>
      <c r="L145" s="339"/>
      <c r="M145" s="339"/>
      <c r="N145" s="19"/>
      <c r="O145" s="336"/>
    </row>
    <row r="146" spans="1:15" s="34" customFormat="1" ht="6" x14ac:dyDescent="0.15">
      <c r="A146" s="136"/>
      <c r="B146" s="16"/>
      <c r="C146" s="178"/>
      <c r="D146" s="179"/>
      <c r="E146" s="372"/>
      <c r="F146" s="15"/>
      <c r="G146" s="15"/>
      <c r="H146" s="351"/>
      <c r="I146" s="351"/>
      <c r="J146" s="351"/>
      <c r="K146" s="351"/>
      <c r="L146" s="351"/>
      <c r="M146" s="351"/>
      <c r="N146" s="15"/>
      <c r="O146" s="352"/>
    </row>
    <row r="147" spans="1:15" x14ac:dyDescent="0.2">
      <c r="A147" s="132"/>
      <c r="B147" s="880" t="s">
        <v>952</v>
      </c>
      <c r="C147" s="860" t="s">
        <v>994</v>
      </c>
      <c r="D147" s="860" t="s">
        <v>993</v>
      </c>
      <c r="F147" s="19"/>
      <c r="G147" s="19"/>
      <c r="H147" s="339"/>
      <c r="I147" s="339"/>
      <c r="J147" s="339"/>
      <c r="K147" s="339"/>
      <c r="L147" s="339"/>
      <c r="M147" s="339"/>
      <c r="N147" s="19"/>
      <c r="O147" s="336"/>
    </row>
    <row r="148" spans="1:15" x14ac:dyDescent="0.2">
      <c r="A148" s="132"/>
      <c r="B148" s="880" t="s">
        <v>953</v>
      </c>
      <c r="C148" s="860" t="s">
        <v>995</v>
      </c>
      <c r="D148" s="860" t="s">
        <v>993</v>
      </c>
      <c r="F148" s="19"/>
      <c r="G148" s="19"/>
      <c r="H148" s="339"/>
      <c r="I148" s="339"/>
      <c r="J148" s="339"/>
      <c r="K148" s="339"/>
      <c r="L148" s="339"/>
      <c r="M148" s="339"/>
      <c r="N148" s="19"/>
      <c r="O148" s="336"/>
    </row>
    <row r="149" spans="1:15" x14ac:dyDescent="0.2">
      <c r="A149" s="132"/>
      <c r="B149" s="880" t="s">
        <v>954</v>
      </c>
      <c r="C149" s="860" t="s">
        <v>211</v>
      </c>
      <c r="D149" s="860" t="s">
        <v>993</v>
      </c>
      <c r="F149" s="19"/>
      <c r="G149" s="19"/>
      <c r="H149" s="339"/>
      <c r="I149" s="339"/>
      <c r="J149" s="339"/>
      <c r="K149" s="339"/>
      <c r="L149" s="339"/>
      <c r="M149" s="339"/>
      <c r="N149" s="19"/>
      <c r="O149" s="336"/>
    </row>
    <row r="150" spans="1:15" x14ac:dyDescent="0.2">
      <c r="A150" s="132"/>
      <c r="B150" s="880" t="s">
        <v>996</v>
      </c>
      <c r="C150" s="860" t="s">
        <v>207</v>
      </c>
      <c r="D150" s="860" t="s">
        <v>993</v>
      </c>
      <c r="F150" s="19"/>
      <c r="G150" s="19"/>
      <c r="H150" s="339"/>
      <c r="I150" s="339"/>
      <c r="J150" s="339"/>
      <c r="K150" s="339"/>
      <c r="L150" s="339"/>
      <c r="M150" s="339"/>
      <c r="N150" s="19"/>
      <c r="O150" s="336"/>
    </row>
    <row r="151" spans="1:15" s="34" customFormat="1" ht="6" x14ac:dyDescent="0.15">
      <c r="A151" s="136"/>
      <c r="B151" s="16"/>
      <c r="C151" s="178"/>
      <c r="D151" s="179"/>
      <c r="E151" s="372"/>
      <c r="F151" s="15"/>
      <c r="G151" s="15"/>
      <c r="H151" s="351"/>
      <c r="I151" s="351"/>
      <c r="J151" s="351"/>
      <c r="K151" s="351"/>
      <c r="L151" s="351"/>
      <c r="M151" s="351"/>
      <c r="N151" s="15"/>
      <c r="O151" s="352"/>
    </row>
    <row r="152" spans="1:15" x14ac:dyDescent="0.2">
      <c r="A152" s="132"/>
      <c r="B152" s="10"/>
      <c r="C152" s="174" t="s">
        <v>187</v>
      </c>
      <c r="D152" s="20"/>
      <c r="E152" s="333"/>
      <c r="F152" s="19"/>
      <c r="G152" s="19"/>
      <c r="H152" s="339"/>
      <c r="I152" s="339"/>
      <c r="J152" s="339"/>
      <c r="K152" s="339"/>
      <c r="L152" s="339"/>
      <c r="M152" s="339"/>
      <c r="N152" s="19"/>
      <c r="O152" s="336"/>
    </row>
    <row r="153" spans="1:15" x14ac:dyDescent="0.2">
      <c r="A153" s="132"/>
      <c r="B153" s="907">
        <v>34</v>
      </c>
      <c r="C153" s="20" t="s">
        <v>205</v>
      </c>
      <c r="D153" s="395" t="s">
        <v>1173</v>
      </c>
      <c r="E153" s="373">
        <f>IF($E$1="","",INDEX($G153:$M153,1,MATCH($E$1,$G$3:$M$3,0)))</f>
        <v>0.06</v>
      </c>
      <c r="F153" s="19"/>
      <c r="G153" s="374">
        <v>0.06</v>
      </c>
      <c r="H153" s="374">
        <v>0.06</v>
      </c>
      <c r="I153" s="374">
        <v>0.06</v>
      </c>
      <c r="J153" s="374">
        <v>0.06</v>
      </c>
      <c r="K153" s="374">
        <v>0.06</v>
      </c>
      <c r="L153" s="374">
        <v>0.06</v>
      </c>
      <c r="M153" s="374">
        <v>0.06</v>
      </c>
      <c r="N153" s="328"/>
      <c r="O153" s="289" t="s">
        <v>540</v>
      </c>
    </row>
    <row r="154" spans="1:15" s="135" customFormat="1" x14ac:dyDescent="0.2">
      <c r="A154" s="134"/>
      <c r="B154" s="12"/>
      <c r="C154" s="871" t="s">
        <v>83</v>
      </c>
      <c r="D154" s="871"/>
      <c r="E154" s="894">
        <f>((1+$E$153)^0.5)-1</f>
        <v>2.9563014098699991E-2</v>
      </c>
      <c r="F154" s="18"/>
      <c r="G154" s="375"/>
      <c r="H154" s="375"/>
      <c r="I154" s="375"/>
      <c r="J154" s="375"/>
      <c r="K154" s="375"/>
      <c r="L154" s="375"/>
      <c r="M154" s="375"/>
      <c r="N154" s="18"/>
      <c r="O154" s="345"/>
    </row>
    <row r="155" spans="1:15" x14ac:dyDescent="0.2">
      <c r="A155" s="132"/>
      <c r="B155" s="907">
        <v>35</v>
      </c>
      <c r="C155" s="20" t="s">
        <v>377</v>
      </c>
      <c r="D155" s="395" t="s">
        <v>1174</v>
      </c>
      <c r="E155" s="373">
        <f>IF($E$1="","",INDEX($G155:$M155,1,MATCH($E$1,$G$3:$M$3,0)))</f>
        <v>0.08</v>
      </c>
      <c r="F155" s="19"/>
      <c r="G155" s="374">
        <v>0.08</v>
      </c>
      <c r="H155" s="374">
        <v>0.08</v>
      </c>
      <c r="I155" s="374">
        <v>0.08</v>
      </c>
      <c r="J155" s="374">
        <v>0.08</v>
      </c>
      <c r="K155" s="374">
        <v>0.08</v>
      </c>
      <c r="L155" s="374">
        <v>0.08</v>
      </c>
      <c r="M155" s="374">
        <v>0.08</v>
      </c>
      <c r="N155" s="328"/>
      <c r="O155" s="289" t="s">
        <v>540</v>
      </c>
    </row>
    <row r="156" spans="1:15" s="135" customFormat="1" x14ac:dyDescent="0.2">
      <c r="A156" s="134"/>
      <c r="B156" s="12"/>
      <c r="C156" s="871" t="s">
        <v>83</v>
      </c>
      <c r="D156" s="871"/>
      <c r="E156" s="894">
        <f>((1+$E$155)^0.5)-1</f>
        <v>3.9230484541326494E-2</v>
      </c>
      <c r="F156" s="18"/>
      <c r="G156" s="375"/>
      <c r="H156" s="375"/>
      <c r="I156" s="375"/>
      <c r="J156" s="375"/>
      <c r="K156" s="375"/>
      <c r="L156" s="375"/>
      <c r="M156" s="375"/>
      <c r="N156" s="18"/>
      <c r="O156" s="345"/>
    </row>
    <row r="157" spans="1:15" x14ac:dyDescent="0.2">
      <c r="A157" s="132"/>
      <c r="B157" s="907">
        <v>36</v>
      </c>
      <c r="C157" s="20" t="s">
        <v>190</v>
      </c>
      <c r="D157" s="395" t="s">
        <v>460</v>
      </c>
      <c r="E157" s="373">
        <f>IF($E$1="","",INDEX($G157:$M157,1,MATCH($E$1,$G$3:$M$3,0)))</f>
        <v>0.05</v>
      </c>
      <c r="F157" s="19"/>
      <c r="G157" s="374">
        <v>0.05</v>
      </c>
      <c r="H157" s="374">
        <v>0.05</v>
      </c>
      <c r="I157" s="374">
        <v>0.05</v>
      </c>
      <c r="J157" s="374">
        <v>0.05</v>
      </c>
      <c r="K157" s="374">
        <v>0.05</v>
      </c>
      <c r="L157" s="374">
        <v>0.05</v>
      </c>
      <c r="M157" s="374">
        <v>0.05</v>
      </c>
      <c r="N157" s="328"/>
      <c r="O157" s="289" t="s">
        <v>540</v>
      </c>
    </row>
    <row r="158" spans="1:15" s="135" customFormat="1" x14ac:dyDescent="0.2">
      <c r="A158" s="134"/>
      <c r="B158" s="12"/>
      <c r="C158" s="871" t="s">
        <v>83</v>
      </c>
      <c r="D158" s="871"/>
      <c r="E158" s="894">
        <f>((1+$E$157)^0.5)-1</f>
        <v>2.4695076595959931E-2</v>
      </c>
      <c r="F158" s="18"/>
      <c r="G158" s="18"/>
      <c r="H158" s="356"/>
      <c r="I158" s="356"/>
      <c r="J158" s="356"/>
      <c r="K158" s="356"/>
      <c r="L158" s="356"/>
      <c r="M158" s="356"/>
      <c r="N158" s="18"/>
      <c r="O158" s="345"/>
    </row>
    <row r="159" spans="1:15" s="135" customFormat="1" ht="26.45" hidden="1" x14ac:dyDescent="0.25">
      <c r="A159" s="134"/>
      <c r="B159" s="12"/>
      <c r="C159" s="21" t="s">
        <v>18</v>
      </c>
      <c r="D159" s="20"/>
      <c r="E159" s="376" t="s">
        <v>97</v>
      </c>
      <c r="F159" s="18"/>
      <c r="G159" s="18"/>
      <c r="H159" s="356"/>
      <c r="I159" s="356"/>
      <c r="J159" s="356"/>
      <c r="K159" s="356"/>
      <c r="L159" s="356"/>
      <c r="M159" s="356"/>
      <c r="N159" s="18"/>
      <c r="O159" s="345"/>
    </row>
    <row r="160" spans="1:15" s="158" customFormat="1" ht="6" x14ac:dyDescent="0.15">
      <c r="A160" s="156"/>
      <c r="B160" s="157"/>
      <c r="C160" s="180"/>
      <c r="D160" s="180"/>
      <c r="E160" s="377"/>
      <c r="F160" s="378"/>
      <c r="G160" s="378"/>
      <c r="H160" s="379"/>
      <c r="I160" s="379"/>
      <c r="J160" s="379"/>
      <c r="K160" s="379"/>
      <c r="L160" s="379"/>
      <c r="M160" s="379"/>
      <c r="N160" s="378"/>
      <c r="O160" s="380"/>
    </row>
    <row r="161" spans="1:16" x14ac:dyDescent="0.2">
      <c r="A161" s="132"/>
      <c r="B161" s="10"/>
      <c r="C161" s="174" t="s">
        <v>212</v>
      </c>
      <c r="D161" s="20"/>
      <c r="E161" s="333"/>
      <c r="F161" s="19"/>
      <c r="G161" s="19"/>
      <c r="H161" s="339"/>
      <c r="I161" s="339"/>
      <c r="J161" s="339"/>
      <c r="K161" s="339"/>
      <c r="L161" s="339"/>
      <c r="M161" s="339"/>
      <c r="N161" s="19"/>
      <c r="O161" s="336"/>
    </row>
    <row r="162" spans="1:16" ht="12.95" customHeight="1" x14ac:dyDescent="0.2">
      <c r="A162" s="132"/>
      <c r="B162" s="907">
        <v>37</v>
      </c>
      <c r="C162" s="20" t="s">
        <v>321</v>
      </c>
      <c r="D162" s="395" t="s">
        <v>1175</v>
      </c>
      <c r="E162" s="381">
        <f>IF($E$1="","",INDEX($G162:$M162,1,MATCH($E$1,$G$3:$M$3,0)))</f>
        <v>15</v>
      </c>
      <c r="F162" s="19"/>
      <c r="G162" s="349">
        <v>15</v>
      </c>
      <c r="H162" s="349">
        <v>15</v>
      </c>
      <c r="I162" s="349">
        <v>15</v>
      </c>
      <c r="J162" s="349">
        <v>15</v>
      </c>
      <c r="K162" s="349">
        <v>15</v>
      </c>
      <c r="L162" s="349">
        <v>15</v>
      </c>
      <c r="M162" s="349">
        <v>15</v>
      </c>
      <c r="N162" s="328"/>
      <c r="O162" s="289" t="s">
        <v>540</v>
      </c>
    </row>
    <row r="163" spans="1:16" ht="27.6" customHeight="1" x14ac:dyDescent="0.2">
      <c r="A163" s="132"/>
      <c r="B163" s="880" t="s">
        <v>869</v>
      </c>
      <c r="C163" s="862" t="s">
        <v>464</v>
      </c>
      <c r="D163" s="862" t="s">
        <v>938</v>
      </c>
      <c r="E163" s="861">
        <f>IF($E$1="","",INDEX($G163:$M163,1,MATCH($E$1,$G$3:$M$3,0)))</f>
        <v>0</v>
      </c>
      <c r="F163" s="19"/>
      <c r="G163" s="861">
        <f>G$164</f>
        <v>0</v>
      </c>
      <c r="H163" s="861">
        <f t="shared" ref="H163:M163" si="2">H$164</f>
        <v>0</v>
      </c>
      <c r="I163" s="861">
        <f t="shared" si="2"/>
        <v>0</v>
      </c>
      <c r="J163" s="861">
        <f t="shared" si="2"/>
        <v>0</v>
      </c>
      <c r="K163" s="861">
        <f t="shared" si="2"/>
        <v>0</v>
      </c>
      <c r="L163" s="861">
        <f t="shared" si="2"/>
        <v>0</v>
      </c>
      <c r="M163" s="861">
        <f t="shared" si="2"/>
        <v>0</v>
      </c>
      <c r="N163" s="18"/>
      <c r="O163" s="345"/>
    </row>
    <row r="164" spans="1:16" ht="12.95" hidden="1" customHeight="1" outlineLevel="1" x14ac:dyDescent="0.25">
      <c r="A164" s="132"/>
      <c r="B164" s="159" t="s">
        <v>968</v>
      </c>
      <c r="C164" s="331" t="s">
        <v>463</v>
      </c>
      <c r="D164" s="852" t="s">
        <v>1176</v>
      </c>
      <c r="E164" s="19"/>
      <c r="F164" s="19"/>
      <c r="G164" s="382"/>
      <c r="H164" s="382"/>
      <c r="I164" s="382"/>
      <c r="J164" s="382"/>
      <c r="K164" s="382"/>
      <c r="L164" s="382"/>
      <c r="M164" s="382"/>
      <c r="N164" s="328"/>
      <c r="O164" s="329" t="s">
        <v>540</v>
      </c>
    </row>
    <row r="165" spans="1:16" s="102" customFormat="1" ht="5.45" customHeight="1" collapsed="1" x14ac:dyDescent="0.15">
      <c r="A165" s="239"/>
      <c r="B165" s="559"/>
      <c r="C165" s="559"/>
      <c r="D165" s="905"/>
      <c r="E165" s="906"/>
      <c r="F165" s="906"/>
      <c r="G165" s="906"/>
      <c r="H165" s="906"/>
      <c r="I165" s="906"/>
      <c r="J165" s="906"/>
      <c r="K165" s="906"/>
      <c r="L165" s="906"/>
      <c r="M165" s="906"/>
      <c r="N165" s="906"/>
      <c r="O165" s="345"/>
      <c r="P165" s="906"/>
    </row>
    <row r="166" spans="1:16" ht="12.95" customHeight="1" x14ac:dyDescent="0.2">
      <c r="A166" s="132"/>
      <c r="B166" s="907">
        <v>38</v>
      </c>
      <c r="C166" s="20" t="s">
        <v>378</v>
      </c>
      <c r="D166" s="395" t="s">
        <v>353</v>
      </c>
      <c r="E166" s="381">
        <f>IF($E$1="","",INDEX($G166:$M166,1,MATCH($E$1,$G$3:$M$3,0)))</f>
        <v>10</v>
      </c>
      <c r="F166" s="19"/>
      <c r="G166" s="349">
        <v>10</v>
      </c>
      <c r="H166" s="349">
        <v>10</v>
      </c>
      <c r="I166" s="349">
        <v>10</v>
      </c>
      <c r="J166" s="349">
        <v>10</v>
      </c>
      <c r="K166" s="349">
        <v>10</v>
      </c>
      <c r="L166" s="349">
        <v>10</v>
      </c>
      <c r="M166" s="349">
        <v>10</v>
      </c>
      <c r="N166" s="328"/>
      <c r="O166" s="289" t="s">
        <v>540</v>
      </c>
    </row>
    <row r="167" spans="1:16" ht="27.6" customHeight="1" x14ac:dyDescent="0.2">
      <c r="A167" s="132"/>
      <c r="B167" s="880" t="s">
        <v>522</v>
      </c>
      <c r="C167" s="862" t="s">
        <v>249</v>
      </c>
      <c r="D167" s="862" t="s">
        <v>939</v>
      </c>
      <c r="E167" s="861">
        <f>IF($E$1="","",INDEX($G167:$M167,1,MATCH($E$1,$G$3:$M$3,0)))</f>
        <v>0</v>
      </c>
      <c r="F167" s="362"/>
      <c r="G167" s="861">
        <f>G$168</f>
        <v>0</v>
      </c>
      <c r="H167" s="861">
        <f t="shared" ref="H167:M167" si="3">H$168</f>
        <v>0</v>
      </c>
      <c r="I167" s="861">
        <f t="shared" si="3"/>
        <v>0</v>
      </c>
      <c r="J167" s="861">
        <f t="shared" si="3"/>
        <v>0</v>
      </c>
      <c r="K167" s="861">
        <f t="shared" si="3"/>
        <v>0</v>
      </c>
      <c r="L167" s="861">
        <f t="shared" si="3"/>
        <v>0</v>
      </c>
      <c r="M167" s="861">
        <f t="shared" si="3"/>
        <v>0</v>
      </c>
      <c r="N167" s="18"/>
      <c r="O167" s="345"/>
    </row>
    <row r="168" spans="1:16" ht="12.95" hidden="1" customHeight="1" outlineLevel="1" x14ac:dyDescent="0.25">
      <c r="A168" s="132"/>
      <c r="B168" s="159" t="s">
        <v>862</v>
      </c>
      <c r="C168" s="20" t="s">
        <v>237</v>
      </c>
      <c r="D168" s="852" t="s">
        <v>1176</v>
      </c>
      <c r="E168" s="333"/>
      <c r="F168" s="19"/>
      <c r="G168" s="382"/>
      <c r="H168" s="382"/>
      <c r="I168" s="382"/>
      <c r="J168" s="382"/>
      <c r="K168" s="382"/>
      <c r="L168" s="382"/>
      <c r="M168" s="382"/>
      <c r="N168" s="328"/>
      <c r="O168" s="329" t="s">
        <v>540</v>
      </c>
    </row>
    <row r="169" spans="1:16" s="34" customFormat="1" ht="6.6" customHeight="1" collapsed="1" x14ac:dyDescent="0.15">
      <c r="A169" s="136"/>
      <c r="B169" s="167"/>
      <c r="C169" s="167"/>
      <c r="D169" s="167"/>
      <c r="E169" s="167"/>
      <c r="F169" s="167"/>
      <c r="G169" s="167"/>
      <c r="H169" s="167"/>
      <c r="I169" s="167"/>
      <c r="J169" s="167"/>
      <c r="K169" s="167"/>
      <c r="L169" s="167"/>
      <c r="M169" s="167"/>
      <c r="N169" s="167"/>
      <c r="O169" s="167"/>
    </row>
    <row r="170" spans="1:16" s="135" customFormat="1" x14ac:dyDescent="0.2">
      <c r="A170" s="134"/>
      <c r="B170" s="880">
        <v>39</v>
      </c>
      <c r="C170" s="860" t="s">
        <v>253</v>
      </c>
      <c r="D170" s="860" t="s">
        <v>217</v>
      </c>
      <c r="E170" s="877">
        <f>IF($E$1="","",INDEX($G170:$M170,1,MATCH($E$1,$G$3:$M$3,0)))</f>
        <v>49309</v>
      </c>
      <c r="F170" s="18"/>
      <c r="G170" s="877">
        <f t="shared" ref="G170:M170" si="4">IF(G$13="","",IF(G$171="",EOMONTH(G$10,(12*G$13)),EOMONTH(G$10,(12*G$171))))</f>
        <v>49309</v>
      </c>
      <c r="H170" s="877">
        <f t="shared" si="4"/>
        <v>49309</v>
      </c>
      <c r="I170" s="877">
        <f t="shared" si="4"/>
        <v>49309</v>
      </c>
      <c r="J170" s="877">
        <f t="shared" si="4"/>
        <v>49309</v>
      </c>
      <c r="K170" s="877">
        <f t="shared" si="4"/>
        <v>49309</v>
      </c>
      <c r="L170" s="877">
        <f t="shared" si="4"/>
        <v>7336</v>
      </c>
      <c r="M170" s="877">
        <f t="shared" si="4"/>
        <v>7336</v>
      </c>
      <c r="N170" s="342"/>
      <c r="O170" s="383"/>
    </row>
    <row r="171" spans="1:16" s="135" customFormat="1" ht="13.15" hidden="1" outlineLevel="1" x14ac:dyDescent="0.25">
      <c r="A171" s="134"/>
      <c r="B171" s="909" t="s">
        <v>972</v>
      </c>
      <c r="C171" s="169" t="s">
        <v>336</v>
      </c>
      <c r="D171" s="852" t="s">
        <v>1176</v>
      </c>
      <c r="E171" s="324"/>
      <c r="F171" s="18"/>
      <c r="G171" s="382"/>
      <c r="H171" s="382"/>
      <c r="I171" s="382"/>
      <c r="J171" s="382"/>
      <c r="K171" s="382"/>
      <c r="L171" s="382"/>
      <c r="M171" s="382"/>
      <c r="N171" s="328"/>
      <c r="O171" s="329" t="s">
        <v>540</v>
      </c>
    </row>
    <row r="172" spans="1:16" s="135" customFormat="1" ht="28.35" customHeight="1" collapsed="1" x14ac:dyDescent="0.2">
      <c r="A172" s="134"/>
      <c r="B172" s="880" t="s">
        <v>973</v>
      </c>
      <c r="C172" s="862" t="s">
        <v>250</v>
      </c>
      <c r="D172" s="862" t="s">
        <v>251</v>
      </c>
      <c r="E172" s="861">
        <f>IF($E$1="","",INDEX($G172:$M172,1,MATCH($E$1,$G$3:$M$3,0)))</f>
        <v>0</v>
      </c>
      <c r="F172" s="18"/>
      <c r="G172" s="861">
        <f>G$173</f>
        <v>0</v>
      </c>
      <c r="H172" s="861">
        <f t="shared" ref="H172:M172" si="5">H$173</f>
        <v>0</v>
      </c>
      <c r="I172" s="861">
        <f t="shared" si="5"/>
        <v>0</v>
      </c>
      <c r="J172" s="861">
        <f t="shared" si="5"/>
        <v>0</v>
      </c>
      <c r="K172" s="861">
        <f t="shared" si="5"/>
        <v>0</v>
      </c>
      <c r="L172" s="861">
        <f t="shared" si="5"/>
        <v>0</v>
      </c>
      <c r="M172" s="861">
        <f t="shared" si="5"/>
        <v>0</v>
      </c>
      <c r="N172" s="18"/>
      <c r="O172" s="345"/>
    </row>
    <row r="173" spans="1:16" s="135" customFormat="1" ht="13.15" hidden="1" outlineLevel="1" x14ac:dyDescent="0.25">
      <c r="A173" s="134"/>
      <c r="B173" s="909" t="s">
        <v>974</v>
      </c>
      <c r="C173" s="20" t="s">
        <v>252</v>
      </c>
      <c r="D173" s="852" t="s">
        <v>1176</v>
      </c>
      <c r="E173" s="324"/>
      <c r="F173" s="18"/>
      <c r="G173" s="382"/>
      <c r="H173" s="382"/>
      <c r="I173" s="382"/>
      <c r="J173" s="382"/>
      <c r="K173" s="382"/>
      <c r="L173" s="382"/>
      <c r="M173" s="382"/>
      <c r="N173" s="328"/>
      <c r="O173" s="329" t="s">
        <v>540</v>
      </c>
    </row>
    <row r="174" spans="1:16" s="960" customFormat="1" ht="6" collapsed="1" x14ac:dyDescent="0.15">
      <c r="A174" s="957"/>
      <c r="B174" s="167"/>
      <c r="C174" s="167"/>
      <c r="D174" s="958"/>
      <c r="E174" s="959"/>
      <c r="F174" s="959"/>
      <c r="G174" s="959"/>
      <c r="H174" s="959"/>
      <c r="I174" s="959"/>
      <c r="J174" s="959"/>
      <c r="K174" s="959"/>
      <c r="L174" s="959"/>
      <c r="M174" s="959"/>
      <c r="N174" s="959"/>
      <c r="O174" s="352"/>
    </row>
    <row r="175" spans="1:16" s="135" customFormat="1" ht="25.5" x14ac:dyDescent="0.2">
      <c r="A175" s="134"/>
      <c r="B175" s="880">
        <v>40</v>
      </c>
      <c r="C175" s="860" t="s">
        <v>218</v>
      </c>
      <c r="D175" s="862" t="s">
        <v>288</v>
      </c>
      <c r="E175" s="861">
        <f>IF($E$1="","",INDEX($G175:$M175,1,MATCH($E$1,$G$3:$M$3,0)))</f>
        <v>16</v>
      </c>
      <c r="F175" s="18"/>
      <c r="G175" s="861">
        <f t="shared" ref="G175:M175" si="6">IF(G$13="","",IF(G$176="",G$13-4,G$176))</f>
        <v>16</v>
      </c>
      <c r="H175" s="861">
        <f t="shared" si="6"/>
        <v>16</v>
      </c>
      <c r="I175" s="861">
        <f t="shared" si="6"/>
        <v>16</v>
      </c>
      <c r="J175" s="861">
        <f t="shared" si="6"/>
        <v>16</v>
      </c>
      <c r="K175" s="861">
        <f t="shared" si="6"/>
        <v>16</v>
      </c>
      <c r="L175" s="861">
        <f t="shared" si="6"/>
        <v>16</v>
      </c>
      <c r="M175" s="861">
        <f t="shared" si="6"/>
        <v>16</v>
      </c>
      <c r="N175" s="15"/>
      <c r="O175" s="352"/>
    </row>
    <row r="176" spans="1:16" s="135" customFormat="1" ht="13.15" hidden="1" outlineLevel="1" x14ac:dyDescent="0.25">
      <c r="A176" s="134"/>
      <c r="B176" s="909" t="s">
        <v>863</v>
      </c>
      <c r="C176" s="20" t="s">
        <v>213</v>
      </c>
      <c r="D176" s="852" t="s">
        <v>1176</v>
      </c>
      <c r="E176" s="324"/>
      <c r="F176" s="18"/>
      <c r="G176" s="382"/>
      <c r="H176" s="382"/>
      <c r="I176" s="382"/>
      <c r="J176" s="382"/>
      <c r="K176" s="382"/>
      <c r="L176" s="382"/>
      <c r="M176" s="382"/>
      <c r="N176" s="328"/>
      <c r="O176" s="329" t="s">
        <v>540</v>
      </c>
    </row>
    <row r="177" spans="1:15" s="135" customFormat="1" ht="13.15" hidden="1" outlineLevel="1" x14ac:dyDescent="0.25">
      <c r="A177" s="134"/>
      <c r="B177" s="331"/>
      <c r="C177" s="331"/>
      <c r="D177" s="173"/>
      <c r="E177" s="324"/>
      <c r="F177" s="18"/>
      <c r="G177" s="778"/>
      <c r="H177" s="778"/>
      <c r="I177" s="778"/>
      <c r="J177" s="778"/>
      <c r="K177" s="778"/>
      <c r="L177" s="778"/>
      <c r="M177" s="778"/>
      <c r="N177" s="358"/>
      <c r="O177" s="291"/>
    </row>
    <row r="178" spans="1:15" ht="13.15" hidden="1" outlineLevel="1" collapsed="1" x14ac:dyDescent="0.25">
      <c r="A178" s="132"/>
      <c r="B178" s="172"/>
      <c r="C178" s="174" t="s">
        <v>980</v>
      </c>
      <c r="D178" s="331"/>
      <c r="E178" s="386"/>
      <c r="F178" s="19"/>
      <c r="G178" s="767"/>
      <c r="H178" s="767"/>
      <c r="I178" s="767"/>
      <c r="J178" s="767"/>
      <c r="K178" s="767"/>
      <c r="L178" s="767"/>
      <c r="M178" s="767"/>
      <c r="N178" s="358"/>
      <c r="O178" s="291"/>
    </row>
    <row r="179" spans="1:15" ht="13.15" hidden="1" outlineLevel="1" x14ac:dyDescent="0.25">
      <c r="A179" s="132"/>
      <c r="B179" s="909" t="s">
        <v>975</v>
      </c>
      <c r="C179" s="331" t="s">
        <v>799</v>
      </c>
      <c r="D179" s="331" t="s">
        <v>1182</v>
      </c>
      <c r="E179" s="337" t="str">
        <f>IF($E$1="","",INDEX($G179:$M179,1,MATCH($E$1,$G$3:$M$3,0)))</f>
        <v>No</v>
      </c>
      <c r="F179" s="19"/>
      <c r="G179" s="387" t="s">
        <v>486</v>
      </c>
      <c r="H179" s="387" t="s">
        <v>486</v>
      </c>
      <c r="I179" s="387" t="s">
        <v>486</v>
      </c>
      <c r="J179" s="387" t="s">
        <v>486</v>
      </c>
      <c r="K179" s="387" t="s">
        <v>486</v>
      </c>
      <c r="L179" s="387" t="s">
        <v>486</v>
      </c>
      <c r="M179" s="387" t="s">
        <v>486</v>
      </c>
      <c r="N179" s="19"/>
      <c r="O179" s="791" t="s">
        <v>540</v>
      </c>
    </row>
    <row r="180" spans="1:15" s="135" customFormat="1" ht="17.45" hidden="1" customHeight="1" outlineLevel="1" x14ac:dyDescent="0.25">
      <c r="A180" s="134"/>
      <c r="B180" s="331"/>
      <c r="C180" s="871" t="s">
        <v>983</v>
      </c>
      <c r="D180" s="889"/>
      <c r="E180" s="986">
        <f>IF($E$1="","",INDEX($G180:$M180,1,MATCH($E$1,$G$3:$M$3,0)))</f>
        <v>12</v>
      </c>
      <c r="F180" s="916"/>
      <c r="G180" s="917">
        <f>IF(G203="","",MONTH(G203))</f>
        <v>12</v>
      </c>
      <c r="H180" s="917">
        <f t="shared" ref="H180:M180" si="7">IF(H203="","",MONTH(H203))</f>
        <v>12</v>
      </c>
      <c r="I180" s="917">
        <f t="shared" si="7"/>
        <v>12</v>
      </c>
      <c r="J180" s="917">
        <f t="shared" si="7"/>
        <v>12</v>
      </c>
      <c r="K180" s="917">
        <f t="shared" si="7"/>
        <v>12</v>
      </c>
      <c r="L180" s="917" t="str">
        <f t="shared" si="7"/>
        <v/>
      </c>
      <c r="M180" s="917" t="str">
        <f t="shared" si="7"/>
        <v/>
      </c>
      <c r="N180" s="916"/>
      <c r="O180" s="918"/>
    </row>
    <row r="181" spans="1:15" s="135" customFormat="1" ht="14.45" hidden="1" customHeight="1" outlineLevel="1" x14ac:dyDescent="0.25">
      <c r="A181" s="134"/>
      <c r="B181" s="172"/>
      <c r="C181" s="871" t="s">
        <v>984</v>
      </c>
      <c r="D181" s="889"/>
      <c r="E181" s="986">
        <f>IF($E$1="","",INDEX($G181:$M181,1,MATCH($E$1,$G$3:$M$3,0)))</f>
        <v>6</v>
      </c>
      <c r="F181" s="916"/>
      <c r="G181" s="917">
        <f>IF(G203="","",MONTH(EOMONTH(G203,6)))</f>
        <v>6</v>
      </c>
      <c r="H181" s="917">
        <f t="shared" ref="H181:M181" si="8">IF(H203="","",MONTH(EOMONTH(H203,6)))</f>
        <v>6</v>
      </c>
      <c r="I181" s="917">
        <f t="shared" si="8"/>
        <v>6</v>
      </c>
      <c r="J181" s="917">
        <f t="shared" si="8"/>
        <v>6</v>
      </c>
      <c r="K181" s="917">
        <f t="shared" si="8"/>
        <v>6</v>
      </c>
      <c r="L181" s="917" t="str">
        <f t="shared" si="8"/>
        <v/>
      </c>
      <c r="M181" s="917" t="str">
        <f t="shared" si="8"/>
        <v/>
      </c>
      <c r="N181" s="916"/>
      <c r="O181" s="918"/>
    </row>
    <row r="182" spans="1:15" ht="26.45" hidden="1" outlineLevel="1" x14ac:dyDescent="0.25">
      <c r="A182" s="132"/>
      <c r="B182" s="909" t="s">
        <v>976</v>
      </c>
      <c r="C182" s="169" t="s">
        <v>1085</v>
      </c>
      <c r="D182" s="169" t="s">
        <v>1183</v>
      </c>
      <c r="E182" s="337">
        <f>IF($E$1="","",INDEX($G182:$M182,1,MATCH($E$1,$G$3:$M$3,0)))</f>
        <v>0</v>
      </c>
      <c r="F182" s="19"/>
      <c r="G182" s="790"/>
      <c r="H182" s="790"/>
      <c r="I182" s="790"/>
      <c r="J182" s="790"/>
      <c r="K182" s="790"/>
      <c r="L182" s="790"/>
      <c r="M182" s="790"/>
      <c r="N182" s="19"/>
      <c r="O182" s="791" t="s">
        <v>540</v>
      </c>
    </row>
    <row r="183" spans="1:15" s="135" customFormat="1" ht="20.45" hidden="1" customHeight="1" outlineLevel="1" x14ac:dyDescent="0.25">
      <c r="A183" s="134"/>
      <c r="B183" s="12"/>
      <c r="C183" s="173"/>
      <c r="D183" s="173"/>
      <c r="E183" s="895" t="e">
        <f>INDEX('Version Control'!$C$96:$C$107,MATCH($E$182,'Version Control'!$B$96:$B$107,0),0)</f>
        <v>#N/A</v>
      </c>
      <c r="F183" s="18"/>
      <c r="G183" s="18"/>
      <c r="H183" s="18"/>
      <c r="I183" s="18"/>
      <c r="J183" s="18"/>
      <c r="K183" s="18"/>
      <c r="L183" s="18"/>
      <c r="M183" s="18"/>
      <c r="N183" s="18"/>
      <c r="O183" s="345"/>
    </row>
    <row r="184" spans="1:15" ht="13.15" hidden="1" outlineLevel="1" x14ac:dyDescent="0.25">
      <c r="A184" s="132"/>
      <c r="B184" s="909" t="s">
        <v>977</v>
      </c>
      <c r="C184" s="331" t="s">
        <v>940</v>
      </c>
      <c r="D184" s="852" t="s">
        <v>1176</v>
      </c>
      <c r="E184" s="337">
        <f>IF($E$1="","",INDEX($G184:$M184,1,MATCH($E$1,$G$3:$M$3,0)))</f>
        <v>0</v>
      </c>
      <c r="F184" s="19"/>
      <c r="G184" s="777"/>
      <c r="H184" s="777"/>
      <c r="I184" s="777"/>
      <c r="J184" s="777"/>
      <c r="K184" s="777"/>
      <c r="L184" s="777"/>
      <c r="M184" s="777"/>
      <c r="N184" s="19"/>
      <c r="O184" s="791" t="s">
        <v>540</v>
      </c>
    </row>
    <row r="185" spans="1:15" ht="13.15" hidden="1" outlineLevel="1" x14ac:dyDescent="0.25">
      <c r="A185" s="132"/>
      <c r="B185" s="331"/>
      <c r="C185" s="871" t="s">
        <v>806</v>
      </c>
      <c r="D185" s="331"/>
      <c r="E185" s="896">
        <f>IF(E182=0,0,EOMONTH(DATE(E184,E182,1),0))</f>
        <v>0</v>
      </c>
      <c r="F185" s="331"/>
      <c r="G185" s="331"/>
      <c r="H185" s="331"/>
      <c r="I185" s="331"/>
      <c r="J185" s="331"/>
      <c r="K185" s="331"/>
      <c r="L185" s="331"/>
      <c r="M185" s="331"/>
      <c r="N185" s="331"/>
      <c r="O185" s="792"/>
    </row>
    <row r="186" spans="1:15" ht="38.450000000000003" hidden="1" customHeight="1" outlineLevel="1" x14ac:dyDescent="0.25">
      <c r="A186" s="132"/>
      <c r="B186" s="909" t="s">
        <v>978</v>
      </c>
      <c r="C186" s="331" t="s">
        <v>981</v>
      </c>
      <c r="D186" s="169" t="s">
        <v>1184</v>
      </c>
      <c r="E186" s="337">
        <f>IF($E$1="","",INDEX($G186:$M186,1,MATCH($E$1,$G$3:$M$3,0)))</f>
        <v>0</v>
      </c>
      <c r="F186" s="19"/>
      <c r="G186" s="783"/>
      <c r="H186" s="783"/>
      <c r="I186" s="783"/>
      <c r="J186" s="783"/>
      <c r="K186" s="783"/>
      <c r="L186" s="783"/>
      <c r="M186" s="783"/>
      <c r="N186" s="19"/>
      <c r="O186" s="791" t="s">
        <v>540</v>
      </c>
    </row>
    <row r="187" spans="1:15" ht="21" hidden="1" customHeight="1" outlineLevel="1" x14ac:dyDescent="0.25">
      <c r="A187" s="132"/>
      <c r="B187" s="909" t="s">
        <v>979</v>
      </c>
      <c r="C187" s="331" t="s">
        <v>873</v>
      </c>
      <c r="D187" s="331" t="s">
        <v>1185</v>
      </c>
      <c r="E187" s="781">
        <f>IF($E$1="","",INDEX($G187:$M187,1,MATCH($E$1,$G$3:$M$3,0)))</f>
        <v>0</v>
      </c>
      <c r="F187" s="19"/>
      <c r="G187" s="780"/>
      <c r="H187" s="780"/>
      <c r="I187" s="780"/>
      <c r="J187" s="780"/>
      <c r="K187" s="780"/>
      <c r="L187" s="780"/>
      <c r="M187" s="780"/>
      <c r="N187" s="19"/>
      <c r="O187" s="791" t="s">
        <v>540</v>
      </c>
    </row>
    <row r="188" spans="1:15" s="901" customFormat="1" ht="13.15" hidden="1" outlineLevel="1" x14ac:dyDescent="0.25">
      <c r="A188" s="899"/>
      <c r="B188" s="897"/>
      <c r="C188" s="871" t="s">
        <v>882</v>
      </c>
      <c r="D188" s="871"/>
      <c r="E188" s="894">
        <f>((1+$E$187)^0.5)-1</f>
        <v>0</v>
      </c>
      <c r="F188" s="897"/>
      <c r="G188" s="897"/>
      <c r="H188" s="897"/>
      <c r="I188" s="897"/>
      <c r="J188" s="897"/>
      <c r="K188" s="897"/>
      <c r="L188" s="897"/>
      <c r="M188" s="897"/>
      <c r="N188" s="897"/>
      <c r="O188" s="900"/>
    </row>
    <row r="189" spans="1:15" ht="26.45" hidden="1" outlineLevel="1" x14ac:dyDescent="0.25">
      <c r="A189" s="132"/>
      <c r="B189" s="909" t="s">
        <v>982</v>
      </c>
      <c r="C189" s="169" t="s">
        <v>874</v>
      </c>
      <c r="D189" s="331" t="s">
        <v>1186</v>
      </c>
      <c r="E189" s="769">
        <f>IF($E$1="","",INDEX($G189:$M189,1,MATCH($E$1,$G$3:$M$3,0)))</f>
        <v>0</v>
      </c>
      <c r="F189" s="19"/>
      <c r="G189" s="768">
        <v>0</v>
      </c>
      <c r="H189" s="768">
        <v>0</v>
      </c>
      <c r="I189" s="768">
        <v>0</v>
      </c>
      <c r="J189" s="768">
        <v>0</v>
      </c>
      <c r="K189" s="768">
        <v>0</v>
      </c>
      <c r="L189" s="768"/>
      <c r="M189" s="768"/>
      <c r="N189" s="19"/>
      <c r="O189" s="791" t="s">
        <v>540</v>
      </c>
    </row>
    <row r="190" spans="1:15" s="34" customFormat="1" ht="6" collapsed="1" x14ac:dyDescent="0.15">
      <c r="A190" s="136"/>
      <c r="B190" s="16"/>
      <c r="C190" s="177"/>
      <c r="D190" s="167"/>
      <c r="E190" s="361"/>
      <c r="F190" s="15"/>
      <c r="G190" s="15"/>
      <c r="H190" s="15"/>
      <c r="I190" s="15"/>
      <c r="J190" s="15"/>
      <c r="K190" s="15"/>
      <c r="L190" s="15"/>
      <c r="M190" s="15"/>
      <c r="N190" s="15"/>
      <c r="O190" s="352"/>
    </row>
    <row r="191" spans="1:15" x14ac:dyDescent="0.2">
      <c r="A191" s="132"/>
      <c r="B191" s="10"/>
      <c r="C191" s="174" t="s">
        <v>90</v>
      </c>
      <c r="D191" s="20"/>
      <c r="E191" s="333"/>
      <c r="F191" s="19"/>
      <c r="G191" s="19"/>
      <c r="H191" s="19"/>
      <c r="I191" s="19"/>
      <c r="J191" s="19"/>
      <c r="K191" s="19"/>
      <c r="L191" s="19"/>
      <c r="M191" s="19"/>
      <c r="N191" s="19"/>
      <c r="O191" s="336"/>
    </row>
    <row r="192" spans="1:15" ht="45.6" customHeight="1" x14ac:dyDescent="0.2">
      <c r="A192" s="132"/>
      <c r="B192" s="907">
        <v>41</v>
      </c>
      <c r="C192" s="20" t="s">
        <v>1084</v>
      </c>
      <c r="D192" s="406" t="s">
        <v>1177</v>
      </c>
      <c r="E192" s="317">
        <f>IF($E$1="","",INDEX($G192:$M192,1,MATCH($E$1,$G$3:$M$3,0)))</f>
        <v>1.3</v>
      </c>
      <c r="F192" s="19"/>
      <c r="G192" s="316">
        <v>1.3</v>
      </c>
      <c r="H192" s="316">
        <v>1.3</v>
      </c>
      <c r="I192" s="316">
        <v>1.3</v>
      </c>
      <c r="J192" s="316">
        <v>1.3</v>
      </c>
      <c r="K192" s="316">
        <v>1.3</v>
      </c>
      <c r="L192" s="316">
        <v>1.3</v>
      </c>
      <c r="M192" s="316">
        <v>1.3</v>
      </c>
      <c r="N192" s="328"/>
      <c r="O192" s="289" t="s">
        <v>540</v>
      </c>
    </row>
    <row r="193" spans="1:15" s="34" customFormat="1" ht="6" x14ac:dyDescent="0.15">
      <c r="A193" s="136"/>
      <c r="B193" s="16"/>
      <c r="C193" s="177"/>
      <c r="D193" s="167"/>
      <c r="E193" s="361"/>
      <c r="F193" s="15"/>
      <c r="G193" s="351"/>
      <c r="H193" s="351"/>
      <c r="I193" s="351"/>
      <c r="J193" s="351"/>
      <c r="K193" s="351"/>
      <c r="L193" s="351"/>
      <c r="M193" s="351"/>
      <c r="N193" s="15"/>
      <c r="O193" s="352"/>
    </row>
    <row r="194" spans="1:15" s="34" customFormat="1" x14ac:dyDescent="0.15">
      <c r="A194" s="136"/>
      <c r="B194" s="16"/>
      <c r="C194" s="174" t="s">
        <v>266</v>
      </c>
      <c r="D194" s="167"/>
      <c r="E194" s="361"/>
      <c r="F194" s="15"/>
      <c r="G194" s="351"/>
      <c r="H194" s="351"/>
      <c r="I194" s="351"/>
      <c r="J194" s="351"/>
      <c r="K194" s="351"/>
      <c r="L194" s="351"/>
      <c r="M194" s="351"/>
      <c r="N194" s="15"/>
      <c r="O194" s="352"/>
    </row>
    <row r="195" spans="1:15" x14ac:dyDescent="0.2">
      <c r="A195" s="132"/>
      <c r="B195" s="907">
        <v>42</v>
      </c>
      <c r="C195" s="331" t="s">
        <v>454</v>
      </c>
      <c r="D195" s="331" t="s">
        <v>1151</v>
      </c>
      <c r="E195" s="337" t="str">
        <f>IF($E$1="","",INDEX($G195:$M195,1,MATCH($E$1,$G$3:$M$3,0)))</f>
        <v>Yes</v>
      </c>
      <c r="F195" s="19"/>
      <c r="G195" s="348" t="s">
        <v>428</v>
      </c>
      <c r="H195" s="348" t="s">
        <v>428</v>
      </c>
      <c r="I195" s="348" t="s">
        <v>428</v>
      </c>
      <c r="J195" s="348" t="s">
        <v>428</v>
      </c>
      <c r="K195" s="348" t="s">
        <v>428</v>
      </c>
      <c r="L195" s="348" t="s">
        <v>428</v>
      </c>
      <c r="M195" s="348" t="s">
        <v>428</v>
      </c>
      <c r="N195" s="19"/>
      <c r="O195" s="336"/>
    </row>
    <row r="196" spans="1:15" ht="39" customHeight="1" x14ac:dyDescent="0.2">
      <c r="A196" s="132"/>
      <c r="B196" s="880" t="s">
        <v>970</v>
      </c>
      <c r="C196" s="860" t="s">
        <v>267</v>
      </c>
      <c r="D196" s="862" t="s">
        <v>708</v>
      </c>
      <c r="E196" s="866">
        <f>IF($E$1="","",IF(E195="Yes",INDEX($G196:$M196,1,MATCH($E$1,$G$3:$M$3,0)),0))</f>
        <v>39452.883750000001</v>
      </c>
      <c r="F196" s="384"/>
      <c r="G196" s="866">
        <f>IF(G$197="",G$141*('Construction Costs'!$D$41+'Development Costs'!$D$46-G$136)*G$70*6%,G$197)</f>
        <v>39452.883750000001</v>
      </c>
      <c r="H196" s="866">
        <f>IF(H$197="",H$141*('Construction Costs'!$D$41+'Development Costs'!$D$46-H$136)*H$70*6%,H$197)</f>
        <v>39452.883750000001</v>
      </c>
      <c r="I196" s="866">
        <f>IF(I$197="",I$141*('Construction Costs'!$D$41+'Development Costs'!$D$46-I$136)*I$70*6%,I$197)</f>
        <v>39452.883750000001</v>
      </c>
      <c r="J196" s="866">
        <f>IF(J$197="",J$141*('Construction Costs'!$D$41+'Development Costs'!$D$46-J$136)*J$70*6%,J$197)</f>
        <v>39452.883750000001</v>
      </c>
      <c r="K196" s="866">
        <f>IF(K$197="",K$141*('Construction Costs'!$D$41+'Development Costs'!$D$46-K$136)*K$70*6%,K$197)</f>
        <v>26301.922500000001</v>
      </c>
      <c r="L196" s="866">
        <f>IF(L$197="",L$141*('Construction Costs'!$D$41+'Development Costs'!$D$46-L$136)*L$70*6%,L$197)</f>
        <v>39452.883750000001</v>
      </c>
      <c r="M196" s="866">
        <f>IF(M$197="",M$141*('Construction Costs'!$D$41+'Development Costs'!$D$46-M$136)*M$70*6%,M$197)</f>
        <v>39452.883750000001</v>
      </c>
      <c r="N196" s="325"/>
      <c r="O196" s="385"/>
    </row>
    <row r="197" spans="1:15" ht="13.15" hidden="1" outlineLevel="1" x14ac:dyDescent="0.25">
      <c r="A197" s="132"/>
      <c r="B197" s="909" t="s">
        <v>971</v>
      </c>
      <c r="C197" s="20" t="s">
        <v>268</v>
      </c>
      <c r="D197" s="20" t="s">
        <v>1187</v>
      </c>
      <c r="E197" s="386"/>
      <c r="F197" s="19"/>
      <c r="G197" s="387"/>
      <c r="H197" s="387"/>
      <c r="I197" s="387"/>
      <c r="J197" s="387"/>
      <c r="K197" s="387"/>
      <c r="L197" s="387"/>
      <c r="M197" s="387"/>
      <c r="N197" s="328"/>
      <c r="O197" s="329" t="s">
        <v>540</v>
      </c>
    </row>
    <row r="198" spans="1:15" s="141" customFormat="1" ht="10.5" customHeight="1" collapsed="1" x14ac:dyDescent="0.15">
      <c r="A198" s="183"/>
      <c r="B198" s="172"/>
      <c r="C198" s="172"/>
      <c r="D198" s="172"/>
      <c r="E198" s="361"/>
      <c r="F198" s="361"/>
      <c r="G198" s="388"/>
      <c r="H198" s="388"/>
      <c r="I198" s="388"/>
      <c r="J198" s="388"/>
      <c r="K198" s="388"/>
      <c r="L198" s="361"/>
      <c r="M198" s="361"/>
      <c r="N198" s="361"/>
      <c r="O198" s="371"/>
    </row>
    <row r="199" spans="1:15" s="137" customFormat="1" x14ac:dyDescent="0.2">
      <c r="A199" s="160"/>
      <c r="B199" s="161" t="s">
        <v>193</v>
      </c>
      <c r="C199" s="162"/>
      <c r="D199" s="162"/>
      <c r="E199" s="333"/>
      <c r="F199" s="333"/>
      <c r="G199" s="358"/>
      <c r="H199" s="358"/>
      <c r="I199" s="358"/>
      <c r="J199" s="358"/>
      <c r="K199" s="358"/>
      <c r="L199" s="358"/>
      <c r="M199" s="358"/>
      <c r="N199" s="358"/>
      <c r="O199" s="291"/>
    </row>
    <row r="200" spans="1:15" x14ac:dyDescent="0.2">
      <c r="A200" s="132"/>
      <c r="B200" s="907">
        <v>43</v>
      </c>
      <c r="C200" s="20" t="s">
        <v>103</v>
      </c>
      <c r="D200" s="395" t="s">
        <v>1173</v>
      </c>
      <c r="E200" s="389">
        <f>IF($E$1="","",INDEX($G200:$M200,1,MATCH($E$1,$G$3:$M$3,0)))</f>
        <v>0.06</v>
      </c>
      <c r="F200" s="19"/>
      <c r="G200" s="312">
        <v>0.06</v>
      </c>
      <c r="H200" s="312">
        <v>0.06</v>
      </c>
      <c r="I200" s="312">
        <v>0.06</v>
      </c>
      <c r="J200" s="312">
        <v>0.06</v>
      </c>
      <c r="K200" s="312">
        <v>0.06</v>
      </c>
      <c r="L200" s="312">
        <v>0.06</v>
      </c>
      <c r="M200" s="312">
        <v>0.06</v>
      </c>
      <c r="N200" s="328"/>
      <c r="O200" s="289" t="s">
        <v>540</v>
      </c>
    </row>
    <row r="201" spans="1:15" s="34" customFormat="1" ht="6" x14ac:dyDescent="0.15">
      <c r="A201" s="136"/>
      <c r="B201" s="15"/>
      <c r="C201" s="167"/>
      <c r="D201" s="167"/>
      <c r="E201" s="361"/>
      <c r="F201" s="15"/>
      <c r="G201" s="351"/>
      <c r="H201" s="351"/>
      <c r="I201" s="351"/>
      <c r="J201" s="351"/>
      <c r="K201" s="351"/>
      <c r="L201" s="15"/>
      <c r="M201" s="15"/>
      <c r="N201" s="15"/>
      <c r="O201" s="352"/>
    </row>
    <row r="202" spans="1:15" x14ac:dyDescent="0.2">
      <c r="A202" s="132"/>
      <c r="B202" s="14" t="s">
        <v>102</v>
      </c>
      <c r="C202" s="20"/>
      <c r="D202" s="20"/>
      <c r="E202" s="333"/>
      <c r="F202" s="19"/>
      <c r="G202" s="339"/>
      <c r="H202" s="339"/>
      <c r="I202" s="339"/>
      <c r="J202" s="339"/>
      <c r="K202" s="339"/>
      <c r="L202" s="19"/>
      <c r="M202" s="19"/>
      <c r="N202" s="19"/>
      <c r="O202" s="336"/>
    </row>
    <row r="203" spans="1:15" ht="56.45" customHeight="1" x14ac:dyDescent="0.2">
      <c r="A203" s="132"/>
      <c r="B203" s="880">
        <v>44</v>
      </c>
      <c r="C203" s="862" t="s">
        <v>41</v>
      </c>
      <c r="D203" s="862" t="s">
        <v>648</v>
      </c>
      <c r="E203" s="863">
        <f>IF($E$1="","",INDEX($G203:$M203,1,MATCH($E$1,$G$3:$M$3,0)))</f>
        <v>42004</v>
      </c>
      <c r="F203" s="19"/>
      <c r="G203" s="390">
        <f t="shared" ref="G203:M203" si="9">IF(G8="","",(IF(G204="",DATE(YEAR(G8)+1,1,0),G204)))</f>
        <v>42004</v>
      </c>
      <c r="H203" s="390">
        <f t="shared" si="9"/>
        <v>42004</v>
      </c>
      <c r="I203" s="390">
        <f t="shared" si="9"/>
        <v>42004</v>
      </c>
      <c r="J203" s="390">
        <f t="shared" si="9"/>
        <v>42004</v>
      </c>
      <c r="K203" s="390">
        <f t="shared" si="9"/>
        <v>42004</v>
      </c>
      <c r="L203" s="390" t="str">
        <f t="shared" si="9"/>
        <v/>
      </c>
      <c r="M203" s="390" t="str">
        <f t="shared" si="9"/>
        <v/>
      </c>
      <c r="N203" s="18"/>
      <c r="O203" s="345"/>
    </row>
    <row r="204" spans="1:15" ht="94.9" hidden="1" customHeight="1" outlineLevel="1" x14ac:dyDescent="0.25">
      <c r="A204" s="132"/>
      <c r="B204" s="909" t="s">
        <v>985</v>
      </c>
      <c r="C204" s="20" t="s">
        <v>203</v>
      </c>
      <c r="D204" s="169" t="s">
        <v>1188</v>
      </c>
      <c r="E204" s="241"/>
      <c r="F204" s="20"/>
      <c r="G204" s="497"/>
      <c r="H204" s="497"/>
      <c r="I204" s="497"/>
      <c r="J204" s="497"/>
      <c r="K204" s="497"/>
      <c r="L204" s="497"/>
      <c r="M204" s="497"/>
      <c r="N204" s="328"/>
      <c r="O204" s="329" t="s">
        <v>540</v>
      </c>
    </row>
    <row r="205" spans="1:15" s="135" customFormat="1" collapsed="1" x14ac:dyDescent="0.2">
      <c r="A205" s="134"/>
      <c r="B205" s="880" t="s">
        <v>986</v>
      </c>
      <c r="C205" s="860" t="s">
        <v>28</v>
      </c>
      <c r="D205" s="864" t="s">
        <v>1178</v>
      </c>
      <c r="F205" s="21"/>
      <c r="G205" s="356"/>
      <c r="H205" s="356"/>
      <c r="I205" s="356"/>
      <c r="J205" s="356"/>
      <c r="K205" s="356"/>
      <c r="L205" s="18"/>
      <c r="M205" s="18"/>
      <c r="N205" s="18"/>
      <c r="O205" s="345"/>
    </row>
    <row r="206" spans="1:15" s="34" customFormat="1" ht="6" x14ac:dyDescent="0.15">
      <c r="A206" s="136"/>
      <c r="B206" s="15"/>
      <c r="C206" s="167"/>
      <c r="D206" s="167"/>
      <c r="E206" s="172"/>
      <c r="F206" s="167"/>
      <c r="G206" s="351"/>
      <c r="H206" s="351"/>
      <c r="I206" s="351"/>
      <c r="J206" s="351"/>
      <c r="K206" s="351"/>
      <c r="L206" s="15"/>
      <c r="M206" s="15"/>
      <c r="N206" s="15"/>
      <c r="O206" s="352"/>
    </row>
    <row r="207" spans="1:15" x14ac:dyDescent="0.2">
      <c r="A207" s="132"/>
      <c r="B207" s="14" t="s">
        <v>26</v>
      </c>
      <c r="C207" s="20"/>
      <c r="D207" s="20"/>
      <c r="E207" s="162"/>
      <c r="F207" s="20"/>
      <c r="G207" s="339"/>
      <c r="H207" s="339"/>
      <c r="I207" s="339"/>
      <c r="J207" s="339"/>
      <c r="K207" s="339"/>
      <c r="L207" s="19"/>
      <c r="M207" s="19"/>
      <c r="N207" s="19"/>
      <c r="O207" s="336"/>
    </row>
    <row r="208" spans="1:15" x14ac:dyDescent="0.2">
      <c r="A208" s="132"/>
      <c r="B208" s="880">
        <v>45</v>
      </c>
      <c r="C208" s="862" t="s">
        <v>257</v>
      </c>
      <c r="D208" s="862" t="s">
        <v>1179</v>
      </c>
      <c r="E208" s="865">
        <v>0.2</v>
      </c>
      <c r="F208" s="20"/>
      <c r="G208" s="391"/>
      <c r="H208" s="391"/>
      <c r="I208" s="391"/>
      <c r="J208" s="391"/>
      <c r="K208" s="391"/>
      <c r="L208" s="390"/>
      <c r="M208" s="390"/>
      <c r="N208" s="18"/>
      <c r="O208" s="345"/>
    </row>
    <row r="209" spans="1:15" ht="30" customHeight="1" x14ac:dyDescent="0.2">
      <c r="A209" s="132"/>
      <c r="B209" s="880" t="s">
        <v>987</v>
      </c>
      <c r="C209" s="173" t="s">
        <v>258</v>
      </c>
      <c r="D209" s="903" t="s">
        <v>1180</v>
      </c>
      <c r="E209" s="903"/>
      <c r="F209" s="20"/>
      <c r="G209" s="391"/>
      <c r="H209" s="391"/>
      <c r="I209" s="391"/>
      <c r="J209" s="391"/>
      <c r="K209" s="391"/>
      <c r="L209" s="390"/>
      <c r="M209" s="390"/>
      <c r="N209" s="18"/>
      <c r="O209" s="345"/>
    </row>
    <row r="210" spans="1:15" ht="25.5" x14ac:dyDescent="0.2">
      <c r="A210" s="132"/>
      <c r="B210" s="907" t="s">
        <v>1001</v>
      </c>
      <c r="C210" s="20" t="s">
        <v>27</v>
      </c>
      <c r="D210" s="275" t="s">
        <v>877</v>
      </c>
      <c r="E210" s="313">
        <f>IF($E$1="","",INDEX($G210:$M210,1,MATCH($E$1,$G$3:$M$3,0)))</f>
        <v>0.2</v>
      </c>
      <c r="F210" s="20"/>
      <c r="G210" s="312">
        <v>0.2</v>
      </c>
      <c r="H210" s="312">
        <v>0.2</v>
      </c>
      <c r="I210" s="312">
        <v>0.2</v>
      </c>
      <c r="J210" s="312">
        <v>0.2</v>
      </c>
      <c r="K210" s="312">
        <v>0.2</v>
      </c>
      <c r="L210" s="312">
        <v>0</v>
      </c>
      <c r="M210" s="312">
        <v>0</v>
      </c>
      <c r="N210" s="328"/>
      <c r="O210" s="289" t="s">
        <v>540</v>
      </c>
    </row>
    <row r="211" spans="1:15" s="135" customFormat="1" ht="1.1499999999999999" customHeight="1" x14ac:dyDescent="0.2">
      <c r="A211" s="134"/>
      <c r="B211" s="18"/>
      <c r="C211" s="21" t="s">
        <v>29</v>
      </c>
      <c r="D211" s="1149" t="s">
        <v>177</v>
      </c>
      <c r="E211" s="1149"/>
      <c r="F211" s="21"/>
      <c r="G211" s="308"/>
      <c r="H211" s="308"/>
      <c r="I211" s="308"/>
      <c r="J211" s="308"/>
      <c r="K211" s="308"/>
      <c r="L211" s="21"/>
      <c r="M211" s="21"/>
      <c r="N211" s="21"/>
      <c r="O211" s="163"/>
    </row>
    <row r="212" spans="1:15" s="34" customFormat="1" ht="18.600000000000001" customHeight="1" thickBot="1" x14ac:dyDescent="0.2">
      <c r="A212" s="184"/>
      <c r="B212" s="185"/>
      <c r="C212" s="186"/>
      <c r="D212" s="186"/>
      <c r="E212" s="187"/>
      <c r="F212" s="186"/>
      <c r="G212" s="186"/>
      <c r="H212" s="186"/>
      <c r="I212" s="186"/>
      <c r="J212" s="186"/>
      <c r="K212" s="186"/>
      <c r="L212" s="186"/>
      <c r="M212" s="186"/>
      <c r="N212" s="186"/>
      <c r="O212" s="188"/>
    </row>
  </sheetData>
  <sheetProtection algorithmName="SHA-512" hashValue="GswCA4PcETfZJNNPJkbpYjyAbGH/yAcCTdAWo6ZP7m+4zFDGLQzpd5OeWI4oJbe/z6IrA/joBIAdYgD8Pr6dGA==" saltValue="KCw0uzbwSIK1bftUjoRAhg==" spinCount="100000" sheet="1" objects="1" scenarios="1"/>
  <customSheetViews>
    <customSheetView guid="{1405E1D2-975B-4B03-A0E7-6F59D2DB7D00}" scale="90" fitToPage="1" hiddenRows="1" topLeftCell="A72">
      <selection activeCell="C85" sqref="C85"/>
      <pageMargins left="0.23622047244094491" right="0.23622047244094491" top="0.35433070866141736" bottom="0.35433070866141736" header="0.31496062992125984" footer="0.31496062992125984"/>
      <printOptions horizontalCentered="1"/>
      <pageSetup paperSize="8" scale="57" orientation="portrait" r:id="rId1"/>
    </customSheetView>
    <customSheetView guid="{750EDFD4-2501-4AC0-96DB-9119656394A9}" scale="90" fitToPage="1" hiddenRows="1">
      <selection activeCell="G144" sqref="G144"/>
      <pageMargins left="0.23622047244094491" right="0.23622047244094491" top="0.35433070866141736" bottom="0.35433070866141736" header="0.31496062992125984" footer="0.31496062992125984"/>
      <printOptions horizontalCentered="1"/>
      <pageSetup paperSize="8" scale="57" orientation="portrait" r:id="rId2"/>
    </customSheetView>
  </customSheetViews>
  <mergeCells count="3">
    <mergeCell ref="B76:B84"/>
    <mergeCell ref="D211:E211"/>
    <mergeCell ref="O1:O2"/>
  </mergeCells>
  <conditionalFormatting sqref="E85 G76:M79">
    <cfRule type="expression" priority="106">
      <formula>$G76&gt;0</formula>
    </cfRule>
  </conditionalFormatting>
  <conditionalFormatting sqref="I80">
    <cfRule type="expression" priority="80">
      <formula>$G80&gt;0</formula>
    </cfRule>
  </conditionalFormatting>
  <conditionalFormatting sqref="I136:I137">
    <cfRule type="expression" priority="79">
      <formula>$G136&gt;0</formula>
    </cfRule>
  </conditionalFormatting>
  <conditionalFormatting sqref="J81:J84">
    <cfRule type="expression" priority="78">
      <formula>$G81&gt;0</formula>
    </cfRule>
  </conditionalFormatting>
  <conditionalFormatting sqref="K81:M84">
    <cfRule type="expression" priority="74">
      <formula>$G81&gt;0</formula>
    </cfRule>
  </conditionalFormatting>
  <conditionalFormatting sqref="K80:M80">
    <cfRule type="expression" priority="72">
      <formula>$G80&gt;0</formula>
    </cfRule>
  </conditionalFormatting>
  <conditionalFormatting sqref="K136:M137">
    <cfRule type="expression" priority="71">
      <formula>$G136&gt;0</formula>
    </cfRule>
  </conditionalFormatting>
  <conditionalFormatting sqref="I81:I84">
    <cfRule type="expression" priority="82">
      <formula>$G81&gt;0</formula>
    </cfRule>
  </conditionalFormatting>
  <conditionalFormatting sqref="J80">
    <cfRule type="expression" priority="76">
      <formula>$G80&gt;0</formula>
    </cfRule>
  </conditionalFormatting>
  <conditionalFormatting sqref="J136:J137">
    <cfRule type="expression" priority="75">
      <formula>$G136&gt;0</formula>
    </cfRule>
  </conditionalFormatting>
  <conditionalFormatting sqref="H136:H137">
    <cfRule type="expression" priority="53">
      <formula>$G136&gt;0</formula>
    </cfRule>
  </conditionalFormatting>
  <conditionalFormatting sqref="G80:M80">
    <cfRule type="expression" priority="46">
      <formula>$G80&gt;0</formula>
    </cfRule>
  </conditionalFormatting>
  <conditionalFormatting sqref="G136:M137">
    <cfRule type="expression" priority="45">
      <formula>$G136&gt;0</formula>
    </cfRule>
  </conditionalFormatting>
  <conditionalFormatting sqref="G81:M84">
    <cfRule type="expression" priority="48">
      <formula>$G81&gt;0</formula>
    </cfRule>
  </conditionalFormatting>
  <conditionalFormatting sqref="E103">
    <cfRule type="expression" dxfId="43" priority="44">
      <formula>"$E$96&gt;=$E$13"</formula>
    </cfRule>
  </conditionalFormatting>
  <conditionalFormatting sqref="H76:M79">
    <cfRule type="expression" priority="43">
      <formula>$G76&gt;0</formula>
    </cfRule>
  </conditionalFormatting>
  <conditionalFormatting sqref="H80:M80">
    <cfRule type="expression" priority="41">
      <formula>$G80&gt;0</formula>
    </cfRule>
  </conditionalFormatting>
  <conditionalFormatting sqref="H81:M84">
    <cfRule type="expression" priority="42">
      <formula>$G81&gt;0</formula>
    </cfRule>
  </conditionalFormatting>
  <conditionalFormatting sqref="G35:M35">
    <cfRule type="expression" dxfId="42" priority="28">
      <formula>AND(G35&lt;G10,G35&lt;&gt;"")</formula>
    </cfRule>
  </conditionalFormatting>
  <conditionalFormatting sqref="G136">
    <cfRule type="expression" priority="8">
      <formula>$G136&gt;0</formula>
    </cfRule>
  </conditionalFormatting>
  <dataValidations count="17">
    <dataValidation type="custom" allowBlank="1" showInputMessage="1" showErrorMessage="1" sqref="G13:M13">
      <formula1>G13&lt;=35</formula1>
    </dataValidation>
    <dataValidation type="custom" allowBlank="1" showInputMessage="1" showErrorMessage="1" sqref="G110:M110">
      <formula1>A14&gt;=0</formula1>
    </dataValidation>
    <dataValidation type="custom" allowBlank="1" showInputMessage="1" showErrorMessage="1" sqref="G113:M113 G162:M162 G166:M166 G76:M84 G89:M89 G92:M92 G136:M136 G96:M96 G94:M94 G109:M109 G98:M98 G72:M72 G105:M105 G125:M126">
      <formula1>G72&gt;=0</formula1>
    </dataValidation>
    <dataValidation type="custom" allowBlank="1" showInputMessage="1" showErrorMessage="1" sqref="G123:M124">
      <formula1>H124&gt;=0</formula1>
    </dataValidation>
    <dataValidation type="custom" allowBlank="1" showInputMessage="1" showErrorMessage="1" sqref="G26:M26 G141:M144 G130:M130">
      <formula1>G26&lt;=100%</formula1>
    </dataValidation>
    <dataValidation type="custom" allowBlank="1" showInputMessage="1" showErrorMessage="1" sqref="G210:M210 G129:M129 G153:M153 G155:M155 G157:M157 G200:M200">
      <formula1>G129&gt;=0%</formula1>
    </dataValidation>
    <dataValidation type="custom" allowBlank="1" showInputMessage="1" showErrorMessage="1" sqref="G22:M22">
      <formula1>G$22&lt;=100%</formula1>
    </dataValidation>
    <dataValidation type="custom" allowBlank="1" showInputMessage="1" showErrorMessage="1" sqref="G23:M23">
      <formula1>G$23&lt;=100%</formula1>
    </dataValidation>
    <dataValidation type="custom" allowBlank="1" showInputMessage="1" showErrorMessage="1" sqref="G107:M107">
      <formula1>G107&lt;=G13</formula1>
    </dataValidation>
    <dataValidation type="custom" allowBlank="1" showInputMessage="1" showErrorMessage="1" sqref="G111:M111 G103:M103">
      <formula1>G103&lt;=G$13</formula1>
    </dataValidation>
    <dataValidation type="decimal" allowBlank="1" showInputMessage="1" showErrorMessage="1" sqref="G34:M34">
      <formula1>0</formula1>
      <formula2>G20</formula2>
    </dataValidation>
    <dataValidation type="decimal" operator="greaterThan" allowBlank="1" showInputMessage="1" showErrorMessage="1" sqref="G17:M17 G20:M20">
      <formula1>0</formula1>
    </dataValidation>
    <dataValidation type="decimal" operator="greaterThanOrEqual" allowBlank="1" showInputMessage="1" showErrorMessage="1" sqref="G172:M172 G49:M49 G163:M163 G167:M167 G41:M44">
      <formula1>0</formula1>
    </dataValidation>
    <dataValidation type="decimal" operator="greaterThanOrEqual" allowBlank="1" showInputMessage="1" showErrorMessage="1" sqref="G192:M192">
      <formula1>1</formula1>
    </dataValidation>
    <dataValidation type="decimal" operator="lessThanOrEqual" allowBlank="1" showInputMessage="1" showErrorMessage="1" sqref="G31:M31">
      <formula1>0</formula1>
    </dataValidation>
    <dataValidation type="decimal" allowBlank="1" showInputMessage="1" showErrorMessage="1" sqref="G189:M189">
      <formula1>0</formula1>
      <formula2>1</formula2>
    </dataValidation>
    <dataValidation type="list" allowBlank="1" showInputMessage="1" showErrorMessage="1" sqref="G182:M182">
      <formula1>G$180:G$181</formula1>
    </dataValidation>
  </dataValidations>
  <printOptions horizontalCentered="1"/>
  <pageMargins left="0.23622047244094491" right="0.23622047244094491" top="0.35433070866141736" bottom="0.35433070866141736" header="0.31496062992125984" footer="0.31496062992125984"/>
  <pageSetup paperSize="8" scale="6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4098" r:id="rId6" name="Option Button 2">
              <controlPr locked="0" defaultSize="0" autoFill="0" autoLine="0" autoPict="0">
                <anchor moveWithCells="1">
                  <from>
                    <xdr:col>6</xdr:col>
                    <xdr:colOff>295275</xdr:colOff>
                    <xdr:row>1</xdr:row>
                    <xdr:rowOff>0</xdr:rowOff>
                  </from>
                  <to>
                    <xdr:col>6</xdr:col>
                    <xdr:colOff>504825</xdr:colOff>
                    <xdr:row>1</xdr:row>
                    <xdr:rowOff>247650</xdr:rowOff>
                  </to>
                </anchor>
              </controlPr>
            </control>
          </mc:Choice>
        </mc:AlternateContent>
        <mc:AlternateContent xmlns:mc="http://schemas.openxmlformats.org/markup-compatibility/2006">
          <mc:Choice Requires="x14">
            <control shapeId="4099" r:id="rId7" name="Option Button 3">
              <controlPr locked="0" defaultSize="0" autoFill="0" autoLine="0" autoPict="0">
                <anchor moveWithCells="1">
                  <from>
                    <xdr:col>7</xdr:col>
                    <xdr:colOff>247650</xdr:colOff>
                    <xdr:row>1</xdr:row>
                    <xdr:rowOff>0</xdr:rowOff>
                  </from>
                  <to>
                    <xdr:col>7</xdr:col>
                    <xdr:colOff>504825</xdr:colOff>
                    <xdr:row>1</xdr:row>
                    <xdr:rowOff>228600</xdr:rowOff>
                  </to>
                </anchor>
              </controlPr>
            </control>
          </mc:Choice>
        </mc:AlternateContent>
        <mc:AlternateContent xmlns:mc="http://schemas.openxmlformats.org/markup-compatibility/2006">
          <mc:Choice Requires="x14">
            <control shapeId="4100" r:id="rId8" name="Option Button 4">
              <controlPr locked="0" defaultSize="0" autoFill="0" autoLine="0" autoPict="0">
                <anchor moveWithCells="1">
                  <from>
                    <xdr:col>8</xdr:col>
                    <xdr:colOff>285750</xdr:colOff>
                    <xdr:row>1</xdr:row>
                    <xdr:rowOff>28575</xdr:rowOff>
                  </from>
                  <to>
                    <xdr:col>8</xdr:col>
                    <xdr:colOff>533400</xdr:colOff>
                    <xdr:row>1</xdr:row>
                    <xdr:rowOff>219075</xdr:rowOff>
                  </to>
                </anchor>
              </controlPr>
            </control>
          </mc:Choice>
        </mc:AlternateContent>
        <mc:AlternateContent xmlns:mc="http://schemas.openxmlformats.org/markup-compatibility/2006">
          <mc:Choice Requires="x14">
            <control shapeId="4101" r:id="rId9" name="Option Button 5">
              <controlPr locked="0" defaultSize="0" autoFill="0" autoLine="0" autoPict="0">
                <anchor moveWithCells="1">
                  <from>
                    <xdr:col>9</xdr:col>
                    <xdr:colOff>295275</xdr:colOff>
                    <xdr:row>1</xdr:row>
                    <xdr:rowOff>28575</xdr:rowOff>
                  </from>
                  <to>
                    <xdr:col>9</xdr:col>
                    <xdr:colOff>533400</xdr:colOff>
                    <xdr:row>1</xdr:row>
                    <xdr:rowOff>219075</xdr:rowOff>
                  </to>
                </anchor>
              </controlPr>
            </control>
          </mc:Choice>
        </mc:AlternateContent>
        <mc:AlternateContent xmlns:mc="http://schemas.openxmlformats.org/markup-compatibility/2006">
          <mc:Choice Requires="x14">
            <control shapeId="4102" r:id="rId10" name="Option Button 6">
              <controlPr locked="0" defaultSize="0" autoFill="0" autoLine="0" autoPict="0">
                <anchor moveWithCells="1">
                  <from>
                    <xdr:col>10</xdr:col>
                    <xdr:colOff>266700</xdr:colOff>
                    <xdr:row>1</xdr:row>
                    <xdr:rowOff>28575</xdr:rowOff>
                  </from>
                  <to>
                    <xdr:col>10</xdr:col>
                    <xdr:colOff>504825</xdr:colOff>
                    <xdr:row>1</xdr:row>
                    <xdr:rowOff>219075</xdr:rowOff>
                  </to>
                </anchor>
              </controlPr>
            </control>
          </mc:Choice>
        </mc:AlternateContent>
        <mc:AlternateContent xmlns:mc="http://schemas.openxmlformats.org/markup-compatibility/2006">
          <mc:Choice Requires="x14">
            <control shapeId="4103" r:id="rId11" name="Option Button 7">
              <controlPr locked="0" defaultSize="0" autoFill="0" autoLine="0" autoPict="0">
                <anchor moveWithCells="1">
                  <from>
                    <xdr:col>11</xdr:col>
                    <xdr:colOff>228600</xdr:colOff>
                    <xdr:row>1</xdr:row>
                    <xdr:rowOff>28575</xdr:rowOff>
                  </from>
                  <to>
                    <xdr:col>11</xdr:col>
                    <xdr:colOff>466725</xdr:colOff>
                    <xdr:row>1</xdr:row>
                    <xdr:rowOff>219075</xdr:rowOff>
                  </to>
                </anchor>
              </controlPr>
            </control>
          </mc:Choice>
        </mc:AlternateContent>
        <mc:AlternateContent xmlns:mc="http://schemas.openxmlformats.org/markup-compatibility/2006">
          <mc:Choice Requires="x14">
            <control shapeId="4104" r:id="rId12" name="Option Button 8">
              <controlPr locked="0" defaultSize="0" autoFill="0" autoLine="0" autoPict="0">
                <anchor moveWithCells="1">
                  <from>
                    <xdr:col>12</xdr:col>
                    <xdr:colOff>219075</xdr:colOff>
                    <xdr:row>1</xdr:row>
                    <xdr:rowOff>28575</xdr:rowOff>
                  </from>
                  <to>
                    <xdr:col>12</xdr:col>
                    <xdr:colOff>466725</xdr:colOff>
                    <xdr:row>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19A9B930-EB98-42AB-A5B5-45949E0CCA34}">
            <xm:f>'Development Costs'!F$2&lt;=$E$9</xm:f>
            <x14:dxf/>
          </x14:cfRule>
          <xm:sqref>F39</xm:sqref>
        </x14:conditionalFormatting>
        <x14:conditionalFormatting xmlns:xm="http://schemas.microsoft.com/office/excel/2006/main">
          <x14:cfRule type="expression" priority="27" id="{BB93FDAF-A9FB-4BF6-BDB1-F5C56D127AF3}">
            <xm:f>'Accept Disclaimer so visible'!$O$11=0</xm:f>
            <x14:dxf>
              <fill>
                <patternFill>
                  <bgColor theme="1"/>
                </patternFill>
              </fill>
            </x14:dxf>
          </x14:cfRule>
          <xm:sqref>A133:B133 D133:O133 A147:A150 A206:O207 F205:O205 A205 A163 C163:O163 A167 C167:O167 A171:O171 A170 C170:O170 A172 C172:O172 A175 C175:O175 F147:O150 C147:C150 F131:O132 F118:O118 A118:D118 A196 C196:O196 A203 C203:O203 C205:D205 A210:O212 A164:O166 A134:O137 A208:A209 C208:O209 A168:O169 F165:P165 A173:O174 A176:O181 A204:O204 A2:N2 A1:O1 A191:O195 A182:B182 A139:O146 A138 D138:O138 D182:O182 A183:O189 A151:O162 A3:O30 A119:O130 A31:C31 E31:O31 A197:O202 A32:O117</xm:sqref>
        </x14:conditionalFormatting>
        <x14:conditionalFormatting xmlns:xm="http://schemas.microsoft.com/office/excel/2006/main">
          <x14:cfRule type="expression" priority="26" id="{1CFB12A4-3221-4CD9-9117-BB954A5D0F7A}">
            <xm:f>'Accept Disclaimer so visible'!$O$11=0</xm:f>
            <x14:dxf>
              <fill>
                <patternFill>
                  <bgColor theme="1"/>
                </patternFill>
              </fill>
            </x14:dxf>
          </x14:cfRule>
          <xm:sqref>A131:C132</xm:sqref>
        </x14:conditionalFormatting>
        <x14:conditionalFormatting xmlns:xm="http://schemas.microsoft.com/office/excel/2006/main">
          <x14:cfRule type="expression" priority="25" id="{83C74F99-CE76-4C2B-A545-6A62CDBC5276}">
            <xm:f>'Accept Disclaimer so visible'!$O$11=0</xm:f>
            <x14:dxf>
              <fill>
                <patternFill>
                  <bgColor theme="1"/>
                </patternFill>
              </fill>
            </x14:dxf>
          </x14:cfRule>
          <xm:sqref>B147:B150</xm:sqref>
        </x14:conditionalFormatting>
        <x14:conditionalFormatting xmlns:xm="http://schemas.microsoft.com/office/excel/2006/main">
          <x14:cfRule type="expression" priority="24" id="{31C5F64F-95F4-4E11-9398-832D8E9871FF}">
            <xm:f>'Accept Disclaimer so visible'!$O$11=0</xm:f>
            <x14:dxf>
              <fill>
                <patternFill>
                  <bgColor theme="1"/>
                </patternFill>
              </fill>
            </x14:dxf>
          </x14:cfRule>
          <xm:sqref>B163</xm:sqref>
        </x14:conditionalFormatting>
        <x14:conditionalFormatting xmlns:xm="http://schemas.microsoft.com/office/excel/2006/main">
          <x14:cfRule type="expression" priority="23" id="{B8B5C405-F30D-4857-8980-41326FCFAAE6}">
            <xm:f>'Accept Disclaimer so visible'!$O$11=0</xm:f>
            <x14:dxf>
              <fill>
                <patternFill>
                  <bgColor theme="1"/>
                </patternFill>
              </fill>
            </x14:dxf>
          </x14:cfRule>
          <xm:sqref>B167</xm:sqref>
        </x14:conditionalFormatting>
        <x14:conditionalFormatting xmlns:xm="http://schemas.microsoft.com/office/excel/2006/main">
          <x14:cfRule type="expression" priority="22" id="{7AF902E4-B33F-4B4B-9962-0042C6F22A5E}">
            <xm:f>'Accept Disclaimer so visible'!$O$11=0</xm:f>
            <x14:dxf>
              <fill>
                <patternFill>
                  <bgColor theme="1"/>
                </patternFill>
              </fill>
            </x14:dxf>
          </x14:cfRule>
          <xm:sqref>B170</xm:sqref>
        </x14:conditionalFormatting>
        <x14:conditionalFormatting xmlns:xm="http://schemas.microsoft.com/office/excel/2006/main">
          <x14:cfRule type="expression" priority="21" id="{2DCFDC41-2B3F-4CF7-9C7A-786A0299E82A}">
            <xm:f>'Accept Disclaimer so visible'!$O$11=0</xm:f>
            <x14:dxf>
              <fill>
                <patternFill>
                  <bgColor theme="1"/>
                </patternFill>
              </fill>
            </x14:dxf>
          </x14:cfRule>
          <xm:sqref>B172</xm:sqref>
        </x14:conditionalFormatting>
        <x14:conditionalFormatting xmlns:xm="http://schemas.microsoft.com/office/excel/2006/main">
          <x14:cfRule type="expression" priority="20" id="{82923A4E-9382-442D-9E36-85A573D83C23}">
            <xm:f>'Accept Disclaimer so visible'!$O$11=0</xm:f>
            <x14:dxf>
              <fill>
                <patternFill>
                  <bgColor theme="1"/>
                </patternFill>
              </fill>
            </x14:dxf>
          </x14:cfRule>
          <xm:sqref>B175</xm:sqref>
        </x14:conditionalFormatting>
        <x14:conditionalFormatting xmlns:xm="http://schemas.microsoft.com/office/excel/2006/main">
          <x14:cfRule type="expression" priority="19" id="{27C51C9B-45D4-4418-98F9-08CD67A4B166}">
            <xm:f>'Accept Disclaimer so visible'!$O$11=0</xm:f>
            <x14:dxf>
              <fill>
                <patternFill>
                  <bgColor theme="1"/>
                </patternFill>
              </fill>
            </x14:dxf>
          </x14:cfRule>
          <xm:sqref>D131:D132</xm:sqref>
        </x14:conditionalFormatting>
        <x14:conditionalFormatting xmlns:xm="http://schemas.microsoft.com/office/excel/2006/main">
          <x14:cfRule type="expression" priority="17" id="{F860EDEE-CC7C-4C89-8A96-56FC47BFD1F0}">
            <xm:f>'Accept Disclaimer so visible'!$O$11=0</xm:f>
            <x14:dxf>
              <fill>
                <patternFill>
                  <bgColor theme="1"/>
                </patternFill>
              </fill>
            </x14:dxf>
          </x14:cfRule>
          <xm:sqref>D147:D150</xm:sqref>
        </x14:conditionalFormatting>
        <x14:conditionalFormatting xmlns:xm="http://schemas.microsoft.com/office/excel/2006/main">
          <x14:cfRule type="expression" priority="16" id="{562EF03E-F7B9-4D62-9A99-1D4FBFFA7EFB}">
            <xm:f>'Accept Disclaimer so visible'!$O$11=0</xm:f>
            <x14:dxf>
              <fill>
                <patternFill>
                  <bgColor theme="1"/>
                </patternFill>
              </fill>
            </x14:dxf>
          </x14:cfRule>
          <xm:sqref>D149</xm:sqref>
        </x14:conditionalFormatting>
        <x14:conditionalFormatting xmlns:xm="http://schemas.microsoft.com/office/excel/2006/main">
          <x14:cfRule type="expression" priority="15" id="{D54DBE2A-7FC5-45A5-99E7-03D3D89FDE08}">
            <xm:f>'Accept Disclaimer so visible'!$O$11=0</xm:f>
            <x14:dxf>
              <fill>
                <patternFill>
                  <bgColor theme="1"/>
                </patternFill>
              </fill>
            </x14:dxf>
          </x14:cfRule>
          <xm:sqref>D150</xm:sqref>
        </x14:conditionalFormatting>
        <x14:conditionalFormatting xmlns:xm="http://schemas.microsoft.com/office/excel/2006/main">
          <x14:cfRule type="expression" priority="14" id="{A8879060-65E4-4F02-A8FF-A184D9C3B5AF}">
            <xm:f>'Accept Disclaimer so visible'!$O$11=0</xm:f>
            <x14:dxf>
              <fill>
                <patternFill>
                  <bgColor theme="1"/>
                </patternFill>
              </fill>
            </x14:dxf>
          </x14:cfRule>
          <xm:sqref>B196</xm:sqref>
        </x14:conditionalFormatting>
        <x14:conditionalFormatting xmlns:xm="http://schemas.microsoft.com/office/excel/2006/main">
          <x14:cfRule type="expression" priority="13" id="{DCBC82A9-005D-439D-9D17-09E4061C90FE}">
            <xm:f>'Accept Disclaimer so visible'!$O$11=0</xm:f>
            <x14:dxf>
              <fill>
                <patternFill>
                  <bgColor theme="1"/>
                </patternFill>
              </fill>
            </x14:dxf>
          </x14:cfRule>
          <xm:sqref>B203</xm:sqref>
        </x14:conditionalFormatting>
        <x14:conditionalFormatting xmlns:xm="http://schemas.microsoft.com/office/excel/2006/main">
          <x14:cfRule type="expression" priority="12" id="{699437B2-F380-49B0-807E-F1C636735F3B}">
            <xm:f>'Accept Disclaimer so visible'!$O$11=0</xm:f>
            <x14:dxf>
              <fill>
                <patternFill>
                  <bgColor theme="1"/>
                </patternFill>
              </fill>
            </x14:dxf>
          </x14:cfRule>
          <xm:sqref>B205</xm:sqref>
        </x14:conditionalFormatting>
        <x14:conditionalFormatting xmlns:xm="http://schemas.microsoft.com/office/excel/2006/main">
          <x14:cfRule type="expression" priority="11" id="{56CA511C-938B-4DA6-843B-C68D9BB4A984}">
            <xm:f>'Accept Disclaimer so visible'!$O$11=0</xm:f>
            <x14:dxf>
              <fill>
                <patternFill>
                  <bgColor theme="1"/>
                </patternFill>
              </fill>
            </x14:dxf>
          </x14:cfRule>
          <xm:sqref>B208</xm:sqref>
        </x14:conditionalFormatting>
        <x14:conditionalFormatting xmlns:xm="http://schemas.microsoft.com/office/excel/2006/main">
          <x14:cfRule type="expression" priority="10" id="{6DFADB65-D365-4A8F-8B05-DF6FB89C1AA4}">
            <xm:f>'Accept Disclaimer so visible'!$O$11=0</xm:f>
            <x14:dxf>
              <fill>
                <patternFill>
                  <bgColor theme="1"/>
                </patternFill>
              </fill>
            </x14:dxf>
          </x14:cfRule>
          <xm:sqref>B180</xm:sqref>
        </x14:conditionalFormatting>
        <x14:conditionalFormatting xmlns:xm="http://schemas.microsoft.com/office/excel/2006/main">
          <x14:cfRule type="expression" priority="9" id="{2DBA0811-8B08-4C86-A7E9-67071E16AD8F}">
            <xm:f>'Accept Disclaimer so visible'!$O$11=0</xm:f>
            <x14:dxf>
              <fill>
                <patternFill>
                  <bgColor theme="1"/>
                </patternFill>
              </fill>
            </x14:dxf>
          </x14:cfRule>
          <xm:sqref>B181</xm:sqref>
        </x14:conditionalFormatting>
        <x14:conditionalFormatting xmlns:xm="http://schemas.microsoft.com/office/excel/2006/main">
          <x14:cfRule type="expression" priority="7" id="{55198073-DAA5-4371-86A1-2546ECAE1FC3}">
            <xm:f>'Accept Disclaimer so visible'!$O$11=0</xm:f>
            <x14:dxf>
              <fill>
                <patternFill>
                  <bgColor theme="1"/>
                </patternFill>
              </fill>
            </x14:dxf>
          </x14:cfRule>
          <xm:sqref>B209</xm:sqref>
        </x14:conditionalFormatting>
        <x14:conditionalFormatting xmlns:xm="http://schemas.microsoft.com/office/excel/2006/main">
          <x14:cfRule type="expression" priority="6" id="{2F0DF8E2-3432-471C-A9A2-63A2D21B5CB1}">
            <xm:f>'Accept Disclaimer so visible'!$O$11=0</xm:f>
            <x14:dxf>
              <fill>
                <patternFill>
                  <bgColor theme="1"/>
                </patternFill>
              </fill>
            </x14:dxf>
          </x14:cfRule>
          <xm:sqref>A190:O190</xm:sqref>
        </x14:conditionalFormatting>
        <x14:conditionalFormatting xmlns:xm="http://schemas.microsoft.com/office/excel/2006/main">
          <x14:cfRule type="expression" priority="4" id="{67328FD1-D96C-4A9F-834D-4A1559C4A366}">
            <xm:f>'Accept Disclaimer so visible'!$O$11=0</xm:f>
            <x14:dxf>
              <fill>
                <patternFill>
                  <bgColor theme="1"/>
                </patternFill>
              </fill>
            </x14:dxf>
          </x14:cfRule>
          <xm:sqref>C182</xm:sqref>
        </x14:conditionalFormatting>
        <x14:conditionalFormatting xmlns:xm="http://schemas.microsoft.com/office/excel/2006/main">
          <x14:cfRule type="expression" priority="3" id="{F82E58BF-CA62-496B-A3E6-8565B3C23390}">
            <xm:f>'Accept Disclaimer so visible'!$O$11=0</xm:f>
            <x14:dxf>
              <fill>
                <patternFill>
                  <bgColor theme="1"/>
                </patternFill>
              </fill>
            </x14:dxf>
          </x14:cfRule>
          <xm:sqref>B138</xm:sqref>
        </x14:conditionalFormatting>
        <x14:conditionalFormatting xmlns:xm="http://schemas.microsoft.com/office/excel/2006/main">
          <x14:cfRule type="expression" priority="1" id="{D2D4D12C-520F-4187-BB04-74D8FDE08809}">
            <xm:f>'Accept Disclaimer so visible'!$O$11=0</xm:f>
            <x14:dxf>
              <fill>
                <patternFill>
                  <bgColor theme="1"/>
                </patternFill>
              </fill>
            </x14:dxf>
          </x14:cfRule>
          <xm:sqref>D31</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'Version Control'!$B$74:$B$75</xm:f>
          </x14:formula1>
          <xm:sqref>G71:M71 G102:M102 G90:M90 G52:M52 G195:M195 G179:M179 G119:M119</xm:sqref>
        </x14:dataValidation>
        <x14:dataValidation type="list" showInputMessage="1" showErrorMessage="1">
          <x14:formula1>
            <xm:f>'Version Control'!$B$83:$B$85</xm:f>
          </x14:formula1>
          <xm:sqref>G117:M117</xm:sqref>
        </x14:dataValidation>
        <x14:dataValidation type="list" allowBlank="1" showInputMessage="1" showErrorMessage="1">
          <x14:formula1>
            <xm:f>'Version Control'!$B$80:$B$81</xm:f>
          </x14:formula1>
          <xm:sqref>G186:M186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499984740745262"/>
    <pageSetUpPr fitToPage="1"/>
  </sheetPr>
  <dimension ref="A2:BP51"/>
  <sheetViews>
    <sheetView zoomScale="60" zoomScaleNormal="60" workbookViewId="0">
      <pane xSplit="5" ySplit="3" topLeftCell="F4" activePane="bottomRight" state="frozen"/>
      <selection pane="topRight"/>
      <selection pane="bottomLeft"/>
      <selection pane="bottomRight"/>
    </sheetView>
  </sheetViews>
  <sheetFormatPr defaultColWidth="0" defaultRowHeight="12.75" x14ac:dyDescent="0.2"/>
  <cols>
    <col min="1" max="1" width="7.7109375" style="30" customWidth="1"/>
    <col min="2" max="2" width="78.140625" style="30" customWidth="1"/>
    <col min="3" max="3" width="1.42578125" style="30" customWidth="1"/>
    <col min="4" max="4" width="14.85546875" style="30" customWidth="1"/>
    <col min="5" max="5" width="2" style="30" customWidth="1"/>
    <col min="6" max="67" width="14.85546875" style="30" customWidth="1"/>
    <col min="68" max="68" width="3.5703125" style="30" customWidth="1"/>
    <col min="69" max="16384" width="8.85546875" style="30" hidden="1"/>
  </cols>
  <sheetData>
    <row r="2" spans="1:67" ht="13.15" x14ac:dyDescent="0.25">
      <c r="B2" s="31"/>
      <c r="F2" s="28">
        <f>Inputs!$E$7</f>
        <v>41517</v>
      </c>
      <c r="G2" s="28">
        <f>EOMONTH(F$2,1)</f>
        <v>41547</v>
      </c>
      <c r="H2" s="28">
        <f t="shared" ref="H2:BO2" si="0">EOMONTH(G$2,1)</f>
        <v>41578</v>
      </c>
      <c r="I2" s="28">
        <f t="shared" si="0"/>
        <v>41608</v>
      </c>
      <c r="J2" s="28">
        <f t="shared" si="0"/>
        <v>41639</v>
      </c>
      <c r="K2" s="28">
        <f t="shared" si="0"/>
        <v>41670</v>
      </c>
      <c r="L2" s="28">
        <f t="shared" si="0"/>
        <v>41698</v>
      </c>
      <c r="M2" s="28">
        <f t="shared" si="0"/>
        <v>41729</v>
      </c>
      <c r="N2" s="28">
        <f t="shared" si="0"/>
        <v>41759</v>
      </c>
      <c r="O2" s="28">
        <f t="shared" si="0"/>
        <v>41790</v>
      </c>
      <c r="P2" s="28">
        <f t="shared" si="0"/>
        <v>41820</v>
      </c>
      <c r="Q2" s="28">
        <f t="shared" si="0"/>
        <v>41851</v>
      </c>
      <c r="R2" s="28">
        <f t="shared" si="0"/>
        <v>41882</v>
      </c>
      <c r="S2" s="28">
        <f t="shared" si="0"/>
        <v>41912</v>
      </c>
      <c r="T2" s="28">
        <f t="shared" si="0"/>
        <v>41943</v>
      </c>
      <c r="U2" s="28">
        <f t="shared" si="0"/>
        <v>41973</v>
      </c>
      <c r="V2" s="28">
        <f t="shared" si="0"/>
        <v>42004</v>
      </c>
      <c r="W2" s="28">
        <f t="shared" si="0"/>
        <v>42035</v>
      </c>
      <c r="X2" s="28">
        <f t="shared" si="0"/>
        <v>42063</v>
      </c>
      <c r="Y2" s="28">
        <f t="shared" si="0"/>
        <v>42094</v>
      </c>
      <c r="Z2" s="28">
        <f t="shared" si="0"/>
        <v>42124</v>
      </c>
      <c r="AA2" s="28">
        <f t="shared" si="0"/>
        <v>42155</v>
      </c>
      <c r="AB2" s="28">
        <f t="shared" si="0"/>
        <v>42185</v>
      </c>
      <c r="AC2" s="28">
        <f t="shared" si="0"/>
        <v>42216</v>
      </c>
      <c r="AD2" s="28">
        <f t="shared" si="0"/>
        <v>42247</v>
      </c>
      <c r="AE2" s="28">
        <f t="shared" si="0"/>
        <v>42277</v>
      </c>
      <c r="AF2" s="28">
        <f t="shared" si="0"/>
        <v>42308</v>
      </c>
      <c r="AG2" s="28">
        <f t="shared" si="0"/>
        <v>42338</v>
      </c>
      <c r="AH2" s="28">
        <f t="shared" si="0"/>
        <v>42369</v>
      </c>
      <c r="AI2" s="28">
        <f t="shared" si="0"/>
        <v>42400</v>
      </c>
      <c r="AJ2" s="28">
        <f t="shared" si="0"/>
        <v>42429</v>
      </c>
      <c r="AK2" s="28">
        <f t="shared" si="0"/>
        <v>42460</v>
      </c>
      <c r="AL2" s="28">
        <f t="shared" si="0"/>
        <v>42490</v>
      </c>
      <c r="AM2" s="28">
        <f t="shared" si="0"/>
        <v>42521</v>
      </c>
      <c r="AN2" s="28">
        <f t="shared" si="0"/>
        <v>42551</v>
      </c>
      <c r="AO2" s="28">
        <f t="shared" si="0"/>
        <v>42582</v>
      </c>
      <c r="AP2" s="28">
        <f t="shared" si="0"/>
        <v>42613</v>
      </c>
      <c r="AQ2" s="28">
        <f t="shared" si="0"/>
        <v>42643</v>
      </c>
      <c r="AR2" s="28">
        <f t="shared" si="0"/>
        <v>42674</v>
      </c>
      <c r="AS2" s="28">
        <f t="shared" si="0"/>
        <v>42704</v>
      </c>
      <c r="AT2" s="28">
        <f t="shared" si="0"/>
        <v>42735</v>
      </c>
      <c r="AU2" s="28">
        <f t="shared" si="0"/>
        <v>42766</v>
      </c>
      <c r="AV2" s="28">
        <f t="shared" si="0"/>
        <v>42794</v>
      </c>
      <c r="AW2" s="28">
        <f t="shared" si="0"/>
        <v>42825</v>
      </c>
      <c r="AX2" s="28">
        <f t="shared" si="0"/>
        <v>42855</v>
      </c>
      <c r="AY2" s="28">
        <f t="shared" si="0"/>
        <v>42886</v>
      </c>
      <c r="AZ2" s="28">
        <f t="shared" si="0"/>
        <v>42916</v>
      </c>
      <c r="BA2" s="28">
        <f t="shared" si="0"/>
        <v>42947</v>
      </c>
      <c r="BB2" s="28">
        <f t="shared" si="0"/>
        <v>42978</v>
      </c>
      <c r="BC2" s="28">
        <f t="shared" si="0"/>
        <v>43008</v>
      </c>
      <c r="BD2" s="28">
        <f t="shared" si="0"/>
        <v>43039</v>
      </c>
      <c r="BE2" s="28">
        <f t="shared" si="0"/>
        <v>43069</v>
      </c>
      <c r="BF2" s="28">
        <f t="shared" si="0"/>
        <v>43100</v>
      </c>
      <c r="BG2" s="28">
        <f t="shared" si="0"/>
        <v>43131</v>
      </c>
      <c r="BH2" s="28">
        <f t="shared" si="0"/>
        <v>43159</v>
      </c>
      <c r="BI2" s="28">
        <f t="shared" si="0"/>
        <v>43190</v>
      </c>
      <c r="BJ2" s="28">
        <f t="shared" si="0"/>
        <v>43220</v>
      </c>
      <c r="BK2" s="28">
        <f t="shared" si="0"/>
        <v>43251</v>
      </c>
      <c r="BL2" s="28">
        <f t="shared" si="0"/>
        <v>43281</v>
      </c>
      <c r="BM2" s="28">
        <f t="shared" si="0"/>
        <v>43312</v>
      </c>
      <c r="BN2" s="28">
        <f t="shared" si="0"/>
        <v>43343</v>
      </c>
      <c r="BO2" s="28">
        <f t="shared" si="0"/>
        <v>43373</v>
      </c>
    </row>
    <row r="3" spans="1:67" ht="41.45" customHeight="1" x14ac:dyDescent="0.6">
      <c r="A3" s="248">
        <v>18</v>
      </c>
      <c r="B3" s="35" t="s">
        <v>111</v>
      </c>
      <c r="F3" s="29" t="str">
        <f>IF(F$2=Inputs!E$7,"Development phase start",IF(F$2=Inputs!$E$9,"Financial close",IF(AND(F$2&lt;Inputs!$E$9,F$2&gt;Inputs!E$7),"Development phase",IF(F$2&gt;Inputs!$E$9,"Outside",""))))</f>
        <v>Development phase start</v>
      </c>
      <c r="G3" s="29" t="str">
        <f>IF(G$2=Inputs!F$7,"Development phase start",IF(G$2=Inputs!$E$9,"Financial close",IF(AND(G$2&lt;Inputs!$E$9,G$2&gt;Inputs!F$7),"Development phase",IF(G$2&gt;Inputs!$E$9,"Outside",""))))</f>
        <v>Development phase</v>
      </c>
      <c r="H3" s="29" t="str">
        <f>IF(H$2=Inputs!G$7,"Development phase start",IF(H$2=Inputs!$E$9,"Financial close",IF(AND(H$2&lt;Inputs!$E$9,H$2&gt;Inputs!G$7),"Development phase",IF(H$2&gt;Inputs!$E$9,"Outside",""))))</f>
        <v>Development phase</v>
      </c>
      <c r="I3" s="29" t="str">
        <f>IF(I$2=Inputs!H$7,"Development phase start",IF(I$2=Inputs!$E$9,"Financial close",IF(AND(I$2&lt;Inputs!$E$9,I$2&gt;Inputs!H$7),"Development phase",IF(I$2&gt;Inputs!$E$9,"Outside",""))))</f>
        <v>Development phase</v>
      </c>
      <c r="J3" s="29" t="str">
        <f>IF(J$2=Inputs!I$7,"Development phase start",IF(J$2=Inputs!$E$9,"Financial close",IF(AND(J$2&lt;Inputs!$E$9,J$2&gt;Inputs!I$7),"Development phase",IF(J$2&gt;Inputs!$E$9,"Outside",""))))</f>
        <v>Development phase</v>
      </c>
      <c r="K3" s="29" t="str">
        <f>IF(K$2=Inputs!J$7,"Development phase start",IF(K$2=Inputs!$E$9,"Financial close",IF(AND(K$2&lt;Inputs!$E$9,K$2&gt;Inputs!J$7),"Development phase",IF(K$2&gt;Inputs!$E$9,"Outside",""))))</f>
        <v>Financial close</v>
      </c>
      <c r="L3" s="29" t="str">
        <f>IF(L$2=Inputs!K$7,"Development phase start",IF(L$2=Inputs!$E$9,"Financial close",IF(AND(L$2&lt;Inputs!$E$9,L$2&gt;Inputs!K$7),"Development phase",IF(L$2&gt;Inputs!$E$9,"Outside",""))))</f>
        <v>Outside</v>
      </c>
      <c r="M3" s="29" t="str">
        <f>IF(M$2=Inputs!L$7,"Development phase start",IF(M$2=Inputs!$E$9,"Financial close",IF(AND(M$2&lt;Inputs!$E$9,M$2&gt;Inputs!L$7),"Development phase",IF(M$2&gt;Inputs!$E$9,"Outside",""))))</f>
        <v>Outside</v>
      </c>
      <c r="N3" s="29" t="str">
        <f>IF(N$2=Inputs!M$7,"Development phase start",IF(N$2=Inputs!$E$9,"Financial close",IF(AND(N$2&lt;Inputs!$E$9,N$2&gt;Inputs!M$7),"Development phase",IF(N$2&gt;Inputs!$E$9,"Outside",""))))</f>
        <v>Outside</v>
      </c>
      <c r="O3" s="29" t="str">
        <f>IF(O$2=Inputs!N$7,"Development phase start",IF(O$2=Inputs!$E$9,"Financial close",IF(AND(O$2&lt;Inputs!$E$9,O$2&gt;Inputs!N$7),"Development phase",IF(O$2&gt;Inputs!$E$9,"Outside",""))))</f>
        <v>Outside</v>
      </c>
      <c r="P3" s="29" t="str">
        <f>IF(P$2=Inputs!O$7,"Development phase start",IF(P$2=Inputs!$E$9,"Financial close",IF(AND(P$2&lt;Inputs!$E$9,P$2&gt;Inputs!O$7),"Development phase",IF(P$2&gt;Inputs!$E$9,"Outside",""))))</f>
        <v>Outside</v>
      </c>
      <c r="Q3" s="29" t="str">
        <f>IF(Q$2=Inputs!P$7,"Development phase start",IF(Q$2=Inputs!$E$9,"Financial close",IF(AND(Q$2&lt;Inputs!$E$9,Q$2&gt;Inputs!P$7),"Development phase",IF(Q$2&gt;Inputs!$E$9,"Outside",""))))</f>
        <v>Outside</v>
      </c>
      <c r="R3" s="29" t="str">
        <f>IF(R$2=Inputs!Q$7,"Development phase start",IF(R$2=Inputs!$E$9,"Financial close",IF(AND(R$2&lt;Inputs!$E$9,R$2&gt;Inputs!Q$7),"Development phase",IF(R$2&gt;Inputs!$E$9,"Outside",""))))</f>
        <v>Outside</v>
      </c>
      <c r="S3" s="29" t="str">
        <f>IF(S$2=Inputs!R$7,"Development phase start",IF(S$2=Inputs!$E$9,"Financial close",IF(AND(S$2&lt;Inputs!$E$9,S$2&gt;Inputs!R$7),"Development phase",IF(S$2&gt;Inputs!$E$9,"Outside",""))))</f>
        <v>Outside</v>
      </c>
      <c r="T3" s="29" t="str">
        <f>IF(T$2=Inputs!S$7,"Development phase start",IF(T$2=Inputs!$E$9,"Financial close",IF(AND(T$2&lt;Inputs!$E$9,T$2&gt;Inputs!S$7),"Development phase",IF(T$2&gt;Inputs!$E$9,"Outside",""))))</f>
        <v>Outside</v>
      </c>
      <c r="U3" s="29" t="str">
        <f>IF(U$2=Inputs!T$7,"Development phase start",IF(U$2=Inputs!$E$9,"Financial close",IF(AND(U$2&lt;Inputs!$E$9,U$2&gt;Inputs!T$7),"Development phase",IF(U$2&gt;Inputs!$E$9,"Outside",""))))</f>
        <v>Outside</v>
      </c>
      <c r="V3" s="29" t="str">
        <f>IF(V$2=Inputs!U$7,"Development phase start",IF(V$2=Inputs!$E$9,"Financial close",IF(AND(V$2&lt;Inputs!$E$9,V$2&gt;Inputs!U$7),"Development phase",IF(V$2&gt;Inputs!$E$9,"Outside",""))))</f>
        <v>Outside</v>
      </c>
      <c r="W3" s="29" t="str">
        <f>IF(W$2=Inputs!V$7,"Development phase start",IF(W$2=Inputs!$E$9,"Financial close",IF(AND(W$2&lt;Inputs!$E$9,W$2&gt;Inputs!V$7),"Development phase",IF(W$2&gt;Inputs!$E$9,"Outside",""))))</f>
        <v>Outside</v>
      </c>
      <c r="X3" s="29" t="str">
        <f>IF(X$2=Inputs!W$7,"Development phase start",IF(X$2=Inputs!$E$9,"Financial close",IF(AND(X$2&lt;Inputs!$E$9,X$2&gt;Inputs!W$7),"Development phase",IF(X$2&gt;Inputs!$E$9,"Outside",""))))</f>
        <v>Outside</v>
      </c>
      <c r="Y3" s="29" t="str">
        <f>IF(Y$2=Inputs!X$7,"Development phase start",IF(Y$2=Inputs!$E$9,"Financial close",IF(AND(Y$2&lt;Inputs!$E$9,Y$2&gt;Inputs!X$7),"Development phase",IF(Y$2&gt;Inputs!$E$9,"Outside",""))))</f>
        <v>Outside</v>
      </c>
      <c r="Z3" s="29" t="str">
        <f>IF(Z$2=Inputs!Y$7,"Development phase start",IF(Z$2=Inputs!$E$9,"Financial close",IF(AND(Z$2&lt;Inputs!$E$9,Z$2&gt;Inputs!Y$7),"Development phase",IF(Z$2&gt;Inputs!$E$9,"Outside",""))))</f>
        <v>Outside</v>
      </c>
      <c r="AA3" s="29" t="str">
        <f>IF(AA$2=Inputs!Z$7,"Development phase start",IF(AA$2=Inputs!$E$9,"Financial close",IF(AND(AA$2&lt;Inputs!$E$9,AA$2&gt;Inputs!Z$7),"Development phase",IF(AA$2&gt;Inputs!$E$9,"Outside",""))))</f>
        <v>Outside</v>
      </c>
      <c r="AB3" s="29" t="str">
        <f>IF(AB$2=Inputs!AA$7,"Development phase start",IF(AB$2=Inputs!$E$9,"Financial close",IF(AND(AB$2&lt;Inputs!$E$9,AB$2&gt;Inputs!AA$7),"Development phase",IF(AB$2&gt;Inputs!$E$9,"Outside",""))))</f>
        <v>Outside</v>
      </c>
      <c r="AC3" s="29" t="str">
        <f>IF(AC$2=Inputs!AB$7,"Development phase start",IF(AC$2=Inputs!$E$9,"Financial close",IF(AND(AC$2&lt;Inputs!$E$9,AC$2&gt;Inputs!AB$7),"Development phase",IF(AC$2&gt;Inputs!$E$9,"Outside",""))))</f>
        <v>Outside</v>
      </c>
      <c r="AD3" s="29" t="str">
        <f>IF(AD$2=Inputs!AC$7,"Development phase start",IF(AD$2=Inputs!$E$9,"Financial close",IF(AND(AD$2&lt;Inputs!$E$9,AD$2&gt;Inputs!AC$7),"Development phase",IF(AD$2&gt;Inputs!$E$9,"Outside",""))))</f>
        <v>Outside</v>
      </c>
      <c r="AE3" s="29" t="str">
        <f>IF(AE$2=Inputs!AD$7,"Development phase start",IF(AE$2=Inputs!$E$9,"Financial close",IF(AND(AE$2&lt;Inputs!$E$9,AE$2&gt;Inputs!AD$7),"Development phase",IF(AE$2&gt;Inputs!$E$9,"Outside",""))))</f>
        <v>Outside</v>
      </c>
      <c r="AF3" s="29" t="str">
        <f>IF(AF$2=Inputs!AE$7,"Development phase start",IF(AF$2=Inputs!$E$9,"Financial close",IF(AND(AF$2&lt;Inputs!$E$9,AF$2&gt;Inputs!AE$7),"Development phase",IF(AF$2&gt;Inputs!$E$9,"Outside",""))))</f>
        <v>Outside</v>
      </c>
      <c r="AG3" s="29" t="str">
        <f>IF(AG$2=Inputs!AF$7,"Development phase start",IF(AG$2=Inputs!$E$9,"Financial close",IF(AND(AG$2&lt;Inputs!$E$9,AG$2&gt;Inputs!AF$7),"Development phase",IF(AG$2&gt;Inputs!$E$9,"Outside",""))))</f>
        <v>Outside</v>
      </c>
      <c r="AH3" s="29" t="str">
        <f>IF(AH$2=Inputs!AG$7,"Development phase start",IF(AH$2=Inputs!$E$9,"Financial close",IF(AND(AH$2&lt;Inputs!$E$9,AH$2&gt;Inputs!AG$7),"Development phase",IF(AH$2&gt;Inputs!$E$9,"Outside",""))))</f>
        <v>Outside</v>
      </c>
      <c r="AI3" s="29" t="str">
        <f>IF(AI$2=Inputs!AH$7,"Development phase start",IF(AI$2=Inputs!$E$9,"Financial close",IF(AND(AI$2&lt;Inputs!$E$9,AI$2&gt;Inputs!AH$7),"Development phase",IF(AI$2&gt;Inputs!$E$9,"Outside",""))))</f>
        <v>Outside</v>
      </c>
      <c r="AJ3" s="29" t="str">
        <f>IF(AJ$2=Inputs!AI$7,"Development phase start",IF(AJ$2=Inputs!$E$9,"Financial close",IF(AND(AJ$2&lt;Inputs!$E$9,AJ$2&gt;Inputs!AI$7),"Development phase",IF(AJ$2&gt;Inputs!$E$9,"Outside",""))))</f>
        <v>Outside</v>
      </c>
      <c r="AK3" s="29" t="str">
        <f>IF(AK$2=Inputs!AJ$7,"Development phase start",IF(AK$2=Inputs!$E$9,"Financial close",IF(AND(AK$2&lt;Inputs!$E$9,AK$2&gt;Inputs!AJ$7),"Development phase",IF(AK$2&gt;Inputs!$E$9,"Outside",""))))</f>
        <v>Outside</v>
      </c>
      <c r="AL3" s="29" t="str">
        <f>IF(AL$2=Inputs!AK$7,"Development phase start",IF(AL$2=Inputs!$E$9,"Financial close",IF(AND(AL$2&lt;Inputs!$E$9,AL$2&gt;Inputs!AK$7),"Development phase",IF(AL$2&gt;Inputs!$E$9,"Outside",""))))</f>
        <v>Outside</v>
      </c>
      <c r="AM3" s="29" t="str">
        <f>IF(AM$2=Inputs!AL$7,"Development phase start",IF(AM$2=Inputs!$E$9,"Financial close",IF(AND(AM$2&lt;Inputs!$E$9,AM$2&gt;Inputs!AL$7),"Development phase",IF(AM$2&gt;Inputs!$E$9,"Outside",""))))</f>
        <v>Outside</v>
      </c>
      <c r="AN3" s="29" t="str">
        <f>IF(AN$2=Inputs!AM$7,"Development phase start",IF(AN$2=Inputs!$E$9,"Financial close",IF(AND(AN$2&lt;Inputs!$E$9,AN$2&gt;Inputs!AM$7),"Development phase",IF(AN$2&gt;Inputs!$E$9,"Outside",""))))</f>
        <v>Outside</v>
      </c>
      <c r="AO3" s="29" t="str">
        <f>IF(AO$2=Inputs!AN$7,"Development phase start",IF(AO$2=Inputs!$E$9,"Financial close",IF(AND(AO$2&lt;Inputs!$E$9,AO$2&gt;Inputs!AN$7),"Development phase",IF(AO$2&gt;Inputs!$E$9,"Outside",""))))</f>
        <v>Outside</v>
      </c>
      <c r="AP3" s="29" t="str">
        <f>IF(AP$2=Inputs!AO$7,"Development phase start",IF(AP$2=Inputs!$E$9,"Financial close",IF(AND(AP$2&lt;Inputs!$E$9,AP$2&gt;Inputs!AO$7),"Development phase",IF(AP$2&gt;Inputs!$E$9,"Outside",""))))</f>
        <v>Outside</v>
      </c>
      <c r="AQ3" s="29" t="str">
        <f>IF(AQ$2=Inputs!AP$7,"Development phase start",IF(AQ$2=Inputs!$E$9,"Financial close",IF(AND(AQ$2&lt;Inputs!$E$9,AQ$2&gt;Inputs!AP$7),"Development phase",IF(AQ$2&gt;Inputs!$E$9,"Outside",""))))</f>
        <v>Outside</v>
      </c>
      <c r="AR3" s="29" t="str">
        <f>IF(AR$2=Inputs!AQ$7,"Development phase start",IF(AR$2=Inputs!$E$9,"Financial close",IF(AND(AR$2&lt;Inputs!$E$9,AR$2&gt;Inputs!AQ$7),"Development phase",IF(AR$2&gt;Inputs!$E$9,"Outside",""))))</f>
        <v>Outside</v>
      </c>
      <c r="AS3" s="29" t="str">
        <f>IF(AS$2=Inputs!AR$7,"Development phase start",IF(AS$2=Inputs!$E$9,"Financial close",IF(AND(AS$2&lt;Inputs!$E$9,AS$2&gt;Inputs!AR$7),"Development phase",IF(AS$2&gt;Inputs!$E$9,"Outside",""))))</f>
        <v>Outside</v>
      </c>
      <c r="AT3" s="29" t="str">
        <f>IF(AT$2=Inputs!AS$7,"Development phase start",IF(AT$2=Inputs!$E$9,"Financial close",IF(AND(AT$2&lt;Inputs!$E$9,AT$2&gt;Inputs!AS$7),"Development phase",IF(AT$2&gt;Inputs!$E$9,"Outside",""))))</f>
        <v>Outside</v>
      </c>
      <c r="AU3" s="29" t="str">
        <f>IF(AU$2=Inputs!AT$7,"Development phase start",IF(AU$2=Inputs!$E$9,"Financial close",IF(AND(AU$2&lt;Inputs!$E$9,AU$2&gt;Inputs!AT$7),"Development phase",IF(AU$2&gt;Inputs!$E$9,"Outside",""))))</f>
        <v>Outside</v>
      </c>
      <c r="AV3" s="29" t="str">
        <f>IF(AV$2=Inputs!AU$7,"Development phase start",IF(AV$2=Inputs!$E$9,"Financial close",IF(AND(AV$2&lt;Inputs!$E$9,AV$2&gt;Inputs!AU$7),"Development phase",IF(AV$2&gt;Inputs!$E$9,"Outside",""))))</f>
        <v>Outside</v>
      </c>
      <c r="AW3" s="29" t="str">
        <f>IF(AW$2=Inputs!AV$7,"Development phase start",IF(AW$2=Inputs!$E$9,"Financial close",IF(AND(AW$2&lt;Inputs!$E$9,AW$2&gt;Inputs!AV$7),"Development phase",IF(AW$2&gt;Inputs!$E$9,"Outside",""))))</f>
        <v>Outside</v>
      </c>
      <c r="AX3" s="29" t="str">
        <f>IF(AX$2=Inputs!AW$7,"Development phase start",IF(AX$2=Inputs!$E$9,"Financial close",IF(AND(AX$2&lt;Inputs!$E$9,AX$2&gt;Inputs!AW$7),"Development phase",IF(AX$2&gt;Inputs!$E$9,"Outside",""))))</f>
        <v>Outside</v>
      </c>
      <c r="AY3" s="29" t="str">
        <f>IF(AY$2=Inputs!AX$7,"Development phase start",IF(AY$2=Inputs!$E$9,"Financial close",IF(AND(AY$2&lt;Inputs!$E$9,AY$2&gt;Inputs!AX$7),"Development phase",IF(AY$2&gt;Inputs!$E$9,"Outside",""))))</f>
        <v>Outside</v>
      </c>
      <c r="AZ3" s="29" t="str">
        <f>IF(AZ$2=Inputs!AY$7,"Development phase start",IF(AZ$2=Inputs!$E$9,"Financial close",IF(AND(AZ$2&lt;Inputs!$E$9,AZ$2&gt;Inputs!AY$7),"Development phase",IF(AZ$2&gt;Inputs!$E$9,"Outside",""))))</f>
        <v>Outside</v>
      </c>
      <c r="BA3" s="29" t="str">
        <f>IF(BA$2=Inputs!AZ$7,"Development phase start",IF(BA$2=Inputs!$E$9,"Financial close",IF(AND(BA$2&lt;Inputs!$E$9,BA$2&gt;Inputs!AZ$7),"Development phase",IF(BA$2&gt;Inputs!$E$9,"Outside",""))))</f>
        <v>Outside</v>
      </c>
      <c r="BB3" s="29" t="str">
        <f>IF(BB$2=Inputs!BA$7,"Development phase start",IF(BB$2=Inputs!$E$9,"Financial close",IF(AND(BB$2&lt;Inputs!$E$9,BB$2&gt;Inputs!BA$7),"Development phase",IF(BB$2&gt;Inputs!$E$9,"Outside",""))))</f>
        <v>Outside</v>
      </c>
      <c r="BC3" s="29" t="str">
        <f>IF(BC$2=Inputs!BB$7,"Development phase start",IF(BC$2=Inputs!$E$9,"Financial close",IF(AND(BC$2&lt;Inputs!$E$9,BC$2&gt;Inputs!BB$7),"Development phase",IF(BC$2&gt;Inputs!$E$9,"Outside",""))))</f>
        <v>Outside</v>
      </c>
      <c r="BD3" s="29" t="str">
        <f>IF(BD$2=Inputs!BC$7,"Development phase start",IF(BD$2=Inputs!$E$9,"Financial close",IF(AND(BD$2&lt;Inputs!$E$9,BD$2&gt;Inputs!BC$7),"Development phase",IF(BD$2&gt;Inputs!$E$9,"Outside",""))))</f>
        <v>Outside</v>
      </c>
      <c r="BE3" s="29" t="str">
        <f>IF(BE$2=Inputs!BD$7,"Development phase start",IF(BE$2=Inputs!$E$9,"Financial close",IF(AND(BE$2&lt;Inputs!$E$9,BE$2&gt;Inputs!BD$7),"Development phase",IF(BE$2&gt;Inputs!$E$9,"Outside",""))))</f>
        <v>Outside</v>
      </c>
      <c r="BF3" s="29" t="str">
        <f>IF(BF$2=Inputs!BE$7,"Development phase start",IF(BF$2=Inputs!$E$9,"Financial close",IF(AND(BF$2&lt;Inputs!$E$9,BF$2&gt;Inputs!BE$7),"Development phase",IF(BF$2&gt;Inputs!$E$9,"Outside",""))))</f>
        <v>Outside</v>
      </c>
      <c r="BG3" s="29" t="str">
        <f>IF(BG$2=Inputs!BF$7,"Development phase start",IF(BG$2=Inputs!$E$9,"Financial close",IF(AND(BG$2&lt;Inputs!$E$9,BG$2&gt;Inputs!BF$7),"Development phase",IF(BG$2&gt;Inputs!$E$9,"Outside",""))))</f>
        <v>Outside</v>
      </c>
      <c r="BH3" s="29" t="str">
        <f>IF(BH$2=Inputs!BG$7,"Development phase start",IF(BH$2=Inputs!$E$9,"Financial close",IF(AND(BH$2&lt;Inputs!$E$9,BH$2&gt;Inputs!BG$7),"Development phase",IF(BH$2&gt;Inputs!$E$9,"Outside",""))))</f>
        <v>Outside</v>
      </c>
      <c r="BI3" s="29" t="str">
        <f>IF(BI$2=Inputs!BH$7,"Development phase start",IF(BI$2=Inputs!$E$9,"Financial close",IF(AND(BI$2&lt;Inputs!$E$9,BI$2&gt;Inputs!BH$7),"Development phase",IF(BI$2&gt;Inputs!$E$9,"Outside",""))))</f>
        <v>Outside</v>
      </c>
      <c r="BJ3" s="29" t="str">
        <f>IF(BJ$2=Inputs!BI$7,"Development phase start",IF(BJ$2=Inputs!$E$9,"Financial close",IF(AND(BJ$2&lt;Inputs!$E$9,BJ$2&gt;Inputs!BI$7),"Development phase",IF(BJ$2&gt;Inputs!$E$9,"Outside",""))))</f>
        <v>Outside</v>
      </c>
      <c r="BK3" s="29" t="str">
        <f>IF(BK$2=Inputs!BJ$7,"Development phase start",IF(BK$2=Inputs!$E$9,"Financial close",IF(AND(BK$2&lt;Inputs!$E$9,BK$2&gt;Inputs!BJ$7),"Development phase",IF(BK$2&gt;Inputs!$E$9,"Outside",""))))</f>
        <v>Outside</v>
      </c>
      <c r="BL3" s="29" t="str">
        <f>IF(BL$2=Inputs!BK$7,"Development phase start",IF(BL$2=Inputs!$E$9,"Financial close",IF(AND(BL$2&lt;Inputs!$E$9,BL$2&gt;Inputs!BK$7),"Development phase",IF(BL$2&gt;Inputs!$E$9,"Outside",""))))</f>
        <v>Outside</v>
      </c>
      <c r="BM3" s="29" t="str">
        <f>IF(BM$2=Inputs!BL$7,"Development phase start",IF(BM$2=Inputs!$E$9,"Financial close",IF(AND(BM$2&lt;Inputs!$E$9,BM$2&gt;Inputs!BL$7),"Development phase",IF(BM$2&gt;Inputs!$E$9,"Outside",""))))</f>
        <v>Outside</v>
      </c>
      <c r="BN3" s="29" t="str">
        <f>IF(BN$2=Inputs!BM$7,"Development phase start",IF(BN$2=Inputs!$E$9,"Financial close",IF(AND(BN$2&lt;Inputs!$E$9,BN$2&gt;Inputs!BM$7),"Development phase",IF(BN$2&gt;Inputs!$E$9,"Outside",""))))</f>
        <v>Outside</v>
      </c>
      <c r="BO3" s="29" t="str">
        <f>IF(BO$2=Inputs!BN$7,"Development phase start",IF(BO$2=Inputs!$E$9,"Financial close",IF(AND(BO$2&lt;Inputs!$E$9,BO$2&gt;Inputs!BN$7),"Development phase",IF(BO$2&gt;Inputs!$E$9,"Outside",""))))</f>
        <v>Outside</v>
      </c>
    </row>
    <row r="4" spans="1:67" ht="18" customHeight="1" x14ac:dyDescent="0.3">
      <c r="D4" s="39" t="s">
        <v>87</v>
      </c>
    </row>
    <row r="5" spans="1:67" ht="18" customHeight="1" x14ac:dyDescent="0.3">
      <c r="A5" s="31" t="s">
        <v>601</v>
      </c>
      <c r="D5" s="39"/>
    </row>
    <row r="6" spans="1:67" ht="13.15" x14ac:dyDescent="0.25">
      <c r="B6" s="332" t="s">
        <v>404</v>
      </c>
      <c r="D6" s="22">
        <f>SUM(F6:BO6)</f>
        <v>6000</v>
      </c>
      <c r="E6" s="40"/>
      <c r="F6" s="36">
        <v>1000</v>
      </c>
      <c r="G6" s="36">
        <v>1000</v>
      </c>
      <c r="H6" s="36">
        <v>1000</v>
      </c>
      <c r="I6" s="36">
        <v>1000</v>
      </c>
      <c r="J6" s="36">
        <v>1000</v>
      </c>
      <c r="K6" s="36">
        <v>1000</v>
      </c>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row>
    <row r="7" spans="1:67" ht="13.15" x14ac:dyDescent="0.25">
      <c r="B7" s="332" t="s">
        <v>405</v>
      </c>
      <c r="D7" s="22">
        <f t="shared" ref="D7:D30" si="1">SUM(F7:BO7)</f>
        <v>59619</v>
      </c>
      <c r="E7" s="40"/>
      <c r="F7" s="36"/>
      <c r="G7" s="36">
        <v>14632</v>
      </c>
      <c r="H7" s="36">
        <v>15831</v>
      </c>
      <c r="I7" s="36">
        <v>29156</v>
      </c>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row>
    <row r="8" spans="1:67" ht="13.15" x14ac:dyDescent="0.25">
      <c r="B8" s="253" t="s">
        <v>147</v>
      </c>
      <c r="D8" s="22">
        <f t="shared" si="1"/>
        <v>0</v>
      </c>
      <c r="E8" s="40"/>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row>
    <row r="9" spans="1:67" ht="13.15" x14ac:dyDescent="0.25">
      <c r="B9" s="253" t="s">
        <v>148</v>
      </c>
      <c r="D9" s="22">
        <f t="shared" si="1"/>
        <v>0</v>
      </c>
      <c r="E9" s="40"/>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row>
    <row r="10" spans="1:67" ht="13.15" x14ac:dyDescent="0.25">
      <c r="B10" s="253" t="s">
        <v>149</v>
      </c>
      <c r="D10" s="22">
        <f t="shared" si="1"/>
        <v>0</v>
      </c>
      <c r="E10" s="40"/>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row>
    <row r="11" spans="1:67" ht="13.15" x14ac:dyDescent="0.25">
      <c r="B11" s="253" t="s">
        <v>150</v>
      </c>
      <c r="D11" s="22">
        <f t="shared" si="1"/>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row>
    <row r="12" spans="1:67" ht="13.15" x14ac:dyDescent="0.25">
      <c r="B12" s="253" t="s">
        <v>151</v>
      </c>
      <c r="D12" s="22">
        <f t="shared" si="1"/>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row>
    <row r="13" spans="1:67" ht="13.15" x14ac:dyDescent="0.25">
      <c r="B13" s="253" t="s">
        <v>152</v>
      </c>
      <c r="D13" s="22">
        <f t="shared" si="1"/>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row>
    <row r="14" spans="1:67" ht="13.15" x14ac:dyDescent="0.25">
      <c r="B14" s="253" t="s">
        <v>153</v>
      </c>
      <c r="D14" s="22">
        <f t="shared" si="1"/>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row>
    <row r="15" spans="1:67" ht="13.15" x14ac:dyDescent="0.25">
      <c r="B15" s="253" t="s">
        <v>154</v>
      </c>
      <c r="D15" s="22">
        <f t="shared" si="1"/>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row>
    <row r="16" spans="1:67" ht="13.15" x14ac:dyDescent="0.25">
      <c r="B16" s="253" t="s">
        <v>155</v>
      </c>
      <c r="D16" s="22">
        <f t="shared" si="1"/>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row>
    <row r="17" spans="2:67" ht="13.15" x14ac:dyDescent="0.25">
      <c r="B17" s="253" t="s">
        <v>156</v>
      </c>
      <c r="D17" s="22">
        <f t="shared" si="1"/>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row>
    <row r="18" spans="2:67" ht="13.15" x14ac:dyDescent="0.25">
      <c r="B18" s="253" t="s">
        <v>157</v>
      </c>
      <c r="D18" s="22">
        <f t="shared" si="1"/>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row>
    <row r="19" spans="2:67" ht="13.15" x14ac:dyDescent="0.25">
      <c r="B19" s="253" t="s">
        <v>158</v>
      </c>
      <c r="D19" s="22">
        <f t="shared" si="1"/>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row>
    <row r="20" spans="2:67" ht="13.15" x14ac:dyDescent="0.25">
      <c r="B20" s="253" t="s">
        <v>159</v>
      </c>
      <c r="D20" s="22">
        <f t="shared" si="1"/>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row>
    <row r="21" spans="2:67" ht="13.15" x14ac:dyDescent="0.25">
      <c r="B21" s="253" t="s">
        <v>160</v>
      </c>
      <c r="D21" s="22">
        <f t="shared" si="1"/>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row>
    <row r="22" spans="2:67" ht="13.15" x14ac:dyDescent="0.25">
      <c r="B22" s="253" t="s">
        <v>161</v>
      </c>
      <c r="D22" s="22">
        <f t="shared" si="1"/>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row>
    <row r="23" spans="2:67" ht="13.15" x14ac:dyDescent="0.25">
      <c r="B23" s="253" t="s">
        <v>162</v>
      </c>
      <c r="D23" s="22">
        <f t="shared" si="1"/>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row>
    <row r="24" spans="2:67" ht="13.15" x14ac:dyDescent="0.25">
      <c r="B24" s="253" t="s">
        <v>163</v>
      </c>
      <c r="D24" s="22">
        <f t="shared" si="1"/>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row>
    <row r="25" spans="2:67" ht="13.15" x14ac:dyDescent="0.25">
      <c r="B25" s="253" t="s">
        <v>164</v>
      </c>
      <c r="D25" s="22">
        <f t="shared" si="1"/>
        <v>0</v>
      </c>
      <c r="E25" s="4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row>
    <row r="26" spans="2:67" ht="13.15" x14ac:dyDescent="0.25">
      <c r="B26" s="253" t="s">
        <v>165</v>
      </c>
      <c r="D26" s="22">
        <f t="shared" si="1"/>
        <v>0</v>
      </c>
      <c r="E26" s="40"/>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row>
    <row r="27" spans="2:67" ht="13.15" x14ac:dyDescent="0.25">
      <c r="B27" s="332" t="s">
        <v>166</v>
      </c>
      <c r="D27" s="22">
        <f t="shared" si="1"/>
        <v>0</v>
      </c>
      <c r="E27" s="40"/>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row>
    <row r="28" spans="2:67" ht="13.15" x14ac:dyDescent="0.25">
      <c r="B28" s="332" t="s">
        <v>167</v>
      </c>
      <c r="D28" s="22">
        <f t="shared" si="1"/>
        <v>0</v>
      </c>
      <c r="E28" s="40"/>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row>
    <row r="29" spans="2:67" ht="13.15" x14ac:dyDescent="0.25">
      <c r="B29" s="332" t="s">
        <v>168</v>
      </c>
      <c r="D29" s="22">
        <f t="shared" si="1"/>
        <v>0</v>
      </c>
      <c r="E29" s="40"/>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row>
    <row r="30" spans="2:67" ht="13.9" thickBot="1" x14ac:dyDescent="0.3">
      <c r="B30" s="332" t="s">
        <v>169</v>
      </c>
      <c r="D30" s="22">
        <f t="shared" si="1"/>
        <v>0</v>
      </c>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row>
    <row r="31" spans="2:67" ht="13.9" thickBot="1" x14ac:dyDescent="0.3">
      <c r="B31" s="276" t="s">
        <v>600</v>
      </c>
      <c r="D31" s="41">
        <f>SUM(F31:BO31)</f>
        <v>65619</v>
      </c>
      <c r="E31" s="40"/>
      <c r="F31" s="42">
        <f t="shared" ref="F31:AK31" si="2">SUM(F6:F30)</f>
        <v>1000</v>
      </c>
      <c r="G31" s="42">
        <f t="shared" si="2"/>
        <v>15632</v>
      </c>
      <c r="H31" s="42">
        <f t="shared" si="2"/>
        <v>16831</v>
      </c>
      <c r="I31" s="42">
        <f t="shared" si="2"/>
        <v>30156</v>
      </c>
      <c r="J31" s="42">
        <f t="shared" si="2"/>
        <v>1000</v>
      </c>
      <c r="K31" s="42">
        <f t="shared" si="2"/>
        <v>1000</v>
      </c>
      <c r="L31" s="42">
        <f t="shared" si="2"/>
        <v>0</v>
      </c>
      <c r="M31" s="42">
        <f t="shared" si="2"/>
        <v>0</v>
      </c>
      <c r="N31" s="42">
        <f t="shared" si="2"/>
        <v>0</v>
      </c>
      <c r="O31" s="42">
        <f t="shared" si="2"/>
        <v>0</v>
      </c>
      <c r="P31" s="42">
        <f t="shared" si="2"/>
        <v>0</v>
      </c>
      <c r="Q31" s="42">
        <f t="shared" si="2"/>
        <v>0</v>
      </c>
      <c r="R31" s="42">
        <f t="shared" si="2"/>
        <v>0</v>
      </c>
      <c r="S31" s="42">
        <f t="shared" si="2"/>
        <v>0</v>
      </c>
      <c r="T31" s="42">
        <f t="shared" si="2"/>
        <v>0</v>
      </c>
      <c r="U31" s="42">
        <f t="shared" si="2"/>
        <v>0</v>
      </c>
      <c r="V31" s="42">
        <f t="shared" si="2"/>
        <v>0</v>
      </c>
      <c r="W31" s="42">
        <f t="shared" si="2"/>
        <v>0</v>
      </c>
      <c r="X31" s="42">
        <f t="shared" si="2"/>
        <v>0</v>
      </c>
      <c r="Y31" s="42">
        <f t="shared" si="2"/>
        <v>0</v>
      </c>
      <c r="Z31" s="42">
        <f t="shared" si="2"/>
        <v>0</v>
      </c>
      <c r="AA31" s="42">
        <f t="shared" si="2"/>
        <v>0</v>
      </c>
      <c r="AB31" s="42">
        <f t="shared" si="2"/>
        <v>0</v>
      </c>
      <c r="AC31" s="42">
        <f t="shared" si="2"/>
        <v>0</v>
      </c>
      <c r="AD31" s="42">
        <f t="shared" si="2"/>
        <v>0</v>
      </c>
      <c r="AE31" s="42">
        <f t="shared" si="2"/>
        <v>0</v>
      </c>
      <c r="AF31" s="42">
        <f t="shared" si="2"/>
        <v>0</v>
      </c>
      <c r="AG31" s="42">
        <f t="shared" si="2"/>
        <v>0</v>
      </c>
      <c r="AH31" s="42">
        <f t="shared" si="2"/>
        <v>0</v>
      </c>
      <c r="AI31" s="42">
        <f t="shared" si="2"/>
        <v>0</v>
      </c>
      <c r="AJ31" s="42">
        <f t="shared" si="2"/>
        <v>0</v>
      </c>
      <c r="AK31" s="42">
        <f t="shared" si="2"/>
        <v>0</v>
      </c>
      <c r="AL31" s="42">
        <f t="shared" ref="AL31:BO31" si="3">SUM(AL6:AL30)</f>
        <v>0</v>
      </c>
      <c r="AM31" s="42">
        <f t="shared" si="3"/>
        <v>0</v>
      </c>
      <c r="AN31" s="42">
        <f t="shared" si="3"/>
        <v>0</v>
      </c>
      <c r="AO31" s="42">
        <f t="shared" si="3"/>
        <v>0</v>
      </c>
      <c r="AP31" s="42">
        <f t="shared" si="3"/>
        <v>0</v>
      </c>
      <c r="AQ31" s="42">
        <f t="shared" si="3"/>
        <v>0</v>
      </c>
      <c r="AR31" s="42">
        <f t="shared" si="3"/>
        <v>0</v>
      </c>
      <c r="AS31" s="42">
        <f t="shared" si="3"/>
        <v>0</v>
      </c>
      <c r="AT31" s="42">
        <f t="shared" si="3"/>
        <v>0</v>
      </c>
      <c r="AU31" s="42">
        <f t="shared" si="3"/>
        <v>0</v>
      </c>
      <c r="AV31" s="42">
        <f t="shared" si="3"/>
        <v>0</v>
      </c>
      <c r="AW31" s="42">
        <f t="shared" si="3"/>
        <v>0</v>
      </c>
      <c r="AX31" s="42">
        <f t="shared" si="3"/>
        <v>0</v>
      </c>
      <c r="AY31" s="42">
        <f t="shared" si="3"/>
        <v>0</v>
      </c>
      <c r="AZ31" s="42">
        <f t="shared" si="3"/>
        <v>0</v>
      </c>
      <c r="BA31" s="42">
        <f t="shared" si="3"/>
        <v>0</v>
      </c>
      <c r="BB31" s="42">
        <f t="shared" si="3"/>
        <v>0</v>
      </c>
      <c r="BC31" s="42">
        <f t="shared" si="3"/>
        <v>0</v>
      </c>
      <c r="BD31" s="42">
        <f t="shared" si="3"/>
        <v>0</v>
      </c>
      <c r="BE31" s="42">
        <f t="shared" si="3"/>
        <v>0</v>
      </c>
      <c r="BF31" s="42">
        <f t="shared" si="3"/>
        <v>0</v>
      </c>
      <c r="BG31" s="42">
        <f t="shared" si="3"/>
        <v>0</v>
      </c>
      <c r="BH31" s="42">
        <f t="shared" si="3"/>
        <v>0</v>
      </c>
      <c r="BI31" s="42">
        <f t="shared" si="3"/>
        <v>0</v>
      </c>
      <c r="BJ31" s="42">
        <f t="shared" si="3"/>
        <v>0</v>
      </c>
      <c r="BK31" s="42">
        <f t="shared" si="3"/>
        <v>0</v>
      </c>
      <c r="BL31" s="42">
        <f t="shared" si="3"/>
        <v>0</v>
      </c>
      <c r="BM31" s="42">
        <f t="shared" si="3"/>
        <v>0</v>
      </c>
      <c r="BN31" s="42">
        <f t="shared" si="3"/>
        <v>0</v>
      </c>
      <c r="BO31" s="42">
        <f t="shared" si="3"/>
        <v>0</v>
      </c>
    </row>
    <row r="32" spans="2:67" ht="13.15" x14ac:dyDescent="0.25">
      <c r="B32" s="151"/>
      <c r="D32" s="22"/>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row>
    <row r="33" spans="1:67" ht="13.15" x14ac:dyDescent="0.25">
      <c r="A33" s="31" t="s">
        <v>308</v>
      </c>
      <c r="B33" s="276"/>
      <c r="D33" s="277"/>
      <c r="E33" s="40"/>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row>
    <row r="34" spans="1:67" ht="13.15" x14ac:dyDescent="0.25">
      <c r="A34" s="31"/>
      <c r="B34" s="143" t="s">
        <v>406</v>
      </c>
      <c r="D34" s="22">
        <f t="shared" ref="D34:D41" si="4">SUM(F34:BO34)</f>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row>
    <row r="35" spans="1:67" ht="13.15" x14ac:dyDescent="0.25">
      <c r="A35" s="31"/>
      <c r="B35" s="253" t="s">
        <v>170</v>
      </c>
      <c r="D35" s="22">
        <f t="shared" si="4"/>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row>
    <row r="36" spans="1:67" ht="13.15" x14ac:dyDescent="0.25">
      <c r="A36" s="31"/>
      <c r="B36" s="253" t="s">
        <v>171</v>
      </c>
      <c r="D36" s="22">
        <f t="shared" si="4"/>
        <v>0</v>
      </c>
      <c r="E36" s="40"/>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row>
    <row r="37" spans="1:67" ht="13.15" x14ac:dyDescent="0.25">
      <c r="A37" s="31"/>
      <c r="B37" s="253" t="s">
        <v>172</v>
      </c>
      <c r="D37" s="22">
        <f t="shared" si="4"/>
        <v>0</v>
      </c>
      <c r="E37" s="40"/>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row>
    <row r="38" spans="1:67" ht="12.95" customHeight="1" x14ac:dyDescent="0.25">
      <c r="A38" s="31"/>
      <c r="B38" s="253" t="s">
        <v>173</v>
      </c>
      <c r="D38" s="22">
        <f t="shared" si="4"/>
        <v>0</v>
      </c>
      <c r="E38" s="40"/>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row>
    <row r="39" spans="1:67" ht="13.15" x14ac:dyDescent="0.25">
      <c r="B39" s="253" t="s">
        <v>496</v>
      </c>
      <c r="D39" s="22">
        <f t="shared" si="4"/>
        <v>0</v>
      </c>
      <c r="E39" s="40"/>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row>
    <row r="40" spans="1:67" ht="13.15" x14ac:dyDescent="0.25">
      <c r="B40" s="332" t="s">
        <v>309</v>
      </c>
      <c r="D40" s="22">
        <f t="shared" si="4"/>
        <v>0</v>
      </c>
      <c r="E40" s="40"/>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row>
    <row r="41" spans="1:67" ht="13.9" thickBot="1" x14ac:dyDescent="0.3">
      <c r="B41" s="253" t="s">
        <v>310</v>
      </c>
      <c r="D41" s="22">
        <f t="shared" si="4"/>
        <v>0</v>
      </c>
      <c r="E41" s="40"/>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row>
    <row r="42" spans="1:67" ht="13.9" thickBot="1" x14ac:dyDescent="0.3">
      <c r="B42" s="276" t="s">
        <v>312</v>
      </c>
      <c r="D42" s="41">
        <f>SUM(F42:BO42)</f>
        <v>0</v>
      </c>
      <c r="E42" s="40"/>
      <c r="F42" s="42">
        <f>SUM(F34:F41)</f>
        <v>0</v>
      </c>
      <c r="G42" s="42">
        <f>SUM(G34:G41)</f>
        <v>0</v>
      </c>
      <c r="H42" s="42">
        <f t="shared" ref="H42:AP42" si="5">SUM(H34:H41)</f>
        <v>0</v>
      </c>
      <c r="I42" s="42">
        <f t="shared" si="5"/>
        <v>0</v>
      </c>
      <c r="J42" s="42">
        <f t="shared" si="5"/>
        <v>0</v>
      </c>
      <c r="K42" s="42">
        <f t="shared" si="5"/>
        <v>0</v>
      </c>
      <c r="L42" s="42">
        <f t="shared" si="5"/>
        <v>0</v>
      </c>
      <c r="M42" s="42">
        <f t="shared" si="5"/>
        <v>0</v>
      </c>
      <c r="N42" s="42">
        <f t="shared" si="5"/>
        <v>0</v>
      </c>
      <c r="O42" s="42">
        <f t="shared" si="5"/>
        <v>0</v>
      </c>
      <c r="P42" s="42">
        <f t="shared" si="5"/>
        <v>0</v>
      </c>
      <c r="Q42" s="42">
        <f t="shared" si="5"/>
        <v>0</v>
      </c>
      <c r="R42" s="42">
        <f t="shared" si="5"/>
        <v>0</v>
      </c>
      <c r="S42" s="42">
        <f t="shared" si="5"/>
        <v>0</v>
      </c>
      <c r="T42" s="42">
        <f t="shared" si="5"/>
        <v>0</v>
      </c>
      <c r="U42" s="42">
        <f t="shared" si="5"/>
        <v>0</v>
      </c>
      <c r="V42" s="42">
        <f t="shared" si="5"/>
        <v>0</v>
      </c>
      <c r="W42" s="42">
        <f t="shared" si="5"/>
        <v>0</v>
      </c>
      <c r="X42" s="42">
        <f t="shared" si="5"/>
        <v>0</v>
      </c>
      <c r="Y42" s="42">
        <f t="shared" si="5"/>
        <v>0</v>
      </c>
      <c r="Z42" s="42">
        <f t="shared" si="5"/>
        <v>0</v>
      </c>
      <c r="AA42" s="42">
        <f t="shared" si="5"/>
        <v>0</v>
      </c>
      <c r="AB42" s="42">
        <f t="shared" si="5"/>
        <v>0</v>
      </c>
      <c r="AC42" s="42">
        <f t="shared" si="5"/>
        <v>0</v>
      </c>
      <c r="AD42" s="42">
        <f t="shared" si="5"/>
        <v>0</v>
      </c>
      <c r="AE42" s="42">
        <f t="shared" si="5"/>
        <v>0</v>
      </c>
      <c r="AF42" s="42">
        <f t="shared" si="5"/>
        <v>0</v>
      </c>
      <c r="AG42" s="42">
        <f t="shared" si="5"/>
        <v>0</v>
      </c>
      <c r="AH42" s="42">
        <f t="shared" si="5"/>
        <v>0</v>
      </c>
      <c r="AI42" s="42">
        <f t="shared" si="5"/>
        <v>0</v>
      </c>
      <c r="AJ42" s="42">
        <f t="shared" si="5"/>
        <v>0</v>
      </c>
      <c r="AK42" s="42">
        <f t="shared" si="5"/>
        <v>0</v>
      </c>
      <c r="AL42" s="42">
        <f t="shared" si="5"/>
        <v>0</v>
      </c>
      <c r="AM42" s="42">
        <f t="shared" si="5"/>
        <v>0</v>
      </c>
      <c r="AN42" s="42">
        <f t="shared" si="5"/>
        <v>0</v>
      </c>
      <c r="AO42" s="42">
        <f t="shared" si="5"/>
        <v>0</v>
      </c>
      <c r="AP42" s="42">
        <f t="shared" si="5"/>
        <v>0</v>
      </c>
      <c r="AQ42" s="42">
        <f t="shared" ref="AQ42:BO42" si="6">SUM(AQ34:AQ41)</f>
        <v>0</v>
      </c>
      <c r="AR42" s="42">
        <f t="shared" si="6"/>
        <v>0</v>
      </c>
      <c r="AS42" s="42">
        <f t="shared" si="6"/>
        <v>0</v>
      </c>
      <c r="AT42" s="42">
        <f t="shared" si="6"/>
        <v>0</v>
      </c>
      <c r="AU42" s="42">
        <f t="shared" si="6"/>
        <v>0</v>
      </c>
      <c r="AV42" s="42">
        <f t="shared" si="6"/>
        <v>0</v>
      </c>
      <c r="AW42" s="42">
        <f t="shared" si="6"/>
        <v>0</v>
      </c>
      <c r="AX42" s="42">
        <f t="shared" si="6"/>
        <v>0</v>
      </c>
      <c r="AY42" s="42">
        <f t="shared" si="6"/>
        <v>0</v>
      </c>
      <c r="AZ42" s="42">
        <f t="shared" si="6"/>
        <v>0</v>
      </c>
      <c r="BA42" s="42">
        <f t="shared" si="6"/>
        <v>0</v>
      </c>
      <c r="BB42" s="42">
        <f t="shared" si="6"/>
        <v>0</v>
      </c>
      <c r="BC42" s="42">
        <f t="shared" si="6"/>
        <v>0</v>
      </c>
      <c r="BD42" s="42">
        <f t="shared" si="6"/>
        <v>0</v>
      </c>
      <c r="BE42" s="42">
        <f t="shared" si="6"/>
        <v>0</v>
      </c>
      <c r="BF42" s="42">
        <f t="shared" si="6"/>
        <v>0</v>
      </c>
      <c r="BG42" s="42">
        <f t="shared" si="6"/>
        <v>0</v>
      </c>
      <c r="BH42" s="42">
        <f t="shared" si="6"/>
        <v>0</v>
      </c>
      <c r="BI42" s="42">
        <f t="shared" si="6"/>
        <v>0</v>
      </c>
      <c r="BJ42" s="42">
        <f t="shared" si="6"/>
        <v>0</v>
      </c>
      <c r="BK42" s="42">
        <f t="shared" si="6"/>
        <v>0</v>
      </c>
      <c r="BL42" s="42">
        <f t="shared" si="6"/>
        <v>0</v>
      </c>
      <c r="BM42" s="42">
        <f t="shared" si="6"/>
        <v>0</v>
      </c>
      <c r="BN42" s="42">
        <f t="shared" si="6"/>
        <v>0</v>
      </c>
      <c r="BO42" s="42">
        <f t="shared" si="6"/>
        <v>0</v>
      </c>
    </row>
    <row r="43" spans="1:67" ht="13.9" thickBot="1" x14ac:dyDescent="0.3">
      <c r="B43" s="276"/>
      <c r="D43" s="277"/>
      <c r="E43" s="40"/>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row>
    <row r="44" spans="1:67" ht="13.9" thickBot="1" x14ac:dyDescent="0.3">
      <c r="A44" s="31" t="s">
        <v>311</v>
      </c>
      <c r="B44" s="276"/>
      <c r="D44" s="41">
        <f>SUM(F44:BO44)</f>
        <v>65619</v>
      </c>
      <c r="E44" s="40"/>
      <c r="F44" s="42">
        <f>F42+F31</f>
        <v>1000</v>
      </c>
      <c r="G44" s="42">
        <f t="shared" ref="G44:BO44" si="7">G42+G31</f>
        <v>15632</v>
      </c>
      <c r="H44" s="42">
        <f t="shared" si="7"/>
        <v>16831</v>
      </c>
      <c r="I44" s="42">
        <f t="shared" si="7"/>
        <v>30156</v>
      </c>
      <c r="J44" s="42">
        <f t="shared" si="7"/>
        <v>1000</v>
      </c>
      <c r="K44" s="42">
        <f t="shared" si="7"/>
        <v>1000</v>
      </c>
      <c r="L44" s="42">
        <f t="shared" si="7"/>
        <v>0</v>
      </c>
      <c r="M44" s="42">
        <f t="shared" si="7"/>
        <v>0</v>
      </c>
      <c r="N44" s="42">
        <f t="shared" si="7"/>
        <v>0</v>
      </c>
      <c r="O44" s="42">
        <f t="shared" si="7"/>
        <v>0</v>
      </c>
      <c r="P44" s="42">
        <f t="shared" si="7"/>
        <v>0</v>
      </c>
      <c r="Q44" s="42">
        <f t="shared" si="7"/>
        <v>0</v>
      </c>
      <c r="R44" s="42">
        <f t="shared" si="7"/>
        <v>0</v>
      </c>
      <c r="S44" s="42">
        <f t="shared" si="7"/>
        <v>0</v>
      </c>
      <c r="T44" s="42">
        <f t="shared" si="7"/>
        <v>0</v>
      </c>
      <c r="U44" s="42">
        <f t="shared" si="7"/>
        <v>0</v>
      </c>
      <c r="V44" s="42">
        <f t="shared" si="7"/>
        <v>0</v>
      </c>
      <c r="W44" s="42">
        <f t="shared" si="7"/>
        <v>0</v>
      </c>
      <c r="X44" s="42">
        <f t="shared" si="7"/>
        <v>0</v>
      </c>
      <c r="Y44" s="42">
        <f t="shared" si="7"/>
        <v>0</v>
      </c>
      <c r="Z44" s="42">
        <f t="shared" si="7"/>
        <v>0</v>
      </c>
      <c r="AA44" s="42">
        <f t="shared" si="7"/>
        <v>0</v>
      </c>
      <c r="AB44" s="42">
        <f t="shared" si="7"/>
        <v>0</v>
      </c>
      <c r="AC44" s="42">
        <f t="shared" si="7"/>
        <v>0</v>
      </c>
      <c r="AD44" s="42">
        <f t="shared" si="7"/>
        <v>0</v>
      </c>
      <c r="AE44" s="42">
        <f t="shared" si="7"/>
        <v>0</v>
      </c>
      <c r="AF44" s="42">
        <f t="shared" si="7"/>
        <v>0</v>
      </c>
      <c r="AG44" s="42">
        <f t="shared" si="7"/>
        <v>0</v>
      </c>
      <c r="AH44" s="42">
        <f t="shared" si="7"/>
        <v>0</v>
      </c>
      <c r="AI44" s="42">
        <f t="shared" si="7"/>
        <v>0</v>
      </c>
      <c r="AJ44" s="42">
        <f t="shared" si="7"/>
        <v>0</v>
      </c>
      <c r="AK44" s="42">
        <f t="shared" si="7"/>
        <v>0</v>
      </c>
      <c r="AL44" s="42">
        <f t="shared" si="7"/>
        <v>0</v>
      </c>
      <c r="AM44" s="42">
        <f t="shared" si="7"/>
        <v>0</v>
      </c>
      <c r="AN44" s="42">
        <f t="shared" si="7"/>
        <v>0</v>
      </c>
      <c r="AO44" s="42">
        <f t="shared" si="7"/>
        <v>0</v>
      </c>
      <c r="AP44" s="42">
        <f t="shared" si="7"/>
        <v>0</v>
      </c>
      <c r="AQ44" s="42">
        <f t="shared" si="7"/>
        <v>0</v>
      </c>
      <c r="AR44" s="42">
        <f t="shared" si="7"/>
        <v>0</v>
      </c>
      <c r="AS44" s="42">
        <f t="shared" si="7"/>
        <v>0</v>
      </c>
      <c r="AT44" s="42">
        <f t="shared" si="7"/>
        <v>0</v>
      </c>
      <c r="AU44" s="42">
        <f t="shared" si="7"/>
        <v>0</v>
      </c>
      <c r="AV44" s="42">
        <f t="shared" si="7"/>
        <v>0</v>
      </c>
      <c r="AW44" s="42">
        <f t="shared" si="7"/>
        <v>0</v>
      </c>
      <c r="AX44" s="42">
        <f t="shared" si="7"/>
        <v>0</v>
      </c>
      <c r="AY44" s="42">
        <f t="shared" si="7"/>
        <v>0</v>
      </c>
      <c r="AZ44" s="42">
        <f t="shared" si="7"/>
        <v>0</v>
      </c>
      <c r="BA44" s="42">
        <f t="shared" si="7"/>
        <v>0</v>
      </c>
      <c r="BB44" s="42">
        <f t="shared" si="7"/>
        <v>0</v>
      </c>
      <c r="BC44" s="42">
        <f t="shared" si="7"/>
        <v>0</v>
      </c>
      <c r="BD44" s="42">
        <f t="shared" si="7"/>
        <v>0</v>
      </c>
      <c r="BE44" s="42">
        <f t="shared" si="7"/>
        <v>0</v>
      </c>
      <c r="BF44" s="42">
        <f t="shared" si="7"/>
        <v>0</v>
      </c>
      <c r="BG44" s="42">
        <f t="shared" si="7"/>
        <v>0</v>
      </c>
      <c r="BH44" s="42">
        <f t="shared" si="7"/>
        <v>0</v>
      </c>
      <c r="BI44" s="42">
        <f t="shared" si="7"/>
        <v>0</v>
      </c>
      <c r="BJ44" s="42">
        <f t="shared" si="7"/>
        <v>0</v>
      </c>
      <c r="BK44" s="42">
        <f t="shared" si="7"/>
        <v>0</v>
      </c>
      <c r="BL44" s="42">
        <f t="shared" si="7"/>
        <v>0</v>
      </c>
      <c r="BM44" s="42">
        <f t="shared" si="7"/>
        <v>0</v>
      </c>
      <c r="BN44" s="42">
        <f t="shared" si="7"/>
        <v>0</v>
      </c>
      <c r="BO44" s="42">
        <f t="shared" si="7"/>
        <v>0</v>
      </c>
    </row>
    <row r="45" spans="1:67" ht="13.9" thickBot="1" x14ac:dyDescent="0.3">
      <c r="D45" s="40"/>
      <c r="E45" s="40"/>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row>
    <row r="46" spans="1:67" ht="13.9" thickBot="1" x14ac:dyDescent="0.3">
      <c r="A46" s="31" t="s">
        <v>319</v>
      </c>
      <c r="B46" s="31"/>
      <c r="D46" s="41">
        <f>SUM(F46:BO46)</f>
        <v>65619</v>
      </c>
      <c r="E46" s="40"/>
      <c r="F46" s="42">
        <f>F31</f>
        <v>1000</v>
      </c>
      <c r="G46" s="42">
        <f t="shared" ref="G46:AP46" si="8">G31</f>
        <v>15632</v>
      </c>
      <c r="H46" s="42">
        <f t="shared" si="8"/>
        <v>16831</v>
      </c>
      <c r="I46" s="42">
        <f t="shared" si="8"/>
        <v>30156</v>
      </c>
      <c r="J46" s="42">
        <f t="shared" si="8"/>
        <v>1000</v>
      </c>
      <c r="K46" s="42">
        <f t="shared" si="8"/>
        <v>1000</v>
      </c>
      <c r="L46" s="42">
        <f t="shared" si="8"/>
        <v>0</v>
      </c>
      <c r="M46" s="42">
        <f t="shared" si="8"/>
        <v>0</v>
      </c>
      <c r="N46" s="42">
        <f t="shared" si="8"/>
        <v>0</v>
      </c>
      <c r="O46" s="42">
        <f t="shared" si="8"/>
        <v>0</v>
      </c>
      <c r="P46" s="42">
        <f t="shared" si="8"/>
        <v>0</v>
      </c>
      <c r="Q46" s="42">
        <f t="shared" si="8"/>
        <v>0</v>
      </c>
      <c r="R46" s="42">
        <f t="shared" si="8"/>
        <v>0</v>
      </c>
      <c r="S46" s="42">
        <f t="shared" si="8"/>
        <v>0</v>
      </c>
      <c r="T46" s="42">
        <f t="shared" si="8"/>
        <v>0</v>
      </c>
      <c r="U46" s="42">
        <f t="shared" si="8"/>
        <v>0</v>
      </c>
      <c r="V46" s="42">
        <f t="shared" si="8"/>
        <v>0</v>
      </c>
      <c r="W46" s="42">
        <f t="shared" si="8"/>
        <v>0</v>
      </c>
      <c r="X46" s="42">
        <f t="shared" si="8"/>
        <v>0</v>
      </c>
      <c r="Y46" s="42">
        <f t="shared" si="8"/>
        <v>0</v>
      </c>
      <c r="Z46" s="42">
        <f t="shared" si="8"/>
        <v>0</v>
      </c>
      <c r="AA46" s="42">
        <f t="shared" si="8"/>
        <v>0</v>
      </c>
      <c r="AB46" s="42">
        <f t="shared" si="8"/>
        <v>0</v>
      </c>
      <c r="AC46" s="42">
        <f t="shared" si="8"/>
        <v>0</v>
      </c>
      <c r="AD46" s="42">
        <f t="shared" si="8"/>
        <v>0</v>
      </c>
      <c r="AE46" s="42">
        <f t="shared" si="8"/>
        <v>0</v>
      </c>
      <c r="AF46" s="42">
        <f t="shared" si="8"/>
        <v>0</v>
      </c>
      <c r="AG46" s="42">
        <f t="shared" si="8"/>
        <v>0</v>
      </c>
      <c r="AH46" s="42">
        <f t="shared" si="8"/>
        <v>0</v>
      </c>
      <c r="AI46" s="42">
        <f t="shared" si="8"/>
        <v>0</v>
      </c>
      <c r="AJ46" s="42">
        <f t="shared" si="8"/>
        <v>0</v>
      </c>
      <c r="AK46" s="42">
        <f t="shared" si="8"/>
        <v>0</v>
      </c>
      <c r="AL46" s="42">
        <f t="shared" si="8"/>
        <v>0</v>
      </c>
      <c r="AM46" s="42">
        <f t="shared" si="8"/>
        <v>0</v>
      </c>
      <c r="AN46" s="42">
        <f t="shared" si="8"/>
        <v>0</v>
      </c>
      <c r="AO46" s="42">
        <f t="shared" si="8"/>
        <v>0</v>
      </c>
      <c r="AP46" s="42">
        <f t="shared" si="8"/>
        <v>0</v>
      </c>
      <c r="AQ46" s="42">
        <f t="shared" ref="AQ46:BO46" si="9">AQ31</f>
        <v>0</v>
      </c>
      <c r="AR46" s="42">
        <f t="shared" si="9"/>
        <v>0</v>
      </c>
      <c r="AS46" s="42">
        <f t="shared" si="9"/>
        <v>0</v>
      </c>
      <c r="AT46" s="42">
        <f t="shared" si="9"/>
        <v>0</v>
      </c>
      <c r="AU46" s="42">
        <f t="shared" si="9"/>
        <v>0</v>
      </c>
      <c r="AV46" s="42">
        <f t="shared" si="9"/>
        <v>0</v>
      </c>
      <c r="AW46" s="42">
        <f t="shared" si="9"/>
        <v>0</v>
      </c>
      <c r="AX46" s="42">
        <f t="shared" si="9"/>
        <v>0</v>
      </c>
      <c r="AY46" s="42">
        <f t="shared" si="9"/>
        <v>0</v>
      </c>
      <c r="AZ46" s="42">
        <f t="shared" si="9"/>
        <v>0</v>
      </c>
      <c r="BA46" s="42">
        <f t="shared" si="9"/>
        <v>0</v>
      </c>
      <c r="BB46" s="42">
        <f t="shared" si="9"/>
        <v>0</v>
      </c>
      <c r="BC46" s="42">
        <f t="shared" si="9"/>
        <v>0</v>
      </c>
      <c r="BD46" s="42">
        <f t="shared" si="9"/>
        <v>0</v>
      </c>
      <c r="BE46" s="42">
        <f t="shared" si="9"/>
        <v>0</v>
      </c>
      <c r="BF46" s="42">
        <f t="shared" si="9"/>
        <v>0</v>
      </c>
      <c r="BG46" s="42">
        <f t="shared" si="9"/>
        <v>0</v>
      </c>
      <c r="BH46" s="42">
        <f t="shared" si="9"/>
        <v>0</v>
      </c>
      <c r="BI46" s="42">
        <f t="shared" si="9"/>
        <v>0</v>
      </c>
      <c r="BJ46" s="42">
        <f t="shared" si="9"/>
        <v>0</v>
      </c>
      <c r="BK46" s="42">
        <f t="shared" si="9"/>
        <v>0</v>
      </c>
      <c r="BL46" s="42">
        <f t="shared" si="9"/>
        <v>0</v>
      </c>
      <c r="BM46" s="42">
        <f t="shared" si="9"/>
        <v>0</v>
      </c>
      <c r="BN46" s="42">
        <f t="shared" si="9"/>
        <v>0</v>
      </c>
      <c r="BO46" s="42">
        <f t="shared" si="9"/>
        <v>0</v>
      </c>
    </row>
    <row r="48" spans="1:67" ht="13.15" x14ac:dyDescent="0.25">
      <c r="A48" s="30" t="s">
        <v>497</v>
      </c>
      <c r="D48" s="625" t="str">
        <f>IF(SUM($F$48:$BO$48)&lt;&gt;0,"ERROR","Fine")</f>
        <v>Fine</v>
      </c>
      <c r="F48" s="30">
        <f>IF(F3="Outside",F44,0)</f>
        <v>0</v>
      </c>
      <c r="G48" s="30">
        <f t="shared" ref="G48:BO48" si="10">IF(G3="Outside",G44,0)</f>
        <v>0</v>
      </c>
      <c r="H48" s="30">
        <f t="shared" si="10"/>
        <v>0</v>
      </c>
      <c r="I48" s="30">
        <f t="shared" si="10"/>
        <v>0</v>
      </c>
      <c r="J48" s="30">
        <f t="shared" si="10"/>
        <v>0</v>
      </c>
      <c r="K48" s="30">
        <f t="shared" si="10"/>
        <v>0</v>
      </c>
      <c r="L48" s="30">
        <f t="shared" si="10"/>
        <v>0</v>
      </c>
      <c r="M48" s="30">
        <f t="shared" si="10"/>
        <v>0</v>
      </c>
      <c r="N48" s="30">
        <f t="shared" si="10"/>
        <v>0</v>
      </c>
      <c r="O48" s="30">
        <f t="shared" si="10"/>
        <v>0</v>
      </c>
      <c r="P48" s="30">
        <f t="shared" si="10"/>
        <v>0</v>
      </c>
      <c r="Q48" s="30">
        <f t="shared" si="10"/>
        <v>0</v>
      </c>
      <c r="R48" s="30">
        <f t="shared" si="10"/>
        <v>0</v>
      </c>
      <c r="S48" s="30">
        <f t="shared" si="10"/>
        <v>0</v>
      </c>
      <c r="T48" s="30">
        <f t="shared" si="10"/>
        <v>0</v>
      </c>
      <c r="U48" s="30">
        <f t="shared" si="10"/>
        <v>0</v>
      </c>
      <c r="V48" s="30">
        <f t="shared" si="10"/>
        <v>0</v>
      </c>
      <c r="W48" s="30">
        <f t="shared" si="10"/>
        <v>0</v>
      </c>
      <c r="X48" s="30">
        <f t="shared" si="10"/>
        <v>0</v>
      </c>
      <c r="Y48" s="30">
        <f t="shared" si="10"/>
        <v>0</v>
      </c>
      <c r="Z48" s="30">
        <f t="shared" si="10"/>
        <v>0</v>
      </c>
      <c r="AA48" s="30">
        <f t="shared" si="10"/>
        <v>0</v>
      </c>
      <c r="AB48" s="30">
        <f t="shared" si="10"/>
        <v>0</v>
      </c>
      <c r="AC48" s="30">
        <f t="shared" si="10"/>
        <v>0</v>
      </c>
      <c r="AD48" s="30">
        <f t="shared" si="10"/>
        <v>0</v>
      </c>
      <c r="AE48" s="30">
        <f t="shared" si="10"/>
        <v>0</v>
      </c>
      <c r="AF48" s="30">
        <f t="shared" si="10"/>
        <v>0</v>
      </c>
      <c r="AG48" s="30">
        <f t="shared" si="10"/>
        <v>0</v>
      </c>
      <c r="AH48" s="30">
        <f t="shared" si="10"/>
        <v>0</v>
      </c>
      <c r="AI48" s="30">
        <f t="shared" si="10"/>
        <v>0</v>
      </c>
      <c r="AJ48" s="30">
        <f t="shared" si="10"/>
        <v>0</v>
      </c>
      <c r="AK48" s="30">
        <f t="shared" si="10"/>
        <v>0</v>
      </c>
      <c r="AL48" s="30">
        <f t="shared" si="10"/>
        <v>0</v>
      </c>
      <c r="AM48" s="30">
        <f t="shared" si="10"/>
        <v>0</v>
      </c>
      <c r="AN48" s="30">
        <f t="shared" si="10"/>
        <v>0</v>
      </c>
      <c r="AO48" s="30">
        <f t="shared" si="10"/>
        <v>0</v>
      </c>
      <c r="AP48" s="30">
        <f t="shared" si="10"/>
        <v>0</v>
      </c>
      <c r="AQ48" s="30">
        <f t="shared" si="10"/>
        <v>0</v>
      </c>
      <c r="AR48" s="30">
        <f t="shared" si="10"/>
        <v>0</v>
      </c>
      <c r="AS48" s="30">
        <f t="shared" si="10"/>
        <v>0</v>
      </c>
      <c r="AT48" s="30">
        <f t="shared" si="10"/>
        <v>0</v>
      </c>
      <c r="AU48" s="30">
        <f t="shared" si="10"/>
        <v>0</v>
      </c>
      <c r="AV48" s="30">
        <f t="shared" si="10"/>
        <v>0</v>
      </c>
      <c r="AW48" s="30">
        <f t="shared" si="10"/>
        <v>0</v>
      </c>
      <c r="AX48" s="30">
        <f t="shared" si="10"/>
        <v>0</v>
      </c>
      <c r="AY48" s="30">
        <f t="shared" si="10"/>
        <v>0</v>
      </c>
      <c r="AZ48" s="30">
        <f t="shared" si="10"/>
        <v>0</v>
      </c>
      <c r="BA48" s="30">
        <f t="shared" si="10"/>
        <v>0</v>
      </c>
      <c r="BB48" s="30">
        <f t="shared" si="10"/>
        <v>0</v>
      </c>
      <c r="BC48" s="30">
        <f t="shared" si="10"/>
        <v>0</v>
      </c>
      <c r="BD48" s="30">
        <f t="shared" si="10"/>
        <v>0</v>
      </c>
      <c r="BE48" s="30">
        <f t="shared" si="10"/>
        <v>0</v>
      </c>
      <c r="BF48" s="30">
        <f t="shared" si="10"/>
        <v>0</v>
      </c>
      <c r="BG48" s="30">
        <f t="shared" si="10"/>
        <v>0</v>
      </c>
      <c r="BH48" s="30">
        <f t="shared" si="10"/>
        <v>0</v>
      </c>
      <c r="BI48" s="30">
        <f t="shared" si="10"/>
        <v>0</v>
      </c>
      <c r="BJ48" s="30">
        <f t="shared" si="10"/>
        <v>0</v>
      </c>
      <c r="BK48" s="30">
        <f t="shared" si="10"/>
        <v>0</v>
      </c>
      <c r="BL48" s="30">
        <f t="shared" si="10"/>
        <v>0</v>
      </c>
      <c r="BM48" s="30">
        <f t="shared" si="10"/>
        <v>0</v>
      </c>
      <c r="BN48" s="30">
        <f t="shared" si="10"/>
        <v>0</v>
      </c>
      <c r="BO48" s="30">
        <f t="shared" si="10"/>
        <v>0</v>
      </c>
    </row>
    <row r="50" spans="1:67" ht="21" x14ac:dyDescent="0.4">
      <c r="A50" s="69" t="s">
        <v>323</v>
      </c>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row>
    <row r="51" spans="1:67" ht="13.15" x14ac:dyDescent="0.25">
      <c r="A51" s="586">
        <v>1</v>
      </c>
      <c r="B51" s="586">
        <v>1</v>
      </c>
      <c r="C51" s="586">
        <v>1</v>
      </c>
      <c r="D51" s="586">
        <v>1</v>
      </c>
      <c r="E51" s="586">
        <v>1</v>
      </c>
      <c r="F51" s="30">
        <f>IF(D3="Outside",0,1)</f>
        <v>1</v>
      </c>
      <c r="G51" s="30">
        <f t="shared" ref="G51:BO51" si="11">IF(E3="Outside",0,1)</f>
        <v>1</v>
      </c>
      <c r="H51" s="30">
        <f t="shared" si="11"/>
        <v>1</v>
      </c>
      <c r="I51" s="30">
        <f t="shared" si="11"/>
        <v>1</v>
      </c>
      <c r="J51" s="30">
        <f t="shared" si="11"/>
        <v>1</v>
      </c>
      <c r="K51" s="30">
        <f t="shared" si="11"/>
        <v>1</v>
      </c>
      <c r="L51" s="30">
        <f t="shared" si="11"/>
        <v>1</v>
      </c>
      <c r="M51" s="30">
        <f t="shared" si="11"/>
        <v>1</v>
      </c>
      <c r="N51" s="30">
        <f t="shared" si="11"/>
        <v>0</v>
      </c>
      <c r="O51" s="30">
        <f t="shared" si="11"/>
        <v>0</v>
      </c>
      <c r="P51" s="30">
        <f t="shared" si="11"/>
        <v>0</v>
      </c>
      <c r="Q51" s="30">
        <f t="shared" si="11"/>
        <v>0</v>
      </c>
      <c r="R51" s="30">
        <f t="shared" si="11"/>
        <v>0</v>
      </c>
      <c r="S51" s="30">
        <f t="shared" si="11"/>
        <v>0</v>
      </c>
      <c r="T51" s="30">
        <f t="shared" si="11"/>
        <v>0</v>
      </c>
      <c r="U51" s="30">
        <f t="shared" si="11"/>
        <v>0</v>
      </c>
      <c r="V51" s="30">
        <f t="shared" si="11"/>
        <v>0</v>
      </c>
      <c r="W51" s="30">
        <f t="shared" si="11"/>
        <v>0</v>
      </c>
      <c r="X51" s="30">
        <f t="shared" si="11"/>
        <v>0</v>
      </c>
      <c r="Y51" s="30">
        <f t="shared" si="11"/>
        <v>0</v>
      </c>
      <c r="Z51" s="30">
        <f t="shared" si="11"/>
        <v>0</v>
      </c>
      <c r="AA51" s="30">
        <f t="shared" si="11"/>
        <v>0</v>
      </c>
      <c r="AB51" s="30">
        <f t="shared" si="11"/>
        <v>0</v>
      </c>
      <c r="AC51" s="30">
        <f t="shared" si="11"/>
        <v>0</v>
      </c>
      <c r="AD51" s="30">
        <f t="shared" si="11"/>
        <v>0</v>
      </c>
      <c r="AE51" s="30">
        <f t="shared" si="11"/>
        <v>0</v>
      </c>
      <c r="AF51" s="30">
        <f t="shared" si="11"/>
        <v>0</v>
      </c>
      <c r="AG51" s="30">
        <f t="shared" si="11"/>
        <v>0</v>
      </c>
      <c r="AH51" s="30">
        <f t="shared" si="11"/>
        <v>0</v>
      </c>
      <c r="AI51" s="30">
        <f t="shared" si="11"/>
        <v>0</v>
      </c>
      <c r="AJ51" s="30">
        <f t="shared" si="11"/>
        <v>0</v>
      </c>
      <c r="AK51" s="30">
        <f t="shared" si="11"/>
        <v>0</v>
      </c>
      <c r="AL51" s="30">
        <f t="shared" si="11"/>
        <v>0</v>
      </c>
      <c r="AM51" s="30">
        <f t="shared" si="11"/>
        <v>0</v>
      </c>
      <c r="AN51" s="30">
        <f t="shared" si="11"/>
        <v>0</v>
      </c>
      <c r="AO51" s="30">
        <f t="shared" si="11"/>
        <v>0</v>
      </c>
      <c r="AP51" s="30">
        <f t="shared" si="11"/>
        <v>0</v>
      </c>
      <c r="AQ51" s="30">
        <f t="shared" si="11"/>
        <v>0</v>
      </c>
      <c r="AR51" s="30">
        <f t="shared" si="11"/>
        <v>0</v>
      </c>
      <c r="AS51" s="30">
        <f t="shared" si="11"/>
        <v>0</v>
      </c>
      <c r="AT51" s="30">
        <f t="shared" si="11"/>
        <v>0</v>
      </c>
      <c r="AU51" s="30">
        <f t="shared" si="11"/>
        <v>0</v>
      </c>
      <c r="AV51" s="30">
        <f t="shared" si="11"/>
        <v>0</v>
      </c>
      <c r="AW51" s="30">
        <f t="shared" si="11"/>
        <v>0</v>
      </c>
      <c r="AX51" s="30">
        <f t="shared" si="11"/>
        <v>0</v>
      </c>
      <c r="AY51" s="30">
        <f t="shared" si="11"/>
        <v>0</v>
      </c>
      <c r="AZ51" s="30">
        <f t="shared" si="11"/>
        <v>0</v>
      </c>
      <c r="BA51" s="30">
        <f t="shared" si="11"/>
        <v>0</v>
      </c>
      <c r="BB51" s="30">
        <f t="shared" si="11"/>
        <v>0</v>
      </c>
      <c r="BC51" s="30">
        <f t="shared" si="11"/>
        <v>0</v>
      </c>
      <c r="BD51" s="30">
        <f t="shared" si="11"/>
        <v>0</v>
      </c>
      <c r="BE51" s="30">
        <f t="shared" si="11"/>
        <v>0</v>
      </c>
      <c r="BF51" s="30">
        <f t="shared" si="11"/>
        <v>0</v>
      </c>
      <c r="BG51" s="30">
        <f t="shared" si="11"/>
        <v>0</v>
      </c>
      <c r="BH51" s="30">
        <f t="shared" si="11"/>
        <v>0</v>
      </c>
      <c r="BI51" s="30">
        <f t="shared" si="11"/>
        <v>0</v>
      </c>
      <c r="BJ51" s="30">
        <f t="shared" si="11"/>
        <v>0</v>
      </c>
      <c r="BK51" s="30">
        <f t="shared" si="11"/>
        <v>0</v>
      </c>
      <c r="BL51" s="30">
        <f t="shared" si="11"/>
        <v>0</v>
      </c>
      <c r="BM51" s="30">
        <f t="shared" si="11"/>
        <v>0</v>
      </c>
      <c r="BN51" s="30">
        <f t="shared" si="11"/>
        <v>0</v>
      </c>
      <c r="BO51" s="30">
        <f t="shared" si="11"/>
        <v>0</v>
      </c>
    </row>
  </sheetData>
  <sheetProtection algorithmName="SHA-512" hashValue="VOpGuDIR28o3C9orUq005QTwloGcXTNEhtZRo8JKuQp7UtR/gJMFakWco6wtGrs2rpQOhlBJVye+VaOOnYcvgg==" saltValue="kTr5/FWG0+LG8IYfM+l1Dg==" spinCount="100000" sheet="1" objects="1" scenarios="1"/>
  <customSheetViews>
    <customSheetView guid="{1405E1D2-975B-4B03-A0E7-6F59D2DB7D00}" scale="70" fitToPage="1">
      <selection activeCell="F3" sqref="F3:AP3"/>
      <pageMargins left="0.25" right="0.25" top="0.75" bottom="0.75" header="0.3" footer="0.3"/>
      <pageSetup paperSize="9" scale="53" fitToWidth="2" orientation="landscape" r:id="rId1"/>
    </customSheetView>
    <customSheetView guid="{750EDFD4-2501-4AC0-96DB-9119656394A9}" scale="70" fitToPage="1">
      <selection activeCell="F6" sqref="F6:K7"/>
      <pageMargins left="0.25" right="0.25" top="0.75" bottom="0.75" header="0.3" footer="0.3"/>
      <pageSetup paperSize="9" scale="53" fitToWidth="2" orientation="landscape" r:id="rId2"/>
    </customSheetView>
  </customSheetViews>
  <conditionalFormatting sqref="F48:BO48">
    <cfRule type="expression" dxfId="18" priority="3">
      <formula>F48&lt;&gt;0</formula>
    </cfRule>
  </conditionalFormatting>
  <conditionalFormatting sqref="D48">
    <cfRule type="expression" dxfId="17" priority="1">
      <formula>$D$48="ERROR"</formula>
    </cfRule>
    <cfRule type="expression" dxfId="16" priority="2">
      <formula>$D$43&lt;&gt;"FINE"</formula>
    </cfRule>
  </conditionalFormatting>
  <pageMargins left="0.25" right="0.25" top="0.75" bottom="0.75" header="0.3" footer="0.3"/>
  <pageSetup paperSize="9" scale="27"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7" id="{3B5A5CE0-33F8-40C1-961E-B7A486F93900}">
            <xm:f>F$2&lt;=Inputs!$E$9</xm:f>
            <x14:dxf>
              <fill>
                <patternFill>
                  <bgColor theme="6" tint="0.79998168889431442"/>
                </patternFill>
              </fill>
            </x14:dxf>
          </x14:cfRule>
          <xm:sqref>F6:BO30</xm:sqref>
        </x14:conditionalFormatting>
        <x14:conditionalFormatting xmlns:xm="http://schemas.microsoft.com/office/excel/2006/main">
          <x14:cfRule type="expression" priority="4" id="{FAE469A1-08E4-47F5-AB43-BDBBE6E7B4C4}">
            <xm:f>F$2&lt;=Inputs!$E$9</xm:f>
            <x14:dxf>
              <fill>
                <patternFill>
                  <bgColor theme="6" tint="0.79998168889431442"/>
                </patternFill>
              </fill>
            </x14:dxf>
          </x14:cfRule>
          <xm:sqref>F34:BO41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499984740745262"/>
    <pageSetUpPr fitToPage="1"/>
  </sheetPr>
  <dimension ref="A2:AQ46"/>
  <sheetViews>
    <sheetView zoomScale="60" zoomScaleNormal="60" workbookViewId="0">
      <pane xSplit="5" ySplit="3" topLeftCell="F4" activePane="bottomRight" state="frozen"/>
      <selection pane="topRight"/>
      <selection pane="bottomLeft"/>
      <selection pane="bottomRight"/>
    </sheetView>
  </sheetViews>
  <sheetFormatPr defaultColWidth="0" defaultRowHeight="12.75" x14ac:dyDescent="0.2"/>
  <cols>
    <col min="1" max="1" width="9.28515625" style="30" customWidth="1"/>
    <col min="2" max="2" width="53.5703125" style="30" customWidth="1"/>
    <col min="3" max="3" width="1.7109375" style="30" customWidth="1"/>
    <col min="4" max="4" width="13.28515625" style="30" customWidth="1"/>
    <col min="5" max="5" width="1.42578125" style="30" customWidth="1"/>
    <col min="6" max="42" width="13.28515625" style="30" customWidth="1"/>
    <col min="43" max="43" width="8.85546875" style="30" customWidth="1"/>
    <col min="44" max="16384" width="8.85546875" style="30" hidden="1"/>
  </cols>
  <sheetData>
    <row r="2" spans="1:42" ht="13.15" x14ac:dyDescent="0.25">
      <c r="B2" s="31"/>
      <c r="F2" s="28">
        <f>Inputs!$E$9</f>
        <v>41670</v>
      </c>
      <c r="G2" s="28">
        <f>EOMONTH(F$2,1)</f>
        <v>41698</v>
      </c>
      <c r="H2" s="28">
        <f t="shared" ref="H2:W2" si="0">EOMONTH(G$2,1)</f>
        <v>41729</v>
      </c>
      <c r="I2" s="28">
        <f t="shared" si="0"/>
        <v>41759</v>
      </c>
      <c r="J2" s="28">
        <f t="shared" si="0"/>
        <v>41790</v>
      </c>
      <c r="K2" s="28">
        <f t="shared" si="0"/>
        <v>41820</v>
      </c>
      <c r="L2" s="28">
        <f t="shared" si="0"/>
        <v>41851</v>
      </c>
      <c r="M2" s="28">
        <f t="shared" si="0"/>
        <v>41882</v>
      </c>
      <c r="N2" s="28">
        <f t="shared" si="0"/>
        <v>41912</v>
      </c>
      <c r="O2" s="28">
        <f t="shared" si="0"/>
        <v>41943</v>
      </c>
      <c r="P2" s="28">
        <f t="shared" si="0"/>
        <v>41973</v>
      </c>
      <c r="Q2" s="28">
        <f t="shared" si="0"/>
        <v>42004</v>
      </c>
      <c r="R2" s="28">
        <f t="shared" si="0"/>
        <v>42035</v>
      </c>
      <c r="S2" s="28">
        <f t="shared" si="0"/>
        <v>42063</v>
      </c>
      <c r="T2" s="28">
        <f t="shared" si="0"/>
        <v>42094</v>
      </c>
      <c r="U2" s="28">
        <f t="shared" si="0"/>
        <v>42124</v>
      </c>
      <c r="V2" s="28">
        <f t="shared" si="0"/>
        <v>42155</v>
      </c>
      <c r="W2" s="28">
        <f t="shared" si="0"/>
        <v>42185</v>
      </c>
      <c r="X2" s="28">
        <f t="shared" ref="X2:AP2" si="1">EOMONTH(W$2,1)</f>
        <v>42216</v>
      </c>
      <c r="Y2" s="28">
        <f t="shared" si="1"/>
        <v>42247</v>
      </c>
      <c r="Z2" s="28">
        <f t="shared" si="1"/>
        <v>42277</v>
      </c>
      <c r="AA2" s="28">
        <f t="shared" si="1"/>
        <v>42308</v>
      </c>
      <c r="AB2" s="28">
        <f t="shared" si="1"/>
        <v>42338</v>
      </c>
      <c r="AC2" s="28">
        <f t="shared" si="1"/>
        <v>42369</v>
      </c>
      <c r="AD2" s="28">
        <f t="shared" si="1"/>
        <v>42400</v>
      </c>
      <c r="AE2" s="28">
        <f t="shared" si="1"/>
        <v>42429</v>
      </c>
      <c r="AF2" s="28">
        <f t="shared" si="1"/>
        <v>42460</v>
      </c>
      <c r="AG2" s="28">
        <f t="shared" si="1"/>
        <v>42490</v>
      </c>
      <c r="AH2" s="28">
        <f t="shared" si="1"/>
        <v>42521</v>
      </c>
      <c r="AI2" s="28">
        <f t="shared" si="1"/>
        <v>42551</v>
      </c>
      <c r="AJ2" s="28">
        <f t="shared" si="1"/>
        <v>42582</v>
      </c>
      <c r="AK2" s="28">
        <f t="shared" si="1"/>
        <v>42613</v>
      </c>
      <c r="AL2" s="28">
        <f t="shared" si="1"/>
        <v>42643</v>
      </c>
      <c r="AM2" s="28">
        <f t="shared" si="1"/>
        <v>42674</v>
      </c>
      <c r="AN2" s="28">
        <f t="shared" si="1"/>
        <v>42704</v>
      </c>
      <c r="AO2" s="28">
        <f t="shared" si="1"/>
        <v>42735</v>
      </c>
      <c r="AP2" s="28">
        <f t="shared" si="1"/>
        <v>42766</v>
      </c>
    </row>
    <row r="3" spans="1:42" ht="45.75" customHeight="1" x14ac:dyDescent="0.6">
      <c r="A3" s="248">
        <v>20</v>
      </c>
      <c r="B3" s="35" t="s">
        <v>84</v>
      </c>
      <c r="F3" s="411" t="str">
        <f>IF(F$2&gt;Inputs!$E$11,"Outside",IF(F$2=Inputs!$E$11,"Construction completion",IF(F$2=Inputs!$E$9,"Financial close",IF(AND(F$2&gt;Inputs!$E$9,F$2&lt;Inputs!$E$11),"Construction phase",""))))</f>
        <v>Financial close</v>
      </c>
      <c r="G3" s="411" t="str">
        <f>IF(G$2&gt;Inputs!$E$11,"Outside",IF(G$2=Inputs!$E$11,"Construction completion",IF(G$2=Inputs!$E$9,"Financial close",IF(AND(G$2&gt;Inputs!$E$9,G$2&lt;Inputs!$E$11),"Construction phase",""))))</f>
        <v>Construction phase</v>
      </c>
      <c r="H3" s="411" t="str">
        <f>IF(H$2&gt;Inputs!$E$11,"Outside",IF(H$2=Inputs!$E$11,"Construction completion",IF(H$2=Inputs!$E$9,"Financial close",IF(AND(H$2&gt;Inputs!$E$9,H$2&lt;Inputs!$E$11),"Construction phase",""))))</f>
        <v>Construction phase</v>
      </c>
      <c r="I3" s="411" t="str">
        <f>IF(I$2&gt;Inputs!$E$11,"Outside",IF(I$2=Inputs!$E$11,"Construction completion",IF(I$2=Inputs!$E$9,"Financial close",IF(AND(I$2&gt;Inputs!$E$9,I$2&lt;Inputs!$E$11),"Construction phase",""))))</f>
        <v>Construction phase</v>
      </c>
      <c r="J3" s="411" t="str">
        <f>IF(J$2&gt;Inputs!$E$11,"Outside",IF(J$2=Inputs!$E$11,"Construction completion",IF(J$2=Inputs!$E$9,"Financial close",IF(AND(J$2&gt;Inputs!$E$9,J$2&lt;Inputs!$E$11),"Construction phase",""))))</f>
        <v>Construction phase</v>
      </c>
      <c r="K3" s="411" t="str">
        <f>IF(K$2&gt;Inputs!$E$11,"Outside",IF(K$2=Inputs!$E$11,"Construction completion",IF(K$2=Inputs!$E$9,"Financial close",IF(AND(K$2&gt;Inputs!$E$9,K$2&lt;Inputs!$E$11),"Construction phase",""))))</f>
        <v>Construction phase</v>
      </c>
      <c r="L3" s="411" t="str">
        <f>IF(L$2&gt;Inputs!$E$11,"Outside",IF(L$2=Inputs!$E$11,"Construction completion",IF(L$2=Inputs!$E$9,"Financial close",IF(AND(L$2&gt;Inputs!$E$9,L$2&lt;Inputs!$E$11),"Construction phase",""))))</f>
        <v>Construction phase</v>
      </c>
      <c r="M3" s="411" t="str">
        <f>IF(M$2&gt;Inputs!$E$11,"Outside",IF(M$2=Inputs!$E$11,"Construction completion",IF(M$2=Inputs!$E$9,"Financial close",IF(AND(M$2&gt;Inputs!$E$9,M$2&lt;Inputs!$E$11),"Construction phase",""))))</f>
        <v>Construction phase</v>
      </c>
      <c r="N3" s="411" t="str">
        <f>IF(N$2&gt;Inputs!$E$11,"Outside",IF(N$2=Inputs!$E$11,"Construction completion",IF(N$2=Inputs!$E$9,"Financial close",IF(AND(N$2&gt;Inputs!$E$9,N$2&lt;Inputs!$E$11),"Construction phase",""))))</f>
        <v>Construction phase</v>
      </c>
      <c r="O3" s="411" t="str">
        <f>IF(O$2&gt;Inputs!$E$11,"Outside",IF(O$2=Inputs!$E$11,"Construction completion",IF(O$2=Inputs!$E$9,"Financial close",IF(AND(O$2&gt;Inputs!$E$9,O$2&lt;Inputs!$E$11),"Construction phase",""))))</f>
        <v>Construction phase</v>
      </c>
      <c r="P3" s="411" t="str">
        <f>IF(P$2&gt;Inputs!$E$11,"Outside",IF(P$2=Inputs!$E$11,"Construction completion",IF(P$2=Inputs!$E$9,"Financial close",IF(AND(P$2&gt;Inputs!$E$9,P$2&lt;Inputs!$E$11),"Construction phase",""))))</f>
        <v>Construction phase</v>
      </c>
      <c r="Q3" s="411" t="str">
        <f>IF(Q$2&gt;Inputs!$E$11,"Outside",IF(Q$2=Inputs!$E$11,"Construction completion",IF(Q$2=Inputs!$E$9,"Financial close",IF(AND(Q$2&gt;Inputs!$E$9,Q$2&lt;Inputs!$E$11),"Construction phase",""))))</f>
        <v>Construction completion</v>
      </c>
      <c r="R3" s="411" t="str">
        <f>IF(R$2&gt;Inputs!$E$11,"Outside",IF(R$2=Inputs!$E$11,"Construction completion",IF(R$2=Inputs!$E$9,"Financial close",IF(AND(R$2&gt;Inputs!$E$9,R$2&lt;Inputs!$E$11),"Construction phase",""))))</f>
        <v>Outside</v>
      </c>
      <c r="S3" s="411" t="str">
        <f>IF(S$2&gt;Inputs!$E$11,"Outside",IF(S$2=Inputs!$E$11,"Construction completion",IF(S$2=Inputs!$E$9,"Financial close",IF(AND(S$2&gt;Inputs!$E$9,S$2&lt;Inputs!$E$11),"Construction phase",""))))</f>
        <v>Outside</v>
      </c>
      <c r="T3" s="411" t="str">
        <f>IF(T$2&gt;Inputs!$E$11,"Outside",IF(T$2=Inputs!$E$11,"Construction completion",IF(T$2=Inputs!$E$9,"Financial close",IF(AND(T$2&gt;Inputs!$E$9,T$2&lt;Inputs!$E$11),"Construction phase",""))))</f>
        <v>Outside</v>
      </c>
      <c r="U3" s="411" t="str">
        <f>IF(U$2&gt;Inputs!$E$11,"Outside",IF(U$2=Inputs!$E$11,"Construction completion",IF(U$2=Inputs!$E$9,"Financial close",IF(AND(U$2&gt;Inputs!$E$9,U$2&lt;Inputs!$E$11),"Construction phase",""))))</f>
        <v>Outside</v>
      </c>
      <c r="V3" s="411" t="str">
        <f>IF(V$2&gt;Inputs!$E$11,"Outside",IF(V$2=Inputs!$E$11,"Construction completion",IF(V$2=Inputs!$E$9,"Financial close",IF(AND(V$2&gt;Inputs!$E$9,V$2&lt;Inputs!$E$11),"Construction phase",""))))</f>
        <v>Outside</v>
      </c>
      <c r="W3" s="411" t="str">
        <f>IF(W$2&gt;Inputs!$E$11,"Outside",IF(W$2=Inputs!$E$11,"Construction completion",IF(W$2=Inputs!$E$9,"Financial close",IF(AND(W$2&gt;Inputs!$E$9,W$2&lt;Inputs!$E$11),"Construction phase",""))))</f>
        <v>Outside</v>
      </c>
      <c r="X3" s="411" t="str">
        <f>IF(X$2&gt;Inputs!$E$11,"Outside",IF(X$2=Inputs!$E$11,"Construction completion",IF(X$2=Inputs!$E$9,"Financial close",IF(AND(X$2&gt;Inputs!$E$9,X$2&lt;Inputs!$E$11),"Construction phase",""))))</f>
        <v>Outside</v>
      </c>
      <c r="Y3" s="411" t="str">
        <f>IF(Y$2&gt;Inputs!$E$11,"Outside",IF(Y$2=Inputs!$E$11,"Construction completion",IF(Y$2=Inputs!$E$9,"Financial close",IF(AND(Y$2&gt;Inputs!$E$9,Y$2&lt;Inputs!$E$11),"Construction phase",""))))</f>
        <v>Outside</v>
      </c>
      <c r="Z3" s="411" t="str">
        <f>IF(Z$2&gt;Inputs!$E$11,"Outside",IF(Z$2=Inputs!$E$11,"Construction completion",IF(Z$2=Inputs!$E$9,"Financial close",IF(AND(Z$2&gt;Inputs!$E$9,Z$2&lt;Inputs!$E$11),"Construction phase",""))))</f>
        <v>Outside</v>
      </c>
      <c r="AA3" s="411" t="str">
        <f>IF(AA$2&gt;Inputs!$E$11,"Outside",IF(AA$2=Inputs!$E$11,"Construction completion",IF(AA$2=Inputs!$E$9,"Financial close",IF(AND(AA$2&gt;Inputs!$E$9,AA$2&lt;Inputs!$E$11),"Construction phase",""))))</f>
        <v>Outside</v>
      </c>
      <c r="AB3" s="411" t="str">
        <f>IF(AB$2&gt;Inputs!$E$11,"Outside",IF(AB$2=Inputs!$E$11,"Construction completion",IF(AB$2=Inputs!$E$9,"Financial close",IF(AND(AB$2&gt;Inputs!$E$9,AB$2&lt;Inputs!$E$11),"Construction phase",""))))</f>
        <v>Outside</v>
      </c>
      <c r="AC3" s="411" t="str">
        <f>IF(AC$2&gt;Inputs!$E$11,"Outside",IF(AC$2=Inputs!$E$11,"Construction completion",IF(AC$2=Inputs!$E$9,"Financial close",IF(AND(AC$2&gt;Inputs!$E$9,AC$2&lt;Inputs!$E$11),"Construction phase",""))))</f>
        <v>Outside</v>
      </c>
      <c r="AD3" s="411" t="str">
        <f>IF(AD$2&gt;Inputs!$E$11,"Outside",IF(AD$2=Inputs!$E$11,"Construction completion",IF(AD$2=Inputs!$E$9,"Financial close",IF(AND(AD$2&gt;Inputs!$E$9,AD$2&lt;Inputs!$E$11),"Construction phase",""))))</f>
        <v>Outside</v>
      </c>
      <c r="AE3" s="411" t="str">
        <f>IF(AE$2&gt;Inputs!$E$11,"Outside",IF(AE$2=Inputs!$E$11,"Construction completion",IF(AE$2=Inputs!$E$9,"Financial close",IF(AND(AE$2&gt;Inputs!$E$9,AE$2&lt;Inputs!$E$11),"Construction phase",""))))</f>
        <v>Outside</v>
      </c>
      <c r="AF3" s="411" t="str">
        <f>IF(AF$2&gt;Inputs!$E$11,"Outside",IF(AF$2=Inputs!$E$11,"Construction completion",IF(AF$2=Inputs!$E$9,"Financial close",IF(AND(AF$2&gt;Inputs!$E$9,AF$2&lt;Inputs!$E$11),"Construction phase",""))))</f>
        <v>Outside</v>
      </c>
      <c r="AG3" s="411" t="str">
        <f>IF(AG$2&gt;Inputs!$E$11,"Outside",IF(AG$2=Inputs!$E$11,"Construction completion",IF(AG$2=Inputs!$E$9,"Financial close",IF(AND(AG$2&gt;Inputs!$E$9,AG$2&lt;Inputs!$E$11),"Construction phase",""))))</f>
        <v>Outside</v>
      </c>
      <c r="AH3" s="411" t="str">
        <f>IF(AH$2&gt;Inputs!$E$11,"Outside",IF(AH$2=Inputs!$E$11,"Construction completion",IF(AH$2=Inputs!$E$9,"Financial close",IF(AND(AH$2&gt;Inputs!$E$9,AH$2&lt;Inputs!$E$11),"Construction phase",""))))</f>
        <v>Outside</v>
      </c>
      <c r="AI3" s="411" t="str">
        <f>IF(AI$2&gt;Inputs!$E$11,"Outside",IF(AI$2=Inputs!$E$11,"Construction completion",IF(AI$2=Inputs!$E$9,"Financial close",IF(AND(AI$2&gt;Inputs!$E$9,AI$2&lt;Inputs!$E$11),"Construction phase",""))))</f>
        <v>Outside</v>
      </c>
      <c r="AJ3" s="411" t="str">
        <f>IF(AJ$2&gt;Inputs!$E$11,"Outside",IF(AJ$2=Inputs!$E$11,"Construction completion",IF(AJ$2=Inputs!$E$9,"Financial close",IF(AND(AJ$2&gt;Inputs!$E$9,AJ$2&lt;Inputs!$E$11),"Construction phase",""))))</f>
        <v>Outside</v>
      </c>
      <c r="AK3" s="411" t="str">
        <f>IF(AK$2&gt;Inputs!$E$11,"Outside",IF(AK$2=Inputs!$E$11,"Construction completion",IF(AK$2=Inputs!$E$9,"Financial close",IF(AND(AK$2&gt;Inputs!$E$9,AK$2&lt;Inputs!$E$11),"Construction phase",""))))</f>
        <v>Outside</v>
      </c>
      <c r="AL3" s="411" t="str">
        <f>IF(AL$2&gt;Inputs!$E$11,"Outside",IF(AL$2=Inputs!$E$11,"Construction completion",IF(AL$2=Inputs!$E$9,"Financial close",IF(AND(AL$2&gt;Inputs!$E$9,AL$2&lt;Inputs!$E$11),"Construction phase",""))))</f>
        <v>Outside</v>
      </c>
      <c r="AM3" s="411" t="str">
        <f>IF(AM$2&gt;Inputs!$E$11,"Outside",IF(AM$2=Inputs!$E$11,"Construction completion",IF(AM$2=Inputs!$E$9,"Financial close",IF(AND(AM$2&gt;Inputs!$E$9,AM$2&lt;Inputs!$E$11),"Construction phase",""))))</f>
        <v>Outside</v>
      </c>
      <c r="AN3" s="411" t="str">
        <f>IF(AN$2&gt;Inputs!$E$11,"Outside",IF(AN$2=Inputs!$E$11,"Construction completion",IF(AN$2=Inputs!$E$9,"Financial close",IF(AND(AN$2&gt;Inputs!$E$9,AN$2&lt;Inputs!$E$11),"Construction phase",""))))</f>
        <v>Outside</v>
      </c>
      <c r="AO3" s="411" t="str">
        <f>IF(AO$2&gt;Inputs!$E$11,"Outside",IF(AO$2=Inputs!$E$11,"Construction completion",IF(AO$2=Inputs!$E$9,"Financial close",IF(AND(AO$2&gt;Inputs!$E$9,AO$2&lt;Inputs!$E$11),"Construction phase",""))))</f>
        <v>Outside</v>
      </c>
      <c r="AP3" s="411" t="str">
        <f>IF(AP$2&gt;Inputs!$E$11,"Outside",IF(AP$2=Inputs!$E$11,"Construction completion",IF(AP$2=Inputs!$E$9,"Financial close",IF(AND(AP$2&gt;Inputs!$E$9,AP$2&lt;Inputs!$E$11),"Construction phase",""))))</f>
        <v>Outside</v>
      </c>
    </row>
    <row r="4" spans="1:42" ht="17.45" customHeight="1" x14ac:dyDescent="0.3">
      <c r="D4" s="39" t="s">
        <v>87</v>
      </c>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row>
    <row r="5" spans="1:42" x14ac:dyDescent="0.2">
      <c r="A5" s="31" t="s">
        <v>24</v>
      </c>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row>
    <row r="6" spans="1:42" ht="13.15" x14ac:dyDescent="0.25">
      <c r="B6" s="332" t="s">
        <v>467</v>
      </c>
      <c r="D6" s="22">
        <f>SUM(F6:AP6)</f>
        <v>296713</v>
      </c>
      <c r="E6" s="40"/>
      <c r="F6" s="36"/>
      <c r="G6" s="36">
        <v>0</v>
      </c>
      <c r="H6" s="36">
        <v>0</v>
      </c>
      <c r="I6" s="36">
        <v>0</v>
      </c>
      <c r="J6" s="36">
        <v>0</v>
      </c>
      <c r="K6" s="36">
        <v>7500</v>
      </c>
      <c r="L6" s="36">
        <v>168189</v>
      </c>
      <c r="M6" s="36">
        <v>0</v>
      </c>
      <c r="N6" s="36">
        <v>121024</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ht="13.15" x14ac:dyDescent="0.25">
      <c r="B7" s="332" t="s">
        <v>713</v>
      </c>
      <c r="D7" s="22">
        <f>SUM(F7:AP7)</f>
        <v>215447.75</v>
      </c>
      <c r="E7" s="40"/>
      <c r="F7" s="722">
        <v>0</v>
      </c>
      <c r="G7" s="722"/>
      <c r="H7" s="722"/>
      <c r="I7" s="722"/>
      <c r="J7" s="722">
        <v>32536.25</v>
      </c>
      <c r="K7" s="722">
        <v>54687.75</v>
      </c>
      <c r="L7" s="722">
        <v>58500.75</v>
      </c>
      <c r="M7" s="722">
        <v>37984.75</v>
      </c>
      <c r="N7" s="722">
        <v>31738.25</v>
      </c>
      <c r="O7" s="722"/>
      <c r="P7" s="722"/>
      <c r="Q7" s="722"/>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ht="13.15" x14ac:dyDescent="0.25">
      <c r="B8" s="332" t="s">
        <v>714</v>
      </c>
      <c r="D8" s="22">
        <f t="shared" ref="D8:D37" si="2">SUM(F8:AP8)</f>
        <v>62000</v>
      </c>
      <c r="E8" s="40"/>
      <c r="F8" s="723">
        <v>0</v>
      </c>
      <c r="G8" s="723">
        <v>0</v>
      </c>
      <c r="H8" s="723">
        <v>18600</v>
      </c>
      <c r="I8" s="723">
        <v>0</v>
      </c>
      <c r="J8" s="723">
        <v>0</v>
      </c>
      <c r="K8" s="723">
        <v>37200</v>
      </c>
      <c r="L8" s="723">
        <v>0</v>
      </c>
      <c r="M8" s="723">
        <v>6200</v>
      </c>
      <c r="N8" s="723"/>
      <c r="O8" s="723"/>
      <c r="P8" s="723"/>
      <c r="Q8" s="723"/>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ht="13.15" x14ac:dyDescent="0.25">
      <c r="B9" s="253" t="s">
        <v>699</v>
      </c>
      <c r="D9" s="22">
        <f t="shared" si="2"/>
        <v>57500</v>
      </c>
      <c r="E9" s="40"/>
      <c r="F9" s="36">
        <v>3500</v>
      </c>
      <c r="G9" s="36">
        <v>13500</v>
      </c>
      <c r="H9" s="36">
        <v>3500</v>
      </c>
      <c r="I9" s="36">
        <v>8000</v>
      </c>
      <c r="J9" s="36">
        <v>6000</v>
      </c>
      <c r="K9" s="36">
        <v>3500</v>
      </c>
      <c r="L9" s="36">
        <v>3500</v>
      </c>
      <c r="M9" s="36">
        <v>3500</v>
      </c>
      <c r="N9" s="36">
        <v>4000</v>
      </c>
      <c r="O9" s="36">
        <v>8500</v>
      </c>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ht="13.15" x14ac:dyDescent="0.25">
      <c r="B10" s="332" t="s">
        <v>387</v>
      </c>
      <c r="D10" s="22">
        <f t="shared" si="2"/>
        <v>63451</v>
      </c>
      <c r="E10" s="40"/>
      <c r="F10" s="36">
        <v>30000</v>
      </c>
      <c r="G10" s="36"/>
      <c r="H10" s="724">
        <v>20071</v>
      </c>
      <c r="I10" s="724">
        <v>0</v>
      </c>
      <c r="J10" s="724">
        <v>0</v>
      </c>
      <c r="K10" s="724">
        <v>0</v>
      </c>
      <c r="L10" s="724">
        <v>0</v>
      </c>
      <c r="M10" s="724">
        <v>0</v>
      </c>
      <c r="N10" s="724">
        <v>0</v>
      </c>
      <c r="O10" s="724">
        <v>13380</v>
      </c>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ht="13.15" x14ac:dyDescent="0.25">
      <c r="B11" s="332" t="s">
        <v>715</v>
      </c>
      <c r="D11" s="22">
        <f t="shared" si="2"/>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ht="13.15" x14ac:dyDescent="0.25">
      <c r="B12" s="332" t="s">
        <v>716</v>
      </c>
      <c r="D12" s="22">
        <f t="shared" si="2"/>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row>
    <row r="13" spans="1:42" ht="13.15" x14ac:dyDescent="0.25">
      <c r="B13" s="332" t="s">
        <v>717</v>
      </c>
      <c r="D13" s="22">
        <f t="shared" si="2"/>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1:42" ht="13.15" x14ac:dyDescent="0.25">
      <c r="B14" s="253" t="s">
        <v>5</v>
      </c>
      <c r="D14" s="22">
        <f t="shared" si="2"/>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1:42" ht="13.15" x14ac:dyDescent="0.25">
      <c r="B15" s="253" t="s">
        <v>6</v>
      </c>
      <c r="D15" s="22">
        <f t="shared" si="2"/>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ht="13.15" x14ac:dyDescent="0.25">
      <c r="B16" s="253" t="s">
        <v>351</v>
      </c>
      <c r="D16" s="22">
        <f t="shared" si="2"/>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ht="13.15" x14ac:dyDescent="0.25">
      <c r="B17" s="253" t="s">
        <v>347</v>
      </c>
      <c r="D17" s="22">
        <f t="shared" si="2"/>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ht="13.15" x14ac:dyDescent="0.25">
      <c r="B18" s="253" t="s">
        <v>348</v>
      </c>
      <c r="D18" s="22">
        <f t="shared" si="2"/>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ht="13.15" x14ac:dyDescent="0.25">
      <c r="B19" s="253" t="s">
        <v>349</v>
      </c>
      <c r="D19" s="22">
        <f t="shared" si="2"/>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ht="13.15" x14ac:dyDescent="0.25">
      <c r="B20" s="253" t="s">
        <v>350</v>
      </c>
      <c r="D20" s="22">
        <f t="shared" si="2"/>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ht="13.15" x14ac:dyDescent="0.25">
      <c r="B21" s="253" t="s">
        <v>382</v>
      </c>
      <c r="D21" s="22">
        <f t="shared" si="2"/>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ht="13.15" x14ac:dyDescent="0.25">
      <c r="B22" s="253" t="s">
        <v>383</v>
      </c>
      <c r="D22" s="22">
        <f t="shared" si="2"/>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ht="13.15" x14ac:dyDescent="0.25">
      <c r="B23" s="253" t="s">
        <v>384</v>
      </c>
      <c r="D23" s="22">
        <f t="shared" si="2"/>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ht="13.15" x14ac:dyDescent="0.25">
      <c r="B24" s="253" t="s">
        <v>385</v>
      </c>
      <c r="D24" s="22">
        <f t="shared" si="2"/>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ht="13.15" x14ac:dyDescent="0.25">
      <c r="B25" s="253" t="s">
        <v>700</v>
      </c>
      <c r="D25" s="22">
        <f t="shared" si="2"/>
        <v>60000</v>
      </c>
      <c r="E25" s="40"/>
      <c r="F25" s="36">
        <v>5000</v>
      </c>
      <c r="G25" s="36">
        <v>5000</v>
      </c>
      <c r="H25" s="36">
        <v>5000</v>
      </c>
      <c r="I25" s="36">
        <v>5000</v>
      </c>
      <c r="J25" s="36">
        <v>5000</v>
      </c>
      <c r="K25" s="36">
        <v>5000</v>
      </c>
      <c r="L25" s="36">
        <v>5000</v>
      </c>
      <c r="M25" s="36">
        <v>5000</v>
      </c>
      <c r="N25" s="36">
        <v>5000</v>
      </c>
      <c r="O25" s="36">
        <v>5000</v>
      </c>
      <c r="P25" s="36">
        <v>5000</v>
      </c>
      <c r="Q25" s="36">
        <v>5000</v>
      </c>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s="141" customFormat="1" ht="5.45" x14ac:dyDescent="0.15">
      <c r="A26" s="32"/>
      <c r="B26" s="140"/>
      <c r="D26" s="23"/>
      <c r="E26" s="142"/>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row>
    <row r="27" spans="1:42" s="137" customFormat="1" x14ac:dyDescent="0.2">
      <c r="A27" s="33" t="s">
        <v>23</v>
      </c>
      <c r="B27" s="143"/>
      <c r="D27" s="24"/>
      <c r="E27" s="144"/>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1:42" ht="13.15" x14ac:dyDescent="0.25">
      <c r="B28" s="253" t="s">
        <v>381</v>
      </c>
      <c r="D28" s="22">
        <f t="shared" si="2"/>
        <v>24000</v>
      </c>
      <c r="E28" s="40"/>
      <c r="F28" s="36">
        <v>2000</v>
      </c>
      <c r="G28" s="36">
        <v>2000</v>
      </c>
      <c r="H28" s="36">
        <v>2000</v>
      </c>
      <c r="I28" s="36">
        <v>2000</v>
      </c>
      <c r="J28" s="36">
        <v>2000</v>
      </c>
      <c r="K28" s="36">
        <v>2000</v>
      </c>
      <c r="L28" s="36">
        <v>2000</v>
      </c>
      <c r="M28" s="36">
        <v>2000</v>
      </c>
      <c r="N28" s="36">
        <v>2000</v>
      </c>
      <c r="O28" s="36">
        <v>2000</v>
      </c>
      <c r="P28" s="36">
        <v>2000</v>
      </c>
      <c r="Q28" s="36">
        <v>2000</v>
      </c>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ht="13.15" x14ac:dyDescent="0.25">
      <c r="B29" s="253" t="s">
        <v>386</v>
      </c>
      <c r="D29" s="22">
        <f t="shared" si="2"/>
        <v>8000</v>
      </c>
      <c r="E29" s="40"/>
      <c r="F29" s="36"/>
      <c r="G29" s="36"/>
      <c r="H29" s="36"/>
      <c r="I29" s="36"/>
      <c r="J29" s="36"/>
      <c r="K29" s="36"/>
      <c r="L29" s="36"/>
      <c r="M29" s="36"/>
      <c r="N29" s="36"/>
      <c r="O29" s="36"/>
      <c r="P29" s="36"/>
      <c r="Q29" s="36">
        <v>8000</v>
      </c>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ht="13.15" x14ac:dyDescent="0.25">
      <c r="B30" s="253" t="s">
        <v>388</v>
      </c>
      <c r="D30" s="22">
        <f t="shared" si="2"/>
        <v>24000</v>
      </c>
      <c r="E30" s="40"/>
      <c r="F30" s="36">
        <v>4000</v>
      </c>
      <c r="G30" s="36">
        <v>4000</v>
      </c>
      <c r="H30" s="36">
        <v>4000</v>
      </c>
      <c r="I30" s="36">
        <v>4000</v>
      </c>
      <c r="J30" s="36">
        <v>4000</v>
      </c>
      <c r="K30" s="36">
        <v>4000</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ht="13.15" x14ac:dyDescent="0.25">
      <c r="B31" s="332" t="s">
        <v>712</v>
      </c>
      <c r="D31" s="22">
        <f t="shared" si="2"/>
        <v>0</v>
      </c>
      <c r="E31" s="40"/>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ht="13.15" x14ac:dyDescent="0.25">
      <c r="B32" s="253" t="s">
        <v>19</v>
      </c>
      <c r="D32" s="22">
        <f t="shared" si="2"/>
        <v>0</v>
      </c>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ht="13.15" x14ac:dyDescent="0.25">
      <c r="B33" s="253" t="s">
        <v>20</v>
      </c>
      <c r="D33" s="22">
        <f t="shared" si="2"/>
        <v>0</v>
      </c>
      <c r="E33" s="40"/>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ht="13.15" x14ac:dyDescent="0.25">
      <c r="B34" s="253" t="s">
        <v>21</v>
      </c>
      <c r="D34" s="22">
        <f t="shared" si="2"/>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ht="13.15" x14ac:dyDescent="0.25">
      <c r="B35" s="253" t="s">
        <v>22</v>
      </c>
      <c r="D35" s="22">
        <f t="shared" si="2"/>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ht="13.15" x14ac:dyDescent="0.25">
      <c r="B36" s="799" t="s">
        <v>811</v>
      </c>
      <c r="D36" s="22">
        <f t="shared" si="2"/>
        <v>0</v>
      </c>
      <c r="E36" s="40"/>
      <c r="F36" s="798">
        <f>IF(F$2=Inputs!$E$11,'Financial calcs'!$D$172,0)</f>
        <v>0</v>
      </c>
      <c r="G36" s="798">
        <f>IF(G$2=Inputs!$E$11,'Financial calcs'!$D$172,0)</f>
        <v>0</v>
      </c>
      <c r="H36" s="798">
        <f>IF(H$2=Inputs!$E$11,'Financial calcs'!$D$172,0)</f>
        <v>0</v>
      </c>
      <c r="I36" s="798">
        <f>IF(I$2=Inputs!$E$11,'Financial calcs'!$D$172,0)</f>
        <v>0</v>
      </c>
      <c r="J36" s="798">
        <f>IF(J$2=Inputs!$E$11,'Financial calcs'!$D$172,0)</f>
        <v>0</v>
      </c>
      <c r="K36" s="798">
        <f>IF(K$2=Inputs!$E$11,'Financial calcs'!$D$172,0)</f>
        <v>0</v>
      </c>
      <c r="L36" s="798">
        <f>IF(L$2=Inputs!$E$11,'Financial calcs'!$D$172,0)</f>
        <v>0</v>
      </c>
      <c r="M36" s="798">
        <f>IF(M$2=Inputs!$E$11,'Financial calcs'!$D$172,0)</f>
        <v>0</v>
      </c>
      <c r="N36" s="798">
        <f>IF(N$2=Inputs!$E$11,'Financial calcs'!$D$172,0)</f>
        <v>0</v>
      </c>
      <c r="O36" s="798">
        <f>IF(O$2=Inputs!$E$11,'Financial calcs'!$D$172,0)</f>
        <v>0</v>
      </c>
      <c r="P36" s="798">
        <f>IF(P$2=Inputs!$E$11,'Financial calcs'!$D$172,0)</f>
        <v>0</v>
      </c>
      <c r="Q36" s="798">
        <f>IF(Q$2=Inputs!$E$11,'Financial calcs'!$D$172,0)</f>
        <v>0</v>
      </c>
      <c r="R36" s="798">
        <f>IF(R$2=Inputs!$E$11,'Financial calcs'!$D$172,0)</f>
        <v>0</v>
      </c>
      <c r="S36" s="798">
        <f>IF(S$2=Inputs!$E$11,'Financial calcs'!$D$172,0)</f>
        <v>0</v>
      </c>
      <c r="T36" s="798">
        <f>IF(T$2=Inputs!$E$11,'Financial calcs'!$D$172,0)</f>
        <v>0</v>
      </c>
      <c r="U36" s="798">
        <f>IF(U$2=Inputs!$E$11,'Financial calcs'!$D$172,0)</f>
        <v>0</v>
      </c>
      <c r="V36" s="798">
        <f>IF(V$2=Inputs!$E$11,'Financial calcs'!$D$172,0)</f>
        <v>0</v>
      </c>
      <c r="W36" s="798">
        <f>IF(W$2=Inputs!$E$11,'Financial calcs'!$D$172,0)</f>
        <v>0</v>
      </c>
      <c r="X36" s="798">
        <f>IF(X$2=Inputs!$E$11,'Financial calcs'!$D$172,0)</f>
        <v>0</v>
      </c>
      <c r="Y36" s="798">
        <f>IF(Y$2=Inputs!$E$11,'Financial calcs'!$D$172,0)</f>
        <v>0</v>
      </c>
      <c r="Z36" s="798">
        <f>IF(Z$2=Inputs!$E$11,'Financial calcs'!$D$172,0)</f>
        <v>0</v>
      </c>
      <c r="AA36" s="798">
        <f>IF(AA$2=Inputs!$E$11,'Financial calcs'!$D$172,0)</f>
        <v>0</v>
      </c>
      <c r="AB36" s="798">
        <f>IF(AB$2=Inputs!$E$11,'Financial calcs'!$D$172,0)</f>
        <v>0</v>
      </c>
      <c r="AC36" s="798">
        <f>IF(AC$2=Inputs!$E$11,'Financial calcs'!$D$172,0)</f>
        <v>0</v>
      </c>
      <c r="AD36" s="798">
        <f>IF(AD$2=Inputs!$E$11,'Financial calcs'!$D$172,0)</f>
        <v>0</v>
      </c>
      <c r="AE36" s="798">
        <f>IF(AE$2=Inputs!$E$11,'Financial calcs'!$D$172,0)</f>
        <v>0</v>
      </c>
      <c r="AF36" s="798">
        <f>IF(AF$2=Inputs!$E$11,'Financial calcs'!$D$172,0)</f>
        <v>0</v>
      </c>
      <c r="AG36" s="798">
        <f>IF(AG$2=Inputs!$E$11,'Financial calcs'!$D$172,0)</f>
        <v>0</v>
      </c>
      <c r="AH36" s="798">
        <f>IF(AH$2=Inputs!$E$11,'Financial calcs'!$D$172,0)</f>
        <v>0</v>
      </c>
      <c r="AI36" s="798">
        <f>IF(AI$2=Inputs!$E$11,'Financial calcs'!$D$172,0)</f>
        <v>0</v>
      </c>
      <c r="AJ36" s="798">
        <f>IF(AJ$2=Inputs!$E$11,'Financial calcs'!$D$172,0)</f>
        <v>0</v>
      </c>
      <c r="AK36" s="798">
        <f>IF(AK$2=Inputs!$E$11,'Financial calcs'!$D$172,0)</f>
        <v>0</v>
      </c>
      <c r="AL36" s="798">
        <f>IF(AL$2=Inputs!$E$11,'Financial calcs'!$D$172,0)</f>
        <v>0</v>
      </c>
      <c r="AM36" s="798">
        <f>IF(AM$2=Inputs!$E$11,'Financial calcs'!$D$172,0)</f>
        <v>0</v>
      </c>
      <c r="AN36" s="798">
        <f>IF(AN$2=Inputs!$E$11,'Financial calcs'!$D$172,0)</f>
        <v>0</v>
      </c>
      <c r="AO36" s="798">
        <f>IF(AO$2=Inputs!$E$11,'Financial calcs'!$D$172,0)</f>
        <v>0</v>
      </c>
      <c r="AP36" s="798">
        <f>IF(AP$2=Inputs!$E$11,'Financial calcs'!$D$172,0)</f>
        <v>0</v>
      </c>
    </row>
    <row r="37" spans="1:42" ht="13.15" x14ac:dyDescent="0.25">
      <c r="B37" s="799" t="s">
        <v>471</v>
      </c>
      <c r="D37" s="22">
        <f t="shared" si="2"/>
        <v>0</v>
      </c>
      <c r="E37" s="40"/>
      <c r="F37" s="798">
        <f>IF(AND(F$2=Inputs!$E$11,Inputs!$E$71="Yes"),Inputs!$E$72,0)</f>
        <v>0</v>
      </c>
      <c r="G37" s="798">
        <f>IF(AND(G$2=Inputs!$E$11,Inputs!$E$71="Yes"),Inputs!$E$72,0)</f>
        <v>0</v>
      </c>
      <c r="H37" s="798">
        <f>IF(AND(H$2=Inputs!$E$11,Inputs!$E$71="Yes"),Inputs!$E$72,0)</f>
        <v>0</v>
      </c>
      <c r="I37" s="798">
        <f>IF(AND(I$2=Inputs!$E$11,Inputs!$E$71="Yes"),Inputs!$E$72,0)</f>
        <v>0</v>
      </c>
      <c r="J37" s="798">
        <f>IF(AND(J$2=Inputs!$E$11,Inputs!$E$71="Yes"),Inputs!$E$72,0)</f>
        <v>0</v>
      </c>
      <c r="K37" s="798">
        <f>IF(AND(K$2=Inputs!$E$11,Inputs!$E$71="Yes"),Inputs!$E$72,0)</f>
        <v>0</v>
      </c>
      <c r="L37" s="798">
        <f>IF(AND(L$2=Inputs!$E$11,Inputs!$E$71="Yes"),Inputs!$E$72,0)</f>
        <v>0</v>
      </c>
      <c r="M37" s="798">
        <f>IF(AND(M$2=Inputs!$E$11,Inputs!$E$71="Yes"),Inputs!$E$72,0)</f>
        <v>0</v>
      </c>
      <c r="N37" s="798">
        <f>IF(AND(N$2=Inputs!$E$11,Inputs!$E$71="Yes"),Inputs!$E$72,0)</f>
        <v>0</v>
      </c>
      <c r="O37" s="798">
        <f>IF(AND(O$2=Inputs!$E$11,Inputs!$E$71="Yes"),Inputs!$E$72,0)</f>
        <v>0</v>
      </c>
      <c r="P37" s="798">
        <f>IF(AND(P$2=Inputs!$E$11,Inputs!$E$71="Yes"),Inputs!$E$72,0)</f>
        <v>0</v>
      </c>
      <c r="Q37" s="798">
        <f>IF(AND(Q$2=Inputs!$E$11,Inputs!$E$71="Yes"),Inputs!$E$72,0)</f>
        <v>0</v>
      </c>
      <c r="R37" s="798">
        <f>IF(AND(R$2=Inputs!$E$11,Inputs!$E$71="Yes"),Inputs!$E$72,0)</f>
        <v>0</v>
      </c>
      <c r="S37" s="798">
        <f>IF(AND(S$2=Inputs!$E$11,Inputs!$E$71="Yes"),Inputs!$E$72,0)</f>
        <v>0</v>
      </c>
      <c r="T37" s="798">
        <f>IF(AND(T$2=Inputs!$E$11,Inputs!$E$71="Yes"),Inputs!$E$72,0)</f>
        <v>0</v>
      </c>
      <c r="U37" s="798">
        <f>IF(AND(U$2=Inputs!$E$11,Inputs!$E$71="Yes"),Inputs!$E$72,0)</f>
        <v>0</v>
      </c>
      <c r="V37" s="798">
        <f>IF(AND(V$2=Inputs!$E$11,Inputs!$E$71="Yes"),Inputs!$E$72,0)</f>
        <v>0</v>
      </c>
      <c r="W37" s="798">
        <f>IF(AND(W$2=Inputs!$E$11,Inputs!$E$71="Yes"),Inputs!$E$72,0)</f>
        <v>0</v>
      </c>
      <c r="X37" s="798">
        <f>IF(AND(X$2=Inputs!$E$11,Inputs!$E$71="Yes"),Inputs!$E$72,0)</f>
        <v>0</v>
      </c>
      <c r="Y37" s="798">
        <f>IF(AND(Y$2=Inputs!$E$11,Inputs!$E$71="Yes"),Inputs!$E$72,0)</f>
        <v>0</v>
      </c>
      <c r="Z37" s="798">
        <f>IF(AND(Z$2=Inputs!$E$11,Inputs!$E$71="Yes"),Inputs!$E$72,0)</f>
        <v>0</v>
      </c>
      <c r="AA37" s="798">
        <f>IF(AND(AA$2=Inputs!$E$11,Inputs!$E$71="Yes"),Inputs!$E$72,0)</f>
        <v>0</v>
      </c>
      <c r="AB37" s="798">
        <f>IF(AND(AB$2=Inputs!$E$11,Inputs!$E$71="Yes"),Inputs!$E$72,0)</f>
        <v>0</v>
      </c>
      <c r="AC37" s="798">
        <f>IF(AND(AC$2=Inputs!$E$11,Inputs!$E$71="Yes"),Inputs!$E$72,0)</f>
        <v>0</v>
      </c>
      <c r="AD37" s="798">
        <f>IF(AND(AD$2=Inputs!$E$11,Inputs!$E$71="Yes"),Inputs!$E$72,0)</f>
        <v>0</v>
      </c>
      <c r="AE37" s="798">
        <f>IF(AND(AE$2=Inputs!$E$11,Inputs!$E$71="Yes"),Inputs!$E$72,0)</f>
        <v>0</v>
      </c>
      <c r="AF37" s="798">
        <f>IF(AND(AF$2=Inputs!$E$11,Inputs!$E$71="Yes"),Inputs!$E$72,0)</f>
        <v>0</v>
      </c>
      <c r="AG37" s="798">
        <f>IF(AND(AG$2=Inputs!$E$11,Inputs!$E$71="Yes"),Inputs!$E$72,0)</f>
        <v>0</v>
      </c>
      <c r="AH37" s="798">
        <f>IF(AND(AH$2=Inputs!$E$11,Inputs!$E$71="Yes"),Inputs!$E$72,0)</f>
        <v>0</v>
      </c>
      <c r="AI37" s="798">
        <f>IF(AND(AI$2=Inputs!$E$11,Inputs!$E$71="Yes"),Inputs!$E$72,0)</f>
        <v>0</v>
      </c>
      <c r="AJ37" s="798">
        <f>IF(AND(AJ$2=Inputs!$E$11,Inputs!$E$71="Yes"),Inputs!$E$72,0)</f>
        <v>0</v>
      </c>
      <c r="AK37" s="798">
        <f>IF(AND(AK$2=Inputs!$E$11,Inputs!$E$71="Yes"),Inputs!$E$72,0)</f>
        <v>0</v>
      </c>
      <c r="AL37" s="798">
        <f>IF(AND(AL$2=Inputs!$E$11,Inputs!$E$71="Yes"),Inputs!$E$72,0)</f>
        <v>0</v>
      </c>
      <c r="AM37" s="798">
        <f>IF(AND(AM$2=Inputs!$E$11,Inputs!$E$71="Yes"),Inputs!$E$72,0)</f>
        <v>0</v>
      </c>
      <c r="AN37" s="798">
        <f>IF(AND(AN$2=Inputs!$E$11,Inputs!$E$71="Yes"),Inputs!$E$72,0)</f>
        <v>0</v>
      </c>
      <c r="AO37" s="798">
        <f>IF(AND(AO$2=Inputs!$E$11,Inputs!$E$71="Yes"),Inputs!$E$72,0)</f>
        <v>0</v>
      </c>
      <c r="AP37" s="798">
        <f>IF(AND(AP$2=Inputs!$E$11,Inputs!$E$71="Yes"),Inputs!$E$72,0)</f>
        <v>0</v>
      </c>
    </row>
    <row r="38" spans="1:42" s="34" customFormat="1" ht="6" thickBot="1" x14ac:dyDescent="0.2">
      <c r="D38" s="25"/>
      <c r="E38" s="2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row>
    <row r="39" spans="1:42" ht="13.9" thickBot="1" x14ac:dyDescent="0.3">
      <c r="A39" s="31" t="s">
        <v>878</v>
      </c>
      <c r="D39" s="26">
        <f>SUM(F39:AP39)</f>
        <v>811111.75</v>
      </c>
      <c r="E39" s="40"/>
      <c r="F39" s="27">
        <f>SUM(F6:F35)</f>
        <v>44500</v>
      </c>
      <c r="G39" s="27">
        <f t="shared" ref="G39:AP39" si="3">SUM(G6:G35)</f>
        <v>24500</v>
      </c>
      <c r="H39" s="27">
        <f t="shared" si="3"/>
        <v>53171</v>
      </c>
      <c r="I39" s="27">
        <f t="shared" si="3"/>
        <v>19000</v>
      </c>
      <c r="J39" s="27">
        <f t="shared" si="3"/>
        <v>49536.25</v>
      </c>
      <c r="K39" s="27">
        <f t="shared" si="3"/>
        <v>113887.75</v>
      </c>
      <c r="L39" s="27">
        <f t="shared" si="3"/>
        <v>237189.75</v>
      </c>
      <c r="M39" s="27">
        <f t="shared" si="3"/>
        <v>54684.75</v>
      </c>
      <c r="N39" s="27">
        <f t="shared" si="3"/>
        <v>163762.25</v>
      </c>
      <c r="O39" s="27">
        <f t="shared" si="3"/>
        <v>28880</v>
      </c>
      <c r="P39" s="27">
        <f t="shared" si="3"/>
        <v>7000</v>
      </c>
      <c r="Q39" s="27">
        <f t="shared" si="3"/>
        <v>15000</v>
      </c>
      <c r="R39" s="27">
        <f t="shared" si="3"/>
        <v>0</v>
      </c>
      <c r="S39" s="27">
        <f t="shared" si="3"/>
        <v>0</v>
      </c>
      <c r="T39" s="27">
        <f t="shared" si="3"/>
        <v>0</v>
      </c>
      <c r="U39" s="27">
        <f t="shared" si="3"/>
        <v>0</v>
      </c>
      <c r="V39" s="27">
        <f t="shared" si="3"/>
        <v>0</v>
      </c>
      <c r="W39" s="27">
        <f t="shared" si="3"/>
        <v>0</v>
      </c>
      <c r="X39" s="27">
        <f t="shared" si="3"/>
        <v>0</v>
      </c>
      <c r="Y39" s="27">
        <f t="shared" si="3"/>
        <v>0</v>
      </c>
      <c r="Z39" s="27">
        <f t="shared" si="3"/>
        <v>0</v>
      </c>
      <c r="AA39" s="27">
        <f t="shared" si="3"/>
        <v>0</v>
      </c>
      <c r="AB39" s="27">
        <f t="shared" si="3"/>
        <v>0</v>
      </c>
      <c r="AC39" s="27">
        <f t="shared" si="3"/>
        <v>0</v>
      </c>
      <c r="AD39" s="27">
        <f t="shared" si="3"/>
        <v>0</v>
      </c>
      <c r="AE39" s="27">
        <f t="shared" si="3"/>
        <v>0</v>
      </c>
      <c r="AF39" s="27">
        <f t="shared" si="3"/>
        <v>0</v>
      </c>
      <c r="AG39" s="27">
        <f t="shared" si="3"/>
        <v>0</v>
      </c>
      <c r="AH39" s="27">
        <f t="shared" si="3"/>
        <v>0</v>
      </c>
      <c r="AI39" s="27">
        <f t="shared" si="3"/>
        <v>0</v>
      </c>
      <c r="AJ39" s="27">
        <f t="shared" si="3"/>
        <v>0</v>
      </c>
      <c r="AK39" s="27">
        <f t="shared" si="3"/>
        <v>0</v>
      </c>
      <c r="AL39" s="27">
        <f t="shared" si="3"/>
        <v>0</v>
      </c>
      <c r="AM39" s="27">
        <f t="shared" si="3"/>
        <v>0</v>
      </c>
      <c r="AN39" s="27">
        <f t="shared" si="3"/>
        <v>0</v>
      </c>
      <c r="AO39" s="27">
        <f t="shared" si="3"/>
        <v>0</v>
      </c>
      <c r="AP39" s="27">
        <f t="shared" si="3"/>
        <v>0</v>
      </c>
    </row>
    <row r="40" spans="1:42" s="34" customFormat="1" ht="6" thickBot="1" x14ac:dyDescent="0.2">
      <c r="A40" s="408"/>
      <c r="D40" s="25"/>
      <c r="E40" s="2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row>
    <row r="41" spans="1:42" ht="13.9" thickBot="1" x14ac:dyDescent="0.3">
      <c r="A41" s="31" t="s">
        <v>879</v>
      </c>
      <c r="D41" s="26">
        <f>SUM(F41:AP41)</f>
        <v>811111.75</v>
      </c>
      <c r="E41" s="40"/>
      <c r="F41" s="27">
        <f>SUM(F6:F37)</f>
        <v>44500</v>
      </c>
      <c r="G41" s="27">
        <f t="shared" ref="G41:AP41" si="4">SUM(G6:G37)</f>
        <v>24500</v>
      </c>
      <c r="H41" s="27">
        <f t="shared" si="4"/>
        <v>53171</v>
      </c>
      <c r="I41" s="27">
        <f t="shared" si="4"/>
        <v>19000</v>
      </c>
      <c r="J41" s="27">
        <f t="shared" si="4"/>
        <v>49536.25</v>
      </c>
      <c r="K41" s="27">
        <f t="shared" si="4"/>
        <v>113887.75</v>
      </c>
      <c r="L41" s="27">
        <f t="shared" si="4"/>
        <v>237189.75</v>
      </c>
      <c r="M41" s="27">
        <f t="shared" si="4"/>
        <v>54684.75</v>
      </c>
      <c r="N41" s="27">
        <f t="shared" si="4"/>
        <v>163762.25</v>
      </c>
      <c r="O41" s="27">
        <f t="shared" si="4"/>
        <v>28880</v>
      </c>
      <c r="P41" s="27">
        <f t="shared" si="4"/>
        <v>7000</v>
      </c>
      <c r="Q41" s="27">
        <f t="shared" si="4"/>
        <v>15000</v>
      </c>
      <c r="R41" s="27">
        <f t="shared" si="4"/>
        <v>0</v>
      </c>
      <c r="S41" s="27">
        <f t="shared" si="4"/>
        <v>0</v>
      </c>
      <c r="T41" s="27">
        <f t="shared" si="4"/>
        <v>0</v>
      </c>
      <c r="U41" s="27">
        <f t="shared" si="4"/>
        <v>0</v>
      </c>
      <c r="V41" s="27">
        <f t="shared" si="4"/>
        <v>0</v>
      </c>
      <c r="W41" s="27">
        <f t="shared" si="4"/>
        <v>0</v>
      </c>
      <c r="X41" s="27">
        <f t="shared" si="4"/>
        <v>0</v>
      </c>
      <c r="Y41" s="27">
        <f t="shared" si="4"/>
        <v>0</v>
      </c>
      <c r="Z41" s="27">
        <f t="shared" si="4"/>
        <v>0</v>
      </c>
      <c r="AA41" s="27">
        <f t="shared" si="4"/>
        <v>0</v>
      </c>
      <c r="AB41" s="27">
        <f t="shared" si="4"/>
        <v>0</v>
      </c>
      <c r="AC41" s="27">
        <f t="shared" si="4"/>
        <v>0</v>
      </c>
      <c r="AD41" s="27">
        <f t="shared" si="4"/>
        <v>0</v>
      </c>
      <c r="AE41" s="27">
        <f t="shared" si="4"/>
        <v>0</v>
      </c>
      <c r="AF41" s="27">
        <f t="shared" si="4"/>
        <v>0</v>
      </c>
      <c r="AG41" s="27">
        <f t="shared" si="4"/>
        <v>0</v>
      </c>
      <c r="AH41" s="27">
        <f t="shared" si="4"/>
        <v>0</v>
      </c>
      <c r="AI41" s="27">
        <f t="shared" si="4"/>
        <v>0</v>
      </c>
      <c r="AJ41" s="27">
        <f t="shared" si="4"/>
        <v>0</v>
      </c>
      <c r="AK41" s="27">
        <f t="shared" si="4"/>
        <v>0</v>
      </c>
      <c r="AL41" s="27">
        <f t="shared" si="4"/>
        <v>0</v>
      </c>
      <c r="AM41" s="27">
        <f t="shared" si="4"/>
        <v>0</v>
      </c>
      <c r="AN41" s="27">
        <f t="shared" si="4"/>
        <v>0</v>
      </c>
      <c r="AO41" s="27">
        <f t="shared" si="4"/>
        <v>0</v>
      </c>
      <c r="AP41" s="27">
        <f t="shared" si="4"/>
        <v>0</v>
      </c>
    </row>
    <row r="43" spans="1:42" ht="13.15" x14ac:dyDescent="0.25">
      <c r="A43" s="30" t="s">
        <v>472</v>
      </c>
      <c r="D43" s="139" t="str">
        <f>IF(SUM($F$43:$AP$43)&lt;&gt;0,"ERROR","Fine")</f>
        <v>Fine</v>
      </c>
      <c r="F43" s="30">
        <f>IF(F3="Outside",F41,0)</f>
        <v>0</v>
      </c>
      <c r="G43" s="30">
        <f t="shared" ref="G43:AP43" si="5">IF(G3="Outside",G41,0)</f>
        <v>0</v>
      </c>
      <c r="H43" s="30">
        <f t="shared" si="5"/>
        <v>0</v>
      </c>
      <c r="I43" s="30">
        <f t="shared" si="5"/>
        <v>0</v>
      </c>
      <c r="J43" s="30">
        <f t="shared" si="5"/>
        <v>0</v>
      </c>
      <c r="K43" s="30">
        <f t="shared" si="5"/>
        <v>0</v>
      </c>
      <c r="L43" s="30">
        <f t="shared" si="5"/>
        <v>0</v>
      </c>
      <c r="M43" s="30">
        <f t="shared" si="5"/>
        <v>0</v>
      </c>
      <c r="N43" s="30">
        <f t="shared" si="5"/>
        <v>0</v>
      </c>
      <c r="O43" s="30">
        <f t="shared" si="5"/>
        <v>0</v>
      </c>
      <c r="P43" s="30">
        <f t="shared" si="5"/>
        <v>0</v>
      </c>
      <c r="Q43" s="30">
        <f t="shared" si="5"/>
        <v>0</v>
      </c>
      <c r="R43" s="30">
        <f t="shared" si="5"/>
        <v>0</v>
      </c>
      <c r="S43" s="30">
        <f t="shared" si="5"/>
        <v>0</v>
      </c>
      <c r="T43" s="30">
        <f t="shared" si="5"/>
        <v>0</v>
      </c>
      <c r="U43" s="30">
        <f t="shared" si="5"/>
        <v>0</v>
      </c>
      <c r="V43" s="30">
        <f t="shared" si="5"/>
        <v>0</v>
      </c>
      <c r="W43" s="30">
        <f t="shared" si="5"/>
        <v>0</v>
      </c>
      <c r="X43" s="30">
        <f t="shared" si="5"/>
        <v>0</v>
      </c>
      <c r="Y43" s="30">
        <f t="shared" si="5"/>
        <v>0</v>
      </c>
      <c r="Z43" s="30">
        <f t="shared" si="5"/>
        <v>0</v>
      </c>
      <c r="AA43" s="30">
        <f t="shared" si="5"/>
        <v>0</v>
      </c>
      <c r="AB43" s="30">
        <f t="shared" si="5"/>
        <v>0</v>
      </c>
      <c r="AC43" s="30">
        <f t="shared" si="5"/>
        <v>0</v>
      </c>
      <c r="AD43" s="30">
        <f t="shared" si="5"/>
        <v>0</v>
      </c>
      <c r="AE43" s="30">
        <f t="shared" si="5"/>
        <v>0</v>
      </c>
      <c r="AF43" s="30">
        <f t="shared" si="5"/>
        <v>0</v>
      </c>
      <c r="AG43" s="30">
        <f t="shared" si="5"/>
        <v>0</v>
      </c>
      <c r="AH43" s="30">
        <f t="shared" si="5"/>
        <v>0</v>
      </c>
      <c r="AI43" s="30">
        <f t="shared" si="5"/>
        <v>0</v>
      </c>
      <c r="AJ43" s="30">
        <f t="shared" si="5"/>
        <v>0</v>
      </c>
      <c r="AK43" s="30">
        <f t="shared" si="5"/>
        <v>0</v>
      </c>
      <c r="AL43" s="30">
        <f t="shared" si="5"/>
        <v>0</v>
      </c>
      <c r="AM43" s="30">
        <f t="shared" si="5"/>
        <v>0</v>
      </c>
      <c r="AN43" s="30">
        <f t="shared" si="5"/>
        <v>0</v>
      </c>
      <c r="AO43" s="30">
        <f t="shared" si="5"/>
        <v>0</v>
      </c>
      <c r="AP43" s="30">
        <f t="shared" si="5"/>
        <v>0</v>
      </c>
    </row>
    <row r="45" spans="1:42" ht="21" x14ac:dyDescent="0.4">
      <c r="A45" s="69" t="s">
        <v>323</v>
      </c>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row>
    <row r="46" spans="1:42" ht="13.15" x14ac:dyDescent="0.25">
      <c r="A46" s="586">
        <v>1</v>
      </c>
      <c r="B46" s="586">
        <v>1</v>
      </c>
      <c r="C46" s="586">
        <v>1</v>
      </c>
      <c r="D46" s="586">
        <v>1</v>
      </c>
      <c r="E46" s="586">
        <v>1</v>
      </c>
      <c r="F46" s="30">
        <f>IF(D$3="Outside",0,1)</f>
        <v>1</v>
      </c>
      <c r="G46" s="30">
        <f t="shared" ref="G46:AP46" si="6">IF(E$3="Outside",0,1)</f>
        <v>1</v>
      </c>
      <c r="H46" s="30">
        <f t="shared" si="6"/>
        <v>1</v>
      </c>
      <c r="I46" s="30">
        <f t="shared" si="6"/>
        <v>1</v>
      </c>
      <c r="J46" s="30">
        <f t="shared" si="6"/>
        <v>1</v>
      </c>
      <c r="K46" s="30">
        <f t="shared" si="6"/>
        <v>1</v>
      </c>
      <c r="L46" s="30">
        <f t="shared" si="6"/>
        <v>1</v>
      </c>
      <c r="M46" s="30">
        <f t="shared" si="6"/>
        <v>1</v>
      </c>
      <c r="N46" s="30">
        <f t="shared" si="6"/>
        <v>1</v>
      </c>
      <c r="O46" s="30">
        <f t="shared" si="6"/>
        <v>1</v>
      </c>
      <c r="P46" s="30">
        <f t="shared" si="6"/>
        <v>1</v>
      </c>
      <c r="Q46" s="30">
        <f t="shared" si="6"/>
        <v>1</v>
      </c>
      <c r="R46" s="30">
        <f t="shared" si="6"/>
        <v>1</v>
      </c>
      <c r="S46" s="30">
        <f t="shared" si="6"/>
        <v>1</v>
      </c>
      <c r="T46" s="30">
        <f t="shared" si="6"/>
        <v>0</v>
      </c>
      <c r="U46" s="30">
        <f t="shared" si="6"/>
        <v>0</v>
      </c>
      <c r="V46" s="30">
        <f t="shared" si="6"/>
        <v>0</v>
      </c>
      <c r="W46" s="30">
        <f t="shared" si="6"/>
        <v>0</v>
      </c>
      <c r="X46" s="30">
        <f t="shared" si="6"/>
        <v>0</v>
      </c>
      <c r="Y46" s="30">
        <f t="shared" si="6"/>
        <v>0</v>
      </c>
      <c r="Z46" s="30">
        <f t="shared" si="6"/>
        <v>0</v>
      </c>
      <c r="AA46" s="30">
        <f t="shared" si="6"/>
        <v>0</v>
      </c>
      <c r="AB46" s="30">
        <f t="shared" si="6"/>
        <v>0</v>
      </c>
      <c r="AC46" s="30">
        <f t="shared" si="6"/>
        <v>0</v>
      </c>
      <c r="AD46" s="30">
        <f t="shared" si="6"/>
        <v>0</v>
      </c>
      <c r="AE46" s="30">
        <f t="shared" si="6"/>
        <v>0</v>
      </c>
      <c r="AF46" s="30">
        <f t="shared" si="6"/>
        <v>0</v>
      </c>
      <c r="AG46" s="30">
        <f t="shared" si="6"/>
        <v>0</v>
      </c>
      <c r="AH46" s="30">
        <f t="shared" si="6"/>
        <v>0</v>
      </c>
      <c r="AI46" s="30">
        <f t="shared" si="6"/>
        <v>0</v>
      </c>
      <c r="AJ46" s="30">
        <f t="shared" si="6"/>
        <v>0</v>
      </c>
      <c r="AK46" s="30">
        <f t="shared" si="6"/>
        <v>0</v>
      </c>
      <c r="AL46" s="30">
        <f t="shared" si="6"/>
        <v>0</v>
      </c>
      <c r="AM46" s="30">
        <f t="shared" si="6"/>
        <v>0</v>
      </c>
      <c r="AN46" s="30">
        <f t="shared" si="6"/>
        <v>0</v>
      </c>
      <c r="AO46" s="30">
        <f t="shared" si="6"/>
        <v>0</v>
      </c>
      <c r="AP46" s="30">
        <f t="shared" si="6"/>
        <v>0</v>
      </c>
    </row>
  </sheetData>
  <sheetProtection algorithmName="SHA-512" hashValue="NeYVlcv8P3GBCHdm/RbfuyrD+B5NyIEV5qO4UzwOOtYVzwos4Q2allZklCclDM5xzHzEmfrGBaIbR0leFPidsA==" saltValue="RUij0Lx3hKbj1izNjD8koQ==" spinCount="100000" sheet="1" objects="1" scenarios="1"/>
  <customSheetViews>
    <customSheetView guid="{1405E1D2-975B-4B03-A0E7-6F59D2DB7D00}" scale="70" fitToPage="1" topLeftCell="T1">
      <selection activeCell="F3" sqref="F3:AP3"/>
      <pageMargins left="0.25" right="0.25" top="0.75" bottom="0.75" header="0.3" footer="0.3"/>
      <pageSetup paperSize="9" scale="52" fitToWidth="2" orientation="landscape" r:id="rId1"/>
    </customSheetView>
    <customSheetView guid="{750EDFD4-2501-4AC0-96DB-9119656394A9}" scale="70" fitToPage="1" printArea="1" topLeftCell="A23">
      <selection activeCell="A41" sqref="A41"/>
      <pageMargins left="0.25" right="0.25" top="0.75" bottom="0.75" header="0.3" footer="0.3"/>
      <pageSetup paperSize="9" scale="52" fitToWidth="2" orientation="landscape" r:id="rId2"/>
    </customSheetView>
  </customSheetViews>
  <conditionalFormatting sqref="F43:AP43">
    <cfRule type="expression" dxfId="13" priority="4">
      <formula>F43&lt;&gt;0</formula>
    </cfRule>
  </conditionalFormatting>
  <conditionalFormatting sqref="D43">
    <cfRule type="expression" dxfId="12" priority="1">
      <formula>$D$43&lt;&gt;"Fine"</formula>
    </cfRule>
    <cfRule type="expression" dxfId="11" priority="2">
      <formula>$D$43="Fine"</formula>
    </cfRule>
  </conditionalFormatting>
  <pageMargins left="0.23622047244094491" right="0.23622047244094491" top="0.74803149606299213" bottom="0.74803149606299213" header="0.31496062992125984" footer="0.31496062992125984"/>
  <pageSetup paperSize="9" scale="48"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6" id="{7B84A363-A284-4434-85BF-0D20D2BC311B}">
            <xm:f>F$2&lt;=Inputs!$E$11</xm:f>
            <x14:dxf>
              <fill>
                <patternFill>
                  <bgColor theme="6" tint="0.79998168889431442"/>
                </patternFill>
              </fill>
            </x14:dxf>
          </x14:cfRule>
          <xm:sqref>F6:AP25</xm:sqref>
        </x14:conditionalFormatting>
        <x14:conditionalFormatting xmlns:xm="http://schemas.microsoft.com/office/excel/2006/main">
          <x14:cfRule type="expression" priority="5" id="{5051C994-4AB2-4A1F-9D79-30ACE37C0BA1}">
            <xm:f>F$2&lt;=Inputs!$E$11</xm:f>
            <x14:dxf>
              <fill>
                <patternFill>
                  <bgColor theme="6" tint="0.79998168889431442"/>
                </patternFill>
              </fill>
            </x14:dxf>
          </x14:cfRule>
          <xm:sqref>F28:AP35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6"/>
    <pageSetUpPr fitToPage="1"/>
  </sheetPr>
  <dimension ref="A1:T150"/>
  <sheetViews>
    <sheetView zoomScale="55" zoomScaleNormal="55" workbookViewId="0"/>
  </sheetViews>
  <sheetFormatPr defaultColWidth="0" defaultRowHeight="12.75" outlineLevelRow="1" x14ac:dyDescent="0.2"/>
  <cols>
    <col min="1" max="1" width="2" style="30" customWidth="1"/>
    <col min="2" max="2" width="4.42578125" style="30" customWidth="1"/>
    <col min="3" max="3" width="61.42578125" style="1073" customWidth="1"/>
    <col min="4" max="4" width="2.28515625" style="30" customWidth="1"/>
    <col min="5" max="5" width="44.140625" style="1031" customWidth="1"/>
    <col min="6" max="6" width="35.85546875" style="1006" customWidth="1"/>
    <col min="7" max="9" width="35.85546875" style="155" customWidth="1"/>
    <col min="10" max="10" width="2.140625" style="30" customWidth="1"/>
    <col min="11" max="20" width="0" style="30" hidden="1" customWidth="1"/>
    <col min="21" max="16384" width="8.85546875" style="30" hidden="1"/>
  </cols>
  <sheetData>
    <row r="1" spans="1:10" ht="14.45" x14ac:dyDescent="0.3">
      <c r="A1" s="130"/>
      <c r="B1" s="131"/>
      <c r="C1" s="1072"/>
      <c r="D1" s="1010"/>
      <c r="E1" s="1019"/>
      <c r="F1" s="1011"/>
      <c r="G1" s="1011"/>
      <c r="H1" s="1011"/>
      <c r="I1" s="1058"/>
      <c r="J1" s="10"/>
    </row>
    <row r="2" spans="1:10" ht="30" customHeight="1" x14ac:dyDescent="0.6">
      <c r="A2" s="132"/>
      <c r="B2" s="35" t="s">
        <v>1049</v>
      </c>
      <c r="C2" s="331"/>
      <c r="D2" s="10"/>
      <c r="E2" s="169"/>
      <c r="F2" s="1150" t="s">
        <v>1048</v>
      </c>
      <c r="G2" s="1152"/>
      <c r="H2" s="1152"/>
      <c r="I2" s="1153"/>
      <c r="J2" s="10"/>
    </row>
    <row r="3" spans="1:10" ht="13.15" x14ac:dyDescent="0.25">
      <c r="A3" s="132"/>
      <c r="B3" s="10"/>
      <c r="C3" s="331"/>
      <c r="D3" s="19"/>
      <c r="E3" s="169"/>
      <c r="F3" s="998"/>
      <c r="G3" s="998"/>
      <c r="H3" s="998"/>
      <c r="I3" s="336"/>
      <c r="J3" s="10"/>
    </row>
    <row r="4" spans="1:10" ht="20.45" customHeight="1" x14ac:dyDescent="0.25">
      <c r="A4" s="132"/>
      <c r="B4" s="907">
        <v>1</v>
      </c>
      <c r="C4" s="331" t="s">
        <v>109</v>
      </c>
      <c r="D4" s="19"/>
      <c r="E4" s="1020" t="s">
        <v>393</v>
      </c>
      <c r="F4" s="1015"/>
      <c r="G4" s="1016"/>
      <c r="H4" s="1016"/>
      <c r="I4" s="1059"/>
      <c r="J4" s="10"/>
    </row>
    <row r="5" spans="1:10" ht="13.15" x14ac:dyDescent="0.25">
      <c r="A5" s="132"/>
      <c r="B5" s="11" t="s">
        <v>4</v>
      </c>
      <c r="C5" s="331"/>
      <c r="D5" s="19"/>
      <c r="E5" s="169"/>
      <c r="F5" s="998"/>
      <c r="G5" s="998"/>
      <c r="H5" s="998"/>
      <c r="I5" s="336"/>
      <c r="J5" s="10"/>
    </row>
    <row r="6" spans="1:10" ht="33.6" customHeight="1" x14ac:dyDescent="0.25">
      <c r="A6" s="132"/>
      <c r="B6" s="908">
        <v>2</v>
      </c>
      <c r="C6" s="331" t="s">
        <v>407</v>
      </c>
      <c r="D6" s="19"/>
      <c r="E6" s="1021" t="s">
        <v>396</v>
      </c>
      <c r="F6" s="1017"/>
      <c r="G6" s="1018"/>
      <c r="H6" s="1018"/>
      <c r="I6" s="1060"/>
      <c r="J6" s="10"/>
    </row>
    <row r="7" spans="1:10" ht="32.450000000000003" customHeight="1" x14ac:dyDescent="0.25">
      <c r="A7" s="132"/>
      <c r="B7" s="908">
        <v>3</v>
      </c>
      <c r="C7" s="164" t="s">
        <v>3</v>
      </c>
      <c r="D7" s="19"/>
      <c r="E7" s="1021" t="s">
        <v>397</v>
      </c>
      <c r="F7" s="1017"/>
      <c r="G7" s="1018"/>
      <c r="H7" s="1018"/>
      <c r="I7" s="1060"/>
      <c r="J7" s="10"/>
    </row>
    <row r="8" spans="1:10" ht="26.45" x14ac:dyDescent="0.25">
      <c r="A8" s="132"/>
      <c r="B8" s="908">
        <v>4</v>
      </c>
      <c r="C8" s="165" t="s">
        <v>1</v>
      </c>
      <c r="D8" s="19"/>
      <c r="E8" s="1021" t="s">
        <v>398</v>
      </c>
      <c r="F8" s="1017"/>
      <c r="G8" s="1018"/>
      <c r="H8" s="1018"/>
      <c r="I8" s="1060"/>
      <c r="J8" s="10"/>
    </row>
    <row r="9" spans="1:10" ht="50.45" customHeight="1" x14ac:dyDescent="0.25">
      <c r="A9" s="132"/>
      <c r="B9" s="907">
        <v>5</v>
      </c>
      <c r="C9" s="165" t="s">
        <v>15</v>
      </c>
      <c r="D9" s="19"/>
      <c r="E9" s="1020" t="s">
        <v>539</v>
      </c>
      <c r="F9" s="1015"/>
      <c r="G9" s="1016"/>
      <c r="H9" s="1016"/>
      <c r="I9" s="1059"/>
      <c r="J9" s="10"/>
    </row>
    <row r="10" spans="1:10" s="34" customFormat="1" ht="5.45" x14ac:dyDescent="0.15">
      <c r="A10" s="136"/>
      <c r="B10" s="13"/>
      <c r="C10" s="166"/>
      <c r="D10" s="15"/>
      <c r="E10" s="240"/>
      <c r="F10" s="999"/>
      <c r="G10" s="999"/>
      <c r="H10" s="999"/>
      <c r="I10" s="352"/>
      <c r="J10" s="16"/>
    </row>
    <row r="11" spans="1:10" ht="13.15" x14ac:dyDescent="0.25">
      <c r="A11" s="132"/>
      <c r="B11" s="14" t="s">
        <v>10</v>
      </c>
      <c r="C11" s="165"/>
      <c r="D11" s="19"/>
      <c r="E11" s="169"/>
      <c r="F11" s="998"/>
      <c r="G11" s="998"/>
      <c r="H11" s="998"/>
      <c r="I11" s="336"/>
      <c r="J11" s="10"/>
    </row>
    <row r="12" spans="1:10" ht="46.15" customHeight="1" x14ac:dyDescent="0.25">
      <c r="A12" s="132"/>
      <c r="B12" s="908">
        <v>6</v>
      </c>
      <c r="C12" s="165" t="s">
        <v>9</v>
      </c>
      <c r="D12" s="19"/>
      <c r="E12" s="1021" t="s">
        <v>399</v>
      </c>
      <c r="F12" s="1017"/>
      <c r="G12" s="1018"/>
      <c r="H12" s="1018"/>
      <c r="I12" s="1060"/>
      <c r="J12" s="10"/>
    </row>
    <row r="13" spans="1:10" ht="63" customHeight="1" x14ac:dyDescent="0.25">
      <c r="A13" s="132"/>
      <c r="B13" s="908">
        <v>7</v>
      </c>
      <c r="C13" s="169" t="s">
        <v>174</v>
      </c>
      <c r="D13" s="19"/>
      <c r="E13" s="1021" t="s">
        <v>400</v>
      </c>
      <c r="F13" s="1017"/>
      <c r="G13" s="1018"/>
      <c r="H13" s="1018"/>
      <c r="I13" s="1060"/>
      <c r="J13" s="10"/>
    </row>
    <row r="14" spans="1:10" ht="30.6" customHeight="1" x14ac:dyDescent="0.25">
      <c r="A14" s="132"/>
      <c r="B14" s="907">
        <v>8</v>
      </c>
      <c r="C14" s="165" t="s">
        <v>112</v>
      </c>
      <c r="D14" s="333"/>
      <c r="E14" s="1020" t="s">
        <v>542</v>
      </c>
      <c r="F14" s="1015"/>
      <c r="G14" s="1016"/>
      <c r="H14" s="1016"/>
      <c r="I14" s="1059"/>
      <c r="J14" s="10"/>
    </row>
    <row r="15" spans="1:10" ht="26.45" x14ac:dyDescent="0.25">
      <c r="A15" s="132"/>
      <c r="B15" s="907">
        <v>9</v>
      </c>
      <c r="C15" s="165" t="s">
        <v>113</v>
      </c>
      <c r="D15" s="333"/>
      <c r="E15" s="1020" t="s">
        <v>542</v>
      </c>
      <c r="F15" s="1015"/>
      <c r="G15" s="1016"/>
      <c r="H15" s="1016"/>
      <c r="I15" s="1059"/>
      <c r="J15" s="10"/>
    </row>
    <row r="16" spans="1:10" ht="81" customHeight="1" x14ac:dyDescent="0.25">
      <c r="A16" s="132"/>
      <c r="B16" s="907">
        <v>10</v>
      </c>
      <c r="C16" s="170" t="s">
        <v>175</v>
      </c>
      <c r="D16" s="19"/>
      <c r="E16" s="1020" t="s">
        <v>540</v>
      </c>
      <c r="F16" s="1015"/>
      <c r="G16" s="1016"/>
      <c r="H16" s="1016"/>
      <c r="I16" s="1059"/>
      <c r="J16" s="10"/>
    </row>
    <row r="17" spans="1:10" ht="15.6" hidden="1" customHeight="1" outlineLevel="1" x14ac:dyDescent="0.25">
      <c r="A17" s="1012" t="s">
        <v>415</v>
      </c>
      <c r="B17" s="10"/>
      <c r="C17" s="168"/>
      <c r="D17" s="333"/>
      <c r="E17" s="1022"/>
      <c r="F17" s="1003"/>
      <c r="G17" s="1003"/>
      <c r="H17" s="1003"/>
      <c r="I17" s="792"/>
      <c r="J17" s="10"/>
    </row>
    <row r="18" spans="1:10" ht="39.6" hidden="1" customHeight="1" outlineLevel="1" x14ac:dyDescent="0.25">
      <c r="A18" s="132"/>
      <c r="B18" s="907" t="s">
        <v>340</v>
      </c>
      <c r="C18" s="170" t="s">
        <v>1089</v>
      </c>
      <c r="D18" s="333"/>
      <c r="E18" s="1020" t="s">
        <v>541</v>
      </c>
      <c r="F18" s="1015"/>
      <c r="G18" s="1016"/>
      <c r="H18" s="1016"/>
      <c r="I18" s="1059"/>
      <c r="J18" s="10"/>
    </row>
    <row r="19" spans="1:10" ht="13.15" hidden="1" outlineLevel="1" x14ac:dyDescent="0.25">
      <c r="A19" s="1013" t="s">
        <v>416</v>
      </c>
      <c r="B19" s="10"/>
      <c r="C19" s="168"/>
      <c r="D19" s="19"/>
      <c r="E19" s="169"/>
      <c r="F19" s="998"/>
      <c r="G19" s="998"/>
      <c r="H19" s="998"/>
      <c r="I19" s="336"/>
      <c r="J19" s="10"/>
    </row>
    <row r="20" spans="1:10" ht="63" hidden="1" customHeight="1" outlineLevel="1" x14ac:dyDescent="0.25">
      <c r="A20" s="132"/>
      <c r="B20" s="907" t="s">
        <v>339</v>
      </c>
      <c r="C20" s="170" t="s">
        <v>341</v>
      </c>
      <c r="D20" s="19"/>
      <c r="E20" s="1020" t="s">
        <v>543</v>
      </c>
      <c r="F20" s="1015"/>
      <c r="G20" s="1016"/>
      <c r="H20" s="1016"/>
      <c r="I20" s="1059"/>
      <c r="J20" s="10"/>
    </row>
    <row r="21" spans="1:10" ht="26.45" hidden="1" outlineLevel="1" x14ac:dyDescent="0.25">
      <c r="A21" s="132"/>
      <c r="B21" s="907" t="s">
        <v>639</v>
      </c>
      <c r="C21" s="170" t="s">
        <v>1211</v>
      </c>
      <c r="D21" s="19"/>
      <c r="E21" s="1020" t="s">
        <v>544</v>
      </c>
      <c r="F21" s="1015"/>
      <c r="G21" s="1016"/>
      <c r="H21" s="1016"/>
      <c r="I21" s="1059"/>
      <c r="J21" s="10"/>
    </row>
    <row r="22" spans="1:10" s="34" customFormat="1" ht="6.75" customHeight="1" collapsed="1" x14ac:dyDescent="0.15">
      <c r="A22" s="136"/>
      <c r="B22" s="15"/>
      <c r="C22" s="167"/>
      <c r="D22" s="19"/>
      <c r="E22" s="169"/>
      <c r="F22" s="998"/>
      <c r="G22" s="998"/>
      <c r="H22" s="998"/>
      <c r="I22" s="336"/>
      <c r="J22" s="16"/>
    </row>
    <row r="23" spans="1:10" ht="18" customHeight="1" x14ac:dyDescent="0.25">
      <c r="A23" s="132"/>
      <c r="B23" s="14" t="s">
        <v>7</v>
      </c>
      <c r="C23" s="331"/>
      <c r="D23" s="19"/>
      <c r="E23" s="169"/>
      <c r="F23" s="998"/>
      <c r="G23" s="998"/>
      <c r="H23" s="998"/>
      <c r="I23" s="336"/>
      <c r="J23" s="10"/>
    </row>
    <row r="24" spans="1:10" ht="36.6" customHeight="1" x14ac:dyDescent="0.25">
      <c r="A24" s="132"/>
      <c r="B24" s="908">
        <v>11</v>
      </c>
      <c r="C24" s="331" t="s">
        <v>327</v>
      </c>
      <c r="D24" s="19"/>
      <c r="E24" s="1021" t="s">
        <v>540</v>
      </c>
      <c r="F24" s="1017"/>
      <c r="G24" s="1018"/>
      <c r="H24" s="1018"/>
      <c r="I24" s="1060"/>
      <c r="J24" s="10"/>
    </row>
    <row r="25" spans="1:10" ht="70.900000000000006" customHeight="1" x14ac:dyDescent="0.25">
      <c r="A25" s="132"/>
      <c r="B25" s="907">
        <v>12</v>
      </c>
      <c r="C25" s="169" t="s">
        <v>418</v>
      </c>
      <c r="D25" s="19"/>
      <c r="E25" s="1020" t="s">
        <v>540</v>
      </c>
      <c r="F25" s="1032"/>
      <c r="G25" s="1033"/>
      <c r="H25" s="1033"/>
      <c r="I25" s="1061"/>
      <c r="J25" s="10"/>
    </row>
    <row r="26" spans="1:10" ht="69.599999999999994" customHeight="1" x14ac:dyDescent="0.25">
      <c r="A26" s="132"/>
      <c r="B26" s="908">
        <v>13</v>
      </c>
      <c r="C26" s="169" t="s">
        <v>649</v>
      </c>
      <c r="D26" s="19"/>
      <c r="E26" s="1020" t="s">
        <v>540</v>
      </c>
      <c r="F26" s="1015"/>
      <c r="G26" s="1016"/>
      <c r="H26" s="1016"/>
      <c r="I26" s="1059"/>
      <c r="J26" s="10"/>
    </row>
    <row r="27" spans="1:10" ht="18.600000000000001" customHeight="1" x14ac:dyDescent="0.25">
      <c r="A27" s="132"/>
      <c r="B27" s="907">
        <v>14</v>
      </c>
      <c r="C27" s="169" t="s">
        <v>331</v>
      </c>
      <c r="D27" s="19"/>
      <c r="E27" s="1020" t="s">
        <v>540</v>
      </c>
      <c r="F27" s="1032"/>
      <c r="G27" s="1033"/>
      <c r="H27" s="1033"/>
      <c r="I27" s="1061"/>
      <c r="J27" s="10"/>
    </row>
    <row r="28" spans="1:10" s="34" customFormat="1" ht="5.45" x14ac:dyDescent="0.15">
      <c r="A28" s="136"/>
      <c r="B28" s="181"/>
      <c r="C28" s="178"/>
      <c r="D28" s="364"/>
      <c r="E28" s="1023"/>
      <c r="F28" s="959"/>
      <c r="G28" s="959"/>
      <c r="H28" s="959"/>
      <c r="I28" s="366"/>
      <c r="J28" s="16"/>
    </row>
    <row r="29" spans="1:10" s="764" customFormat="1" ht="13.9" x14ac:dyDescent="0.25">
      <c r="A29" s="756"/>
      <c r="B29" s="14" t="s">
        <v>788</v>
      </c>
      <c r="C29" s="757"/>
      <c r="D29" s="761"/>
      <c r="E29" s="1024"/>
      <c r="F29" s="1000"/>
      <c r="G29" s="1000"/>
      <c r="H29" s="1000"/>
      <c r="I29" s="763"/>
      <c r="J29" s="1052"/>
    </row>
    <row r="30" spans="1:10" s="764" customFormat="1" ht="75" customHeight="1" x14ac:dyDescent="0.2">
      <c r="A30" s="756"/>
      <c r="B30" s="907">
        <v>15</v>
      </c>
      <c r="C30" s="785" t="s">
        <v>822</v>
      </c>
      <c r="D30" s="19"/>
      <c r="E30" s="1021" t="s">
        <v>540</v>
      </c>
      <c r="F30" s="1017"/>
      <c r="G30" s="1018"/>
      <c r="H30" s="1018"/>
      <c r="I30" s="1060"/>
      <c r="J30" s="1052"/>
    </row>
    <row r="31" spans="1:10" s="34" customFormat="1" ht="5.45" x14ac:dyDescent="0.15">
      <c r="A31" s="136"/>
      <c r="B31" s="181"/>
      <c r="C31" s="178"/>
      <c r="D31" s="364"/>
      <c r="E31" s="1023"/>
      <c r="F31" s="959"/>
      <c r="G31" s="959"/>
      <c r="H31" s="959"/>
      <c r="I31" s="366"/>
      <c r="J31" s="16"/>
    </row>
    <row r="32" spans="1:10" ht="13.15" x14ac:dyDescent="0.25">
      <c r="A32" s="132"/>
      <c r="B32" s="14" t="s">
        <v>1003</v>
      </c>
      <c r="C32" s="21"/>
      <c r="D32" s="18"/>
      <c r="E32" s="173"/>
      <c r="F32" s="324"/>
      <c r="G32" s="324"/>
      <c r="H32" s="324"/>
      <c r="I32" s="345"/>
      <c r="J32" s="10"/>
    </row>
    <row r="33" spans="1:10" ht="30" customHeight="1" x14ac:dyDescent="0.25">
      <c r="A33" s="132"/>
      <c r="B33" s="907">
        <v>16</v>
      </c>
      <c r="C33" s="169" t="s">
        <v>802</v>
      </c>
      <c r="D33" s="18"/>
      <c r="E33" s="1025" t="s">
        <v>540</v>
      </c>
      <c r="F33" s="1015"/>
      <c r="G33" s="1016"/>
      <c r="H33" s="1016"/>
      <c r="I33" s="1059"/>
      <c r="J33" s="10"/>
    </row>
    <row r="34" spans="1:10" s="34" customFormat="1" ht="5.45" x14ac:dyDescent="0.15">
      <c r="A34" s="136"/>
      <c r="B34" s="181"/>
      <c r="C34" s="178"/>
      <c r="D34" s="364"/>
      <c r="E34" s="1023"/>
      <c r="F34" s="959"/>
      <c r="G34" s="959"/>
      <c r="H34" s="959"/>
      <c r="I34" s="366"/>
      <c r="J34" s="16"/>
    </row>
    <row r="35" spans="1:10" ht="13.15" x14ac:dyDescent="0.25">
      <c r="A35" s="132"/>
      <c r="B35" s="14" t="s">
        <v>204</v>
      </c>
      <c r="C35" s="331"/>
      <c r="D35" s="19"/>
      <c r="E35" s="169"/>
      <c r="F35" s="998"/>
      <c r="G35" s="998"/>
      <c r="H35" s="998"/>
      <c r="I35" s="336"/>
      <c r="J35" s="10"/>
    </row>
    <row r="36" spans="1:10" ht="23.45" customHeight="1" x14ac:dyDescent="0.25">
      <c r="A36" s="132"/>
      <c r="B36" s="907">
        <v>17</v>
      </c>
      <c r="C36" s="331" t="s">
        <v>180</v>
      </c>
      <c r="D36" s="19"/>
      <c r="E36" s="1025" t="s">
        <v>540</v>
      </c>
      <c r="F36" s="1034"/>
      <c r="G36" s="1035"/>
      <c r="H36" s="1035"/>
      <c r="I36" s="1062"/>
      <c r="J36" s="10"/>
    </row>
    <row r="37" spans="1:10" ht="13.35" hidden="1" customHeight="1" outlineLevel="1" x14ac:dyDescent="0.25">
      <c r="A37" s="132"/>
      <c r="B37" s="909" t="s">
        <v>845</v>
      </c>
      <c r="C37" s="331" t="s">
        <v>335</v>
      </c>
      <c r="D37" s="19"/>
      <c r="E37" s="1026" t="s">
        <v>540</v>
      </c>
      <c r="F37" s="1036"/>
      <c r="G37" s="1037"/>
      <c r="H37" s="1037"/>
      <c r="I37" s="1063"/>
      <c r="J37" s="10"/>
    </row>
    <row r="38" spans="1:10" s="330" customFormat="1" ht="17.45" hidden="1" customHeight="1" outlineLevel="1" x14ac:dyDescent="0.3">
      <c r="A38" s="327"/>
      <c r="B38" s="909" t="s">
        <v>846</v>
      </c>
      <c r="C38" s="331" t="s">
        <v>429</v>
      </c>
      <c r="D38" s="19"/>
      <c r="E38" s="1026" t="s">
        <v>540</v>
      </c>
      <c r="F38" s="1038"/>
      <c r="G38" s="1039"/>
      <c r="H38" s="1039"/>
      <c r="I38" s="1064"/>
      <c r="J38" s="19"/>
    </row>
    <row r="39" spans="1:10" ht="17.45" hidden="1" customHeight="1" outlineLevel="1" x14ac:dyDescent="0.25">
      <c r="A39" s="132"/>
      <c r="B39" s="909" t="s">
        <v>847</v>
      </c>
      <c r="C39" s="331" t="s">
        <v>425</v>
      </c>
      <c r="D39" s="19"/>
      <c r="E39" s="1026" t="s">
        <v>540</v>
      </c>
      <c r="F39" s="1036"/>
      <c r="G39" s="1037"/>
      <c r="H39" s="1037"/>
      <c r="I39" s="1063"/>
      <c r="J39" s="10"/>
    </row>
    <row r="40" spans="1:10" ht="18.600000000000001" hidden="1" customHeight="1" outlineLevel="1" x14ac:dyDescent="0.25">
      <c r="A40" s="132"/>
      <c r="B40" s="909" t="s">
        <v>848</v>
      </c>
      <c r="C40" s="331" t="s">
        <v>870</v>
      </c>
      <c r="D40" s="19"/>
      <c r="E40" s="1026" t="s">
        <v>540</v>
      </c>
      <c r="F40" s="1038"/>
      <c r="G40" s="1039"/>
      <c r="H40" s="1039"/>
      <c r="I40" s="1064"/>
      <c r="J40" s="10"/>
    </row>
    <row r="41" spans="1:10" ht="17.45" hidden="1" customHeight="1" outlineLevel="1" x14ac:dyDescent="0.25">
      <c r="A41" s="132"/>
      <c r="B41" s="909" t="s">
        <v>849</v>
      </c>
      <c r="C41" s="331" t="s">
        <v>492</v>
      </c>
      <c r="D41" s="19"/>
      <c r="E41" s="1026" t="s">
        <v>540</v>
      </c>
      <c r="F41" s="1036"/>
      <c r="G41" s="1037"/>
      <c r="H41" s="1037"/>
      <c r="I41" s="1063"/>
      <c r="J41" s="10"/>
    </row>
    <row r="42" spans="1:10" ht="17.45" hidden="1" customHeight="1" outlineLevel="1" x14ac:dyDescent="0.25">
      <c r="A42" s="132"/>
      <c r="B42" s="909" t="s">
        <v>850</v>
      </c>
      <c r="C42" s="331" t="s">
        <v>493</v>
      </c>
      <c r="D42" s="19"/>
      <c r="E42" s="1026" t="s">
        <v>540</v>
      </c>
      <c r="F42" s="1040"/>
      <c r="G42" s="1041"/>
      <c r="H42" s="1041"/>
      <c r="I42" s="1065"/>
      <c r="J42" s="10"/>
    </row>
    <row r="43" spans="1:10" s="34" customFormat="1" ht="7.15" customHeight="1" collapsed="1" x14ac:dyDescent="0.15">
      <c r="A43" s="136"/>
      <c r="B43" s="15"/>
      <c r="C43" s="167"/>
      <c r="D43" s="15"/>
      <c r="E43" s="240"/>
      <c r="F43" s="999"/>
      <c r="G43" s="999"/>
      <c r="H43" s="999"/>
      <c r="I43" s="352"/>
      <c r="J43" s="16"/>
    </row>
    <row r="44" spans="1:10" ht="13.15" x14ac:dyDescent="0.25">
      <c r="A44" s="132"/>
      <c r="B44" s="14" t="s">
        <v>133</v>
      </c>
      <c r="C44" s="331"/>
      <c r="D44" s="19"/>
      <c r="E44" s="169"/>
      <c r="F44" s="998"/>
      <c r="G44" s="998"/>
      <c r="H44" s="998"/>
      <c r="I44" s="336"/>
      <c r="J44" s="10"/>
    </row>
    <row r="45" spans="1:10" s="135" customFormat="1" ht="207.6" customHeight="1" x14ac:dyDescent="0.2">
      <c r="A45" s="134"/>
      <c r="B45" s="908">
        <v>18</v>
      </c>
      <c r="C45" s="876" t="s">
        <v>929</v>
      </c>
      <c r="D45" s="18"/>
      <c r="E45" s="173"/>
      <c r="F45" s="1017"/>
      <c r="G45" s="1018"/>
      <c r="H45" s="1018"/>
      <c r="I45" s="1060"/>
      <c r="J45" s="1053"/>
    </row>
    <row r="46" spans="1:10" ht="38.25" x14ac:dyDescent="0.2">
      <c r="A46" s="132"/>
      <c r="B46" s="907">
        <v>19</v>
      </c>
      <c r="C46" s="331" t="s">
        <v>176</v>
      </c>
      <c r="D46" s="19"/>
      <c r="E46" s="1025" t="s">
        <v>401</v>
      </c>
      <c r="F46" s="1015"/>
      <c r="G46" s="1016"/>
      <c r="H46" s="1016"/>
      <c r="I46" s="1059"/>
      <c r="J46" s="10"/>
    </row>
    <row r="47" spans="1:10" s="34" customFormat="1" ht="6" x14ac:dyDescent="0.15">
      <c r="A47" s="136"/>
      <c r="B47" s="15"/>
      <c r="C47" s="167"/>
      <c r="D47" s="15"/>
      <c r="E47" s="240"/>
      <c r="F47" s="999"/>
      <c r="G47" s="999"/>
      <c r="H47" s="999"/>
      <c r="I47" s="352"/>
      <c r="J47" s="16"/>
    </row>
    <row r="48" spans="1:10" x14ac:dyDescent="0.2">
      <c r="A48" s="132"/>
      <c r="B48" s="14" t="s">
        <v>12</v>
      </c>
      <c r="C48" s="331"/>
      <c r="D48" s="19"/>
      <c r="E48" s="169"/>
      <c r="F48" s="998"/>
      <c r="G48" s="998"/>
      <c r="H48" s="998"/>
      <c r="I48" s="336"/>
      <c r="J48" s="10"/>
    </row>
    <row r="49" spans="1:10" s="135" customFormat="1" ht="217.9" customHeight="1" x14ac:dyDescent="0.2">
      <c r="A49" s="134"/>
      <c r="B49" s="908">
        <v>20</v>
      </c>
      <c r="C49" s="876" t="s">
        <v>930</v>
      </c>
      <c r="D49" s="18"/>
      <c r="E49" s="173"/>
      <c r="F49" s="1017"/>
      <c r="G49" s="1018"/>
      <c r="H49" s="1018"/>
      <c r="I49" s="1060"/>
      <c r="J49" s="1053"/>
    </row>
    <row r="50" spans="1:10" ht="38.25" x14ac:dyDescent="0.2">
      <c r="A50" s="132"/>
      <c r="B50" s="907">
        <v>21</v>
      </c>
      <c r="C50" s="331" t="s">
        <v>13</v>
      </c>
      <c r="D50" s="19"/>
      <c r="E50" s="1025" t="s">
        <v>401</v>
      </c>
      <c r="F50" s="1034"/>
      <c r="G50" s="1035"/>
      <c r="H50" s="1035"/>
      <c r="I50" s="1062"/>
      <c r="J50" s="10"/>
    </row>
    <row r="51" spans="1:10" ht="25.5" x14ac:dyDescent="0.2">
      <c r="A51" s="132"/>
      <c r="B51" s="907">
        <v>22</v>
      </c>
      <c r="C51" s="331" t="s">
        <v>469</v>
      </c>
      <c r="D51" s="19"/>
      <c r="E51" s="1025" t="s">
        <v>545</v>
      </c>
      <c r="F51" s="1015"/>
      <c r="G51" s="1016"/>
      <c r="H51" s="1016"/>
      <c r="I51" s="1059"/>
      <c r="J51" s="10"/>
    </row>
    <row r="52" spans="1:10" ht="25.5" x14ac:dyDescent="0.2">
      <c r="A52" s="132"/>
      <c r="B52" s="907" t="s">
        <v>456</v>
      </c>
      <c r="C52" s="331" t="s">
        <v>470</v>
      </c>
      <c r="D52" s="19"/>
      <c r="E52" s="1025" t="s">
        <v>546</v>
      </c>
      <c r="F52" s="1032"/>
      <c r="G52" s="1033"/>
      <c r="H52" s="1033"/>
      <c r="I52" s="1061"/>
      <c r="J52" s="10"/>
    </row>
    <row r="53" spans="1:10" s="34" customFormat="1" ht="6" x14ac:dyDescent="0.15">
      <c r="A53" s="136"/>
      <c r="B53" s="15"/>
      <c r="C53" s="167"/>
      <c r="D53" s="15"/>
      <c r="E53" s="240"/>
      <c r="F53" s="999"/>
      <c r="G53" s="999"/>
      <c r="H53" s="999"/>
      <c r="I53" s="352"/>
      <c r="J53" s="16"/>
    </row>
    <row r="54" spans="1:10" x14ac:dyDescent="0.2">
      <c r="A54" s="132"/>
      <c r="B54" s="14" t="s">
        <v>616</v>
      </c>
      <c r="C54" s="331"/>
      <c r="D54" s="19"/>
      <c r="E54" s="169"/>
      <c r="F54" s="998"/>
      <c r="G54" s="998"/>
      <c r="H54" s="998"/>
      <c r="I54" s="336"/>
      <c r="J54" s="10"/>
    </row>
    <row r="55" spans="1:10" x14ac:dyDescent="0.2">
      <c r="A55" s="132"/>
      <c r="B55" s="490" t="s">
        <v>498</v>
      </c>
      <c r="C55" s="174" t="s">
        <v>617</v>
      </c>
      <c r="D55" s="19"/>
      <c r="E55" s="169"/>
      <c r="F55" s="998"/>
      <c r="G55" s="998"/>
      <c r="H55" s="998"/>
      <c r="I55" s="336"/>
      <c r="J55" s="10"/>
    </row>
    <row r="56" spans="1:10" ht="40.15" customHeight="1" x14ac:dyDescent="0.2">
      <c r="A56" s="132"/>
      <c r="B56" s="1146">
        <v>23</v>
      </c>
      <c r="C56" s="1007" t="s">
        <v>389</v>
      </c>
      <c r="D56" s="19"/>
      <c r="E56" s="1027" t="s">
        <v>328</v>
      </c>
      <c r="F56" s="1017"/>
      <c r="G56" s="1018"/>
      <c r="H56" s="1018"/>
      <c r="I56" s="1060"/>
      <c r="J56" s="10"/>
    </row>
    <row r="57" spans="1:10" ht="40.15" customHeight="1" x14ac:dyDescent="0.2">
      <c r="A57" s="132"/>
      <c r="B57" s="1147"/>
      <c r="C57" s="1007" t="s">
        <v>390</v>
      </c>
      <c r="D57" s="19"/>
      <c r="E57" s="1027" t="s">
        <v>328</v>
      </c>
      <c r="F57" s="1017"/>
      <c r="G57" s="1018"/>
      <c r="H57" s="1018"/>
      <c r="I57" s="1060"/>
      <c r="J57" s="10"/>
    </row>
    <row r="58" spans="1:10" ht="40.15" customHeight="1" x14ac:dyDescent="0.2">
      <c r="A58" s="132"/>
      <c r="B58" s="1147"/>
      <c r="C58" s="1007" t="s">
        <v>391</v>
      </c>
      <c r="D58" s="19"/>
      <c r="E58" s="1027" t="s">
        <v>328</v>
      </c>
      <c r="F58" s="1017"/>
      <c r="G58" s="1018"/>
      <c r="H58" s="1018"/>
      <c r="I58" s="1060"/>
      <c r="J58" s="10"/>
    </row>
    <row r="59" spans="1:10" ht="40.15" customHeight="1" x14ac:dyDescent="0.2">
      <c r="A59" s="132"/>
      <c r="B59" s="1147"/>
      <c r="C59" s="1007" t="s">
        <v>392</v>
      </c>
      <c r="D59" s="19"/>
      <c r="E59" s="1027" t="s">
        <v>328</v>
      </c>
      <c r="F59" s="1017"/>
      <c r="G59" s="1018"/>
      <c r="H59" s="1018"/>
      <c r="I59" s="1060"/>
      <c r="J59" s="10"/>
    </row>
    <row r="60" spans="1:10" ht="40.15" customHeight="1" x14ac:dyDescent="0.2">
      <c r="A60" s="132"/>
      <c r="B60" s="1147"/>
      <c r="C60" s="1007" t="s">
        <v>388</v>
      </c>
      <c r="D60" s="19"/>
      <c r="E60" s="1027" t="s">
        <v>328</v>
      </c>
      <c r="F60" s="1017"/>
      <c r="G60" s="1018"/>
      <c r="H60" s="1018"/>
      <c r="I60" s="1060"/>
      <c r="J60" s="10"/>
    </row>
    <row r="61" spans="1:10" ht="40.15" customHeight="1" x14ac:dyDescent="0.2">
      <c r="A61" s="132"/>
      <c r="B61" s="1147"/>
      <c r="C61" s="1007" t="s">
        <v>685</v>
      </c>
      <c r="D61" s="19"/>
      <c r="E61" s="1027" t="s">
        <v>328</v>
      </c>
      <c r="F61" s="1017"/>
      <c r="G61" s="1018"/>
      <c r="H61" s="1018"/>
      <c r="I61" s="1060"/>
      <c r="J61" s="10"/>
    </row>
    <row r="62" spans="1:10" ht="40.15" customHeight="1" x14ac:dyDescent="0.2">
      <c r="A62" s="132"/>
      <c r="B62" s="1147"/>
      <c r="C62" s="1007" t="s">
        <v>427</v>
      </c>
      <c r="D62" s="19"/>
      <c r="E62" s="1027" t="s">
        <v>328</v>
      </c>
      <c r="F62" s="1042"/>
      <c r="G62" s="1043"/>
      <c r="H62" s="1043"/>
      <c r="I62" s="1066"/>
      <c r="J62" s="10"/>
    </row>
    <row r="63" spans="1:10" ht="40.15" customHeight="1" x14ac:dyDescent="0.2">
      <c r="A63" s="132"/>
      <c r="B63" s="1147"/>
      <c r="C63" s="1007" t="s">
        <v>354</v>
      </c>
      <c r="D63" s="19"/>
      <c r="E63" s="1027" t="s">
        <v>328</v>
      </c>
      <c r="F63" s="1017"/>
      <c r="G63" s="1018"/>
      <c r="H63" s="1018"/>
      <c r="I63" s="1060"/>
      <c r="J63" s="10"/>
    </row>
    <row r="64" spans="1:10" ht="40.15" customHeight="1" x14ac:dyDescent="0.2">
      <c r="A64" s="132"/>
      <c r="B64" s="1148"/>
      <c r="C64" s="1007" t="s">
        <v>192</v>
      </c>
      <c r="D64" s="19"/>
      <c r="E64" s="1027" t="s">
        <v>328</v>
      </c>
      <c r="F64" s="1044"/>
      <c r="G64" s="1045"/>
      <c r="H64" s="1045"/>
      <c r="I64" s="1067"/>
      <c r="J64" s="10"/>
    </row>
    <row r="65" spans="1:10" s="34" customFormat="1" ht="6" x14ac:dyDescent="0.15">
      <c r="A65" s="136"/>
      <c r="B65" s="15"/>
      <c r="C65" s="167"/>
      <c r="D65" s="15"/>
      <c r="E65" s="240"/>
      <c r="F65" s="999"/>
      <c r="G65" s="999"/>
      <c r="H65" s="999"/>
      <c r="I65" s="352"/>
      <c r="J65" s="16"/>
    </row>
    <row r="66" spans="1:10" s="34" customFormat="1" ht="6" x14ac:dyDescent="0.15">
      <c r="A66" s="136"/>
      <c r="B66" s="15"/>
      <c r="C66" s="182"/>
      <c r="D66" s="15"/>
      <c r="E66" s="240"/>
      <c r="F66" s="999"/>
      <c r="G66" s="999"/>
      <c r="H66" s="999"/>
      <c r="I66" s="352"/>
      <c r="J66" s="16"/>
    </row>
    <row r="67" spans="1:10" x14ac:dyDescent="0.2">
      <c r="A67" s="132"/>
      <c r="B67" s="491" t="s">
        <v>499</v>
      </c>
      <c r="C67" s="176" t="s">
        <v>500</v>
      </c>
      <c r="D67" s="19"/>
      <c r="E67" s="169"/>
      <c r="F67" s="998"/>
      <c r="G67" s="998"/>
      <c r="H67" s="998"/>
      <c r="I67" s="336"/>
      <c r="J67" s="10"/>
    </row>
    <row r="68" spans="1:10" ht="63" customHeight="1" x14ac:dyDescent="0.2">
      <c r="A68" s="132"/>
      <c r="B68" s="908">
        <v>24</v>
      </c>
      <c r="C68" s="331" t="s">
        <v>697</v>
      </c>
      <c r="D68" s="19"/>
      <c r="E68" s="1027" t="s">
        <v>328</v>
      </c>
      <c r="F68" s="1017"/>
      <c r="G68" s="1018"/>
      <c r="H68" s="1018"/>
      <c r="I68" s="1060"/>
      <c r="J68" s="10"/>
    </row>
    <row r="69" spans="1:10" ht="47.45" hidden="1" customHeight="1" outlineLevel="1" x14ac:dyDescent="0.25">
      <c r="A69" s="132"/>
      <c r="B69" s="907" t="s">
        <v>462</v>
      </c>
      <c r="C69" s="331" t="s">
        <v>698</v>
      </c>
      <c r="D69" s="19"/>
      <c r="E69" s="1025" t="s">
        <v>547</v>
      </c>
      <c r="F69" s="1015"/>
      <c r="G69" s="1016"/>
      <c r="H69" s="1016"/>
      <c r="I69" s="1059"/>
      <c r="J69" s="10"/>
    </row>
    <row r="70" spans="1:10" ht="26.45" hidden="1" outlineLevel="1" x14ac:dyDescent="0.25">
      <c r="A70" s="132"/>
      <c r="B70" s="907" t="s">
        <v>526</v>
      </c>
      <c r="C70" s="400" t="s">
        <v>702</v>
      </c>
      <c r="D70" s="19"/>
      <c r="E70" s="1025" t="s">
        <v>547</v>
      </c>
      <c r="F70" s="1015"/>
      <c r="G70" s="1016"/>
      <c r="H70" s="1016"/>
      <c r="I70" s="1059"/>
      <c r="J70" s="10"/>
    </row>
    <row r="71" spans="1:10" ht="60" hidden="1" customHeight="1" outlineLevel="1" x14ac:dyDescent="0.25">
      <c r="A71" s="132"/>
      <c r="B71" s="907" t="s">
        <v>530</v>
      </c>
      <c r="C71" s="400" t="s">
        <v>438</v>
      </c>
      <c r="D71" s="19"/>
      <c r="E71" s="1025" t="s">
        <v>547</v>
      </c>
      <c r="F71" s="1015"/>
      <c r="G71" s="1016"/>
      <c r="H71" s="1016"/>
      <c r="I71" s="1059"/>
      <c r="J71" s="10"/>
    </row>
    <row r="72" spans="1:10" ht="26.45" hidden="1" outlineLevel="1" x14ac:dyDescent="0.25">
      <c r="A72" s="132"/>
      <c r="B72" s="907" t="s">
        <v>531</v>
      </c>
      <c r="C72" s="400" t="s">
        <v>703</v>
      </c>
      <c r="D72" s="19"/>
      <c r="E72" s="1025" t="s">
        <v>547</v>
      </c>
      <c r="F72" s="1015"/>
      <c r="G72" s="1016"/>
      <c r="H72" s="1016"/>
      <c r="I72" s="1059"/>
      <c r="J72" s="10"/>
    </row>
    <row r="73" spans="1:10" ht="26.45" hidden="1" outlineLevel="1" x14ac:dyDescent="0.25">
      <c r="A73" s="132"/>
      <c r="B73" s="907" t="s">
        <v>532</v>
      </c>
      <c r="C73" s="400" t="s">
        <v>439</v>
      </c>
      <c r="D73" s="19"/>
      <c r="E73" s="1025" t="s">
        <v>547</v>
      </c>
      <c r="F73" s="1015"/>
      <c r="G73" s="1016"/>
      <c r="H73" s="1016"/>
      <c r="I73" s="1059"/>
      <c r="J73" s="10"/>
    </row>
    <row r="74" spans="1:10" s="34" customFormat="1" ht="6" collapsed="1" x14ac:dyDescent="0.15">
      <c r="A74" s="136"/>
      <c r="B74" s="15"/>
      <c r="C74" s="182"/>
      <c r="D74" s="15"/>
      <c r="E74" s="240"/>
      <c r="F74" s="999"/>
      <c r="G74" s="999"/>
      <c r="H74" s="999"/>
      <c r="I74" s="352"/>
      <c r="J74" s="16"/>
    </row>
    <row r="75" spans="1:10" s="137" customFormat="1" x14ac:dyDescent="0.2">
      <c r="A75" s="160"/>
      <c r="B75" s="492" t="s">
        <v>520</v>
      </c>
      <c r="C75" s="176" t="s">
        <v>527</v>
      </c>
      <c r="D75" s="333"/>
      <c r="E75" s="1022"/>
      <c r="F75" s="1003"/>
      <c r="G75" s="1003"/>
      <c r="H75" s="1003"/>
      <c r="I75" s="792"/>
      <c r="J75" s="1054"/>
    </row>
    <row r="76" spans="1:10" ht="25.5" x14ac:dyDescent="0.2">
      <c r="A76" s="132"/>
      <c r="B76" s="907">
        <v>25</v>
      </c>
      <c r="C76" s="400" t="s">
        <v>696</v>
      </c>
      <c r="D76" s="19"/>
      <c r="E76" s="1025" t="s">
        <v>548</v>
      </c>
      <c r="F76" s="1034"/>
      <c r="G76" s="1035"/>
      <c r="H76" s="1035"/>
      <c r="I76" s="1062"/>
      <c r="J76" s="10"/>
    </row>
    <row r="77" spans="1:10" ht="25.5" x14ac:dyDescent="0.2">
      <c r="A77" s="132"/>
      <c r="B77" s="907" t="s">
        <v>851</v>
      </c>
      <c r="C77" s="400" t="s">
        <v>704</v>
      </c>
      <c r="D77" s="19"/>
      <c r="E77" s="1025" t="s">
        <v>548</v>
      </c>
      <c r="F77" s="1015"/>
      <c r="G77" s="1016"/>
      <c r="H77" s="1016"/>
      <c r="I77" s="1059"/>
      <c r="J77" s="10"/>
    </row>
    <row r="78" spans="1:10" ht="25.5" x14ac:dyDescent="0.2">
      <c r="A78" s="132"/>
      <c r="B78" s="907" t="s">
        <v>852</v>
      </c>
      <c r="C78" s="400" t="s">
        <v>534</v>
      </c>
      <c r="D78" s="19"/>
      <c r="E78" s="1025" t="s">
        <v>548</v>
      </c>
      <c r="F78" s="1046"/>
      <c r="G78" s="1047"/>
      <c r="H78" s="1047"/>
      <c r="I78" s="1068"/>
      <c r="J78" s="10"/>
    </row>
    <row r="79" spans="1:10" ht="25.5" x14ac:dyDescent="0.2">
      <c r="A79" s="132"/>
      <c r="B79" s="907" t="s">
        <v>853</v>
      </c>
      <c r="C79" s="400" t="s">
        <v>705</v>
      </c>
      <c r="D79" s="19"/>
      <c r="E79" s="1025" t="s">
        <v>548</v>
      </c>
      <c r="F79" s="1015"/>
      <c r="G79" s="1016"/>
      <c r="H79" s="1016"/>
      <c r="I79" s="1059"/>
      <c r="J79" s="10"/>
    </row>
    <row r="80" spans="1:10" ht="25.5" x14ac:dyDescent="0.2">
      <c r="A80" s="132"/>
      <c r="B80" s="907" t="s">
        <v>854</v>
      </c>
      <c r="C80" s="400" t="s">
        <v>535</v>
      </c>
      <c r="D80" s="19"/>
      <c r="E80" s="1025" t="s">
        <v>548</v>
      </c>
      <c r="F80" s="1046"/>
      <c r="G80" s="1047"/>
      <c r="H80" s="1047"/>
      <c r="I80" s="1068"/>
      <c r="J80" s="10"/>
    </row>
    <row r="81" spans="1:10" ht="25.5" x14ac:dyDescent="0.2">
      <c r="A81" s="132"/>
      <c r="B81" s="907" t="s">
        <v>855</v>
      </c>
      <c r="C81" s="400" t="s">
        <v>706</v>
      </c>
      <c r="D81" s="19"/>
      <c r="E81" s="1025" t="s">
        <v>548</v>
      </c>
      <c r="F81" s="1015"/>
      <c r="G81" s="1016"/>
      <c r="H81" s="1016"/>
      <c r="I81" s="1059"/>
      <c r="J81" s="10"/>
    </row>
    <row r="82" spans="1:10" ht="25.5" x14ac:dyDescent="0.2">
      <c r="A82" s="132"/>
      <c r="B82" s="907" t="s">
        <v>856</v>
      </c>
      <c r="C82" s="400" t="s">
        <v>536</v>
      </c>
      <c r="D82" s="19"/>
      <c r="E82" s="1025" t="s">
        <v>548</v>
      </c>
      <c r="F82" s="1032"/>
      <c r="G82" s="1033"/>
      <c r="H82" s="1033"/>
      <c r="I82" s="1061"/>
      <c r="J82" s="10"/>
    </row>
    <row r="83" spans="1:10" s="34" customFormat="1" ht="6" x14ac:dyDescent="0.15">
      <c r="A83" s="136"/>
      <c r="B83" s="15"/>
      <c r="C83" s="571"/>
      <c r="D83" s="15"/>
      <c r="E83" s="240"/>
      <c r="F83" s="999"/>
      <c r="G83" s="999"/>
      <c r="H83" s="999"/>
      <c r="I83" s="352"/>
      <c r="J83" s="16"/>
    </row>
    <row r="84" spans="1:10" x14ac:dyDescent="0.2">
      <c r="A84" s="132"/>
      <c r="B84" s="490" t="s">
        <v>521</v>
      </c>
      <c r="C84" s="174" t="s">
        <v>942</v>
      </c>
      <c r="D84" s="19"/>
      <c r="E84" s="169"/>
      <c r="F84" s="998"/>
      <c r="G84" s="998"/>
      <c r="H84" s="998"/>
      <c r="I84" s="336"/>
      <c r="J84" s="10"/>
    </row>
    <row r="85" spans="1:10" ht="87.6" customHeight="1" x14ac:dyDescent="0.2">
      <c r="A85" s="132"/>
      <c r="B85" s="907">
        <v>26</v>
      </c>
      <c r="C85" s="405" t="s">
        <v>457</v>
      </c>
      <c r="D85" s="19"/>
      <c r="E85" s="1025" t="s">
        <v>402</v>
      </c>
      <c r="F85" s="1015"/>
      <c r="G85" s="1016"/>
      <c r="H85" s="1016"/>
      <c r="I85" s="1059"/>
      <c r="J85" s="10"/>
    </row>
    <row r="86" spans="1:10" ht="26.45" hidden="1" outlineLevel="1" x14ac:dyDescent="0.25">
      <c r="A86" s="132"/>
      <c r="B86" s="907" t="s">
        <v>857</v>
      </c>
      <c r="C86" s="400" t="s">
        <v>455</v>
      </c>
      <c r="D86" s="19"/>
      <c r="E86" s="1025" t="s">
        <v>402</v>
      </c>
      <c r="F86" s="1015"/>
      <c r="G86" s="1016"/>
      <c r="H86" s="1016"/>
      <c r="I86" s="1059"/>
      <c r="J86" s="10"/>
    </row>
    <row r="87" spans="1:10" ht="26.45" hidden="1" outlineLevel="1" x14ac:dyDescent="0.25">
      <c r="A87" s="132"/>
      <c r="B87" s="907" t="s">
        <v>858</v>
      </c>
      <c r="C87" s="405" t="s">
        <v>707</v>
      </c>
      <c r="D87" s="19"/>
      <c r="E87" s="1025" t="s">
        <v>402</v>
      </c>
      <c r="F87" s="1015"/>
      <c r="G87" s="1016"/>
      <c r="H87" s="1016"/>
      <c r="I87" s="1059"/>
      <c r="J87" s="10"/>
    </row>
    <row r="88" spans="1:10" ht="38.25" collapsed="1" x14ac:dyDescent="0.2">
      <c r="A88" s="132"/>
      <c r="B88" s="907" t="s">
        <v>859</v>
      </c>
      <c r="C88" s="405" t="s">
        <v>459</v>
      </c>
      <c r="D88" s="19"/>
      <c r="E88" s="1025" t="s">
        <v>402</v>
      </c>
      <c r="F88" s="1015"/>
      <c r="G88" s="1016"/>
      <c r="H88" s="1016"/>
      <c r="I88" s="1059"/>
      <c r="J88" s="10"/>
    </row>
    <row r="89" spans="1:10" ht="26.45" hidden="1" outlineLevel="1" x14ac:dyDescent="0.25">
      <c r="A89" s="132"/>
      <c r="B89" s="907" t="s">
        <v>860</v>
      </c>
      <c r="C89" s="405" t="s">
        <v>654</v>
      </c>
      <c r="D89" s="19"/>
      <c r="E89" s="1025" t="s">
        <v>402</v>
      </c>
      <c r="F89" s="1015"/>
      <c r="G89" s="1016"/>
      <c r="H89" s="1016"/>
      <c r="I89" s="1059"/>
      <c r="J89" s="10"/>
    </row>
    <row r="90" spans="1:10" ht="38.25" collapsed="1" x14ac:dyDescent="0.2">
      <c r="A90" s="132"/>
      <c r="B90" s="907" t="s">
        <v>871</v>
      </c>
      <c r="C90" s="400" t="s">
        <v>458</v>
      </c>
      <c r="D90" s="19"/>
      <c r="E90" s="1025" t="s">
        <v>402</v>
      </c>
      <c r="F90" s="1015"/>
      <c r="G90" s="1016"/>
      <c r="H90" s="1016"/>
      <c r="I90" s="1059"/>
      <c r="J90" s="10"/>
    </row>
    <row r="91" spans="1:10" ht="26.45" hidden="1" outlineLevel="1" x14ac:dyDescent="0.25">
      <c r="A91" s="132"/>
      <c r="B91" s="907" t="s">
        <v>948</v>
      </c>
      <c r="C91" s="400" t="s">
        <v>653</v>
      </c>
      <c r="D91" s="19"/>
      <c r="E91" s="1025" t="s">
        <v>402</v>
      </c>
      <c r="F91" s="1015"/>
      <c r="G91" s="1016"/>
      <c r="H91" s="1016"/>
      <c r="I91" s="1059"/>
      <c r="J91" s="10"/>
    </row>
    <row r="92" spans="1:10" s="34" customFormat="1" ht="6" collapsed="1" x14ac:dyDescent="0.15">
      <c r="A92" s="136"/>
      <c r="B92" s="15"/>
      <c r="C92" s="182"/>
      <c r="D92" s="15"/>
      <c r="E92" s="240"/>
      <c r="F92" s="999"/>
      <c r="G92" s="999"/>
      <c r="H92" s="999"/>
      <c r="I92" s="352"/>
      <c r="J92" s="16"/>
    </row>
    <row r="93" spans="1:10" x14ac:dyDescent="0.2">
      <c r="A93" s="132"/>
      <c r="B93" s="14" t="s">
        <v>134</v>
      </c>
      <c r="C93" s="331"/>
      <c r="D93" s="19"/>
      <c r="E93" s="169"/>
      <c r="F93" s="998"/>
      <c r="G93" s="998"/>
      <c r="H93" s="998"/>
      <c r="I93" s="336"/>
      <c r="J93" s="10"/>
    </row>
    <row r="94" spans="1:10" ht="43.15" customHeight="1" x14ac:dyDescent="0.2">
      <c r="A94" s="132"/>
      <c r="B94" s="907">
        <v>27</v>
      </c>
      <c r="C94" s="331" t="s">
        <v>453</v>
      </c>
      <c r="D94" s="19"/>
      <c r="E94" s="1025" t="s">
        <v>549</v>
      </c>
      <c r="F94" s="1015"/>
      <c r="G94" s="1016"/>
      <c r="H94" s="1016"/>
      <c r="I94" s="1059"/>
      <c r="J94" s="10"/>
    </row>
    <row r="95" spans="1:10" ht="39.6" customHeight="1" x14ac:dyDescent="0.2">
      <c r="A95" s="132"/>
      <c r="B95" s="907">
        <v>28</v>
      </c>
      <c r="C95" s="169" t="s">
        <v>403</v>
      </c>
      <c r="D95" s="19"/>
      <c r="E95" s="1025" t="s">
        <v>549</v>
      </c>
      <c r="F95" s="1015"/>
      <c r="G95" s="1016"/>
      <c r="H95" s="1016"/>
      <c r="I95" s="1059"/>
      <c r="J95" s="10"/>
    </row>
    <row r="96" spans="1:10" ht="13.15" hidden="1" outlineLevel="1" x14ac:dyDescent="0.25">
      <c r="A96" s="132"/>
      <c r="B96" s="909" t="s">
        <v>950</v>
      </c>
      <c r="C96" s="331" t="s">
        <v>903</v>
      </c>
      <c r="D96" s="19"/>
      <c r="E96" s="1025" t="s">
        <v>540</v>
      </c>
      <c r="F96" s="1015"/>
      <c r="G96" s="1016"/>
      <c r="H96" s="1016"/>
      <c r="I96" s="1059"/>
      <c r="J96" s="10"/>
    </row>
    <row r="97" spans="1:10" s="34" customFormat="1" ht="6" collapsed="1" x14ac:dyDescent="0.15">
      <c r="A97" s="136"/>
      <c r="B97" s="15"/>
      <c r="C97" s="167"/>
      <c r="D97" s="15"/>
      <c r="E97" s="240"/>
      <c r="F97" s="999"/>
      <c r="G97" s="999"/>
      <c r="H97" s="999"/>
      <c r="I97" s="352"/>
      <c r="J97" s="16"/>
    </row>
    <row r="98" spans="1:10" x14ac:dyDescent="0.2">
      <c r="A98" s="132"/>
      <c r="B98" s="14" t="s">
        <v>1044</v>
      </c>
      <c r="C98" s="331"/>
      <c r="D98" s="19"/>
      <c r="E98" s="169"/>
      <c r="F98" s="998"/>
      <c r="G98" s="998"/>
      <c r="H98" s="998"/>
      <c r="I98" s="336"/>
      <c r="J98" s="10"/>
    </row>
    <row r="99" spans="1:10" ht="61.9" customHeight="1" x14ac:dyDescent="0.2">
      <c r="A99" s="132"/>
      <c r="B99" s="907">
        <v>29</v>
      </c>
      <c r="C99" s="331" t="s">
        <v>318</v>
      </c>
      <c r="D99" s="19"/>
      <c r="E99" s="1025" t="s">
        <v>540</v>
      </c>
      <c r="F99" s="1015"/>
      <c r="G99" s="1016"/>
      <c r="H99" s="1016"/>
      <c r="I99" s="1059"/>
      <c r="J99" s="10"/>
    </row>
    <row r="100" spans="1:10" s="34" customFormat="1" ht="6" customHeight="1" x14ac:dyDescent="0.2">
      <c r="A100" s="136"/>
      <c r="B100" s="10"/>
      <c r="C100" s="167"/>
      <c r="D100" s="361"/>
      <c r="E100" s="1028"/>
      <c r="F100" s="1001"/>
      <c r="G100" s="1001"/>
      <c r="H100" s="1001"/>
      <c r="I100" s="371"/>
      <c r="J100" s="16"/>
    </row>
    <row r="101" spans="1:10" x14ac:dyDescent="0.2">
      <c r="A101" s="132"/>
      <c r="B101" s="174" t="s">
        <v>1043</v>
      </c>
      <c r="C101" s="30"/>
      <c r="D101" s="19"/>
      <c r="E101" s="169"/>
      <c r="F101" s="998"/>
      <c r="G101" s="998"/>
      <c r="H101" s="998"/>
      <c r="I101" s="336"/>
      <c r="J101" s="10"/>
    </row>
    <row r="102" spans="1:10" s="34" customFormat="1" ht="6" x14ac:dyDescent="0.15">
      <c r="A102" s="136"/>
      <c r="B102" s="16"/>
      <c r="C102" s="177"/>
      <c r="D102" s="15"/>
      <c r="E102" s="240"/>
      <c r="F102" s="999"/>
      <c r="G102" s="999"/>
      <c r="H102" s="999"/>
      <c r="I102" s="352"/>
      <c r="J102" s="16"/>
    </row>
    <row r="103" spans="1:10" x14ac:dyDescent="0.2">
      <c r="A103" s="132"/>
      <c r="B103" s="10"/>
      <c r="C103" s="174" t="s">
        <v>186</v>
      </c>
      <c r="D103" s="19"/>
      <c r="E103" s="169"/>
      <c r="F103" s="998"/>
      <c r="G103" s="998"/>
      <c r="H103" s="998"/>
      <c r="I103" s="336"/>
      <c r="J103" s="10"/>
    </row>
    <row r="104" spans="1:10" ht="37.9" customHeight="1" x14ac:dyDescent="0.2">
      <c r="A104" s="132"/>
      <c r="B104" s="907">
        <v>30</v>
      </c>
      <c r="C104" s="331" t="s">
        <v>191</v>
      </c>
      <c r="D104" s="19"/>
      <c r="E104" s="1025" t="s">
        <v>540</v>
      </c>
      <c r="F104" s="1015"/>
      <c r="G104" s="1016"/>
      <c r="H104" s="1016"/>
      <c r="I104" s="1059"/>
      <c r="J104" s="10"/>
    </row>
    <row r="105" spans="1:10" ht="37.9" customHeight="1" x14ac:dyDescent="0.2">
      <c r="A105" s="132"/>
      <c r="B105" s="907">
        <v>31</v>
      </c>
      <c r="C105" s="331" t="s">
        <v>376</v>
      </c>
      <c r="D105" s="19"/>
      <c r="E105" s="1025" t="s">
        <v>540</v>
      </c>
      <c r="F105" s="1015"/>
      <c r="G105" s="1016"/>
      <c r="H105" s="1016"/>
      <c r="I105" s="1059"/>
      <c r="J105" s="10"/>
    </row>
    <row r="106" spans="1:10" ht="37.9" customHeight="1" x14ac:dyDescent="0.2">
      <c r="A106" s="132"/>
      <c r="B106" s="907">
        <v>32</v>
      </c>
      <c r="C106" s="1048" t="s">
        <v>188</v>
      </c>
      <c r="D106" s="19"/>
      <c r="E106" s="1025" t="s">
        <v>540</v>
      </c>
      <c r="F106" s="1015"/>
      <c r="G106" s="1016"/>
      <c r="H106" s="1016"/>
      <c r="I106" s="1059"/>
      <c r="J106" s="10"/>
    </row>
    <row r="107" spans="1:10" ht="37.9" customHeight="1" x14ac:dyDescent="0.2">
      <c r="A107" s="132"/>
      <c r="B107" s="907">
        <v>33</v>
      </c>
      <c r="C107" s="1048" t="s">
        <v>189</v>
      </c>
      <c r="D107" s="19"/>
      <c r="E107" s="1025" t="s">
        <v>540</v>
      </c>
      <c r="F107" s="1015"/>
      <c r="G107" s="1016"/>
      <c r="H107" s="1016"/>
      <c r="I107" s="1059"/>
      <c r="J107" s="10"/>
    </row>
    <row r="108" spans="1:10" s="34" customFormat="1" ht="6" x14ac:dyDescent="0.15">
      <c r="A108" s="136"/>
      <c r="B108" s="16"/>
      <c r="C108" s="1049"/>
      <c r="D108" s="15"/>
      <c r="E108" s="240"/>
      <c r="F108" s="999"/>
      <c r="G108" s="999"/>
      <c r="H108" s="999"/>
      <c r="I108" s="352"/>
      <c r="J108" s="16"/>
    </row>
    <row r="109" spans="1:10" x14ac:dyDescent="0.2">
      <c r="A109" s="132"/>
      <c r="B109" s="10"/>
      <c r="C109" s="1050" t="s">
        <v>187</v>
      </c>
      <c r="D109" s="19"/>
      <c r="E109" s="169"/>
      <c r="F109" s="998"/>
      <c r="G109" s="998"/>
      <c r="H109" s="998"/>
      <c r="I109" s="336"/>
      <c r="J109" s="10"/>
    </row>
    <row r="110" spans="1:10" x14ac:dyDescent="0.2">
      <c r="A110" s="132"/>
      <c r="B110" s="907">
        <v>34</v>
      </c>
      <c r="C110" s="1048" t="s">
        <v>205</v>
      </c>
      <c r="D110" s="19"/>
      <c r="E110" s="1025" t="s">
        <v>540</v>
      </c>
      <c r="F110" s="1015"/>
      <c r="G110" s="1016"/>
      <c r="H110" s="1016"/>
      <c r="I110" s="1059"/>
      <c r="J110" s="10"/>
    </row>
    <row r="111" spans="1:10" x14ac:dyDescent="0.2">
      <c r="A111" s="132"/>
      <c r="B111" s="907">
        <v>35</v>
      </c>
      <c r="C111" s="1048" t="s">
        <v>377</v>
      </c>
      <c r="D111" s="19"/>
      <c r="E111" s="1025" t="s">
        <v>540</v>
      </c>
      <c r="F111" s="1015"/>
      <c r="G111" s="1016"/>
      <c r="H111" s="1016"/>
      <c r="I111" s="1059"/>
      <c r="J111" s="10"/>
    </row>
    <row r="112" spans="1:10" x14ac:dyDescent="0.2">
      <c r="A112" s="132"/>
      <c r="B112" s="907">
        <v>36</v>
      </c>
      <c r="C112" s="331" t="s">
        <v>190</v>
      </c>
      <c r="D112" s="19"/>
      <c r="E112" s="1025" t="s">
        <v>540</v>
      </c>
      <c r="F112" s="1015"/>
      <c r="G112" s="1016"/>
      <c r="H112" s="1016"/>
      <c r="I112" s="1059"/>
      <c r="J112" s="10"/>
    </row>
    <row r="113" spans="1:10" s="135" customFormat="1" ht="13.15" hidden="1" x14ac:dyDescent="0.25">
      <c r="A113" s="134"/>
      <c r="B113" s="12"/>
      <c r="C113" s="21" t="s">
        <v>18</v>
      </c>
      <c r="D113" s="18"/>
      <c r="E113" s="173"/>
      <c r="F113" s="324"/>
      <c r="G113" s="324"/>
      <c r="H113" s="324"/>
      <c r="I113" s="345"/>
      <c r="J113" s="1053"/>
    </row>
    <row r="114" spans="1:10" s="158" customFormat="1" ht="6" x14ac:dyDescent="0.15">
      <c r="A114" s="156"/>
      <c r="B114" s="157"/>
      <c r="C114" s="180"/>
      <c r="D114" s="378"/>
      <c r="E114" s="1029"/>
      <c r="F114" s="1002"/>
      <c r="G114" s="1002"/>
      <c r="H114" s="1002"/>
      <c r="I114" s="380"/>
      <c r="J114" s="1055"/>
    </row>
    <row r="115" spans="1:10" x14ac:dyDescent="0.2">
      <c r="A115" s="132"/>
      <c r="B115" s="10"/>
      <c r="C115" s="174" t="s">
        <v>212</v>
      </c>
      <c r="D115" s="19"/>
      <c r="E115" s="169"/>
      <c r="F115" s="998"/>
      <c r="G115" s="998"/>
      <c r="H115" s="998"/>
      <c r="I115" s="336"/>
      <c r="J115" s="10"/>
    </row>
    <row r="116" spans="1:10" ht="12.95" customHeight="1" x14ac:dyDescent="0.2">
      <c r="A116" s="132"/>
      <c r="B116" s="907">
        <v>37</v>
      </c>
      <c r="C116" s="331" t="s">
        <v>321</v>
      </c>
      <c r="D116" s="19"/>
      <c r="E116" s="1025" t="s">
        <v>540</v>
      </c>
      <c r="F116" s="1015"/>
      <c r="G116" s="1016"/>
      <c r="H116" s="1016"/>
      <c r="I116" s="1059"/>
      <c r="J116" s="10"/>
    </row>
    <row r="117" spans="1:10" ht="12.95" hidden="1" customHeight="1" outlineLevel="1" x14ac:dyDescent="0.25">
      <c r="A117" s="132"/>
      <c r="B117" s="159" t="s">
        <v>968</v>
      </c>
      <c r="C117" s="331" t="s">
        <v>463</v>
      </c>
      <c r="D117" s="19"/>
      <c r="E117" s="1030" t="s">
        <v>540</v>
      </c>
      <c r="F117" s="1004"/>
      <c r="G117" s="1051"/>
      <c r="H117" s="1051"/>
      <c r="I117" s="1069"/>
      <c r="J117" s="10"/>
    </row>
    <row r="118" spans="1:10" s="102" customFormat="1" ht="5.45" customHeight="1" collapsed="1" x14ac:dyDescent="0.15">
      <c r="A118" s="239"/>
      <c r="B118" s="559"/>
      <c r="C118" s="559"/>
      <c r="D118" s="906"/>
      <c r="E118" s="173"/>
      <c r="F118" s="324"/>
      <c r="G118" s="324"/>
      <c r="H118" s="324"/>
      <c r="I118" s="345"/>
      <c r="J118" s="906"/>
    </row>
    <row r="119" spans="1:10" ht="12.95" customHeight="1" x14ac:dyDescent="0.2">
      <c r="A119" s="132"/>
      <c r="B119" s="907">
        <v>38</v>
      </c>
      <c r="C119" s="331" t="s">
        <v>378</v>
      </c>
      <c r="D119" s="19"/>
      <c r="E119" s="1025" t="s">
        <v>540</v>
      </c>
      <c r="F119" s="1015"/>
      <c r="G119" s="1016"/>
      <c r="H119" s="1016"/>
      <c r="I119" s="1059"/>
      <c r="J119" s="10"/>
    </row>
    <row r="120" spans="1:10" ht="12.95" hidden="1" customHeight="1" outlineLevel="1" x14ac:dyDescent="0.25">
      <c r="A120" s="132"/>
      <c r="B120" s="159" t="s">
        <v>862</v>
      </c>
      <c r="C120" s="331" t="s">
        <v>237</v>
      </c>
      <c r="D120" s="19"/>
      <c r="E120" s="1030" t="s">
        <v>540</v>
      </c>
      <c r="F120" s="1004"/>
      <c r="G120" s="1051"/>
      <c r="H120" s="1051"/>
      <c r="I120" s="1069"/>
      <c r="J120" s="10"/>
    </row>
    <row r="121" spans="1:10" s="34" customFormat="1" ht="6.6" customHeight="1" collapsed="1" x14ac:dyDescent="0.15">
      <c r="A121" s="136"/>
      <c r="B121" s="167"/>
      <c r="C121" s="167"/>
      <c r="D121" s="167"/>
      <c r="E121" s="167"/>
      <c r="F121" s="167"/>
      <c r="G121" s="167"/>
      <c r="H121" s="167"/>
      <c r="I121" s="1070"/>
      <c r="J121" s="16"/>
    </row>
    <row r="122" spans="1:10" s="135" customFormat="1" ht="13.15" hidden="1" outlineLevel="1" x14ac:dyDescent="0.25">
      <c r="A122" s="134"/>
      <c r="B122" s="909" t="s">
        <v>972</v>
      </c>
      <c r="C122" s="169" t="s">
        <v>336</v>
      </c>
      <c r="D122" s="19"/>
      <c r="E122" s="1030" t="s">
        <v>540</v>
      </c>
      <c r="F122" s="1004"/>
      <c r="G122" s="1051"/>
      <c r="H122" s="1051"/>
      <c r="I122" s="1069"/>
      <c r="J122" s="1053"/>
    </row>
    <row r="123" spans="1:10" s="135" customFormat="1" ht="13.15" hidden="1" outlineLevel="1" x14ac:dyDescent="0.25">
      <c r="A123" s="134"/>
      <c r="B123" s="909" t="s">
        <v>974</v>
      </c>
      <c r="C123" s="331" t="s">
        <v>252</v>
      </c>
      <c r="D123" s="19"/>
      <c r="E123" s="1030" t="s">
        <v>540</v>
      </c>
      <c r="F123" s="1004"/>
      <c r="G123" s="1051"/>
      <c r="H123" s="1051"/>
      <c r="I123" s="1069"/>
      <c r="J123" s="1053"/>
    </row>
    <row r="124" spans="1:10" s="960" customFormat="1" ht="6" collapsed="1" x14ac:dyDescent="0.15">
      <c r="A124" s="957"/>
      <c r="B124" s="167"/>
      <c r="C124" s="167"/>
      <c r="D124" s="959"/>
      <c r="E124" s="240"/>
      <c r="F124" s="999"/>
      <c r="G124" s="999"/>
      <c r="H124" s="999"/>
      <c r="I124" s="352"/>
      <c r="J124" s="1056"/>
    </row>
    <row r="125" spans="1:10" s="135" customFormat="1" ht="13.15" hidden="1" outlineLevel="1" x14ac:dyDescent="0.25">
      <c r="A125" s="134"/>
      <c r="B125" s="909" t="s">
        <v>863</v>
      </c>
      <c r="C125" s="331" t="s">
        <v>213</v>
      </c>
      <c r="D125" s="19"/>
      <c r="E125" s="1030" t="s">
        <v>540</v>
      </c>
      <c r="F125" s="1004"/>
      <c r="G125" s="1051"/>
      <c r="H125" s="1051"/>
      <c r="I125" s="1069"/>
      <c r="J125" s="1053"/>
    </row>
    <row r="126" spans="1:10" s="960" customFormat="1" ht="6" collapsed="1" x14ac:dyDescent="0.15">
      <c r="A126" s="957"/>
      <c r="B126" s="167"/>
      <c r="C126" s="167"/>
      <c r="D126" s="361"/>
      <c r="E126" s="1028"/>
      <c r="F126" s="1001"/>
      <c r="G126" s="1001"/>
      <c r="H126" s="1001"/>
      <c r="I126" s="371"/>
      <c r="J126" s="1056"/>
    </row>
    <row r="127" spans="1:10" ht="13.15" hidden="1" outlineLevel="1" collapsed="1" x14ac:dyDescent="0.25">
      <c r="A127" s="132"/>
      <c r="B127" s="172"/>
      <c r="C127" s="174" t="s">
        <v>980</v>
      </c>
      <c r="D127" s="333"/>
      <c r="E127" s="1022"/>
      <c r="F127" s="1003"/>
      <c r="G127" s="1003"/>
      <c r="H127" s="1003"/>
      <c r="I127" s="792"/>
      <c r="J127" s="10"/>
    </row>
    <row r="128" spans="1:10" ht="54" hidden="1" customHeight="1" outlineLevel="1" x14ac:dyDescent="0.25">
      <c r="A128" s="132"/>
      <c r="B128" s="909" t="s">
        <v>975</v>
      </c>
      <c r="C128" s="331" t="s">
        <v>799</v>
      </c>
      <c r="D128" s="19"/>
      <c r="E128" s="1030" t="s">
        <v>540</v>
      </c>
      <c r="F128" s="1004"/>
      <c r="G128" s="1051"/>
      <c r="H128" s="1051"/>
      <c r="I128" s="1069"/>
      <c r="J128" s="10"/>
    </row>
    <row r="129" spans="1:10" ht="26.45" hidden="1" outlineLevel="1" x14ac:dyDescent="0.25">
      <c r="A129" s="132"/>
      <c r="B129" s="909" t="s">
        <v>976</v>
      </c>
      <c r="C129" s="169" t="s">
        <v>1042</v>
      </c>
      <c r="D129" s="19"/>
      <c r="E129" s="1030" t="s">
        <v>540</v>
      </c>
      <c r="F129" s="1004"/>
      <c r="G129" s="1051"/>
      <c r="H129" s="1051"/>
      <c r="I129" s="1069"/>
      <c r="J129" s="10"/>
    </row>
    <row r="130" spans="1:10" ht="13.15" hidden="1" outlineLevel="1" x14ac:dyDescent="0.25">
      <c r="A130" s="132"/>
      <c r="B130" s="909" t="s">
        <v>977</v>
      </c>
      <c r="C130" s="331" t="s">
        <v>940</v>
      </c>
      <c r="D130" s="19"/>
      <c r="E130" s="1030" t="s">
        <v>540</v>
      </c>
      <c r="F130" s="1004"/>
      <c r="G130" s="1051"/>
      <c r="H130" s="1051"/>
      <c r="I130" s="1069"/>
      <c r="J130" s="10"/>
    </row>
    <row r="131" spans="1:10" ht="38.450000000000003" hidden="1" customHeight="1" outlineLevel="1" x14ac:dyDescent="0.25">
      <c r="A131" s="132"/>
      <c r="B131" s="909" t="s">
        <v>978</v>
      </c>
      <c r="C131" s="331" t="s">
        <v>981</v>
      </c>
      <c r="D131" s="19"/>
      <c r="E131" s="1030" t="s">
        <v>540</v>
      </c>
      <c r="F131" s="1004"/>
      <c r="G131" s="1051"/>
      <c r="H131" s="1051"/>
      <c r="I131" s="1069"/>
      <c r="J131" s="10"/>
    </row>
    <row r="132" spans="1:10" ht="21" hidden="1" customHeight="1" outlineLevel="1" x14ac:dyDescent="0.25">
      <c r="A132" s="132"/>
      <c r="B132" s="909" t="s">
        <v>979</v>
      </c>
      <c r="C132" s="331" t="s">
        <v>873</v>
      </c>
      <c r="D132" s="19"/>
      <c r="E132" s="1030" t="s">
        <v>540</v>
      </c>
      <c r="F132" s="1004"/>
      <c r="G132" s="1051"/>
      <c r="H132" s="1051"/>
      <c r="I132" s="1069"/>
      <c r="J132" s="10"/>
    </row>
    <row r="133" spans="1:10" ht="26.45" hidden="1" outlineLevel="1" x14ac:dyDescent="0.25">
      <c r="A133" s="132"/>
      <c r="B133" s="909" t="s">
        <v>982</v>
      </c>
      <c r="C133" s="169" t="s">
        <v>874</v>
      </c>
      <c r="D133" s="19"/>
      <c r="E133" s="1030" t="s">
        <v>540</v>
      </c>
      <c r="F133" s="1004"/>
      <c r="G133" s="1051"/>
      <c r="H133" s="1051"/>
      <c r="I133" s="1069"/>
      <c r="J133" s="10"/>
    </row>
    <row r="134" spans="1:10" ht="7.15" hidden="1" customHeight="1" outlineLevel="1" x14ac:dyDescent="0.25">
      <c r="A134" s="132"/>
      <c r="B134" s="331"/>
      <c r="C134" s="331"/>
      <c r="D134" s="331"/>
      <c r="E134" s="331"/>
      <c r="F134" s="331"/>
      <c r="G134" s="331"/>
      <c r="H134" s="331"/>
      <c r="I134" s="1071"/>
      <c r="J134" s="10"/>
    </row>
    <row r="135" spans="1:10" collapsed="1" x14ac:dyDescent="0.2">
      <c r="A135" s="132"/>
      <c r="B135" s="10"/>
      <c r="C135" s="174" t="s">
        <v>90</v>
      </c>
      <c r="D135" s="19"/>
      <c r="E135" s="169"/>
      <c r="F135" s="998"/>
      <c r="G135" s="998"/>
      <c r="H135" s="998"/>
      <c r="I135" s="336"/>
      <c r="J135" s="10"/>
    </row>
    <row r="136" spans="1:10" ht="35.450000000000003" customHeight="1" x14ac:dyDescent="0.2">
      <c r="A136" s="136"/>
      <c r="B136" s="907">
        <v>41</v>
      </c>
      <c r="C136" s="331" t="s">
        <v>202</v>
      </c>
      <c r="D136" s="19"/>
      <c r="E136" s="1025" t="s">
        <v>540</v>
      </c>
      <c r="F136" s="1015"/>
      <c r="G136" s="1016"/>
      <c r="H136" s="1016"/>
      <c r="I136" s="1059"/>
      <c r="J136" s="10"/>
    </row>
    <row r="137" spans="1:10" s="34" customFormat="1" ht="6" x14ac:dyDescent="0.15">
      <c r="A137" s="136"/>
      <c r="B137" s="16"/>
      <c r="C137" s="177"/>
      <c r="D137" s="15"/>
      <c r="E137" s="240"/>
      <c r="F137" s="999"/>
      <c r="G137" s="999"/>
      <c r="H137" s="999"/>
      <c r="I137" s="352"/>
      <c r="J137" s="16"/>
    </row>
    <row r="138" spans="1:10" s="34" customFormat="1" x14ac:dyDescent="0.2">
      <c r="A138" s="132"/>
      <c r="B138" s="16"/>
      <c r="C138" s="174" t="s">
        <v>266</v>
      </c>
      <c r="D138" s="15"/>
      <c r="E138" s="240"/>
      <c r="F138" s="999"/>
      <c r="G138" s="999"/>
      <c r="H138" s="999"/>
      <c r="I138" s="352"/>
      <c r="J138" s="16"/>
    </row>
    <row r="139" spans="1:10" ht="28.9" customHeight="1" x14ac:dyDescent="0.2">
      <c r="A139" s="132"/>
      <c r="B139" s="907">
        <v>42</v>
      </c>
      <c r="C139" s="331" t="s">
        <v>454</v>
      </c>
      <c r="D139" s="19"/>
      <c r="E139" s="1025" t="s">
        <v>656</v>
      </c>
      <c r="F139" s="1015"/>
      <c r="G139" s="1016"/>
      <c r="H139" s="1016"/>
      <c r="I139" s="1059"/>
      <c r="J139" s="10"/>
    </row>
    <row r="140" spans="1:10" ht="13.15" hidden="1" outlineLevel="1" x14ac:dyDescent="0.25">
      <c r="A140" s="183"/>
      <c r="B140" s="909" t="s">
        <v>971</v>
      </c>
      <c r="C140" s="331" t="s">
        <v>268</v>
      </c>
      <c r="D140" s="19"/>
      <c r="E140" s="1030" t="s">
        <v>540</v>
      </c>
      <c r="F140" s="1004"/>
      <c r="G140" s="1051"/>
      <c r="H140" s="1051"/>
      <c r="I140" s="1069"/>
      <c r="J140" s="10"/>
    </row>
    <row r="141" spans="1:10" s="141" customFormat="1" ht="10.5" customHeight="1" collapsed="1" x14ac:dyDescent="0.2">
      <c r="A141" s="160"/>
      <c r="B141" s="172"/>
      <c r="C141" s="172"/>
      <c r="D141" s="361"/>
      <c r="E141" s="1028"/>
      <c r="F141" s="1001"/>
      <c r="G141" s="1001"/>
      <c r="H141" s="1001"/>
      <c r="I141" s="371"/>
      <c r="J141" s="1057"/>
    </row>
    <row r="142" spans="1:10" s="137" customFormat="1" x14ac:dyDescent="0.2">
      <c r="A142" s="132"/>
      <c r="B142" s="161" t="s">
        <v>193</v>
      </c>
      <c r="C142" s="162"/>
      <c r="D142" s="333"/>
      <c r="E142" s="1022"/>
      <c r="F142" s="1003"/>
      <c r="G142" s="1003"/>
      <c r="H142" s="1003"/>
      <c r="I142" s="792"/>
      <c r="J142" s="1054"/>
    </row>
    <row r="143" spans="1:10" ht="33" customHeight="1" x14ac:dyDescent="0.2">
      <c r="A143" s="136"/>
      <c r="B143" s="907">
        <v>43</v>
      </c>
      <c r="C143" s="331" t="s">
        <v>103</v>
      </c>
      <c r="D143" s="19"/>
      <c r="E143" s="1025" t="s">
        <v>540</v>
      </c>
      <c r="F143" s="1015"/>
      <c r="G143" s="1016"/>
      <c r="H143" s="1016"/>
      <c r="I143" s="1059"/>
      <c r="J143" s="10"/>
    </row>
    <row r="144" spans="1:10" s="34" customFormat="1" ht="7.9" customHeight="1" x14ac:dyDescent="0.2">
      <c r="A144" s="132"/>
      <c r="B144" s="15"/>
      <c r="C144" s="167"/>
      <c r="D144" s="15"/>
      <c r="E144" s="240"/>
      <c r="F144" s="999"/>
      <c r="G144" s="999"/>
      <c r="H144" s="999"/>
      <c r="I144" s="352"/>
      <c r="J144" s="16"/>
    </row>
    <row r="145" spans="1:10" ht="13.15" hidden="1" outlineLevel="1" x14ac:dyDescent="0.25">
      <c r="A145" s="132"/>
      <c r="B145" s="14" t="s">
        <v>102</v>
      </c>
      <c r="C145" s="331"/>
      <c r="D145" s="19"/>
      <c r="E145" s="169"/>
      <c r="F145" s="998"/>
      <c r="G145" s="998"/>
      <c r="H145" s="998"/>
      <c r="I145" s="336"/>
      <c r="J145" s="10"/>
    </row>
    <row r="146" spans="1:10" ht="16.149999999999999" hidden="1" customHeight="1" outlineLevel="1" x14ac:dyDescent="0.25">
      <c r="A146" s="136"/>
      <c r="B146" s="909" t="s">
        <v>985</v>
      </c>
      <c r="C146" s="331" t="s">
        <v>203</v>
      </c>
      <c r="D146" s="19"/>
      <c r="E146" s="1030" t="s">
        <v>540</v>
      </c>
      <c r="F146" s="1004"/>
      <c r="G146" s="1051"/>
      <c r="H146" s="1051"/>
      <c r="I146" s="1069"/>
      <c r="J146" s="10"/>
    </row>
    <row r="147" spans="1:10" s="34" customFormat="1" ht="13.15" hidden="1" outlineLevel="1" x14ac:dyDescent="0.25">
      <c r="A147" s="132"/>
      <c r="B147" s="15"/>
      <c r="C147" s="167"/>
      <c r="D147" s="15"/>
      <c r="E147" s="240"/>
      <c r="F147" s="999"/>
      <c r="G147" s="999"/>
      <c r="H147" s="999"/>
      <c r="I147" s="352"/>
      <c r="J147" s="16"/>
    </row>
    <row r="148" spans="1:10" collapsed="1" x14ac:dyDescent="0.2">
      <c r="A148" s="132"/>
      <c r="B148" s="14" t="s">
        <v>26</v>
      </c>
      <c r="C148" s="331"/>
      <c r="D148" s="19"/>
      <c r="E148" s="169"/>
      <c r="F148" s="998"/>
      <c r="G148" s="998"/>
      <c r="H148" s="998"/>
      <c r="I148" s="336"/>
      <c r="J148" s="10"/>
    </row>
    <row r="149" spans="1:10" ht="43.15" customHeight="1" x14ac:dyDescent="0.2">
      <c r="A149" s="134"/>
      <c r="B149" s="907" t="s">
        <v>1001</v>
      </c>
      <c r="C149" s="331" t="s">
        <v>27</v>
      </c>
      <c r="D149" s="19"/>
      <c r="E149" s="1025" t="s">
        <v>540</v>
      </c>
      <c r="F149" s="1015"/>
      <c r="G149" s="1016"/>
      <c r="H149" s="1016"/>
      <c r="I149" s="1059"/>
      <c r="J149" s="10"/>
    </row>
    <row r="150" spans="1:10" s="34" customFormat="1" ht="18.600000000000001" customHeight="1" thickBot="1" x14ac:dyDescent="0.25">
      <c r="A150" s="1014"/>
      <c r="B150" s="185"/>
      <c r="C150" s="186"/>
      <c r="D150" s="186"/>
      <c r="E150" s="1005"/>
      <c r="F150" s="1005"/>
      <c r="G150" s="1005"/>
      <c r="H150" s="1005"/>
      <c r="I150" s="188"/>
      <c r="J150" s="16"/>
    </row>
  </sheetData>
  <sheetProtection algorithmName="SHA-512" hashValue="RcFenJ4NCnSZU0IaB8OpDL5GT6erba03jiwPTqmp58O2XuDrsqcOD5mzftKZbb8aV1Yi6chFR4BrUf/s8+brsg==" saltValue="HNdKePqhf17HlL2UG0qmeQ==" spinCount="100000" sheet="1" objects="1" scenarios="1"/>
  <mergeCells count="2">
    <mergeCell ref="B56:B64"/>
    <mergeCell ref="F2:I2"/>
  </mergeCells>
  <pageMargins left="0.19685039370078741" right="0.19685039370078741" top="0.19685039370078741" bottom="0.19685039370078741" header="0.11811023622047245" footer="0.11811023622047245"/>
  <pageSetup paperSize="9" scale="55" fitToHeight="0"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0" r:id="rId5" name="Option Button 2">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1" r:id="rId6" name="Option Button 3">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2" r:id="rId7" name="Option Button 4">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3" r:id="rId8" name="Option Button 5">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4" r:id="rId9" name="Option Button 6">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5" r:id="rId10" name="Option Button 7">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194D82C-5B8C-442E-A873-AC313203F9AB}">
            <xm:f>'Accept Disclaimer so visible'!$O$11=0</xm:f>
            <x14:dxf>
              <fill>
                <patternFill>
                  <bgColor theme="1"/>
                </patternFill>
              </fill>
            </x14:dxf>
          </x14:cfRule>
          <xm:sqref>C18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249977111117893"/>
    <pageSetUpPr fitToPage="1"/>
  </sheetPr>
  <dimension ref="A1:Z129"/>
  <sheetViews>
    <sheetView showGridLines="0" view="pageBreakPreview" zoomScale="50" zoomScaleNormal="90" zoomScaleSheetLayoutView="50" workbookViewId="0">
      <selection activeCell="A2" sqref="A2"/>
    </sheetView>
  </sheetViews>
  <sheetFormatPr defaultColWidth="0" defaultRowHeight="15" x14ac:dyDescent="0.25"/>
  <cols>
    <col min="1" max="1" width="3.28515625" customWidth="1"/>
    <col min="2" max="2" width="2" customWidth="1"/>
    <col min="3" max="3" width="22.7109375" customWidth="1"/>
    <col min="4" max="4" width="17.140625" customWidth="1"/>
    <col min="5" max="5" width="1.7109375" customWidth="1"/>
    <col min="6" max="6" width="30" customWidth="1"/>
    <col min="7" max="7" width="16.28515625" customWidth="1"/>
    <col min="8" max="8" width="0.7109375" customWidth="1"/>
    <col min="9" max="9" width="3.140625" customWidth="1"/>
    <col min="10" max="10" width="8.85546875" customWidth="1"/>
    <col min="11" max="11" width="20.85546875" customWidth="1"/>
    <col min="12" max="12" width="8.85546875" customWidth="1"/>
    <col min="13" max="13" width="7.42578125" customWidth="1"/>
    <col min="14" max="14" width="14.140625" style="280" customWidth="1"/>
    <col min="15" max="15" width="12.28515625" customWidth="1"/>
    <col min="16" max="16" width="8.85546875" customWidth="1"/>
    <col min="17" max="17" width="3.7109375" customWidth="1"/>
    <col min="18" max="18" width="3.140625" customWidth="1"/>
    <col min="19" max="19" width="1.5703125" customWidth="1"/>
    <col min="20" max="20" width="8.85546875" hidden="1" customWidth="1"/>
    <col min="21" max="21" width="2.5703125" hidden="1" customWidth="1"/>
    <col min="22" max="22" width="9.5703125" hidden="1" customWidth="1"/>
    <col min="23" max="25" width="2.5703125" hidden="1" customWidth="1"/>
    <col min="26" max="26" width="10.28515625" hidden="1" customWidth="1"/>
    <col min="27" max="16384" width="8.85546875" hidden="1"/>
  </cols>
  <sheetData>
    <row r="1" spans="1:25" s="214" customFormat="1" ht="5.45" x14ac:dyDescent="0.15">
      <c r="A1" s="272"/>
      <c r="B1" s="273"/>
      <c r="C1" s="273"/>
      <c r="D1" s="273"/>
      <c r="E1" s="273"/>
      <c r="F1" s="273"/>
      <c r="G1" s="273"/>
      <c r="H1" s="273"/>
      <c r="I1" s="273"/>
      <c r="J1" s="273"/>
      <c r="K1" s="273"/>
      <c r="L1" s="273"/>
      <c r="M1" s="273"/>
      <c r="N1" s="273"/>
      <c r="O1" s="273"/>
      <c r="P1" s="273"/>
      <c r="Q1" s="273"/>
      <c r="R1" s="274"/>
    </row>
    <row r="2" spans="1:25" ht="84" customHeight="1" x14ac:dyDescent="0.25">
      <c r="A2" s="2"/>
      <c r="B2" s="43"/>
      <c r="C2" s="3"/>
      <c r="D2" s="1154" t="s">
        <v>1260</v>
      </c>
      <c r="E2" s="1155"/>
      <c r="F2" s="1155"/>
      <c r="G2" s="1155"/>
      <c r="H2" s="1155"/>
      <c r="I2" s="1155"/>
      <c r="J2" s="1155"/>
      <c r="K2" s="1155"/>
      <c r="L2" s="1155"/>
      <c r="M2" s="1155"/>
      <c r="N2" s="1156"/>
      <c r="O2" s="3"/>
      <c r="P2" s="3"/>
      <c r="Q2" s="3"/>
      <c r="R2" s="44"/>
    </row>
    <row r="3" spans="1:25" s="214" customFormat="1" ht="3.6" customHeight="1" x14ac:dyDescent="0.15">
      <c r="A3" s="210"/>
      <c r="B3" s="211"/>
      <c r="C3" s="211"/>
      <c r="D3" s="211"/>
      <c r="E3" s="211"/>
      <c r="F3" s="211"/>
      <c r="G3" s="211"/>
      <c r="H3" s="211"/>
      <c r="I3" s="211"/>
      <c r="J3" s="211"/>
      <c r="K3" s="211"/>
      <c r="L3" s="211"/>
      <c r="M3" s="211"/>
      <c r="N3" s="211"/>
      <c r="O3" s="211"/>
      <c r="P3" s="211"/>
      <c r="Q3" s="211"/>
      <c r="R3" s="213"/>
    </row>
    <row r="4" spans="1:25" ht="14.45" x14ac:dyDescent="0.3">
      <c r="A4" s="2"/>
      <c r="B4" s="3"/>
      <c r="C4" s="45" t="s">
        <v>96</v>
      </c>
      <c r="D4" s="254" t="str">
        <f>ScenarioName</f>
        <v>Baseline</v>
      </c>
      <c r="E4" s="561"/>
      <c r="F4" s="254" t="str">
        <f>Inputs!$C$1</f>
        <v>Project 001</v>
      </c>
      <c r="G4" s="3"/>
      <c r="H4" s="43"/>
      <c r="I4" s="3"/>
      <c r="J4" s="418" t="s">
        <v>491</v>
      </c>
      <c r="K4" s="614"/>
      <c r="L4" s="800" t="s">
        <v>710</v>
      </c>
      <c r="N4" s="627">
        <f>Inputs!$E$1</f>
        <v>1</v>
      </c>
      <c r="O4" s="283" t="s">
        <v>775</v>
      </c>
      <c r="P4" s="1157">
        <v>3</v>
      </c>
      <c r="Q4" s="1158"/>
      <c r="R4" s="44"/>
    </row>
    <row r="5" spans="1:25" ht="4.1500000000000004" customHeight="1" x14ac:dyDescent="0.3">
      <c r="A5" s="2"/>
      <c r="B5" s="43"/>
      <c r="C5" s="43"/>
      <c r="D5" s="43"/>
      <c r="E5" s="43"/>
      <c r="F5" s="43"/>
      <c r="G5" s="43"/>
      <c r="H5" s="43"/>
      <c r="I5" s="43"/>
      <c r="J5" s="43"/>
      <c r="K5" s="43"/>
      <c r="L5" s="43"/>
      <c r="M5" s="43"/>
      <c r="N5" s="43"/>
      <c r="O5" s="43"/>
      <c r="P5" s="43"/>
      <c r="Q5" s="43"/>
      <c r="R5" s="44"/>
    </row>
    <row r="6" spans="1:25" ht="31.15" x14ac:dyDescent="0.6">
      <c r="A6" s="2"/>
      <c r="B6" s="46" t="s">
        <v>88</v>
      </c>
      <c r="C6" s="46"/>
      <c r="D6" s="46"/>
      <c r="E6" s="46"/>
      <c r="F6" s="1087" t="str">
        <f ca="1">IF('Accept Disclaimer so visible'!$O$11=0,"To remove black accept disclaimer","")</f>
        <v>To remove black accept disclaimer</v>
      </c>
      <c r="G6" s="46"/>
      <c r="H6" s="46"/>
      <c r="I6" s="43"/>
      <c r="J6" s="46" t="s">
        <v>631</v>
      </c>
      <c r="K6" s="46"/>
      <c r="L6" s="46"/>
      <c r="M6" s="46"/>
      <c r="N6" s="46"/>
      <c r="O6" s="46"/>
      <c r="P6" s="46"/>
      <c r="Q6" s="46"/>
      <c r="R6" s="44"/>
    </row>
    <row r="7" spans="1:25" ht="4.9000000000000004" customHeight="1" x14ac:dyDescent="0.3">
      <c r="A7" s="2"/>
      <c r="B7" s="47"/>
      <c r="C7" s="47"/>
      <c r="D7" s="47"/>
      <c r="E7" s="47"/>
      <c r="F7" s="47"/>
      <c r="G7" s="47"/>
      <c r="H7" s="47"/>
      <c r="I7" s="43"/>
      <c r="J7" s="257"/>
      <c r="K7" s="257"/>
      <c r="L7" s="257"/>
      <c r="M7" s="257"/>
      <c r="N7" s="257"/>
      <c r="O7" s="257"/>
      <c r="P7" s="257"/>
      <c r="Q7" s="257"/>
      <c r="R7" s="44"/>
    </row>
    <row r="8" spans="1:25" ht="14.45" x14ac:dyDescent="0.3">
      <c r="A8" s="2"/>
      <c r="B8" s="48" t="s">
        <v>145</v>
      </c>
      <c r="C8" s="47"/>
      <c r="D8" s="47"/>
      <c r="E8" s="47"/>
      <c r="F8" s="47"/>
      <c r="G8" s="47"/>
      <c r="H8" s="47"/>
      <c r="I8" s="43"/>
      <c r="J8" s="257"/>
      <c r="K8" s="257"/>
      <c r="L8" s="257"/>
      <c r="M8" s="257"/>
      <c r="N8" s="257"/>
      <c r="O8" s="257"/>
      <c r="P8" s="257"/>
      <c r="Q8" s="257"/>
      <c r="R8" s="44"/>
    </row>
    <row r="9" spans="1:25" ht="14.45" x14ac:dyDescent="0.3">
      <c r="A9" s="2"/>
      <c r="B9" s="47"/>
      <c r="C9" s="47" t="s">
        <v>146</v>
      </c>
      <c r="D9" s="47"/>
      <c r="E9" s="47"/>
      <c r="F9" s="47"/>
      <c r="G9" s="49">
        <f>-'Calculations - pre operations'!$D$30</f>
        <v>63707.759955213565</v>
      </c>
      <c r="H9" s="49"/>
      <c r="I9" s="43"/>
      <c r="J9" s="257"/>
      <c r="K9" s="257"/>
      <c r="L9" s="257"/>
      <c r="M9" s="257"/>
      <c r="N9" s="257"/>
      <c r="O9" s="257"/>
      <c r="P9" s="257"/>
      <c r="Q9" s="257"/>
      <c r="R9" s="44"/>
    </row>
    <row r="10" spans="1:25" ht="14.45" x14ac:dyDescent="0.3">
      <c r="A10" s="2"/>
      <c r="B10" s="47"/>
      <c r="C10" s="47" t="s">
        <v>208</v>
      </c>
      <c r="D10" s="47"/>
      <c r="E10" s="47"/>
      <c r="F10" s="47"/>
      <c r="G10" s="49">
        <f>-'Calculations - pre operations'!$D$37</f>
        <v>3280.9500000000025</v>
      </c>
      <c r="H10" s="49"/>
      <c r="I10" s="43"/>
      <c r="J10" s="257"/>
      <c r="K10" s="257"/>
      <c r="L10" s="257"/>
      <c r="M10" s="257"/>
      <c r="N10" s="257"/>
      <c r="O10" s="257"/>
      <c r="P10" s="257"/>
      <c r="Q10" s="257"/>
      <c r="R10" s="44"/>
    </row>
    <row r="11" spans="1:25" ht="14.45" x14ac:dyDescent="0.3">
      <c r="A11" s="2"/>
      <c r="B11" s="47"/>
      <c r="C11" s="47" t="s">
        <v>320</v>
      </c>
      <c r="D11" s="47"/>
      <c r="E11" s="47"/>
      <c r="F11" s="47"/>
      <c r="G11" s="49">
        <f>'Calculations - pre operations'!$D$21</f>
        <v>0</v>
      </c>
      <c r="H11" s="51"/>
      <c r="I11" s="43"/>
      <c r="J11" s="257"/>
      <c r="K11" s="257"/>
      <c r="L11" s="257"/>
      <c r="M11" s="257"/>
      <c r="N11" s="257"/>
      <c r="O11" s="257"/>
      <c r="P11" s="257"/>
      <c r="Q11" s="257"/>
      <c r="R11" s="44"/>
    </row>
    <row r="12" spans="1:25" s="249" customFormat="1" ht="14.45" x14ac:dyDescent="0.3">
      <c r="A12" s="2"/>
      <c r="B12" s="47"/>
      <c r="C12" s="47"/>
      <c r="D12" s="47"/>
      <c r="E12" s="47"/>
      <c r="F12" s="47"/>
      <c r="G12" s="49"/>
      <c r="H12" s="51"/>
      <c r="I12" s="43"/>
      <c r="J12" s="257"/>
      <c r="K12" s="257"/>
      <c r="L12" s="257"/>
      <c r="M12" s="257"/>
      <c r="N12" s="257"/>
      <c r="O12" s="257"/>
      <c r="P12" s="257"/>
      <c r="Q12" s="257"/>
      <c r="R12" s="44"/>
      <c r="U12" s="413"/>
      <c r="V12"/>
      <c r="W12"/>
      <c r="X12"/>
      <c r="Y12"/>
    </row>
    <row r="13" spans="1:25" ht="14.45" x14ac:dyDescent="0.3">
      <c r="A13" s="2"/>
      <c r="B13" s="47"/>
      <c r="C13" s="47"/>
      <c r="D13" s="47"/>
      <c r="E13" s="47"/>
      <c r="F13" s="47"/>
      <c r="G13" s="47"/>
      <c r="H13" s="51"/>
      <c r="I13" s="43"/>
      <c r="J13" s="257"/>
      <c r="K13" s="257"/>
      <c r="L13" s="257"/>
      <c r="M13" s="257"/>
      <c r="N13" s="257"/>
      <c r="O13" s="257"/>
      <c r="P13" s="257"/>
      <c r="Q13" s="257"/>
      <c r="R13" s="44"/>
      <c r="U13" s="414"/>
    </row>
    <row r="14" spans="1:25" ht="14.45" x14ac:dyDescent="0.3">
      <c r="A14" s="2"/>
      <c r="B14" s="47"/>
      <c r="C14" s="47"/>
      <c r="D14" s="47"/>
      <c r="E14" s="47"/>
      <c r="F14" s="47"/>
      <c r="G14" s="47"/>
      <c r="H14" s="49"/>
      <c r="I14" s="43"/>
      <c r="J14" s="257"/>
      <c r="K14" s="257"/>
      <c r="L14" s="257"/>
      <c r="M14" s="257"/>
      <c r="N14" s="257"/>
      <c r="O14" s="257"/>
      <c r="P14" s="257"/>
      <c r="Q14" s="257"/>
      <c r="R14" s="44"/>
      <c r="X14" s="415"/>
    </row>
    <row r="15" spans="1:25" ht="14.45" x14ac:dyDescent="0.3">
      <c r="A15" s="2"/>
      <c r="B15" s="47"/>
      <c r="C15" s="47"/>
      <c r="D15" s="47"/>
      <c r="E15" s="47"/>
      <c r="F15" s="47"/>
      <c r="G15" s="47"/>
      <c r="H15" s="49"/>
      <c r="I15" s="43"/>
      <c r="J15" s="257"/>
      <c r="K15" s="257"/>
      <c r="L15" s="257"/>
      <c r="M15" s="257"/>
      <c r="N15" s="257"/>
      <c r="O15" s="257"/>
      <c r="P15" s="257"/>
      <c r="Q15" s="257"/>
      <c r="R15" s="44"/>
    </row>
    <row r="16" spans="1:25" ht="14.45" x14ac:dyDescent="0.3">
      <c r="A16" s="2"/>
      <c r="B16" s="47"/>
      <c r="C16" s="47"/>
      <c r="D16" s="47"/>
      <c r="E16" s="47"/>
      <c r="F16" s="47"/>
      <c r="G16" s="47"/>
      <c r="H16" s="49"/>
      <c r="I16" s="43"/>
      <c r="J16" s="257"/>
      <c r="K16" s="257"/>
      <c r="L16" s="257"/>
      <c r="M16" s="257"/>
      <c r="N16" s="257"/>
      <c r="O16" s="257"/>
      <c r="P16" s="257"/>
      <c r="Q16" s="257"/>
      <c r="R16" s="44"/>
      <c r="X16" s="416"/>
    </row>
    <row r="17" spans="1:24" ht="14.45" x14ac:dyDescent="0.3">
      <c r="A17" s="2"/>
      <c r="B17" s="47"/>
      <c r="C17" s="47"/>
      <c r="D17" s="47"/>
      <c r="E17" s="47"/>
      <c r="F17" s="47"/>
      <c r="G17" s="47"/>
      <c r="H17" s="49"/>
      <c r="I17" s="43"/>
      <c r="J17" s="257"/>
      <c r="K17" s="257"/>
      <c r="L17" s="257"/>
      <c r="M17" s="257"/>
      <c r="N17" s="257"/>
      <c r="O17" s="257"/>
      <c r="P17" s="257"/>
      <c r="Q17" s="257"/>
      <c r="R17" s="44"/>
      <c r="X17" s="416"/>
    </row>
    <row r="18" spans="1:24" ht="14.45" x14ac:dyDescent="0.3">
      <c r="A18" s="2"/>
      <c r="B18" s="47"/>
      <c r="C18" s="47"/>
      <c r="D18" s="47"/>
      <c r="E18" s="47"/>
      <c r="F18" s="47"/>
      <c r="G18" s="47"/>
      <c r="H18" s="49"/>
      <c r="I18" s="43"/>
      <c r="J18" s="257"/>
      <c r="K18" s="257"/>
      <c r="L18" s="257"/>
      <c r="M18" s="257"/>
      <c r="N18" s="257"/>
      <c r="O18" s="257"/>
      <c r="P18" s="257"/>
      <c r="Q18" s="257"/>
      <c r="R18" s="44"/>
      <c r="X18" s="416"/>
    </row>
    <row r="19" spans="1:24" ht="14.45" x14ac:dyDescent="0.3">
      <c r="A19" s="2"/>
      <c r="B19" s="47"/>
      <c r="C19" s="47"/>
      <c r="D19" s="47"/>
      <c r="E19" s="47"/>
      <c r="F19" s="47"/>
      <c r="G19" s="47"/>
      <c r="H19" s="52"/>
      <c r="I19" s="43"/>
      <c r="J19" s="257"/>
      <c r="K19" s="257"/>
      <c r="L19" s="257"/>
      <c r="M19" s="257"/>
      <c r="N19" s="257"/>
      <c r="O19" s="257"/>
      <c r="P19" s="257"/>
      <c r="Q19" s="257"/>
      <c r="R19" s="44"/>
      <c r="X19" s="416"/>
    </row>
    <row r="20" spans="1:24" ht="14.45" x14ac:dyDescent="0.3">
      <c r="A20" s="2"/>
      <c r="B20" s="47"/>
      <c r="C20" s="47"/>
      <c r="D20" s="47"/>
      <c r="E20" s="47"/>
      <c r="F20" s="47"/>
      <c r="G20" s="47"/>
      <c r="H20" s="51"/>
      <c r="I20" s="43"/>
      <c r="J20" s="257"/>
      <c r="K20" s="257"/>
      <c r="L20" s="257"/>
      <c r="M20" s="257"/>
      <c r="N20" s="257"/>
      <c r="O20" s="257"/>
      <c r="P20" s="257"/>
      <c r="Q20" s="257"/>
      <c r="R20" s="44"/>
      <c r="X20" s="416"/>
    </row>
    <row r="21" spans="1:24" ht="14.45" x14ac:dyDescent="0.3">
      <c r="A21" s="2"/>
      <c r="B21" s="47"/>
      <c r="C21" s="47"/>
      <c r="D21" s="47"/>
      <c r="E21" s="47"/>
      <c r="F21" s="47"/>
      <c r="G21" s="47"/>
      <c r="H21" s="49"/>
      <c r="I21" s="43"/>
      <c r="J21" s="257"/>
      <c r="K21" s="257"/>
      <c r="L21" s="257"/>
      <c r="M21" s="257"/>
      <c r="N21" s="257"/>
      <c r="O21" s="257"/>
      <c r="P21" s="257"/>
      <c r="Q21" s="257"/>
      <c r="R21" s="44"/>
      <c r="X21" s="416"/>
    </row>
    <row r="22" spans="1:24" ht="14.45" x14ac:dyDescent="0.3">
      <c r="A22" s="2"/>
      <c r="B22" s="47"/>
      <c r="C22" s="47"/>
      <c r="D22" s="47"/>
      <c r="E22" s="47"/>
      <c r="F22" s="47"/>
      <c r="G22" s="47"/>
      <c r="H22" s="49"/>
      <c r="I22" s="43"/>
      <c r="J22" s="257"/>
      <c r="K22" s="257"/>
      <c r="L22" s="257"/>
      <c r="M22" s="257"/>
      <c r="N22" s="257"/>
      <c r="O22" s="257"/>
      <c r="P22" s="257"/>
      <c r="Q22" s="257"/>
      <c r="R22" s="44"/>
      <c r="X22" s="416"/>
    </row>
    <row r="23" spans="1:24" ht="14.45" x14ac:dyDescent="0.3">
      <c r="A23" s="2"/>
      <c r="B23" s="47"/>
      <c r="C23" s="47"/>
      <c r="D23" s="47"/>
      <c r="E23" s="47"/>
      <c r="F23" s="47"/>
      <c r="G23" s="47"/>
      <c r="H23" s="53"/>
      <c r="I23" s="43"/>
      <c r="J23" s="257"/>
      <c r="K23" s="257"/>
      <c r="L23" s="257"/>
      <c r="M23" s="257"/>
      <c r="N23" s="257"/>
      <c r="O23" s="257"/>
      <c r="P23" s="257"/>
      <c r="Q23" s="257"/>
      <c r="R23" s="44"/>
      <c r="U23" s="413"/>
      <c r="V23" s="413"/>
      <c r="W23" s="417"/>
      <c r="X23" s="416"/>
    </row>
    <row r="24" spans="1:24" ht="14.45" x14ac:dyDescent="0.3">
      <c r="A24" s="2"/>
      <c r="B24" s="48"/>
      <c r="C24" s="47"/>
      <c r="D24" s="47"/>
      <c r="E24" s="47"/>
      <c r="F24" s="47"/>
      <c r="G24" s="47"/>
      <c r="H24" s="47"/>
      <c r="I24" s="43"/>
      <c r="J24" s="257"/>
      <c r="K24" s="257"/>
      <c r="L24" s="257"/>
      <c r="M24" s="257"/>
      <c r="N24" s="257"/>
      <c r="O24" s="257"/>
      <c r="P24" s="257"/>
      <c r="Q24" s="257"/>
      <c r="R24" s="44"/>
      <c r="U24" s="413"/>
      <c r="W24" s="413"/>
      <c r="X24" s="416"/>
    </row>
    <row r="25" spans="1:24" ht="14.45" x14ac:dyDescent="0.3">
      <c r="A25" s="2"/>
      <c r="B25" s="47"/>
      <c r="C25" s="47"/>
      <c r="D25" s="47"/>
      <c r="E25" s="47"/>
      <c r="F25" s="47"/>
      <c r="G25" s="49"/>
      <c r="H25" s="47"/>
      <c r="I25" s="43"/>
      <c r="J25" s="257"/>
      <c r="K25" s="257"/>
      <c r="L25" s="257"/>
      <c r="M25" s="257"/>
      <c r="N25" s="257"/>
      <c r="O25" s="257"/>
      <c r="P25" s="257"/>
      <c r="Q25" s="257"/>
      <c r="R25" s="44"/>
    </row>
    <row r="26" spans="1:24" ht="14.45" x14ac:dyDescent="0.3">
      <c r="A26" s="2"/>
      <c r="B26" s="47"/>
      <c r="C26" s="47"/>
      <c r="D26" s="47"/>
      <c r="E26" s="47"/>
      <c r="F26" s="47"/>
      <c r="G26" s="49"/>
      <c r="H26" s="50"/>
      <c r="I26" s="43"/>
      <c r="J26" s="257"/>
      <c r="K26" s="257"/>
      <c r="L26" s="257"/>
      <c r="M26" s="257"/>
      <c r="N26" s="257"/>
      <c r="O26" s="257"/>
      <c r="P26" s="257"/>
      <c r="Q26" s="257"/>
      <c r="R26" s="44"/>
    </row>
    <row r="27" spans="1:24" ht="14.45" x14ac:dyDescent="0.3">
      <c r="A27" s="2"/>
      <c r="B27" s="48" t="s">
        <v>274</v>
      </c>
      <c r="C27" s="47"/>
      <c r="D27" s="47"/>
      <c r="E27" s="47"/>
      <c r="F27" s="47"/>
      <c r="G27" s="47"/>
      <c r="H27" s="47"/>
      <c r="I27" s="43"/>
      <c r="J27" s="257"/>
      <c r="K27" s="257"/>
      <c r="L27" s="257"/>
      <c r="M27" s="257"/>
      <c r="N27" s="257"/>
      <c r="O27" s="257"/>
      <c r="P27" s="257"/>
      <c r="Q27" s="257"/>
      <c r="R27" s="44"/>
    </row>
    <row r="28" spans="1:24" ht="14.45" x14ac:dyDescent="0.3">
      <c r="A28" s="2"/>
      <c r="B28" s="48"/>
      <c r="C28" s="48" t="s">
        <v>269</v>
      </c>
      <c r="D28" s="48"/>
      <c r="E28" s="48"/>
      <c r="F28" s="48" t="s">
        <v>270</v>
      </c>
      <c r="G28" s="48"/>
      <c r="H28" s="48"/>
      <c r="I28" s="43"/>
      <c r="J28" s="257"/>
      <c r="K28" s="257"/>
      <c r="L28" s="257"/>
      <c r="M28" s="257"/>
      <c r="N28" s="257"/>
      <c r="O28" s="257"/>
      <c r="P28" s="257"/>
      <c r="Q28" s="257"/>
      <c r="R28" s="44"/>
    </row>
    <row r="29" spans="1:24" ht="17.45" customHeight="1" x14ac:dyDescent="0.3">
      <c r="A29" s="2"/>
      <c r="B29" s="47"/>
      <c r="C29" s="233" t="s">
        <v>126</v>
      </c>
      <c r="D29" s="242">
        <f>'Calculations - pre operations'!$D$83</f>
        <v>0</v>
      </c>
      <c r="E29" s="242"/>
      <c r="F29" s="562" t="s">
        <v>519</v>
      </c>
      <c r="G29" s="242">
        <f>'Calculations - pre operations'!$D$46+'Calculations - pre operations'!$D$47+'Calculations - pre operations'!$D$48</f>
        <v>66988.709955213562</v>
      </c>
      <c r="H29" s="47"/>
      <c r="I29" s="43"/>
      <c r="J29" s="257"/>
      <c r="K29" s="257"/>
      <c r="L29" s="257"/>
      <c r="M29" s="257"/>
      <c r="N29" s="257"/>
      <c r="O29" s="257"/>
      <c r="P29" s="257"/>
      <c r="Q29" s="257"/>
      <c r="R29" s="44"/>
    </row>
    <row r="30" spans="1:24" ht="13.9" customHeight="1" x14ac:dyDescent="0.3">
      <c r="A30" s="2"/>
      <c r="B30" s="47"/>
      <c r="C30" s="233" t="s">
        <v>219</v>
      </c>
      <c r="D30" s="242">
        <f>'Calculations - pre operations'!$D$96</f>
        <v>707037.86337190028</v>
      </c>
      <c r="E30" s="242"/>
      <c r="F30" s="562" t="s">
        <v>277</v>
      </c>
      <c r="G30" s="242">
        <f>'Calculations - pre operations'!$D$43</f>
        <v>811111.75</v>
      </c>
      <c r="H30" s="47"/>
      <c r="I30" s="43"/>
      <c r="J30" s="257"/>
      <c r="K30" s="257"/>
      <c r="L30" s="257"/>
      <c r="M30" s="257"/>
      <c r="N30" s="257"/>
      <c r="O30" s="257"/>
      <c r="P30" s="257"/>
      <c r="Q30" s="257"/>
      <c r="R30" s="44"/>
    </row>
    <row r="31" spans="1:24" s="280" customFormat="1" ht="15" customHeight="1" x14ac:dyDescent="0.3">
      <c r="A31" s="2"/>
      <c r="B31" s="47"/>
      <c r="C31" s="233" t="s">
        <v>236</v>
      </c>
      <c r="D31" s="242">
        <f>'Calculations - pre operations'!$D$105</f>
        <v>0</v>
      </c>
      <c r="E31" s="242"/>
      <c r="F31" s="562" t="s">
        <v>468</v>
      </c>
      <c r="G31" s="242">
        <f>'Calculations - pre operations'!$D$44</f>
        <v>0</v>
      </c>
      <c r="H31" s="47"/>
      <c r="I31" s="43"/>
      <c r="J31" s="257"/>
      <c r="K31" s="257"/>
      <c r="L31" s="257"/>
      <c r="M31" s="257"/>
      <c r="N31" s="257"/>
      <c r="O31" s="257"/>
      <c r="P31" s="257"/>
      <c r="Q31" s="257"/>
      <c r="R31" s="44"/>
    </row>
    <row r="32" spans="1:24" s="280" customFormat="1" ht="15" customHeight="1" x14ac:dyDescent="0.3">
      <c r="A32" s="2"/>
      <c r="B32" s="47"/>
      <c r="C32" s="233" t="s">
        <v>300</v>
      </c>
      <c r="D32" s="242">
        <f>'Calculations - pre operations'!$D$114</f>
        <v>0</v>
      </c>
      <c r="E32" s="242"/>
      <c r="F32" s="562" t="s">
        <v>809</v>
      </c>
      <c r="G32" s="242">
        <f>'Calculations - pre operations'!$D$45</f>
        <v>0</v>
      </c>
      <c r="H32" s="47"/>
      <c r="I32" s="43"/>
      <c r="J32" s="257"/>
      <c r="K32" s="257"/>
      <c r="L32" s="257"/>
      <c r="M32" s="257"/>
      <c r="N32" s="257"/>
      <c r="O32" s="257"/>
      <c r="P32" s="257"/>
      <c r="Q32" s="257"/>
      <c r="R32" s="44"/>
    </row>
    <row r="33" spans="1:18" ht="14.45" x14ac:dyDescent="0.3">
      <c r="A33" s="2"/>
      <c r="B33" s="47"/>
      <c r="C33" s="233" t="s">
        <v>301</v>
      </c>
      <c r="D33" s="242">
        <f>'Calculations - pre operations'!$D$122</f>
        <v>229388.33592630341</v>
      </c>
      <c r="E33" s="242"/>
      <c r="F33" s="562" t="s">
        <v>266</v>
      </c>
      <c r="G33" s="242">
        <f>'Calculations - pre operations'!$D$49</f>
        <v>39452.883750000001</v>
      </c>
      <c r="H33" s="47"/>
      <c r="I33" s="43"/>
      <c r="J33" s="257"/>
      <c r="K33" s="257"/>
      <c r="L33" s="257"/>
      <c r="M33" s="257"/>
      <c r="N33" s="257"/>
      <c r="O33" s="257"/>
      <c r="P33" s="257"/>
      <c r="Q33" s="257"/>
      <c r="R33" s="44"/>
    </row>
    <row r="34" spans="1:18" ht="14.45" x14ac:dyDescent="0.3">
      <c r="A34" s="2"/>
      <c r="B34" s="47"/>
      <c r="C34" s="233" t="s">
        <v>304</v>
      </c>
      <c r="D34" s="242">
        <f>-'Calculations - pre operations'!$D$145</f>
        <v>162222.35</v>
      </c>
      <c r="E34" s="242"/>
      <c r="F34" s="562" t="str">
        <f>'Calculations - pre operations'!$B$52</f>
        <v>Senior Loan capitalised interest</v>
      </c>
      <c r="G34" s="242">
        <f>'Calculations - pre operations'!$D$52</f>
        <v>18872.855592990018</v>
      </c>
      <c r="H34" s="47"/>
      <c r="I34" s="43"/>
      <c r="J34" s="257"/>
      <c r="K34" s="257"/>
      <c r="L34" s="257"/>
      <c r="M34" s="257"/>
      <c r="N34" s="257"/>
      <c r="O34" s="257"/>
      <c r="P34" s="257"/>
      <c r="Q34" s="257"/>
      <c r="R34" s="44"/>
    </row>
    <row r="35" spans="1:18" ht="15.6" customHeight="1" x14ac:dyDescent="0.3">
      <c r="A35" s="2"/>
      <c r="B35" s="47"/>
      <c r="C35" s="233" t="s">
        <v>279</v>
      </c>
      <c r="D35" s="242">
        <f>'Calculations - pre operations'!$D$146</f>
        <v>0</v>
      </c>
      <c r="E35" s="242"/>
      <c r="F35" s="562" t="str">
        <f>'Calculations - pre operations'!$B$53</f>
        <v>Junior Loan capitalised interest</v>
      </c>
      <c r="G35" s="242">
        <f>'Calculations - pre operations'!$D$53</f>
        <v>0</v>
      </c>
      <c r="H35" s="47"/>
      <c r="I35" s="43"/>
      <c r="J35" s="257"/>
      <c r="K35" s="257"/>
      <c r="L35" s="257"/>
      <c r="M35" s="257"/>
      <c r="N35" s="257"/>
      <c r="O35" s="257"/>
      <c r="P35" s="257"/>
      <c r="Q35" s="257"/>
      <c r="R35" s="44"/>
    </row>
    <row r="36" spans="1:18" ht="15" customHeight="1" x14ac:dyDescent="0.3">
      <c r="A36" s="2"/>
      <c r="B36" s="47"/>
      <c r="C36" s="563"/>
      <c r="D36" s="563"/>
      <c r="E36" s="242"/>
      <c r="F36" s="562" t="s">
        <v>303</v>
      </c>
      <c r="G36" s="242">
        <f>'Calculations - pre operations'!$D$54</f>
        <v>0</v>
      </c>
      <c r="H36" s="47"/>
      <c r="I36" s="43"/>
      <c r="J36" s="257"/>
      <c r="K36" s="257"/>
      <c r="L36" s="257"/>
      <c r="M36" s="257"/>
      <c r="N36" s="257"/>
      <c r="O36" s="257"/>
      <c r="P36" s="257"/>
      <c r="Q36" s="257"/>
      <c r="R36" s="44"/>
    </row>
    <row r="37" spans="1:18" ht="14.45" x14ac:dyDescent="0.3">
      <c r="A37" s="2"/>
      <c r="B37" s="47"/>
      <c r="C37" s="563"/>
      <c r="D37" s="563"/>
      <c r="E37" s="563"/>
      <c r="F37" s="562" t="s">
        <v>305</v>
      </c>
      <c r="G37" s="242">
        <f>'Calculations - pre operations'!$D$144</f>
        <v>162222.35</v>
      </c>
      <c r="H37" s="47"/>
      <c r="I37" s="43"/>
      <c r="J37" s="257"/>
      <c r="K37" s="257"/>
      <c r="L37" s="257"/>
      <c r="M37" s="257"/>
      <c r="N37" s="257"/>
      <c r="O37" s="257"/>
      <c r="P37" s="257"/>
      <c r="Q37" s="257"/>
      <c r="R37" s="44"/>
    </row>
    <row r="38" spans="1:18" thickBot="1" x14ac:dyDescent="0.35">
      <c r="A38" s="2"/>
      <c r="B38" s="47"/>
      <c r="C38" s="564" t="s">
        <v>275</v>
      </c>
      <c r="D38" s="565">
        <f>SUM(D29:D35)</f>
        <v>1098648.5492982038</v>
      </c>
      <c r="E38" s="566"/>
      <c r="F38" s="564" t="s">
        <v>276</v>
      </c>
      <c r="G38" s="565">
        <f>SUM(G29:G37)</f>
        <v>1098648.5492982038</v>
      </c>
      <c r="H38" s="47"/>
      <c r="I38" s="43"/>
      <c r="J38" s="257"/>
      <c r="K38" s="257"/>
      <c r="L38" s="257"/>
      <c r="M38" s="257"/>
      <c r="N38" s="257"/>
      <c r="O38" s="257"/>
      <c r="P38" s="257"/>
      <c r="Q38" s="257"/>
      <c r="R38" s="44"/>
    </row>
    <row r="39" spans="1:18" thickTop="1" x14ac:dyDescent="0.3">
      <c r="A39" s="2"/>
      <c r="B39" s="47"/>
      <c r="C39" s="47"/>
      <c r="D39" s="47"/>
      <c r="E39" s="47"/>
      <c r="F39" s="47"/>
      <c r="G39" s="47"/>
      <c r="H39" s="47"/>
      <c r="I39" s="43"/>
      <c r="J39" s="257"/>
      <c r="K39" s="257"/>
      <c r="L39" s="257"/>
      <c r="M39" s="257"/>
      <c r="N39" s="257"/>
      <c r="O39" s="257"/>
      <c r="P39" s="257"/>
      <c r="Q39" s="257"/>
      <c r="R39" s="44"/>
    </row>
    <row r="40" spans="1:18" s="232" customFormat="1" ht="21" x14ac:dyDescent="0.4">
      <c r="A40" s="228"/>
      <c r="B40" s="229"/>
      <c r="C40" s="229"/>
      <c r="D40" s="229"/>
      <c r="E40" s="229"/>
      <c r="F40" s="229"/>
      <c r="G40" s="229"/>
      <c r="H40" s="229"/>
      <c r="I40" s="230"/>
      <c r="J40" s="269"/>
      <c r="K40" s="269"/>
      <c r="L40" s="269"/>
      <c r="M40" s="269"/>
      <c r="N40" s="269"/>
      <c r="O40" s="269"/>
      <c r="P40" s="269"/>
      <c r="Q40" s="269"/>
      <c r="R40" s="231"/>
    </row>
    <row r="41" spans="1:18" ht="14.45" x14ac:dyDescent="0.3">
      <c r="A41" s="2"/>
      <c r="B41" s="47"/>
      <c r="C41" s="47"/>
      <c r="D41" s="47"/>
      <c r="E41" s="47"/>
      <c r="F41" s="47"/>
      <c r="G41" s="47"/>
      <c r="H41" s="54"/>
      <c r="I41" s="43"/>
      <c r="J41" s="257"/>
      <c r="K41" s="257"/>
      <c r="L41" s="257"/>
      <c r="M41" s="257"/>
      <c r="N41" s="257"/>
      <c r="O41" s="257"/>
      <c r="P41" s="257"/>
      <c r="Q41" s="257"/>
      <c r="R41" s="44"/>
    </row>
    <row r="42" spans="1:18" ht="14.45" x14ac:dyDescent="0.3">
      <c r="A42" s="2"/>
      <c r="B42" s="47"/>
      <c r="C42" s="47"/>
      <c r="D42" s="47"/>
      <c r="E42" s="47"/>
      <c r="F42" s="47"/>
      <c r="G42" s="47"/>
      <c r="H42" s="47"/>
      <c r="I42" s="43"/>
      <c r="J42" s="257"/>
      <c r="K42" s="257"/>
      <c r="L42" s="257"/>
      <c r="M42" s="257"/>
      <c r="N42" s="257"/>
      <c r="O42" s="257"/>
      <c r="P42" s="257"/>
      <c r="Q42" s="257"/>
      <c r="R42" s="44"/>
    </row>
    <row r="43" spans="1:18" ht="14.45" x14ac:dyDescent="0.3">
      <c r="A43" s="2"/>
      <c r="B43" s="47"/>
      <c r="C43" s="47"/>
      <c r="D43" s="47"/>
      <c r="E43" s="47"/>
      <c r="F43" s="47"/>
      <c r="G43" s="47"/>
      <c r="H43" s="49"/>
      <c r="I43" s="43"/>
      <c r="J43" s="257"/>
      <c r="K43" s="257"/>
      <c r="L43" s="257"/>
      <c r="M43" s="257"/>
      <c r="N43" s="257"/>
      <c r="O43" s="257"/>
      <c r="P43" s="257"/>
      <c r="Q43" s="257"/>
      <c r="R43" s="44"/>
    </row>
    <row r="44" spans="1:18" ht="14.45" x14ac:dyDescent="0.3">
      <c r="A44" s="2"/>
      <c r="B44" s="47"/>
      <c r="C44" s="47"/>
      <c r="D44" s="47"/>
      <c r="E44" s="47"/>
      <c r="F44" s="47"/>
      <c r="G44" s="47"/>
      <c r="H44" s="47"/>
      <c r="I44" s="43"/>
      <c r="J44" s="257"/>
      <c r="K44" s="257"/>
      <c r="L44" s="257"/>
      <c r="M44" s="257"/>
      <c r="N44" s="257"/>
      <c r="O44" s="257"/>
      <c r="P44" s="257"/>
      <c r="Q44" s="257"/>
      <c r="R44" s="44"/>
    </row>
    <row r="45" spans="1:18" ht="14.45" x14ac:dyDescent="0.3">
      <c r="A45" s="2"/>
      <c r="B45" s="47"/>
      <c r="C45" s="47"/>
      <c r="D45" s="47"/>
      <c r="E45" s="47"/>
      <c r="F45" s="47"/>
      <c r="G45" s="47"/>
      <c r="H45" s="54"/>
      <c r="I45" s="43"/>
      <c r="J45" s="257"/>
      <c r="K45" s="257"/>
      <c r="L45" s="257"/>
      <c r="M45" s="257"/>
      <c r="N45" s="257"/>
      <c r="O45" s="257"/>
      <c r="P45" s="257"/>
      <c r="Q45" s="257"/>
      <c r="R45" s="44"/>
    </row>
    <row r="46" spans="1:18" ht="14.45" x14ac:dyDescent="0.3">
      <c r="A46" s="2"/>
      <c r="B46" s="47"/>
      <c r="C46" s="47"/>
      <c r="D46" s="47"/>
      <c r="E46" s="47"/>
      <c r="F46" s="47"/>
      <c r="G46" s="47"/>
      <c r="H46" s="47"/>
      <c r="I46" s="43"/>
      <c r="J46" s="257"/>
      <c r="K46" s="257"/>
      <c r="L46" s="257"/>
      <c r="M46" s="257"/>
      <c r="N46" s="257"/>
      <c r="O46" s="257"/>
      <c r="P46" s="257"/>
      <c r="Q46" s="257"/>
      <c r="R46" s="44"/>
    </row>
    <row r="47" spans="1:18" ht="14.45" x14ac:dyDescent="0.3">
      <c r="A47" s="2"/>
      <c r="B47" s="48"/>
      <c r="C47" s="47"/>
      <c r="D47" s="47"/>
      <c r="E47" s="47"/>
      <c r="F47" s="47"/>
      <c r="G47" s="47"/>
      <c r="H47" s="47"/>
      <c r="I47" s="43"/>
      <c r="J47" s="257"/>
      <c r="K47" s="257"/>
      <c r="L47" s="257"/>
      <c r="M47" s="257"/>
      <c r="N47" s="257"/>
      <c r="O47" s="257"/>
      <c r="P47" s="257"/>
      <c r="Q47" s="257"/>
      <c r="R47" s="44"/>
    </row>
    <row r="48" spans="1:18" ht="14.45" x14ac:dyDescent="0.3">
      <c r="A48" s="2"/>
      <c r="B48" s="47"/>
      <c r="C48" s="47"/>
      <c r="D48" s="47"/>
      <c r="E48" s="47"/>
      <c r="F48" s="47"/>
      <c r="G48" s="49"/>
      <c r="H48" s="47"/>
      <c r="I48" s="43"/>
      <c r="J48" s="257"/>
      <c r="K48" s="257"/>
      <c r="L48" s="257"/>
      <c r="M48" s="257"/>
      <c r="N48" s="257"/>
      <c r="O48" s="257"/>
      <c r="P48" s="257"/>
      <c r="Q48" s="257"/>
      <c r="R48" s="44"/>
    </row>
    <row r="49" spans="1:18" ht="14.45" x14ac:dyDescent="0.3">
      <c r="A49" s="2"/>
      <c r="B49" s="47"/>
      <c r="C49" s="47"/>
      <c r="D49" s="47"/>
      <c r="E49" s="47"/>
      <c r="F49" s="47"/>
      <c r="G49" s="49"/>
      <c r="H49" s="47"/>
      <c r="I49" s="43"/>
      <c r="J49" s="257"/>
      <c r="K49" s="257"/>
      <c r="L49" s="257"/>
      <c r="M49" s="257"/>
      <c r="N49" s="257"/>
      <c r="O49" s="257"/>
      <c r="P49" s="257"/>
      <c r="Q49" s="257"/>
      <c r="R49" s="44"/>
    </row>
    <row r="50" spans="1:18" ht="14.45" x14ac:dyDescent="0.3">
      <c r="A50" s="2"/>
      <c r="B50" s="47"/>
      <c r="C50" s="47"/>
      <c r="D50" s="47"/>
      <c r="E50" s="47"/>
      <c r="F50" s="47"/>
      <c r="G50" s="49"/>
      <c r="H50" s="47"/>
      <c r="I50" s="43"/>
      <c r="J50" s="257"/>
      <c r="K50" s="257"/>
      <c r="L50" s="257"/>
      <c r="M50" s="257"/>
      <c r="N50" s="257"/>
      <c r="O50" s="257"/>
      <c r="P50" s="257"/>
      <c r="Q50" s="257"/>
      <c r="R50" s="44"/>
    </row>
    <row r="51" spans="1:18" ht="14.45" x14ac:dyDescent="0.3">
      <c r="A51" s="2"/>
      <c r="B51" s="47"/>
      <c r="C51" s="47"/>
      <c r="D51" s="47"/>
      <c r="E51" s="47"/>
      <c r="F51" s="47"/>
      <c r="G51" s="49"/>
      <c r="H51" s="47"/>
      <c r="I51" s="43"/>
      <c r="J51" s="257"/>
      <c r="K51" s="257"/>
      <c r="L51" s="257"/>
      <c r="M51" s="257"/>
      <c r="N51" s="257"/>
      <c r="O51" s="257"/>
      <c r="P51" s="257"/>
      <c r="Q51" s="257"/>
      <c r="R51" s="44"/>
    </row>
    <row r="52" spans="1:18" ht="14.45" x14ac:dyDescent="0.3">
      <c r="A52" s="2"/>
      <c r="B52" s="47"/>
      <c r="C52" s="47"/>
      <c r="D52" s="47"/>
      <c r="E52" s="47"/>
      <c r="F52" s="47"/>
      <c r="G52" s="49"/>
      <c r="H52" s="47"/>
      <c r="I52" s="43"/>
      <c r="J52" s="257"/>
      <c r="K52" s="257"/>
      <c r="L52" s="257"/>
      <c r="M52" s="257"/>
      <c r="N52" s="257"/>
      <c r="O52" s="257"/>
      <c r="P52" s="257"/>
      <c r="Q52" s="257"/>
      <c r="R52" s="44"/>
    </row>
    <row r="53" spans="1:18" s="214" customFormat="1" ht="5.45" x14ac:dyDescent="0.15">
      <c r="A53" s="210"/>
      <c r="B53" s="285"/>
      <c r="C53" s="286"/>
      <c r="D53" s="285"/>
      <c r="E53" s="285"/>
      <c r="F53" s="285"/>
      <c r="G53" s="287"/>
      <c r="H53" s="288"/>
      <c r="I53" s="211"/>
      <c r="J53" s="270"/>
      <c r="K53" s="270"/>
      <c r="L53" s="270"/>
      <c r="M53" s="270"/>
      <c r="N53" s="270"/>
      <c r="O53" s="270"/>
      <c r="P53" s="270"/>
      <c r="Q53" s="270"/>
      <c r="R53" s="213"/>
    </row>
    <row r="54" spans="1:18" s="214" customFormat="1" ht="5.45" x14ac:dyDescent="0.15">
      <c r="A54" s="210"/>
      <c r="B54" s="211"/>
      <c r="C54" s="211"/>
      <c r="D54" s="211"/>
      <c r="E54" s="211"/>
      <c r="F54" s="211"/>
      <c r="G54" s="211"/>
      <c r="H54" s="212"/>
      <c r="I54" s="211"/>
      <c r="J54" s="270"/>
      <c r="K54" s="270"/>
      <c r="L54" s="270"/>
      <c r="M54" s="270"/>
      <c r="N54" s="270"/>
      <c r="O54" s="270"/>
      <c r="P54" s="270"/>
      <c r="Q54" s="270"/>
      <c r="R54" s="213"/>
    </row>
    <row r="55" spans="1:18" ht="31.15" x14ac:dyDescent="0.6">
      <c r="A55" s="2"/>
      <c r="B55" s="46" t="s">
        <v>104</v>
      </c>
      <c r="C55" s="46"/>
      <c r="D55" s="46"/>
      <c r="E55" s="46"/>
      <c r="F55" s="46"/>
      <c r="G55" s="46"/>
      <c r="H55" s="46"/>
      <c r="I55" s="43"/>
      <c r="J55" s="257"/>
      <c r="K55" s="257"/>
      <c r="L55" s="257"/>
      <c r="M55" s="257"/>
      <c r="N55" s="257"/>
      <c r="O55" s="257"/>
      <c r="P55" s="257"/>
      <c r="Q55" s="257"/>
      <c r="R55" s="44"/>
    </row>
    <row r="56" spans="1:18" x14ac:dyDescent="0.25">
      <c r="A56" s="2"/>
      <c r="B56" s="255" t="s">
        <v>125</v>
      </c>
      <c r="C56" s="255"/>
      <c r="D56" s="255"/>
      <c r="E56" s="255"/>
      <c r="F56" s="256">
        <f ca="1">ROUND(MAX('Financial calcs'!$F$388:$CG$388),0)</f>
        <v>0</v>
      </c>
      <c r="G56" s="260" t="str">
        <f ca="1">IF(F56&gt;1,"Problem","Fine")</f>
        <v>Fine</v>
      </c>
      <c r="H56" s="255"/>
      <c r="I56" s="43"/>
      <c r="J56" s="257"/>
      <c r="K56" s="257"/>
      <c r="L56" s="257"/>
      <c r="M56" s="257"/>
      <c r="N56" s="257"/>
      <c r="O56" s="257"/>
      <c r="P56" s="257"/>
      <c r="Q56" s="257"/>
      <c r="R56" s="44"/>
    </row>
    <row r="57" spans="1:18" ht="28.35" customHeight="1" x14ac:dyDescent="0.3">
      <c r="A57" s="2"/>
      <c r="B57" s="1163" t="s">
        <v>278</v>
      </c>
      <c r="C57" s="1163"/>
      <c r="D57" s="1164"/>
      <c r="E57" s="255"/>
      <c r="F57" s="849">
        <f ca="1">F56/D38</f>
        <v>0</v>
      </c>
      <c r="G57" s="255"/>
      <c r="H57" s="255"/>
      <c r="I57" s="43"/>
      <c r="J57" s="257"/>
      <c r="K57" s="257"/>
      <c r="L57" s="257"/>
      <c r="M57" s="257"/>
      <c r="N57" s="257"/>
      <c r="O57" s="257"/>
      <c r="P57" s="257"/>
      <c r="Q57" s="257"/>
      <c r="R57" s="44"/>
    </row>
    <row r="58" spans="1:18" ht="14.45" x14ac:dyDescent="0.3">
      <c r="A58" s="2"/>
      <c r="B58" s="257" t="s">
        <v>124</v>
      </c>
      <c r="C58" s="258"/>
      <c r="D58" s="257"/>
      <c r="E58" s="257"/>
      <c r="F58" s="256">
        <f ca="1">ROUND(SUMPRODUCT('Financial calcs'!$F$388:$CG$388,'Financial calcs'!$F$157:$CG$157),0)</f>
        <v>0</v>
      </c>
      <c r="G58" s="259" t="str">
        <f ca="1">IF($F$58&gt;1,"Problem","Fine")</f>
        <v>Fine</v>
      </c>
      <c r="H58" s="255"/>
      <c r="I58" s="43"/>
      <c r="J58" s="257"/>
      <c r="K58" s="257"/>
      <c r="L58" s="257"/>
      <c r="M58" s="257"/>
      <c r="N58" s="257"/>
      <c r="O58" s="257"/>
      <c r="P58" s="257"/>
      <c r="Q58" s="257"/>
      <c r="R58" s="44"/>
    </row>
    <row r="59" spans="1:18" ht="33.6" customHeight="1" x14ac:dyDescent="0.3">
      <c r="A59" s="2"/>
      <c r="B59" s="255"/>
      <c r="C59" s="1162" t="s">
        <v>131</v>
      </c>
      <c r="D59" s="1163"/>
      <c r="E59" s="1163"/>
      <c r="F59" s="1163"/>
      <c r="G59" s="1163"/>
      <c r="H59" s="257"/>
      <c r="I59" s="43"/>
      <c r="J59" s="257"/>
      <c r="K59" s="257"/>
      <c r="L59" s="257"/>
      <c r="M59" s="257"/>
      <c r="N59" s="257"/>
      <c r="O59" s="257"/>
      <c r="P59" s="257"/>
      <c r="Q59" s="257"/>
      <c r="R59" s="44"/>
    </row>
    <row r="60" spans="1:18" ht="5.45" customHeight="1" x14ac:dyDescent="0.3">
      <c r="A60" s="2"/>
      <c r="B60" s="255"/>
      <c r="C60" s="255"/>
      <c r="D60" s="255"/>
      <c r="E60" s="255"/>
      <c r="F60" s="255"/>
      <c r="G60" s="255"/>
      <c r="H60" s="257"/>
      <c r="I60" s="43"/>
      <c r="J60" s="257"/>
      <c r="K60" s="257"/>
      <c r="L60" s="257"/>
      <c r="M60" s="257"/>
      <c r="N60" s="257"/>
      <c r="O60" s="257"/>
      <c r="P60" s="257"/>
      <c r="Q60" s="257"/>
      <c r="R60" s="44"/>
    </row>
    <row r="61" spans="1:18" ht="14.45" x14ac:dyDescent="0.3">
      <c r="A61" s="2"/>
      <c r="B61" s="257" t="s">
        <v>127</v>
      </c>
      <c r="C61" s="258"/>
      <c r="D61" s="257"/>
      <c r="E61" s="257"/>
      <c r="F61" s="256">
        <f ca="1">ROUND('Financial calcs'!$D$398,0)</f>
        <v>0</v>
      </c>
      <c r="G61" s="260" t="str">
        <f ca="1">IF($F$61=0,"Fine","Problem")</f>
        <v>Fine</v>
      </c>
      <c r="H61" s="257"/>
      <c r="I61" s="43"/>
      <c r="J61" s="257"/>
      <c r="K61" s="257"/>
      <c r="L61" s="257"/>
      <c r="M61" s="257"/>
      <c r="N61" s="257"/>
      <c r="O61" s="257"/>
      <c r="P61" s="257"/>
      <c r="Q61" s="257"/>
      <c r="R61" s="44"/>
    </row>
    <row r="62" spans="1:18" ht="6.6" customHeight="1" x14ac:dyDescent="0.3">
      <c r="A62" s="2"/>
      <c r="B62" s="258"/>
      <c r="C62" s="258"/>
      <c r="D62" s="257"/>
      <c r="E62" s="257"/>
      <c r="F62" s="257"/>
      <c r="G62" s="257"/>
      <c r="H62" s="257"/>
      <c r="I62" s="43"/>
      <c r="J62" s="257"/>
      <c r="K62" s="257"/>
      <c r="L62" s="257"/>
      <c r="M62" s="257"/>
      <c r="N62" s="257"/>
      <c r="O62" s="257"/>
      <c r="P62" s="257"/>
      <c r="Q62" s="257"/>
      <c r="R62" s="44"/>
    </row>
    <row r="63" spans="1:18" ht="14.45" x14ac:dyDescent="0.3">
      <c r="A63" s="2"/>
      <c r="B63" s="255" t="s">
        <v>130</v>
      </c>
      <c r="C63" s="258"/>
      <c r="D63" s="257"/>
      <c r="E63" s="257"/>
      <c r="F63" s="257"/>
      <c r="G63" s="260" t="str">
        <f ca="1">IF($D$81&lt;1,"Problem","Fine")</f>
        <v>Fine</v>
      </c>
      <c r="H63" s="257"/>
      <c r="I63" s="43"/>
      <c r="J63" s="257"/>
      <c r="K63" s="257"/>
      <c r="L63" s="257"/>
      <c r="M63" s="257"/>
      <c r="N63" s="257"/>
      <c r="O63" s="257"/>
      <c r="P63" s="257"/>
      <c r="Q63" s="257"/>
      <c r="R63" s="44"/>
    </row>
    <row r="64" spans="1:18" ht="14.45" customHeight="1" x14ac:dyDescent="0.25">
      <c r="A64" s="2"/>
      <c r="B64" s="255"/>
      <c r="C64" s="1162" t="s">
        <v>183</v>
      </c>
      <c r="D64" s="1163"/>
      <c r="E64" s="1163"/>
      <c r="F64" s="1163"/>
      <c r="G64" s="1163"/>
      <c r="H64" s="257"/>
      <c r="I64" s="43"/>
      <c r="J64" s="257"/>
      <c r="K64" s="257"/>
      <c r="L64" s="257"/>
      <c r="M64" s="257"/>
      <c r="N64" s="257"/>
      <c r="O64" s="257"/>
      <c r="P64" s="257"/>
      <c r="Q64" s="257"/>
      <c r="R64" s="44"/>
    </row>
    <row r="65" spans="1:18" ht="8.4499999999999993" customHeight="1" x14ac:dyDescent="0.25">
      <c r="A65" s="2"/>
      <c r="B65" s="255"/>
      <c r="C65" s="548"/>
      <c r="D65" s="257"/>
      <c r="E65" s="257"/>
      <c r="F65" s="257"/>
      <c r="G65" s="257"/>
      <c r="H65" s="257"/>
      <c r="I65" s="43"/>
      <c r="J65" s="257"/>
      <c r="K65" s="257"/>
      <c r="L65" s="257"/>
      <c r="M65" s="257"/>
      <c r="N65" s="257"/>
      <c r="O65" s="257"/>
      <c r="P65" s="257"/>
      <c r="Q65" s="257"/>
      <c r="R65" s="44"/>
    </row>
    <row r="66" spans="1:18" ht="14.45" customHeight="1" x14ac:dyDescent="0.25">
      <c r="A66" s="2"/>
      <c r="B66" s="255" t="s">
        <v>209</v>
      </c>
      <c r="C66" s="548"/>
      <c r="D66" s="257"/>
      <c r="E66" s="257"/>
      <c r="F66" s="261">
        <f>Inputs!$E$192</f>
        <v>1.3</v>
      </c>
      <c r="G66" s="257"/>
      <c r="H66" s="257"/>
      <c r="I66" s="43"/>
      <c r="J66" s="257"/>
      <c r="K66" s="257"/>
      <c r="L66" s="257"/>
      <c r="M66" s="257"/>
      <c r="N66" s="257"/>
      <c r="O66" s="257"/>
      <c r="P66" s="257"/>
      <c r="Q66" s="257"/>
      <c r="R66" s="44"/>
    </row>
    <row r="67" spans="1:18" x14ac:dyDescent="0.25">
      <c r="A67" s="2"/>
      <c r="B67" s="255" t="s">
        <v>129</v>
      </c>
      <c r="C67" s="258"/>
      <c r="D67" s="257"/>
      <c r="E67" s="257"/>
      <c r="F67" s="262">
        <f ca="1">'Financial calcs'!$D$519</f>
        <v>5</v>
      </c>
      <c r="G67" s="260" t="str">
        <f ca="1">IF($F$67&gt;0,"Problem","Fine")</f>
        <v>Problem</v>
      </c>
      <c r="H67" s="257"/>
      <c r="I67" s="43"/>
      <c r="J67" s="257"/>
      <c r="K67" s="257"/>
      <c r="L67" s="257"/>
      <c r="M67" s="257"/>
      <c r="N67" s="257"/>
      <c r="O67" s="257"/>
      <c r="P67" s="257"/>
      <c r="Q67" s="257"/>
      <c r="R67" s="44"/>
    </row>
    <row r="68" spans="1:18" ht="29.45" customHeight="1" x14ac:dyDescent="0.25">
      <c r="A68" s="2"/>
      <c r="B68" s="255"/>
      <c r="C68" s="1162" t="s">
        <v>184</v>
      </c>
      <c r="D68" s="1163"/>
      <c r="E68" s="1163"/>
      <c r="F68" s="1163"/>
      <c r="G68" s="1163"/>
      <c r="H68" s="257"/>
      <c r="I68" s="43"/>
      <c r="J68" s="257"/>
      <c r="K68" s="257"/>
      <c r="L68" s="257"/>
      <c r="M68" s="257"/>
      <c r="N68" s="257"/>
      <c r="O68" s="257"/>
      <c r="P68" s="257"/>
      <c r="Q68" s="257"/>
      <c r="R68" s="44"/>
    </row>
    <row r="69" spans="1:18" s="214" customFormat="1" ht="7.15" customHeight="1" x14ac:dyDescent="0.15">
      <c r="A69" s="210"/>
      <c r="B69" s="588"/>
      <c r="C69" s="589"/>
      <c r="D69" s="590"/>
      <c r="E69" s="590"/>
      <c r="F69" s="590"/>
      <c r="G69" s="590"/>
      <c r="H69" s="270"/>
      <c r="I69" s="211"/>
      <c r="J69" s="270"/>
      <c r="K69" s="270"/>
      <c r="L69" s="270"/>
      <c r="M69" s="270"/>
      <c r="N69" s="270"/>
      <c r="O69" s="270"/>
      <c r="P69" s="270"/>
      <c r="Q69" s="270"/>
      <c r="R69" s="213"/>
    </row>
    <row r="70" spans="1:18" s="597" customFormat="1" ht="29.45" customHeight="1" x14ac:dyDescent="0.25">
      <c r="A70" s="591"/>
      <c r="B70" s="1165" t="s">
        <v>643</v>
      </c>
      <c r="C70" s="1142"/>
      <c r="D70" s="592" t="str">
        <f>'Development Costs'!D48</f>
        <v>Fine</v>
      </c>
      <c r="E70" s="593"/>
      <c r="F70" s="593" t="s">
        <v>657</v>
      </c>
      <c r="G70" s="592" t="str">
        <f>'Construction Costs'!D43</f>
        <v>Fine</v>
      </c>
      <c r="H70" s="594"/>
      <c r="I70" s="595"/>
      <c r="J70" s="594"/>
      <c r="K70" s="594"/>
      <c r="L70" s="594"/>
      <c r="M70" s="594"/>
      <c r="N70" s="594"/>
      <c r="O70" s="594"/>
      <c r="P70" s="594"/>
      <c r="Q70" s="594"/>
      <c r="R70" s="596"/>
    </row>
    <row r="71" spans="1:18" s="597" customFormat="1" ht="29.45" customHeight="1" x14ac:dyDescent="0.25">
      <c r="A71" s="591"/>
      <c r="B71" s="1165" t="s">
        <v>680</v>
      </c>
      <c r="C71" s="1142"/>
      <c r="D71" s="610" t="str">
        <f>Inputs!D108</f>
        <v>Fine</v>
      </c>
      <c r="E71" s="611"/>
      <c r="F71" s="612" t="str">
        <f>Inputs!D112</f>
        <v>Fine</v>
      </c>
      <c r="G71" s="607"/>
      <c r="H71" s="594"/>
      <c r="I71" s="595"/>
      <c r="J71" s="594"/>
      <c r="K71" s="594"/>
      <c r="L71" s="594"/>
      <c r="M71" s="594"/>
      <c r="N71" s="594"/>
      <c r="O71" s="594"/>
      <c r="P71" s="594"/>
      <c r="Q71" s="594"/>
      <c r="R71" s="596"/>
    </row>
    <row r="72" spans="1:18" ht="5.45" customHeight="1" x14ac:dyDescent="0.25">
      <c r="A72" s="2"/>
      <c r="B72" s="263"/>
      <c r="C72" s="264"/>
      <c r="D72" s="263"/>
      <c r="E72" s="263"/>
      <c r="F72" s="263"/>
      <c r="G72" s="263"/>
      <c r="H72" s="263"/>
      <c r="I72" s="43"/>
      <c r="J72" s="257"/>
      <c r="K72" s="257"/>
      <c r="L72" s="257"/>
      <c r="M72" s="257"/>
      <c r="N72" s="257"/>
      <c r="O72" s="257"/>
      <c r="P72" s="257"/>
      <c r="Q72" s="257"/>
      <c r="R72" s="44"/>
    </row>
    <row r="73" spans="1:18" ht="28.9" customHeight="1" x14ac:dyDescent="0.5">
      <c r="A73" s="2"/>
      <c r="B73" s="1160" t="s">
        <v>931</v>
      </c>
      <c r="C73" s="1161"/>
      <c r="D73" s="1161"/>
      <c r="E73" s="1161"/>
      <c r="F73" s="1161"/>
      <c r="G73" s="1161"/>
      <c r="H73" s="1161"/>
      <c r="I73" s="43"/>
      <c r="J73" s="257"/>
      <c r="K73" s="257"/>
      <c r="L73" s="257"/>
      <c r="M73" s="257"/>
      <c r="N73" s="257"/>
      <c r="O73" s="257"/>
      <c r="P73" s="257"/>
      <c r="Q73" s="257"/>
      <c r="R73" s="44"/>
    </row>
    <row r="74" spans="1:18" s="280" customFormat="1" x14ac:dyDescent="0.25">
      <c r="A74" s="2"/>
      <c r="B74" s="266" t="s">
        <v>638</v>
      </c>
      <c r="C74" s="257"/>
      <c r="D74" s="301"/>
      <c r="E74" s="257"/>
      <c r="F74" s="266" t="s">
        <v>630</v>
      </c>
      <c r="G74" s="301"/>
      <c r="H74" s="257"/>
      <c r="I74" s="43"/>
      <c r="J74" s="257"/>
      <c r="K74" s="257"/>
      <c r="L74" s="257"/>
      <c r="M74" s="257"/>
      <c r="N74" s="257"/>
      <c r="O74" s="257"/>
      <c r="P74" s="257"/>
      <c r="Q74" s="257"/>
      <c r="R74" s="44"/>
    </row>
    <row r="75" spans="1:18" x14ac:dyDescent="0.25">
      <c r="A75" s="2"/>
      <c r="B75" s="268" t="s">
        <v>324</v>
      </c>
      <c r="C75" s="257"/>
      <c r="D75" s="628">
        <f ca="1">IF(ISERROR('Financial calcs'!$D$507),"N/A. No Equity",'Financial calcs'!$D$507)</f>
        <v>0.22698048949241639</v>
      </c>
      <c r="E75" s="257"/>
      <c r="F75" s="268" t="s">
        <v>93</v>
      </c>
      <c r="G75" s="301">
        <f ca="1">'Financial calcs'!$D$493</f>
        <v>0.16450538039207463</v>
      </c>
      <c r="H75" s="257"/>
      <c r="I75" s="43"/>
      <c r="J75" s="257"/>
      <c r="K75" s="257"/>
      <c r="L75" s="257"/>
      <c r="M75" s="257"/>
      <c r="N75" s="257"/>
      <c r="O75" s="257"/>
      <c r="P75" s="257"/>
      <c r="Q75" s="257"/>
      <c r="R75" s="44"/>
    </row>
    <row r="76" spans="1:18" x14ac:dyDescent="0.25">
      <c r="A76" s="2"/>
      <c r="B76" s="257" t="s">
        <v>635</v>
      </c>
      <c r="C76" s="257"/>
      <c r="D76" s="267">
        <f ca="1">-'Financial calcs'!$D$244</f>
        <v>1978456.4305723135</v>
      </c>
      <c r="E76" s="257"/>
      <c r="F76" s="268" t="str">
        <f>"Net Present Value at "&amp;Inputs!$E$200*100&amp;"%"</f>
        <v>Net Present Value at 6%</v>
      </c>
      <c r="G76" s="267">
        <f ca="1">'Financial calcs'!$D$494</f>
        <v>1085668.3356720263</v>
      </c>
      <c r="H76" s="257"/>
      <c r="I76" s="43"/>
      <c r="J76" s="257"/>
      <c r="K76" s="257"/>
      <c r="L76" s="257"/>
      <c r="M76" s="257"/>
      <c r="N76" s="257"/>
      <c r="O76" s="257"/>
      <c r="P76" s="257"/>
      <c r="Q76" s="257"/>
      <c r="R76" s="44"/>
    </row>
    <row r="77" spans="1:18" s="280" customFormat="1" x14ac:dyDescent="0.25">
      <c r="A77" s="2"/>
      <c r="B77" s="268" t="s">
        <v>932</v>
      </c>
      <c r="C77" s="257"/>
      <c r="D77" s="573">
        <f ca="1">'Financial calcs'!$D$510</f>
        <v>6</v>
      </c>
      <c r="E77" s="257"/>
      <c r="F77" s="268" t="s">
        <v>932</v>
      </c>
      <c r="G77" s="573">
        <f ca="1">'Financial calcs'!$D$497</f>
        <v>7</v>
      </c>
      <c r="H77" s="257"/>
      <c r="I77" s="43"/>
      <c r="J77" s="257"/>
      <c r="K77" s="257"/>
      <c r="L77" s="257"/>
      <c r="M77" s="257"/>
      <c r="N77" s="257"/>
      <c r="O77" s="257"/>
      <c r="P77" s="257"/>
      <c r="Q77" s="257"/>
      <c r="R77" s="44"/>
    </row>
    <row r="78" spans="1:18" s="280" customFormat="1" x14ac:dyDescent="0.25">
      <c r="A78" s="2"/>
      <c r="B78" s="257"/>
      <c r="C78" s="1159" t="s">
        <v>640</v>
      </c>
      <c r="D78" s="1159"/>
      <c r="E78" s="1159"/>
      <c r="F78" s="1159"/>
      <c r="G78" s="1159"/>
      <c r="H78" s="257"/>
      <c r="I78" s="43"/>
      <c r="J78" s="257"/>
      <c r="K78" s="257"/>
      <c r="L78" s="257"/>
      <c r="M78" s="257"/>
      <c r="N78" s="257"/>
      <c r="O78" s="257"/>
      <c r="P78" s="257"/>
      <c r="Q78" s="257"/>
      <c r="R78" s="44"/>
    </row>
    <row r="79" spans="1:18" s="280" customFormat="1" x14ac:dyDescent="0.25">
      <c r="A79" s="2"/>
      <c r="B79" s="257"/>
      <c r="C79" s="257"/>
      <c r="D79" s="573"/>
      <c r="E79" s="257"/>
      <c r="F79" s="268"/>
      <c r="G79" s="267"/>
      <c r="H79" s="257"/>
      <c r="I79" s="43"/>
      <c r="J79" s="257"/>
      <c r="K79" s="257"/>
      <c r="L79" s="257"/>
      <c r="M79" s="257"/>
      <c r="N79" s="257"/>
      <c r="O79" s="257"/>
      <c r="P79" s="257"/>
      <c r="Q79" s="257"/>
      <c r="R79" s="44"/>
    </row>
    <row r="80" spans="1:18" s="280" customFormat="1" x14ac:dyDescent="0.25">
      <c r="A80" s="2"/>
      <c r="B80" s="266" t="s">
        <v>90</v>
      </c>
      <c r="C80" s="257"/>
      <c r="D80" s="267"/>
      <c r="E80" s="257"/>
      <c r="F80" s="268"/>
      <c r="G80" s="267"/>
      <c r="H80" s="257"/>
      <c r="I80" s="43"/>
      <c r="J80" s="257"/>
      <c r="K80" s="257"/>
      <c r="L80" s="257"/>
      <c r="M80" s="257"/>
      <c r="N80" s="257"/>
      <c r="O80" s="257"/>
      <c r="P80" s="257"/>
      <c r="Q80" s="257"/>
      <c r="R80" s="44"/>
    </row>
    <row r="81" spans="1:18" s="280" customFormat="1" x14ac:dyDescent="0.25">
      <c r="A81" s="2"/>
      <c r="B81" s="257"/>
      <c r="C81" s="257" t="s">
        <v>91</v>
      </c>
      <c r="D81" s="1114">
        <f ca="1">IF(Inputs!$E$141=0,"N/A",MIN('Financial calcs'!F$483:CG$483))</f>
        <v>1.2401930765117457</v>
      </c>
      <c r="E81" s="257"/>
      <c r="F81" s="257" t="s">
        <v>92</v>
      </c>
      <c r="G81" s="1114">
        <f ca="1">'Financial calcs'!$D$484</f>
        <v>2.1022007734776236</v>
      </c>
      <c r="H81" s="257"/>
      <c r="I81" s="43"/>
      <c r="J81" s="257"/>
      <c r="K81" s="257"/>
      <c r="L81" s="257"/>
      <c r="M81" s="257"/>
      <c r="N81" s="257"/>
      <c r="O81" s="257"/>
      <c r="P81" s="257"/>
      <c r="Q81" s="257"/>
      <c r="R81" s="44"/>
    </row>
    <row r="82" spans="1:18" s="280" customFormat="1" x14ac:dyDescent="0.25">
      <c r="A82" s="2"/>
      <c r="B82" s="257"/>
      <c r="C82" s="257"/>
      <c r="D82" s="267"/>
      <c r="E82" s="257"/>
      <c r="F82" s="268"/>
      <c r="G82" s="267"/>
      <c r="H82" s="257"/>
      <c r="I82" s="43"/>
      <c r="J82" s="257"/>
      <c r="K82" s="257"/>
      <c r="L82" s="257"/>
      <c r="M82" s="257"/>
      <c r="N82" s="257"/>
      <c r="O82" s="257"/>
      <c r="P82" s="257"/>
      <c r="Q82" s="257"/>
      <c r="R82" s="44"/>
    </row>
    <row r="83" spans="1:18" s="280" customFormat="1" x14ac:dyDescent="0.25">
      <c r="A83" s="2"/>
      <c r="B83" s="257"/>
      <c r="C83" s="257"/>
      <c r="D83" s="267"/>
      <c r="E83" s="257"/>
      <c r="F83" s="268"/>
      <c r="G83" s="267"/>
      <c r="H83" s="257"/>
      <c r="I83" s="43"/>
      <c r="J83" s="257"/>
      <c r="K83" s="257"/>
      <c r="L83" s="257"/>
      <c r="M83" s="257"/>
      <c r="N83" s="257"/>
      <c r="O83" s="257"/>
      <c r="P83" s="257"/>
      <c r="Q83" s="257"/>
      <c r="R83" s="44"/>
    </row>
    <row r="84" spans="1:18" s="280" customFormat="1" x14ac:dyDescent="0.25">
      <c r="A84" s="2"/>
      <c r="B84" s="257"/>
      <c r="C84" s="257"/>
      <c r="D84" s="267"/>
      <c r="E84" s="257"/>
      <c r="F84" s="268"/>
      <c r="G84" s="267"/>
      <c r="H84" s="257"/>
      <c r="I84" s="43"/>
      <c r="J84" s="257"/>
      <c r="K84" s="257"/>
      <c r="L84" s="257"/>
      <c r="M84" s="257"/>
      <c r="N84" s="257"/>
      <c r="O84" s="257"/>
      <c r="P84" s="257"/>
      <c r="Q84" s="257"/>
      <c r="R84" s="44"/>
    </row>
    <row r="85" spans="1:18" s="280" customFormat="1" x14ac:dyDescent="0.25">
      <c r="A85" s="2"/>
      <c r="B85" s="257"/>
      <c r="C85" s="257"/>
      <c r="D85" s="267"/>
      <c r="E85" s="257"/>
      <c r="F85" s="268"/>
      <c r="G85" s="267"/>
      <c r="H85" s="257"/>
      <c r="I85" s="43"/>
      <c r="J85" s="257"/>
      <c r="K85" s="257"/>
      <c r="L85" s="257"/>
      <c r="M85" s="257"/>
      <c r="N85" s="257"/>
      <c r="O85" s="257"/>
      <c r="P85" s="257"/>
      <c r="Q85" s="257"/>
      <c r="R85" s="44"/>
    </row>
    <row r="86" spans="1:18" s="280" customFormat="1" x14ac:dyDescent="0.25">
      <c r="A86" s="2"/>
      <c r="B86" s="257"/>
      <c r="C86" s="257"/>
      <c r="D86" s="267"/>
      <c r="E86" s="257"/>
      <c r="F86" s="268"/>
      <c r="G86" s="267"/>
      <c r="H86" s="257"/>
      <c r="I86" s="43"/>
      <c r="J86" s="257"/>
      <c r="K86" s="257"/>
      <c r="L86" s="257"/>
      <c r="M86" s="257"/>
      <c r="N86" s="257"/>
      <c r="O86" s="257"/>
      <c r="P86" s="257"/>
      <c r="Q86" s="257"/>
      <c r="R86" s="44"/>
    </row>
    <row r="87" spans="1:18" s="280" customFormat="1" x14ac:dyDescent="0.25">
      <c r="A87" s="2"/>
      <c r="B87" s="257"/>
      <c r="C87" s="257"/>
      <c r="D87" s="267"/>
      <c r="E87" s="257"/>
      <c r="F87" s="268"/>
      <c r="G87" s="267"/>
      <c r="H87" s="257"/>
      <c r="I87" s="43"/>
      <c r="J87" s="257"/>
      <c r="K87" s="257"/>
      <c r="L87" s="257"/>
      <c r="M87" s="257"/>
      <c r="N87" s="257"/>
      <c r="O87" s="257"/>
      <c r="P87" s="257"/>
      <c r="Q87" s="257"/>
      <c r="R87" s="44"/>
    </row>
    <row r="88" spans="1:18" s="280" customFormat="1" x14ac:dyDescent="0.25">
      <c r="A88" s="2"/>
      <c r="B88" s="257"/>
      <c r="C88" s="257"/>
      <c r="D88" s="267"/>
      <c r="E88" s="257"/>
      <c r="F88" s="268"/>
      <c r="G88" s="267"/>
      <c r="H88" s="257"/>
      <c r="I88" s="43"/>
      <c r="J88" s="257"/>
      <c r="K88" s="257"/>
      <c r="L88" s="257"/>
      <c r="M88" s="257"/>
      <c r="N88" s="257"/>
      <c r="O88" s="257"/>
      <c r="P88" s="257"/>
      <c r="Q88" s="257"/>
      <c r="R88" s="44"/>
    </row>
    <row r="89" spans="1:18" s="280" customFormat="1" x14ac:dyDescent="0.25">
      <c r="A89" s="2"/>
      <c r="B89" s="257"/>
      <c r="C89" s="257"/>
      <c r="D89" s="267"/>
      <c r="E89" s="257"/>
      <c r="F89" s="268"/>
      <c r="G89" s="267"/>
      <c r="H89" s="257"/>
      <c r="I89" s="43"/>
      <c r="J89" s="257"/>
      <c r="K89" s="257"/>
      <c r="L89" s="257"/>
      <c r="M89" s="257"/>
      <c r="N89" s="257"/>
      <c r="O89" s="257"/>
      <c r="P89" s="257"/>
      <c r="Q89" s="257"/>
      <c r="R89" s="44"/>
    </row>
    <row r="90" spans="1:18" s="280" customFormat="1" x14ac:dyDescent="0.25">
      <c r="A90" s="2"/>
      <c r="B90" s="257"/>
      <c r="C90" s="257"/>
      <c r="D90" s="267"/>
      <c r="E90" s="257"/>
      <c r="F90" s="268"/>
      <c r="G90" s="267"/>
      <c r="H90" s="257"/>
      <c r="I90" s="43"/>
      <c r="J90" s="257"/>
      <c r="K90" s="257"/>
      <c r="L90" s="257"/>
      <c r="M90" s="257"/>
      <c r="N90" s="257"/>
      <c r="O90" s="257"/>
      <c r="P90" s="257"/>
      <c r="Q90" s="257"/>
      <c r="R90" s="44"/>
    </row>
    <row r="91" spans="1:18" s="280" customFormat="1" x14ac:dyDescent="0.25">
      <c r="A91" s="2"/>
      <c r="B91" s="257"/>
      <c r="C91" s="257"/>
      <c r="D91" s="267"/>
      <c r="E91" s="257"/>
      <c r="F91" s="268"/>
      <c r="G91" s="267"/>
      <c r="H91" s="257"/>
      <c r="I91" s="43"/>
      <c r="J91" s="257"/>
      <c r="K91" s="257"/>
      <c r="L91" s="257"/>
      <c r="M91" s="257"/>
      <c r="N91" s="257"/>
      <c r="O91" s="257"/>
      <c r="P91" s="257"/>
      <c r="Q91" s="257"/>
      <c r="R91" s="44"/>
    </row>
    <row r="92" spans="1:18" s="280" customFormat="1" x14ac:dyDescent="0.25">
      <c r="A92" s="2"/>
      <c r="B92" s="257"/>
      <c r="C92" s="257"/>
      <c r="D92" s="267"/>
      <c r="E92" s="257"/>
      <c r="F92" s="268"/>
      <c r="G92" s="267"/>
      <c r="H92" s="257"/>
      <c r="I92" s="43"/>
      <c r="J92" s="257"/>
      <c r="K92" s="257"/>
      <c r="L92" s="257"/>
      <c r="M92" s="257"/>
      <c r="N92" s="257"/>
      <c r="O92" s="257"/>
      <c r="P92" s="257"/>
      <c r="Q92" s="257"/>
      <c r="R92" s="44"/>
    </row>
    <row r="93" spans="1:18" s="280" customFormat="1" x14ac:dyDescent="0.25">
      <c r="A93" s="2"/>
      <c r="B93" s="257"/>
      <c r="C93" s="257"/>
      <c r="D93" s="267"/>
      <c r="E93" s="257"/>
      <c r="F93" s="268"/>
      <c r="G93" s="267"/>
      <c r="H93" s="257"/>
      <c r="I93" s="43"/>
      <c r="J93" s="257"/>
      <c r="K93" s="257"/>
      <c r="L93" s="257"/>
      <c r="M93" s="257"/>
      <c r="N93" s="257"/>
      <c r="O93" s="257"/>
      <c r="P93" s="257"/>
      <c r="Q93" s="257"/>
      <c r="R93" s="44"/>
    </row>
    <row r="94" spans="1:18" s="280" customFormat="1" x14ac:dyDescent="0.25">
      <c r="A94" s="2"/>
      <c r="B94" s="257"/>
      <c r="C94" s="257"/>
      <c r="D94" s="267"/>
      <c r="E94" s="257"/>
      <c r="F94" s="268"/>
      <c r="G94" s="267"/>
      <c r="H94" s="257"/>
      <c r="I94" s="43"/>
      <c r="J94" s="257"/>
      <c r="K94" s="257"/>
      <c r="L94" s="257"/>
      <c r="M94" s="257"/>
      <c r="N94" s="257"/>
      <c r="O94" s="257"/>
      <c r="P94" s="257"/>
      <c r="Q94" s="257"/>
      <c r="R94" s="44"/>
    </row>
    <row r="95" spans="1:18" s="280" customFormat="1" x14ac:dyDescent="0.25">
      <c r="A95" s="55"/>
      <c r="B95" s="43"/>
      <c r="C95" s="43"/>
      <c r="D95" s="43"/>
      <c r="E95" s="43"/>
      <c r="F95" s="43"/>
      <c r="G95" s="43"/>
      <c r="H95" s="43"/>
      <c r="I95" s="43"/>
      <c r="J95" s="257"/>
      <c r="K95" s="257"/>
      <c r="L95" s="257"/>
      <c r="M95" s="257"/>
      <c r="N95" s="257"/>
      <c r="O95" s="257"/>
      <c r="P95" s="257"/>
      <c r="Q95" s="257"/>
      <c r="R95" s="44"/>
    </row>
    <row r="96" spans="1:18" ht="6" customHeight="1" x14ac:dyDescent="0.25">
      <c r="A96" s="265"/>
      <c r="B96" s="263"/>
      <c r="C96" s="263"/>
      <c r="D96" s="263"/>
      <c r="E96" s="263"/>
      <c r="F96" s="263"/>
      <c r="G96" s="263"/>
      <c r="H96" s="263"/>
      <c r="I96" s="263"/>
      <c r="J96" s="257"/>
      <c r="K96" s="257"/>
      <c r="L96" s="257"/>
      <c r="M96" s="257"/>
      <c r="N96" s="257"/>
      <c r="O96" s="257"/>
      <c r="P96" s="257"/>
      <c r="Q96" s="257"/>
      <c r="R96" s="44"/>
    </row>
    <row r="97" spans="1:18" x14ac:dyDescent="0.25">
      <c r="A97" s="2"/>
      <c r="B97" s="3"/>
      <c r="C97" s="3"/>
      <c r="D97" s="3"/>
      <c r="E97" s="3"/>
      <c r="F97" s="3"/>
      <c r="G97" s="3"/>
      <c r="H97" s="3"/>
      <c r="I97" s="43"/>
      <c r="J97" s="257"/>
      <c r="K97" s="257"/>
      <c r="L97" s="257"/>
      <c r="M97" s="257"/>
      <c r="N97" s="257"/>
      <c r="O97" s="257"/>
      <c r="P97" s="257"/>
      <c r="Q97" s="257"/>
      <c r="R97" s="44"/>
    </row>
    <row r="98" spans="1:18" x14ac:dyDescent="0.25">
      <c r="A98" s="2"/>
      <c r="B98" s="3"/>
      <c r="C98" s="3"/>
      <c r="D98" s="3"/>
      <c r="E98" s="3"/>
      <c r="F98" s="3"/>
      <c r="G98" s="3"/>
      <c r="H98" s="3"/>
      <c r="I98" s="3"/>
      <c r="J98" s="257"/>
      <c r="K98" s="257"/>
      <c r="L98" s="257"/>
      <c r="M98" s="257"/>
      <c r="N98" s="257"/>
      <c r="O98" s="257"/>
      <c r="P98" s="257"/>
      <c r="Q98" s="257"/>
      <c r="R98" s="129"/>
    </row>
    <row r="99" spans="1:18" x14ac:dyDescent="0.25">
      <c r="A99" s="2"/>
      <c r="B99" s="3"/>
      <c r="C99" s="3"/>
      <c r="D99" s="3"/>
      <c r="E99" s="3"/>
      <c r="F99" s="3"/>
      <c r="G99" s="3"/>
      <c r="H99" s="3"/>
      <c r="I99" s="3"/>
      <c r="J99" s="257"/>
      <c r="K99" s="257"/>
      <c r="L99" s="257"/>
      <c r="M99" s="257"/>
      <c r="N99" s="257"/>
      <c r="O99" s="257"/>
      <c r="P99" s="257"/>
      <c r="Q99" s="257"/>
      <c r="R99" s="129"/>
    </row>
    <row r="100" spans="1:18" s="214" customFormat="1" ht="9.6" customHeight="1" thickBot="1" x14ac:dyDescent="0.25">
      <c r="A100" s="243"/>
      <c r="B100" s="244"/>
      <c r="C100" s="244"/>
      <c r="D100" s="244"/>
      <c r="E100" s="244"/>
      <c r="F100" s="244"/>
      <c r="G100" s="244"/>
      <c r="H100" s="244"/>
      <c r="I100" s="851" t="s">
        <v>632</v>
      </c>
      <c r="J100" s="851" t="s">
        <v>632</v>
      </c>
      <c r="K100" s="851" t="s">
        <v>633</v>
      </c>
      <c r="L100" s="244"/>
      <c r="M100" s="244"/>
      <c r="N100" s="244"/>
      <c r="O100" s="244"/>
      <c r="P100" s="244"/>
      <c r="Q100" s="244"/>
      <c r="R100" s="245"/>
    </row>
    <row r="102" spans="1:18" s="620" customFormat="1" x14ac:dyDescent="0.25"/>
    <row r="103" spans="1:18" s="620" customFormat="1" x14ac:dyDescent="0.25"/>
    <row r="104" spans="1:18" s="620" customFormat="1" x14ac:dyDescent="0.25"/>
    <row r="105" spans="1:18" s="620" customFormat="1" x14ac:dyDescent="0.25"/>
    <row r="106" spans="1:18" s="620" customFormat="1" x14ac:dyDescent="0.25"/>
    <row r="107" spans="1:18" s="620" customFormat="1" x14ac:dyDescent="0.25"/>
    <row r="108" spans="1:18" s="620" customFormat="1" x14ac:dyDescent="0.25"/>
    <row r="109" spans="1:18" s="620" customFormat="1" x14ac:dyDescent="0.25"/>
    <row r="110" spans="1:18" s="620" customFormat="1" x14ac:dyDescent="0.25"/>
    <row r="111" spans="1:18" s="620" customFormat="1" x14ac:dyDescent="0.25"/>
    <row r="112" spans="1:18" s="620" customFormat="1" x14ac:dyDescent="0.25"/>
    <row r="113" spans="3:10" s="620" customFormat="1" x14ac:dyDescent="0.25">
      <c r="J113" s="621"/>
    </row>
    <row r="114" spans="3:10" x14ac:dyDescent="0.25">
      <c r="C114" s="620"/>
      <c r="D114" s="620"/>
      <c r="E114" s="620"/>
      <c r="F114" s="620"/>
      <c r="G114" s="280"/>
      <c r="H114" s="280"/>
      <c r="I114" s="280"/>
    </row>
    <row r="115" spans="3:10" x14ac:dyDescent="0.25">
      <c r="C115" s="620"/>
      <c r="D115" s="620"/>
      <c r="E115" s="620"/>
      <c r="F115" s="620"/>
      <c r="G115" s="280"/>
      <c r="H115" s="280"/>
      <c r="I115" s="280"/>
    </row>
    <row r="116" spans="3:10" x14ac:dyDescent="0.25">
      <c r="C116" s="620"/>
      <c r="D116" s="620"/>
      <c r="E116" s="620"/>
      <c r="F116" s="620"/>
      <c r="G116" s="280"/>
      <c r="H116" s="280"/>
      <c r="I116" s="280"/>
    </row>
    <row r="117" spans="3:10" x14ac:dyDescent="0.25">
      <c r="C117" s="620"/>
      <c r="D117" s="620"/>
      <c r="E117" s="620"/>
      <c r="F117" s="620"/>
      <c r="G117" s="280"/>
      <c r="H117" s="280"/>
      <c r="I117" s="280"/>
    </row>
    <row r="118" spans="3:10" x14ac:dyDescent="0.25">
      <c r="C118" s="620"/>
      <c r="D118" s="620"/>
      <c r="E118" s="620"/>
      <c r="F118" s="620"/>
      <c r="G118" s="280"/>
      <c r="H118" s="280"/>
      <c r="I118" s="280"/>
    </row>
    <row r="119" spans="3:10" x14ac:dyDescent="0.25">
      <c r="C119" s="620"/>
      <c r="D119" s="620"/>
      <c r="E119" s="620"/>
      <c r="F119" s="620"/>
      <c r="G119" s="280"/>
      <c r="H119" s="280"/>
      <c r="I119" s="280"/>
    </row>
    <row r="120" spans="3:10" x14ac:dyDescent="0.25">
      <c r="C120" s="620"/>
      <c r="D120" s="620"/>
      <c r="E120" s="620"/>
      <c r="F120" s="620"/>
      <c r="G120" s="280"/>
      <c r="H120" s="280"/>
    </row>
    <row r="121" spans="3:10" x14ac:dyDescent="0.25">
      <c r="C121" s="620"/>
      <c r="D121" s="620"/>
      <c r="E121" s="620"/>
      <c r="F121" s="620"/>
      <c r="J121" s="412"/>
    </row>
    <row r="122" spans="3:10" x14ac:dyDescent="0.25">
      <c r="C122" s="620"/>
      <c r="D122" s="620"/>
      <c r="E122" s="620"/>
      <c r="F122" s="620"/>
    </row>
    <row r="123" spans="3:10" x14ac:dyDescent="0.25">
      <c r="C123" s="620"/>
      <c r="D123" s="620"/>
      <c r="E123" s="620"/>
      <c r="F123" s="620"/>
    </row>
    <row r="124" spans="3:10" x14ac:dyDescent="0.25">
      <c r="C124" s="620"/>
      <c r="D124" s="620"/>
      <c r="E124" s="620"/>
      <c r="F124" s="620"/>
    </row>
    <row r="125" spans="3:10" x14ac:dyDescent="0.25">
      <c r="C125" s="620"/>
      <c r="D125" s="620"/>
      <c r="E125" s="620"/>
      <c r="F125" s="620"/>
    </row>
    <row r="126" spans="3:10" x14ac:dyDescent="0.25">
      <c r="C126" s="620"/>
      <c r="D126" s="620"/>
      <c r="E126" s="620"/>
      <c r="F126" s="620"/>
    </row>
    <row r="127" spans="3:10" x14ac:dyDescent="0.25">
      <c r="C127" s="620"/>
      <c r="D127" s="620"/>
      <c r="E127" s="620"/>
      <c r="F127" s="620"/>
    </row>
    <row r="128" spans="3:10" x14ac:dyDescent="0.25">
      <c r="C128" s="620"/>
      <c r="D128" s="620"/>
      <c r="E128" s="620"/>
      <c r="F128" s="620"/>
    </row>
    <row r="129" spans="3:6" x14ac:dyDescent="0.25">
      <c r="C129" s="620"/>
      <c r="D129" s="620"/>
      <c r="E129" s="620"/>
      <c r="F129" s="620"/>
    </row>
  </sheetData>
  <sheetProtection algorithmName="SHA-512" hashValue="7CFWp8jQUPso0DtXqcuvwo5d83X/sooMnlpuCc1pX+HKQVaOH/JYe2BdjoIoje6TgihxckXRBeZPFZhrKgTSrg==" saltValue="6FcjtoDs9b4QDt8r5kYELg==" spinCount="100000" sheet="1" objects="1" scenarios="1"/>
  <customSheetViews>
    <customSheetView guid="{1405E1D2-975B-4B03-A0E7-6F59D2DB7D00}" scale="70" showGridLines="0" fitToPage="1">
      <selection activeCell="G30" sqref="G30"/>
      <pageMargins left="0.35433070866141736" right="0.35433070866141736" top="0.23622047244094491" bottom="0.15748031496062992" header="0.31496062992125984" footer="0.11811023622047245"/>
      <pageSetup paperSize="8" scale="83" orientation="portrait" r:id="rId1"/>
    </customSheetView>
    <customSheetView guid="{750EDFD4-2501-4AC0-96DB-9119656394A9}" scale="70" showGridLines="0" fitToPage="1" topLeftCell="A31">
      <selection activeCell="C54" sqref="C54"/>
      <pageMargins left="0.35433070866141736" right="0.35433070866141736" top="0.23622047244094491" bottom="0.15748031496062992" header="0.31496062992125984" footer="0.11811023622047245"/>
      <pageSetup paperSize="8" scale="83" orientation="portrait" r:id="rId2"/>
    </customSheetView>
  </customSheetViews>
  <mergeCells count="10">
    <mergeCell ref="D2:N2"/>
    <mergeCell ref="P4:Q4"/>
    <mergeCell ref="C78:G78"/>
    <mergeCell ref="B73:H73"/>
    <mergeCell ref="C59:G59"/>
    <mergeCell ref="C64:G64"/>
    <mergeCell ref="C68:G68"/>
    <mergeCell ref="B57:D57"/>
    <mergeCell ref="B70:C70"/>
    <mergeCell ref="B71:C71"/>
  </mergeCells>
  <pageMargins left="0.35433070866141736" right="0.35433070866141736" top="0.23622047244094491" bottom="0.15748031496062992" header="0.31496062992125984" footer="0.11811023622047245"/>
  <pageSetup paperSize="8" scale="76"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33" r:id="rId6" name="Option Button 9">
              <controlPr locked="0" defaultSize="0" autoFill="0" autoLine="0" autoPict="0">
                <anchor moveWithCells="1">
                  <from>
                    <xdr:col>10</xdr:col>
                    <xdr:colOff>85725</xdr:colOff>
                    <xdr:row>2</xdr:row>
                    <xdr:rowOff>0</xdr:rowOff>
                  </from>
                  <to>
                    <xdr:col>10</xdr:col>
                    <xdr:colOff>285750</xdr:colOff>
                    <xdr:row>4</xdr:row>
                    <xdr:rowOff>19050</xdr:rowOff>
                  </to>
                </anchor>
              </controlPr>
            </control>
          </mc:Choice>
        </mc:AlternateContent>
        <mc:AlternateContent xmlns:mc="http://schemas.openxmlformats.org/markup-compatibility/2006">
          <mc:Choice Requires="x14">
            <control shapeId="1034" r:id="rId7" name="Option Button 10">
              <controlPr locked="0" defaultSize="0" autoFill="0" autoLine="0" autoPict="0">
                <anchor moveWithCells="1">
                  <from>
                    <xdr:col>10</xdr:col>
                    <xdr:colOff>266700</xdr:colOff>
                    <xdr:row>2</xdr:row>
                    <xdr:rowOff>9525</xdr:rowOff>
                  </from>
                  <to>
                    <xdr:col>10</xdr:col>
                    <xdr:colOff>514350</xdr:colOff>
                    <xdr:row>4</xdr:row>
                    <xdr:rowOff>9525</xdr:rowOff>
                  </to>
                </anchor>
              </controlPr>
            </control>
          </mc:Choice>
        </mc:AlternateContent>
        <mc:AlternateContent xmlns:mc="http://schemas.openxmlformats.org/markup-compatibility/2006">
          <mc:Choice Requires="x14">
            <control shapeId="1035" r:id="rId8" name="Option Button 11">
              <controlPr locked="0" defaultSize="0" autoFill="0" autoLine="0" autoPict="0">
                <anchor moveWithCells="1">
                  <from>
                    <xdr:col>10</xdr:col>
                    <xdr:colOff>466725</xdr:colOff>
                    <xdr:row>3</xdr:row>
                    <xdr:rowOff>0</xdr:rowOff>
                  </from>
                  <to>
                    <xdr:col>10</xdr:col>
                    <xdr:colOff>704850</xdr:colOff>
                    <xdr:row>4</xdr:row>
                    <xdr:rowOff>0</xdr:rowOff>
                  </to>
                </anchor>
              </controlPr>
            </control>
          </mc:Choice>
        </mc:AlternateContent>
        <mc:AlternateContent xmlns:mc="http://schemas.openxmlformats.org/markup-compatibility/2006">
          <mc:Choice Requires="x14">
            <control shapeId="1036" r:id="rId9" name="Option Button 12">
              <controlPr locked="0" defaultSize="0" autoFill="0" autoLine="0" autoPict="0">
                <anchor moveWithCells="1">
                  <from>
                    <xdr:col>10</xdr:col>
                    <xdr:colOff>638175</xdr:colOff>
                    <xdr:row>3</xdr:row>
                    <xdr:rowOff>0</xdr:rowOff>
                  </from>
                  <to>
                    <xdr:col>10</xdr:col>
                    <xdr:colOff>876300</xdr:colOff>
                    <xdr:row>4</xdr:row>
                    <xdr:rowOff>0</xdr:rowOff>
                  </to>
                </anchor>
              </controlPr>
            </control>
          </mc:Choice>
        </mc:AlternateContent>
        <mc:AlternateContent xmlns:mc="http://schemas.openxmlformats.org/markup-compatibility/2006">
          <mc:Choice Requires="x14">
            <control shapeId="1037" r:id="rId10" name="Option Button 13">
              <controlPr locked="0" defaultSize="0" autoFill="0" autoLine="0" autoPict="0">
                <anchor moveWithCells="1">
                  <from>
                    <xdr:col>10</xdr:col>
                    <xdr:colOff>819150</xdr:colOff>
                    <xdr:row>3</xdr:row>
                    <xdr:rowOff>0</xdr:rowOff>
                  </from>
                  <to>
                    <xdr:col>10</xdr:col>
                    <xdr:colOff>1057275</xdr:colOff>
                    <xdr:row>4</xdr:row>
                    <xdr:rowOff>0</xdr:rowOff>
                  </to>
                </anchor>
              </controlPr>
            </control>
          </mc:Choice>
        </mc:AlternateContent>
        <mc:AlternateContent xmlns:mc="http://schemas.openxmlformats.org/markup-compatibility/2006">
          <mc:Choice Requires="x14">
            <control shapeId="1038" r:id="rId11" name="Option Button 14">
              <controlPr locked="0" defaultSize="0" autoFill="0" autoLine="0" autoPict="0">
                <anchor moveWithCells="1">
                  <from>
                    <xdr:col>10</xdr:col>
                    <xdr:colOff>990600</xdr:colOff>
                    <xdr:row>2</xdr:row>
                    <xdr:rowOff>28575</xdr:rowOff>
                  </from>
                  <to>
                    <xdr:col>10</xdr:col>
                    <xdr:colOff>1228725</xdr:colOff>
                    <xdr:row>4</xdr:row>
                    <xdr:rowOff>0</xdr:rowOff>
                  </to>
                </anchor>
              </controlPr>
            </control>
          </mc:Choice>
        </mc:AlternateContent>
        <mc:AlternateContent xmlns:mc="http://schemas.openxmlformats.org/markup-compatibility/2006">
          <mc:Choice Requires="x14">
            <control shapeId="1039" r:id="rId12" name="Option Button 15">
              <controlPr locked="0" defaultSize="0" autoFill="0" autoLine="0" autoPict="0">
                <anchor moveWithCells="1">
                  <from>
                    <xdr:col>10</xdr:col>
                    <xdr:colOff>1152525</xdr:colOff>
                    <xdr:row>2</xdr:row>
                    <xdr:rowOff>28575</xdr:rowOff>
                  </from>
                  <to>
                    <xdr:col>11</xdr:col>
                    <xdr:colOff>9525</xdr:colOff>
                    <xdr:row>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BC207E9-26F2-4FB6-B696-FB7825663003}">
            <xm:f>'Accept Disclaimer so visible'!$O$11&lt;&gt;1</xm:f>
            <x14:dxf>
              <fill>
                <patternFill>
                  <bgColor theme="1"/>
                </patternFill>
              </fill>
            </x14:dxf>
          </x14:cfRule>
          <xm:sqref>A1:R100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I79"/>
  <sheetViews>
    <sheetView topLeftCell="AI7" workbookViewId="0">
      <selection activeCell="AU22" sqref="AU22"/>
    </sheetView>
  </sheetViews>
  <sheetFormatPr defaultColWidth="8.85546875" defaultRowHeight="15" x14ac:dyDescent="0.25"/>
  <cols>
    <col min="1" max="1" width="63.7109375" style="66" customWidth="1"/>
    <col min="2" max="45" width="16.28515625" style="66" customWidth="1"/>
    <col min="46" max="112" width="10.7109375" style="66" customWidth="1"/>
    <col min="113" max="16384" width="8.85546875" style="66"/>
  </cols>
  <sheetData>
    <row r="1" spans="1:113" ht="14.45" x14ac:dyDescent="0.3">
      <c r="A1" s="66" t="s">
        <v>754</v>
      </c>
      <c r="B1" s="66">
        <f>'Calculations - pre operations'!F231</f>
        <v>1</v>
      </c>
      <c r="C1" s="66">
        <f>'Calculations - pre operations'!G231</f>
        <v>1</v>
      </c>
      <c r="D1" s="66">
        <f>'Calculations - pre operations'!H231</f>
        <v>1</v>
      </c>
      <c r="E1" s="66">
        <f>'Calculations - pre operations'!I231</f>
        <v>1</v>
      </c>
      <c r="F1" s="66">
        <f>'Calculations - pre operations'!J231</f>
        <v>1</v>
      </c>
      <c r="G1" s="66">
        <f>'Calculations - pre operations'!K231</f>
        <v>1</v>
      </c>
      <c r="H1" s="66">
        <f>'Calculations - pre operations'!L231</f>
        <v>1</v>
      </c>
      <c r="I1" s="66">
        <f>'Calculations - pre operations'!M231</f>
        <v>1</v>
      </c>
      <c r="J1" s="66">
        <f>'Calculations - pre operations'!N231</f>
        <v>1</v>
      </c>
      <c r="K1" s="66">
        <f>'Calculations - pre operations'!O231</f>
        <v>1</v>
      </c>
      <c r="L1" s="66">
        <f>'Calculations - pre operations'!P231</f>
        <v>1</v>
      </c>
      <c r="M1" s="66">
        <f>'Calculations - pre operations'!Q231</f>
        <v>1</v>
      </c>
      <c r="N1" s="66">
        <f>'Calculations - pre operations'!R231</f>
        <v>1</v>
      </c>
      <c r="O1" s="66">
        <f>'Calculations - pre operations'!S231</f>
        <v>1</v>
      </c>
      <c r="P1" s="66">
        <f>'Calculations - pre operations'!T231</f>
        <v>1</v>
      </c>
      <c r="Q1" s="66">
        <f>'Calculations - pre operations'!U231</f>
        <v>1</v>
      </c>
      <c r="R1" s="66">
        <f>'Calculations - pre operations'!V231</f>
        <v>1</v>
      </c>
      <c r="S1" s="66">
        <f>'Calculations - pre operations'!W231</f>
        <v>1</v>
      </c>
      <c r="T1" s="66">
        <f>'Calculations - pre operations'!X231</f>
        <v>1</v>
      </c>
      <c r="U1" s="66">
        <f>'Calculations - pre operations'!Y231</f>
        <v>1</v>
      </c>
      <c r="V1" s="66">
        <f>'Calculations - pre operations'!Z231</f>
        <v>1</v>
      </c>
      <c r="W1" s="66">
        <f>'Calculations - pre operations'!AA231</f>
        <v>1</v>
      </c>
      <c r="X1" s="66">
        <f>'Calculations - pre operations'!AB231</f>
        <v>1</v>
      </c>
      <c r="Y1" s="66">
        <f>'Calculations - pre operations'!AC231</f>
        <v>1</v>
      </c>
      <c r="Z1" s="66">
        <f>'Calculations - pre operations'!AD231</f>
        <v>1</v>
      </c>
      <c r="AA1" s="66">
        <f>'Calculations - pre operations'!AE231</f>
        <v>1</v>
      </c>
      <c r="AB1" s="66">
        <f>'Calculations - pre operations'!AF231</f>
        <v>0</v>
      </c>
      <c r="AC1" s="66">
        <f>'Calculations - pre operations'!AG231</f>
        <v>0</v>
      </c>
      <c r="AD1" s="66">
        <f>'Calculations - pre operations'!AH231</f>
        <v>0</v>
      </c>
      <c r="AE1" s="66">
        <f>'Calculations - pre operations'!AI231</f>
        <v>0</v>
      </c>
      <c r="AF1" s="66">
        <f>'Calculations - pre operations'!AJ231</f>
        <v>0</v>
      </c>
      <c r="AG1" s="66">
        <f>'Calculations - pre operations'!AK231</f>
        <v>0</v>
      </c>
      <c r="AH1" s="66">
        <f>'Calculations - pre operations'!AL231</f>
        <v>0</v>
      </c>
      <c r="AI1" s="66">
        <f>'Calculations - pre operations'!AM231</f>
        <v>0</v>
      </c>
      <c r="AJ1" s="66">
        <f>'Calculations - pre operations'!AN231</f>
        <v>0</v>
      </c>
      <c r="AK1" s="66">
        <f>'Calculations - pre operations'!AO231</f>
        <v>0</v>
      </c>
      <c r="AL1" s="66">
        <f>'Calculations - pre operations'!AP231</f>
        <v>0</v>
      </c>
      <c r="AM1" s="66">
        <f>'Calculations - pre operations'!AQ231</f>
        <v>0</v>
      </c>
      <c r="AN1" s="66">
        <f>'Calculations - pre operations'!AR231</f>
        <v>0</v>
      </c>
      <c r="AO1" s="66">
        <f>'Calculations - pre operations'!AS231</f>
        <v>0</v>
      </c>
      <c r="AP1" s="66">
        <f>'Calculations - pre operations'!AT231</f>
        <v>0</v>
      </c>
      <c r="AQ1" s="66">
        <f>'Calculations - pre operations'!AU231</f>
        <v>0</v>
      </c>
      <c r="AR1" s="66">
        <f>'Calculations - pre operations'!AV231</f>
        <v>0</v>
      </c>
      <c r="AS1" s="66">
        <f>'Calculations - pre operations'!AW231</f>
        <v>0</v>
      </c>
      <c r="AT1" s="66">
        <f>'Calculations - pre operations'!AX231</f>
        <v>0</v>
      </c>
      <c r="AU1" s="66">
        <f>'Calculations - pre operations'!AY231</f>
        <v>0</v>
      </c>
      <c r="AV1" s="66">
        <f>'Calculations - pre operations'!AZ231</f>
        <v>0</v>
      </c>
      <c r="AW1" s="66">
        <f>'Calculations - pre operations'!BA231</f>
        <v>0</v>
      </c>
      <c r="AX1" s="66">
        <f>'Calculations - pre operations'!BB231</f>
        <v>0</v>
      </c>
      <c r="AY1" s="66">
        <f>'Calculations - pre operations'!BC231</f>
        <v>0</v>
      </c>
      <c r="AZ1" s="66">
        <f>'Calculations - pre operations'!BD231</f>
        <v>0</v>
      </c>
      <c r="BA1" s="66">
        <f>'Calculations - pre operations'!BE231</f>
        <v>0</v>
      </c>
      <c r="BB1" s="66">
        <f>'Calculations - pre operations'!BF231</f>
        <v>0</v>
      </c>
      <c r="BC1" s="66">
        <f>'Calculations - pre operations'!BG231</f>
        <v>0</v>
      </c>
      <c r="BD1" s="66">
        <f>'Calculations - pre operations'!BH231</f>
        <v>0</v>
      </c>
      <c r="BE1" s="66">
        <f>'Calculations - pre operations'!BI231</f>
        <v>0</v>
      </c>
      <c r="BF1" s="66">
        <f>'Calculations - pre operations'!BJ231</f>
        <v>0</v>
      </c>
      <c r="BG1" s="66">
        <f>'Calculations - pre operations'!BK231</f>
        <v>0</v>
      </c>
      <c r="BH1" s="66">
        <f>'Calculations - pre operations'!BL231</f>
        <v>0</v>
      </c>
      <c r="BI1" s="66">
        <f>'Calculations - pre operations'!BM231</f>
        <v>0</v>
      </c>
      <c r="BJ1" s="66">
        <f>'Calculations - pre operations'!BN231</f>
        <v>0</v>
      </c>
      <c r="BK1" s="66">
        <f>'Calculations - pre operations'!BO231</f>
        <v>0</v>
      </c>
      <c r="BL1" s="66">
        <f>'Calculations - pre operations'!BP231</f>
        <v>0</v>
      </c>
      <c r="BM1" s="66">
        <f>'Calculations - pre operations'!BQ231</f>
        <v>0</v>
      </c>
      <c r="BN1" s="66">
        <f>'Calculations - pre operations'!BR231</f>
        <v>0</v>
      </c>
      <c r="BO1" s="66">
        <f>'Calculations - pre operations'!BS231</f>
        <v>0</v>
      </c>
      <c r="BP1" s="66">
        <f>'Calculations - pre operations'!BT231</f>
        <v>0</v>
      </c>
      <c r="BQ1" s="66">
        <f>'Calculations - pre operations'!BU231</f>
        <v>0</v>
      </c>
      <c r="BR1" s="66">
        <f>'Calculations - pre operations'!BV231</f>
        <v>0</v>
      </c>
      <c r="BS1" s="66">
        <f>'Calculations - pre operations'!BW231</f>
        <v>0</v>
      </c>
      <c r="BT1" s="66">
        <f>'Calculations - pre operations'!BX231</f>
        <v>0</v>
      </c>
      <c r="BU1" s="66">
        <f>'Calculations - pre operations'!BY231</f>
        <v>0</v>
      </c>
      <c r="BV1" s="66">
        <f>'Calculations - pre operations'!BZ231</f>
        <v>0</v>
      </c>
      <c r="BW1" s="66">
        <f>'Calculations - pre operations'!CA231</f>
        <v>0</v>
      </c>
      <c r="BX1" s="66">
        <f>'Calculations - pre operations'!CB231</f>
        <v>0</v>
      </c>
      <c r="BY1" s="66">
        <f>'Calculations - pre operations'!CC231</f>
        <v>0</v>
      </c>
      <c r="BZ1" s="66">
        <f>'Calculations - pre operations'!CD231</f>
        <v>0</v>
      </c>
      <c r="CA1" s="66">
        <f>'Calculations - pre operations'!CE231</f>
        <v>0</v>
      </c>
      <c r="CB1" s="66">
        <f>'Calculations - pre operations'!CF231</f>
        <v>0</v>
      </c>
      <c r="CC1" s="66">
        <f>'Calculations - pre operations'!CG231</f>
        <v>0</v>
      </c>
      <c r="CD1" s="66">
        <f>'Calculations - pre operations'!CH231</f>
        <v>0</v>
      </c>
      <c r="CE1" s="66">
        <f>'Calculations - pre operations'!CI231</f>
        <v>0</v>
      </c>
      <c r="CF1" s="66">
        <f>'Calculations - pre operations'!CJ231</f>
        <v>0</v>
      </c>
      <c r="CG1" s="66">
        <f>'Calculations - pre operations'!CK231</f>
        <v>0</v>
      </c>
      <c r="CH1" s="66">
        <f>'Calculations - pre operations'!CL231</f>
        <v>0</v>
      </c>
      <c r="CI1" s="66">
        <f>'Calculations - pre operations'!CM231</f>
        <v>0</v>
      </c>
      <c r="CJ1" s="66">
        <f>'Calculations - pre operations'!CN231</f>
        <v>0</v>
      </c>
      <c r="CK1" s="66">
        <f>'Calculations - pre operations'!CO231</f>
        <v>0</v>
      </c>
      <c r="CL1" s="66">
        <f>'Calculations - pre operations'!CP231</f>
        <v>0</v>
      </c>
      <c r="CM1" s="66">
        <f>'Calculations - pre operations'!CQ231</f>
        <v>0</v>
      </c>
      <c r="CN1" s="66">
        <f>'Calculations - pre operations'!CR231</f>
        <v>0</v>
      </c>
      <c r="CO1" s="66">
        <f>'Calculations - pre operations'!CS231</f>
        <v>0</v>
      </c>
      <c r="CP1" s="66">
        <f>'Calculations - pre operations'!CT231</f>
        <v>0</v>
      </c>
      <c r="CQ1" s="66">
        <f>'Calculations - pre operations'!CU231</f>
        <v>0</v>
      </c>
      <c r="CR1" s="66">
        <f>'Calculations - pre operations'!CV231</f>
        <v>0</v>
      </c>
      <c r="CS1" s="66">
        <f>'Calculations - pre operations'!CW231</f>
        <v>0</v>
      </c>
      <c r="CT1" s="66">
        <f>'Calculations - pre operations'!CX231</f>
        <v>0</v>
      </c>
      <c r="CU1" s="66">
        <f>'Calculations - pre operations'!CY231</f>
        <v>0</v>
      </c>
      <c r="CV1" s="66">
        <f>'Calculations - pre operations'!CZ231</f>
        <v>0</v>
      </c>
      <c r="CW1" s="66">
        <f>'Calculations - pre operations'!DA231</f>
        <v>0</v>
      </c>
      <c r="CX1" s="66">
        <f>'Calculations - pre operations'!DB231</f>
        <v>0</v>
      </c>
      <c r="CY1" s="66">
        <f>'Calculations - pre operations'!DC231</f>
        <v>0</v>
      </c>
      <c r="CZ1" s="66">
        <f>'Calculations - pre operations'!DD231</f>
        <v>0</v>
      </c>
      <c r="DA1" s="66">
        <f>'Calculations - pre operations'!DE231</f>
        <v>0</v>
      </c>
      <c r="DB1" s="66">
        <f>'Calculations - pre operations'!DF231</f>
        <v>0</v>
      </c>
      <c r="DC1" s="66">
        <f>'Calculations - pre operations'!DG231</f>
        <v>0</v>
      </c>
      <c r="DD1" s="66">
        <f>'Calculations - pre operations'!DH231</f>
        <v>0</v>
      </c>
      <c r="DE1" s="66">
        <f>'Calculations - pre operations'!DI231</f>
        <v>0</v>
      </c>
      <c r="DF1" s="66">
        <f>'Calculations - pre operations'!DJ231</f>
        <v>0</v>
      </c>
      <c r="DG1" s="66">
        <f>'Calculations - pre operations'!DK231</f>
        <v>0</v>
      </c>
      <c r="DH1" s="66">
        <f>'Calculations - pre operations'!DL231</f>
        <v>0</v>
      </c>
    </row>
    <row r="2" spans="1:113" ht="14.45" x14ac:dyDescent="0.3">
      <c r="A2" s="66" t="s">
        <v>751</v>
      </c>
      <c r="B2" s="79">
        <f>'Calculations - pre operations'!F214</f>
        <v>41305</v>
      </c>
      <c r="C2" s="79">
        <f>'Calculations - pre operations'!G214</f>
        <v>41333</v>
      </c>
      <c r="D2" s="79">
        <f>'Calculations - pre operations'!H214</f>
        <v>41364</v>
      </c>
      <c r="E2" s="79">
        <f>'Calculations - pre operations'!I214</f>
        <v>41394</v>
      </c>
      <c r="F2" s="79">
        <f>'Calculations - pre operations'!J214</f>
        <v>41425</v>
      </c>
      <c r="G2" s="79">
        <f>'Calculations - pre operations'!K214</f>
        <v>41455</v>
      </c>
      <c r="H2" s="79">
        <f>'Calculations - pre operations'!L214</f>
        <v>41486</v>
      </c>
      <c r="I2" s="79">
        <f>'Calculations - pre operations'!M214</f>
        <v>41517</v>
      </c>
      <c r="J2" s="79">
        <f>'Calculations - pre operations'!N214</f>
        <v>41547</v>
      </c>
      <c r="K2" s="79">
        <f>'Calculations - pre operations'!O214</f>
        <v>41578</v>
      </c>
      <c r="L2" s="79">
        <f>'Calculations - pre operations'!P214</f>
        <v>41608</v>
      </c>
      <c r="M2" s="79">
        <f>'Calculations - pre operations'!Q214</f>
        <v>41639</v>
      </c>
      <c r="N2" s="79">
        <f>'Calculations - pre operations'!R214</f>
        <v>41670</v>
      </c>
      <c r="O2" s="79">
        <f>'Calculations - pre operations'!S214</f>
        <v>41698</v>
      </c>
      <c r="P2" s="79">
        <f>'Calculations - pre operations'!T214</f>
        <v>41729</v>
      </c>
      <c r="Q2" s="79">
        <f>'Calculations - pre operations'!U214</f>
        <v>41759</v>
      </c>
      <c r="R2" s="79">
        <f>'Calculations - pre operations'!V214</f>
        <v>41790</v>
      </c>
      <c r="S2" s="79">
        <f>'Calculations - pre operations'!W214</f>
        <v>41820</v>
      </c>
      <c r="T2" s="79">
        <f>'Calculations - pre operations'!X214</f>
        <v>41851</v>
      </c>
      <c r="U2" s="79">
        <f>'Calculations - pre operations'!Y214</f>
        <v>41882</v>
      </c>
      <c r="V2" s="79">
        <f>'Calculations - pre operations'!Z214</f>
        <v>41912</v>
      </c>
      <c r="W2" s="79">
        <f>'Calculations - pre operations'!AA214</f>
        <v>41943</v>
      </c>
      <c r="X2" s="79">
        <f>'Calculations - pre operations'!AB214</f>
        <v>41973</v>
      </c>
      <c r="Y2" s="79">
        <f>'Calculations - pre operations'!AC214</f>
        <v>42004</v>
      </c>
      <c r="Z2" s="79">
        <f>'Calculations - pre operations'!AD214</f>
        <v>42035</v>
      </c>
      <c r="AA2" s="79">
        <f>'Calculations - pre operations'!AE214</f>
        <v>42063</v>
      </c>
      <c r="AB2" s="79" t="str">
        <f>'Calculations - pre operations'!AF214</f>
        <v/>
      </c>
      <c r="AC2" s="79" t="str">
        <f>'Calculations - pre operations'!AG214</f>
        <v/>
      </c>
      <c r="AD2" s="79" t="str">
        <f>'Calculations - pre operations'!AH214</f>
        <v/>
      </c>
      <c r="AE2" s="79" t="str">
        <f>'Calculations - pre operations'!AI214</f>
        <v/>
      </c>
      <c r="AF2" s="79" t="str">
        <f>'Calculations - pre operations'!AJ214</f>
        <v/>
      </c>
      <c r="AG2" s="79" t="str">
        <f>'Calculations - pre operations'!AK214</f>
        <v/>
      </c>
      <c r="AH2" s="79" t="str">
        <f>'Calculations - pre operations'!AL214</f>
        <v/>
      </c>
      <c r="AI2" s="79" t="str">
        <f>'Calculations - pre operations'!AM214</f>
        <v/>
      </c>
      <c r="AJ2" s="79" t="str">
        <f>'Calculations - pre operations'!AN214</f>
        <v/>
      </c>
      <c r="AK2" s="79" t="str">
        <f>'Calculations - pre operations'!AO214</f>
        <v/>
      </c>
      <c r="AL2" s="79" t="str">
        <f>'Calculations - pre operations'!AP214</f>
        <v/>
      </c>
      <c r="AM2" s="79" t="str">
        <f>'Calculations - pre operations'!AQ214</f>
        <v/>
      </c>
      <c r="AN2" s="79" t="str">
        <f>'Calculations - pre operations'!AR214</f>
        <v/>
      </c>
      <c r="AO2" s="79" t="str">
        <f>'Calculations - pre operations'!AS214</f>
        <v/>
      </c>
      <c r="AP2" s="79" t="str">
        <f>'Calculations - pre operations'!AT214</f>
        <v/>
      </c>
      <c r="AQ2" s="79" t="str">
        <f>'Calculations - pre operations'!AU214</f>
        <v/>
      </c>
      <c r="AR2" s="79" t="str">
        <f>'Calculations - pre operations'!AV214</f>
        <v/>
      </c>
      <c r="AS2" s="79" t="str">
        <f>'Calculations - pre operations'!AW214</f>
        <v/>
      </c>
      <c r="AT2" s="79" t="str">
        <f>'Calculations - pre operations'!AX214</f>
        <v/>
      </c>
      <c r="AU2" s="79" t="str">
        <f>'Calculations - pre operations'!AY214</f>
        <v/>
      </c>
      <c r="AV2" s="79" t="str">
        <f>'Calculations - pre operations'!AZ214</f>
        <v/>
      </c>
      <c r="AW2" s="79" t="str">
        <f>'Calculations - pre operations'!BA214</f>
        <v/>
      </c>
      <c r="AX2" s="79" t="str">
        <f>'Calculations - pre operations'!BB214</f>
        <v/>
      </c>
      <c r="AY2" s="79" t="str">
        <f>'Calculations - pre operations'!BC214</f>
        <v/>
      </c>
      <c r="AZ2" s="79" t="str">
        <f>'Calculations - pre operations'!BD214</f>
        <v/>
      </c>
      <c r="BA2" s="79" t="str">
        <f>'Calculations - pre operations'!BE214</f>
        <v/>
      </c>
      <c r="BB2" s="79" t="str">
        <f>'Calculations - pre operations'!BF214</f>
        <v/>
      </c>
      <c r="BC2" s="79" t="str">
        <f>'Calculations - pre operations'!BG214</f>
        <v/>
      </c>
      <c r="BD2" s="79" t="str">
        <f>'Calculations - pre operations'!BH214</f>
        <v/>
      </c>
      <c r="BE2" s="79" t="str">
        <f>'Calculations - pre operations'!BI214</f>
        <v/>
      </c>
      <c r="BF2" s="79" t="str">
        <f>'Calculations - pre operations'!BJ214</f>
        <v/>
      </c>
      <c r="BG2" s="79" t="str">
        <f>'Calculations - pre operations'!BK214</f>
        <v/>
      </c>
      <c r="BH2" s="79" t="str">
        <f>'Calculations - pre operations'!BL214</f>
        <v/>
      </c>
      <c r="BI2" s="79" t="str">
        <f>'Calculations - pre operations'!BM214</f>
        <v/>
      </c>
      <c r="BJ2" s="79" t="str">
        <f>'Calculations - pre operations'!BN214</f>
        <v/>
      </c>
      <c r="BK2" s="79" t="str">
        <f>'Calculations - pre operations'!BO214</f>
        <v/>
      </c>
      <c r="BL2" s="79" t="str">
        <f>'Calculations - pre operations'!BP214</f>
        <v/>
      </c>
      <c r="BM2" s="79" t="str">
        <f>'Calculations - pre operations'!BQ214</f>
        <v/>
      </c>
      <c r="BN2" s="79" t="str">
        <f>'Calculations - pre operations'!BR214</f>
        <v/>
      </c>
      <c r="BO2" s="79" t="str">
        <f>'Calculations - pre operations'!BS214</f>
        <v/>
      </c>
      <c r="BP2" s="79" t="str">
        <f>'Calculations - pre operations'!BT214</f>
        <v/>
      </c>
      <c r="BQ2" s="79" t="str">
        <f>'Calculations - pre operations'!BU214</f>
        <v/>
      </c>
      <c r="BR2" s="79" t="str">
        <f>'Calculations - pre operations'!BV214</f>
        <v/>
      </c>
      <c r="BS2" s="79" t="str">
        <f>'Calculations - pre operations'!BW214</f>
        <v/>
      </c>
      <c r="BT2" s="79" t="str">
        <f>'Calculations - pre operations'!BX214</f>
        <v/>
      </c>
      <c r="BU2" s="79" t="str">
        <f>'Calculations - pre operations'!BY214</f>
        <v/>
      </c>
      <c r="BV2" s="79" t="str">
        <f>'Calculations - pre operations'!BZ214</f>
        <v/>
      </c>
      <c r="BW2" s="79" t="str">
        <f>'Calculations - pre operations'!CA214</f>
        <v/>
      </c>
      <c r="BX2" s="79" t="str">
        <f>'Calculations - pre operations'!CB214</f>
        <v/>
      </c>
      <c r="BY2" s="79" t="str">
        <f>'Calculations - pre operations'!CC214</f>
        <v/>
      </c>
      <c r="BZ2" s="79" t="str">
        <f>'Calculations - pre operations'!CD214</f>
        <v/>
      </c>
      <c r="CA2" s="79" t="str">
        <f>'Calculations - pre operations'!CE214</f>
        <v/>
      </c>
      <c r="CB2" s="79" t="str">
        <f>'Calculations - pre operations'!CF214</f>
        <v/>
      </c>
      <c r="CC2" s="79" t="str">
        <f>'Calculations - pre operations'!CG214</f>
        <v/>
      </c>
      <c r="CD2" s="79" t="str">
        <f>'Calculations - pre operations'!CH214</f>
        <v/>
      </c>
      <c r="CE2" s="79" t="str">
        <f>'Calculations - pre operations'!CI214</f>
        <v/>
      </c>
      <c r="CF2" s="79" t="str">
        <f>'Calculations - pre operations'!CJ214</f>
        <v/>
      </c>
      <c r="CG2" s="79" t="str">
        <f>'Calculations - pre operations'!CK214</f>
        <v/>
      </c>
      <c r="CH2" s="79" t="str">
        <f>'Calculations - pre operations'!CL214</f>
        <v/>
      </c>
      <c r="CI2" s="79" t="str">
        <f>'Calculations - pre operations'!CM214</f>
        <v/>
      </c>
      <c r="CJ2" s="79" t="str">
        <f>'Calculations - pre operations'!CN214</f>
        <v/>
      </c>
      <c r="CK2" s="79" t="str">
        <f>'Calculations - pre operations'!CO214</f>
        <v/>
      </c>
      <c r="CL2" s="79" t="str">
        <f>'Calculations - pre operations'!CP214</f>
        <v/>
      </c>
      <c r="CM2" s="79" t="str">
        <f>'Calculations - pre operations'!CQ214</f>
        <v/>
      </c>
      <c r="CN2" s="79" t="str">
        <f>'Calculations - pre operations'!CR214</f>
        <v/>
      </c>
      <c r="CO2" s="79" t="str">
        <f>'Calculations - pre operations'!CS214</f>
        <v/>
      </c>
      <c r="CP2" s="79" t="str">
        <f>'Calculations - pre operations'!CT214</f>
        <v/>
      </c>
      <c r="CQ2" s="79" t="str">
        <f>'Calculations - pre operations'!CU214</f>
        <v/>
      </c>
      <c r="CR2" s="79" t="str">
        <f>'Calculations - pre operations'!CV214</f>
        <v/>
      </c>
      <c r="CS2" s="79" t="str">
        <f>'Calculations - pre operations'!CW214</f>
        <v/>
      </c>
      <c r="CT2" s="79" t="str">
        <f>'Calculations - pre operations'!CX214</f>
        <v/>
      </c>
      <c r="CU2" s="79" t="str">
        <f>'Calculations - pre operations'!CY214</f>
        <v/>
      </c>
      <c r="CV2" s="79" t="str">
        <f>'Calculations - pre operations'!CZ214</f>
        <v/>
      </c>
      <c r="CW2" s="79" t="str">
        <f>'Calculations - pre operations'!DA214</f>
        <v/>
      </c>
      <c r="CX2" s="79" t="str">
        <f>'Calculations - pre operations'!DB214</f>
        <v/>
      </c>
      <c r="CY2" s="79" t="str">
        <f>'Calculations - pre operations'!DC214</f>
        <v/>
      </c>
      <c r="CZ2" s="79" t="str">
        <f>'Calculations - pre operations'!DD214</f>
        <v/>
      </c>
      <c r="DA2" s="79" t="str">
        <f>'Calculations - pre operations'!DE214</f>
        <v/>
      </c>
      <c r="DB2" s="79" t="str">
        <f>'Calculations - pre operations'!DF214</f>
        <v/>
      </c>
      <c r="DC2" s="79" t="str">
        <f>'Calculations - pre operations'!DG214</f>
        <v/>
      </c>
      <c r="DD2" s="79" t="str">
        <f>'Calculations - pre operations'!DH214</f>
        <v/>
      </c>
      <c r="DE2" s="79" t="str">
        <f>'Calculations - pre operations'!DI214</f>
        <v/>
      </c>
      <c r="DF2" s="79" t="str">
        <f>'Calculations - pre operations'!DJ214</f>
        <v/>
      </c>
      <c r="DG2" s="79" t="str">
        <f>'Calculations - pre operations'!DK214</f>
        <v/>
      </c>
      <c r="DH2" s="79" t="str">
        <f>'Calculations - pre operations'!DL214</f>
        <v/>
      </c>
      <c r="DI2" s="79"/>
    </row>
    <row r="3" spans="1:113" ht="14.45" x14ac:dyDescent="0.3">
      <c r="A3" s="66" t="str">
        <f>'Calculations - pre operations'!E215</f>
        <v>Development phase loan</v>
      </c>
      <c r="B3" s="284">
        <f>'Calculations - pre operations'!F215</f>
        <v>0</v>
      </c>
      <c r="C3" s="284">
        <f>'Calculations - pre operations'!G215</f>
        <v>0</v>
      </c>
      <c r="D3" s="284">
        <f>'Calculations - pre operations'!H215</f>
        <v>0</v>
      </c>
      <c r="E3" s="284">
        <f>'Calculations - pre operations'!I215</f>
        <v>0</v>
      </c>
      <c r="F3" s="284">
        <f>'Calculations - pre operations'!J215</f>
        <v>0</v>
      </c>
      <c r="G3" s="284">
        <f>'Calculations - pre operations'!K215</f>
        <v>0</v>
      </c>
      <c r="H3" s="284">
        <f>'Calculations - pre operations'!L215</f>
        <v>0</v>
      </c>
      <c r="I3" s="284">
        <f>'Calculations - pre operations'!M215</f>
        <v>950</v>
      </c>
      <c r="J3" s="284">
        <f>'Calculations - pre operations'!N215</f>
        <v>15800.4</v>
      </c>
      <c r="K3" s="284">
        <f>'Calculations - pre operations'!O215</f>
        <v>31789.85</v>
      </c>
      <c r="L3" s="284">
        <f>'Calculations - pre operations'!P215</f>
        <v>60438.049999999996</v>
      </c>
      <c r="M3" s="284">
        <f>'Calculations - pre operations'!Q215</f>
        <v>61388.049999999996</v>
      </c>
      <c r="N3" s="284">
        <f>'Calculations - pre operations'!R215</f>
        <v>0</v>
      </c>
      <c r="O3" s="284">
        <f>'Calculations - pre operations'!S215</f>
        <v>0</v>
      </c>
      <c r="P3" s="284">
        <f>'Calculations - pre operations'!T215</f>
        <v>0</v>
      </c>
      <c r="Q3" s="284">
        <f>'Calculations - pre operations'!U215</f>
        <v>0</v>
      </c>
      <c r="R3" s="284">
        <f>'Calculations - pre operations'!V215</f>
        <v>0</v>
      </c>
      <c r="S3" s="284">
        <f>'Calculations - pre operations'!W215</f>
        <v>0</v>
      </c>
      <c r="T3" s="284">
        <f>'Calculations - pre operations'!X215</f>
        <v>0</v>
      </c>
      <c r="U3" s="284">
        <f>'Calculations - pre operations'!Y215</f>
        <v>0</v>
      </c>
      <c r="V3" s="284">
        <f>'Calculations - pre operations'!Z215</f>
        <v>0</v>
      </c>
      <c r="W3" s="284">
        <f>'Calculations - pre operations'!AA215</f>
        <v>0</v>
      </c>
      <c r="X3" s="284">
        <f>'Calculations - pre operations'!AB215</f>
        <v>0</v>
      </c>
      <c r="Y3" s="284">
        <f>'Calculations - pre operations'!AC215</f>
        <v>0</v>
      </c>
      <c r="Z3" s="284">
        <f>'Calculations - pre operations'!AD215</f>
        <v>0</v>
      </c>
      <c r="AA3" s="284">
        <f>'Calculations - pre operations'!AE215</f>
        <v>0</v>
      </c>
      <c r="AB3" s="284">
        <f>'Calculations - pre operations'!AF215</f>
        <v>0</v>
      </c>
      <c r="AC3" s="284">
        <f>'Calculations - pre operations'!AG215</f>
        <v>0</v>
      </c>
      <c r="AD3" s="284">
        <f>'Calculations - pre operations'!AH215</f>
        <v>0</v>
      </c>
      <c r="AE3" s="284">
        <f>'Calculations - pre operations'!AI215</f>
        <v>0</v>
      </c>
      <c r="AF3" s="284">
        <f>'Calculations - pre operations'!AJ215</f>
        <v>0</v>
      </c>
      <c r="AG3" s="284">
        <f>'Calculations - pre operations'!AK215</f>
        <v>0</v>
      </c>
      <c r="AH3" s="284">
        <f>'Calculations - pre operations'!AL215</f>
        <v>0</v>
      </c>
      <c r="AI3" s="284">
        <f>'Calculations - pre operations'!AM215</f>
        <v>0</v>
      </c>
      <c r="AJ3" s="284">
        <f>'Calculations - pre operations'!AN215</f>
        <v>0</v>
      </c>
      <c r="AK3" s="284">
        <f>'Calculations - pre operations'!AO215</f>
        <v>0</v>
      </c>
      <c r="AL3" s="284">
        <f>'Calculations - pre operations'!AP215</f>
        <v>0</v>
      </c>
      <c r="AM3" s="284">
        <f>'Calculations - pre operations'!AQ215</f>
        <v>0</v>
      </c>
      <c r="AN3" s="284">
        <f>'Calculations - pre operations'!AR215</f>
        <v>0</v>
      </c>
      <c r="AO3" s="284">
        <f>'Calculations - pre operations'!AS215</f>
        <v>0</v>
      </c>
      <c r="AP3" s="284">
        <f>'Calculations - pre operations'!AT215</f>
        <v>0</v>
      </c>
      <c r="AQ3" s="284">
        <f>'Calculations - pre operations'!AU215</f>
        <v>0</v>
      </c>
      <c r="AR3" s="284">
        <f>'Calculations - pre operations'!AV215</f>
        <v>0</v>
      </c>
      <c r="AS3" s="284">
        <f>'Calculations - pre operations'!AW215</f>
        <v>0</v>
      </c>
      <c r="AT3" s="284">
        <f>'Calculations - pre operations'!AX215</f>
        <v>0</v>
      </c>
      <c r="AU3" s="284">
        <f>'Calculations - pre operations'!AY215</f>
        <v>0</v>
      </c>
      <c r="AV3" s="284">
        <f>'Calculations - pre operations'!AZ215</f>
        <v>0</v>
      </c>
      <c r="AW3" s="284">
        <f>'Calculations - pre operations'!BA215</f>
        <v>0</v>
      </c>
      <c r="AX3" s="284">
        <f>'Calculations - pre operations'!BB215</f>
        <v>0</v>
      </c>
      <c r="AY3" s="284">
        <f>'Calculations - pre operations'!BC215</f>
        <v>0</v>
      </c>
      <c r="AZ3" s="284">
        <f>'Calculations - pre operations'!BD215</f>
        <v>0</v>
      </c>
      <c r="BA3" s="284">
        <f>'Calculations - pre operations'!BE215</f>
        <v>0</v>
      </c>
      <c r="BB3" s="284">
        <f>'Calculations - pre operations'!BF215</f>
        <v>0</v>
      </c>
      <c r="BC3" s="284">
        <f>'Calculations - pre operations'!BG215</f>
        <v>0</v>
      </c>
      <c r="BD3" s="284">
        <f>'Calculations - pre operations'!BH215</f>
        <v>0</v>
      </c>
      <c r="BE3" s="284">
        <f>'Calculations - pre operations'!BI215</f>
        <v>0</v>
      </c>
      <c r="BF3" s="284">
        <f>'Calculations - pre operations'!BJ215</f>
        <v>0</v>
      </c>
      <c r="BG3" s="284">
        <f>'Calculations - pre operations'!BK215</f>
        <v>0</v>
      </c>
      <c r="BH3" s="284">
        <f>'Calculations - pre operations'!BL215</f>
        <v>0</v>
      </c>
      <c r="BI3" s="284">
        <f>'Calculations - pre operations'!BM215</f>
        <v>0</v>
      </c>
      <c r="BJ3" s="284">
        <f>'Calculations - pre operations'!BN215</f>
        <v>0</v>
      </c>
      <c r="BK3" s="284">
        <f>'Calculations - pre operations'!BO215</f>
        <v>0</v>
      </c>
      <c r="BL3" s="284">
        <f>'Calculations - pre operations'!BP215</f>
        <v>0</v>
      </c>
      <c r="BM3" s="284">
        <f>'Calculations - pre operations'!BQ215</f>
        <v>0</v>
      </c>
      <c r="BN3" s="284">
        <f>'Calculations - pre operations'!BR215</f>
        <v>0</v>
      </c>
      <c r="BO3" s="284">
        <f>'Calculations - pre operations'!BS215</f>
        <v>0</v>
      </c>
      <c r="BP3" s="284">
        <f>'Calculations - pre operations'!BT215</f>
        <v>0</v>
      </c>
      <c r="BQ3" s="284">
        <f>'Calculations - pre operations'!BU215</f>
        <v>0</v>
      </c>
      <c r="BR3" s="284">
        <f>'Calculations - pre operations'!BV215</f>
        <v>0</v>
      </c>
      <c r="BS3" s="284">
        <f>'Calculations - pre operations'!BW215</f>
        <v>0</v>
      </c>
      <c r="BT3" s="284">
        <f>'Calculations - pre operations'!BX215</f>
        <v>0</v>
      </c>
      <c r="BU3" s="284">
        <f>'Calculations - pre operations'!BY215</f>
        <v>0</v>
      </c>
      <c r="BV3" s="284">
        <f>'Calculations - pre operations'!BZ215</f>
        <v>0</v>
      </c>
      <c r="BW3" s="284">
        <f>'Calculations - pre operations'!CA215</f>
        <v>0</v>
      </c>
      <c r="BX3" s="284">
        <f>'Calculations - pre operations'!CB215</f>
        <v>0</v>
      </c>
      <c r="BY3" s="284">
        <f>'Calculations - pre operations'!CC215</f>
        <v>0</v>
      </c>
      <c r="BZ3" s="284">
        <f>'Calculations - pre operations'!CD215</f>
        <v>0</v>
      </c>
      <c r="CA3" s="284">
        <f>'Calculations - pre operations'!CE215</f>
        <v>0</v>
      </c>
      <c r="CB3" s="284">
        <f>'Calculations - pre operations'!CF215</f>
        <v>0</v>
      </c>
      <c r="CC3" s="284">
        <f>'Calculations - pre operations'!CG215</f>
        <v>0</v>
      </c>
      <c r="CD3" s="284">
        <f>'Calculations - pre operations'!CH215</f>
        <v>0</v>
      </c>
      <c r="CE3" s="284">
        <f>'Calculations - pre operations'!CI215</f>
        <v>0</v>
      </c>
      <c r="CF3" s="284">
        <f>'Calculations - pre operations'!CJ215</f>
        <v>0</v>
      </c>
      <c r="CG3" s="284">
        <f>'Calculations - pre operations'!CK215</f>
        <v>0</v>
      </c>
      <c r="CH3" s="284">
        <f>'Calculations - pre operations'!CL215</f>
        <v>0</v>
      </c>
      <c r="CI3" s="284">
        <f>'Calculations - pre operations'!CM215</f>
        <v>0</v>
      </c>
      <c r="CJ3" s="284">
        <f>'Calculations - pre operations'!CN215</f>
        <v>0</v>
      </c>
      <c r="CK3" s="284">
        <f>'Calculations - pre operations'!CO215</f>
        <v>0</v>
      </c>
      <c r="CL3" s="284">
        <f>'Calculations - pre operations'!CP215</f>
        <v>0</v>
      </c>
      <c r="CM3" s="284">
        <f>'Calculations - pre operations'!CQ215</f>
        <v>0</v>
      </c>
      <c r="CN3" s="284">
        <f>'Calculations - pre operations'!CR215</f>
        <v>0</v>
      </c>
      <c r="CO3" s="284">
        <f>'Calculations - pre operations'!CS215</f>
        <v>0</v>
      </c>
      <c r="CP3" s="284">
        <f>'Calculations - pre operations'!CT215</f>
        <v>0</v>
      </c>
      <c r="CQ3" s="284">
        <f>'Calculations - pre operations'!CU215</f>
        <v>0</v>
      </c>
      <c r="CR3" s="284">
        <f>'Calculations - pre operations'!CV215</f>
        <v>0</v>
      </c>
      <c r="CS3" s="284">
        <f>'Calculations - pre operations'!CW215</f>
        <v>0</v>
      </c>
      <c r="CT3" s="284">
        <f>'Calculations - pre operations'!CX215</f>
        <v>0</v>
      </c>
      <c r="CU3" s="284">
        <f>'Calculations - pre operations'!CY215</f>
        <v>0</v>
      </c>
      <c r="CV3" s="284">
        <f>'Calculations - pre operations'!CZ215</f>
        <v>0</v>
      </c>
      <c r="CW3" s="284">
        <f>'Calculations - pre operations'!DA215</f>
        <v>0</v>
      </c>
      <c r="CX3" s="284">
        <f>'Calculations - pre operations'!DB215</f>
        <v>0</v>
      </c>
      <c r="CY3" s="284">
        <f>'Calculations - pre operations'!DC215</f>
        <v>0</v>
      </c>
      <c r="CZ3" s="284">
        <f>'Calculations - pre operations'!DD215</f>
        <v>0</v>
      </c>
      <c r="DA3" s="284">
        <f>'Calculations - pre operations'!DE215</f>
        <v>0</v>
      </c>
      <c r="DB3" s="284">
        <f>'Calculations - pre operations'!DF215</f>
        <v>0</v>
      </c>
      <c r="DC3" s="284">
        <f>'Calculations - pre operations'!DG215</f>
        <v>0</v>
      </c>
      <c r="DD3" s="284">
        <f>'Calculations - pre operations'!DH215</f>
        <v>0</v>
      </c>
      <c r="DE3" s="284">
        <f>'Calculations - pre operations'!DI215</f>
        <v>0</v>
      </c>
      <c r="DF3" s="284">
        <f>'Calculations - pre operations'!DJ215</f>
        <v>0</v>
      </c>
      <c r="DG3" s="284">
        <f>'Calculations - pre operations'!DK215</f>
        <v>0</v>
      </c>
      <c r="DH3" s="284">
        <f>'Calculations - pre operations'!DL215</f>
        <v>0</v>
      </c>
    </row>
    <row r="4" spans="1:113" ht="14.45" x14ac:dyDescent="0.3">
      <c r="A4" s="66" t="str">
        <f>'Calculations - pre operations'!E216</f>
        <v>Development phase equity</v>
      </c>
      <c r="B4" s="284">
        <f>'Calculations - pre operations'!F216</f>
        <v>0</v>
      </c>
      <c r="C4" s="284">
        <f>'Calculations - pre operations'!G216</f>
        <v>0</v>
      </c>
      <c r="D4" s="284">
        <f>'Calculations - pre operations'!H216</f>
        <v>0</v>
      </c>
      <c r="E4" s="284">
        <f>'Calculations - pre operations'!I216</f>
        <v>0</v>
      </c>
      <c r="F4" s="284">
        <f>'Calculations - pre operations'!J216</f>
        <v>0</v>
      </c>
      <c r="G4" s="284">
        <f>'Calculations - pre operations'!K216</f>
        <v>0</v>
      </c>
      <c r="H4" s="284">
        <f>'Calculations - pre operations'!L216</f>
        <v>0</v>
      </c>
      <c r="I4" s="284">
        <f>'Calculations - pre operations'!M216</f>
        <v>50.000000000000043</v>
      </c>
      <c r="J4" s="284">
        <f>'Calculations - pre operations'!N216</f>
        <v>831.6000000000007</v>
      </c>
      <c r="K4" s="284">
        <f>'Calculations - pre operations'!O216</f>
        <v>1673.1500000000015</v>
      </c>
      <c r="L4" s="284">
        <f>'Calculations - pre operations'!P216</f>
        <v>3180.9500000000025</v>
      </c>
      <c r="M4" s="284">
        <f>'Calculations - pre operations'!Q216</f>
        <v>3230.9500000000025</v>
      </c>
      <c r="N4" s="284">
        <f>'Calculations - pre operations'!R216</f>
        <v>0</v>
      </c>
      <c r="O4" s="284">
        <f>'Calculations - pre operations'!S216</f>
        <v>0</v>
      </c>
      <c r="P4" s="284">
        <f>'Calculations - pre operations'!T216</f>
        <v>0</v>
      </c>
      <c r="Q4" s="284">
        <f>'Calculations - pre operations'!U216</f>
        <v>0</v>
      </c>
      <c r="R4" s="284">
        <f>'Calculations - pre operations'!V216</f>
        <v>0</v>
      </c>
      <c r="S4" s="284">
        <f>'Calculations - pre operations'!W216</f>
        <v>0</v>
      </c>
      <c r="T4" s="284">
        <f>'Calculations - pre operations'!X216</f>
        <v>0</v>
      </c>
      <c r="U4" s="284">
        <f>'Calculations - pre operations'!Y216</f>
        <v>0</v>
      </c>
      <c r="V4" s="284">
        <f>'Calculations - pre operations'!Z216</f>
        <v>0</v>
      </c>
      <c r="W4" s="284">
        <f>'Calculations - pre operations'!AA216</f>
        <v>0</v>
      </c>
      <c r="X4" s="284">
        <f>'Calculations - pre operations'!AB216</f>
        <v>0</v>
      </c>
      <c r="Y4" s="284">
        <f>'Calculations - pre operations'!AC216</f>
        <v>0</v>
      </c>
      <c r="Z4" s="284">
        <f>'Calculations - pre operations'!AD216</f>
        <v>0</v>
      </c>
      <c r="AA4" s="284">
        <f>'Calculations - pre operations'!AE216</f>
        <v>0</v>
      </c>
      <c r="AB4" s="284">
        <f>'Calculations - pre operations'!AF216</f>
        <v>0</v>
      </c>
      <c r="AC4" s="284">
        <f>'Calculations - pre operations'!AG216</f>
        <v>0</v>
      </c>
      <c r="AD4" s="284">
        <f>'Calculations - pre operations'!AH216</f>
        <v>0</v>
      </c>
      <c r="AE4" s="284">
        <f>'Calculations - pre operations'!AI216</f>
        <v>0</v>
      </c>
      <c r="AF4" s="284">
        <f>'Calculations - pre operations'!AJ216</f>
        <v>0</v>
      </c>
      <c r="AG4" s="284">
        <f>'Calculations - pre operations'!AK216</f>
        <v>0</v>
      </c>
      <c r="AH4" s="284">
        <f>'Calculations - pre operations'!AL216</f>
        <v>0</v>
      </c>
      <c r="AI4" s="284">
        <f>'Calculations - pre operations'!AM216</f>
        <v>0</v>
      </c>
      <c r="AJ4" s="284">
        <f>'Calculations - pre operations'!AN216</f>
        <v>0</v>
      </c>
      <c r="AK4" s="284">
        <f>'Calculations - pre operations'!AO216</f>
        <v>0</v>
      </c>
      <c r="AL4" s="284">
        <f>'Calculations - pre operations'!AP216</f>
        <v>0</v>
      </c>
      <c r="AM4" s="284">
        <f>'Calculations - pre operations'!AQ216</f>
        <v>0</v>
      </c>
      <c r="AN4" s="284">
        <f>'Calculations - pre operations'!AR216</f>
        <v>0</v>
      </c>
      <c r="AO4" s="284">
        <f>'Calculations - pre operations'!AS216</f>
        <v>0</v>
      </c>
      <c r="AP4" s="284">
        <f>'Calculations - pre operations'!AT216</f>
        <v>0</v>
      </c>
      <c r="AQ4" s="284">
        <f>'Calculations - pre operations'!AU216</f>
        <v>0</v>
      </c>
      <c r="AR4" s="284">
        <f>'Calculations - pre operations'!AV216</f>
        <v>0</v>
      </c>
      <c r="AS4" s="284">
        <f>'Calculations - pre operations'!AW216</f>
        <v>0</v>
      </c>
      <c r="AT4" s="284">
        <f>'Calculations - pre operations'!AX216</f>
        <v>0</v>
      </c>
      <c r="AU4" s="284">
        <f>'Calculations - pre operations'!AY216</f>
        <v>0</v>
      </c>
      <c r="AV4" s="284">
        <f>'Calculations - pre operations'!AZ216</f>
        <v>0</v>
      </c>
      <c r="AW4" s="284">
        <f>'Calculations - pre operations'!BA216</f>
        <v>0</v>
      </c>
      <c r="AX4" s="284">
        <f>'Calculations - pre operations'!BB216</f>
        <v>0</v>
      </c>
      <c r="AY4" s="284">
        <f>'Calculations - pre operations'!BC216</f>
        <v>0</v>
      </c>
      <c r="AZ4" s="284">
        <f>'Calculations - pre operations'!BD216</f>
        <v>0</v>
      </c>
      <c r="BA4" s="284">
        <f>'Calculations - pre operations'!BE216</f>
        <v>0</v>
      </c>
      <c r="BB4" s="284">
        <f>'Calculations - pre operations'!BF216</f>
        <v>0</v>
      </c>
      <c r="BC4" s="284">
        <f>'Calculations - pre operations'!BG216</f>
        <v>0</v>
      </c>
      <c r="BD4" s="284">
        <f>'Calculations - pre operations'!BH216</f>
        <v>0</v>
      </c>
      <c r="BE4" s="284">
        <f>'Calculations - pre operations'!BI216</f>
        <v>0</v>
      </c>
      <c r="BF4" s="284">
        <f>'Calculations - pre operations'!BJ216</f>
        <v>0</v>
      </c>
      <c r="BG4" s="284">
        <f>'Calculations - pre operations'!BK216</f>
        <v>0</v>
      </c>
      <c r="BH4" s="284">
        <f>'Calculations - pre operations'!BL216</f>
        <v>0</v>
      </c>
      <c r="BI4" s="284">
        <f>'Calculations - pre operations'!BM216</f>
        <v>0</v>
      </c>
      <c r="BJ4" s="284">
        <f>'Calculations - pre operations'!BN216</f>
        <v>0</v>
      </c>
      <c r="BK4" s="284">
        <f>'Calculations - pre operations'!BO216</f>
        <v>0</v>
      </c>
      <c r="BL4" s="284">
        <f>'Calculations - pre operations'!BP216</f>
        <v>0</v>
      </c>
      <c r="BM4" s="284">
        <f>'Calculations - pre operations'!BQ216</f>
        <v>0</v>
      </c>
      <c r="BN4" s="284">
        <f>'Calculations - pre operations'!BR216</f>
        <v>0</v>
      </c>
      <c r="BO4" s="284">
        <f>'Calculations - pre operations'!BS216</f>
        <v>0</v>
      </c>
      <c r="BP4" s="284">
        <f>'Calculations - pre operations'!BT216</f>
        <v>0</v>
      </c>
      <c r="BQ4" s="284">
        <f>'Calculations - pre operations'!BU216</f>
        <v>0</v>
      </c>
      <c r="BR4" s="284">
        <f>'Calculations - pre operations'!BV216</f>
        <v>0</v>
      </c>
      <c r="BS4" s="284">
        <f>'Calculations - pre operations'!BW216</f>
        <v>0</v>
      </c>
      <c r="BT4" s="284">
        <f>'Calculations - pre operations'!BX216</f>
        <v>0</v>
      </c>
      <c r="BU4" s="284">
        <f>'Calculations - pre operations'!BY216</f>
        <v>0</v>
      </c>
      <c r="BV4" s="284">
        <f>'Calculations - pre operations'!BZ216</f>
        <v>0</v>
      </c>
      <c r="BW4" s="284">
        <f>'Calculations - pre operations'!CA216</f>
        <v>0</v>
      </c>
      <c r="BX4" s="284">
        <f>'Calculations - pre operations'!CB216</f>
        <v>0</v>
      </c>
      <c r="BY4" s="284">
        <f>'Calculations - pre operations'!CC216</f>
        <v>0</v>
      </c>
      <c r="BZ4" s="284">
        <f>'Calculations - pre operations'!CD216</f>
        <v>0</v>
      </c>
      <c r="CA4" s="284">
        <f>'Calculations - pre operations'!CE216</f>
        <v>0</v>
      </c>
      <c r="CB4" s="284">
        <f>'Calculations - pre operations'!CF216</f>
        <v>0</v>
      </c>
      <c r="CC4" s="284">
        <f>'Calculations - pre operations'!CG216</f>
        <v>0</v>
      </c>
      <c r="CD4" s="284">
        <f>'Calculations - pre operations'!CH216</f>
        <v>0</v>
      </c>
      <c r="CE4" s="284">
        <f>'Calculations - pre operations'!CI216</f>
        <v>0</v>
      </c>
      <c r="CF4" s="284">
        <f>'Calculations - pre operations'!CJ216</f>
        <v>0</v>
      </c>
      <c r="CG4" s="284">
        <f>'Calculations - pre operations'!CK216</f>
        <v>0</v>
      </c>
      <c r="CH4" s="284">
        <f>'Calculations - pre operations'!CL216</f>
        <v>0</v>
      </c>
      <c r="CI4" s="284">
        <f>'Calculations - pre operations'!CM216</f>
        <v>0</v>
      </c>
      <c r="CJ4" s="284">
        <f>'Calculations - pre operations'!CN216</f>
        <v>0</v>
      </c>
      <c r="CK4" s="284">
        <f>'Calculations - pre operations'!CO216</f>
        <v>0</v>
      </c>
      <c r="CL4" s="284">
        <f>'Calculations - pre operations'!CP216</f>
        <v>0</v>
      </c>
      <c r="CM4" s="284">
        <f>'Calculations - pre operations'!CQ216</f>
        <v>0</v>
      </c>
      <c r="CN4" s="284">
        <f>'Calculations - pre operations'!CR216</f>
        <v>0</v>
      </c>
      <c r="CO4" s="284">
        <f>'Calculations - pre operations'!CS216</f>
        <v>0</v>
      </c>
      <c r="CP4" s="284">
        <f>'Calculations - pre operations'!CT216</f>
        <v>0</v>
      </c>
      <c r="CQ4" s="284">
        <f>'Calculations - pre operations'!CU216</f>
        <v>0</v>
      </c>
      <c r="CR4" s="284">
        <f>'Calculations - pre operations'!CV216</f>
        <v>0</v>
      </c>
      <c r="CS4" s="284">
        <f>'Calculations - pre operations'!CW216</f>
        <v>0</v>
      </c>
      <c r="CT4" s="284">
        <f>'Calculations - pre operations'!CX216</f>
        <v>0</v>
      </c>
      <c r="CU4" s="284">
        <f>'Calculations - pre operations'!CY216</f>
        <v>0</v>
      </c>
      <c r="CV4" s="284">
        <f>'Calculations - pre operations'!CZ216</f>
        <v>0</v>
      </c>
      <c r="CW4" s="284">
        <f>'Calculations - pre operations'!DA216</f>
        <v>0</v>
      </c>
      <c r="CX4" s="284">
        <f>'Calculations - pre operations'!DB216</f>
        <v>0</v>
      </c>
      <c r="CY4" s="284">
        <f>'Calculations - pre operations'!DC216</f>
        <v>0</v>
      </c>
      <c r="CZ4" s="284">
        <f>'Calculations - pre operations'!DD216</f>
        <v>0</v>
      </c>
      <c r="DA4" s="284">
        <f>'Calculations - pre operations'!DE216</f>
        <v>0</v>
      </c>
      <c r="DB4" s="284">
        <f>'Calculations - pre operations'!DF216</f>
        <v>0</v>
      </c>
      <c r="DC4" s="284">
        <f>'Calculations - pre operations'!DG216</f>
        <v>0</v>
      </c>
      <c r="DD4" s="284">
        <f>'Calculations - pre operations'!DH216</f>
        <v>0</v>
      </c>
      <c r="DE4" s="284">
        <f>'Calculations - pre operations'!DI216</f>
        <v>0</v>
      </c>
      <c r="DF4" s="284">
        <f>'Calculations - pre operations'!DJ216</f>
        <v>0</v>
      </c>
      <c r="DG4" s="284">
        <f>'Calculations - pre operations'!DK216</f>
        <v>0</v>
      </c>
      <c r="DH4" s="284">
        <f>'Calculations - pre operations'!DL216</f>
        <v>0</v>
      </c>
    </row>
    <row r="5" spans="1:113" ht="14.45" x14ac:dyDescent="0.3">
      <c r="A5" s="66" t="str">
        <f>'Calculations - pre operations'!E217</f>
        <v>Development phase grant</v>
      </c>
      <c r="B5" s="284">
        <f>'Calculations - pre operations'!F217</f>
        <v>0</v>
      </c>
      <c r="C5" s="284">
        <f>'Calculations - pre operations'!G217</f>
        <v>0</v>
      </c>
      <c r="D5" s="284">
        <f>'Calculations - pre operations'!H217</f>
        <v>0</v>
      </c>
      <c r="E5" s="284">
        <f>'Calculations - pre operations'!I217</f>
        <v>0</v>
      </c>
      <c r="F5" s="284">
        <f>'Calculations - pre operations'!J217</f>
        <v>0</v>
      </c>
      <c r="G5" s="284">
        <f>'Calculations - pre operations'!K217</f>
        <v>0</v>
      </c>
      <c r="H5" s="284">
        <f>'Calculations - pre operations'!L217</f>
        <v>0</v>
      </c>
      <c r="I5" s="284">
        <f>'Calculations - pre operations'!M217</f>
        <v>0</v>
      </c>
      <c r="J5" s="284">
        <f>'Calculations - pre operations'!N217</f>
        <v>0</v>
      </c>
      <c r="K5" s="284">
        <f>'Calculations - pre operations'!O217</f>
        <v>0</v>
      </c>
      <c r="L5" s="284">
        <f>'Calculations - pre operations'!P217</f>
        <v>0</v>
      </c>
      <c r="M5" s="284">
        <f>'Calculations - pre operations'!Q217</f>
        <v>0</v>
      </c>
      <c r="N5" s="284">
        <f>'Calculations - pre operations'!R217</f>
        <v>0</v>
      </c>
      <c r="O5" s="284">
        <f>'Calculations - pre operations'!S217</f>
        <v>0</v>
      </c>
      <c r="P5" s="284">
        <f>'Calculations - pre operations'!T217</f>
        <v>0</v>
      </c>
      <c r="Q5" s="284">
        <f>'Calculations - pre operations'!U217</f>
        <v>0</v>
      </c>
      <c r="R5" s="284">
        <f>'Calculations - pre operations'!V217</f>
        <v>0</v>
      </c>
      <c r="S5" s="284">
        <f>'Calculations - pre operations'!W217</f>
        <v>0</v>
      </c>
      <c r="T5" s="284">
        <f>'Calculations - pre operations'!X217</f>
        <v>0</v>
      </c>
      <c r="U5" s="284">
        <f>'Calculations - pre operations'!Y217</f>
        <v>0</v>
      </c>
      <c r="V5" s="284">
        <f>'Calculations - pre operations'!Z217</f>
        <v>0</v>
      </c>
      <c r="W5" s="284">
        <f>'Calculations - pre operations'!AA217</f>
        <v>0</v>
      </c>
      <c r="X5" s="284">
        <f>'Calculations - pre operations'!AB217</f>
        <v>0</v>
      </c>
      <c r="Y5" s="284">
        <f>'Calculations - pre operations'!AC217</f>
        <v>0</v>
      </c>
      <c r="Z5" s="284">
        <f>'Calculations - pre operations'!AD217</f>
        <v>0</v>
      </c>
      <c r="AA5" s="284">
        <f>'Calculations - pre operations'!AE217</f>
        <v>0</v>
      </c>
      <c r="AB5" s="284">
        <f>'Calculations - pre operations'!AF217</f>
        <v>0</v>
      </c>
      <c r="AC5" s="284">
        <f>'Calculations - pre operations'!AG217</f>
        <v>0</v>
      </c>
      <c r="AD5" s="284">
        <f>'Calculations - pre operations'!AH217</f>
        <v>0</v>
      </c>
      <c r="AE5" s="284">
        <f>'Calculations - pre operations'!AI217</f>
        <v>0</v>
      </c>
      <c r="AF5" s="284">
        <f>'Calculations - pre operations'!AJ217</f>
        <v>0</v>
      </c>
      <c r="AG5" s="284">
        <f>'Calculations - pre operations'!AK217</f>
        <v>0</v>
      </c>
      <c r="AH5" s="284">
        <f>'Calculations - pre operations'!AL217</f>
        <v>0</v>
      </c>
      <c r="AI5" s="284">
        <f>'Calculations - pre operations'!AM217</f>
        <v>0</v>
      </c>
      <c r="AJ5" s="284">
        <f>'Calculations - pre operations'!AN217</f>
        <v>0</v>
      </c>
      <c r="AK5" s="284">
        <f>'Calculations - pre operations'!AO217</f>
        <v>0</v>
      </c>
      <c r="AL5" s="284">
        <f>'Calculations - pre operations'!AP217</f>
        <v>0</v>
      </c>
      <c r="AM5" s="284">
        <f>'Calculations - pre operations'!AQ217</f>
        <v>0</v>
      </c>
      <c r="AN5" s="284">
        <f>'Calculations - pre operations'!AR217</f>
        <v>0</v>
      </c>
      <c r="AO5" s="284">
        <f>'Calculations - pre operations'!AS217</f>
        <v>0</v>
      </c>
      <c r="AP5" s="284">
        <f>'Calculations - pre operations'!AT217</f>
        <v>0</v>
      </c>
      <c r="AQ5" s="284">
        <f>'Calculations - pre operations'!AU217</f>
        <v>0</v>
      </c>
      <c r="AR5" s="284">
        <f>'Calculations - pre operations'!AV217</f>
        <v>0</v>
      </c>
      <c r="AS5" s="284">
        <f>'Calculations - pre operations'!AW217</f>
        <v>0</v>
      </c>
      <c r="AT5" s="284">
        <f>'Calculations - pre operations'!AX217</f>
        <v>0</v>
      </c>
      <c r="AU5" s="284">
        <f>'Calculations - pre operations'!AY217</f>
        <v>0</v>
      </c>
      <c r="AV5" s="284">
        <f>'Calculations - pre operations'!AZ217</f>
        <v>0</v>
      </c>
      <c r="AW5" s="284">
        <f>'Calculations - pre operations'!BA217</f>
        <v>0</v>
      </c>
      <c r="AX5" s="284">
        <f>'Calculations - pre operations'!BB217</f>
        <v>0</v>
      </c>
      <c r="AY5" s="284">
        <f>'Calculations - pre operations'!BC217</f>
        <v>0</v>
      </c>
      <c r="AZ5" s="284">
        <f>'Calculations - pre operations'!BD217</f>
        <v>0</v>
      </c>
      <c r="BA5" s="284">
        <f>'Calculations - pre operations'!BE217</f>
        <v>0</v>
      </c>
      <c r="BB5" s="284">
        <f>'Calculations - pre operations'!BF217</f>
        <v>0</v>
      </c>
      <c r="BC5" s="284">
        <f>'Calculations - pre operations'!BG217</f>
        <v>0</v>
      </c>
      <c r="BD5" s="284">
        <f>'Calculations - pre operations'!BH217</f>
        <v>0</v>
      </c>
      <c r="BE5" s="284">
        <f>'Calculations - pre operations'!BI217</f>
        <v>0</v>
      </c>
      <c r="BF5" s="284">
        <f>'Calculations - pre operations'!BJ217</f>
        <v>0</v>
      </c>
      <c r="BG5" s="284">
        <f>'Calculations - pre operations'!BK217</f>
        <v>0</v>
      </c>
      <c r="BH5" s="284">
        <f>'Calculations - pre operations'!BL217</f>
        <v>0</v>
      </c>
      <c r="BI5" s="284">
        <f>'Calculations - pre operations'!BM217</f>
        <v>0</v>
      </c>
      <c r="BJ5" s="284">
        <f>'Calculations - pre operations'!BN217</f>
        <v>0</v>
      </c>
      <c r="BK5" s="284">
        <f>'Calculations - pre operations'!BO217</f>
        <v>0</v>
      </c>
      <c r="BL5" s="284">
        <f>'Calculations - pre operations'!BP217</f>
        <v>0</v>
      </c>
      <c r="BM5" s="284">
        <f>'Calculations - pre operations'!BQ217</f>
        <v>0</v>
      </c>
      <c r="BN5" s="284">
        <f>'Calculations - pre operations'!BR217</f>
        <v>0</v>
      </c>
      <c r="BO5" s="284">
        <f>'Calculations - pre operations'!BS217</f>
        <v>0</v>
      </c>
      <c r="BP5" s="284">
        <f>'Calculations - pre operations'!BT217</f>
        <v>0</v>
      </c>
      <c r="BQ5" s="284">
        <f>'Calculations - pre operations'!BU217</f>
        <v>0</v>
      </c>
      <c r="BR5" s="284">
        <f>'Calculations - pre operations'!BV217</f>
        <v>0</v>
      </c>
      <c r="BS5" s="284">
        <f>'Calculations - pre operations'!BW217</f>
        <v>0</v>
      </c>
      <c r="BT5" s="284">
        <f>'Calculations - pre operations'!BX217</f>
        <v>0</v>
      </c>
      <c r="BU5" s="284">
        <f>'Calculations - pre operations'!BY217</f>
        <v>0</v>
      </c>
      <c r="BV5" s="284">
        <f>'Calculations - pre operations'!BZ217</f>
        <v>0</v>
      </c>
      <c r="BW5" s="284">
        <f>'Calculations - pre operations'!CA217</f>
        <v>0</v>
      </c>
      <c r="BX5" s="284">
        <f>'Calculations - pre operations'!CB217</f>
        <v>0</v>
      </c>
      <c r="BY5" s="284">
        <f>'Calculations - pre operations'!CC217</f>
        <v>0</v>
      </c>
      <c r="BZ5" s="284">
        <f>'Calculations - pre operations'!CD217</f>
        <v>0</v>
      </c>
      <c r="CA5" s="284">
        <f>'Calculations - pre operations'!CE217</f>
        <v>0</v>
      </c>
      <c r="CB5" s="284">
        <f>'Calculations - pre operations'!CF217</f>
        <v>0</v>
      </c>
      <c r="CC5" s="284">
        <f>'Calculations - pre operations'!CG217</f>
        <v>0</v>
      </c>
      <c r="CD5" s="284">
        <f>'Calculations - pre operations'!CH217</f>
        <v>0</v>
      </c>
      <c r="CE5" s="284">
        <f>'Calculations - pre operations'!CI217</f>
        <v>0</v>
      </c>
      <c r="CF5" s="284">
        <f>'Calculations - pre operations'!CJ217</f>
        <v>0</v>
      </c>
      <c r="CG5" s="284">
        <f>'Calculations - pre operations'!CK217</f>
        <v>0</v>
      </c>
      <c r="CH5" s="284">
        <f>'Calculations - pre operations'!CL217</f>
        <v>0</v>
      </c>
      <c r="CI5" s="284">
        <f>'Calculations - pre operations'!CM217</f>
        <v>0</v>
      </c>
      <c r="CJ5" s="284">
        <f>'Calculations - pre operations'!CN217</f>
        <v>0</v>
      </c>
      <c r="CK5" s="284">
        <f>'Calculations - pre operations'!CO217</f>
        <v>0</v>
      </c>
      <c r="CL5" s="284">
        <f>'Calculations - pre operations'!CP217</f>
        <v>0</v>
      </c>
      <c r="CM5" s="284">
        <f>'Calculations - pre operations'!CQ217</f>
        <v>0</v>
      </c>
      <c r="CN5" s="284">
        <f>'Calculations - pre operations'!CR217</f>
        <v>0</v>
      </c>
      <c r="CO5" s="284">
        <f>'Calculations - pre operations'!CS217</f>
        <v>0</v>
      </c>
      <c r="CP5" s="284">
        <f>'Calculations - pre operations'!CT217</f>
        <v>0</v>
      </c>
      <c r="CQ5" s="284">
        <f>'Calculations - pre operations'!CU217</f>
        <v>0</v>
      </c>
      <c r="CR5" s="284">
        <f>'Calculations - pre operations'!CV217</f>
        <v>0</v>
      </c>
      <c r="CS5" s="284">
        <f>'Calculations - pre operations'!CW217</f>
        <v>0</v>
      </c>
      <c r="CT5" s="284">
        <f>'Calculations - pre operations'!CX217</f>
        <v>0</v>
      </c>
      <c r="CU5" s="284">
        <f>'Calculations - pre operations'!CY217</f>
        <v>0</v>
      </c>
      <c r="CV5" s="284">
        <f>'Calculations - pre operations'!CZ217</f>
        <v>0</v>
      </c>
      <c r="CW5" s="284">
        <f>'Calculations - pre operations'!DA217</f>
        <v>0</v>
      </c>
      <c r="CX5" s="284">
        <f>'Calculations - pre operations'!DB217</f>
        <v>0</v>
      </c>
      <c r="CY5" s="284">
        <f>'Calculations - pre operations'!DC217</f>
        <v>0</v>
      </c>
      <c r="CZ5" s="284">
        <f>'Calculations - pre operations'!DD217</f>
        <v>0</v>
      </c>
      <c r="DA5" s="284">
        <f>'Calculations - pre operations'!DE217</f>
        <v>0</v>
      </c>
      <c r="DB5" s="284">
        <f>'Calculations - pre operations'!DF217</f>
        <v>0</v>
      </c>
      <c r="DC5" s="284">
        <f>'Calculations - pre operations'!DG217</f>
        <v>0</v>
      </c>
      <c r="DD5" s="284">
        <f>'Calculations - pre operations'!DH217</f>
        <v>0</v>
      </c>
      <c r="DE5" s="284">
        <f>'Calculations - pre operations'!DI217</f>
        <v>0</v>
      </c>
      <c r="DF5" s="284">
        <f>'Calculations - pre operations'!DJ217</f>
        <v>0</v>
      </c>
      <c r="DG5" s="284">
        <f>'Calculations - pre operations'!DK217</f>
        <v>0</v>
      </c>
      <c r="DH5" s="284">
        <f>'Calculations - pre operations'!DL217</f>
        <v>0</v>
      </c>
    </row>
    <row r="6" spans="1:113" ht="14.45" x14ac:dyDescent="0.3">
      <c r="A6" s="66" t="str">
        <f>'Calculations - pre operations'!E218</f>
        <v>Development phase capitalised interest</v>
      </c>
      <c r="B6" s="284">
        <f>'Calculations - pre operations'!F218</f>
        <v>0</v>
      </c>
      <c r="C6" s="284">
        <f>'Calculations - pre operations'!G218</f>
        <v>0</v>
      </c>
      <c r="D6" s="284">
        <f>'Calculations - pre operations'!H218</f>
        <v>0</v>
      </c>
      <c r="E6" s="284">
        <f>'Calculations - pre operations'!I218</f>
        <v>0</v>
      </c>
      <c r="F6" s="284">
        <f>'Calculations - pre operations'!J218</f>
        <v>0</v>
      </c>
      <c r="G6" s="284">
        <f>'Calculations - pre operations'!K218</f>
        <v>0</v>
      </c>
      <c r="H6" s="284">
        <f>'Calculations - pre operations'!L218</f>
        <v>0</v>
      </c>
      <c r="I6" s="284">
        <f>'Calculations - pre operations'!M218</f>
        <v>0</v>
      </c>
      <c r="J6" s="284">
        <f>'Calculations - pre operations'!N218</f>
        <v>7.5754334074585756</v>
      </c>
      <c r="K6" s="284">
        <f>'Calculations - pre operations'!O218</f>
        <v>133.63044941011049</v>
      </c>
      <c r="L6" s="284">
        <f>'Calculations - pre operations'!P218</f>
        <v>388.19276549307051</v>
      </c>
      <c r="M6" s="284">
        <f>'Calculations - pre operations'!Q218</f>
        <v>873.22976706770396</v>
      </c>
      <c r="N6" s="284">
        <f>'Calculations - pre operations'!R218</f>
        <v>0</v>
      </c>
      <c r="O6" s="284">
        <f>'Calculations - pre operations'!S218</f>
        <v>0</v>
      </c>
      <c r="P6" s="284">
        <f>'Calculations - pre operations'!T218</f>
        <v>0</v>
      </c>
      <c r="Q6" s="284">
        <f>'Calculations - pre operations'!U218</f>
        <v>0</v>
      </c>
      <c r="R6" s="284">
        <f>'Calculations - pre operations'!V218</f>
        <v>0</v>
      </c>
      <c r="S6" s="284">
        <f>'Calculations - pre operations'!W218</f>
        <v>0</v>
      </c>
      <c r="T6" s="284">
        <f>'Calculations - pre operations'!X218</f>
        <v>0</v>
      </c>
      <c r="U6" s="284">
        <f>'Calculations - pre operations'!Y218</f>
        <v>0</v>
      </c>
      <c r="V6" s="284">
        <f>'Calculations - pre operations'!Z218</f>
        <v>0</v>
      </c>
      <c r="W6" s="284">
        <f>'Calculations - pre operations'!AA218</f>
        <v>0</v>
      </c>
      <c r="X6" s="284">
        <f>'Calculations - pre operations'!AB218</f>
        <v>0</v>
      </c>
      <c r="Y6" s="284">
        <f>'Calculations - pre operations'!AC218</f>
        <v>0</v>
      </c>
      <c r="Z6" s="284">
        <f>'Calculations - pre operations'!AD218</f>
        <v>0</v>
      </c>
      <c r="AA6" s="284">
        <f>'Calculations - pre operations'!AE218</f>
        <v>0</v>
      </c>
      <c r="AB6" s="284">
        <f>'Calculations - pre operations'!AF218</f>
        <v>0</v>
      </c>
      <c r="AC6" s="284">
        <f>'Calculations - pre operations'!AG218</f>
        <v>0</v>
      </c>
      <c r="AD6" s="284">
        <f>'Calculations - pre operations'!AH218</f>
        <v>0</v>
      </c>
      <c r="AE6" s="284">
        <f>'Calculations - pre operations'!AI218</f>
        <v>0</v>
      </c>
      <c r="AF6" s="284">
        <f>'Calculations - pre operations'!AJ218</f>
        <v>0</v>
      </c>
      <c r="AG6" s="284">
        <f>'Calculations - pre operations'!AK218</f>
        <v>0</v>
      </c>
      <c r="AH6" s="284">
        <f>'Calculations - pre operations'!AL218</f>
        <v>0</v>
      </c>
      <c r="AI6" s="284">
        <f>'Calculations - pre operations'!AM218</f>
        <v>0</v>
      </c>
      <c r="AJ6" s="284">
        <f>'Calculations - pre operations'!AN218</f>
        <v>0</v>
      </c>
      <c r="AK6" s="284">
        <f>'Calculations - pre operations'!AO218</f>
        <v>0</v>
      </c>
      <c r="AL6" s="284">
        <f>'Calculations - pre operations'!AP218</f>
        <v>0</v>
      </c>
      <c r="AM6" s="284">
        <f>'Calculations - pre operations'!AQ218</f>
        <v>0</v>
      </c>
      <c r="AN6" s="284">
        <f>'Calculations - pre operations'!AR218</f>
        <v>0</v>
      </c>
      <c r="AO6" s="284">
        <f>'Calculations - pre operations'!AS218</f>
        <v>0</v>
      </c>
      <c r="AP6" s="284">
        <f>'Calculations - pre operations'!AT218</f>
        <v>0</v>
      </c>
      <c r="AQ6" s="284">
        <f>'Calculations - pre operations'!AU218</f>
        <v>0</v>
      </c>
      <c r="AR6" s="284">
        <f>'Calculations - pre operations'!AV218</f>
        <v>0</v>
      </c>
      <c r="AS6" s="284">
        <f>'Calculations - pre operations'!AW218</f>
        <v>0</v>
      </c>
      <c r="AT6" s="284">
        <f>'Calculations - pre operations'!AX218</f>
        <v>0</v>
      </c>
      <c r="AU6" s="284">
        <f>'Calculations - pre operations'!AY218</f>
        <v>0</v>
      </c>
      <c r="AV6" s="284">
        <f>'Calculations - pre operations'!AZ218</f>
        <v>0</v>
      </c>
      <c r="AW6" s="284">
        <f>'Calculations - pre operations'!BA218</f>
        <v>0</v>
      </c>
      <c r="AX6" s="284">
        <f>'Calculations - pre operations'!BB218</f>
        <v>0</v>
      </c>
      <c r="AY6" s="284">
        <f>'Calculations - pre operations'!BC218</f>
        <v>0</v>
      </c>
      <c r="AZ6" s="284">
        <f>'Calculations - pre operations'!BD218</f>
        <v>0</v>
      </c>
      <c r="BA6" s="284">
        <f>'Calculations - pre operations'!BE218</f>
        <v>0</v>
      </c>
      <c r="BB6" s="284">
        <f>'Calculations - pre operations'!BF218</f>
        <v>0</v>
      </c>
      <c r="BC6" s="284">
        <f>'Calculations - pre operations'!BG218</f>
        <v>0</v>
      </c>
      <c r="BD6" s="284">
        <f>'Calculations - pre operations'!BH218</f>
        <v>0</v>
      </c>
      <c r="BE6" s="284">
        <f>'Calculations - pre operations'!BI218</f>
        <v>0</v>
      </c>
      <c r="BF6" s="284">
        <f>'Calculations - pre operations'!BJ218</f>
        <v>0</v>
      </c>
      <c r="BG6" s="284">
        <f>'Calculations - pre operations'!BK218</f>
        <v>0</v>
      </c>
      <c r="BH6" s="284">
        <f>'Calculations - pre operations'!BL218</f>
        <v>0</v>
      </c>
      <c r="BI6" s="284">
        <f>'Calculations - pre operations'!BM218</f>
        <v>0</v>
      </c>
      <c r="BJ6" s="284">
        <f>'Calculations - pre operations'!BN218</f>
        <v>0</v>
      </c>
      <c r="BK6" s="284">
        <f>'Calculations - pre operations'!BO218</f>
        <v>0</v>
      </c>
      <c r="BL6" s="284">
        <f>'Calculations - pre operations'!BP218</f>
        <v>0</v>
      </c>
      <c r="BM6" s="284">
        <f>'Calculations - pre operations'!BQ218</f>
        <v>0</v>
      </c>
      <c r="BN6" s="284">
        <f>'Calculations - pre operations'!BR218</f>
        <v>0</v>
      </c>
      <c r="BO6" s="284">
        <f>'Calculations - pre operations'!BS218</f>
        <v>0</v>
      </c>
      <c r="BP6" s="284">
        <f>'Calculations - pre operations'!BT218</f>
        <v>0</v>
      </c>
      <c r="BQ6" s="284">
        <f>'Calculations - pre operations'!BU218</f>
        <v>0</v>
      </c>
      <c r="BR6" s="284">
        <f>'Calculations - pre operations'!BV218</f>
        <v>0</v>
      </c>
      <c r="BS6" s="284">
        <f>'Calculations - pre operations'!BW218</f>
        <v>0</v>
      </c>
      <c r="BT6" s="284">
        <f>'Calculations - pre operations'!BX218</f>
        <v>0</v>
      </c>
      <c r="BU6" s="284">
        <f>'Calculations - pre operations'!BY218</f>
        <v>0</v>
      </c>
      <c r="BV6" s="284">
        <f>'Calculations - pre operations'!BZ218</f>
        <v>0</v>
      </c>
      <c r="BW6" s="284">
        <f>'Calculations - pre operations'!CA218</f>
        <v>0</v>
      </c>
      <c r="BX6" s="284">
        <f>'Calculations - pre operations'!CB218</f>
        <v>0</v>
      </c>
      <c r="BY6" s="284">
        <f>'Calculations - pre operations'!CC218</f>
        <v>0</v>
      </c>
      <c r="BZ6" s="284">
        <f>'Calculations - pre operations'!CD218</f>
        <v>0</v>
      </c>
      <c r="CA6" s="284">
        <f>'Calculations - pre operations'!CE218</f>
        <v>0</v>
      </c>
      <c r="CB6" s="284">
        <f>'Calculations - pre operations'!CF218</f>
        <v>0</v>
      </c>
      <c r="CC6" s="284">
        <f>'Calculations - pre operations'!CG218</f>
        <v>0</v>
      </c>
      <c r="CD6" s="284">
        <f>'Calculations - pre operations'!CH218</f>
        <v>0</v>
      </c>
      <c r="CE6" s="284">
        <f>'Calculations - pre operations'!CI218</f>
        <v>0</v>
      </c>
      <c r="CF6" s="284">
        <f>'Calculations - pre operations'!CJ218</f>
        <v>0</v>
      </c>
      <c r="CG6" s="284">
        <f>'Calculations - pre operations'!CK218</f>
        <v>0</v>
      </c>
      <c r="CH6" s="284">
        <f>'Calculations - pre operations'!CL218</f>
        <v>0</v>
      </c>
      <c r="CI6" s="284">
        <f>'Calculations - pre operations'!CM218</f>
        <v>0</v>
      </c>
      <c r="CJ6" s="284">
        <f>'Calculations - pre operations'!CN218</f>
        <v>0</v>
      </c>
      <c r="CK6" s="284">
        <f>'Calculations - pre operations'!CO218</f>
        <v>0</v>
      </c>
      <c r="CL6" s="284">
        <f>'Calculations - pre operations'!CP218</f>
        <v>0</v>
      </c>
      <c r="CM6" s="284">
        <f>'Calculations - pre operations'!CQ218</f>
        <v>0</v>
      </c>
      <c r="CN6" s="284">
        <f>'Calculations - pre operations'!CR218</f>
        <v>0</v>
      </c>
      <c r="CO6" s="284">
        <f>'Calculations - pre operations'!CS218</f>
        <v>0</v>
      </c>
      <c r="CP6" s="284">
        <f>'Calculations - pre operations'!CT218</f>
        <v>0</v>
      </c>
      <c r="CQ6" s="284">
        <f>'Calculations - pre operations'!CU218</f>
        <v>0</v>
      </c>
      <c r="CR6" s="284">
        <f>'Calculations - pre operations'!CV218</f>
        <v>0</v>
      </c>
      <c r="CS6" s="284">
        <f>'Calculations - pre operations'!CW218</f>
        <v>0</v>
      </c>
      <c r="CT6" s="284">
        <f>'Calculations - pre operations'!CX218</f>
        <v>0</v>
      </c>
      <c r="CU6" s="284">
        <f>'Calculations - pre operations'!CY218</f>
        <v>0</v>
      </c>
      <c r="CV6" s="284">
        <f>'Calculations - pre operations'!CZ218</f>
        <v>0</v>
      </c>
      <c r="CW6" s="284">
        <f>'Calculations - pre operations'!DA218</f>
        <v>0</v>
      </c>
      <c r="CX6" s="284">
        <f>'Calculations - pre operations'!DB218</f>
        <v>0</v>
      </c>
      <c r="CY6" s="284">
        <f>'Calculations - pre operations'!DC218</f>
        <v>0</v>
      </c>
      <c r="CZ6" s="284">
        <f>'Calculations - pre operations'!DD218</f>
        <v>0</v>
      </c>
      <c r="DA6" s="284">
        <f>'Calculations - pre operations'!DE218</f>
        <v>0</v>
      </c>
      <c r="DB6" s="284">
        <f>'Calculations - pre operations'!DF218</f>
        <v>0</v>
      </c>
      <c r="DC6" s="284">
        <f>'Calculations - pre operations'!DG218</f>
        <v>0</v>
      </c>
      <c r="DD6" s="284">
        <f>'Calculations - pre operations'!DH218</f>
        <v>0</v>
      </c>
      <c r="DE6" s="284">
        <f>'Calculations - pre operations'!DI218</f>
        <v>0</v>
      </c>
      <c r="DF6" s="284">
        <f>'Calculations - pre operations'!DJ218</f>
        <v>0</v>
      </c>
      <c r="DG6" s="284">
        <f>'Calculations - pre operations'!DK218</f>
        <v>0</v>
      </c>
      <c r="DH6" s="284">
        <f>'Calculations - pre operations'!DL218</f>
        <v>0</v>
      </c>
    </row>
    <row r="7" spans="1:113" ht="14.45" x14ac:dyDescent="0.3">
      <c r="A7" s="66" t="str">
        <f>'Calculations - pre operations'!E219</f>
        <v>Development phase equity return</v>
      </c>
      <c r="B7" s="284">
        <f>'Calculations - pre operations'!F219</f>
        <v>0</v>
      </c>
      <c r="C7" s="284">
        <f>'Calculations - pre operations'!G219</f>
        <v>0</v>
      </c>
      <c r="D7" s="284">
        <f>'Calculations - pre operations'!H219</f>
        <v>0</v>
      </c>
      <c r="E7" s="284">
        <f>'Calculations - pre operations'!I219</f>
        <v>0</v>
      </c>
      <c r="F7" s="284">
        <f>'Calculations - pre operations'!J219</f>
        <v>0</v>
      </c>
      <c r="G7" s="284">
        <f>'Calculations - pre operations'!K219</f>
        <v>0</v>
      </c>
      <c r="H7" s="284">
        <f>'Calculations - pre operations'!L219</f>
        <v>0</v>
      </c>
      <c r="I7" s="284">
        <f>'Calculations - pre operations'!M219</f>
        <v>0</v>
      </c>
      <c r="J7" s="284">
        <f>'Calculations - pre operations'!N219</f>
        <v>0</v>
      </c>
      <c r="K7" s="284">
        <f>'Calculations - pre operations'!O219</f>
        <v>0</v>
      </c>
      <c r="L7" s="284">
        <f>'Calculations - pre operations'!P219</f>
        <v>0</v>
      </c>
      <c r="M7" s="284">
        <f>'Calculations - pre operations'!Q219</f>
        <v>0</v>
      </c>
      <c r="N7" s="284">
        <f>'Calculations - pre operations'!R219</f>
        <v>0</v>
      </c>
      <c r="O7" s="284">
        <f>'Calculations - pre operations'!S219</f>
        <v>0</v>
      </c>
      <c r="P7" s="284">
        <f>'Calculations - pre operations'!T219</f>
        <v>0</v>
      </c>
      <c r="Q7" s="284">
        <f>'Calculations - pre operations'!U219</f>
        <v>0</v>
      </c>
      <c r="R7" s="284">
        <f>'Calculations - pre operations'!V219</f>
        <v>0</v>
      </c>
      <c r="S7" s="284">
        <f>'Calculations - pre operations'!W219</f>
        <v>0</v>
      </c>
      <c r="T7" s="284">
        <f>'Calculations - pre operations'!X219</f>
        <v>0</v>
      </c>
      <c r="U7" s="284">
        <f>'Calculations - pre operations'!Y219</f>
        <v>0</v>
      </c>
      <c r="V7" s="284">
        <f>'Calculations - pre operations'!Z219</f>
        <v>0</v>
      </c>
      <c r="W7" s="284">
        <f>'Calculations - pre operations'!AA219</f>
        <v>0</v>
      </c>
      <c r="X7" s="284">
        <f>'Calculations - pre operations'!AB219</f>
        <v>0</v>
      </c>
      <c r="Y7" s="284">
        <f>'Calculations - pre operations'!AC219</f>
        <v>0</v>
      </c>
      <c r="Z7" s="284">
        <f>'Calculations - pre operations'!AD219</f>
        <v>0</v>
      </c>
      <c r="AA7" s="284">
        <f>'Calculations - pre operations'!AE219</f>
        <v>0</v>
      </c>
      <c r="AB7" s="284">
        <f>'Calculations - pre operations'!AF219</f>
        <v>0</v>
      </c>
      <c r="AC7" s="284">
        <f>'Calculations - pre operations'!AG219</f>
        <v>0</v>
      </c>
      <c r="AD7" s="284">
        <f>'Calculations - pre operations'!AH219</f>
        <v>0</v>
      </c>
      <c r="AE7" s="284">
        <f>'Calculations - pre operations'!AI219</f>
        <v>0</v>
      </c>
      <c r="AF7" s="284">
        <f>'Calculations - pre operations'!AJ219</f>
        <v>0</v>
      </c>
      <c r="AG7" s="284">
        <f>'Calculations - pre operations'!AK219</f>
        <v>0</v>
      </c>
      <c r="AH7" s="284">
        <f>'Calculations - pre operations'!AL219</f>
        <v>0</v>
      </c>
      <c r="AI7" s="284">
        <f>'Calculations - pre operations'!AM219</f>
        <v>0</v>
      </c>
      <c r="AJ7" s="284">
        <f>'Calculations - pre operations'!AN219</f>
        <v>0</v>
      </c>
      <c r="AK7" s="284">
        <f>'Calculations - pre operations'!AO219</f>
        <v>0</v>
      </c>
      <c r="AL7" s="284">
        <f>'Calculations - pre operations'!AP219</f>
        <v>0</v>
      </c>
      <c r="AM7" s="284">
        <f>'Calculations - pre operations'!AQ219</f>
        <v>0</v>
      </c>
      <c r="AN7" s="284">
        <f>'Calculations - pre operations'!AR219</f>
        <v>0</v>
      </c>
      <c r="AO7" s="284">
        <f>'Calculations - pre operations'!AS219</f>
        <v>0</v>
      </c>
      <c r="AP7" s="284">
        <f>'Calculations - pre operations'!AT219</f>
        <v>0</v>
      </c>
      <c r="AQ7" s="284">
        <f>'Calculations - pre operations'!AU219</f>
        <v>0</v>
      </c>
      <c r="AR7" s="284">
        <f>'Calculations - pre operations'!AV219</f>
        <v>0</v>
      </c>
      <c r="AS7" s="284">
        <f>'Calculations - pre operations'!AW219</f>
        <v>0</v>
      </c>
      <c r="AT7" s="284">
        <f>'Calculations - pre operations'!AX219</f>
        <v>0</v>
      </c>
      <c r="AU7" s="284">
        <f>'Calculations - pre operations'!AY219</f>
        <v>0</v>
      </c>
      <c r="AV7" s="284">
        <f>'Calculations - pre operations'!AZ219</f>
        <v>0</v>
      </c>
      <c r="AW7" s="284">
        <f>'Calculations - pre operations'!BA219</f>
        <v>0</v>
      </c>
      <c r="AX7" s="284">
        <f>'Calculations - pre operations'!BB219</f>
        <v>0</v>
      </c>
      <c r="AY7" s="284">
        <f>'Calculations - pre operations'!BC219</f>
        <v>0</v>
      </c>
      <c r="AZ7" s="284">
        <f>'Calculations - pre operations'!BD219</f>
        <v>0</v>
      </c>
      <c r="BA7" s="284">
        <f>'Calculations - pre operations'!BE219</f>
        <v>0</v>
      </c>
      <c r="BB7" s="284">
        <f>'Calculations - pre operations'!BF219</f>
        <v>0</v>
      </c>
      <c r="BC7" s="284">
        <f>'Calculations - pre operations'!BG219</f>
        <v>0</v>
      </c>
      <c r="BD7" s="284">
        <f>'Calculations - pre operations'!BH219</f>
        <v>0</v>
      </c>
      <c r="BE7" s="284">
        <f>'Calculations - pre operations'!BI219</f>
        <v>0</v>
      </c>
      <c r="BF7" s="284">
        <f>'Calculations - pre operations'!BJ219</f>
        <v>0</v>
      </c>
      <c r="BG7" s="284">
        <f>'Calculations - pre operations'!BK219</f>
        <v>0</v>
      </c>
      <c r="BH7" s="284">
        <f>'Calculations - pre operations'!BL219</f>
        <v>0</v>
      </c>
      <c r="BI7" s="284">
        <f>'Calculations - pre operations'!BM219</f>
        <v>0</v>
      </c>
      <c r="BJ7" s="284">
        <f>'Calculations - pre operations'!BN219</f>
        <v>0</v>
      </c>
      <c r="BK7" s="284">
        <f>'Calculations - pre operations'!BO219</f>
        <v>0</v>
      </c>
      <c r="BL7" s="284">
        <f>'Calculations - pre operations'!BP219</f>
        <v>0</v>
      </c>
      <c r="BM7" s="284">
        <f>'Calculations - pre operations'!BQ219</f>
        <v>0</v>
      </c>
      <c r="BN7" s="284">
        <f>'Calculations - pre operations'!BR219</f>
        <v>0</v>
      </c>
      <c r="BO7" s="284">
        <f>'Calculations - pre operations'!BS219</f>
        <v>0</v>
      </c>
      <c r="BP7" s="284">
        <f>'Calculations - pre operations'!BT219</f>
        <v>0</v>
      </c>
      <c r="BQ7" s="284">
        <f>'Calculations - pre operations'!BU219</f>
        <v>0</v>
      </c>
      <c r="BR7" s="284">
        <f>'Calculations - pre operations'!BV219</f>
        <v>0</v>
      </c>
      <c r="BS7" s="284">
        <f>'Calculations - pre operations'!BW219</f>
        <v>0</v>
      </c>
      <c r="BT7" s="284">
        <f>'Calculations - pre operations'!BX219</f>
        <v>0</v>
      </c>
      <c r="BU7" s="284">
        <f>'Calculations - pre operations'!BY219</f>
        <v>0</v>
      </c>
      <c r="BV7" s="284">
        <f>'Calculations - pre operations'!BZ219</f>
        <v>0</v>
      </c>
      <c r="BW7" s="284">
        <f>'Calculations - pre operations'!CA219</f>
        <v>0</v>
      </c>
      <c r="BX7" s="284">
        <f>'Calculations - pre operations'!CB219</f>
        <v>0</v>
      </c>
      <c r="BY7" s="284">
        <f>'Calculations - pre operations'!CC219</f>
        <v>0</v>
      </c>
      <c r="BZ7" s="284">
        <f>'Calculations - pre operations'!CD219</f>
        <v>0</v>
      </c>
      <c r="CA7" s="284">
        <f>'Calculations - pre operations'!CE219</f>
        <v>0</v>
      </c>
      <c r="CB7" s="284">
        <f>'Calculations - pre operations'!CF219</f>
        <v>0</v>
      </c>
      <c r="CC7" s="284">
        <f>'Calculations - pre operations'!CG219</f>
        <v>0</v>
      </c>
      <c r="CD7" s="284">
        <f>'Calculations - pre operations'!CH219</f>
        <v>0</v>
      </c>
      <c r="CE7" s="284">
        <f>'Calculations - pre operations'!CI219</f>
        <v>0</v>
      </c>
      <c r="CF7" s="284">
        <f>'Calculations - pre operations'!CJ219</f>
        <v>0</v>
      </c>
      <c r="CG7" s="284">
        <f>'Calculations - pre operations'!CK219</f>
        <v>0</v>
      </c>
      <c r="CH7" s="284">
        <f>'Calculations - pre operations'!CL219</f>
        <v>0</v>
      </c>
      <c r="CI7" s="284">
        <f>'Calculations - pre operations'!CM219</f>
        <v>0</v>
      </c>
      <c r="CJ7" s="284">
        <f>'Calculations - pre operations'!CN219</f>
        <v>0</v>
      </c>
      <c r="CK7" s="284">
        <f>'Calculations - pre operations'!CO219</f>
        <v>0</v>
      </c>
      <c r="CL7" s="284">
        <f>'Calculations - pre operations'!CP219</f>
        <v>0</v>
      </c>
      <c r="CM7" s="284">
        <f>'Calculations - pre operations'!CQ219</f>
        <v>0</v>
      </c>
      <c r="CN7" s="284">
        <f>'Calculations - pre operations'!CR219</f>
        <v>0</v>
      </c>
      <c r="CO7" s="284">
        <f>'Calculations - pre operations'!CS219</f>
        <v>0</v>
      </c>
      <c r="CP7" s="284">
        <f>'Calculations - pre operations'!CT219</f>
        <v>0</v>
      </c>
      <c r="CQ7" s="284">
        <f>'Calculations - pre operations'!CU219</f>
        <v>0</v>
      </c>
      <c r="CR7" s="284">
        <f>'Calculations - pre operations'!CV219</f>
        <v>0</v>
      </c>
      <c r="CS7" s="284">
        <f>'Calculations - pre operations'!CW219</f>
        <v>0</v>
      </c>
      <c r="CT7" s="284">
        <f>'Calculations - pre operations'!CX219</f>
        <v>0</v>
      </c>
      <c r="CU7" s="284">
        <f>'Calculations - pre operations'!CY219</f>
        <v>0</v>
      </c>
      <c r="CV7" s="284">
        <f>'Calculations - pre operations'!CZ219</f>
        <v>0</v>
      </c>
      <c r="CW7" s="284">
        <f>'Calculations - pre operations'!DA219</f>
        <v>0</v>
      </c>
      <c r="CX7" s="284">
        <f>'Calculations - pre operations'!DB219</f>
        <v>0</v>
      </c>
      <c r="CY7" s="284">
        <f>'Calculations - pre operations'!DC219</f>
        <v>0</v>
      </c>
      <c r="CZ7" s="284">
        <f>'Calculations - pre operations'!DD219</f>
        <v>0</v>
      </c>
      <c r="DA7" s="284">
        <f>'Calculations - pre operations'!DE219</f>
        <v>0</v>
      </c>
      <c r="DB7" s="284">
        <f>'Calculations - pre operations'!DF219</f>
        <v>0</v>
      </c>
      <c r="DC7" s="284">
        <f>'Calculations - pre operations'!DG219</f>
        <v>0</v>
      </c>
      <c r="DD7" s="284">
        <f>'Calculations - pre operations'!DH219</f>
        <v>0</v>
      </c>
      <c r="DE7" s="284">
        <f>'Calculations - pre operations'!DI219</f>
        <v>0</v>
      </c>
      <c r="DF7" s="284">
        <f>'Calculations - pre operations'!DJ219</f>
        <v>0</v>
      </c>
      <c r="DG7" s="284">
        <f>'Calculations - pre operations'!DK219</f>
        <v>0</v>
      </c>
      <c r="DH7" s="284">
        <f>'Calculations - pre operations'!DL219</f>
        <v>0</v>
      </c>
    </row>
    <row r="9" spans="1:113" ht="14.45" x14ac:dyDescent="0.3">
      <c r="A9" s="66" t="s">
        <v>754</v>
      </c>
      <c r="B9" s="66">
        <f t="shared" ref="B9:AG9" si="0">B1</f>
        <v>1</v>
      </c>
      <c r="C9" s="66">
        <f t="shared" si="0"/>
        <v>1</v>
      </c>
      <c r="D9" s="66">
        <f t="shared" si="0"/>
        <v>1</v>
      </c>
      <c r="E9" s="66">
        <f t="shared" si="0"/>
        <v>1</v>
      </c>
      <c r="F9" s="66">
        <f t="shared" si="0"/>
        <v>1</v>
      </c>
      <c r="G9" s="66">
        <f t="shared" si="0"/>
        <v>1</v>
      </c>
      <c r="H9" s="66">
        <f t="shared" si="0"/>
        <v>1</v>
      </c>
      <c r="I9" s="66">
        <f t="shared" si="0"/>
        <v>1</v>
      </c>
      <c r="J9" s="66">
        <f t="shared" si="0"/>
        <v>1</v>
      </c>
      <c r="K9" s="66">
        <f t="shared" si="0"/>
        <v>1</v>
      </c>
      <c r="L9" s="66">
        <f t="shared" si="0"/>
        <v>1</v>
      </c>
      <c r="M9" s="66">
        <f t="shared" si="0"/>
        <v>1</v>
      </c>
      <c r="N9" s="66">
        <f t="shared" si="0"/>
        <v>1</v>
      </c>
      <c r="O9" s="66">
        <f t="shared" si="0"/>
        <v>1</v>
      </c>
      <c r="P9" s="66">
        <f t="shared" si="0"/>
        <v>1</v>
      </c>
      <c r="Q9" s="66">
        <f t="shared" si="0"/>
        <v>1</v>
      </c>
      <c r="R9" s="66">
        <f t="shared" si="0"/>
        <v>1</v>
      </c>
      <c r="S9" s="66">
        <f t="shared" si="0"/>
        <v>1</v>
      </c>
      <c r="T9" s="66">
        <f t="shared" si="0"/>
        <v>1</v>
      </c>
      <c r="U9" s="66">
        <f t="shared" si="0"/>
        <v>1</v>
      </c>
      <c r="V9" s="66">
        <f t="shared" si="0"/>
        <v>1</v>
      </c>
      <c r="W9" s="66">
        <f t="shared" si="0"/>
        <v>1</v>
      </c>
      <c r="X9" s="66">
        <f t="shared" si="0"/>
        <v>1</v>
      </c>
      <c r="Y9" s="66">
        <f t="shared" si="0"/>
        <v>1</v>
      </c>
      <c r="Z9" s="66">
        <f t="shared" si="0"/>
        <v>1</v>
      </c>
      <c r="AA9" s="66">
        <f t="shared" si="0"/>
        <v>1</v>
      </c>
      <c r="AB9" s="66">
        <f t="shared" si="0"/>
        <v>0</v>
      </c>
      <c r="AC9" s="66">
        <f t="shared" si="0"/>
        <v>0</v>
      </c>
      <c r="AD9" s="66">
        <f t="shared" si="0"/>
        <v>0</v>
      </c>
      <c r="AE9" s="66">
        <f t="shared" si="0"/>
        <v>0</v>
      </c>
      <c r="AF9" s="66">
        <f t="shared" si="0"/>
        <v>0</v>
      </c>
      <c r="AG9" s="66">
        <f t="shared" si="0"/>
        <v>0</v>
      </c>
      <c r="AH9" s="66">
        <f t="shared" ref="AH9:BM9" si="1">AH1</f>
        <v>0</v>
      </c>
      <c r="AI9" s="66">
        <f t="shared" si="1"/>
        <v>0</v>
      </c>
      <c r="AJ9" s="66">
        <f t="shared" si="1"/>
        <v>0</v>
      </c>
      <c r="AK9" s="66">
        <f t="shared" si="1"/>
        <v>0</v>
      </c>
      <c r="AL9" s="66">
        <f t="shared" si="1"/>
        <v>0</v>
      </c>
      <c r="AM9" s="66">
        <f t="shared" si="1"/>
        <v>0</v>
      </c>
      <c r="AN9" s="66">
        <f t="shared" si="1"/>
        <v>0</v>
      </c>
      <c r="AO9" s="66">
        <f t="shared" si="1"/>
        <v>0</v>
      </c>
      <c r="AP9" s="66">
        <f t="shared" si="1"/>
        <v>0</v>
      </c>
      <c r="AQ9" s="66">
        <f t="shared" si="1"/>
        <v>0</v>
      </c>
      <c r="AR9" s="66">
        <f t="shared" si="1"/>
        <v>0</v>
      </c>
      <c r="AS9" s="66">
        <f t="shared" si="1"/>
        <v>0</v>
      </c>
      <c r="AT9" s="66">
        <f t="shared" si="1"/>
        <v>0</v>
      </c>
      <c r="AU9" s="66">
        <f t="shared" si="1"/>
        <v>0</v>
      </c>
      <c r="AV9" s="66">
        <f t="shared" si="1"/>
        <v>0</v>
      </c>
      <c r="AW9" s="66">
        <f t="shared" si="1"/>
        <v>0</v>
      </c>
      <c r="AX9" s="66">
        <f t="shared" si="1"/>
        <v>0</v>
      </c>
      <c r="AY9" s="66">
        <f t="shared" si="1"/>
        <v>0</v>
      </c>
      <c r="AZ9" s="66">
        <f t="shared" si="1"/>
        <v>0</v>
      </c>
      <c r="BA9" s="66">
        <f t="shared" si="1"/>
        <v>0</v>
      </c>
      <c r="BB9" s="66">
        <f t="shared" si="1"/>
        <v>0</v>
      </c>
      <c r="BC9" s="66">
        <f t="shared" si="1"/>
        <v>0</v>
      </c>
      <c r="BD9" s="66">
        <f t="shared" si="1"/>
        <v>0</v>
      </c>
      <c r="BE9" s="66">
        <f t="shared" si="1"/>
        <v>0</v>
      </c>
      <c r="BF9" s="66">
        <f t="shared" si="1"/>
        <v>0</v>
      </c>
      <c r="BG9" s="66">
        <f t="shared" si="1"/>
        <v>0</v>
      </c>
      <c r="BH9" s="66">
        <f t="shared" si="1"/>
        <v>0</v>
      </c>
      <c r="BI9" s="66">
        <f t="shared" si="1"/>
        <v>0</v>
      </c>
      <c r="BJ9" s="66">
        <f t="shared" si="1"/>
        <v>0</v>
      </c>
      <c r="BK9" s="66">
        <f t="shared" si="1"/>
        <v>0</v>
      </c>
      <c r="BL9" s="66">
        <f t="shared" si="1"/>
        <v>0</v>
      </c>
      <c r="BM9" s="66">
        <f t="shared" si="1"/>
        <v>0</v>
      </c>
      <c r="BN9" s="66">
        <f t="shared" ref="BN9:CS9" si="2">BN1</f>
        <v>0</v>
      </c>
      <c r="BO9" s="66">
        <f t="shared" si="2"/>
        <v>0</v>
      </c>
      <c r="BP9" s="66">
        <f t="shared" si="2"/>
        <v>0</v>
      </c>
      <c r="BQ9" s="66">
        <f t="shared" si="2"/>
        <v>0</v>
      </c>
      <c r="BR9" s="66">
        <f t="shared" si="2"/>
        <v>0</v>
      </c>
      <c r="BS9" s="66">
        <f t="shared" si="2"/>
        <v>0</v>
      </c>
      <c r="BT9" s="66">
        <f t="shared" si="2"/>
        <v>0</v>
      </c>
      <c r="BU9" s="66">
        <f t="shared" si="2"/>
        <v>0</v>
      </c>
      <c r="BV9" s="66">
        <f t="shared" si="2"/>
        <v>0</v>
      </c>
      <c r="BW9" s="66">
        <f t="shared" si="2"/>
        <v>0</v>
      </c>
      <c r="BX9" s="66">
        <f t="shared" si="2"/>
        <v>0</v>
      </c>
      <c r="BY9" s="66">
        <f t="shared" si="2"/>
        <v>0</v>
      </c>
      <c r="BZ9" s="66">
        <f t="shared" si="2"/>
        <v>0</v>
      </c>
      <c r="CA9" s="66">
        <f t="shared" si="2"/>
        <v>0</v>
      </c>
      <c r="CB9" s="66">
        <f t="shared" si="2"/>
        <v>0</v>
      </c>
      <c r="CC9" s="66">
        <f t="shared" si="2"/>
        <v>0</v>
      </c>
      <c r="CD9" s="66">
        <f t="shared" si="2"/>
        <v>0</v>
      </c>
      <c r="CE9" s="66">
        <f t="shared" si="2"/>
        <v>0</v>
      </c>
      <c r="CF9" s="66">
        <f t="shared" si="2"/>
        <v>0</v>
      </c>
      <c r="CG9" s="66">
        <f t="shared" si="2"/>
        <v>0</v>
      </c>
      <c r="CH9" s="66">
        <f t="shared" si="2"/>
        <v>0</v>
      </c>
      <c r="CI9" s="66">
        <f t="shared" si="2"/>
        <v>0</v>
      </c>
      <c r="CJ9" s="66">
        <f t="shared" si="2"/>
        <v>0</v>
      </c>
      <c r="CK9" s="66">
        <f t="shared" si="2"/>
        <v>0</v>
      </c>
      <c r="CL9" s="66">
        <f t="shared" si="2"/>
        <v>0</v>
      </c>
      <c r="CM9" s="66">
        <f t="shared" si="2"/>
        <v>0</v>
      </c>
      <c r="CN9" s="66">
        <f t="shared" si="2"/>
        <v>0</v>
      </c>
      <c r="CO9" s="66">
        <f t="shared" si="2"/>
        <v>0</v>
      </c>
      <c r="CP9" s="66">
        <f t="shared" si="2"/>
        <v>0</v>
      </c>
      <c r="CQ9" s="66">
        <f t="shared" si="2"/>
        <v>0</v>
      </c>
      <c r="CR9" s="66">
        <f t="shared" si="2"/>
        <v>0</v>
      </c>
      <c r="CS9" s="66">
        <f t="shared" si="2"/>
        <v>0</v>
      </c>
      <c r="CT9" s="66">
        <f t="shared" ref="CT9:DH9" si="3">CT1</f>
        <v>0</v>
      </c>
      <c r="CU9" s="66">
        <f t="shared" si="3"/>
        <v>0</v>
      </c>
      <c r="CV9" s="66">
        <f t="shared" si="3"/>
        <v>0</v>
      </c>
      <c r="CW9" s="66">
        <f t="shared" si="3"/>
        <v>0</v>
      </c>
      <c r="CX9" s="66">
        <f t="shared" si="3"/>
        <v>0</v>
      </c>
      <c r="CY9" s="66">
        <f t="shared" si="3"/>
        <v>0</v>
      </c>
      <c r="CZ9" s="66">
        <f t="shared" si="3"/>
        <v>0</v>
      </c>
      <c r="DA9" s="66">
        <f t="shared" si="3"/>
        <v>0</v>
      </c>
      <c r="DB9" s="66">
        <f t="shared" si="3"/>
        <v>0</v>
      </c>
      <c r="DC9" s="66">
        <f t="shared" si="3"/>
        <v>0</v>
      </c>
      <c r="DD9" s="66">
        <f t="shared" si="3"/>
        <v>0</v>
      </c>
      <c r="DE9" s="66">
        <f t="shared" si="3"/>
        <v>0</v>
      </c>
      <c r="DF9" s="66">
        <f t="shared" si="3"/>
        <v>0</v>
      </c>
      <c r="DG9" s="66">
        <f t="shared" si="3"/>
        <v>0</v>
      </c>
      <c r="DH9" s="66">
        <f t="shared" si="3"/>
        <v>0</v>
      </c>
    </row>
    <row r="10" spans="1:113" ht="14.45" x14ac:dyDescent="0.3">
      <c r="A10" s="66" t="s">
        <v>752</v>
      </c>
      <c r="B10" s="79">
        <f>B2</f>
        <v>41305</v>
      </c>
      <c r="C10" s="79">
        <f t="shared" ref="C10:BN10" si="4">C2</f>
        <v>41333</v>
      </c>
      <c r="D10" s="79">
        <f t="shared" si="4"/>
        <v>41364</v>
      </c>
      <c r="E10" s="79">
        <f t="shared" si="4"/>
        <v>41394</v>
      </c>
      <c r="F10" s="79">
        <f t="shared" si="4"/>
        <v>41425</v>
      </c>
      <c r="G10" s="79">
        <f t="shared" si="4"/>
        <v>41455</v>
      </c>
      <c r="H10" s="79">
        <f t="shared" si="4"/>
        <v>41486</v>
      </c>
      <c r="I10" s="79">
        <f t="shared" si="4"/>
        <v>41517</v>
      </c>
      <c r="J10" s="79">
        <f t="shared" si="4"/>
        <v>41547</v>
      </c>
      <c r="K10" s="79">
        <f t="shared" si="4"/>
        <v>41578</v>
      </c>
      <c r="L10" s="79">
        <f t="shared" si="4"/>
        <v>41608</v>
      </c>
      <c r="M10" s="79">
        <f t="shared" si="4"/>
        <v>41639</v>
      </c>
      <c r="N10" s="79">
        <f t="shared" si="4"/>
        <v>41670</v>
      </c>
      <c r="O10" s="79">
        <f t="shared" si="4"/>
        <v>41698</v>
      </c>
      <c r="P10" s="79">
        <f t="shared" si="4"/>
        <v>41729</v>
      </c>
      <c r="Q10" s="79">
        <f t="shared" si="4"/>
        <v>41759</v>
      </c>
      <c r="R10" s="79">
        <f t="shared" si="4"/>
        <v>41790</v>
      </c>
      <c r="S10" s="79">
        <f t="shared" si="4"/>
        <v>41820</v>
      </c>
      <c r="T10" s="79">
        <f t="shared" si="4"/>
        <v>41851</v>
      </c>
      <c r="U10" s="79">
        <f t="shared" si="4"/>
        <v>41882</v>
      </c>
      <c r="V10" s="79">
        <f t="shared" si="4"/>
        <v>41912</v>
      </c>
      <c r="W10" s="79">
        <f t="shared" si="4"/>
        <v>41943</v>
      </c>
      <c r="X10" s="79">
        <f t="shared" si="4"/>
        <v>41973</v>
      </c>
      <c r="Y10" s="79">
        <f t="shared" si="4"/>
        <v>42004</v>
      </c>
      <c r="Z10" s="79">
        <f t="shared" si="4"/>
        <v>42035</v>
      </c>
      <c r="AA10" s="79">
        <f t="shared" si="4"/>
        <v>42063</v>
      </c>
      <c r="AB10" s="79" t="str">
        <f t="shared" si="4"/>
        <v/>
      </c>
      <c r="AC10" s="79" t="str">
        <f t="shared" si="4"/>
        <v/>
      </c>
      <c r="AD10" s="79" t="str">
        <f t="shared" si="4"/>
        <v/>
      </c>
      <c r="AE10" s="79" t="str">
        <f t="shared" si="4"/>
        <v/>
      </c>
      <c r="AF10" s="79" t="str">
        <f t="shared" si="4"/>
        <v/>
      </c>
      <c r="AG10" s="79" t="str">
        <f t="shared" si="4"/>
        <v/>
      </c>
      <c r="AH10" s="79" t="str">
        <f t="shared" si="4"/>
        <v/>
      </c>
      <c r="AI10" s="79" t="str">
        <f t="shared" si="4"/>
        <v/>
      </c>
      <c r="AJ10" s="79" t="str">
        <f t="shared" si="4"/>
        <v/>
      </c>
      <c r="AK10" s="79" t="str">
        <f t="shared" si="4"/>
        <v/>
      </c>
      <c r="AL10" s="79" t="str">
        <f t="shared" si="4"/>
        <v/>
      </c>
      <c r="AM10" s="79" t="str">
        <f t="shared" si="4"/>
        <v/>
      </c>
      <c r="AN10" s="79" t="str">
        <f t="shared" si="4"/>
        <v/>
      </c>
      <c r="AO10" s="79" t="str">
        <f t="shared" si="4"/>
        <v/>
      </c>
      <c r="AP10" s="79" t="str">
        <f t="shared" si="4"/>
        <v/>
      </c>
      <c r="AQ10" s="79" t="str">
        <f t="shared" si="4"/>
        <v/>
      </c>
      <c r="AR10" s="79" t="str">
        <f t="shared" si="4"/>
        <v/>
      </c>
      <c r="AS10" s="79" t="str">
        <f t="shared" si="4"/>
        <v/>
      </c>
      <c r="AT10" s="79" t="str">
        <f t="shared" si="4"/>
        <v/>
      </c>
      <c r="AU10" s="79" t="str">
        <f t="shared" si="4"/>
        <v/>
      </c>
      <c r="AV10" s="79" t="str">
        <f t="shared" si="4"/>
        <v/>
      </c>
      <c r="AW10" s="79" t="str">
        <f t="shared" si="4"/>
        <v/>
      </c>
      <c r="AX10" s="79" t="str">
        <f t="shared" si="4"/>
        <v/>
      </c>
      <c r="AY10" s="79" t="str">
        <f t="shared" si="4"/>
        <v/>
      </c>
      <c r="AZ10" s="79" t="str">
        <f t="shared" si="4"/>
        <v/>
      </c>
      <c r="BA10" s="79" t="str">
        <f t="shared" si="4"/>
        <v/>
      </c>
      <c r="BB10" s="79" t="str">
        <f t="shared" si="4"/>
        <v/>
      </c>
      <c r="BC10" s="79" t="str">
        <f t="shared" si="4"/>
        <v/>
      </c>
      <c r="BD10" s="79" t="str">
        <f t="shared" si="4"/>
        <v/>
      </c>
      <c r="BE10" s="79" t="str">
        <f t="shared" si="4"/>
        <v/>
      </c>
      <c r="BF10" s="79" t="str">
        <f t="shared" si="4"/>
        <v/>
      </c>
      <c r="BG10" s="79" t="str">
        <f t="shared" si="4"/>
        <v/>
      </c>
      <c r="BH10" s="79" t="str">
        <f t="shared" si="4"/>
        <v/>
      </c>
      <c r="BI10" s="79" t="str">
        <f t="shared" si="4"/>
        <v/>
      </c>
      <c r="BJ10" s="79" t="str">
        <f t="shared" si="4"/>
        <v/>
      </c>
      <c r="BK10" s="79" t="str">
        <f t="shared" si="4"/>
        <v/>
      </c>
      <c r="BL10" s="79" t="str">
        <f t="shared" si="4"/>
        <v/>
      </c>
      <c r="BM10" s="79" t="str">
        <f t="shared" si="4"/>
        <v/>
      </c>
      <c r="BN10" s="79" t="str">
        <f t="shared" si="4"/>
        <v/>
      </c>
      <c r="BO10" s="79" t="str">
        <f t="shared" ref="BO10:DH10" si="5">BO2</f>
        <v/>
      </c>
      <c r="BP10" s="79" t="str">
        <f t="shared" si="5"/>
        <v/>
      </c>
      <c r="BQ10" s="79" t="str">
        <f t="shared" si="5"/>
        <v/>
      </c>
      <c r="BR10" s="79" t="str">
        <f t="shared" si="5"/>
        <v/>
      </c>
      <c r="BS10" s="79" t="str">
        <f t="shared" si="5"/>
        <v/>
      </c>
      <c r="BT10" s="79" t="str">
        <f t="shared" si="5"/>
        <v/>
      </c>
      <c r="BU10" s="79" t="str">
        <f t="shared" si="5"/>
        <v/>
      </c>
      <c r="BV10" s="79" t="str">
        <f t="shared" si="5"/>
        <v/>
      </c>
      <c r="BW10" s="79" t="str">
        <f t="shared" si="5"/>
        <v/>
      </c>
      <c r="BX10" s="79" t="str">
        <f t="shared" si="5"/>
        <v/>
      </c>
      <c r="BY10" s="79" t="str">
        <f t="shared" si="5"/>
        <v/>
      </c>
      <c r="BZ10" s="79" t="str">
        <f t="shared" si="5"/>
        <v/>
      </c>
      <c r="CA10" s="79" t="str">
        <f t="shared" si="5"/>
        <v/>
      </c>
      <c r="CB10" s="79" t="str">
        <f t="shared" si="5"/>
        <v/>
      </c>
      <c r="CC10" s="79" t="str">
        <f t="shared" si="5"/>
        <v/>
      </c>
      <c r="CD10" s="79" t="str">
        <f t="shared" si="5"/>
        <v/>
      </c>
      <c r="CE10" s="79" t="str">
        <f t="shared" si="5"/>
        <v/>
      </c>
      <c r="CF10" s="79" t="str">
        <f t="shared" si="5"/>
        <v/>
      </c>
      <c r="CG10" s="79" t="str">
        <f t="shared" si="5"/>
        <v/>
      </c>
      <c r="CH10" s="79" t="str">
        <f t="shared" si="5"/>
        <v/>
      </c>
      <c r="CI10" s="79" t="str">
        <f t="shared" si="5"/>
        <v/>
      </c>
      <c r="CJ10" s="79" t="str">
        <f t="shared" si="5"/>
        <v/>
      </c>
      <c r="CK10" s="79" t="str">
        <f t="shared" si="5"/>
        <v/>
      </c>
      <c r="CL10" s="79" t="str">
        <f t="shared" si="5"/>
        <v/>
      </c>
      <c r="CM10" s="79" t="str">
        <f t="shared" si="5"/>
        <v/>
      </c>
      <c r="CN10" s="79" t="str">
        <f t="shared" si="5"/>
        <v/>
      </c>
      <c r="CO10" s="79" t="str">
        <f t="shared" si="5"/>
        <v/>
      </c>
      <c r="CP10" s="79" t="str">
        <f t="shared" si="5"/>
        <v/>
      </c>
      <c r="CQ10" s="79" t="str">
        <f t="shared" si="5"/>
        <v/>
      </c>
      <c r="CR10" s="79" t="str">
        <f t="shared" si="5"/>
        <v/>
      </c>
      <c r="CS10" s="79" t="str">
        <f t="shared" si="5"/>
        <v/>
      </c>
      <c r="CT10" s="79" t="str">
        <f t="shared" si="5"/>
        <v/>
      </c>
      <c r="CU10" s="79" t="str">
        <f t="shared" si="5"/>
        <v/>
      </c>
      <c r="CV10" s="79" t="str">
        <f t="shared" si="5"/>
        <v/>
      </c>
      <c r="CW10" s="79" t="str">
        <f t="shared" si="5"/>
        <v/>
      </c>
      <c r="CX10" s="79" t="str">
        <f t="shared" si="5"/>
        <v/>
      </c>
      <c r="CY10" s="79" t="str">
        <f t="shared" si="5"/>
        <v/>
      </c>
      <c r="CZ10" s="79" t="str">
        <f t="shared" si="5"/>
        <v/>
      </c>
      <c r="DA10" s="79" t="str">
        <f t="shared" si="5"/>
        <v/>
      </c>
      <c r="DB10" s="79" t="str">
        <f t="shared" si="5"/>
        <v/>
      </c>
      <c r="DC10" s="79" t="str">
        <f t="shared" si="5"/>
        <v/>
      </c>
      <c r="DD10" s="79" t="str">
        <f t="shared" si="5"/>
        <v/>
      </c>
      <c r="DE10" s="79" t="str">
        <f t="shared" si="5"/>
        <v/>
      </c>
      <c r="DF10" s="79" t="str">
        <f t="shared" si="5"/>
        <v/>
      </c>
      <c r="DG10" s="79" t="str">
        <f t="shared" si="5"/>
        <v/>
      </c>
      <c r="DH10" s="79" t="str">
        <f t="shared" si="5"/>
        <v/>
      </c>
    </row>
    <row r="11" spans="1:113" ht="14.45" x14ac:dyDescent="0.3">
      <c r="A11" s="66" t="str">
        <f>'Calculations - pre operations'!E221</f>
        <v>Development costs (after financing)</v>
      </c>
      <c r="B11" s="284">
        <f>'Calculations - pre operations'!F221</f>
        <v>0</v>
      </c>
      <c r="C11" s="284">
        <f>'Calculations - pre operations'!G221</f>
        <v>0</v>
      </c>
      <c r="D11" s="284">
        <f>'Calculations - pre operations'!H221</f>
        <v>0</v>
      </c>
      <c r="E11" s="284">
        <f>'Calculations - pre operations'!I221</f>
        <v>0</v>
      </c>
      <c r="F11" s="284">
        <f>'Calculations - pre operations'!J221</f>
        <v>0</v>
      </c>
      <c r="G11" s="284">
        <f>'Calculations - pre operations'!K221</f>
        <v>0</v>
      </c>
      <c r="H11" s="284">
        <f>'Calculations - pre operations'!L221</f>
        <v>0</v>
      </c>
      <c r="I11" s="284">
        <f>'Calculations - pre operations'!M221</f>
        <v>0</v>
      </c>
      <c r="J11" s="284">
        <f>'Calculations - pre operations'!N221</f>
        <v>0</v>
      </c>
      <c r="K11" s="284">
        <f>'Calculations - pre operations'!O221</f>
        <v>0</v>
      </c>
      <c r="L11" s="284">
        <f>'Calculations - pre operations'!P221</f>
        <v>0</v>
      </c>
      <c r="M11" s="284">
        <f>'Calculations - pre operations'!Q221</f>
        <v>0</v>
      </c>
      <c r="N11" s="284">
        <f>'Calculations - pre operations'!R221</f>
        <v>66988.709955213562</v>
      </c>
      <c r="O11" s="284">
        <f>'Calculations - pre operations'!S221</f>
        <v>0</v>
      </c>
      <c r="P11" s="284">
        <f>'Calculations - pre operations'!T221</f>
        <v>0</v>
      </c>
      <c r="Q11" s="284">
        <f>'Calculations - pre operations'!U221</f>
        <v>0</v>
      </c>
      <c r="R11" s="284">
        <f>'Calculations - pre operations'!V221</f>
        <v>0</v>
      </c>
      <c r="S11" s="284">
        <f>'Calculations - pre operations'!W221</f>
        <v>0</v>
      </c>
      <c r="T11" s="284">
        <f>'Calculations - pre operations'!X221</f>
        <v>0</v>
      </c>
      <c r="U11" s="284">
        <f>'Calculations - pre operations'!Y221</f>
        <v>0</v>
      </c>
      <c r="V11" s="284">
        <f>'Calculations - pre operations'!Z221</f>
        <v>0</v>
      </c>
      <c r="W11" s="284">
        <f>'Calculations - pre operations'!AA221</f>
        <v>0</v>
      </c>
      <c r="X11" s="284">
        <f>'Calculations - pre operations'!AB221</f>
        <v>0</v>
      </c>
      <c r="Y11" s="284">
        <f>'Calculations - pre operations'!AC221</f>
        <v>0</v>
      </c>
      <c r="Z11" s="284">
        <f>'Calculations - pre operations'!AD221</f>
        <v>0</v>
      </c>
      <c r="AA11" s="284">
        <f>'Calculations - pre operations'!AE221</f>
        <v>0</v>
      </c>
      <c r="AB11" s="284">
        <f>'Calculations - pre operations'!AF221</f>
        <v>0</v>
      </c>
      <c r="AC11" s="284">
        <f>'Calculations - pre operations'!AG221</f>
        <v>0</v>
      </c>
      <c r="AD11" s="284">
        <f>'Calculations - pre operations'!AH221</f>
        <v>0</v>
      </c>
      <c r="AE11" s="284">
        <f>'Calculations - pre operations'!AI221</f>
        <v>0</v>
      </c>
      <c r="AF11" s="284">
        <f>'Calculations - pre operations'!AJ221</f>
        <v>0</v>
      </c>
      <c r="AG11" s="284">
        <f>'Calculations - pre operations'!AK221</f>
        <v>0</v>
      </c>
      <c r="AH11" s="284">
        <f>'Calculations - pre operations'!AL221</f>
        <v>0</v>
      </c>
      <c r="AI11" s="284">
        <f>'Calculations - pre operations'!AM221</f>
        <v>0</v>
      </c>
      <c r="AJ11" s="284">
        <f>'Calculations - pre operations'!AN221</f>
        <v>0</v>
      </c>
      <c r="AK11" s="284">
        <f>'Calculations - pre operations'!AO221</f>
        <v>0</v>
      </c>
      <c r="AL11" s="284">
        <f>'Calculations - pre operations'!AP221</f>
        <v>0</v>
      </c>
      <c r="AM11" s="284">
        <f>'Calculations - pre operations'!AQ221</f>
        <v>0</v>
      </c>
      <c r="AN11" s="284">
        <f>'Calculations - pre operations'!AR221</f>
        <v>0</v>
      </c>
      <c r="AO11" s="284">
        <f>'Calculations - pre operations'!AS221</f>
        <v>0</v>
      </c>
      <c r="AP11" s="284">
        <f>'Calculations - pre operations'!AT221</f>
        <v>0</v>
      </c>
      <c r="AQ11" s="284">
        <f>'Calculations - pre operations'!AU221</f>
        <v>0</v>
      </c>
      <c r="AR11" s="284">
        <f>'Calculations - pre operations'!AV221</f>
        <v>0</v>
      </c>
      <c r="AS11" s="284">
        <f>'Calculations - pre operations'!AW221</f>
        <v>0</v>
      </c>
      <c r="AT11" s="284">
        <f>'Calculations - pre operations'!AX221</f>
        <v>0</v>
      </c>
      <c r="AU11" s="284">
        <f>'Calculations - pre operations'!AY221</f>
        <v>0</v>
      </c>
      <c r="AV11" s="284">
        <f>'Calculations - pre operations'!AZ221</f>
        <v>0</v>
      </c>
      <c r="AW11" s="284">
        <f>'Calculations - pre operations'!BA221</f>
        <v>0</v>
      </c>
      <c r="AX11" s="284">
        <f>'Calculations - pre operations'!BB221</f>
        <v>0</v>
      </c>
      <c r="AY11" s="284">
        <f>'Calculations - pre operations'!BC221</f>
        <v>0</v>
      </c>
      <c r="AZ11" s="284">
        <f>'Calculations - pre operations'!BD221</f>
        <v>0</v>
      </c>
      <c r="BA11" s="284">
        <f>'Calculations - pre operations'!BE221</f>
        <v>0</v>
      </c>
      <c r="BB11" s="284">
        <f>'Calculations - pre operations'!BF221</f>
        <v>0</v>
      </c>
      <c r="BC11" s="284">
        <f>'Calculations - pre operations'!BG221</f>
        <v>0</v>
      </c>
      <c r="BD11" s="284">
        <f>'Calculations - pre operations'!BH221</f>
        <v>0</v>
      </c>
      <c r="BE11" s="284">
        <f>'Calculations - pre operations'!BI221</f>
        <v>0</v>
      </c>
      <c r="BF11" s="284">
        <f>'Calculations - pre operations'!BJ221</f>
        <v>0</v>
      </c>
      <c r="BG11" s="284">
        <f>'Calculations - pre operations'!BK221</f>
        <v>0</v>
      </c>
      <c r="BH11" s="284">
        <f>'Calculations - pre operations'!BL221</f>
        <v>0</v>
      </c>
      <c r="BI11" s="284">
        <f>'Calculations - pre operations'!BM221</f>
        <v>0</v>
      </c>
      <c r="BJ11" s="284">
        <f>'Calculations - pre operations'!BN221</f>
        <v>0</v>
      </c>
      <c r="BK11" s="284">
        <f>'Calculations - pre operations'!BO221</f>
        <v>0</v>
      </c>
      <c r="BL11" s="284">
        <f>'Calculations - pre operations'!BP221</f>
        <v>0</v>
      </c>
      <c r="BM11" s="284">
        <f>'Calculations - pre operations'!BQ221</f>
        <v>0</v>
      </c>
      <c r="BN11" s="284">
        <f>'Calculations - pre operations'!BR221</f>
        <v>0</v>
      </c>
      <c r="BO11" s="284">
        <f>'Calculations - pre operations'!BS221</f>
        <v>0</v>
      </c>
      <c r="BP11" s="284">
        <f>'Calculations - pre operations'!BT221</f>
        <v>0</v>
      </c>
      <c r="BQ11" s="284">
        <f>'Calculations - pre operations'!BU221</f>
        <v>0</v>
      </c>
      <c r="BR11" s="284">
        <f>'Calculations - pre operations'!BV221</f>
        <v>0</v>
      </c>
      <c r="BS11" s="284">
        <f>'Calculations - pre operations'!BW221</f>
        <v>0</v>
      </c>
      <c r="BT11" s="284">
        <f>'Calculations - pre operations'!BX221</f>
        <v>0</v>
      </c>
      <c r="BU11" s="284">
        <f>'Calculations - pre operations'!BY221</f>
        <v>0</v>
      </c>
      <c r="BV11" s="284">
        <f>'Calculations - pre operations'!BZ221</f>
        <v>0</v>
      </c>
      <c r="BW11" s="284">
        <f>'Calculations - pre operations'!CA221</f>
        <v>0</v>
      </c>
      <c r="BX11" s="284">
        <f>'Calculations - pre operations'!CB221</f>
        <v>0</v>
      </c>
      <c r="BY11" s="284">
        <f>'Calculations - pre operations'!CC221</f>
        <v>0</v>
      </c>
      <c r="BZ11" s="284">
        <f>'Calculations - pre operations'!CD221</f>
        <v>0</v>
      </c>
      <c r="CA11" s="284">
        <f>'Calculations - pre operations'!CE221</f>
        <v>0</v>
      </c>
      <c r="CB11" s="284">
        <f>'Calculations - pre operations'!CF221</f>
        <v>0</v>
      </c>
      <c r="CC11" s="284">
        <f>'Calculations - pre operations'!CG221</f>
        <v>0</v>
      </c>
      <c r="CD11" s="284">
        <f>'Calculations - pre operations'!CH221</f>
        <v>0</v>
      </c>
      <c r="CE11" s="284">
        <f>'Calculations - pre operations'!CI221</f>
        <v>0</v>
      </c>
      <c r="CF11" s="284">
        <f>'Calculations - pre operations'!CJ221</f>
        <v>0</v>
      </c>
      <c r="CG11" s="284">
        <f>'Calculations - pre operations'!CK221</f>
        <v>0</v>
      </c>
      <c r="CH11" s="284">
        <f>'Calculations - pre operations'!CL221</f>
        <v>0</v>
      </c>
      <c r="CI11" s="284">
        <f>'Calculations - pre operations'!CM221</f>
        <v>0</v>
      </c>
      <c r="CJ11" s="284">
        <f>'Calculations - pre operations'!CN221</f>
        <v>0</v>
      </c>
      <c r="CK11" s="284">
        <f>'Calculations - pre operations'!CO221</f>
        <v>0</v>
      </c>
      <c r="CL11" s="284">
        <f>'Calculations - pre operations'!CP221</f>
        <v>0</v>
      </c>
      <c r="CM11" s="284">
        <f>'Calculations - pre operations'!CQ221</f>
        <v>0</v>
      </c>
      <c r="CN11" s="284">
        <f>'Calculations - pre operations'!CR221</f>
        <v>0</v>
      </c>
      <c r="CO11" s="284">
        <f>'Calculations - pre operations'!CS221</f>
        <v>0</v>
      </c>
      <c r="CP11" s="284">
        <f>'Calculations - pre operations'!CT221</f>
        <v>0</v>
      </c>
      <c r="CQ11" s="284">
        <f>'Calculations - pre operations'!CU221</f>
        <v>0</v>
      </c>
      <c r="CR11" s="284">
        <f>'Calculations - pre operations'!CV221</f>
        <v>0</v>
      </c>
      <c r="CS11" s="284">
        <f>'Calculations - pre operations'!CW221</f>
        <v>0</v>
      </c>
      <c r="CT11" s="284">
        <f>'Calculations - pre operations'!CX221</f>
        <v>0</v>
      </c>
      <c r="CU11" s="284">
        <f>'Calculations - pre operations'!CY221</f>
        <v>0</v>
      </c>
      <c r="CV11" s="284">
        <f>'Calculations - pre operations'!CZ221</f>
        <v>0</v>
      </c>
      <c r="CW11" s="284">
        <f>'Calculations - pre operations'!DA221</f>
        <v>0</v>
      </c>
      <c r="CX11" s="284">
        <f>'Calculations - pre operations'!DB221</f>
        <v>0</v>
      </c>
      <c r="CY11" s="284">
        <f>'Calculations - pre operations'!DC221</f>
        <v>0</v>
      </c>
      <c r="CZ11" s="284">
        <f>'Calculations - pre operations'!DD221</f>
        <v>0</v>
      </c>
      <c r="DA11" s="284">
        <f>'Calculations - pre operations'!DE221</f>
        <v>0</v>
      </c>
      <c r="DB11" s="284">
        <f>'Calculations - pre operations'!DF221</f>
        <v>0</v>
      </c>
      <c r="DC11" s="284">
        <f>'Calculations - pre operations'!DG221</f>
        <v>0</v>
      </c>
      <c r="DD11" s="284">
        <f>'Calculations - pre operations'!DH221</f>
        <v>0</v>
      </c>
      <c r="DE11" s="284">
        <f>'Calculations - pre operations'!DI221</f>
        <v>0</v>
      </c>
      <c r="DF11" s="284">
        <f>'Calculations - pre operations'!DJ221</f>
        <v>0</v>
      </c>
      <c r="DG11" s="284">
        <f>'Calculations - pre operations'!DK221</f>
        <v>0</v>
      </c>
      <c r="DH11" s="284">
        <f>'Calculations - pre operations'!DL221</f>
        <v>0</v>
      </c>
    </row>
    <row r="12" spans="1:113" ht="14.45" x14ac:dyDescent="0.3">
      <c r="A12" s="66" t="str">
        <f>'Calculations - pre operations'!E222</f>
        <v>Construction costs (pre finance)</v>
      </c>
      <c r="B12" s="284">
        <f>'Calculations - pre operations'!F222</f>
        <v>0</v>
      </c>
      <c r="C12" s="284">
        <f>'Calculations - pre operations'!G222</f>
        <v>0</v>
      </c>
      <c r="D12" s="284">
        <f>'Calculations - pre operations'!H222</f>
        <v>0</v>
      </c>
      <c r="E12" s="284">
        <f>'Calculations - pre operations'!I222</f>
        <v>0</v>
      </c>
      <c r="F12" s="284">
        <f>'Calculations - pre operations'!J222</f>
        <v>0</v>
      </c>
      <c r="G12" s="284">
        <f>'Calculations - pre operations'!K222</f>
        <v>0</v>
      </c>
      <c r="H12" s="284">
        <f>'Calculations - pre operations'!L222</f>
        <v>0</v>
      </c>
      <c r="I12" s="284">
        <f>'Calculations - pre operations'!M222</f>
        <v>0</v>
      </c>
      <c r="J12" s="284">
        <f>'Calculations - pre operations'!N222</f>
        <v>0</v>
      </c>
      <c r="K12" s="284">
        <f>'Calculations - pre operations'!O222</f>
        <v>0</v>
      </c>
      <c r="L12" s="284">
        <f>'Calculations - pre operations'!P222</f>
        <v>0</v>
      </c>
      <c r="M12" s="284">
        <f>'Calculations - pre operations'!Q222</f>
        <v>0</v>
      </c>
      <c r="N12" s="284">
        <f>'Calculations - pre operations'!R222</f>
        <v>44500</v>
      </c>
      <c r="O12" s="284">
        <f>'Calculations - pre operations'!S222</f>
        <v>69000</v>
      </c>
      <c r="P12" s="284">
        <f>'Calculations - pre operations'!T222</f>
        <v>122171</v>
      </c>
      <c r="Q12" s="284">
        <f>'Calculations - pre operations'!U222</f>
        <v>141171</v>
      </c>
      <c r="R12" s="284">
        <f>'Calculations - pre operations'!V222</f>
        <v>190707.25</v>
      </c>
      <c r="S12" s="284">
        <f>'Calculations - pre operations'!W222</f>
        <v>304595</v>
      </c>
      <c r="T12" s="284">
        <f>'Calculations - pre operations'!X222</f>
        <v>541784.75</v>
      </c>
      <c r="U12" s="284">
        <f>'Calculations - pre operations'!Y222</f>
        <v>596469.5</v>
      </c>
      <c r="V12" s="284">
        <f>'Calculations - pre operations'!Z222</f>
        <v>760231.75</v>
      </c>
      <c r="W12" s="284">
        <f>'Calculations - pre operations'!AA222</f>
        <v>789111.75</v>
      </c>
      <c r="X12" s="284">
        <f>'Calculations - pre operations'!AB222</f>
        <v>796111.75</v>
      </c>
      <c r="Y12" s="284">
        <f>'Calculations - pre operations'!AC222</f>
        <v>811111.75</v>
      </c>
      <c r="Z12" s="284">
        <f>'Calculations - pre operations'!AD222</f>
        <v>0</v>
      </c>
      <c r="AA12" s="284">
        <f>'Calculations - pre operations'!AE222</f>
        <v>0</v>
      </c>
      <c r="AB12" s="284">
        <f>'Calculations - pre operations'!AF222</f>
        <v>0</v>
      </c>
      <c r="AC12" s="284">
        <f>'Calculations - pre operations'!AG222</f>
        <v>0</v>
      </c>
      <c r="AD12" s="284">
        <f>'Calculations - pre operations'!AH222</f>
        <v>0</v>
      </c>
      <c r="AE12" s="284">
        <f>'Calculations - pre operations'!AI222</f>
        <v>0</v>
      </c>
      <c r="AF12" s="284">
        <f>'Calculations - pre operations'!AJ222</f>
        <v>0</v>
      </c>
      <c r="AG12" s="284">
        <f>'Calculations - pre operations'!AK222</f>
        <v>0</v>
      </c>
      <c r="AH12" s="284">
        <f>'Calculations - pre operations'!AL222</f>
        <v>0</v>
      </c>
      <c r="AI12" s="284">
        <f>'Calculations - pre operations'!AM222</f>
        <v>0</v>
      </c>
      <c r="AJ12" s="284">
        <f>'Calculations - pre operations'!AN222</f>
        <v>0</v>
      </c>
      <c r="AK12" s="284">
        <f>'Calculations - pre operations'!AO222</f>
        <v>0</v>
      </c>
      <c r="AL12" s="284">
        <f>'Calculations - pre operations'!AP222</f>
        <v>0</v>
      </c>
      <c r="AM12" s="284">
        <f>'Calculations - pre operations'!AQ222</f>
        <v>0</v>
      </c>
      <c r="AN12" s="284">
        <f>'Calculations - pre operations'!AR222</f>
        <v>0</v>
      </c>
      <c r="AO12" s="284">
        <f>'Calculations - pre operations'!AS222</f>
        <v>0</v>
      </c>
      <c r="AP12" s="284">
        <f>'Calculations - pre operations'!AT222</f>
        <v>0</v>
      </c>
      <c r="AQ12" s="284">
        <f>'Calculations - pre operations'!AU222</f>
        <v>0</v>
      </c>
      <c r="AR12" s="284">
        <f>'Calculations - pre operations'!AV222</f>
        <v>0</v>
      </c>
      <c r="AS12" s="284">
        <f>'Calculations - pre operations'!AW222</f>
        <v>0</v>
      </c>
      <c r="AT12" s="284">
        <f>'Calculations - pre operations'!AX222</f>
        <v>0</v>
      </c>
      <c r="AU12" s="284">
        <f>'Calculations - pre operations'!AY222</f>
        <v>0</v>
      </c>
      <c r="AV12" s="284">
        <f>'Calculations - pre operations'!AZ222</f>
        <v>0</v>
      </c>
      <c r="AW12" s="284">
        <f>'Calculations - pre operations'!BA222</f>
        <v>0</v>
      </c>
      <c r="AX12" s="284">
        <f>'Calculations - pre operations'!BB222</f>
        <v>0</v>
      </c>
      <c r="AY12" s="284">
        <f>'Calculations - pre operations'!BC222</f>
        <v>0</v>
      </c>
      <c r="AZ12" s="284">
        <f>'Calculations - pre operations'!BD222</f>
        <v>0</v>
      </c>
      <c r="BA12" s="284">
        <f>'Calculations - pre operations'!BE222</f>
        <v>0</v>
      </c>
      <c r="BB12" s="284">
        <f>'Calculations - pre operations'!BF222</f>
        <v>0</v>
      </c>
      <c r="BC12" s="284">
        <f>'Calculations - pre operations'!BG222</f>
        <v>0</v>
      </c>
      <c r="BD12" s="284">
        <f>'Calculations - pre operations'!BH222</f>
        <v>0</v>
      </c>
      <c r="BE12" s="284">
        <f>'Calculations - pre operations'!BI222</f>
        <v>0</v>
      </c>
      <c r="BF12" s="284">
        <f>'Calculations - pre operations'!BJ222</f>
        <v>0</v>
      </c>
      <c r="BG12" s="284">
        <f>'Calculations - pre operations'!BK222</f>
        <v>0</v>
      </c>
      <c r="BH12" s="284">
        <f>'Calculations - pre operations'!BL222</f>
        <v>0</v>
      </c>
      <c r="BI12" s="284">
        <f>'Calculations - pre operations'!BM222</f>
        <v>0</v>
      </c>
      <c r="BJ12" s="284">
        <f>'Calculations - pre operations'!BN222</f>
        <v>0</v>
      </c>
      <c r="BK12" s="284">
        <f>'Calculations - pre operations'!BO222</f>
        <v>0</v>
      </c>
      <c r="BL12" s="284">
        <f>'Calculations - pre operations'!BP222</f>
        <v>0</v>
      </c>
      <c r="BM12" s="284">
        <f>'Calculations - pre operations'!BQ222</f>
        <v>0</v>
      </c>
      <c r="BN12" s="284">
        <f>'Calculations - pre operations'!BR222</f>
        <v>0</v>
      </c>
      <c r="BO12" s="284">
        <f>'Calculations - pre operations'!BS222</f>
        <v>0</v>
      </c>
      <c r="BP12" s="284">
        <f>'Calculations - pre operations'!BT222</f>
        <v>0</v>
      </c>
      <c r="BQ12" s="284">
        <f>'Calculations - pre operations'!BU222</f>
        <v>0</v>
      </c>
      <c r="BR12" s="284">
        <f>'Calculations - pre operations'!BV222</f>
        <v>0</v>
      </c>
      <c r="BS12" s="284">
        <f>'Calculations - pre operations'!BW222</f>
        <v>0</v>
      </c>
      <c r="BT12" s="284">
        <f>'Calculations - pre operations'!BX222</f>
        <v>0</v>
      </c>
      <c r="BU12" s="284">
        <f>'Calculations - pre operations'!BY222</f>
        <v>0</v>
      </c>
      <c r="BV12" s="284">
        <f>'Calculations - pre operations'!BZ222</f>
        <v>0</v>
      </c>
      <c r="BW12" s="284">
        <f>'Calculations - pre operations'!CA222</f>
        <v>0</v>
      </c>
      <c r="BX12" s="284">
        <f>'Calculations - pre operations'!CB222</f>
        <v>0</v>
      </c>
      <c r="BY12" s="284">
        <f>'Calculations - pre operations'!CC222</f>
        <v>0</v>
      </c>
      <c r="BZ12" s="284">
        <f>'Calculations - pre operations'!CD222</f>
        <v>0</v>
      </c>
      <c r="CA12" s="284">
        <f>'Calculations - pre operations'!CE222</f>
        <v>0</v>
      </c>
      <c r="CB12" s="284">
        <f>'Calculations - pre operations'!CF222</f>
        <v>0</v>
      </c>
      <c r="CC12" s="284">
        <f>'Calculations - pre operations'!CG222</f>
        <v>0</v>
      </c>
      <c r="CD12" s="284">
        <f>'Calculations - pre operations'!CH222</f>
        <v>0</v>
      </c>
      <c r="CE12" s="284">
        <f>'Calculations - pre operations'!CI222</f>
        <v>0</v>
      </c>
      <c r="CF12" s="284">
        <f>'Calculations - pre operations'!CJ222</f>
        <v>0</v>
      </c>
      <c r="CG12" s="284">
        <f>'Calculations - pre operations'!CK222</f>
        <v>0</v>
      </c>
      <c r="CH12" s="284">
        <f>'Calculations - pre operations'!CL222</f>
        <v>0</v>
      </c>
      <c r="CI12" s="284">
        <f>'Calculations - pre operations'!CM222</f>
        <v>0</v>
      </c>
      <c r="CJ12" s="284">
        <f>'Calculations - pre operations'!CN222</f>
        <v>0</v>
      </c>
      <c r="CK12" s="284">
        <f>'Calculations - pre operations'!CO222</f>
        <v>0</v>
      </c>
      <c r="CL12" s="284">
        <f>'Calculations - pre operations'!CP222</f>
        <v>0</v>
      </c>
      <c r="CM12" s="284">
        <f>'Calculations - pre operations'!CQ222</f>
        <v>0</v>
      </c>
      <c r="CN12" s="284">
        <f>'Calculations - pre operations'!CR222</f>
        <v>0</v>
      </c>
      <c r="CO12" s="284">
        <f>'Calculations - pre operations'!CS222</f>
        <v>0</v>
      </c>
      <c r="CP12" s="284">
        <f>'Calculations - pre operations'!CT222</f>
        <v>0</v>
      </c>
      <c r="CQ12" s="284">
        <f>'Calculations - pre operations'!CU222</f>
        <v>0</v>
      </c>
      <c r="CR12" s="284">
        <f>'Calculations - pre operations'!CV222</f>
        <v>0</v>
      </c>
      <c r="CS12" s="284">
        <f>'Calculations - pre operations'!CW222</f>
        <v>0</v>
      </c>
      <c r="CT12" s="284">
        <f>'Calculations - pre operations'!CX222</f>
        <v>0</v>
      </c>
      <c r="CU12" s="284">
        <f>'Calculations - pre operations'!CY222</f>
        <v>0</v>
      </c>
      <c r="CV12" s="284">
        <f>'Calculations - pre operations'!CZ222</f>
        <v>0</v>
      </c>
      <c r="CW12" s="284">
        <f>'Calculations - pre operations'!DA222</f>
        <v>0</v>
      </c>
      <c r="CX12" s="284">
        <f>'Calculations - pre operations'!DB222</f>
        <v>0</v>
      </c>
      <c r="CY12" s="284">
        <f>'Calculations - pre operations'!DC222</f>
        <v>0</v>
      </c>
      <c r="CZ12" s="284">
        <f>'Calculations - pre operations'!DD222</f>
        <v>0</v>
      </c>
      <c r="DA12" s="284">
        <f>'Calculations - pre operations'!DE222</f>
        <v>0</v>
      </c>
      <c r="DB12" s="284">
        <f>'Calculations - pre operations'!DF222</f>
        <v>0</v>
      </c>
      <c r="DC12" s="284">
        <f>'Calculations - pre operations'!DG222</f>
        <v>0</v>
      </c>
      <c r="DD12" s="284">
        <f>'Calculations - pre operations'!DH222</f>
        <v>0</v>
      </c>
      <c r="DE12" s="284">
        <f>'Calculations - pre operations'!DI222</f>
        <v>0</v>
      </c>
      <c r="DF12" s="284">
        <f>'Calculations - pre operations'!DJ222</f>
        <v>0</v>
      </c>
      <c r="DG12" s="284">
        <f>'Calculations - pre operations'!DK222</f>
        <v>0</v>
      </c>
      <c r="DH12" s="284">
        <f>'Calculations - pre operations'!DL222</f>
        <v>0</v>
      </c>
    </row>
    <row r="13" spans="1:113" ht="14.45" x14ac:dyDescent="0.3">
      <c r="A13" s="66" t="str">
        <f>'Calculations - pre operations'!E223</f>
        <v>Decommissioning bond</v>
      </c>
      <c r="B13" s="284">
        <f>'Calculations - pre operations'!F223</f>
        <v>0</v>
      </c>
      <c r="C13" s="284">
        <f>'Calculations - pre operations'!G223</f>
        <v>0</v>
      </c>
      <c r="D13" s="284">
        <f>'Calculations - pre operations'!H223</f>
        <v>0</v>
      </c>
      <c r="E13" s="284">
        <f>'Calculations - pre operations'!I223</f>
        <v>0</v>
      </c>
      <c r="F13" s="284">
        <f>'Calculations - pre operations'!J223</f>
        <v>0</v>
      </c>
      <c r="G13" s="284">
        <f>'Calculations - pre operations'!K223</f>
        <v>0</v>
      </c>
      <c r="H13" s="284">
        <f>'Calculations - pre operations'!L223</f>
        <v>0</v>
      </c>
      <c r="I13" s="284">
        <f>'Calculations - pre operations'!M223</f>
        <v>0</v>
      </c>
      <c r="J13" s="284">
        <f>'Calculations - pre operations'!N223</f>
        <v>0</v>
      </c>
      <c r="K13" s="284">
        <f>'Calculations - pre operations'!O223</f>
        <v>0</v>
      </c>
      <c r="L13" s="284">
        <f>'Calculations - pre operations'!P223</f>
        <v>0</v>
      </c>
      <c r="M13" s="284">
        <f>'Calculations - pre operations'!Q223</f>
        <v>0</v>
      </c>
      <c r="N13" s="284">
        <f>'Calculations - pre operations'!R223</f>
        <v>0</v>
      </c>
      <c r="O13" s="284">
        <f>'Calculations - pre operations'!S223</f>
        <v>0</v>
      </c>
      <c r="P13" s="284">
        <f>'Calculations - pre operations'!T223</f>
        <v>0</v>
      </c>
      <c r="Q13" s="284">
        <f>'Calculations - pre operations'!U223</f>
        <v>0</v>
      </c>
      <c r="R13" s="284">
        <f>'Calculations - pre operations'!V223</f>
        <v>0</v>
      </c>
      <c r="S13" s="284">
        <f>'Calculations - pre operations'!W223</f>
        <v>0</v>
      </c>
      <c r="T13" s="284">
        <f>'Calculations - pre operations'!X223</f>
        <v>0</v>
      </c>
      <c r="U13" s="284">
        <f>'Calculations - pre operations'!Y223</f>
        <v>0</v>
      </c>
      <c r="V13" s="284">
        <f>'Calculations - pre operations'!Z223</f>
        <v>0</v>
      </c>
      <c r="W13" s="284">
        <f>'Calculations - pre operations'!AA223</f>
        <v>0</v>
      </c>
      <c r="X13" s="284">
        <f>'Calculations - pre operations'!AB223</f>
        <v>0</v>
      </c>
      <c r="Y13" s="284">
        <f>'Calculations - pre operations'!AC223</f>
        <v>0</v>
      </c>
      <c r="Z13" s="284">
        <f>'Calculations - pre operations'!AD223</f>
        <v>0</v>
      </c>
      <c r="AA13" s="284">
        <f>'Calculations - pre operations'!AE223</f>
        <v>0</v>
      </c>
      <c r="AB13" s="284">
        <f>'Calculations - pre operations'!AF223</f>
        <v>0</v>
      </c>
      <c r="AC13" s="284">
        <f>'Calculations - pre operations'!AG223</f>
        <v>0</v>
      </c>
      <c r="AD13" s="284">
        <f>'Calculations - pre operations'!AH223</f>
        <v>0</v>
      </c>
      <c r="AE13" s="284">
        <f>'Calculations - pre operations'!AI223</f>
        <v>0</v>
      </c>
      <c r="AF13" s="284">
        <f>'Calculations - pre operations'!AJ223</f>
        <v>0</v>
      </c>
      <c r="AG13" s="284">
        <f>'Calculations - pre operations'!AK223</f>
        <v>0</v>
      </c>
      <c r="AH13" s="284">
        <f>'Calculations - pre operations'!AL223</f>
        <v>0</v>
      </c>
      <c r="AI13" s="284">
        <f>'Calculations - pre operations'!AM223</f>
        <v>0</v>
      </c>
      <c r="AJ13" s="284">
        <f>'Calculations - pre operations'!AN223</f>
        <v>0</v>
      </c>
      <c r="AK13" s="284">
        <f>'Calculations - pre operations'!AO223</f>
        <v>0</v>
      </c>
      <c r="AL13" s="284">
        <f>'Calculations - pre operations'!AP223</f>
        <v>0</v>
      </c>
      <c r="AM13" s="284">
        <f>'Calculations - pre operations'!AQ223</f>
        <v>0</v>
      </c>
      <c r="AN13" s="284">
        <f>'Calculations - pre operations'!AR223</f>
        <v>0</v>
      </c>
      <c r="AO13" s="284">
        <f>'Calculations - pre operations'!AS223</f>
        <v>0</v>
      </c>
      <c r="AP13" s="284">
        <f>'Calculations - pre operations'!AT223</f>
        <v>0</v>
      </c>
      <c r="AQ13" s="284">
        <f>'Calculations - pre operations'!AU223</f>
        <v>0</v>
      </c>
      <c r="AR13" s="284">
        <f>'Calculations - pre operations'!AV223</f>
        <v>0</v>
      </c>
      <c r="AS13" s="284">
        <f>'Calculations - pre operations'!AW223</f>
        <v>0</v>
      </c>
      <c r="AT13" s="284">
        <f>'Calculations - pre operations'!AX223</f>
        <v>0</v>
      </c>
      <c r="AU13" s="284">
        <f>'Calculations - pre operations'!AY223</f>
        <v>0</v>
      </c>
      <c r="AV13" s="284">
        <f>'Calculations - pre operations'!AZ223</f>
        <v>0</v>
      </c>
      <c r="AW13" s="284">
        <f>'Calculations - pre operations'!BA223</f>
        <v>0</v>
      </c>
      <c r="AX13" s="284">
        <f>'Calculations - pre operations'!BB223</f>
        <v>0</v>
      </c>
      <c r="AY13" s="284">
        <f>'Calculations - pre operations'!BC223</f>
        <v>0</v>
      </c>
      <c r="AZ13" s="284">
        <f>'Calculations - pre operations'!BD223</f>
        <v>0</v>
      </c>
      <c r="BA13" s="284">
        <f>'Calculations - pre operations'!BE223</f>
        <v>0</v>
      </c>
      <c r="BB13" s="284">
        <f>'Calculations - pre operations'!BF223</f>
        <v>0</v>
      </c>
      <c r="BC13" s="284">
        <f>'Calculations - pre operations'!BG223</f>
        <v>0</v>
      </c>
      <c r="BD13" s="284">
        <f>'Calculations - pre operations'!BH223</f>
        <v>0</v>
      </c>
      <c r="BE13" s="284">
        <f>'Calculations - pre operations'!BI223</f>
        <v>0</v>
      </c>
      <c r="BF13" s="284">
        <f>'Calculations - pre operations'!BJ223</f>
        <v>0</v>
      </c>
      <c r="BG13" s="284">
        <f>'Calculations - pre operations'!BK223</f>
        <v>0</v>
      </c>
      <c r="BH13" s="284">
        <f>'Calculations - pre operations'!BL223</f>
        <v>0</v>
      </c>
      <c r="BI13" s="284">
        <f>'Calculations - pre operations'!BM223</f>
        <v>0</v>
      </c>
      <c r="BJ13" s="284">
        <f>'Calculations - pre operations'!BN223</f>
        <v>0</v>
      </c>
      <c r="BK13" s="284">
        <f>'Calculations - pre operations'!BO223</f>
        <v>0</v>
      </c>
      <c r="BL13" s="284">
        <f>'Calculations - pre operations'!BP223</f>
        <v>0</v>
      </c>
      <c r="BM13" s="284">
        <f>'Calculations - pre operations'!BQ223</f>
        <v>0</v>
      </c>
      <c r="BN13" s="284">
        <f>'Calculations - pre operations'!BR223</f>
        <v>0</v>
      </c>
      <c r="BO13" s="284">
        <f>'Calculations - pre operations'!BS223</f>
        <v>0</v>
      </c>
      <c r="BP13" s="284">
        <f>'Calculations - pre operations'!BT223</f>
        <v>0</v>
      </c>
      <c r="BQ13" s="284">
        <f>'Calculations - pre operations'!BU223</f>
        <v>0</v>
      </c>
      <c r="BR13" s="284">
        <f>'Calculations - pre operations'!BV223</f>
        <v>0</v>
      </c>
      <c r="BS13" s="284">
        <f>'Calculations - pre operations'!BW223</f>
        <v>0</v>
      </c>
      <c r="BT13" s="284">
        <f>'Calculations - pre operations'!BX223</f>
        <v>0</v>
      </c>
      <c r="BU13" s="284">
        <f>'Calculations - pre operations'!BY223</f>
        <v>0</v>
      </c>
      <c r="BV13" s="284">
        <f>'Calculations - pre operations'!BZ223</f>
        <v>0</v>
      </c>
      <c r="BW13" s="284">
        <f>'Calculations - pre operations'!CA223</f>
        <v>0</v>
      </c>
      <c r="BX13" s="284">
        <f>'Calculations - pre operations'!CB223</f>
        <v>0</v>
      </c>
      <c r="BY13" s="284">
        <f>'Calculations - pre operations'!CC223</f>
        <v>0</v>
      </c>
      <c r="BZ13" s="284">
        <f>'Calculations - pre operations'!CD223</f>
        <v>0</v>
      </c>
      <c r="CA13" s="284">
        <f>'Calculations - pre operations'!CE223</f>
        <v>0</v>
      </c>
      <c r="CB13" s="284">
        <f>'Calculations - pre operations'!CF223</f>
        <v>0</v>
      </c>
      <c r="CC13" s="284">
        <f>'Calculations - pre operations'!CG223</f>
        <v>0</v>
      </c>
      <c r="CD13" s="284">
        <f>'Calculations - pre operations'!CH223</f>
        <v>0</v>
      </c>
      <c r="CE13" s="284">
        <f>'Calculations - pre operations'!CI223</f>
        <v>0</v>
      </c>
      <c r="CF13" s="284">
        <f>'Calculations - pre operations'!CJ223</f>
        <v>0</v>
      </c>
      <c r="CG13" s="284">
        <f>'Calculations - pre operations'!CK223</f>
        <v>0</v>
      </c>
      <c r="CH13" s="284">
        <f>'Calculations - pre operations'!CL223</f>
        <v>0</v>
      </c>
      <c r="CI13" s="284">
        <f>'Calculations - pre operations'!CM223</f>
        <v>0</v>
      </c>
      <c r="CJ13" s="284">
        <f>'Calculations - pre operations'!CN223</f>
        <v>0</v>
      </c>
      <c r="CK13" s="284">
        <f>'Calculations - pre operations'!CO223</f>
        <v>0</v>
      </c>
      <c r="CL13" s="284">
        <f>'Calculations - pre operations'!CP223</f>
        <v>0</v>
      </c>
      <c r="CM13" s="284">
        <f>'Calculations - pre operations'!CQ223</f>
        <v>0</v>
      </c>
      <c r="CN13" s="284">
        <f>'Calculations - pre operations'!CR223</f>
        <v>0</v>
      </c>
      <c r="CO13" s="284">
        <f>'Calculations - pre operations'!CS223</f>
        <v>0</v>
      </c>
      <c r="CP13" s="284">
        <f>'Calculations - pre operations'!CT223</f>
        <v>0</v>
      </c>
      <c r="CQ13" s="284">
        <f>'Calculations - pre operations'!CU223</f>
        <v>0</v>
      </c>
      <c r="CR13" s="284">
        <f>'Calculations - pre operations'!CV223</f>
        <v>0</v>
      </c>
      <c r="CS13" s="284">
        <f>'Calculations - pre operations'!CW223</f>
        <v>0</v>
      </c>
      <c r="CT13" s="284">
        <f>'Calculations - pre operations'!CX223</f>
        <v>0</v>
      </c>
      <c r="CU13" s="284">
        <f>'Calculations - pre operations'!CY223</f>
        <v>0</v>
      </c>
      <c r="CV13" s="284">
        <f>'Calculations - pre operations'!CZ223</f>
        <v>0</v>
      </c>
      <c r="CW13" s="284">
        <f>'Calculations - pre operations'!DA223</f>
        <v>0</v>
      </c>
      <c r="CX13" s="284">
        <f>'Calculations - pre operations'!DB223</f>
        <v>0</v>
      </c>
      <c r="CY13" s="284">
        <f>'Calculations - pre operations'!DC223</f>
        <v>0</v>
      </c>
      <c r="CZ13" s="284">
        <f>'Calculations - pre operations'!DD223</f>
        <v>0</v>
      </c>
      <c r="DA13" s="284">
        <f>'Calculations - pre operations'!DE223</f>
        <v>0</v>
      </c>
      <c r="DB13" s="284">
        <f>'Calculations - pre operations'!DF223</f>
        <v>0</v>
      </c>
      <c r="DC13" s="284">
        <f>'Calculations - pre operations'!DG223</f>
        <v>0</v>
      </c>
      <c r="DD13" s="284">
        <f>'Calculations - pre operations'!DH223</f>
        <v>0</v>
      </c>
      <c r="DE13" s="284">
        <f>'Calculations - pre operations'!DI223</f>
        <v>0</v>
      </c>
      <c r="DF13" s="284">
        <f>'Calculations - pre operations'!DJ223</f>
        <v>0</v>
      </c>
      <c r="DG13" s="284">
        <f>'Calculations - pre operations'!DK223</f>
        <v>0</v>
      </c>
      <c r="DH13" s="284">
        <f>'Calculations - pre operations'!DL223</f>
        <v>0</v>
      </c>
    </row>
    <row r="14" spans="1:113" ht="14.45" x14ac:dyDescent="0.3">
      <c r="A14" s="66" t="str">
        <f>'Calculations - pre operations'!E224</f>
        <v>Revenue Delay Account</v>
      </c>
      <c r="B14" s="284">
        <f>'Calculations - pre operations'!F224</f>
        <v>0</v>
      </c>
      <c r="C14" s="284">
        <f>'Calculations - pre operations'!G224</f>
        <v>0</v>
      </c>
      <c r="D14" s="284">
        <f>'Calculations - pre operations'!H224</f>
        <v>0</v>
      </c>
      <c r="E14" s="284">
        <f>'Calculations - pre operations'!I224</f>
        <v>0</v>
      </c>
      <c r="F14" s="284">
        <f>'Calculations - pre operations'!J224</f>
        <v>0</v>
      </c>
      <c r="G14" s="284">
        <f>'Calculations - pre operations'!K224</f>
        <v>0</v>
      </c>
      <c r="H14" s="284">
        <f>'Calculations - pre operations'!L224</f>
        <v>0</v>
      </c>
      <c r="I14" s="284">
        <f>'Calculations - pre operations'!M224</f>
        <v>0</v>
      </c>
      <c r="J14" s="284">
        <f>'Calculations - pre operations'!N224</f>
        <v>0</v>
      </c>
      <c r="K14" s="284">
        <f>'Calculations - pre operations'!O224</f>
        <v>0</v>
      </c>
      <c r="L14" s="284">
        <f>'Calculations - pre operations'!P224</f>
        <v>0</v>
      </c>
      <c r="M14" s="284">
        <f>'Calculations - pre operations'!Q224</f>
        <v>0</v>
      </c>
      <c r="N14" s="284">
        <f>'Calculations - pre operations'!R224</f>
        <v>0</v>
      </c>
      <c r="O14" s="284">
        <f>'Calculations - pre operations'!S224</f>
        <v>0</v>
      </c>
      <c r="P14" s="284">
        <f>'Calculations - pre operations'!T224</f>
        <v>0</v>
      </c>
      <c r="Q14" s="284">
        <f>'Calculations - pre operations'!U224</f>
        <v>0</v>
      </c>
      <c r="R14" s="284">
        <f>'Calculations - pre operations'!V224</f>
        <v>0</v>
      </c>
      <c r="S14" s="284">
        <f>'Calculations - pre operations'!W224</f>
        <v>0</v>
      </c>
      <c r="T14" s="284">
        <f>'Calculations - pre operations'!X224</f>
        <v>0</v>
      </c>
      <c r="U14" s="284">
        <f>'Calculations - pre operations'!Y224</f>
        <v>0</v>
      </c>
      <c r="V14" s="284">
        <f>'Calculations - pre operations'!Z224</f>
        <v>0</v>
      </c>
      <c r="W14" s="284">
        <f>'Calculations - pre operations'!AA224</f>
        <v>0</v>
      </c>
      <c r="X14" s="284">
        <f>'Calculations - pre operations'!AB224</f>
        <v>0</v>
      </c>
      <c r="Y14" s="284">
        <f>'Calculations - pre operations'!AC224</f>
        <v>0</v>
      </c>
      <c r="Z14" s="284">
        <f>'Calculations - pre operations'!AD224</f>
        <v>0</v>
      </c>
      <c r="AA14" s="284">
        <f>'Calculations - pre operations'!AE224</f>
        <v>0</v>
      </c>
      <c r="AB14" s="284">
        <f>'Calculations - pre operations'!AF224</f>
        <v>0</v>
      </c>
      <c r="AC14" s="284">
        <f>'Calculations - pre operations'!AG224</f>
        <v>0</v>
      </c>
      <c r="AD14" s="284">
        <f>'Calculations - pre operations'!AH224</f>
        <v>0</v>
      </c>
      <c r="AE14" s="284">
        <f>'Calculations - pre operations'!AI224</f>
        <v>0</v>
      </c>
      <c r="AF14" s="284">
        <f>'Calculations - pre operations'!AJ224</f>
        <v>0</v>
      </c>
      <c r="AG14" s="284">
        <f>'Calculations - pre operations'!AK224</f>
        <v>0</v>
      </c>
      <c r="AH14" s="284">
        <f>'Calculations - pre operations'!AL224</f>
        <v>0</v>
      </c>
      <c r="AI14" s="284">
        <f>'Calculations - pre operations'!AM224</f>
        <v>0</v>
      </c>
      <c r="AJ14" s="284">
        <f>'Calculations - pre operations'!AN224</f>
        <v>0</v>
      </c>
      <c r="AK14" s="284">
        <f>'Calculations - pre operations'!AO224</f>
        <v>0</v>
      </c>
      <c r="AL14" s="284">
        <f>'Calculations - pre operations'!AP224</f>
        <v>0</v>
      </c>
      <c r="AM14" s="284">
        <f>'Calculations - pre operations'!AQ224</f>
        <v>0</v>
      </c>
      <c r="AN14" s="284">
        <f>'Calculations - pre operations'!AR224</f>
        <v>0</v>
      </c>
      <c r="AO14" s="284">
        <f>'Calculations - pre operations'!AS224</f>
        <v>0</v>
      </c>
      <c r="AP14" s="284">
        <f>'Calculations - pre operations'!AT224</f>
        <v>0</v>
      </c>
      <c r="AQ14" s="284">
        <f>'Calculations - pre operations'!AU224</f>
        <v>0</v>
      </c>
      <c r="AR14" s="284">
        <f>'Calculations - pre operations'!AV224</f>
        <v>0</v>
      </c>
      <c r="AS14" s="284">
        <f>'Calculations - pre operations'!AW224</f>
        <v>0</v>
      </c>
      <c r="AT14" s="284">
        <f>'Calculations - pre operations'!AX224</f>
        <v>0</v>
      </c>
      <c r="AU14" s="284">
        <f>'Calculations - pre operations'!AY224</f>
        <v>0</v>
      </c>
      <c r="AV14" s="284">
        <f>'Calculations - pre operations'!AZ224</f>
        <v>0</v>
      </c>
      <c r="AW14" s="284">
        <f>'Calculations - pre operations'!BA224</f>
        <v>0</v>
      </c>
      <c r="AX14" s="284">
        <f>'Calculations - pre operations'!BB224</f>
        <v>0</v>
      </c>
      <c r="AY14" s="284">
        <f>'Calculations - pre operations'!BC224</f>
        <v>0</v>
      </c>
      <c r="AZ14" s="284">
        <f>'Calculations - pre operations'!BD224</f>
        <v>0</v>
      </c>
      <c r="BA14" s="284">
        <f>'Calculations - pre operations'!BE224</f>
        <v>0</v>
      </c>
      <c r="BB14" s="284">
        <f>'Calculations - pre operations'!BF224</f>
        <v>0</v>
      </c>
      <c r="BC14" s="284">
        <f>'Calculations - pre operations'!BG224</f>
        <v>0</v>
      </c>
      <c r="BD14" s="284">
        <f>'Calculations - pre operations'!BH224</f>
        <v>0</v>
      </c>
      <c r="BE14" s="284">
        <f>'Calculations - pre operations'!BI224</f>
        <v>0</v>
      </c>
      <c r="BF14" s="284">
        <f>'Calculations - pre operations'!BJ224</f>
        <v>0</v>
      </c>
      <c r="BG14" s="284">
        <f>'Calculations - pre operations'!BK224</f>
        <v>0</v>
      </c>
      <c r="BH14" s="284">
        <f>'Calculations - pre operations'!BL224</f>
        <v>0</v>
      </c>
      <c r="BI14" s="284">
        <f>'Calculations - pre operations'!BM224</f>
        <v>0</v>
      </c>
      <c r="BJ14" s="284">
        <f>'Calculations - pre operations'!BN224</f>
        <v>0</v>
      </c>
      <c r="BK14" s="284">
        <f>'Calculations - pre operations'!BO224</f>
        <v>0</v>
      </c>
      <c r="BL14" s="284">
        <f>'Calculations - pre operations'!BP224</f>
        <v>0</v>
      </c>
      <c r="BM14" s="284">
        <f>'Calculations - pre operations'!BQ224</f>
        <v>0</v>
      </c>
      <c r="BN14" s="284">
        <f>'Calculations - pre operations'!BR224</f>
        <v>0</v>
      </c>
      <c r="BO14" s="284">
        <f>'Calculations - pre operations'!BS224</f>
        <v>0</v>
      </c>
      <c r="BP14" s="284">
        <f>'Calculations - pre operations'!BT224</f>
        <v>0</v>
      </c>
      <c r="BQ14" s="284">
        <f>'Calculations - pre operations'!BU224</f>
        <v>0</v>
      </c>
      <c r="BR14" s="284">
        <f>'Calculations - pre operations'!BV224</f>
        <v>0</v>
      </c>
      <c r="BS14" s="284">
        <f>'Calculations - pre operations'!BW224</f>
        <v>0</v>
      </c>
      <c r="BT14" s="284">
        <f>'Calculations - pre operations'!BX224</f>
        <v>0</v>
      </c>
      <c r="BU14" s="284">
        <f>'Calculations - pre operations'!BY224</f>
        <v>0</v>
      </c>
      <c r="BV14" s="284">
        <f>'Calculations - pre operations'!BZ224</f>
        <v>0</v>
      </c>
      <c r="BW14" s="284">
        <f>'Calculations - pre operations'!CA224</f>
        <v>0</v>
      </c>
      <c r="BX14" s="284">
        <f>'Calculations - pre operations'!CB224</f>
        <v>0</v>
      </c>
      <c r="BY14" s="284">
        <f>'Calculations - pre operations'!CC224</f>
        <v>0</v>
      </c>
      <c r="BZ14" s="284">
        <f>'Calculations - pre operations'!CD224</f>
        <v>0</v>
      </c>
      <c r="CA14" s="284">
        <f>'Calculations - pre operations'!CE224</f>
        <v>0</v>
      </c>
      <c r="CB14" s="284">
        <f>'Calculations - pre operations'!CF224</f>
        <v>0</v>
      </c>
      <c r="CC14" s="284">
        <f>'Calculations - pre operations'!CG224</f>
        <v>0</v>
      </c>
      <c r="CD14" s="284">
        <f>'Calculations - pre operations'!CH224</f>
        <v>0</v>
      </c>
      <c r="CE14" s="284">
        <f>'Calculations - pre operations'!CI224</f>
        <v>0</v>
      </c>
      <c r="CF14" s="284">
        <f>'Calculations - pre operations'!CJ224</f>
        <v>0</v>
      </c>
      <c r="CG14" s="284">
        <f>'Calculations - pre operations'!CK224</f>
        <v>0</v>
      </c>
      <c r="CH14" s="284">
        <f>'Calculations - pre operations'!CL224</f>
        <v>0</v>
      </c>
      <c r="CI14" s="284">
        <f>'Calculations - pre operations'!CM224</f>
        <v>0</v>
      </c>
      <c r="CJ14" s="284">
        <f>'Calculations - pre operations'!CN224</f>
        <v>0</v>
      </c>
      <c r="CK14" s="284">
        <f>'Calculations - pre operations'!CO224</f>
        <v>0</v>
      </c>
      <c r="CL14" s="284">
        <f>'Calculations - pre operations'!CP224</f>
        <v>0</v>
      </c>
      <c r="CM14" s="284">
        <f>'Calculations - pre operations'!CQ224</f>
        <v>0</v>
      </c>
      <c r="CN14" s="284">
        <f>'Calculations - pre operations'!CR224</f>
        <v>0</v>
      </c>
      <c r="CO14" s="284">
        <f>'Calculations - pre operations'!CS224</f>
        <v>0</v>
      </c>
      <c r="CP14" s="284">
        <f>'Calculations - pre operations'!CT224</f>
        <v>0</v>
      </c>
      <c r="CQ14" s="284">
        <f>'Calculations - pre operations'!CU224</f>
        <v>0</v>
      </c>
      <c r="CR14" s="284">
        <f>'Calculations - pre operations'!CV224</f>
        <v>0</v>
      </c>
      <c r="CS14" s="284">
        <f>'Calculations - pre operations'!CW224</f>
        <v>0</v>
      </c>
      <c r="CT14" s="284">
        <f>'Calculations - pre operations'!CX224</f>
        <v>0</v>
      </c>
      <c r="CU14" s="284">
        <f>'Calculations - pre operations'!CY224</f>
        <v>0</v>
      </c>
      <c r="CV14" s="284">
        <f>'Calculations - pre operations'!CZ224</f>
        <v>0</v>
      </c>
      <c r="CW14" s="284">
        <f>'Calculations - pre operations'!DA224</f>
        <v>0</v>
      </c>
      <c r="CX14" s="284">
        <f>'Calculations - pre operations'!DB224</f>
        <v>0</v>
      </c>
      <c r="CY14" s="284">
        <f>'Calculations - pre operations'!DC224</f>
        <v>0</v>
      </c>
      <c r="CZ14" s="284">
        <f>'Calculations - pre operations'!DD224</f>
        <v>0</v>
      </c>
      <c r="DA14" s="284">
        <f>'Calculations - pre operations'!DE224</f>
        <v>0</v>
      </c>
      <c r="DB14" s="284">
        <f>'Calculations - pre operations'!DF224</f>
        <v>0</v>
      </c>
      <c r="DC14" s="284">
        <f>'Calculations - pre operations'!DG224</f>
        <v>0</v>
      </c>
      <c r="DD14" s="284">
        <f>'Calculations - pre operations'!DH224</f>
        <v>0</v>
      </c>
      <c r="DE14" s="284">
        <f>'Calculations - pre operations'!DI224</f>
        <v>0</v>
      </c>
      <c r="DF14" s="284">
        <f>'Calculations - pre operations'!DJ224</f>
        <v>0</v>
      </c>
      <c r="DG14" s="284">
        <f>'Calculations - pre operations'!DK224</f>
        <v>0</v>
      </c>
      <c r="DH14" s="284">
        <f>'Calculations - pre operations'!DL224</f>
        <v>0</v>
      </c>
    </row>
    <row r="15" spans="1:113" ht="14.45" x14ac:dyDescent="0.3">
      <c r="A15" s="66" t="str">
        <f>'Calculations - pre operations'!E225</f>
        <v>Debt Service Reserve Account</v>
      </c>
      <c r="B15" s="284">
        <f>'Calculations - pre operations'!F225</f>
        <v>0</v>
      </c>
      <c r="C15" s="284">
        <f>'Calculations - pre operations'!G225</f>
        <v>0</v>
      </c>
      <c r="D15" s="284">
        <f>'Calculations - pre operations'!H225</f>
        <v>0</v>
      </c>
      <c r="E15" s="284">
        <f>'Calculations - pre operations'!I225</f>
        <v>0</v>
      </c>
      <c r="F15" s="284">
        <f>'Calculations - pre operations'!J225</f>
        <v>0</v>
      </c>
      <c r="G15" s="284">
        <f>'Calculations - pre operations'!K225</f>
        <v>0</v>
      </c>
      <c r="H15" s="284">
        <f>'Calculations - pre operations'!L225</f>
        <v>0</v>
      </c>
      <c r="I15" s="284">
        <f>'Calculations - pre operations'!M225</f>
        <v>0</v>
      </c>
      <c r="J15" s="284">
        <f>'Calculations - pre operations'!N225</f>
        <v>0</v>
      </c>
      <c r="K15" s="284">
        <f>'Calculations - pre operations'!O225</f>
        <v>0</v>
      </c>
      <c r="L15" s="284">
        <f>'Calculations - pre operations'!P225</f>
        <v>0</v>
      </c>
      <c r="M15" s="284">
        <f>'Calculations - pre operations'!Q225</f>
        <v>0</v>
      </c>
      <c r="N15" s="284">
        <f>'Calculations - pre operations'!R225</f>
        <v>0</v>
      </c>
      <c r="O15" s="284">
        <f>'Calculations - pre operations'!S225</f>
        <v>0</v>
      </c>
      <c r="P15" s="284">
        <f>'Calculations - pre operations'!T225</f>
        <v>0</v>
      </c>
      <c r="Q15" s="284">
        <f>'Calculations - pre operations'!U225</f>
        <v>0</v>
      </c>
      <c r="R15" s="284">
        <f>'Calculations - pre operations'!V225</f>
        <v>0</v>
      </c>
      <c r="S15" s="284">
        <f>'Calculations - pre operations'!W225</f>
        <v>0</v>
      </c>
      <c r="T15" s="284">
        <f>'Calculations - pre operations'!X225</f>
        <v>0</v>
      </c>
      <c r="U15" s="284">
        <f>'Calculations - pre operations'!Y225</f>
        <v>0</v>
      </c>
      <c r="V15" s="284">
        <f>'Calculations - pre operations'!Z225</f>
        <v>0</v>
      </c>
      <c r="W15" s="284">
        <f>'Calculations - pre operations'!AA225</f>
        <v>0</v>
      </c>
      <c r="X15" s="284">
        <f>'Calculations - pre operations'!AB225</f>
        <v>0</v>
      </c>
      <c r="Y15" s="284">
        <f>'Calculations - pre operations'!AC225</f>
        <v>39452.883750000001</v>
      </c>
      <c r="Z15" s="284">
        <f>'Calculations - pre operations'!AD225</f>
        <v>0</v>
      </c>
      <c r="AA15" s="284">
        <f>'Calculations - pre operations'!AE225</f>
        <v>0</v>
      </c>
      <c r="AB15" s="284">
        <f>'Calculations - pre operations'!AF225</f>
        <v>0</v>
      </c>
      <c r="AC15" s="284">
        <f>'Calculations - pre operations'!AG225</f>
        <v>0</v>
      </c>
      <c r="AD15" s="284">
        <f>'Calculations - pre operations'!AH225</f>
        <v>0</v>
      </c>
      <c r="AE15" s="284">
        <f>'Calculations - pre operations'!AI225</f>
        <v>0</v>
      </c>
      <c r="AF15" s="284">
        <f>'Calculations - pre operations'!AJ225</f>
        <v>0</v>
      </c>
      <c r="AG15" s="284">
        <f>'Calculations - pre operations'!AK225</f>
        <v>0</v>
      </c>
      <c r="AH15" s="284">
        <f>'Calculations - pre operations'!AL225</f>
        <v>0</v>
      </c>
      <c r="AI15" s="284">
        <f>'Calculations - pre operations'!AM225</f>
        <v>0</v>
      </c>
      <c r="AJ15" s="284">
        <f>'Calculations - pre operations'!AN225</f>
        <v>0</v>
      </c>
      <c r="AK15" s="284">
        <f>'Calculations - pre operations'!AO225</f>
        <v>0</v>
      </c>
      <c r="AL15" s="284">
        <f>'Calculations - pre operations'!AP225</f>
        <v>0</v>
      </c>
      <c r="AM15" s="284">
        <f>'Calculations - pre operations'!AQ225</f>
        <v>0</v>
      </c>
      <c r="AN15" s="284">
        <f>'Calculations - pre operations'!AR225</f>
        <v>0</v>
      </c>
      <c r="AO15" s="284">
        <f>'Calculations - pre operations'!AS225</f>
        <v>0</v>
      </c>
      <c r="AP15" s="284">
        <f>'Calculations - pre operations'!AT225</f>
        <v>0</v>
      </c>
      <c r="AQ15" s="284">
        <f>'Calculations - pre operations'!AU225</f>
        <v>0</v>
      </c>
      <c r="AR15" s="284">
        <f>'Calculations - pre operations'!AV225</f>
        <v>0</v>
      </c>
      <c r="AS15" s="284">
        <f>'Calculations - pre operations'!AW225</f>
        <v>0</v>
      </c>
      <c r="AT15" s="284">
        <f>'Calculations - pre operations'!AX225</f>
        <v>0</v>
      </c>
      <c r="AU15" s="284">
        <f>'Calculations - pre operations'!AY225</f>
        <v>0</v>
      </c>
      <c r="AV15" s="284">
        <f>'Calculations - pre operations'!AZ225</f>
        <v>0</v>
      </c>
      <c r="AW15" s="284">
        <f>'Calculations - pre operations'!BA225</f>
        <v>0</v>
      </c>
      <c r="AX15" s="284">
        <f>'Calculations - pre operations'!BB225</f>
        <v>0</v>
      </c>
      <c r="AY15" s="284">
        <f>'Calculations - pre operations'!BC225</f>
        <v>0</v>
      </c>
      <c r="AZ15" s="284">
        <f>'Calculations - pre operations'!BD225</f>
        <v>0</v>
      </c>
      <c r="BA15" s="284">
        <f>'Calculations - pre operations'!BE225</f>
        <v>0</v>
      </c>
      <c r="BB15" s="284">
        <f>'Calculations - pre operations'!BF225</f>
        <v>0</v>
      </c>
      <c r="BC15" s="284">
        <f>'Calculations - pre operations'!BG225</f>
        <v>0</v>
      </c>
      <c r="BD15" s="284">
        <f>'Calculations - pre operations'!BH225</f>
        <v>0</v>
      </c>
      <c r="BE15" s="284">
        <f>'Calculations - pre operations'!BI225</f>
        <v>0</v>
      </c>
      <c r="BF15" s="284">
        <f>'Calculations - pre operations'!BJ225</f>
        <v>0</v>
      </c>
      <c r="BG15" s="284">
        <f>'Calculations - pre operations'!BK225</f>
        <v>0</v>
      </c>
      <c r="BH15" s="284">
        <f>'Calculations - pre operations'!BL225</f>
        <v>0</v>
      </c>
      <c r="BI15" s="284">
        <f>'Calculations - pre operations'!BM225</f>
        <v>0</v>
      </c>
      <c r="BJ15" s="284">
        <f>'Calculations - pre operations'!BN225</f>
        <v>0</v>
      </c>
      <c r="BK15" s="284">
        <f>'Calculations - pre operations'!BO225</f>
        <v>0</v>
      </c>
      <c r="BL15" s="284">
        <f>'Calculations - pre operations'!BP225</f>
        <v>0</v>
      </c>
      <c r="BM15" s="284">
        <f>'Calculations - pre operations'!BQ225</f>
        <v>0</v>
      </c>
      <c r="BN15" s="284">
        <f>'Calculations - pre operations'!BR225</f>
        <v>0</v>
      </c>
      <c r="BO15" s="284">
        <f>'Calculations - pre operations'!BS225</f>
        <v>0</v>
      </c>
      <c r="BP15" s="284">
        <f>'Calculations - pre operations'!BT225</f>
        <v>0</v>
      </c>
      <c r="BQ15" s="284">
        <f>'Calculations - pre operations'!BU225</f>
        <v>0</v>
      </c>
      <c r="BR15" s="284">
        <f>'Calculations - pre operations'!BV225</f>
        <v>0</v>
      </c>
      <c r="BS15" s="284">
        <f>'Calculations - pre operations'!BW225</f>
        <v>0</v>
      </c>
      <c r="BT15" s="284">
        <f>'Calculations - pre operations'!BX225</f>
        <v>0</v>
      </c>
      <c r="BU15" s="284">
        <f>'Calculations - pre operations'!BY225</f>
        <v>0</v>
      </c>
      <c r="BV15" s="284">
        <f>'Calculations - pre operations'!BZ225</f>
        <v>0</v>
      </c>
      <c r="BW15" s="284">
        <f>'Calculations - pre operations'!CA225</f>
        <v>0</v>
      </c>
      <c r="BX15" s="284">
        <f>'Calculations - pre operations'!CB225</f>
        <v>0</v>
      </c>
      <c r="BY15" s="284">
        <f>'Calculations - pre operations'!CC225</f>
        <v>0</v>
      </c>
      <c r="BZ15" s="284">
        <f>'Calculations - pre operations'!CD225</f>
        <v>0</v>
      </c>
      <c r="CA15" s="284">
        <f>'Calculations - pre operations'!CE225</f>
        <v>0</v>
      </c>
      <c r="CB15" s="284">
        <f>'Calculations - pre operations'!CF225</f>
        <v>0</v>
      </c>
      <c r="CC15" s="284">
        <f>'Calculations - pre operations'!CG225</f>
        <v>0</v>
      </c>
      <c r="CD15" s="284">
        <f>'Calculations - pre operations'!CH225</f>
        <v>0</v>
      </c>
      <c r="CE15" s="284">
        <f>'Calculations - pre operations'!CI225</f>
        <v>0</v>
      </c>
      <c r="CF15" s="284">
        <f>'Calculations - pre operations'!CJ225</f>
        <v>0</v>
      </c>
      <c r="CG15" s="284">
        <f>'Calculations - pre operations'!CK225</f>
        <v>0</v>
      </c>
      <c r="CH15" s="284">
        <f>'Calculations - pre operations'!CL225</f>
        <v>0</v>
      </c>
      <c r="CI15" s="284">
        <f>'Calculations - pre operations'!CM225</f>
        <v>0</v>
      </c>
      <c r="CJ15" s="284">
        <f>'Calculations - pre operations'!CN225</f>
        <v>0</v>
      </c>
      <c r="CK15" s="284">
        <f>'Calculations - pre operations'!CO225</f>
        <v>0</v>
      </c>
      <c r="CL15" s="284">
        <f>'Calculations - pre operations'!CP225</f>
        <v>0</v>
      </c>
      <c r="CM15" s="284">
        <f>'Calculations - pre operations'!CQ225</f>
        <v>0</v>
      </c>
      <c r="CN15" s="284">
        <f>'Calculations - pre operations'!CR225</f>
        <v>0</v>
      </c>
      <c r="CO15" s="284">
        <f>'Calculations - pre operations'!CS225</f>
        <v>0</v>
      </c>
      <c r="CP15" s="284">
        <f>'Calculations - pre operations'!CT225</f>
        <v>0</v>
      </c>
      <c r="CQ15" s="284">
        <f>'Calculations - pre operations'!CU225</f>
        <v>0</v>
      </c>
      <c r="CR15" s="284">
        <f>'Calculations - pre operations'!CV225</f>
        <v>0</v>
      </c>
      <c r="CS15" s="284">
        <f>'Calculations - pre operations'!CW225</f>
        <v>0</v>
      </c>
      <c r="CT15" s="284">
        <f>'Calculations - pre operations'!CX225</f>
        <v>0</v>
      </c>
      <c r="CU15" s="284">
        <f>'Calculations - pre operations'!CY225</f>
        <v>0</v>
      </c>
      <c r="CV15" s="284">
        <f>'Calculations - pre operations'!CZ225</f>
        <v>0</v>
      </c>
      <c r="CW15" s="284">
        <f>'Calculations - pre operations'!DA225</f>
        <v>0</v>
      </c>
      <c r="CX15" s="284">
        <f>'Calculations - pre operations'!DB225</f>
        <v>0</v>
      </c>
      <c r="CY15" s="284">
        <f>'Calculations - pre operations'!DC225</f>
        <v>0</v>
      </c>
      <c r="CZ15" s="284">
        <f>'Calculations - pre operations'!DD225</f>
        <v>0</v>
      </c>
      <c r="DA15" s="284">
        <f>'Calculations - pre operations'!DE225</f>
        <v>0</v>
      </c>
      <c r="DB15" s="284">
        <f>'Calculations - pre operations'!DF225</f>
        <v>0</v>
      </c>
      <c r="DC15" s="284">
        <f>'Calculations - pre operations'!DG225</f>
        <v>0</v>
      </c>
      <c r="DD15" s="284">
        <f>'Calculations - pre operations'!DH225</f>
        <v>0</v>
      </c>
      <c r="DE15" s="284">
        <f>'Calculations - pre operations'!DI225</f>
        <v>0</v>
      </c>
      <c r="DF15" s="284">
        <f>'Calculations - pre operations'!DJ225</f>
        <v>0</v>
      </c>
      <c r="DG15" s="284">
        <f>'Calculations - pre operations'!DK225</f>
        <v>0</v>
      </c>
      <c r="DH15" s="284">
        <f>'Calculations - pre operations'!DL225</f>
        <v>0</v>
      </c>
    </row>
    <row r="16" spans="1:113" ht="14.45" x14ac:dyDescent="0.3">
      <c r="A16" s="66" t="str">
        <f>'Calculations - pre operations'!E226</f>
        <v>Capitalised Senior Loan interest during construction</v>
      </c>
      <c r="B16" s="284">
        <f>'Calculations - pre operations'!F226</f>
        <v>0</v>
      </c>
      <c r="C16" s="284">
        <f>'Calculations - pre operations'!G226</f>
        <v>0</v>
      </c>
      <c r="D16" s="284">
        <f>'Calculations - pre operations'!H226</f>
        <v>0</v>
      </c>
      <c r="E16" s="284">
        <f>'Calculations - pre operations'!I226</f>
        <v>0</v>
      </c>
      <c r="F16" s="284">
        <f>'Calculations - pre operations'!J226</f>
        <v>0</v>
      </c>
      <c r="G16" s="284">
        <f>'Calculations - pre operations'!K226</f>
        <v>0</v>
      </c>
      <c r="H16" s="284">
        <f>'Calculations - pre operations'!L226</f>
        <v>0</v>
      </c>
      <c r="I16" s="284">
        <f>'Calculations - pre operations'!M226</f>
        <v>0</v>
      </c>
      <c r="J16" s="284">
        <f>'Calculations - pre operations'!N226</f>
        <v>0</v>
      </c>
      <c r="K16" s="284">
        <f>'Calculations - pre operations'!O226</f>
        <v>0</v>
      </c>
      <c r="L16" s="284">
        <f>'Calculations - pre operations'!P226</f>
        <v>0</v>
      </c>
      <c r="M16" s="284">
        <f>'Calculations - pre operations'!Q226</f>
        <v>0</v>
      </c>
      <c r="N16" s="284">
        <f>'Calculations - pre operations'!R226</f>
        <v>0</v>
      </c>
      <c r="O16" s="284">
        <f>'Calculations - pre operations'!S226</f>
        <v>407.00769987890015</v>
      </c>
      <c r="P16" s="284">
        <f>'Calculations - pre operations'!T226</f>
        <v>905.43777195562336</v>
      </c>
      <c r="Q16" s="284">
        <f>'Calculations - pre operations'!U226</f>
        <v>1600.4033759438591</v>
      </c>
      <c r="R16" s="284">
        <f>'Calculations - pre operations'!V226</f>
        <v>2368.1143557068203</v>
      </c>
      <c r="S16" s="284">
        <f>'Calculations - pre operations'!W226</f>
        <v>3320.4023587527026</v>
      </c>
      <c r="T16" s="284">
        <f>'Calculations - pre operations'!X226</f>
        <v>4693.0914582297919</v>
      </c>
      <c r="U16" s="284">
        <f>'Calculations - pre operations'!Y226</f>
        <v>6938.3620175886372</v>
      </c>
      <c r="V16" s="284">
        <f>'Calculations - pre operations'!Z226</f>
        <v>9394.1971342616453</v>
      </c>
      <c r="W16" s="284">
        <f>'Calculations - pre operations'!AA226</f>
        <v>12459.826926972217</v>
      </c>
      <c r="X16" s="284">
        <f>'Calculations - pre operations'!AB226</f>
        <v>15645.809972958759</v>
      </c>
      <c r="Y16" s="284">
        <f>'Calculations - pre operations'!AC226</f>
        <v>18872.855592990018</v>
      </c>
      <c r="Z16" s="284">
        <f>'Calculations - pre operations'!AD226</f>
        <v>0</v>
      </c>
      <c r="AA16" s="284">
        <f>'Calculations - pre operations'!AE226</f>
        <v>0</v>
      </c>
      <c r="AB16" s="284">
        <f>'Calculations - pre operations'!AF226</f>
        <v>0</v>
      </c>
      <c r="AC16" s="284">
        <f>'Calculations - pre operations'!AG226</f>
        <v>0</v>
      </c>
      <c r="AD16" s="284">
        <f>'Calculations - pre operations'!AH226</f>
        <v>0</v>
      </c>
      <c r="AE16" s="284">
        <f>'Calculations - pre operations'!AI226</f>
        <v>0</v>
      </c>
      <c r="AF16" s="284">
        <f>'Calculations - pre operations'!AJ226</f>
        <v>0</v>
      </c>
      <c r="AG16" s="284">
        <f>'Calculations - pre operations'!AK226</f>
        <v>0</v>
      </c>
      <c r="AH16" s="284">
        <f>'Calculations - pre operations'!AL226</f>
        <v>0</v>
      </c>
      <c r="AI16" s="284">
        <f>'Calculations - pre operations'!AM226</f>
        <v>0</v>
      </c>
      <c r="AJ16" s="284">
        <f>'Calculations - pre operations'!AN226</f>
        <v>0</v>
      </c>
      <c r="AK16" s="284">
        <f>'Calculations - pre operations'!AO226</f>
        <v>0</v>
      </c>
      <c r="AL16" s="284">
        <f>'Calculations - pre operations'!AP226</f>
        <v>0</v>
      </c>
      <c r="AM16" s="284">
        <f>'Calculations - pre operations'!AQ226</f>
        <v>0</v>
      </c>
      <c r="AN16" s="284">
        <f>'Calculations - pre operations'!AR226</f>
        <v>0</v>
      </c>
      <c r="AO16" s="284">
        <f>'Calculations - pre operations'!AS226</f>
        <v>0</v>
      </c>
      <c r="AP16" s="284">
        <f>'Calculations - pre operations'!AT226</f>
        <v>0</v>
      </c>
      <c r="AQ16" s="284">
        <f>'Calculations - pre operations'!AU226</f>
        <v>0</v>
      </c>
      <c r="AR16" s="284">
        <f>'Calculations - pre operations'!AV226</f>
        <v>0</v>
      </c>
      <c r="AS16" s="284">
        <f>'Calculations - pre operations'!AW226</f>
        <v>0</v>
      </c>
      <c r="AT16" s="284">
        <f>'Calculations - pre operations'!AX226</f>
        <v>0</v>
      </c>
      <c r="AU16" s="284">
        <f>'Calculations - pre operations'!AY226</f>
        <v>0</v>
      </c>
      <c r="AV16" s="284">
        <f>'Calculations - pre operations'!AZ226</f>
        <v>0</v>
      </c>
      <c r="AW16" s="284">
        <f>'Calculations - pre operations'!BA226</f>
        <v>0</v>
      </c>
      <c r="AX16" s="284">
        <f>'Calculations - pre operations'!BB226</f>
        <v>0</v>
      </c>
      <c r="AY16" s="284">
        <f>'Calculations - pre operations'!BC226</f>
        <v>0</v>
      </c>
      <c r="AZ16" s="284">
        <f>'Calculations - pre operations'!BD226</f>
        <v>0</v>
      </c>
      <c r="BA16" s="284">
        <f>'Calculations - pre operations'!BE226</f>
        <v>0</v>
      </c>
      <c r="BB16" s="284">
        <f>'Calculations - pre operations'!BF226</f>
        <v>0</v>
      </c>
      <c r="BC16" s="284">
        <f>'Calculations - pre operations'!BG226</f>
        <v>0</v>
      </c>
      <c r="BD16" s="284">
        <f>'Calculations - pre operations'!BH226</f>
        <v>0</v>
      </c>
      <c r="BE16" s="284">
        <f>'Calculations - pre operations'!BI226</f>
        <v>0</v>
      </c>
      <c r="BF16" s="284">
        <f>'Calculations - pre operations'!BJ226</f>
        <v>0</v>
      </c>
      <c r="BG16" s="284">
        <f>'Calculations - pre operations'!BK226</f>
        <v>0</v>
      </c>
      <c r="BH16" s="284">
        <f>'Calculations - pre operations'!BL226</f>
        <v>0</v>
      </c>
      <c r="BI16" s="284">
        <f>'Calculations - pre operations'!BM226</f>
        <v>0</v>
      </c>
      <c r="BJ16" s="284">
        <f>'Calculations - pre operations'!BN226</f>
        <v>0</v>
      </c>
      <c r="BK16" s="284">
        <f>'Calculations - pre operations'!BO226</f>
        <v>0</v>
      </c>
      <c r="BL16" s="284">
        <f>'Calculations - pre operations'!BP226</f>
        <v>0</v>
      </c>
      <c r="BM16" s="284">
        <f>'Calculations - pre operations'!BQ226</f>
        <v>0</v>
      </c>
      <c r="BN16" s="284">
        <f>'Calculations - pre operations'!BR226</f>
        <v>0</v>
      </c>
      <c r="BO16" s="284">
        <f>'Calculations - pre operations'!BS226</f>
        <v>0</v>
      </c>
      <c r="BP16" s="284">
        <f>'Calculations - pre operations'!BT226</f>
        <v>0</v>
      </c>
      <c r="BQ16" s="284">
        <f>'Calculations - pre operations'!BU226</f>
        <v>0</v>
      </c>
      <c r="BR16" s="284">
        <f>'Calculations - pre operations'!BV226</f>
        <v>0</v>
      </c>
      <c r="BS16" s="284">
        <f>'Calculations - pre operations'!BW226</f>
        <v>0</v>
      </c>
      <c r="BT16" s="284">
        <f>'Calculations - pre operations'!BX226</f>
        <v>0</v>
      </c>
      <c r="BU16" s="284">
        <f>'Calculations - pre operations'!BY226</f>
        <v>0</v>
      </c>
      <c r="BV16" s="284">
        <f>'Calculations - pre operations'!BZ226</f>
        <v>0</v>
      </c>
      <c r="BW16" s="284">
        <f>'Calculations - pre operations'!CA226</f>
        <v>0</v>
      </c>
      <c r="BX16" s="284">
        <f>'Calculations - pre operations'!CB226</f>
        <v>0</v>
      </c>
      <c r="BY16" s="284">
        <f>'Calculations - pre operations'!CC226</f>
        <v>0</v>
      </c>
      <c r="BZ16" s="284">
        <f>'Calculations - pre operations'!CD226</f>
        <v>0</v>
      </c>
      <c r="CA16" s="284">
        <f>'Calculations - pre operations'!CE226</f>
        <v>0</v>
      </c>
      <c r="CB16" s="284">
        <f>'Calculations - pre operations'!CF226</f>
        <v>0</v>
      </c>
      <c r="CC16" s="284">
        <f>'Calculations - pre operations'!CG226</f>
        <v>0</v>
      </c>
      <c r="CD16" s="284">
        <f>'Calculations - pre operations'!CH226</f>
        <v>0</v>
      </c>
      <c r="CE16" s="284">
        <f>'Calculations - pre operations'!CI226</f>
        <v>0</v>
      </c>
      <c r="CF16" s="284">
        <f>'Calculations - pre operations'!CJ226</f>
        <v>0</v>
      </c>
      <c r="CG16" s="284">
        <f>'Calculations - pre operations'!CK226</f>
        <v>0</v>
      </c>
      <c r="CH16" s="284">
        <f>'Calculations - pre operations'!CL226</f>
        <v>0</v>
      </c>
      <c r="CI16" s="284">
        <f>'Calculations - pre operations'!CM226</f>
        <v>0</v>
      </c>
      <c r="CJ16" s="284">
        <f>'Calculations - pre operations'!CN226</f>
        <v>0</v>
      </c>
      <c r="CK16" s="284">
        <f>'Calculations - pre operations'!CO226</f>
        <v>0</v>
      </c>
      <c r="CL16" s="284">
        <f>'Calculations - pre operations'!CP226</f>
        <v>0</v>
      </c>
      <c r="CM16" s="284">
        <f>'Calculations - pre operations'!CQ226</f>
        <v>0</v>
      </c>
      <c r="CN16" s="284">
        <f>'Calculations - pre operations'!CR226</f>
        <v>0</v>
      </c>
      <c r="CO16" s="284">
        <f>'Calculations - pre operations'!CS226</f>
        <v>0</v>
      </c>
      <c r="CP16" s="284">
        <f>'Calculations - pre operations'!CT226</f>
        <v>0</v>
      </c>
      <c r="CQ16" s="284">
        <f>'Calculations - pre operations'!CU226</f>
        <v>0</v>
      </c>
      <c r="CR16" s="284">
        <f>'Calculations - pre operations'!CV226</f>
        <v>0</v>
      </c>
      <c r="CS16" s="284">
        <f>'Calculations - pre operations'!CW226</f>
        <v>0</v>
      </c>
      <c r="CT16" s="284">
        <f>'Calculations - pre operations'!CX226</f>
        <v>0</v>
      </c>
      <c r="CU16" s="284">
        <f>'Calculations - pre operations'!CY226</f>
        <v>0</v>
      </c>
      <c r="CV16" s="284">
        <f>'Calculations - pre operations'!CZ226</f>
        <v>0</v>
      </c>
      <c r="CW16" s="284">
        <f>'Calculations - pre operations'!DA226</f>
        <v>0</v>
      </c>
      <c r="CX16" s="284">
        <f>'Calculations - pre operations'!DB226</f>
        <v>0</v>
      </c>
      <c r="CY16" s="284">
        <f>'Calculations - pre operations'!DC226</f>
        <v>0</v>
      </c>
      <c r="CZ16" s="284">
        <f>'Calculations - pre operations'!DD226</f>
        <v>0</v>
      </c>
      <c r="DA16" s="284">
        <f>'Calculations - pre operations'!DE226</f>
        <v>0</v>
      </c>
      <c r="DB16" s="284">
        <f>'Calculations - pre operations'!DF226</f>
        <v>0</v>
      </c>
      <c r="DC16" s="284">
        <f>'Calculations - pre operations'!DG226</f>
        <v>0</v>
      </c>
      <c r="DD16" s="284">
        <f>'Calculations - pre operations'!DH226</f>
        <v>0</v>
      </c>
      <c r="DE16" s="284">
        <f>'Calculations - pre operations'!DI226</f>
        <v>0</v>
      </c>
      <c r="DF16" s="284">
        <f>'Calculations - pre operations'!DJ226</f>
        <v>0</v>
      </c>
      <c r="DG16" s="284">
        <f>'Calculations - pre operations'!DK226</f>
        <v>0</v>
      </c>
      <c r="DH16" s="284">
        <f>'Calculations - pre operations'!DL226</f>
        <v>0</v>
      </c>
    </row>
    <row r="17" spans="1:112" ht="14.45" x14ac:dyDescent="0.3">
      <c r="A17" s="66" t="str">
        <f>'Calculations - pre operations'!E227</f>
        <v>Capitalised Junior Loan interest during construction</v>
      </c>
      <c r="B17" s="284">
        <f>'Calculations - pre operations'!F227</f>
        <v>0</v>
      </c>
      <c r="C17" s="284">
        <f>'Calculations - pre operations'!G227</f>
        <v>0</v>
      </c>
      <c r="D17" s="284">
        <f>'Calculations - pre operations'!H227</f>
        <v>0</v>
      </c>
      <c r="E17" s="284">
        <f>'Calculations - pre operations'!I227</f>
        <v>0</v>
      </c>
      <c r="F17" s="284">
        <f>'Calculations - pre operations'!J227</f>
        <v>0</v>
      </c>
      <c r="G17" s="284">
        <f>'Calculations - pre operations'!K227</f>
        <v>0</v>
      </c>
      <c r="H17" s="284">
        <f>'Calculations - pre operations'!L227</f>
        <v>0</v>
      </c>
      <c r="I17" s="284">
        <f>'Calculations - pre operations'!M227</f>
        <v>0</v>
      </c>
      <c r="J17" s="284">
        <f>'Calculations - pre operations'!N227</f>
        <v>0</v>
      </c>
      <c r="K17" s="284">
        <f>'Calculations - pre operations'!O227</f>
        <v>0</v>
      </c>
      <c r="L17" s="284">
        <f>'Calculations - pre operations'!P227</f>
        <v>0</v>
      </c>
      <c r="M17" s="284">
        <f>'Calculations - pre operations'!Q227</f>
        <v>0</v>
      </c>
      <c r="N17" s="284">
        <f>'Calculations - pre operations'!R227</f>
        <v>0</v>
      </c>
      <c r="O17" s="284">
        <f>'Calculations - pre operations'!S227</f>
        <v>0</v>
      </c>
      <c r="P17" s="284">
        <f>'Calculations - pre operations'!T227</f>
        <v>0</v>
      </c>
      <c r="Q17" s="284">
        <f>'Calculations - pre operations'!U227</f>
        <v>0</v>
      </c>
      <c r="R17" s="284">
        <f>'Calculations - pre operations'!V227</f>
        <v>0</v>
      </c>
      <c r="S17" s="284">
        <f>'Calculations - pre operations'!W227</f>
        <v>0</v>
      </c>
      <c r="T17" s="284">
        <f>'Calculations - pre operations'!X227</f>
        <v>0</v>
      </c>
      <c r="U17" s="284">
        <f>'Calculations - pre operations'!Y227</f>
        <v>0</v>
      </c>
      <c r="V17" s="284">
        <f>'Calculations - pre operations'!Z227</f>
        <v>0</v>
      </c>
      <c r="W17" s="284">
        <f>'Calculations - pre operations'!AA227</f>
        <v>0</v>
      </c>
      <c r="X17" s="284">
        <f>'Calculations - pre operations'!AB227</f>
        <v>0</v>
      </c>
      <c r="Y17" s="284">
        <f>'Calculations - pre operations'!AC227</f>
        <v>0</v>
      </c>
      <c r="Z17" s="284">
        <f>'Calculations - pre operations'!AD227</f>
        <v>0</v>
      </c>
      <c r="AA17" s="284">
        <f>'Calculations - pre operations'!AE227</f>
        <v>0</v>
      </c>
      <c r="AB17" s="284">
        <f>'Calculations - pre operations'!AF227</f>
        <v>0</v>
      </c>
      <c r="AC17" s="284">
        <f>'Calculations - pre operations'!AG227</f>
        <v>0</v>
      </c>
      <c r="AD17" s="284">
        <f>'Calculations - pre operations'!AH227</f>
        <v>0</v>
      </c>
      <c r="AE17" s="284">
        <f>'Calculations - pre operations'!AI227</f>
        <v>0</v>
      </c>
      <c r="AF17" s="284">
        <f>'Calculations - pre operations'!AJ227</f>
        <v>0</v>
      </c>
      <c r="AG17" s="284">
        <f>'Calculations - pre operations'!AK227</f>
        <v>0</v>
      </c>
      <c r="AH17" s="284">
        <f>'Calculations - pre operations'!AL227</f>
        <v>0</v>
      </c>
      <c r="AI17" s="284">
        <f>'Calculations - pre operations'!AM227</f>
        <v>0</v>
      </c>
      <c r="AJ17" s="284">
        <f>'Calculations - pre operations'!AN227</f>
        <v>0</v>
      </c>
      <c r="AK17" s="284">
        <f>'Calculations - pre operations'!AO227</f>
        <v>0</v>
      </c>
      <c r="AL17" s="284">
        <f>'Calculations - pre operations'!AP227</f>
        <v>0</v>
      </c>
      <c r="AM17" s="284">
        <f>'Calculations - pre operations'!AQ227</f>
        <v>0</v>
      </c>
      <c r="AN17" s="284">
        <f>'Calculations - pre operations'!AR227</f>
        <v>0</v>
      </c>
      <c r="AO17" s="284">
        <f>'Calculations - pre operations'!AS227</f>
        <v>0</v>
      </c>
      <c r="AP17" s="284">
        <f>'Calculations - pre operations'!AT227</f>
        <v>0</v>
      </c>
      <c r="AQ17" s="284">
        <f>'Calculations - pre operations'!AU227</f>
        <v>0</v>
      </c>
      <c r="AR17" s="284">
        <f>'Calculations - pre operations'!AV227</f>
        <v>0</v>
      </c>
      <c r="AS17" s="284">
        <f>'Calculations - pre operations'!AW227</f>
        <v>0</v>
      </c>
      <c r="AT17" s="284">
        <f>'Calculations - pre operations'!AX227</f>
        <v>0</v>
      </c>
      <c r="AU17" s="284">
        <f>'Calculations - pre operations'!AY227</f>
        <v>0</v>
      </c>
      <c r="AV17" s="284">
        <f>'Calculations - pre operations'!AZ227</f>
        <v>0</v>
      </c>
      <c r="AW17" s="284">
        <f>'Calculations - pre operations'!BA227</f>
        <v>0</v>
      </c>
      <c r="AX17" s="284">
        <f>'Calculations - pre operations'!BB227</f>
        <v>0</v>
      </c>
      <c r="AY17" s="284">
        <f>'Calculations - pre operations'!BC227</f>
        <v>0</v>
      </c>
      <c r="AZ17" s="284">
        <f>'Calculations - pre operations'!BD227</f>
        <v>0</v>
      </c>
      <c r="BA17" s="284">
        <f>'Calculations - pre operations'!BE227</f>
        <v>0</v>
      </c>
      <c r="BB17" s="284">
        <f>'Calculations - pre operations'!BF227</f>
        <v>0</v>
      </c>
      <c r="BC17" s="284">
        <f>'Calculations - pre operations'!BG227</f>
        <v>0</v>
      </c>
      <c r="BD17" s="284">
        <f>'Calculations - pre operations'!BH227</f>
        <v>0</v>
      </c>
      <c r="BE17" s="284">
        <f>'Calculations - pre operations'!BI227</f>
        <v>0</v>
      </c>
      <c r="BF17" s="284">
        <f>'Calculations - pre operations'!BJ227</f>
        <v>0</v>
      </c>
      <c r="BG17" s="284">
        <f>'Calculations - pre operations'!BK227</f>
        <v>0</v>
      </c>
      <c r="BH17" s="284">
        <f>'Calculations - pre operations'!BL227</f>
        <v>0</v>
      </c>
      <c r="BI17" s="284">
        <f>'Calculations - pre operations'!BM227</f>
        <v>0</v>
      </c>
      <c r="BJ17" s="284">
        <f>'Calculations - pre operations'!BN227</f>
        <v>0</v>
      </c>
      <c r="BK17" s="284">
        <f>'Calculations - pre operations'!BO227</f>
        <v>0</v>
      </c>
      <c r="BL17" s="284">
        <f>'Calculations - pre operations'!BP227</f>
        <v>0</v>
      </c>
      <c r="BM17" s="284">
        <f>'Calculations - pre operations'!BQ227</f>
        <v>0</v>
      </c>
      <c r="BN17" s="284">
        <f>'Calculations - pre operations'!BR227</f>
        <v>0</v>
      </c>
      <c r="BO17" s="284">
        <f>'Calculations - pre operations'!BS227</f>
        <v>0</v>
      </c>
      <c r="BP17" s="284">
        <f>'Calculations - pre operations'!BT227</f>
        <v>0</v>
      </c>
      <c r="BQ17" s="284">
        <f>'Calculations - pre operations'!BU227</f>
        <v>0</v>
      </c>
      <c r="BR17" s="284">
        <f>'Calculations - pre operations'!BV227</f>
        <v>0</v>
      </c>
      <c r="BS17" s="284">
        <f>'Calculations - pre operations'!BW227</f>
        <v>0</v>
      </c>
      <c r="BT17" s="284">
        <f>'Calculations - pre operations'!BX227</f>
        <v>0</v>
      </c>
      <c r="BU17" s="284">
        <f>'Calculations - pre operations'!BY227</f>
        <v>0</v>
      </c>
      <c r="BV17" s="284">
        <f>'Calculations - pre operations'!BZ227</f>
        <v>0</v>
      </c>
      <c r="BW17" s="284">
        <f>'Calculations - pre operations'!CA227</f>
        <v>0</v>
      </c>
      <c r="BX17" s="284">
        <f>'Calculations - pre operations'!CB227</f>
        <v>0</v>
      </c>
      <c r="BY17" s="284">
        <f>'Calculations - pre operations'!CC227</f>
        <v>0</v>
      </c>
      <c r="BZ17" s="284">
        <f>'Calculations - pre operations'!CD227</f>
        <v>0</v>
      </c>
      <c r="CA17" s="284">
        <f>'Calculations - pre operations'!CE227</f>
        <v>0</v>
      </c>
      <c r="CB17" s="284">
        <f>'Calculations - pre operations'!CF227</f>
        <v>0</v>
      </c>
      <c r="CC17" s="284">
        <f>'Calculations - pre operations'!CG227</f>
        <v>0</v>
      </c>
      <c r="CD17" s="284">
        <f>'Calculations - pre operations'!CH227</f>
        <v>0</v>
      </c>
      <c r="CE17" s="284">
        <f>'Calculations - pre operations'!CI227</f>
        <v>0</v>
      </c>
      <c r="CF17" s="284">
        <f>'Calculations - pre operations'!CJ227</f>
        <v>0</v>
      </c>
      <c r="CG17" s="284">
        <f>'Calculations - pre operations'!CK227</f>
        <v>0</v>
      </c>
      <c r="CH17" s="284">
        <f>'Calculations - pre operations'!CL227</f>
        <v>0</v>
      </c>
      <c r="CI17" s="284">
        <f>'Calculations - pre operations'!CM227</f>
        <v>0</v>
      </c>
      <c r="CJ17" s="284">
        <f>'Calculations - pre operations'!CN227</f>
        <v>0</v>
      </c>
      <c r="CK17" s="284">
        <f>'Calculations - pre operations'!CO227</f>
        <v>0</v>
      </c>
      <c r="CL17" s="284">
        <f>'Calculations - pre operations'!CP227</f>
        <v>0</v>
      </c>
      <c r="CM17" s="284">
        <f>'Calculations - pre operations'!CQ227</f>
        <v>0</v>
      </c>
      <c r="CN17" s="284">
        <f>'Calculations - pre operations'!CR227</f>
        <v>0</v>
      </c>
      <c r="CO17" s="284">
        <f>'Calculations - pre operations'!CS227</f>
        <v>0</v>
      </c>
      <c r="CP17" s="284">
        <f>'Calculations - pre operations'!CT227</f>
        <v>0</v>
      </c>
      <c r="CQ17" s="284">
        <f>'Calculations - pre operations'!CU227</f>
        <v>0</v>
      </c>
      <c r="CR17" s="284">
        <f>'Calculations - pre operations'!CV227</f>
        <v>0</v>
      </c>
      <c r="CS17" s="284">
        <f>'Calculations - pre operations'!CW227</f>
        <v>0</v>
      </c>
      <c r="CT17" s="284">
        <f>'Calculations - pre operations'!CX227</f>
        <v>0</v>
      </c>
      <c r="CU17" s="284">
        <f>'Calculations - pre operations'!CY227</f>
        <v>0</v>
      </c>
      <c r="CV17" s="284">
        <f>'Calculations - pre operations'!CZ227</f>
        <v>0</v>
      </c>
      <c r="CW17" s="284">
        <f>'Calculations - pre operations'!DA227</f>
        <v>0</v>
      </c>
      <c r="CX17" s="284">
        <f>'Calculations - pre operations'!DB227</f>
        <v>0</v>
      </c>
      <c r="CY17" s="284">
        <f>'Calculations - pre operations'!DC227</f>
        <v>0</v>
      </c>
      <c r="CZ17" s="284">
        <f>'Calculations - pre operations'!DD227</f>
        <v>0</v>
      </c>
      <c r="DA17" s="284">
        <f>'Calculations - pre operations'!DE227</f>
        <v>0</v>
      </c>
      <c r="DB17" s="284">
        <f>'Calculations - pre operations'!DF227</f>
        <v>0</v>
      </c>
      <c r="DC17" s="284">
        <f>'Calculations - pre operations'!DG227</f>
        <v>0</v>
      </c>
      <c r="DD17" s="284">
        <f>'Calculations - pre operations'!DH227</f>
        <v>0</v>
      </c>
      <c r="DE17" s="284">
        <f>'Calculations - pre operations'!DI227</f>
        <v>0</v>
      </c>
      <c r="DF17" s="284">
        <f>'Calculations - pre operations'!DJ227</f>
        <v>0</v>
      </c>
      <c r="DG17" s="284">
        <f>'Calculations - pre operations'!DK227</f>
        <v>0</v>
      </c>
      <c r="DH17" s="284">
        <f>'Calculations - pre operations'!DL227</f>
        <v>0</v>
      </c>
    </row>
    <row r="18" spans="1:112" ht="14.45" x14ac:dyDescent="0.3">
      <c r="A18" s="66" t="str">
        <f>'Calculations - pre operations'!E228</f>
        <v>Capitalised Subordinated Debt interest during construction</v>
      </c>
      <c r="B18" s="284">
        <f>'Calculations - pre operations'!F228</f>
        <v>0</v>
      </c>
      <c r="C18" s="284">
        <f>'Calculations - pre operations'!G228</f>
        <v>0</v>
      </c>
      <c r="D18" s="284">
        <f>'Calculations - pre operations'!H228</f>
        <v>0</v>
      </c>
      <c r="E18" s="284">
        <f>'Calculations - pre operations'!I228</f>
        <v>0</v>
      </c>
      <c r="F18" s="284">
        <f>'Calculations - pre operations'!J228</f>
        <v>0</v>
      </c>
      <c r="G18" s="284">
        <f>'Calculations - pre operations'!K228</f>
        <v>0</v>
      </c>
      <c r="H18" s="284">
        <f>'Calculations - pre operations'!L228</f>
        <v>0</v>
      </c>
      <c r="I18" s="284">
        <f>'Calculations - pre operations'!M228</f>
        <v>0</v>
      </c>
      <c r="J18" s="284">
        <f>'Calculations - pre operations'!N228</f>
        <v>0</v>
      </c>
      <c r="K18" s="284">
        <f>'Calculations - pre operations'!O228</f>
        <v>0</v>
      </c>
      <c r="L18" s="284">
        <f>'Calculations - pre operations'!P228</f>
        <v>0</v>
      </c>
      <c r="M18" s="284">
        <f>'Calculations - pre operations'!Q228</f>
        <v>0</v>
      </c>
      <c r="N18" s="284">
        <f>'Calculations - pre operations'!R228</f>
        <v>0</v>
      </c>
      <c r="O18" s="284">
        <f>'Calculations - pre operations'!S228</f>
        <v>0</v>
      </c>
      <c r="P18" s="284">
        <f>'Calculations - pre operations'!T228</f>
        <v>0</v>
      </c>
      <c r="Q18" s="284">
        <f>'Calculations - pre operations'!U228</f>
        <v>0</v>
      </c>
      <c r="R18" s="284">
        <f>'Calculations - pre operations'!V228</f>
        <v>0</v>
      </c>
      <c r="S18" s="284">
        <f>'Calculations - pre operations'!W228</f>
        <v>0</v>
      </c>
      <c r="T18" s="284">
        <f>'Calculations - pre operations'!X228</f>
        <v>0</v>
      </c>
      <c r="U18" s="284">
        <f>'Calculations - pre operations'!Y228</f>
        <v>0</v>
      </c>
      <c r="V18" s="284">
        <f>'Calculations - pre operations'!Z228</f>
        <v>0</v>
      </c>
      <c r="W18" s="284">
        <f>'Calculations - pre operations'!AA228</f>
        <v>0</v>
      </c>
      <c r="X18" s="284">
        <f>'Calculations - pre operations'!AB228</f>
        <v>0</v>
      </c>
      <c r="Y18" s="284">
        <f>'Calculations - pre operations'!AC228</f>
        <v>0</v>
      </c>
      <c r="Z18" s="284">
        <f>'Calculations - pre operations'!AD228</f>
        <v>0</v>
      </c>
      <c r="AA18" s="284">
        <f>'Calculations - pre operations'!AE228</f>
        <v>0</v>
      </c>
      <c r="AB18" s="284">
        <f>'Calculations - pre operations'!AF228</f>
        <v>0</v>
      </c>
      <c r="AC18" s="284">
        <f>'Calculations - pre operations'!AG228</f>
        <v>0</v>
      </c>
      <c r="AD18" s="284">
        <f>'Calculations - pre operations'!AH228</f>
        <v>0</v>
      </c>
      <c r="AE18" s="284">
        <f>'Calculations - pre operations'!AI228</f>
        <v>0</v>
      </c>
      <c r="AF18" s="284">
        <f>'Calculations - pre operations'!AJ228</f>
        <v>0</v>
      </c>
      <c r="AG18" s="284">
        <f>'Calculations - pre operations'!AK228</f>
        <v>0</v>
      </c>
      <c r="AH18" s="284">
        <f>'Calculations - pre operations'!AL228</f>
        <v>0</v>
      </c>
      <c r="AI18" s="284">
        <f>'Calculations - pre operations'!AM228</f>
        <v>0</v>
      </c>
      <c r="AJ18" s="284">
        <f>'Calculations - pre operations'!AN228</f>
        <v>0</v>
      </c>
      <c r="AK18" s="284">
        <f>'Calculations - pre operations'!AO228</f>
        <v>0</v>
      </c>
      <c r="AL18" s="284">
        <f>'Calculations - pre operations'!AP228</f>
        <v>0</v>
      </c>
      <c r="AM18" s="284">
        <f>'Calculations - pre operations'!AQ228</f>
        <v>0</v>
      </c>
      <c r="AN18" s="284">
        <f>'Calculations - pre operations'!AR228</f>
        <v>0</v>
      </c>
      <c r="AO18" s="284">
        <f>'Calculations - pre operations'!AS228</f>
        <v>0</v>
      </c>
      <c r="AP18" s="284">
        <f>'Calculations - pre operations'!AT228</f>
        <v>0</v>
      </c>
      <c r="AQ18" s="284">
        <f>'Calculations - pre operations'!AU228</f>
        <v>0</v>
      </c>
      <c r="AR18" s="284">
        <f>'Calculations - pre operations'!AV228</f>
        <v>0</v>
      </c>
      <c r="AS18" s="284">
        <f>'Calculations - pre operations'!AW228</f>
        <v>0</v>
      </c>
      <c r="AT18" s="284">
        <f>'Calculations - pre operations'!AX228</f>
        <v>0</v>
      </c>
      <c r="AU18" s="284">
        <f>'Calculations - pre operations'!AY228</f>
        <v>0</v>
      </c>
      <c r="AV18" s="284">
        <f>'Calculations - pre operations'!AZ228</f>
        <v>0</v>
      </c>
      <c r="AW18" s="284">
        <f>'Calculations - pre operations'!BA228</f>
        <v>0</v>
      </c>
      <c r="AX18" s="284">
        <f>'Calculations - pre operations'!BB228</f>
        <v>0</v>
      </c>
      <c r="AY18" s="284">
        <f>'Calculations - pre operations'!BC228</f>
        <v>0</v>
      </c>
      <c r="AZ18" s="284">
        <f>'Calculations - pre operations'!BD228</f>
        <v>0</v>
      </c>
      <c r="BA18" s="284">
        <f>'Calculations - pre operations'!BE228</f>
        <v>0</v>
      </c>
      <c r="BB18" s="284">
        <f>'Calculations - pre operations'!BF228</f>
        <v>0</v>
      </c>
      <c r="BC18" s="284">
        <f>'Calculations - pre operations'!BG228</f>
        <v>0</v>
      </c>
      <c r="BD18" s="284">
        <f>'Calculations - pre operations'!BH228</f>
        <v>0</v>
      </c>
      <c r="BE18" s="284">
        <f>'Calculations - pre operations'!BI228</f>
        <v>0</v>
      </c>
      <c r="BF18" s="284">
        <f>'Calculations - pre operations'!BJ228</f>
        <v>0</v>
      </c>
      <c r="BG18" s="284">
        <f>'Calculations - pre operations'!BK228</f>
        <v>0</v>
      </c>
      <c r="BH18" s="284">
        <f>'Calculations - pre operations'!BL228</f>
        <v>0</v>
      </c>
      <c r="BI18" s="284">
        <f>'Calculations - pre operations'!BM228</f>
        <v>0</v>
      </c>
      <c r="BJ18" s="284">
        <f>'Calculations - pre operations'!BN228</f>
        <v>0</v>
      </c>
      <c r="BK18" s="284">
        <f>'Calculations - pre operations'!BO228</f>
        <v>0</v>
      </c>
      <c r="BL18" s="284">
        <f>'Calculations - pre operations'!BP228</f>
        <v>0</v>
      </c>
      <c r="BM18" s="284">
        <f>'Calculations - pre operations'!BQ228</f>
        <v>0</v>
      </c>
      <c r="BN18" s="284">
        <f>'Calculations - pre operations'!BR228</f>
        <v>0</v>
      </c>
      <c r="BO18" s="284">
        <f>'Calculations - pre operations'!BS228</f>
        <v>0</v>
      </c>
      <c r="BP18" s="284">
        <f>'Calculations - pre operations'!BT228</f>
        <v>0</v>
      </c>
      <c r="BQ18" s="284">
        <f>'Calculations - pre operations'!BU228</f>
        <v>0</v>
      </c>
      <c r="BR18" s="284">
        <f>'Calculations - pre operations'!BV228</f>
        <v>0</v>
      </c>
      <c r="BS18" s="284">
        <f>'Calculations - pre operations'!BW228</f>
        <v>0</v>
      </c>
      <c r="BT18" s="284">
        <f>'Calculations - pre operations'!BX228</f>
        <v>0</v>
      </c>
      <c r="BU18" s="284">
        <f>'Calculations - pre operations'!BY228</f>
        <v>0</v>
      </c>
      <c r="BV18" s="284">
        <f>'Calculations - pre operations'!BZ228</f>
        <v>0</v>
      </c>
      <c r="BW18" s="284">
        <f>'Calculations - pre operations'!CA228</f>
        <v>0</v>
      </c>
      <c r="BX18" s="284">
        <f>'Calculations - pre operations'!CB228</f>
        <v>0</v>
      </c>
      <c r="BY18" s="284">
        <f>'Calculations - pre operations'!CC228</f>
        <v>0</v>
      </c>
      <c r="BZ18" s="284">
        <f>'Calculations - pre operations'!CD228</f>
        <v>0</v>
      </c>
      <c r="CA18" s="284">
        <f>'Calculations - pre operations'!CE228</f>
        <v>0</v>
      </c>
      <c r="CB18" s="284">
        <f>'Calculations - pre operations'!CF228</f>
        <v>0</v>
      </c>
      <c r="CC18" s="284">
        <f>'Calculations - pre operations'!CG228</f>
        <v>0</v>
      </c>
      <c r="CD18" s="284">
        <f>'Calculations - pre operations'!CH228</f>
        <v>0</v>
      </c>
      <c r="CE18" s="284">
        <f>'Calculations - pre operations'!CI228</f>
        <v>0</v>
      </c>
      <c r="CF18" s="284">
        <f>'Calculations - pre operations'!CJ228</f>
        <v>0</v>
      </c>
      <c r="CG18" s="284">
        <f>'Calculations - pre operations'!CK228</f>
        <v>0</v>
      </c>
      <c r="CH18" s="284">
        <f>'Calculations - pre operations'!CL228</f>
        <v>0</v>
      </c>
      <c r="CI18" s="284">
        <f>'Calculations - pre operations'!CM228</f>
        <v>0</v>
      </c>
      <c r="CJ18" s="284">
        <f>'Calculations - pre operations'!CN228</f>
        <v>0</v>
      </c>
      <c r="CK18" s="284">
        <f>'Calculations - pre operations'!CO228</f>
        <v>0</v>
      </c>
      <c r="CL18" s="284">
        <f>'Calculations - pre operations'!CP228</f>
        <v>0</v>
      </c>
      <c r="CM18" s="284">
        <f>'Calculations - pre operations'!CQ228</f>
        <v>0</v>
      </c>
      <c r="CN18" s="284">
        <f>'Calculations - pre operations'!CR228</f>
        <v>0</v>
      </c>
      <c r="CO18" s="284">
        <f>'Calculations - pre operations'!CS228</f>
        <v>0</v>
      </c>
      <c r="CP18" s="284">
        <f>'Calculations - pre operations'!CT228</f>
        <v>0</v>
      </c>
      <c r="CQ18" s="284">
        <f>'Calculations - pre operations'!CU228</f>
        <v>0</v>
      </c>
      <c r="CR18" s="284">
        <f>'Calculations - pre operations'!CV228</f>
        <v>0</v>
      </c>
      <c r="CS18" s="284">
        <f>'Calculations - pre operations'!CW228</f>
        <v>0</v>
      </c>
      <c r="CT18" s="284">
        <f>'Calculations - pre operations'!CX228</f>
        <v>0</v>
      </c>
      <c r="CU18" s="284">
        <f>'Calculations - pre operations'!CY228</f>
        <v>0</v>
      </c>
      <c r="CV18" s="284">
        <f>'Calculations - pre operations'!CZ228</f>
        <v>0</v>
      </c>
      <c r="CW18" s="284">
        <f>'Calculations - pre operations'!DA228</f>
        <v>0</v>
      </c>
      <c r="CX18" s="284">
        <f>'Calculations - pre operations'!DB228</f>
        <v>0</v>
      </c>
      <c r="CY18" s="284">
        <f>'Calculations - pre operations'!DC228</f>
        <v>0</v>
      </c>
      <c r="CZ18" s="284">
        <f>'Calculations - pre operations'!DD228</f>
        <v>0</v>
      </c>
      <c r="DA18" s="284">
        <f>'Calculations - pre operations'!DE228</f>
        <v>0</v>
      </c>
      <c r="DB18" s="284">
        <f>'Calculations - pre operations'!DF228</f>
        <v>0</v>
      </c>
      <c r="DC18" s="284">
        <f>'Calculations - pre operations'!DG228</f>
        <v>0</v>
      </c>
      <c r="DD18" s="284">
        <f>'Calculations - pre operations'!DH228</f>
        <v>0</v>
      </c>
      <c r="DE18" s="284">
        <f>'Calculations - pre operations'!DI228</f>
        <v>0</v>
      </c>
      <c r="DF18" s="284">
        <f>'Calculations - pre operations'!DJ228</f>
        <v>0</v>
      </c>
      <c r="DG18" s="284">
        <f>'Calculations - pre operations'!DK228</f>
        <v>0</v>
      </c>
      <c r="DH18" s="284">
        <f>'Calculations - pre operations'!DL228</f>
        <v>0</v>
      </c>
    </row>
    <row r="20" spans="1:112" ht="14.45" x14ac:dyDescent="0.3">
      <c r="A20" s="66" t="s">
        <v>754</v>
      </c>
      <c r="B20" s="66">
        <f>'Financial calcs'!F573</f>
        <v>1</v>
      </c>
      <c r="C20" s="66">
        <f>'Financial calcs'!G573</f>
        <v>1</v>
      </c>
      <c r="D20" s="66">
        <f>'Financial calcs'!H573</f>
        <v>1</v>
      </c>
      <c r="E20" s="66">
        <f>'Financial calcs'!I573</f>
        <v>1</v>
      </c>
      <c r="F20" s="66">
        <f>'Financial calcs'!J573</f>
        <v>1</v>
      </c>
      <c r="G20" s="66">
        <f>'Financial calcs'!K573</f>
        <v>1</v>
      </c>
      <c r="H20" s="66">
        <f>'Financial calcs'!L573</f>
        <v>1</v>
      </c>
      <c r="I20" s="66">
        <f>'Financial calcs'!M573</f>
        <v>1</v>
      </c>
      <c r="J20" s="66">
        <f>'Financial calcs'!N573</f>
        <v>1</v>
      </c>
      <c r="K20" s="66">
        <f>'Financial calcs'!O573</f>
        <v>1</v>
      </c>
      <c r="L20" s="66">
        <f>'Financial calcs'!P573</f>
        <v>1</v>
      </c>
      <c r="M20" s="66">
        <f>'Financial calcs'!Q573</f>
        <v>1</v>
      </c>
      <c r="N20" s="66">
        <f>'Financial calcs'!R573</f>
        <v>1</v>
      </c>
      <c r="O20" s="66">
        <f>'Financial calcs'!S573</f>
        <v>1</v>
      </c>
      <c r="P20" s="66">
        <f>'Financial calcs'!T573</f>
        <v>1</v>
      </c>
      <c r="Q20" s="66">
        <f>'Financial calcs'!U573</f>
        <v>1</v>
      </c>
      <c r="R20" s="66">
        <f>'Financial calcs'!V573</f>
        <v>1</v>
      </c>
      <c r="S20" s="66">
        <f>'Financial calcs'!W573</f>
        <v>1</v>
      </c>
      <c r="T20" s="66">
        <f>'Financial calcs'!X573</f>
        <v>1</v>
      </c>
      <c r="U20" s="66">
        <f>'Financial calcs'!Y573</f>
        <v>1</v>
      </c>
      <c r="V20" s="66">
        <f>'Financial calcs'!Z573</f>
        <v>1</v>
      </c>
      <c r="W20" s="66">
        <f>'Financial calcs'!AA573</f>
        <v>1</v>
      </c>
      <c r="X20" s="66">
        <f>'Financial calcs'!AB573</f>
        <v>1</v>
      </c>
      <c r="Y20" s="66">
        <f>'Financial calcs'!AC573</f>
        <v>1</v>
      </c>
      <c r="Z20" s="66">
        <f>'Financial calcs'!AD573</f>
        <v>1</v>
      </c>
      <c r="AA20" s="66">
        <f>'Financial calcs'!AE573</f>
        <v>1</v>
      </c>
      <c r="AB20" s="66">
        <f>'Financial calcs'!AF573</f>
        <v>1</v>
      </c>
      <c r="AC20" s="66">
        <f>'Financial calcs'!AG573</f>
        <v>1</v>
      </c>
      <c r="AD20" s="66">
        <f>'Financial calcs'!AH573</f>
        <v>1</v>
      </c>
      <c r="AE20" s="66">
        <f>'Financial calcs'!AI573</f>
        <v>1</v>
      </c>
      <c r="AF20" s="66">
        <f>'Financial calcs'!AJ573</f>
        <v>1</v>
      </c>
      <c r="AG20" s="66">
        <f>'Financial calcs'!AK573</f>
        <v>1</v>
      </c>
      <c r="AH20" s="66">
        <f>'Financial calcs'!AL573</f>
        <v>1</v>
      </c>
      <c r="AI20" s="66">
        <f>'Financial calcs'!AM573</f>
        <v>1</v>
      </c>
      <c r="AJ20" s="66">
        <f>'Financial calcs'!AN573</f>
        <v>1</v>
      </c>
      <c r="AK20" s="66">
        <f>'Financial calcs'!AO573</f>
        <v>1</v>
      </c>
      <c r="AL20" s="66">
        <f>'Financial calcs'!AP573</f>
        <v>1</v>
      </c>
      <c r="AM20" s="66">
        <f>'Financial calcs'!AQ573</f>
        <v>1</v>
      </c>
      <c r="AN20" s="66">
        <f>'Financial calcs'!AR573</f>
        <v>1</v>
      </c>
      <c r="AO20" s="66">
        <f>'Financial calcs'!AS573</f>
        <v>1</v>
      </c>
      <c r="AP20" s="66">
        <f>'Financial calcs'!AT573</f>
        <v>1</v>
      </c>
      <c r="AQ20" s="66">
        <f>'Financial calcs'!AU573</f>
        <v>1</v>
      </c>
      <c r="AR20" s="66">
        <f>'Financial calcs'!AV573</f>
        <v>1</v>
      </c>
      <c r="AS20" s="66">
        <f>'Financial calcs'!AW573</f>
        <v>1</v>
      </c>
      <c r="AT20" s="66">
        <f>'Financial calcs'!AX573</f>
        <v>0</v>
      </c>
      <c r="AU20" s="66">
        <f>'Financial calcs'!AY573</f>
        <v>0</v>
      </c>
      <c r="AV20" s="66">
        <f>'Financial calcs'!AZ573</f>
        <v>0</v>
      </c>
      <c r="AW20" s="66">
        <f>'Financial calcs'!BA573</f>
        <v>0</v>
      </c>
      <c r="AX20" s="66">
        <f>'Financial calcs'!BB573</f>
        <v>0</v>
      </c>
      <c r="AY20" s="66">
        <f>'Financial calcs'!BC573</f>
        <v>0</v>
      </c>
      <c r="AZ20" s="66">
        <f>'Financial calcs'!BD573</f>
        <v>0</v>
      </c>
      <c r="BA20" s="66">
        <f>'Financial calcs'!BE573</f>
        <v>0</v>
      </c>
      <c r="BB20" s="66">
        <f>'Financial calcs'!BF573</f>
        <v>0</v>
      </c>
      <c r="BC20" s="66">
        <f>'Financial calcs'!BG573</f>
        <v>0</v>
      </c>
      <c r="BD20" s="66">
        <f>'Financial calcs'!BH573</f>
        <v>0</v>
      </c>
      <c r="BE20" s="66">
        <f>'Financial calcs'!BI573</f>
        <v>0</v>
      </c>
      <c r="BF20" s="66">
        <f>'Financial calcs'!BJ573</f>
        <v>0</v>
      </c>
      <c r="BG20" s="66">
        <f>'Financial calcs'!BK573</f>
        <v>0</v>
      </c>
      <c r="BH20" s="66">
        <f>'Financial calcs'!BL573</f>
        <v>0</v>
      </c>
      <c r="BI20" s="66">
        <f>'Financial calcs'!BM573</f>
        <v>0</v>
      </c>
      <c r="BJ20" s="66">
        <f>'Financial calcs'!BN573</f>
        <v>0</v>
      </c>
      <c r="BK20" s="66">
        <f>'Financial calcs'!BO573</f>
        <v>0</v>
      </c>
      <c r="BL20" s="66">
        <f>'Financial calcs'!BP573</f>
        <v>0</v>
      </c>
      <c r="BM20" s="66">
        <f>'Financial calcs'!BQ573</f>
        <v>0</v>
      </c>
      <c r="BN20" s="66">
        <f>'Financial calcs'!BR573</f>
        <v>0</v>
      </c>
      <c r="BO20" s="66">
        <f>'Financial calcs'!BS573</f>
        <v>0</v>
      </c>
      <c r="BP20" s="66">
        <f>'Financial calcs'!BT573</f>
        <v>0</v>
      </c>
      <c r="BQ20" s="66">
        <f>'Financial calcs'!BU573</f>
        <v>0</v>
      </c>
      <c r="BR20" s="66">
        <f>'Financial calcs'!BV573</f>
        <v>0</v>
      </c>
      <c r="BS20" s="66">
        <f>'Financial calcs'!BW573</f>
        <v>0</v>
      </c>
      <c r="BT20" s="66">
        <f>'Financial calcs'!BX573</f>
        <v>0</v>
      </c>
      <c r="BU20" s="66">
        <f>'Financial calcs'!BY573</f>
        <v>0</v>
      </c>
      <c r="BV20" s="66">
        <f>'Financial calcs'!BZ573</f>
        <v>0</v>
      </c>
      <c r="BW20" s="66">
        <f>'Financial calcs'!CA573</f>
        <v>0</v>
      </c>
      <c r="BX20" s="66">
        <f>'Financial calcs'!CB573</f>
        <v>0</v>
      </c>
      <c r="BY20" s="66">
        <f>'Financial calcs'!CC573</f>
        <v>0</v>
      </c>
      <c r="BZ20" s="66">
        <f>'Financial calcs'!CD573</f>
        <v>0</v>
      </c>
      <c r="CA20" s="66">
        <f>'Financial calcs'!CE573</f>
        <v>0</v>
      </c>
      <c r="CB20" s="66">
        <f>'Financial calcs'!CF573</f>
        <v>0</v>
      </c>
      <c r="CC20" s="66">
        <f>'Financial calcs'!CG573</f>
        <v>0</v>
      </c>
    </row>
    <row r="21" spans="1:112" ht="14.45" x14ac:dyDescent="0.3">
      <c r="A21" s="66" t="s">
        <v>75</v>
      </c>
      <c r="B21" s="79">
        <f>'Financial calcs'!F515</f>
        <v>41820</v>
      </c>
      <c r="C21" s="79">
        <f>'Financial calcs'!G515</f>
        <v>42004</v>
      </c>
      <c r="D21" s="79">
        <f>'Financial calcs'!H515</f>
        <v>42185</v>
      </c>
      <c r="E21" s="79">
        <f>'Financial calcs'!I515</f>
        <v>42369</v>
      </c>
      <c r="F21" s="79">
        <f>'Financial calcs'!J515</f>
        <v>42551</v>
      </c>
      <c r="G21" s="79">
        <f>'Financial calcs'!K515</f>
        <v>42735</v>
      </c>
      <c r="H21" s="79">
        <f>'Financial calcs'!L515</f>
        <v>42916</v>
      </c>
      <c r="I21" s="79">
        <f>'Financial calcs'!M515</f>
        <v>43100</v>
      </c>
      <c r="J21" s="79">
        <f>'Financial calcs'!N515</f>
        <v>43281</v>
      </c>
      <c r="K21" s="79">
        <f>'Financial calcs'!O515</f>
        <v>43465</v>
      </c>
      <c r="L21" s="79">
        <f>'Financial calcs'!P515</f>
        <v>43646</v>
      </c>
      <c r="M21" s="79">
        <f>'Financial calcs'!Q515</f>
        <v>43830</v>
      </c>
      <c r="N21" s="79">
        <f>'Financial calcs'!R515</f>
        <v>44012</v>
      </c>
      <c r="O21" s="79">
        <f>'Financial calcs'!S515</f>
        <v>44196</v>
      </c>
      <c r="P21" s="79">
        <f>'Financial calcs'!T515</f>
        <v>44377</v>
      </c>
      <c r="Q21" s="79">
        <f>'Financial calcs'!U515</f>
        <v>44561</v>
      </c>
      <c r="R21" s="79">
        <f>'Financial calcs'!V515</f>
        <v>44742</v>
      </c>
      <c r="S21" s="79">
        <f>'Financial calcs'!W515</f>
        <v>44926</v>
      </c>
      <c r="T21" s="79">
        <f>'Financial calcs'!X515</f>
        <v>45107</v>
      </c>
      <c r="U21" s="79">
        <f>'Financial calcs'!Y515</f>
        <v>45291</v>
      </c>
      <c r="V21" s="79">
        <f>'Financial calcs'!Z515</f>
        <v>45473</v>
      </c>
      <c r="W21" s="79">
        <f>'Financial calcs'!AA515</f>
        <v>45657</v>
      </c>
      <c r="X21" s="79">
        <f>'Financial calcs'!AB515</f>
        <v>45838</v>
      </c>
      <c r="Y21" s="79">
        <f>'Financial calcs'!AC515</f>
        <v>46022</v>
      </c>
      <c r="Z21" s="79">
        <f>'Financial calcs'!AD515</f>
        <v>46203</v>
      </c>
      <c r="AA21" s="79">
        <f>'Financial calcs'!AE515</f>
        <v>46387</v>
      </c>
      <c r="AB21" s="79">
        <f>'Financial calcs'!AF515</f>
        <v>46568</v>
      </c>
      <c r="AC21" s="79">
        <f>'Financial calcs'!AG515</f>
        <v>46752</v>
      </c>
      <c r="AD21" s="79">
        <f>'Financial calcs'!AH515</f>
        <v>46934</v>
      </c>
      <c r="AE21" s="79">
        <f>'Financial calcs'!AI515</f>
        <v>47118</v>
      </c>
      <c r="AF21" s="79">
        <f>'Financial calcs'!AJ515</f>
        <v>47299</v>
      </c>
      <c r="AG21" s="79">
        <f>'Financial calcs'!AK515</f>
        <v>47483</v>
      </c>
      <c r="AH21" s="79">
        <f>'Financial calcs'!AL515</f>
        <v>47664</v>
      </c>
      <c r="AI21" s="79">
        <f>'Financial calcs'!AM515</f>
        <v>47848</v>
      </c>
      <c r="AJ21" s="79">
        <f>'Financial calcs'!AN515</f>
        <v>48029</v>
      </c>
      <c r="AK21" s="79">
        <f>'Financial calcs'!AO515</f>
        <v>48213</v>
      </c>
      <c r="AL21" s="79">
        <f>'Financial calcs'!AP515</f>
        <v>48395</v>
      </c>
      <c r="AM21" s="79">
        <f>'Financial calcs'!AQ515</f>
        <v>48579</v>
      </c>
      <c r="AN21" s="79">
        <f>'Financial calcs'!AR515</f>
        <v>48760</v>
      </c>
      <c r="AO21" s="79">
        <f>'Financial calcs'!AS515</f>
        <v>48944</v>
      </c>
      <c r="AP21" s="79">
        <f>'Financial calcs'!AT515</f>
        <v>49125</v>
      </c>
      <c r="AQ21" s="79">
        <f>'Financial calcs'!AU515</f>
        <v>49309</v>
      </c>
      <c r="AR21" s="79">
        <f>'Financial calcs'!AV515</f>
        <v>49490</v>
      </c>
      <c r="AS21" s="79">
        <f>'Financial calcs'!AW515</f>
        <v>49674</v>
      </c>
      <c r="AT21" s="79" t="str">
        <f>'Financial calcs'!AX515</f>
        <v/>
      </c>
      <c r="AU21" s="79" t="str">
        <f>'Financial calcs'!AY515</f>
        <v/>
      </c>
      <c r="AV21" s="79" t="str">
        <f>'Financial calcs'!AZ515</f>
        <v/>
      </c>
      <c r="AW21" s="79" t="str">
        <f>'Financial calcs'!BA515</f>
        <v/>
      </c>
      <c r="AX21" s="79" t="str">
        <f>'Financial calcs'!BB515</f>
        <v/>
      </c>
      <c r="AY21" s="79" t="str">
        <f>'Financial calcs'!BC515</f>
        <v/>
      </c>
      <c r="AZ21" s="79" t="str">
        <f>'Financial calcs'!BD515</f>
        <v/>
      </c>
      <c r="BA21" s="79" t="str">
        <f>'Financial calcs'!BE515</f>
        <v/>
      </c>
      <c r="BB21" s="79" t="str">
        <f>'Financial calcs'!BF515</f>
        <v/>
      </c>
      <c r="BC21" s="79" t="str">
        <f>'Financial calcs'!BG515</f>
        <v/>
      </c>
      <c r="BD21" s="79" t="str">
        <f>'Financial calcs'!BH515</f>
        <v/>
      </c>
      <c r="BE21" s="79" t="str">
        <f>'Financial calcs'!BI515</f>
        <v/>
      </c>
      <c r="BF21" s="79" t="str">
        <f>'Financial calcs'!BJ515</f>
        <v/>
      </c>
      <c r="BG21" s="79" t="str">
        <f>'Financial calcs'!BK515</f>
        <v/>
      </c>
      <c r="BH21" s="79" t="str">
        <f>'Financial calcs'!BL515</f>
        <v/>
      </c>
      <c r="BI21" s="79" t="str">
        <f>'Financial calcs'!BM515</f>
        <v/>
      </c>
      <c r="BJ21" s="79" t="str">
        <f>'Financial calcs'!BN515</f>
        <v/>
      </c>
      <c r="BK21" s="79" t="str">
        <f>'Financial calcs'!BO515</f>
        <v/>
      </c>
      <c r="BL21" s="79" t="str">
        <f>'Financial calcs'!BP515</f>
        <v/>
      </c>
      <c r="BM21" s="79" t="str">
        <f>'Financial calcs'!BQ515</f>
        <v/>
      </c>
      <c r="BN21" s="79" t="str">
        <f>'Financial calcs'!BR515</f>
        <v/>
      </c>
      <c r="BO21" s="79" t="str">
        <f>'Financial calcs'!BS515</f>
        <v/>
      </c>
      <c r="BP21" s="79" t="str">
        <f>'Financial calcs'!BT515</f>
        <v/>
      </c>
      <c r="BQ21" s="79" t="str">
        <f>'Financial calcs'!BU515</f>
        <v/>
      </c>
      <c r="BR21" s="79" t="str">
        <f>'Financial calcs'!BV515</f>
        <v/>
      </c>
      <c r="BS21" s="79" t="str">
        <f>'Financial calcs'!BW515</f>
        <v/>
      </c>
      <c r="BT21" s="79" t="str">
        <f>'Financial calcs'!BX515</f>
        <v/>
      </c>
      <c r="BU21" s="79" t="str">
        <f>'Financial calcs'!BY515</f>
        <v/>
      </c>
      <c r="BV21" s="79" t="str">
        <f>'Financial calcs'!BZ515</f>
        <v/>
      </c>
      <c r="BW21" s="79" t="str">
        <f>'Financial calcs'!CA515</f>
        <v/>
      </c>
      <c r="BX21" s="79" t="str">
        <f>'Financial calcs'!CB515</f>
        <v/>
      </c>
      <c r="BY21" s="79" t="str">
        <f>'Financial calcs'!CC515</f>
        <v/>
      </c>
      <c r="BZ21" s="79" t="str">
        <f>'Financial calcs'!CD515</f>
        <v/>
      </c>
      <c r="CA21" s="79" t="str">
        <f>'Financial calcs'!CE515</f>
        <v/>
      </c>
      <c r="CB21" s="79" t="str">
        <f>'Financial calcs'!CF515</f>
        <v/>
      </c>
      <c r="CC21" s="79" t="str">
        <f>'Financial calcs'!CG515</f>
        <v/>
      </c>
    </row>
    <row r="22" spans="1:112" ht="14.45" x14ac:dyDescent="0.3">
      <c r="A22" s="66" t="str">
        <f>'Financial calcs'!E516</f>
        <v>Debt service cover ratio (before DSRA movements)</v>
      </c>
      <c r="B22" s="112" t="str">
        <f>'Financial calcs'!F516</f>
        <v/>
      </c>
      <c r="C22" s="112" t="str">
        <f>'Financial calcs'!G516</f>
        <v/>
      </c>
      <c r="D22" s="112">
        <f ca="1">'Financial calcs'!H516</f>
        <v>1.2401930765117457</v>
      </c>
      <c r="E22" s="112">
        <f ca="1">'Financial calcs'!I516</f>
        <v>1.2688967661094441</v>
      </c>
      <c r="F22" s="112">
        <f ca="1">'Financial calcs'!J516</f>
        <v>1.2665953573382276</v>
      </c>
      <c r="G22" s="112">
        <f ca="1">'Financial calcs'!K516</f>
        <v>1.2894625879228798</v>
      </c>
      <c r="H22" s="112">
        <f ca="1">'Financial calcs'!L516</f>
        <v>1.2805609701459824</v>
      </c>
      <c r="I22" s="112">
        <f ca="1">'Financial calcs'!M516</f>
        <v>1.3103621229987363</v>
      </c>
      <c r="J22" s="112">
        <f ca="1">'Financial calcs'!N516</f>
        <v>2.045664012592455</v>
      </c>
      <c r="K22" s="112">
        <f ca="1">'Financial calcs'!O516</f>
        <v>2.0976921444035002</v>
      </c>
      <c r="L22" s="112">
        <f ca="1">'Financial calcs'!P516</f>
        <v>2.0852287835309729</v>
      </c>
      <c r="M22" s="112">
        <f ca="1">'Financial calcs'!Q516</f>
        <v>2.1384034264583973</v>
      </c>
      <c r="N22" s="112">
        <f ca="1">'Financial calcs'!R516</f>
        <v>2.1368294875052425</v>
      </c>
      <c r="O22" s="112">
        <f ca="1">'Financial calcs'!S516</f>
        <v>2.1799175928287973</v>
      </c>
      <c r="P22" s="112">
        <f ca="1">'Financial calcs'!T516</f>
        <v>2.1667064880058478</v>
      </c>
      <c r="Q22" s="112">
        <f ca="1">'Financial calcs'!U516</f>
        <v>2.2222418217584354</v>
      </c>
      <c r="R22" s="112">
        <f ca="1">'Financial calcs'!V516</f>
        <v>2.2086328171300309</v>
      </c>
      <c r="S22" s="112">
        <f ca="1">'Financial calcs'!W516</f>
        <v>2.265382697315292</v>
      </c>
      <c r="T22" s="112">
        <f ca="1">'Financial calcs'!X516</f>
        <v>2.2513587071276335</v>
      </c>
      <c r="U22" s="112">
        <f ca="1">'Financial calcs'!Y516</f>
        <v>2.3093461481192872</v>
      </c>
      <c r="V22" s="112">
        <f ca="1">'Financial calcs'!Z516</f>
        <v>2.3072421667552767</v>
      </c>
      <c r="W22" s="112">
        <f ca="1">'Financial calcs'!AA516</f>
        <v>2.3541373817530897</v>
      </c>
      <c r="X22" s="112">
        <f ca="1">'Financial calcs'!AB516</f>
        <v>2.3392286943443623</v>
      </c>
      <c r="Y22" s="112">
        <f ca="1">'Financial calcs'!AC516</f>
        <v>2.3997608145810307</v>
      </c>
      <c r="Z22" s="112">
        <f ca="1">'Financial calcs'!AD516</f>
        <v>2.3843805606616555</v>
      </c>
      <c r="AA22" s="112">
        <f ca="1">'Financial calcs'!AE516</f>
        <v>2.446219996684158</v>
      </c>
      <c r="AB22" s="112">
        <f ca="1">'Financial calcs'!AF516</f>
        <v>2.4303473752042755</v>
      </c>
      <c r="AC22" s="112">
        <f ca="1">'Financial calcs'!AG516</f>
        <v>2.4935175316016207</v>
      </c>
      <c r="AD22" s="112">
        <f ca="1">'Financial calcs'!AH516</f>
        <v>2.4906949347430358</v>
      </c>
      <c r="AE22" s="112">
        <f ca="1">'Financial calcs'!AI516</f>
        <v>2.5416549905494854</v>
      </c>
      <c r="AF22" s="112">
        <f ca="1">'Financial calcs'!AJ516</f>
        <v>2.5247309288798503</v>
      </c>
      <c r="AG22" s="112">
        <f ca="1">'Financial calcs'!AK516</f>
        <v>2.5906328207679663</v>
      </c>
      <c r="AH22" s="112" t="str">
        <f>'Financial calcs'!AL516</f>
        <v/>
      </c>
      <c r="AI22" s="112" t="str">
        <f>'Financial calcs'!AM516</f>
        <v/>
      </c>
      <c r="AJ22" s="112" t="str">
        <f>'Financial calcs'!AN516</f>
        <v/>
      </c>
      <c r="AK22" s="112" t="str">
        <f>'Financial calcs'!AO516</f>
        <v/>
      </c>
      <c r="AL22" s="112" t="str">
        <f>'Financial calcs'!AP516</f>
        <v/>
      </c>
      <c r="AM22" s="112" t="str">
        <f>'Financial calcs'!AQ516</f>
        <v/>
      </c>
      <c r="AN22" s="112" t="str">
        <f>'Financial calcs'!AR516</f>
        <v/>
      </c>
      <c r="AO22" s="112" t="str">
        <f>'Financial calcs'!AS516</f>
        <v/>
      </c>
      <c r="AP22" s="112" t="str">
        <f>'Financial calcs'!AT516</f>
        <v/>
      </c>
      <c r="AQ22" s="112" t="str">
        <f>'Financial calcs'!AU516</f>
        <v/>
      </c>
      <c r="AR22" s="112" t="str">
        <f>'Financial calcs'!AV516</f>
        <v/>
      </c>
      <c r="AS22" s="112" t="str">
        <f>'Financial calcs'!AW516</f>
        <v/>
      </c>
      <c r="AT22" s="112" t="str">
        <f>'Financial calcs'!AX516</f>
        <v/>
      </c>
      <c r="AU22" s="112" t="str">
        <f>'Financial calcs'!AY516</f>
        <v/>
      </c>
      <c r="AV22" s="112" t="str">
        <f>'Financial calcs'!AZ516</f>
        <v/>
      </c>
      <c r="AW22" s="112" t="str">
        <f>'Financial calcs'!BA516</f>
        <v/>
      </c>
      <c r="AX22" s="112" t="str">
        <f>'Financial calcs'!BB516</f>
        <v/>
      </c>
      <c r="AY22" s="112" t="str">
        <f>'Financial calcs'!BC516</f>
        <v/>
      </c>
      <c r="AZ22" s="112" t="str">
        <f>'Financial calcs'!BD516</f>
        <v/>
      </c>
      <c r="BA22" s="112" t="str">
        <f>'Financial calcs'!BE516</f>
        <v/>
      </c>
      <c r="BB22" s="112" t="str">
        <f>'Financial calcs'!BF516</f>
        <v/>
      </c>
      <c r="BC22" s="112" t="str">
        <f>'Financial calcs'!BG516</f>
        <v/>
      </c>
      <c r="BD22" s="112" t="str">
        <f>'Financial calcs'!BH516</f>
        <v/>
      </c>
      <c r="BE22" s="112" t="str">
        <f>'Financial calcs'!BI516</f>
        <v/>
      </c>
      <c r="BF22" s="112" t="str">
        <f>'Financial calcs'!BJ516</f>
        <v/>
      </c>
      <c r="BG22" s="112" t="str">
        <f>'Financial calcs'!BK516</f>
        <v/>
      </c>
      <c r="BH22" s="112" t="str">
        <f>'Financial calcs'!BL516</f>
        <v/>
      </c>
      <c r="BI22" s="112" t="str">
        <f>'Financial calcs'!BM516</f>
        <v/>
      </c>
      <c r="BJ22" s="112" t="str">
        <f>'Financial calcs'!BN516</f>
        <v/>
      </c>
      <c r="BK22" s="112" t="str">
        <f>'Financial calcs'!BO516</f>
        <v/>
      </c>
      <c r="BL22" s="112" t="str">
        <f>'Financial calcs'!BP516</f>
        <v/>
      </c>
      <c r="BM22" s="112" t="str">
        <f>'Financial calcs'!BQ516</f>
        <v/>
      </c>
      <c r="BN22" s="112" t="str">
        <f>'Financial calcs'!BR516</f>
        <v/>
      </c>
      <c r="BO22" s="112" t="str">
        <f>'Financial calcs'!BS516</f>
        <v/>
      </c>
      <c r="BP22" s="112" t="str">
        <f>'Financial calcs'!BT516</f>
        <v/>
      </c>
      <c r="BQ22" s="112" t="str">
        <f>'Financial calcs'!BU516</f>
        <v/>
      </c>
      <c r="BR22" s="112" t="str">
        <f>'Financial calcs'!BV516</f>
        <v/>
      </c>
      <c r="BS22" s="112" t="str">
        <f>'Financial calcs'!BW516</f>
        <v/>
      </c>
      <c r="BT22" s="112" t="str">
        <f>'Financial calcs'!BX516</f>
        <v/>
      </c>
      <c r="BU22" s="112" t="str">
        <f>'Financial calcs'!BY516</f>
        <v/>
      </c>
      <c r="BV22" s="112" t="str">
        <f>'Financial calcs'!BZ516</f>
        <v/>
      </c>
      <c r="BW22" s="112" t="str">
        <f>'Financial calcs'!CA516</f>
        <v/>
      </c>
      <c r="BX22" s="112" t="str">
        <f>'Financial calcs'!CB516</f>
        <v/>
      </c>
      <c r="BY22" s="112" t="str">
        <f>'Financial calcs'!CC516</f>
        <v/>
      </c>
      <c r="BZ22" s="112" t="str">
        <f>'Financial calcs'!CD516</f>
        <v/>
      </c>
      <c r="CA22" s="112" t="str">
        <f>'Financial calcs'!CE516</f>
        <v/>
      </c>
      <c r="CB22" s="112" t="str">
        <f>'Financial calcs'!CF516</f>
        <v/>
      </c>
      <c r="CC22" s="112" t="str">
        <f>'Financial calcs'!CG516</f>
        <v/>
      </c>
    </row>
    <row r="23" spans="1:112" ht="14.45" x14ac:dyDescent="0.3">
      <c r="A23" s="66" t="str">
        <f>'Financial calcs'!E517</f>
        <v>Target Debt Service Cover Ratio</v>
      </c>
      <c r="B23" s="112" t="str">
        <f>'Financial calcs'!F517</f>
        <v/>
      </c>
      <c r="C23" s="112" t="str">
        <f>'Financial calcs'!G517</f>
        <v/>
      </c>
      <c r="D23" s="112">
        <f>'Financial calcs'!H517</f>
        <v>1.3</v>
      </c>
      <c r="E23" s="112">
        <f>'Financial calcs'!I517</f>
        <v>1.3</v>
      </c>
      <c r="F23" s="112">
        <f>'Financial calcs'!J517</f>
        <v>1.3</v>
      </c>
      <c r="G23" s="112">
        <f>'Financial calcs'!K517</f>
        <v>1.3</v>
      </c>
      <c r="H23" s="112">
        <f>'Financial calcs'!L517</f>
        <v>1.3</v>
      </c>
      <c r="I23" s="112">
        <f>'Financial calcs'!M517</f>
        <v>1.3</v>
      </c>
      <c r="J23" s="112">
        <f>'Financial calcs'!N517</f>
        <v>1.3</v>
      </c>
      <c r="K23" s="112">
        <f>'Financial calcs'!O517</f>
        <v>1.3</v>
      </c>
      <c r="L23" s="112">
        <f>'Financial calcs'!P517</f>
        <v>1.3</v>
      </c>
      <c r="M23" s="112">
        <f>'Financial calcs'!Q517</f>
        <v>1.3</v>
      </c>
      <c r="N23" s="112">
        <f>'Financial calcs'!R517</f>
        <v>1.3</v>
      </c>
      <c r="O23" s="112">
        <f>'Financial calcs'!S517</f>
        <v>1.3</v>
      </c>
      <c r="P23" s="112">
        <f>'Financial calcs'!T517</f>
        <v>1.3</v>
      </c>
      <c r="Q23" s="112">
        <f>'Financial calcs'!U517</f>
        <v>1.3</v>
      </c>
      <c r="R23" s="112">
        <f>'Financial calcs'!V517</f>
        <v>1.3</v>
      </c>
      <c r="S23" s="112">
        <f>'Financial calcs'!W517</f>
        <v>1.3</v>
      </c>
      <c r="T23" s="112">
        <f>'Financial calcs'!X517</f>
        <v>1.3</v>
      </c>
      <c r="U23" s="112">
        <f>'Financial calcs'!Y517</f>
        <v>1.3</v>
      </c>
      <c r="V23" s="112">
        <f>'Financial calcs'!Z517</f>
        <v>1.3</v>
      </c>
      <c r="W23" s="112">
        <f>'Financial calcs'!AA517</f>
        <v>1.3</v>
      </c>
      <c r="X23" s="112">
        <f>'Financial calcs'!AB517</f>
        <v>1.3</v>
      </c>
      <c r="Y23" s="112">
        <f>'Financial calcs'!AC517</f>
        <v>1.3</v>
      </c>
      <c r="Z23" s="112">
        <f>'Financial calcs'!AD517</f>
        <v>1.3</v>
      </c>
      <c r="AA23" s="112">
        <f>'Financial calcs'!AE517</f>
        <v>1.3</v>
      </c>
      <c r="AB23" s="112">
        <f>'Financial calcs'!AF517</f>
        <v>1.3</v>
      </c>
      <c r="AC23" s="112">
        <f>'Financial calcs'!AG517</f>
        <v>1.3</v>
      </c>
      <c r="AD23" s="112">
        <f>'Financial calcs'!AH517</f>
        <v>1.3</v>
      </c>
      <c r="AE23" s="112">
        <f>'Financial calcs'!AI517</f>
        <v>1.3</v>
      </c>
      <c r="AF23" s="112">
        <f>'Financial calcs'!AJ517</f>
        <v>1.3</v>
      </c>
      <c r="AG23" s="112">
        <f>'Financial calcs'!AK517</f>
        <v>1.3</v>
      </c>
      <c r="AH23" s="112" t="str">
        <f>'Financial calcs'!AL517</f>
        <v/>
      </c>
      <c r="AI23" s="112" t="str">
        <f>'Financial calcs'!AM517</f>
        <v/>
      </c>
      <c r="AJ23" s="112" t="str">
        <f>'Financial calcs'!AN517</f>
        <v/>
      </c>
      <c r="AK23" s="112" t="str">
        <f>'Financial calcs'!AO517</f>
        <v/>
      </c>
      <c r="AL23" s="112" t="str">
        <f>'Financial calcs'!AP517</f>
        <v/>
      </c>
      <c r="AM23" s="112" t="str">
        <f>'Financial calcs'!AQ517</f>
        <v/>
      </c>
      <c r="AN23" s="112" t="str">
        <f>'Financial calcs'!AR517</f>
        <v/>
      </c>
      <c r="AO23" s="112" t="str">
        <f>'Financial calcs'!AS517</f>
        <v/>
      </c>
      <c r="AP23" s="112" t="str">
        <f>'Financial calcs'!AT517</f>
        <v/>
      </c>
      <c r="AQ23" s="112" t="str">
        <f>'Financial calcs'!AU517</f>
        <v/>
      </c>
      <c r="AR23" s="112" t="str">
        <f>'Financial calcs'!AV517</f>
        <v/>
      </c>
      <c r="AS23" s="112" t="str">
        <f>'Financial calcs'!AW517</f>
        <v/>
      </c>
      <c r="AT23" s="112" t="str">
        <f>'Financial calcs'!AX517</f>
        <v/>
      </c>
      <c r="AU23" s="112" t="str">
        <f>'Financial calcs'!AY517</f>
        <v/>
      </c>
      <c r="AV23" s="112" t="str">
        <f>'Financial calcs'!AZ517</f>
        <v/>
      </c>
      <c r="AW23" s="112" t="str">
        <f>'Financial calcs'!BA517</f>
        <v/>
      </c>
      <c r="AX23" s="112" t="str">
        <f>'Financial calcs'!BB517</f>
        <v/>
      </c>
      <c r="AY23" s="112" t="str">
        <f>'Financial calcs'!BC517</f>
        <v/>
      </c>
      <c r="AZ23" s="112" t="str">
        <f>'Financial calcs'!BD517</f>
        <v/>
      </c>
      <c r="BA23" s="112" t="str">
        <f>'Financial calcs'!BE517</f>
        <v/>
      </c>
      <c r="BB23" s="112" t="str">
        <f>'Financial calcs'!BF517</f>
        <v/>
      </c>
      <c r="BC23" s="112" t="str">
        <f>'Financial calcs'!BG517</f>
        <v/>
      </c>
      <c r="BD23" s="112" t="str">
        <f>'Financial calcs'!BH517</f>
        <v/>
      </c>
      <c r="BE23" s="112" t="str">
        <f>'Financial calcs'!BI517</f>
        <v/>
      </c>
      <c r="BF23" s="112" t="str">
        <f>'Financial calcs'!BJ517</f>
        <v/>
      </c>
      <c r="BG23" s="112" t="str">
        <f>'Financial calcs'!BK517</f>
        <v/>
      </c>
      <c r="BH23" s="112" t="str">
        <f>'Financial calcs'!BL517</f>
        <v/>
      </c>
      <c r="BI23" s="112" t="str">
        <f>'Financial calcs'!BM517</f>
        <v/>
      </c>
      <c r="BJ23" s="112" t="str">
        <f>'Financial calcs'!BN517</f>
        <v/>
      </c>
      <c r="BK23" s="112" t="str">
        <f>'Financial calcs'!BO517</f>
        <v/>
      </c>
      <c r="BL23" s="112" t="str">
        <f>'Financial calcs'!BP517</f>
        <v/>
      </c>
      <c r="BM23" s="112" t="str">
        <f>'Financial calcs'!BQ517</f>
        <v/>
      </c>
      <c r="BN23" s="112" t="str">
        <f>'Financial calcs'!BR517</f>
        <v/>
      </c>
      <c r="BO23" s="112" t="str">
        <f>'Financial calcs'!BS517</f>
        <v/>
      </c>
      <c r="BP23" s="112" t="str">
        <f>'Financial calcs'!BT517</f>
        <v/>
      </c>
      <c r="BQ23" s="112" t="str">
        <f>'Financial calcs'!BU517</f>
        <v/>
      </c>
      <c r="BR23" s="112" t="str">
        <f>'Financial calcs'!BV517</f>
        <v/>
      </c>
      <c r="BS23" s="112" t="str">
        <f>'Financial calcs'!BW517</f>
        <v/>
      </c>
      <c r="BT23" s="112" t="str">
        <f>'Financial calcs'!BX517</f>
        <v/>
      </c>
      <c r="BU23" s="112" t="str">
        <f>'Financial calcs'!BY517</f>
        <v/>
      </c>
      <c r="BV23" s="112" t="str">
        <f>'Financial calcs'!BZ517</f>
        <v/>
      </c>
      <c r="BW23" s="112" t="str">
        <f>'Financial calcs'!CA517</f>
        <v/>
      </c>
      <c r="BX23" s="112" t="str">
        <f>'Financial calcs'!CB517</f>
        <v/>
      </c>
      <c r="BY23" s="112" t="str">
        <f>'Financial calcs'!CC517</f>
        <v/>
      </c>
      <c r="BZ23" s="112" t="str">
        <f>'Financial calcs'!CD517</f>
        <v/>
      </c>
      <c r="CA23" s="112" t="str">
        <f>'Financial calcs'!CE517</f>
        <v/>
      </c>
      <c r="CB23" s="112" t="str">
        <f>'Financial calcs'!CF517</f>
        <v/>
      </c>
      <c r="CC23" s="112" t="str">
        <f>'Financial calcs'!CG517</f>
        <v/>
      </c>
    </row>
    <row r="25" spans="1:112" ht="14.45" x14ac:dyDescent="0.3">
      <c r="A25" s="66" t="s">
        <v>754</v>
      </c>
      <c r="B25" s="66">
        <f>'Financial calcs'!F573</f>
        <v>1</v>
      </c>
      <c r="C25" s="66">
        <f>'Financial calcs'!G573</f>
        <v>1</v>
      </c>
      <c r="D25" s="66">
        <f>'Financial calcs'!H573</f>
        <v>1</v>
      </c>
      <c r="E25" s="66">
        <f>'Financial calcs'!I573</f>
        <v>1</v>
      </c>
      <c r="F25" s="66">
        <f>'Financial calcs'!J573</f>
        <v>1</v>
      </c>
      <c r="G25" s="66">
        <f>'Financial calcs'!K573</f>
        <v>1</v>
      </c>
      <c r="H25" s="66">
        <f>'Financial calcs'!L573</f>
        <v>1</v>
      </c>
      <c r="I25" s="66">
        <f>'Financial calcs'!M573</f>
        <v>1</v>
      </c>
      <c r="J25" s="66">
        <f>'Financial calcs'!N573</f>
        <v>1</v>
      </c>
      <c r="K25" s="66">
        <f>'Financial calcs'!O573</f>
        <v>1</v>
      </c>
      <c r="L25" s="66">
        <f>'Financial calcs'!P573</f>
        <v>1</v>
      </c>
      <c r="M25" s="66">
        <f>'Financial calcs'!Q573</f>
        <v>1</v>
      </c>
      <c r="N25" s="66">
        <f>'Financial calcs'!R573</f>
        <v>1</v>
      </c>
      <c r="O25" s="66">
        <f>'Financial calcs'!S573</f>
        <v>1</v>
      </c>
      <c r="P25" s="66">
        <f>'Financial calcs'!T573</f>
        <v>1</v>
      </c>
      <c r="Q25" s="66">
        <f>'Financial calcs'!U573</f>
        <v>1</v>
      </c>
      <c r="R25" s="66">
        <f>'Financial calcs'!V573</f>
        <v>1</v>
      </c>
      <c r="S25" s="66">
        <f>'Financial calcs'!W573</f>
        <v>1</v>
      </c>
      <c r="T25" s="66">
        <f>'Financial calcs'!X573</f>
        <v>1</v>
      </c>
      <c r="U25" s="66">
        <f>'Financial calcs'!Y573</f>
        <v>1</v>
      </c>
      <c r="V25" s="66">
        <f>'Financial calcs'!Z573</f>
        <v>1</v>
      </c>
      <c r="W25" s="66">
        <f>'Financial calcs'!AA573</f>
        <v>1</v>
      </c>
      <c r="X25" s="66">
        <f>'Financial calcs'!AB573</f>
        <v>1</v>
      </c>
      <c r="Y25" s="66">
        <f>'Financial calcs'!AC573</f>
        <v>1</v>
      </c>
      <c r="Z25" s="66">
        <f>'Financial calcs'!AD573</f>
        <v>1</v>
      </c>
      <c r="AA25" s="66">
        <f>'Financial calcs'!AE573</f>
        <v>1</v>
      </c>
      <c r="AB25" s="66">
        <f>'Financial calcs'!AF573</f>
        <v>1</v>
      </c>
      <c r="AC25" s="66">
        <f>'Financial calcs'!AG573</f>
        <v>1</v>
      </c>
      <c r="AD25" s="66">
        <f>'Financial calcs'!AH573</f>
        <v>1</v>
      </c>
      <c r="AE25" s="66">
        <f>'Financial calcs'!AI573</f>
        <v>1</v>
      </c>
      <c r="AF25" s="66">
        <f>'Financial calcs'!AJ573</f>
        <v>1</v>
      </c>
      <c r="AG25" s="66">
        <f>'Financial calcs'!AK573</f>
        <v>1</v>
      </c>
      <c r="AH25" s="66">
        <f>'Financial calcs'!AL573</f>
        <v>1</v>
      </c>
      <c r="AI25" s="66">
        <f>'Financial calcs'!AM573</f>
        <v>1</v>
      </c>
      <c r="AJ25" s="66">
        <f>'Financial calcs'!AN573</f>
        <v>1</v>
      </c>
      <c r="AK25" s="66">
        <f>'Financial calcs'!AO573</f>
        <v>1</v>
      </c>
      <c r="AL25" s="66">
        <f>'Financial calcs'!AP573</f>
        <v>1</v>
      </c>
      <c r="AM25" s="66">
        <f>'Financial calcs'!AQ573</f>
        <v>1</v>
      </c>
      <c r="AN25" s="66">
        <f>'Financial calcs'!AR573</f>
        <v>1</v>
      </c>
      <c r="AO25" s="66">
        <f>'Financial calcs'!AS573</f>
        <v>1</v>
      </c>
      <c r="AP25" s="66">
        <f>'Financial calcs'!AT573</f>
        <v>1</v>
      </c>
      <c r="AQ25" s="66">
        <f>'Financial calcs'!AU573</f>
        <v>1</v>
      </c>
      <c r="AR25" s="66">
        <f>'Financial calcs'!AV573</f>
        <v>1</v>
      </c>
      <c r="AS25" s="66">
        <f>'Financial calcs'!AW573</f>
        <v>1</v>
      </c>
      <c r="AT25" s="66">
        <f>'Financial calcs'!AX573</f>
        <v>0</v>
      </c>
      <c r="AU25" s="66">
        <f>'Financial calcs'!AY573</f>
        <v>0</v>
      </c>
      <c r="AV25" s="66">
        <f>'Financial calcs'!AZ573</f>
        <v>0</v>
      </c>
      <c r="AW25" s="66">
        <f>'Financial calcs'!BA573</f>
        <v>0</v>
      </c>
      <c r="AX25" s="66">
        <f>'Financial calcs'!BB573</f>
        <v>0</v>
      </c>
      <c r="AY25" s="66">
        <f>'Financial calcs'!BC573</f>
        <v>0</v>
      </c>
      <c r="AZ25" s="66">
        <f>'Financial calcs'!BD573</f>
        <v>0</v>
      </c>
      <c r="BA25" s="66">
        <f>'Financial calcs'!BE573</f>
        <v>0</v>
      </c>
      <c r="BB25" s="66">
        <f>'Financial calcs'!BF573</f>
        <v>0</v>
      </c>
      <c r="BC25" s="66">
        <f>'Financial calcs'!BG573</f>
        <v>0</v>
      </c>
      <c r="BD25" s="66">
        <f>'Financial calcs'!BH573</f>
        <v>0</v>
      </c>
      <c r="BE25" s="66">
        <f>'Financial calcs'!BI573</f>
        <v>0</v>
      </c>
      <c r="BF25" s="66">
        <f>'Financial calcs'!BJ573</f>
        <v>0</v>
      </c>
      <c r="BG25" s="66">
        <f>'Financial calcs'!BK573</f>
        <v>0</v>
      </c>
      <c r="BH25" s="66">
        <f>'Financial calcs'!BL573</f>
        <v>0</v>
      </c>
      <c r="BI25" s="66">
        <f>'Financial calcs'!BM573</f>
        <v>0</v>
      </c>
      <c r="BJ25" s="66">
        <f>'Financial calcs'!BN573</f>
        <v>0</v>
      </c>
      <c r="BK25" s="66">
        <f>'Financial calcs'!BO573</f>
        <v>0</v>
      </c>
      <c r="BL25" s="66">
        <f>'Financial calcs'!BP573</f>
        <v>0</v>
      </c>
      <c r="BM25" s="66">
        <f>'Financial calcs'!BQ573</f>
        <v>0</v>
      </c>
      <c r="BN25" s="66">
        <f>'Financial calcs'!BR573</f>
        <v>0</v>
      </c>
      <c r="BO25" s="66">
        <f>'Financial calcs'!BS573</f>
        <v>0</v>
      </c>
      <c r="BP25" s="66">
        <f>'Financial calcs'!BT573</f>
        <v>0</v>
      </c>
      <c r="BQ25" s="66">
        <f>'Financial calcs'!BU573</f>
        <v>0</v>
      </c>
      <c r="BR25" s="66">
        <f>'Financial calcs'!BV573</f>
        <v>0</v>
      </c>
      <c r="BS25" s="66">
        <f>'Financial calcs'!BW573</f>
        <v>0</v>
      </c>
      <c r="BT25" s="66">
        <f>'Financial calcs'!BX573</f>
        <v>0</v>
      </c>
      <c r="BU25" s="66">
        <f>'Financial calcs'!BY573</f>
        <v>0</v>
      </c>
      <c r="BV25" s="66">
        <f>'Financial calcs'!BZ573</f>
        <v>0</v>
      </c>
      <c r="BW25" s="66">
        <f>'Financial calcs'!CA573</f>
        <v>0</v>
      </c>
      <c r="BX25" s="66">
        <f>'Financial calcs'!CB573</f>
        <v>0</v>
      </c>
      <c r="BY25" s="66">
        <f>'Financial calcs'!CC573</f>
        <v>0</v>
      </c>
      <c r="BZ25" s="66">
        <f>'Financial calcs'!CD573</f>
        <v>0</v>
      </c>
      <c r="CA25" s="66">
        <f>'Financial calcs'!CE573</f>
        <v>0</v>
      </c>
      <c r="CB25" s="66">
        <f>'Financial calcs'!CF573</f>
        <v>0</v>
      </c>
      <c r="CC25" s="66">
        <f>'Financial calcs'!CG573</f>
        <v>0</v>
      </c>
    </row>
    <row r="26" spans="1:112" ht="14.45" x14ac:dyDescent="0.3">
      <c r="A26" s="66" t="s">
        <v>753</v>
      </c>
      <c r="B26" s="79">
        <f>'Financial calcs'!F569</f>
        <v>41820</v>
      </c>
      <c r="C26" s="79">
        <f>'Financial calcs'!G569</f>
        <v>42004</v>
      </c>
      <c r="D26" s="79">
        <f>'Financial calcs'!H569</f>
        <v>42185</v>
      </c>
      <c r="E26" s="79">
        <f>'Financial calcs'!I569</f>
        <v>42369</v>
      </c>
      <c r="F26" s="79">
        <f>'Financial calcs'!J569</f>
        <v>42551</v>
      </c>
      <c r="G26" s="79">
        <f>'Financial calcs'!K569</f>
        <v>42735</v>
      </c>
      <c r="H26" s="79">
        <f>'Financial calcs'!L569</f>
        <v>42916</v>
      </c>
      <c r="I26" s="79">
        <f>'Financial calcs'!M569</f>
        <v>43100</v>
      </c>
      <c r="J26" s="79">
        <f>'Financial calcs'!N569</f>
        <v>43281</v>
      </c>
      <c r="K26" s="79">
        <f>'Financial calcs'!O569</f>
        <v>43465</v>
      </c>
      <c r="L26" s="79">
        <f>'Financial calcs'!P569</f>
        <v>43646</v>
      </c>
      <c r="M26" s="79">
        <f>'Financial calcs'!Q569</f>
        <v>43830</v>
      </c>
      <c r="N26" s="79">
        <f>'Financial calcs'!R569</f>
        <v>44012</v>
      </c>
      <c r="O26" s="79">
        <f>'Financial calcs'!S569</f>
        <v>44196</v>
      </c>
      <c r="P26" s="79">
        <f>'Financial calcs'!T569</f>
        <v>44377</v>
      </c>
      <c r="Q26" s="79">
        <f>'Financial calcs'!U569</f>
        <v>44561</v>
      </c>
      <c r="R26" s="79">
        <f>'Financial calcs'!V569</f>
        <v>44742</v>
      </c>
      <c r="S26" s="79">
        <f>'Financial calcs'!W569</f>
        <v>44926</v>
      </c>
      <c r="T26" s="79">
        <f>'Financial calcs'!X569</f>
        <v>45107</v>
      </c>
      <c r="U26" s="79">
        <f>'Financial calcs'!Y569</f>
        <v>45291</v>
      </c>
      <c r="V26" s="79">
        <f>'Financial calcs'!Z569</f>
        <v>45473</v>
      </c>
      <c r="W26" s="79">
        <f>'Financial calcs'!AA569</f>
        <v>45657</v>
      </c>
      <c r="X26" s="79">
        <f>'Financial calcs'!AB569</f>
        <v>45838</v>
      </c>
      <c r="Y26" s="79">
        <f>'Financial calcs'!AC569</f>
        <v>46022</v>
      </c>
      <c r="Z26" s="79">
        <f>'Financial calcs'!AD569</f>
        <v>46203</v>
      </c>
      <c r="AA26" s="79">
        <f>'Financial calcs'!AE569</f>
        <v>46387</v>
      </c>
      <c r="AB26" s="79">
        <f>'Financial calcs'!AF569</f>
        <v>46568</v>
      </c>
      <c r="AC26" s="79">
        <f>'Financial calcs'!AG569</f>
        <v>46752</v>
      </c>
      <c r="AD26" s="79">
        <f>'Financial calcs'!AH569</f>
        <v>46934</v>
      </c>
      <c r="AE26" s="79">
        <f>'Financial calcs'!AI569</f>
        <v>47118</v>
      </c>
      <c r="AF26" s="79">
        <f>'Financial calcs'!AJ569</f>
        <v>47299</v>
      </c>
      <c r="AG26" s="79">
        <f>'Financial calcs'!AK569</f>
        <v>47483</v>
      </c>
      <c r="AH26" s="79">
        <f>'Financial calcs'!AL569</f>
        <v>47664</v>
      </c>
      <c r="AI26" s="79">
        <f>'Financial calcs'!AM569</f>
        <v>47848</v>
      </c>
      <c r="AJ26" s="79">
        <f>'Financial calcs'!AN569</f>
        <v>48029</v>
      </c>
      <c r="AK26" s="79">
        <f>'Financial calcs'!AO569</f>
        <v>48213</v>
      </c>
      <c r="AL26" s="79">
        <f>'Financial calcs'!AP569</f>
        <v>48395</v>
      </c>
      <c r="AM26" s="79">
        <f>'Financial calcs'!AQ569</f>
        <v>48579</v>
      </c>
      <c r="AN26" s="79">
        <f>'Financial calcs'!AR569</f>
        <v>48760</v>
      </c>
      <c r="AO26" s="79">
        <f>'Financial calcs'!AS569</f>
        <v>48944</v>
      </c>
      <c r="AP26" s="79">
        <f>'Financial calcs'!AT569</f>
        <v>49125</v>
      </c>
      <c r="AQ26" s="79">
        <f>'Financial calcs'!AU569</f>
        <v>49309</v>
      </c>
      <c r="AR26" s="79">
        <f>'Financial calcs'!AV569</f>
        <v>49490</v>
      </c>
      <c r="AS26" s="79">
        <f>'Financial calcs'!AW569</f>
        <v>49674</v>
      </c>
      <c r="AT26" s="79" t="str">
        <f>'Financial calcs'!AX569</f>
        <v/>
      </c>
      <c r="AU26" s="79" t="str">
        <f>'Financial calcs'!AY569</f>
        <v/>
      </c>
      <c r="AV26" s="79" t="str">
        <f>'Financial calcs'!AZ569</f>
        <v/>
      </c>
      <c r="AW26" s="79" t="str">
        <f>'Financial calcs'!BA569</f>
        <v/>
      </c>
      <c r="AX26" s="79" t="str">
        <f>'Financial calcs'!BB569</f>
        <v/>
      </c>
      <c r="AY26" s="79" t="str">
        <f>'Financial calcs'!BC569</f>
        <v/>
      </c>
      <c r="AZ26" s="79" t="str">
        <f>'Financial calcs'!BD569</f>
        <v/>
      </c>
      <c r="BA26" s="79" t="str">
        <f>'Financial calcs'!BE569</f>
        <v/>
      </c>
      <c r="BB26" s="79" t="str">
        <f>'Financial calcs'!BF569</f>
        <v/>
      </c>
      <c r="BC26" s="79" t="str">
        <f>'Financial calcs'!BG569</f>
        <v/>
      </c>
      <c r="BD26" s="79" t="str">
        <f>'Financial calcs'!BH569</f>
        <v/>
      </c>
      <c r="BE26" s="79" t="str">
        <f>'Financial calcs'!BI569</f>
        <v/>
      </c>
      <c r="BF26" s="79" t="str">
        <f>'Financial calcs'!BJ569</f>
        <v/>
      </c>
      <c r="BG26" s="79" t="str">
        <f>'Financial calcs'!BK569</f>
        <v/>
      </c>
      <c r="BH26" s="79" t="str">
        <f>'Financial calcs'!BL569</f>
        <v/>
      </c>
      <c r="BI26" s="79" t="str">
        <f>'Financial calcs'!BM569</f>
        <v/>
      </c>
      <c r="BJ26" s="79" t="str">
        <f>'Financial calcs'!BN569</f>
        <v/>
      </c>
      <c r="BK26" s="79" t="str">
        <f>'Financial calcs'!BO569</f>
        <v/>
      </c>
      <c r="BL26" s="79" t="str">
        <f>'Financial calcs'!BP569</f>
        <v/>
      </c>
      <c r="BM26" s="79" t="str">
        <f>'Financial calcs'!BQ569</f>
        <v/>
      </c>
      <c r="BN26" s="79" t="str">
        <f>'Financial calcs'!BR569</f>
        <v/>
      </c>
      <c r="BO26" s="79" t="str">
        <f>'Financial calcs'!BS569</f>
        <v/>
      </c>
      <c r="BP26" s="79" t="str">
        <f>'Financial calcs'!BT569</f>
        <v/>
      </c>
      <c r="BQ26" s="79" t="str">
        <f>'Financial calcs'!BU569</f>
        <v/>
      </c>
      <c r="BR26" s="79" t="str">
        <f>'Financial calcs'!BV569</f>
        <v/>
      </c>
      <c r="BS26" s="79" t="str">
        <f>'Financial calcs'!BW569</f>
        <v/>
      </c>
      <c r="BT26" s="79" t="str">
        <f>'Financial calcs'!BX569</f>
        <v/>
      </c>
      <c r="BU26" s="79" t="str">
        <f>'Financial calcs'!BY569</f>
        <v/>
      </c>
      <c r="BV26" s="79" t="str">
        <f>'Financial calcs'!BZ569</f>
        <v/>
      </c>
      <c r="BW26" s="79" t="str">
        <f>'Financial calcs'!CA569</f>
        <v/>
      </c>
      <c r="BX26" s="79" t="str">
        <f>'Financial calcs'!CB569</f>
        <v/>
      </c>
      <c r="BY26" s="79" t="str">
        <f>'Financial calcs'!CC569</f>
        <v/>
      </c>
      <c r="BZ26" s="79" t="str">
        <f>'Financial calcs'!CD569</f>
        <v/>
      </c>
      <c r="CA26" s="79" t="str">
        <f>'Financial calcs'!CE569</f>
        <v/>
      </c>
      <c r="CB26" s="79" t="str">
        <f>'Financial calcs'!CF569</f>
        <v/>
      </c>
      <c r="CC26" s="79" t="str">
        <f>'Financial calcs'!CG569</f>
        <v/>
      </c>
    </row>
    <row r="27" spans="1:112" ht="14.45" x14ac:dyDescent="0.3">
      <c r="A27" s="66" t="str">
        <f>'Financial calcs'!$E$571</f>
        <v>Per period equity returns</v>
      </c>
      <c r="B27" s="90">
        <f ca="1">'Financial calcs'!F571</f>
        <v>0</v>
      </c>
      <c r="C27" s="90">
        <f ca="1">'Financial calcs'!G571</f>
        <v>0</v>
      </c>
      <c r="D27" s="90">
        <f ca="1">'Financial calcs'!H571</f>
        <v>1357.6223869325156</v>
      </c>
      <c r="E27" s="90">
        <f ca="1">'Financial calcs'!I571</f>
        <v>2461.2978392379009</v>
      </c>
      <c r="F27" s="90">
        <f ca="1">'Financial calcs'!J571</f>
        <v>3079.8741537655269</v>
      </c>
      <c r="G27" s="90">
        <f ca="1">'Financial calcs'!K571</f>
        <v>4123.538134365599</v>
      </c>
      <c r="H27" s="90">
        <f ca="1">'Financial calcs'!L571</f>
        <v>4655.4928019363088</v>
      </c>
      <c r="I27" s="90">
        <f ca="1">'Financial calcs'!M571</f>
        <v>5853.2222019954615</v>
      </c>
      <c r="J27" s="90">
        <f ca="1">'Financial calcs'!N571</f>
        <v>33108.05017690664</v>
      </c>
      <c r="K27" s="90">
        <f ca="1">'Financial calcs'!O571</f>
        <v>35132.870389304262</v>
      </c>
      <c r="L27" s="90">
        <f ca="1">'Financial calcs'!P571</f>
        <v>35596.752638712453</v>
      </c>
      <c r="M27" s="90">
        <f ca="1">'Financial calcs'!Q571</f>
        <v>37694.316287232337</v>
      </c>
      <c r="N27" s="90">
        <f ca="1">'Financial calcs'!R571</f>
        <v>38458.55709132761</v>
      </c>
      <c r="O27" s="90">
        <f ca="1">'Financial calcs'!S571</f>
        <v>40350.631075075537</v>
      </c>
      <c r="P27" s="90">
        <f ca="1">'Financial calcs'!T571</f>
        <v>40854.753436148312</v>
      </c>
      <c r="Q27" s="90">
        <f ca="1">'Financial calcs'!U571</f>
        <v>43106.036439629723</v>
      </c>
      <c r="R27" s="90">
        <f ca="1">'Financial calcs'!V571</f>
        <v>43632.464043901324</v>
      </c>
      <c r="S27" s="90">
        <f ca="1">'Financial calcs'!W571</f>
        <v>45964.970607733587</v>
      </c>
      <c r="T27" s="90">
        <f ca="1">'Financial calcs'!X571</f>
        <v>46515.285257571944</v>
      </c>
      <c r="U27" s="90">
        <f ca="1">'Financial calcs'!Y571</f>
        <v>48932.10041964204</v>
      </c>
      <c r="V27" s="90">
        <f ca="1">'Financial calcs'!Z571</f>
        <v>49828.284480615817</v>
      </c>
      <c r="W27" s="90">
        <f ca="1">'Financial calcs'!AA571</f>
        <v>52012.334103826281</v>
      </c>
      <c r="X27" s="90">
        <f ca="1">'Financial calcs'!AB571</f>
        <v>52615.578445147919</v>
      </c>
      <c r="Y27" s="90">
        <f ca="1">'Financial calcs'!AC571</f>
        <v>55210.834794711918</v>
      </c>
      <c r="Z27" s="90">
        <f ca="1">'Financial calcs'!AD571</f>
        <v>55843.342784841647</v>
      </c>
      <c r="AA27" s="90">
        <f ca="1">'Financial calcs'!AE571</f>
        <v>58533.03483734226</v>
      </c>
      <c r="AB27" s="90">
        <f ca="1">'Financial calcs'!AF571</f>
        <v>59196.831060154458</v>
      </c>
      <c r="AC27" s="90">
        <f ca="1">'Financial calcs'!AG571</f>
        <v>61984.650925579328</v>
      </c>
      <c r="AD27" s="90">
        <f ca="1">'Financial calcs'!AH571</f>
        <v>63045.636612050621</v>
      </c>
      <c r="AE27" s="90">
        <f ca="1">'Financial calcs'!AI571</f>
        <v>58738.247421368949</v>
      </c>
      <c r="AF27" s="90">
        <f ca="1">'Financial calcs'!AJ571</f>
        <v>54690.706571827679</v>
      </c>
      <c r="AG27" s="90">
        <f ca="1">'Financial calcs'!AK571</f>
        <v>87747.93014980646</v>
      </c>
      <c r="AH27" s="90">
        <f ca="1">'Financial calcs'!AL571</f>
        <v>93010.480552691108</v>
      </c>
      <c r="AI27" s="90">
        <f ca="1">'Financial calcs'!AM571</f>
        <v>95268.285610256877</v>
      </c>
      <c r="AJ27" s="90">
        <f ca="1">'Financial calcs'!AN571</f>
        <v>95206.767743432472</v>
      </c>
      <c r="AK27" s="90">
        <f ca="1">'Financial calcs'!AO571</f>
        <v>97528.385264731391</v>
      </c>
      <c r="AL27" s="90">
        <f ca="1">'Financial calcs'!AP571</f>
        <v>97869.670006325265</v>
      </c>
      <c r="AM27" s="90">
        <f ca="1">'Financial calcs'!AQ571</f>
        <v>99844.987410567774</v>
      </c>
      <c r="AN27" s="90">
        <f ca="1">'Financial calcs'!AR571</f>
        <v>99765.436343714959</v>
      </c>
      <c r="AO27" s="90">
        <f ca="1">'Financial calcs'!AS571</f>
        <v>102219.50461005005</v>
      </c>
      <c r="AP27" s="90">
        <f ca="1">'Financial calcs'!AT571</f>
        <v>102130.5974292319</v>
      </c>
      <c r="AQ27" s="90">
        <f ca="1">'Financial calcs'!AU571</f>
        <v>104675.40395892279</v>
      </c>
      <c r="AR27" s="90">
        <f ca="1">'Financial calcs'!AV571</f>
        <v>0</v>
      </c>
      <c r="AS27" s="90">
        <f ca="1">'Financial calcs'!AW571</f>
        <v>0</v>
      </c>
      <c r="AT27" s="90">
        <f ca="1">'Financial calcs'!AX571</f>
        <v>0</v>
      </c>
      <c r="AU27" s="90">
        <f ca="1">'Financial calcs'!AY571</f>
        <v>0</v>
      </c>
      <c r="AV27" s="90">
        <f ca="1">'Financial calcs'!AZ571</f>
        <v>0</v>
      </c>
      <c r="AW27" s="90">
        <f ca="1">'Financial calcs'!BA571</f>
        <v>0</v>
      </c>
      <c r="AX27" s="90">
        <f ca="1">'Financial calcs'!BB571</f>
        <v>0</v>
      </c>
      <c r="AY27" s="90">
        <f ca="1">'Financial calcs'!BC571</f>
        <v>0</v>
      </c>
      <c r="AZ27" s="90">
        <f ca="1">'Financial calcs'!BD571</f>
        <v>0</v>
      </c>
      <c r="BA27" s="90">
        <f ca="1">'Financial calcs'!BE571</f>
        <v>0</v>
      </c>
      <c r="BB27" s="90">
        <f ca="1">'Financial calcs'!BF571</f>
        <v>0</v>
      </c>
      <c r="BC27" s="90">
        <f ca="1">'Financial calcs'!BG571</f>
        <v>0</v>
      </c>
      <c r="BD27" s="90">
        <f ca="1">'Financial calcs'!BH571</f>
        <v>0</v>
      </c>
      <c r="BE27" s="90">
        <f ca="1">'Financial calcs'!BI571</f>
        <v>0</v>
      </c>
      <c r="BF27" s="90">
        <f ca="1">'Financial calcs'!BJ571</f>
        <v>0</v>
      </c>
      <c r="BG27" s="90">
        <f ca="1">'Financial calcs'!BK571</f>
        <v>0</v>
      </c>
      <c r="BH27" s="90">
        <f ca="1">'Financial calcs'!BL571</f>
        <v>0</v>
      </c>
      <c r="BI27" s="90">
        <f ca="1">'Financial calcs'!BM571</f>
        <v>0</v>
      </c>
      <c r="BJ27" s="90">
        <f ca="1">'Financial calcs'!BN571</f>
        <v>0</v>
      </c>
      <c r="BK27" s="90">
        <f ca="1">'Financial calcs'!BO571</f>
        <v>0</v>
      </c>
      <c r="BL27" s="90">
        <f ca="1">'Financial calcs'!BP571</f>
        <v>0</v>
      </c>
      <c r="BM27" s="90">
        <f ca="1">'Financial calcs'!BQ571</f>
        <v>0</v>
      </c>
      <c r="BN27" s="90">
        <f ca="1">'Financial calcs'!BR571</f>
        <v>0</v>
      </c>
      <c r="BO27" s="90">
        <f ca="1">'Financial calcs'!BS571</f>
        <v>0</v>
      </c>
      <c r="BP27" s="90">
        <f ca="1">'Financial calcs'!BT571</f>
        <v>0</v>
      </c>
      <c r="BQ27" s="90">
        <f ca="1">'Financial calcs'!BU571</f>
        <v>0</v>
      </c>
      <c r="BR27" s="90">
        <f ca="1">'Financial calcs'!BV571</f>
        <v>0</v>
      </c>
      <c r="BS27" s="90">
        <f ca="1">'Financial calcs'!BW571</f>
        <v>0</v>
      </c>
      <c r="BT27" s="90">
        <f ca="1">'Financial calcs'!BX571</f>
        <v>0</v>
      </c>
      <c r="BU27" s="90">
        <f ca="1">'Financial calcs'!BY571</f>
        <v>0</v>
      </c>
      <c r="BV27" s="90">
        <f ca="1">'Financial calcs'!BZ571</f>
        <v>0</v>
      </c>
      <c r="BW27" s="90">
        <f ca="1">'Financial calcs'!CA571</f>
        <v>0</v>
      </c>
      <c r="BX27" s="90">
        <f ca="1">'Financial calcs'!CB571</f>
        <v>0</v>
      </c>
      <c r="BY27" s="90">
        <f ca="1">'Financial calcs'!CC571</f>
        <v>0</v>
      </c>
      <c r="BZ27" s="90">
        <f ca="1">'Financial calcs'!CD571</f>
        <v>0</v>
      </c>
      <c r="CA27" s="90">
        <f ca="1">'Financial calcs'!CE571</f>
        <v>0</v>
      </c>
      <c r="CB27" s="90">
        <f ca="1">'Financial calcs'!CF571</f>
        <v>0</v>
      </c>
      <c r="CC27" s="90">
        <f ca="1">'Financial calcs'!CG571</f>
        <v>0</v>
      </c>
    </row>
    <row r="29" spans="1:112" ht="14.45" x14ac:dyDescent="0.3">
      <c r="A29" s="66" t="s">
        <v>754</v>
      </c>
      <c r="B29" s="66">
        <f t="shared" ref="B29:AH29" si="6">B25</f>
        <v>1</v>
      </c>
      <c r="C29" s="66">
        <f t="shared" si="6"/>
        <v>1</v>
      </c>
      <c r="D29" s="66">
        <f t="shared" si="6"/>
        <v>1</v>
      </c>
      <c r="E29" s="66">
        <f t="shared" si="6"/>
        <v>1</v>
      </c>
      <c r="F29" s="66">
        <f t="shared" si="6"/>
        <v>1</v>
      </c>
      <c r="G29" s="66">
        <f t="shared" si="6"/>
        <v>1</v>
      </c>
      <c r="H29" s="66">
        <f t="shared" si="6"/>
        <v>1</v>
      </c>
      <c r="I29" s="66">
        <f t="shared" si="6"/>
        <v>1</v>
      </c>
      <c r="J29" s="66">
        <f t="shared" si="6"/>
        <v>1</v>
      </c>
      <c r="K29" s="66">
        <f t="shared" si="6"/>
        <v>1</v>
      </c>
      <c r="L29" s="66">
        <f t="shared" si="6"/>
        <v>1</v>
      </c>
      <c r="M29" s="66">
        <f t="shared" si="6"/>
        <v>1</v>
      </c>
      <c r="N29" s="66">
        <f t="shared" si="6"/>
        <v>1</v>
      </c>
      <c r="O29" s="66">
        <f t="shared" si="6"/>
        <v>1</v>
      </c>
      <c r="P29" s="66">
        <f t="shared" si="6"/>
        <v>1</v>
      </c>
      <c r="Q29" s="66">
        <f t="shared" si="6"/>
        <v>1</v>
      </c>
      <c r="R29" s="66">
        <f t="shared" si="6"/>
        <v>1</v>
      </c>
      <c r="S29" s="66">
        <f t="shared" si="6"/>
        <v>1</v>
      </c>
      <c r="T29" s="66">
        <f t="shared" si="6"/>
        <v>1</v>
      </c>
      <c r="U29" s="66">
        <f t="shared" si="6"/>
        <v>1</v>
      </c>
      <c r="V29" s="66">
        <f t="shared" si="6"/>
        <v>1</v>
      </c>
      <c r="W29" s="66">
        <f t="shared" si="6"/>
        <v>1</v>
      </c>
      <c r="X29" s="66">
        <f t="shared" si="6"/>
        <v>1</v>
      </c>
      <c r="Y29" s="66">
        <f t="shared" si="6"/>
        <v>1</v>
      </c>
      <c r="Z29" s="66">
        <f t="shared" si="6"/>
        <v>1</v>
      </c>
      <c r="AA29" s="66">
        <f t="shared" si="6"/>
        <v>1</v>
      </c>
      <c r="AB29" s="66">
        <f t="shared" si="6"/>
        <v>1</v>
      </c>
      <c r="AC29" s="66">
        <f t="shared" si="6"/>
        <v>1</v>
      </c>
      <c r="AD29" s="66">
        <f t="shared" si="6"/>
        <v>1</v>
      </c>
      <c r="AE29" s="66">
        <f t="shared" si="6"/>
        <v>1</v>
      </c>
      <c r="AF29" s="66">
        <f t="shared" si="6"/>
        <v>1</v>
      </c>
      <c r="AG29" s="66">
        <f t="shared" si="6"/>
        <v>1</v>
      </c>
      <c r="AH29" s="66">
        <f t="shared" si="6"/>
        <v>1</v>
      </c>
      <c r="AI29" s="66">
        <f t="shared" ref="AI29:BN29" si="7">AI25</f>
        <v>1</v>
      </c>
      <c r="AJ29" s="66">
        <f t="shared" si="7"/>
        <v>1</v>
      </c>
      <c r="AK29" s="66">
        <f t="shared" si="7"/>
        <v>1</v>
      </c>
      <c r="AL29" s="66">
        <f t="shared" si="7"/>
        <v>1</v>
      </c>
      <c r="AM29" s="66">
        <f t="shared" si="7"/>
        <v>1</v>
      </c>
      <c r="AN29" s="66">
        <f t="shared" si="7"/>
        <v>1</v>
      </c>
      <c r="AO29" s="66">
        <f t="shared" si="7"/>
        <v>1</v>
      </c>
      <c r="AP29" s="66">
        <f t="shared" si="7"/>
        <v>1</v>
      </c>
      <c r="AQ29" s="66">
        <f t="shared" si="7"/>
        <v>1</v>
      </c>
      <c r="AR29" s="66">
        <f t="shared" si="7"/>
        <v>1</v>
      </c>
      <c r="AS29" s="66">
        <f t="shared" si="7"/>
        <v>1</v>
      </c>
      <c r="AT29" s="66">
        <f t="shared" si="7"/>
        <v>0</v>
      </c>
      <c r="AU29" s="66">
        <f t="shared" si="7"/>
        <v>0</v>
      </c>
      <c r="AV29" s="66">
        <f t="shared" si="7"/>
        <v>0</v>
      </c>
      <c r="AW29" s="66">
        <f t="shared" si="7"/>
        <v>0</v>
      </c>
      <c r="AX29" s="66">
        <f t="shared" si="7"/>
        <v>0</v>
      </c>
      <c r="AY29" s="66">
        <f t="shared" si="7"/>
        <v>0</v>
      </c>
      <c r="AZ29" s="66">
        <f t="shared" si="7"/>
        <v>0</v>
      </c>
      <c r="BA29" s="66">
        <f t="shared" si="7"/>
        <v>0</v>
      </c>
      <c r="BB29" s="66">
        <f t="shared" si="7"/>
        <v>0</v>
      </c>
      <c r="BC29" s="66">
        <f t="shared" si="7"/>
        <v>0</v>
      </c>
      <c r="BD29" s="66">
        <f t="shared" si="7"/>
        <v>0</v>
      </c>
      <c r="BE29" s="66">
        <f t="shared" si="7"/>
        <v>0</v>
      </c>
      <c r="BF29" s="66">
        <f t="shared" si="7"/>
        <v>0</v>
      </c>
      <c r="BG29" s="66">
        <f t="shared" si="7"/>
        <v>0</v>
      </c>
      <c r="BH29" s="66">
        <f t="shared" si="7"/>
        <v>0</v>
      </c>
      <c r="BI29" s="66">
        <f t="shared" si="7"/>
        <v>0</v>
      </c>
      <c r="BJ29" s="66">
        <f t="shared" si="7"/>
        <v>0</v>
      </c>
      <c r="BK29" s="66">
        <f t="shared" si="7"/>
        <v>0</v>
      </c>
      <c r="BL29" s="66">
        <f t="shared" si="7"/>
        <v>0</v>
      </c>
      <c r="BM29" s="66">
        <f t="shared" si="7"/>
        <v>0</v>
      </c>
      <c r="BN29" s="66">
        <f t="shared" si="7"/>
        <v>0</v>
      </c>
      <c r="BO29" s="66">
        <f t="shared" ref="BO29:CC29" si="8">BO25</f>
        <v>0</v>
      </c>
      <c r="BP29" s="66">
        <f t="shared" si="8"/>
        <v>0</v>
      </c>
      <c r="BQ29" s="66">
        <f t="shared" si="8"/>
        <v>0</v>
      </c>
      <c r="BR29" s="66">
        <f t="shared" si="8"/>
        <v>0</v>
      </c>
      <c r="BS29" s="66">
        <f t="shared" si="8"/>
        <v>0</v>
      </c>
      <c r="BT29" s="66">
        <f t="shared" si="8"/>
        <v>0</v>
      </c>
      <c r="BU29" s="66">
        <f t="shared" si="8"/>
        <v>0</v>
      </c>
      <c r="BV29" s="66">
        <f t="shared" si="8"/>
        <v>0</v>
      </c>
      <c r="BW29" s="66">
        <f t="shared" si="8"/>
        <v>0</v>
      </c>
      <c r="BX29" s="66">
        <f t="shared" si="8"/>
        <v>0</v>
      </c>
      <c r="BY29" s="66">
        <f t="shared" si="8"/>
        <v>0</v>
      </c>
      <c r="BZ29" s="66">
        <f t="shared" si="8"/>
        <v>0</v>
      </c>
      <c r="CA29" s="66">
        <f t="shared" si="8"/>
        <v>0</v>
      </c>
      <c r="CB29" s="66">
        <f t="shared" si="8"/>
        <v>0</v>
      </c>
      <c r="CC29" s="66">
        <f t="shared" si="8"/>
        <v>0</v>
      </c>
    </row>
    <row r="30" spans="1:112" ht="14.45" x14ac:dyDescent="0.3">
      <c r="A30" s="66" t="s">
        <v>609</v>
      </c>
      <c r="B30" s="79">
        <f>'Financial calcs'!F569</f>
        <v>41820</v>
      </c>
      <c r="C30" s="79">
        <f>'Financial calcs'!G569</f>
        <v>42004</v>
      </c>
      <c r="D30" s="79">
        <f>'Financial calcs'!H569</f>
        <v>42185</v>
      </c>
      <c r="E30" s="79">
        <f>'Financial calcs'!I569</f>
        <v>42369</v>
      </c>
      <c r="F30" s="79">
        <f>'Financial calcs'!J569</f>
        <v>42551</v>
      </c>
      <c r="G30" s="79">
        <f>'Financial calcs'!K569</f>
        <v>42735</v>
      </c>
      <c r="H30" s="79">
        <f>'Financial calcs'!L569</f>
        <v>42916</v>
      </c>
      <c r="I30" s="79">
        <f>'Financial calcs'!M569</f>
        <v>43100</v>
      </c>
      <c r="J30" s="79">
        <f>'Financial calcs'!N569</f>
        <v>43281</v>
      </c>
      <c r="K30" s="79">
        <f>'Financial calcs'!O569</f>
        <v>43465</v>
      </c>
      <c r="L30" s="79">
        <f>'Financial calcs'!P569</f>
        <v>43646</v>
      </c>
      <c r="M30" s="79">
        <f>'Financial calcs'!Q569</f>
        <v>43830</v>
      </c>
      <c r="N30" s="79">
        <f>'Financial calcs'!R569</f>
        <v>44012</v>
      </c>
      <c r="O30" s="79">
        <f>'Financial calcs'!S569</f>
        <v>44196</v>
      </c>
      <c r="P30" s="79">
        <f>'Financial calcs'!T569</f>
        <v>44377</v>
      </c>
      <c r="Q30" s="79">
        <f>'Financial calcs'!U569</f>
        <v>44561</v>
      </c>
      <c r="R30" s="79">
        <f>'Financial calcs'!V569</f>
        <v>44742</v>
      </c>
      <c r="S30" s="79">
        <f>'Financial calcs'!W569</f>
        <v>44926</v>
      </c>
      <c r="T30" s="79">
        <f>'Financial calcs'!X569</f>
        <v>45107</v>
      </c>
      <c r="U30" s="79">
        <f>'Financial calcs'!Y569</f>
        <v>45291</v>
      </c>
      <c r="V30" s="79">
        <f>'Financial calcs'!Z569</f>
        <v>45473</v>
      </c>
      <c r="W30" s="79">
        <f>'Financial calcs'!AA569</f>
        <v>45657</v>
      </c>
      <c r="X30" s="79">
        <f>'Financial calcs'!AB569</f>
        <v>45838</v>
      </c>
      <c r="Y30" s="79">
        <f>'Financial calcs'!AC569</f>
        <v>46022</v>
      </c>
      <c r="Z30" s="79">
        <f>'Financial calcs'!AD569</f>
        <v>46203</v>
      </c>
      <c r="AA30" s="79">
        <f>'Financial calcs'!AE569</f>
        <v>46387</v>
      </c>
      <c r="AB30" s="79">
        <f>'Financial calcs'!AF569</f>
        <v>46568</v>
      </c>
      <c r="AC30" s="79">
        <f>'Financial calcs'!AG569</f>
        <v>46752</v>
      </c>
      <c r="AD30" s="79">
        <f>'Financial calcs'!AH569</f>
        <v>46934</v>
      </c>
      <c r="AE30" s="79">
        <f>'Financial calcs'!AI569</f>
        <v>47118</v>
      </c>
      <c r="AF30" s="79">
        <f>'Financial calcs'!AJ569</f>
        <v>47299</v>
      </c>
      <c r="AG30" s="79">
        <f>'Financial calcs'!AK569</f>
        <v>47483</v>
      </c>
      <c r="AH30" s="79">
        <f>'Financial calcs'!AL569</f>
        <v>47664</v>
      </c>
      <c r="AI30" s="79">
        <f>'Financial calcs'!AM569</f>
        <v>47848</v>
      </c>
      <c r="AJ30" s="79">
        <f>'Financial calcs'!AN569</f>
        <v>48029</v>
      </c>
      <c r="AK30" s="79">
        <f>'Financial calcs'!AO569</f>
        <v>48213</v>
      </c>
      <c r="AL30" s="79">
        <f>'Financial calcs'!AP569</f>
        <v>48395</v>
      </c>
      <c r="AM30" s="79">
        <f>'Financial calcs'!AQ569</f>
        <v>48579</v>
      </c>
      <c r="AN30" s="79">
        <f>'Financial calcs'!AR569</f>
        <v>48760</v>
      </c>
      <c r="AO30" s="79">
        <f>'Financial calcs'!AS569</f>
        <v>48944</v>
      </c>
      <c r="AP30" s="79">
        <f>'Financial calcs'!AT569</f>
        <v>49125</v>
      </c>
      <c r="AQ30" s="79">
        <f>'Financial calcs'!AU569</f>
        <v>49309</v>
      </c>
      <c r="AR30" s="79">
        <f>'Financial calcs'!AV569</f>
        <v>49490</v>
      </c>
      <c r="AS30" s="79">
        <f>'Financial calcs'!AW569</f>
        <v>49674</v>
      </c>
      <c r="AT30" s="79" t="str">
        <f>'Financial calcs'!AX569</f>
        <v/>
      </c>
      <c r="AU30" s="79" t="str">
        <f>'Financial calcs'!AY569</f>
        <v/>
      </c>
      <c r="AV30" s="79" t="str">
        <f>'Financial calcs'!AZ569</f>
        <v/>
      </c>
      <c r="AW30" s="79" t="str">
        <f>'Financial calcs'!BA569</f>
        <v/>
      </c>
      <c r="AX30" s="79" t="str">
        <f>'Financial calcs'!BB569</f>
        <v/>
      </c>
      <c r="AY30" s="79" t="str">
        <f>'Financial calcs'!BC569</f>
        <v/>
      </c>
      <c r="AZ30" s="79" t="str">
        <f>'Financial calcs'!BD569</f>
        <v/>
      </c>
      <c r="BA30" s="79" t="str">
        <f>'Financial calcs'!BE569</f>
        <v/>
      </c>
      <c r="BB30" s="79" t="str">
        <f>'Financial calcs'!BF569</f>
        <v/>
      </c>
      <c r="BC30" s="79" t="str">
        <f>'Financial calcs'!BG569</f>
        <v/>
      </c>
      <c r="BD30" s="79" t="str">
        <f>'Financial calcs'!BH569</f>
        <v/>
      </c>
      <c r="BE30" s="79" t="str">
        <f>'Financial calcs'!BI569</f>
        <v/>
      </c>
      <c r="BF30" s="79" t="str">
        <f>'Financial calcs'!BJ569</f>
        <v/>
      </c>
      <c r="BG30" s="79" t="str">
        <f>'Financial calcs'!BK569</f>
        <v/>
      </c>
      <c r="BH30" s="79" t="str">
        <f>'Financial calcs'!BL569</f>
        <v/>
      </c>
      <c r="BI30" s="79" t="str">
        <f>'Financial calcs'!BM569</f>
        <v/>
      </c>
      <c r="BJ30" s="79" t="str">
        <f>'Financial calcs'!BN569</f>
        <v/>
      </c>
      <c r="BK30" s="79" t="str">
        <f>'Financial calcs'!BO569</f>
        <v/>
      </c>
      <c r="BL30" s="79" t="str">
        <f>'Financial calcs'!BP569</f>
        <v/>
      </c>
      <c r="BM30" s="79" t="str">
        <f>'Financial calcs'!BQ569</f>
        <v/>
      </c>
      <c r="BN30" s="79" t="str">
        <f>'Financial calcs'!BR569</f>
        <v/>
      </c>
      <c r="BO30" s="79" t="str">
        <f>'Financial calcs'!BS569</f>
        <v/>
      </c>
      <c r="BP30" s="79" t="str">
        <f>'Financial calcs'!BT569</f>
        <v/>
      </c>
      <c r="BQ30" s="79" t="str">
        <f>'Financial calcs'!BU569</f>
        <v/>
      </c>
      <c r="BR30" s="79" t="str">
        <f>'Financial calcs'!BV569</f>
        <v/>
      </c>
      <c r="BS30" s="79" t="str">
        <f>'Financial calcs'!BW569</f>
        <v/>
      </c>
      <c r="BT30" s="79" t="str">
        <f>'Financial calcs'!BX569</f>
        <v/>
      </c>
      <c r="BU30" s="79" t="str">
        <f>'Financial calcs'!BY569</f>
        <v/>
      </c>
      <c r="BV30" s="79" t="str">
        <f>'Financial calcs'!BZ569</f>
        <v/>
      </c>
      <c r="BW30" s="79" t="str">
        <f>'Financial calcs'!CA569</f>
        <v/>
      </c>
      <c r="BX30" s="79" t="str">
        <f>'Financial calcs'!CB569</f>
        <v/>
      </c>
      <c r="BY30" s="79" t="str">
        <f>'Financial calcs'!CC569</f>
        <v/>
      </c>
      <c r="BZ30" s="79" t="str">
        <f>'Financial calcs'!CD569</f>
        <v/>
      </c>
      <c r="CA30" s="79" t="str">
        <f>'Financial calcs'!CE569</f>
        <v/>
      </c>
      <c r="CB30" s="79" t="str">
        <f>'Financial calcs'!CF569</f>
        <v/>
      </c>
      <c r="CC30" s="79" t="str">
        <f>'Financial calcs'!CG569</f>
        <v/>
      </c>
    </row>
    <row r="31" spans="1:112" ht="14.45" x14ac:dyDescent="0.3">
      <c r="A31" s="90" t="str">
        <f>'Financial calcs'!E570</f>
        <v>Cumulative equity returns</v>
      </c>
      <c r="B31" s="90">
        <f ca="1">'Financial calcs'!F570</f>
        <v>-92895.927488803398</v>
      </c>
      <c r="C31" s="90">
        <f ca="1">'Financial calcs'!G570</f>
        <v>-229388.33592630341</v>
      </c>
      <c r="D31" s="90">
        <f ca="1">'Financial calcs'!H570</f>
        <v>-228030.71353937089</v>
      </c>
      <c r="E31" s="90">
        <f ca="1">'Financial calcs'!I570</f>
        <v>-225569.41570013299</v>
      </c>
      <c r="F31" s="90">
        <f ca="1">'Financial calcs'!J570</f>
        <v>-222489.54154636746</v>
      </c>
      <c r="G31" s="90">
        <f ca="1">'Financial calcs'!K570</f>
        <v>-218366.00341200185</v>
      </c>
      <c r="H31" s="90">
        <f ca="1">'Financial calcs'!L570</f>
        <v>-213710.51061006554</v>
      </c>
      <c r="I31" s="90">
        <f ca="1">'Financial calcs'!M570</f>
        <v>-207857.28840807008</v>
      </c>
      <c r="J31" s="90">
        <f ca="1">'Financial calcs'!N570</f>
        <v>-174749.23823116344</v>
      </c>
      <c r="K31" s="90">
        <f ca="1">'Financial calcs'!O570</f>
        <v>-139616.36784185917</v>
      </c>
      <c r="L31" s="90">
        <f ca="1">'Financial calcs'!P570</f>
        <v>-104019.61520314672</v>
      </c>
      <c r="M31" s="90">
        <f ca="1">'Financial calcs'!Q570</f>
        <v>-66325.298915914376</v>
      </c>
      <c r="N31" s="90">
        <f ca="1">'Financial calcs'!R570</f>
        <v>-27866.741824586767</v>
      </c>
      <c r="O31" s="90">
        <f ca="1">'Financial calcs'!S570</f>
        <v>12483.88925048877</v>
      </c>
      <c r="P31" s="90">
        <f ca="1">'Financial calcs'!T570</f>
        <v>53338.642686637082</v>
      </c>
      <c r="Q31" s="90">
        <f ca="1">'Financial calcs'!U570</f>
        <v>96444.679126266798</v>
      </c>
      <c r="R31" s="90">
        <f ca="1">'Financial calcs'!V570</f>
        <v>140077.14317016813</v>
      </c>
      <c r="S31" s="90">
        <f ca="1">'Financial calcs'!W570</f>
        <v>186042.11377790172</v>
      </c>
      <c r="T31" s="90">
        <f ca="1">'Financial calcs'!X570</f>
        <v>232557.39903547365</v>
      </c>
      <c r="U31" s="90">
        <f ca="1">'Financial calcs'!Y570</f>
        <v>281489.4994551157</v>
      </c>
      <c r="V31" s="90">
        <f ca="1">'Financial calcs'!Z570</f>
        <v>331317.78393573151</v>
      </c>
      <c r="W31" s="90">
        <f ca="1">'Financial calcs'!AA570</f>
        <v>383330.11803955777</v>
      </c>
      <c r="X31" s="90">
        <f ca="1">'Financial calcs'!AB570</f>
        <v>435945.69648470567</v>
      </c>
      <c r="Y31" s="90">
        <f ca="1">'Financial calcs'!AC570</f>
        <v>491156.53127941757</v>
      </c>
      <c r="Z31" s="90">
        <f ca="1">'Financial calcs'!AD570</f>
        <v>546999.87406425923</v>
      </c>
      <c r="AA31" s="90">
        <f ca="1">'Financial calcs'!AE570</f>
        <v>605532.90890160145</v>
      </c>
      <c r="AB31" s="90">
        <f ca="1">'Financial calcs'!AF570</f>
        <v>664729.73996175593</v>
      </c>
      <c r="AC31" s="90">
        <f ca="1">'Financial calcs'!AG570</f>
        <v>726714.39088733529</v>
      </c>
      <c r="AD31" s="90">
        <f ca="1">'Financial calcs'!AH570</f>
        <v>789760.02749938588</v>
      </c>
      <c r="AE31" s="90">
        <f ca="1">'Financial calcs'!AI570</f>
        <v>848498.27492075483</v>
      </c>
      <c r="AF31" s="90">
        <f ca="1">'Financial calcs'!AJ570</f>
        <v>903188.98149258248</v>
      </c>
      <c r="AG31" s="90">
        <f ca="1">'Financial calcs'!AK570</f>
        <v>990936.91164238891</v>
      </c>
      <c r="AH31" s="90">
        <f ca="1">'Financial calcs'!AL570</f>
        <v>1083947.3921950799</v>
      </c>
      <c r="AI31" s="90">
        <f ca="1">'Financial calcs'!AM570</f>
        <v>1179215.6778053369</v>
      </c>
      <c r="AJ31" s="90">
        <f ca="1">'Financial calcs'!AN570</f>
        <v>1274422.4455487693</v>
      </c>
      <c r="AK31" s="90">
        <f ca="1">'Financial calcs'!AO570</f>
        <v>1371950.8308135008</v>
      </c>
      <c r="AL31" s="90">
        <f ca="1">'Financial calcs'!AP570</f>
        <v>1469820.500819826</v>
      </c>
      <c r="AM31" s="90">
        <f ca="1">'Financial calcs'!AQ570</f>
        <v>1569665.4882303937</v>
      </c>
      <c r="AN31" s="90">
        <f ca="1">'Financial calcs'!AR570</f>
        <v>1669430.9245741088</v>
      </c>
      <c r="AO31" s="90">
        <f ca="1">'Financial calcs'!AS570</f>
        <v>1771650.4291841588</v>
      </c>
      <c r="AP31" s="90">
        <f ca="1">'Financial calcs'!AT570</f>
        <v>1873781.0266133908</v>
      </c>
      <c r="AQ31" s="90">
        <f ca="1">'Financial calcs'!AU570</f>
        <v>1978456.4305723135</v>
      </c>
      <c r="AR31" s="90">
        <f ca="1">'Financial calcs'!AV570</f>
        <v>0</v>
      </c>
      <c r="AS31" s="90">
        <f ca="1">'Financial calcs'!AW570</f>
        <v>0</v>
      </c>
      <c r="AT31" s="90">
        <f ca="1">'Financial calcs'!AX570</f>
        <v>0</v>
      </c>
      <c r="AU31" s="90">
        <f ca="1">'Financial calcs'!AY570</f>
        <v>0</v>
      </c>
      <c r="AV31" s="90">
        <f ca="1">'Financial calcs'!AZ570</f>
        <v>0</v>
      </c>
      <c r="AW31" s="90">
        <f ca="1">'Financial calcs'!BA570</f>
        <v>0</v>
      </c>
      <c r="AX31" s="90">
        <f ca="1">'Financial calcs'!BB570</f>
        <v>0</v>
      </c>
      <c r="AY31" s="90">
        <f ca="1">'Financial calcs'!BC570</f>
        <v>0</v>
      </c>
      <c r="AZ31" s="90">
        <f ca="1">'Financial calcs'!BD570</f>
        <v>0</v>
      </c>
      <c r="BA31" s="90">
        <f ca="1">'Financial calcs'!BE570</f>
        <v>0</v>
      </c>
      <c r="BB31" s="90">
        <f ca="1">'Financial calcs'!BF570</f>
        <v>0</v>
      </c>
      <c r="BC31" s="90">
        <f ca="1">'Financial calcs'!BG570</f>
        <v>0</v>
      </c>
      <c r="BD31" s="90">
        <f ca="1">'Financial calcs'!BH570</f>
        <v>0</v>
      </c>
      <c r="BE31" s="90">
        <f ca="1">'Financial calcs'!BI570</f>
        <v>0</v>
      </c>
      <c r="BF31" s="90">
        <f ca="1">'Financial calcs'!BJ570</f>
        <v>0</v>
      </c>
      <c r="BG31" s="90">
        <f ca="1">'Financial calcs'!BK570</f>
        <v>0</v>
      </c>
      <c r="BH31" s="90">
        <f ca="1">'Financial calcs'!BL570</f>
        <v>0</v>
      </c>
      <c r="BI31" s="90">
        <f ca="1">'Financial calcs'!BM570</f>
        <v>0</v>
      </c>
      <c r="BJ31" s="90">
        <f ca="1">'Financial calcs'!BN570</f>
        <v>0</v>
      </c>
      <c r="BK31" s="90">
        <f ca="1">'Financial calcs'!BO570</f>
        <v>0</v>
      </c>
      <c r="BL31" s="90">
        <f ca="1">'Financial calcs'!BP570</f>
        <v>0</v>
      </c>
      <c r="BM31" s="90">
        <f ca="1">'Financial calcs'!BQ570</f>
        <v>0</v>
      </c>
      <c r="BN31" s="90">
        <f ca="1">'Financial calcs'!BR570</f>
        <v>0</v>
      </c>
      <c r="BO31" s="90">
        <f ca="1">'Financial calcs'!BS570</f>
        <v>0</v>
      </c>
      <c r="BP31" s="90">
        <f ca="1">'Financial calcs'!BT570</f>
        <v>0</v>
      </c>
      <c r="BQ31" s="90">
        <f ca="1">'Financial calcs'!BU570</f>
        <v>0</v>
      </c>
      <c r="BR31" s="90">
        <f ca="1">'Financial calcs'!BV570</f>
        <v>0</v>
      </c>
      <c r="BS31" s="90">
        <f ca="1">'Financial calcs'!BW570</f>
        <v>0</v>
      </c>
      <c r="BT31" s="90">
        <f ca="1">'Financial calcs'!BX570</f>
        <v>0</v>
      </c>
      <c r="BU31" s="90">
        <f ca="1">'Financial calcs'!BY570</f>
        <v>0</v>
      </c>
      <c r="BV31" s="90">
        <f ca="1">'Financial calcs'!BZ570</f>
        <v>0</v>
      </c>
      <c r="BW31" s="90">
        <f ca="1">'Financial calcs'!CA570</f>
        <v>0</v>
      </c>
      <c r="BX31" s="90">
        <f ca="1">'Financial calcs'!CB570</f>
        <v>0</v>
      </c>
      <c r="BY31" s="90">
        <f ca="1">'Financial calcs'!CC570</f>
        <v>0</v>
      </c>
      <c r="BZ31" s="90">
        <f ca="1">'Financial calcs'!CD570</f>
        <v>0</v>
      </c>
      <c r="CA31" s="90">
        <f ca="1">'Financial calcs'!CE570</f>
        <v>0</v>
      </c>
      <c r="CB31" s="90">
        <f ca="1">'Financial calcs'!CF570</f>
        <v>0</v>
      </c>
      <c r="CC31" s="90">
        <f ca="1">'Financial calcs'!CG570</f>
        <v>0</v>
      </c>
    </row>
    <row r="33" spans="1:81" ht="14.45" x14ac:dyDescent="0.3">
      <c r="A33" s="66" t="s">
        <v>754</v>
      </c>
      <c r="B33" s="66">
        <f t="shared" ref="B33:BM33" si="9">B29</f>
        <v>1</v>
      </c>
      <c r="C33" s="66">
        <f t="shared" si="9"/>
        <v>1</v>
      </c>
      <c r="D33" s="66">
        <f t="shared" si="9"/>
        <v>1</v>
      </c>
      <c r="E33" s="66">
        <f t="shared" si="9"/>
        <v>1</v>
      </c>
      <c r="F33" s="66">
        <f t="shared" si="9"/>
        <v>1</v>
      </c>
      <c r="G33" s="66">
        <f t="shared" si="9"/>
        <v>1</v>
      </c>
      <c r="H33" s="66">
        <f t="shared" si="9"/>
        <v>1</v>
      </c>
      <c r="I33" s="66">
        <f t="shared" si="9"/>
        <v>1</v>
      </c>
      <c r="J33" s="66">
        <f t="shared" si="9"/>
        <v>1</v>
      </c>
      <c r="K33" s="66">
        <f t="shared" si="9"/>
        <v>1</v>
      </c>
      <c r="L33" s="66">
        <f t="shared" si="9"/>
        <v>1</v>
      </c>
      <c r="M33" s="66">
        <f t="shared" si="9"/>
        <v>1</v>
      </c>
      <c r="N33" s="66">
        <f t="shared" si="9"/>
        <v>1</v>
      </c>
      <c r="O33" s="66">
        <f t="shared" si="9"/>
        <v>1</v>
      </c>
      <c r="P33" s="66">
        <f t="shared" si="9"/>
        <v>1</v>
      </c>
      <c r="Q33" s="66">
        <f t="shared" si="9"/>
        <v>1</v>
      </c>
      <c r="R33" s="66">
        <f t="shared" si="9"/>
        <v>1</v>
      </c>
      <c r="S33" s="66">
        <f t="shared" si="9"/>
        <v>1</v>
      </c>
      <c r="T33" s="66">
        <f t="shared" si="9"/>
        <v>1</v>
      </c>
      <c r="U33" s="66">
        <f t="shared" si="9"/>
        <v>1</v>
      </c>
      <c r="V33" s="66">
        <f t="shared" si="9"/>
        <v>1</v>
      </c>
      <c r="W33" s="66">
        <f t="shared" si="9"/>
        <v>1</v>
      </c>
      <c r="X33" s="66">
        <f t="shared" si="9"/>
        <v>1</v>
      </c>
      <c r="Y33" s="66">
        <f t="shared" si="9"/>
        <v>1</v>
      </c>
      <c r="Z33" s="66">
        <f t="shared" si="9"/>
        <v>1</v>
      </c>
      <c r="AA33" s="66">
        <f t="shared" si="9"/>
        <v>1</v>
      </c>
      <c r="AB33" s="66">
        <f t="shared" si="9"/>
        <v>1</v>
      </c>
      <c r="AC33" s="66">
        <f t="shared" si="9"/>
        <v>1</v>
      </c>
      <c r="AD33" s="66">
        <f t="shared" si="9"/>
        <v>1</v>
      </c>
      <c r="AE33" s="66">
        <f t="shared" si="9"/>
        <v>1</v>
      </c>
      <c r="AF33" s="66">
        <f t="shared" si="9"/>
        <v>1</v>
      </c>
      <c r="AG33" s="66">
        <f t="shared" si="9"/>
        <v>1</v>
      </c>
      <c r="AH33" s="66">
        <f t="shared" si="9"/>
        <v>1</v>
      </c>
      <c r="AI33" s="66">
        <f t="shared" si="9"/>
        <v>1</v>
      </c>
      <c r="AJ33" s="66">
        <f t="shared" si="9"/>
        <v>1</v>
      </c>
      <c r="AK33" s="66">
        <f t="shared" si="9"/>
        <v>1</v>
      </c>
      <c r="AL33" s="66">
        <f t="shared" si="9"/>
        <v>1</v>
      </c>
      <c r="AM33" s="66">
        <f t="shared" si="9"/>
        <v>1</v>
      </c>
      <c r="AN33" s="66">
        <f t="shared" si="9"/>
        <v>1</v>
      </c>
      <c r="AO33" s="66">
        <f t="shared" si="9"/>
        <v>1</v>
      </c>
      <c r="AP33" s="66">
        <f t="shared" si="9"/>
        <v>1</v>
      </c>
      <c r="AQ33" s="66">
        <f t="shared" si="9"/>
        <v>1</v>
      </c>
      <c r="AR33" s="66">
        <f t="shared" si="9"/>
        <v>1</v>
      </c>
      <c r="AS33" s="66">
        <f t="shared" si="9"/>
        <v>1</v>
      </c>
      <c r="AT33" s="66">
        <f t="shared" si="9"/>
        <v>0</v>
      </c>
      <c r="AU33" s="66">
        <f t="shared" si="9"/>
        <v>0</v>
      </c>
      <c r="AV33" s="66">
        <f t="shared" si="9"/>
        <v>0</v>
      </c>
      <c r="AW33" s="66">
        <f t="shared" si="9"/>
        <v>0</v>
      </c>
      <c r="AX33" s="66">
        <f t="shared" si="9"/>
        <v>0</v>
      </c>
      <c r="AY33" s="66">
        <f t="shared" si="9"/>
        <v>0</v>
      </c>
      <c r="AZ33" s="66">
        <f t="shared" si="9"/>
        <v>0</v>
      </c>
      <c r="BA33" s="66">
        <f t="shared" si="9"/>
        <v>0</v>
      </c>
      <c r="BB33" s="66">
        <f t="shared" si="9"/>
        <v>0</v>
      </c>
      <c r="BC33" s="66">
        <f t="shared" si="9"/>
        <v>0</v>
      </c>
      <c r="BD33" s="66">
        <f t="shared" si="9"/>
        <v>0</v>
      </c>
      <c r="BE33" s="66">
        <f t="shared" si="9"/>
        <v>0</v>
      </c>
      <c r="BF33" s="66">
        <f t="shared" si="9"/>
        <v>0</v>
      </c>
      <c r="BG33" s="66">
        <f t="shared" si="9"/>
        <v>0</v>
      </c>
      <c r="BH33" s="66">
        <f t="shared" si="9"/>
        <v>0</v>
      </c>
      <c r="BI33" s="66">
        <f t="shared" si="9"/>
        <v>0</v>
      </c>
      <c r="BJ33" s="66">
        <f t="shared" si="9"/>
        <v>0</v>
      </c>
      <c r="BK33" s="66">
        <f t="shared" si="9"/>
        <v>0</v>
      </c>
      <c r="BL33" s="66">
        <f t="shared" si="9"/>
        <v>0</v>
      </c>
      <c r="BM33" s="66">
        <f t="shared" si="9"/>
        <v>0</v>
      </c>
      <c r="BN33" s="66">
        <f t="shared" ref="BN33:CC33" si="10">BN29</f>
        <v>0</v>
      </c>
      <c r="BO33" s="66">
        <f t="shared" si="10"/>
        <v>0</v>
      </c>
      <c r="BP33" s="66">
        <f t="shared" si="10"/>
        <v>0</v>
      </c>
      <c r="BQ33" s="66">
        <f t="shared" si="10"/>
        <v>0</v>
      </c>
      <c r="BR33" s="66">
        <f t="shared" si="10"/>
        <v>0</v>
      </c>
      <c r="BS33" s="66">
        <f t="shared" si="10"/>
        <v>0</v>
      </c>
      <c r="BT33" s="66">
        <f t="shared" si="10"/>
        <v>0</v>
      </c>
      <c r="BU33" s="66">
        <f t="shared" si="10"/>
        <v>0</v>
      </c>
      <c r="BV33" s="66">
        <f t="shared" si="10"/>
        <v>0</v>
      </c>
      <c r="BW33" s="66">
        <f t="shared" si="10"/>
        <v>0</v>
      </c>
      <c r="BX33" s="66">
        <f t="shared" si="10"/>
        <v>0</v>
      </c>
      <c r="BY33" s="66">
        <f t="shared" si="10"/>
        <v>0</v>
      </c>
      <c r="BZ33" s="66">
        <f t="shared" si="10"/>
        <v>0</v>
      </c>
      <c r="CA33" s="66">
        <f t="shared" si="10"/>
        <v>0</v>
      </c>
      <c r="CB33" s="66">
        <f t="shared" si="10"/>
        <v>0</v>
      </c>
      <c r="CC33" s="66">
        <f t="shared" si="10"/>
        <v>0</v>
      </c>
    </row>
    <row r="34" spans="1:81" ht="14.45" x14ac:dyDescent="0.3">
      <c r="A34" s="66" t="s">
        <v>844</v>
      </c>
      <c r="B34" s="79">
        <f>'Financial calcs'!F559</f>
        <v>41820</v>
      </c>
      <c r="C34" s="79">
        <f>'Financial calcs'!G559</f>
        <v>42004</v>
      </c>
      <c r="D34" s="79">
        <f>'Financial calcs'!H559</f>
        <v>42185</v>
      </c>
      <c r="E34" s="79">
        <f>'Financial calcs'!I559</f>
        <v>42369</v>
      </c>
      <c r="F34" s="79">
        <f>'Financial calcs'!J559</f>
        <v>42551</v>
      </c>
      <c r="G34" s="79">
        <f>'Financial calcs'!K559</f>
        <v>42735</v>
      </c>
      <c r="H34" s="79">
        <f>'Financial calcs'!L559</f>
        <v>42916</v>
      </c>
      <c r="I34" s="79">
        <f>'Financial calcs'!M559</f>
        <v>43100</v>
      </c>
      <c r="J34" s="79">
        <f>'Financial calcs'!N559</f>
        <v>43281</v>
      </c>
      <c r="K34" s="79">
        <f>'Financial calcs'!O559</f>
        <v>43465</v>
      </c>
      <c r="L34" s="79">
        <f>'Financial calcs'!P559</f>
        <v>43646</v>
      </c>
      <c r="M34" s="79">
        <f>'Financial calcs'!Q559</f>
        <v>43830</v>
      </c>
      <c r="N34" s="79">
        <f>'Financial calcs'!R559</f>
        <v>44012</v>
      </c>
      <c r="O34" s="79">
        <f>'Financial calcs'!S559</f>
        <v>44196</v>
      </c>
      <c r="P34" s="79">
        <f>'Financial calcs'!T559</f>
        <v>44377</v>
      </c>
      <c r="Q34" s="79">
        <f>'Financial calcs'!U559</f>
        <v>44561</v>
      </c>
      <c r="R34" s="79">
        <f>'Financial calcs'!V559</f>
        <v>44742</v>
      </c>
      <c r="S34" s="79">
        <f>'Financial calcs'!W559</f>
        <v>44926</v>
      </c>
      <c r="T34" s="79">
        <f>'Financial calcs'!X559</f>
        <v>45107</v>
      </c>
      <c r="U34" s="79">
        <f>'Financial calcs'!Y559</f>
        <v>45291</v>
      </c>
      <c r="V34" s="79">
        <f>'Financial calcs'!Z559</f>
        <v>45473</v>
      </c>
      <c r="W34" s="79">
        <f>'Financial calcs'!AA559</f>
        <v>45657</v>
      </c>
      <c r="X34" s="79">
        <f>'Financial calcs'!AB559</f>
        <v>45838</v>
      </c>
      <c r="Y34" s="79">
        <f>'Financial calcs'!AC559</f>
        <v>46022</v>
      </c>
      <c r="Z34" s="79">
        <f>'Financial calcs'!AD559</f>
        <v>46203</v>
      </c>
      <c r="AA34" s="79">
        <f>'Financial calcs'!AE559</f>
        <v>46387</v>
      </c>
      <c r="AB34" s="79">
        <f>'Financial calcs'!AF559</f>
        <v>46568</v>
      </c>
      <c r="AC34" s="79">
        <f>'Financial calcs'!AG559</f>
        <v>46752</v>
      </c>
      <c r="AD34" s="79">
        <f>'Financial calcs'!AH559</f>
        <v>46934</v>
      </c>
      <c r="AE34" s="79">
        <f>'Financial calcs'!AI559</f>
        <v>47118</v>
      </c>
      <c r="AF34" s="79">
        <f>'Financial calcs'!AJ559</f>
        <v>47299</v>
      </c>
      <c r="AG34" s="79">
        <f>'Financial calcs'!AK559</f>
        <v>47483</v>
      </c>
      <c r="AH34" s="79">
        <f>'Financial calcs'!AL559</f>
        <v>47664</v>
      </c>
      <c r="AI34" s="79">
        <f>'Financial calcs'!AM559</f>
        <v>47848</v>
      </c>
      <c r="AJ34" s="79">
        <f>'Financial calcs'!AN559</f>
        <v>48029</v>
      </c>
      <c r="AK34" s="79">
        <f>'Financial calcs'!AO559</f>
        <v>48213</v>
      </c>
      <c r="AL34" s="79">
        <f>'Financial calcs'!AP559</f>
        <v>48395</v>
      </c>
      <c r="AM34" s="79">
        <f>'Financial calcs'!AQ559</f>
        <v>48579</v>
      </c>
      <c r="AN34" s="79">
        <f>'Financial calcs'!AR559</f>
        <v>48760</v>
      </c>
      <c r="AO34" s="79">
        <f>'Financial calcs'!AS559</f>
        <v>48944</v>
      </c>
      <c r="AP34" s="79">
        <f>'Financial calcs'!AT559</f>
        <v>49125</v>
      </c>
      <c r="AQ34" s="79">
        <f>'Financial calcs'!AU559</f>
        <v>49309</v>
      </c>
      <c r="AR34" s="79">
        <f>'Financial calcs'!AV559</f>
        <v>49490</v>
      </c>
      <c r="AS34" s="79">
        <f>'Financial calcs'!AW559</f>
        <v>49674</v>
      </c>
      <c r="AT34" s="79" t="str">
        <f>'Financial calcs'!AX559</f>
        <v/>
      </c>
      <c r="AU34" s="79" t="str">
        <f>'Financial calcs'!AY559</f>
        <v/>
      </c>
      <c r="AV34" s="79" t="str">
        <f>'Financial calcs'!AZ559</f>
        <v/>
      </c>
      <c r="AW34" s="79" t="str">
        <f>'Financial calcs'!BA559</f>
        <v/>
      </c>
      <c r="AX34" s="79" t="str">
        <f>'Financial calcs'!BB559</f>
        <v/>
      </c>
      <c r="AY34" s="79" t="str">
        <f>'Financial calcs'!BC559</f>
        <v/>
      </c>
      <c r="AZ34" s="79" t="str">
        <f>'Financial calcs'!BD559</f>
        <v/>
      </c>
      <c r="BA34" s="79" t="str">
        <f>'Financial calcs'!BE559</f>
        <v/>
      </c>
      <c r="BB34" s="79" t="str">
        <f>'Financial calcs'!BF559</f>
        <v/>
      </c>
      <c r="BC34" s="79" t="str">
        <f>'Financial calcs'!BG559</f>
        <v/>
      </c>
      <c r="BD34" s="79" t="str">
        <f>'Financial calcs'!BH559</f>
        <v/>
      </c>
      <c r="BE34" s="79" t="str">
        <f>'Financial calcs'!BI559</f>
        <v/>
      </c>
      <c r="BF34" s="79" t="str">
        <f>'Financial calcs'!BJ559</f>
        <v/>
      </c>
      <c r="BG34" s="79" t="str">
        <f>'Financial calcs'!BK559</f>
        <v/>
      </c>
      <c r="BH34" s="79" t="str">
        <f>'Financial calcs'!BL559</f>
        <v/>
      </c>
      <c r="BI34" s="79" t="str">
        <f>'Financial calcs'!BM559</f>
        <v/>
      </c>
      <c r="BJ34" s="79" t="str">
        <f>'Financial calcs'!BN559</f>
        <v/>
      </c>
      <c r="BK34" s="79" t="str">
        <f>'Financial calcs'!BO559</f>
        <v/>
      </c>
      <c r="BL34" s="79" t="str">
        <f>'Financial calcs'!BP559</f>
        <v/>
      </c>
      <c r="BM34" s="79" t="str">
        <f>'Financial calcs'!BQ559</f>
        <v/>
      </c>
      <c r="BN34" s="79" t="str">
        <f>'Financial calcs'!BR559</f>
        <v/>
      </c>
      <c r="BO34" s="79" t="str">
        <f>'Financial calcs'!BS559</f>
        <v/>
      </c>
      <c r="BP34" s="79" t="str">
        <f>'Financial calcs'!BT559</f>
        <v/>
      </c>
      <c r="BQ34" s="79" t="str">
        <f>'Financial calcs'!BU559</f>
        <v/>
      </c>
      <c r="BR34" s="79" t="str">
        <f>'Financial calcs'!BV559</f>
        <v/>
      </c>
      <c r="BS34" s="79" t="str">
        <f>'Financial calcs'!BW559</f>
        <v/>
      </c>
      <c r="BT34" s="79" t="str">
        <f>'Financial calcs'!BX559</f>
        <v/>
      </c>
      <c r="BU34" s="79" t="str">
        <f>'Financial calcs'!BY559</f>
        <v/>
      </c>
      <c r="BV34" s="79" t="str">
        <f>'Financial calcs'!BZ559</f>
        <v/>
      </c>
      <c r="BW34" s="79" t="str">
        <f>'Financial calcs'!CA559</f>
        <v/>
      </c>
      <c r="BX34" s="79" t="str">
        <f>'Financial calcs'!CB559</f>
        <v/>
      </c>
      <c r="BY34" s="79" t="str">
        <f>'Financial calcs'!CC559</f>
        <v/>
      </c>
      <c r="BZ34" s="79" t="str">
        <f>'Financial calcs'!CD559</f>
        <v/>
      </c>
      <c r="CA34" s="79" t="str">
        <f>'Financial calcs'!CE559</f>
        <v/>
      </c>
      <c r="CB34" s="79" t="str">
        <f>'Financial calcs'!CF559</f>
        <v/>
      </c>
      <c r="CC34" s="79" t="str">
        <f>'Financial calcs'!CG559</f>
        <v/>
      </c>
    </row>
    <row r="35" spans="1:81" ht="14.45" x14ac:dyDescent="0.3">
      <c r="A35" s="66" t="str">
        <f>'Financial calcs'!E560</f>
        <v>Cash balance in bank (unable to release to equity investors)</v>
      </c>
      <c r="B35" s="90">
        <f ca="1">'Financial calcs'!F560</f>
        <v>0</v>
      </c>
      <c r="C35" s="90">
        <f ca="1">'Financial calcs'!G560</f>
        <v>3584</v>
      </c>
      <c r="D35" s="90">
        <f ca="1">'Financial calcs'!H560</f>
        <v>10842</v>
      </c>
      <c r="E35" s="90">
        <f ca="1">'Financial calcs'!I560</f>
        <v>18025</v>
      </c>
      <c r="F35" s="90">
        <f ca="1">'Financial calcs'!J560</f>
        <v>24508</v>
      </c>
      <c r="G35" s="90">
        <f ca="1">'Financial calcs'!K560</f>
        <v>30767</v>
      </c>
      <c r="H35" s="90">
        <f ca="1">'Financial calcs'!L560</f>
        <v>36175</v>
      </c>
      <c r="I35" s="90">
        <f ca="1">'Financial calcs'!M560</f>
        <v>41454</v>
      </c>
      <c r="J35" s="90">
        <f ca="1">'Financial calcs'!N560</f>
        <v>45853</v>
      </c>
      <c r="K35" s="90">
        <f ca="1">'Financial calcs'!O560</f>
        <v>50094</v>
      </c>
      <c r="L35" s="90">
        <f ca="1">'Financial calcs'!P560</f>
        <v>53423</v>
      </c>
      <c r="M35" s="90">
        <f ca="1">'Financial calcs'!Q560</f>
        <v>56562</v>
      </c>
      <c r="N35" s="90">
        <f ca="1">'Financial calcs'!R560</f>
        <v>58881</v>
      </c>
      <c r="O35" s="90">
        <f ca="1">'Financial calcs'!S560</f>
        <v>60853</v>
      </c>
      <c r="P35" s="90">
        <f ca="1">'Financial calcs'!T560</f>
        <v>61847</v>
      </c>
      <c r="Q35" s="90">
        <f ca="1">'Financial calcs'!U560</f>
        <v>62581</v>
      </c>
      <c r="R35" s="90">
        <f ca="1">'Financial calcs'!V560</f>
        <v>62302</v>
      </c>
      <c r="S35" s="90">
        <f ca="1">'Financial calcs'!W560</f>
        <v>61725</v>
      </c>
      <c r="T35" s="90">
        <f ca="1">'Financial calcs'!X560</f>
        <v>60094</v>
      </c>
      <c r="U35" s="90">
        <f ca="1">'Financial calcs'!Y560</f>
        <v>58127</v>
      </c>
      <c r="V35" s="90">
        <f ca="1">'Financial calcs'!Z560</f>
        <v>55189</v>
      </c>
      <c r="W35" s="90">
        <f ca="1">'Financial calcs'!AA560</f>
        <v>51748</v>
      </c>
      <c r="X35" s="90">
        <f ca="1">'Financial calcs'!AB560</f>
        <v>47169</v>
      </c>
      <c r="Y35" s="90">
        <f ca="1">'Financial calcs'!AC560</f>
        <v>42167</v>
      </c>
      <c r="Z35" s="90">
        <f ca="1">'Financial calcs'!AD560</f>
        <v>35980</v>
      </c>
      <c r="AA35" s="90">
        <f ca="1">'Financial calcs'!AE560</f>
        <v>29321</v>
      </c>
      <c r="AB35" s="90">
        <f ca="1">'Financial calcs'!AF560</f>
        <v>21430</v>
      </c>
      <c r="AC35" s="90">
        <f ca="1">'Financial calcs'!AG560</f>
        <v>13016</v>
      </c>
      <c r="AD35" s="90">
        <f ca="1">'Financial calcs'!AH560</f>
        <v>3440</v>
      </c>
      <c r="AE35" s="90">
        <f ca="1">'Financial calcs'!AI560</f>
        <v>0</v>
      </c>
      <c r="AF35" s="90">
        <f ca="1">'Financial calcs'!AJ560</f>
        <v>0</v>
      </c>
      <c r="AG35" s="90">
        <f ca="1">'Financial calcs'!AK560</f>
        <v>5176</v>
      </c>
      <c r="AH35" s="90">
        <f ca="1">'Financial calcs'!AL560</f>
        <v>4462</v>
      </c>
      <c r="AI35" s="90">
        <f ca="1">'Financial calcs'!AM560</f>
        <v>4116</v>
      </c>
      <c r="AJ35" s="90">
        <f ca="1">'Financial calcs'!AN560</f>
        <v>3402</v>
      </c>
      <c r="AK35" s="90">
        <f ca="1">'Financial calcs'!AO560</f>
        <v>3056</v>
      </c>
      <c r="AL35" s="90">
        <f ca="1">'Financial calcs'!AP560</f>
        <v>2465</v>
      </c>
      <c r="AM35" s="90">
        <f ca="1">'Financial calcs'!AQ560</f>
        <v>2119</v>
      </c>
      <c r="AN35" s="90">
        <f ca="1">'Financial calcs'!AR560</f>
        <v>1405</v>
      </c>
      <c r="AO35" s="90">
        <f ca="1">'Financial calcs'!AS560</f>
        <v>1060</v>
      </c>
      <c r="AP35" s="90">
        <f ca="1">'Financial calcs'!AT560</f>
        <v>346</v>
      </c>
      <c r="AQ35" s="90">
        <f ca="1">'Financial calcs'!AU560</f>
        <v>0</v>
      </c>
      <c r="AR35" s="90">
        <f ca="1">'Financial calcs'!AV560</f>
        <v>0</v>
      </c>
      <c r="AS35" s="90">
        <f ca="1">'Financial calcs'!AW560</f>
        <v>0</v>
      </c>
      <c r="AT35" s="90">
        <f ca="1">'Financial calcs'!AX560</f>
        <v>0</v>
      </c>
      <c r="AU35" s="90">
        <f ca="1">'Financial calcs'!AY560</f>
        <v>0</v>
      </c>
      <c r="AV35" s="90">
        <f ca="1">'Financial calcs'!AZ560</f>
        <v>0</v>
      </c>
      <c r="AW35" s="90">
        <f ca="1">'Financial calcs'!BA560</f>
        <v>0</v>
      </c>
      <c r="AX35" s="90">
        <f ca="1">'Financial calcs'!BB560</f>
        <v>0</v>
      </c>
      <c r="AY35" s="90">
        <f ca="1">'Financial calcs'!BC560</f>
        <v>0</v>
      </c>
      <c r="AZ35" s="90">
        <f ca="1">'Financial calcs'!BD560</f>
        <v>0</v>
      </c>
      <c r="BA35" s="90">
        <f ca="1">'Financial calcs'!BE560</f>
        <v>0</v>
      </c>
      <c r="BB35" s="90">
        <f ca="1">'Financial calcs'!BF560</f>
        <v>0</v>
      </c>
      <c r="BC35" s="90">
        <f ca="1">'Financial calcs'!BG560</f>
        <v>0</v>
      </c>
      <c r="BD35" s="90">
        <f ca="1">'Financial calcs'!BH560</f>
        <v>0</v>
      </c>
      <c r="BE35" s="90">
        <f ca="1">'Financial calcs'!BI560</f>
        <v>0</v>
      </c>
      <c r="BF35" s="90">
        <f ca="1">'Financial calcs'!BJ560</f>
        <v>0</v>
      </c>
      <c r="BG35" s="90">
        <f ca="1">'Financial calcs'!BK560</f>
        <v>0</v>
      </c>
      <c r="BH35" s="90">
        <f ca="1">'Financial calcs'!BL560</f>
        <v>0</v>
      </c>
      <c r="BI35" s="90">
        <f ca="1">'Financial calcs'!BM560</f>
        <v>0</v>
      </c>
      <c r="BJ35" s="90">
        <f ca="1">'Financial calcs'!BN560</f>
        <v>0</v>
      </c>
      <c r="BK35" s="90">
        <f ca="1">'Financial calcs'!BO560</f>
        <v>0</v>
      </c>
      <c r="BL35" s="90">
        <f ca="1">'Financial calcs'!BP560</f>
        <v>0</v>
      </c>
      <c r="BM35" s="90">
        <f ca="1">'Financial calcs'!BQ560</f>
        <v>0</v>
      </c>
      <c r="BN35" s="90">
        <f ca="1">'Financial calcs'!BR560</f>
        <v>0</v>
      </c>
      <c r="BO35" s="90">
        <f ca="1">'Financial calcs'!BS560</f>
        <v>0</v>
      </c>
      <c r="BP35" s="90">
        <f ca="1">'Financial calcs'!BT560</f>
        <v>0</v>
      </c>
      <c r="BQ35" s="90">
        <f ca="1">'Financial calcs'!BU560</f>
        <v>0</v>
      </c>
      <c r="BR35" s="90">
        <f ca="1">'Financial calcs'!BV560</f>
        <v>0</v>
      </c>
      <c r="BS35" s="90">
        <f ca="1">'Financial calcs'!BW560</f>
        <v>0</v>
      </c>
      <c r="BT35" s="90">
        <f ca="1">'Financial calcs'!BX560</f>
        <v>0</v>
      </c>
      <c r="BU35" s="90">
        <f ca="1">'Financial calcs'!BY560</f>
        <v>0</v>
      </c>
      <c r="BV35" s="90">
        <f ca="1">'Financial calcs'!BZ560</f>
        <v>0</v>
      </c>
      <c r="BW35" s="90">
        <f ca="1">'Financial calcs'!CA560</f>
        <v>0</v>
      </c>
      <c r="BX35" s="90">
        <f ca="1">'Financial calcs'!CB560</f>
        <v>0</v>
      </c>
      <c r="BY35" s="90">
        <f ca="1">'Financial calcs'!CC560</f>
        <v>0</v>
      </c>
      <c r="BZ35" s="90">
        <f ca="1">'Financial calcs'!CD560</f>
        <v>0</v>
      </c>
      <c r="CA35" s="90">
        <f ca="1">'Financial calcs'!CE560</f>
        <v>0</v>
      </c>
      <c r="CB35" s="90">
        <f ca="1">'Financial calcs'!CF560</f>
        <v>0</v>
      </c>
      <c r="CC35" s="90">
        <f ca="1">'Financial calcs'!CG560</f>
        <v>0</v>
      </c>
    </row>
    <row r="36" spans="1:81" ht="14.45" x14ac:dyDescent="0.3">
      <c r="A36" s="66" t="str">
        <f>'Financial calcs'!E561</f>
        <v>Decommissioning bond debtor</v>
      </c>
      <c r="B36" s="90">
        <f>'Financial calcs'!F561</f>
        <v>0</v>
      </c>
      <c r="C36" s="90">
        <f>'Financial calcs'!G561</f>
        <v>0</v>
      </c>
      <c r="D36" s="90">
        <f>'Financial calcs'!H561</f>
        <v>0</v>
      </c>
      <c r="E36" s="90">
        <f>'Financial calcs'!I561</f>
        <v>0</v>
      </c>
      <c r="F36" s="90">
        <f>'Financial calcs'!J561</f>
        <v>0</v>
      </c>
      <c r="G36" s="90">
        <f>'Financial calcs'!K561</f>
        <v>0</v>
      </c>
      <c r="H36" s="90">
        <f>'Financial calcs'!L561</f>
        <v>0</v>
      </c>
      <c r="I36" s="90">
        <f>'Financial calcs'!M561</f>
        <v>0</v>
      </c>
      <c r="J36" s="90">
        <f>'Financial calcs'!N561</f>
        <v>0</v>
      </c>
      <c r="K36" s="90">
        <f>'Financial calcs'!O561</f>
        <v>0</v>
      </c>
      <c r="L36" s="90">
        <f>'Financial calcs'!P561</f>
        <v>0</v>
      </c>
      <c r="M36" s="90">
        <f>'Financial calcs'!Q561</f>
        <v>0</v>
      </c>
      <c r="N36" s="90">
        <f>'Financial calcs'!R561</f>
        <v>0</v>
      </c>
      <c r="O36" s="90">
        <f>'Financial calcs'!S561</f>
        <v>0</v>
      </c>
      <c r="P36" s="90">
        <f>'Financial calcs'!T561</f>
        <v>0</v>
      </c>
      <c r="Q36" s="90">
        <f>'Financial calcs'!U561</f>
        <v>0</v>
      </c>
      <c r="R36" s="90">
        <f>'Financial calcs'!V561</f>
        <v>0</v>
      </c>
      <c r="S36" s="90">
        <f>'Financial calcs'!W561</f>
        <v>0</v>
      </c>
      <c r="T36" s="90">
        <f>'Financial calcs'!X561</f>
        <v>0</v>
      </c>
      <c r="U36" s="90">
        <f>'Financial calcs'!Y561</f>
        <v>0</v>
      </c>
      <c r="V36" s="90">
        <f>'Financial calcs'!Z561</f>
        <v>0</v>
      </c>
      <c r="W36" s="90">
        <f>'Financial calcs'!AA561</f>
        <v>0</v>
      </c>
      <c r="X36" s="90">
        <f>'Financial calcs'!AB561</f>
        <v>0</v>
      </c>
      <c r="Y36" s="90">
        <f>'Financial calcs'!AC561</f>
        <v>0</v>
      </c>
      <c r="Z36" s="90">
        <f>'Financial calcs'!AD561</f>
        <v>0</v>
      </c>
      <c r="AA36" s="90">
        <f>'Financial calcs'!AE561</f>
        <v>0</v>
      </c>
      <c r="AB36" s="90">
        <f>'Financial calcs'!AF561</f>
        <v>0</v>
      </c>
      <c r="AC36" s="90">
        <f>'Financial calcs'!AG561</f>
        <v>0</v>
      </c>
      <c r="AD36" s="90">
        <f>'Financial calcs'!AH561</f>
        <v>0</v>
      </c>
      <c r="AE36" s="90">
        <f>'Financial calcs'!AI561</f>
        <v>0</v>
      </c>
      <c r="AF36" s="90">
        <f>'Financial calcs'!AJ561</f>
        <v>0</v>
      </c>
      <c r="AG36" s="90">
        <f>'Financial calcs'!AK561</f>
        <v>0</v>
      </c>
      <c r="AH36" s="90">
        <f>'Financial calcs'!AL561</f>
        <v>0</v>
      </c>
      <c r="AI36" s="90">
        <f>'Financial calcs'!AM561</f>
        <v>0</v>
      </c>
      <c r="AJ36" s="90">
        <f>'Financial calcs'!AN561</f>
        <v>0</v>
      </c>
      <c r="AK36" s="90">
        <f>'Financial calcs'!AO561</f>
        <v>0</v>
      </c>
      <c r="AL36" s="90">
        <f>'Financial calcs'!AP561</f>
        <v>0</v>
      </c>
      <c r="AM36" s="90">
        <f>'Financial calcs'!AQ561</f>
        <v>0</v>
      </c>
      <c r="AN36" s="90">
        <f>'Financial calcs'!AR561</f>
        <v>0</v>
      </c>
      <c r="AO36" s="90">
        <f>'Financial calcs'!AS561</f>
        <v>0</v>
      </c>
      <c r="AP36" s="90">
        <f>'Financial calcs'!AT561</f>
        <v>0</v>
      </c>
      <c r="AQ36" s="90">
        <f>'Financial calcs'!AU561</f>
        <v>0</v>
      </c>
      <c r="AR36" s="90">
        <f>'Financial calcs'!AV561</f>
        <v>0</v>
      </c>
      <c r="AS36" s="90">
        <f>'Financial calcs'!AW561</f>
        <v>0</v>
      </c>
      <c r="AT36" s="90">
        <f>'Financial calcs'!AX561</f>
        <v>0</v>
      </c>
      <c r="AU36" s="90">
        <f>'Financial calcs'!AY561</f>
        <v>0</v>
      </c>
      <c r="AV36" s="90">
        <f>'Financial calcs'!AZ561</f>
        <v>0</v>
      </c>
      <c r="AW36" s="90">
        <f>'Financial calcs'!BA561</f>
        <v>0</v>
      </c>
      <c r="AX36" s="90">
        <f>'Financial calcs'!BB561</f>
        <v>0</v>
      </c>
      <c r="AY36" s="90">
        <f>'Financial calcs'!BC561</f>
        <v>0</v>
      </c>
      <c r="AZ36" s="90">
        <f>'Financial calcs'!BD561</f>
        <v>0</v>
      </c>
      <c r="BA36" s="90">
        <f>'Financial calcs'!BE561</f>
        <v>0</v>
      </c>
      <c r="BB36" s="90">
        <f>'Financial calcs'!BF561</f>
        <v>0</v>
      </c>
      <c r="BC36" s="90">
        <f>'Financial calcs'!BG561</f>
        <v>0</v>
      </c>
      <c r="BD36" s="90">
        <f>'Financial calcs'!BH561</f>
        <v>0</v>
      </c>
      <c r="BE36" s="90">
        <f>'Financial calcs'!BI561</f>
        <v>0</v>
      </c>
      <c r="BF36" s="90">
        <f>'Financial calcs'!BJ561</f>
        <v>0</v>
      </c>
      <c r="BG36" s="90">
        <f>'Financial calcs'!BK561</f>
        <v>0</v>
      </c>
      <c r="BH36" s="90">
        <f>'Financial calcs'!BL561</f>
        <v>0</v>
      </c>
      <c r="BI36" s="90">
        <f>'Financial calcs'!BM561</f>
        <v>0</v>
      </c>
      <c r="BJ36" s="90">
        <f>'Financial calcs'!BN561</f>
        <v>0</v>
      </c>
      <c r="BK36" s="90">
        <f>'Financial calcs'!BO561</f>
        <v>0</v>
      </c>
      <c r="BL36" s="90">
        <f>'Financial calcs'!BP561</f>
        <v>0</v>
      </c>
      <c r="BM36" s="90">
        <f>'Financial calcs'!BQ561</f>
        <v>0</v>
      </c>
      <c r="BN36" s="90">
        <f>'Financial calcs'!BR561</f>
        <v>0</v>
      </c>
      <c r="BO36" s="90">
        <f>'Financial calcs'!BS561</f>
        <v>0</v>
      </c>
      <c r="BP36" s="90">
        <f>'Financial calcs'!BT561</f>
        <v>0</v>
      </c>
      <c r="BQ36" s="90">
        <f>'Financial calcs'!BU561</f>
        <v>0</v>
      </c>
      <c r="BR36" s="90">
        <f>'Financial calcs'!BV561</f>
        <v>0</v>
      </c>
      <c r="BS36" s="90">
        <f>'Financial calcs'!BW561</f>
        <v>0</v>
      </c>
      <c r="BT36" s="90">
        <f>'Financial calcs'!BX561</f>
        <v>0</v>
      </c>
      <c r="BU36" s="90">
        <f>'Financial calcs'!BY561</f>
        <v>0</v>
      </c>
      <c r="BV36" s="90">
        <f>'Financial calcs'!BZ561</f>
        <v>0</v>
      </c>
      <c r="BW36" s="90">
        <f>'Financial calcs'!CA561</f>
        <v>0</v>
      </c>
      <c r="BX36" s="90">
        <f>'Financial calcs'!CB561</f>
        <v>0</v>
      </c>
      <c r="BY36" s="90">
        <f>'Financial calcs'!CC561</f>
        <v>0</v>
      </c>
      <c r="BZ36" s="90">
        <f>'Financial calcs'!CD561</f>
        <v>0</v>
      </c>
      <c r="CA36" s="90">
        <f>'Financial calcs'!CE561</f>
        <v>0</v>
      </c>
      <c r="CB36" s="90">
        <f>'Financial calcs'!CF561</f>
        <v>0</v>
      </c>
      <c r="CC36" s="90">
        <f>'Financial calcs'!CG561</f>
        <v>0</v>
      </c>
    </row>
    <row r="37" spans="1:81" ht="14.45" x14ac:dyDescent="0.3">
      <c r="A37" s="66" t="str">
        <f>'Financial calcs'!E562</f>
        <v>Revenue Delay Account</v>
      </c>
      <c r="B37" s="90">
        <f>'Financial calcs'!F562</f>
        <v>0</v>
      </c>
      <c r="C37" s="90">
        <f>'Financial calcs'!G562</f>
        <v>0</v>
      </c>
      <c r="D37" s="90">
        <f>'Financial calcs'!H562</f>
        <v>0</v>
      </c>
      <c r="E37" s="90">
        <f>'Financial calcs'!I562</f>
        <v>0</v>
      </c>
      <c r="F37" s="90">
        <f>'Financial calcs'!J562</f>
        <v>0</v>
      </c>
      <c r="G37" s="90">
        <f>'Financial calcs'!K562</f>
        <v>0</v>
      </c>
      <c r="H37" s="90">
        <f>'Financial calcs'!L562</f>
        <v>0</v>
      </c>
      <c r="I37" s="90">
        <f>'Financial calcs'!M562</f>
        <v>0</v>
      </c>
      <c r="J37" s="90">
        <f>'Financial calcs'!N562</f>
        <v>0</v>
      </c>
      <c r="K37" s="90">
        <f>'Financial calcs'!O562</f>
        <v>0</v>
      </c>
      <c r="L37" s="90">
        <f>'Financial calcs'!P562</f>
        <v>0</v>
      </c>
      <c r="M37" s="90">
        <f>'Financial calcs'!Q562</f>
        <v>0</v>
      </c>
      <c r="N37" s="90">
        <f>'Financial calcs'!R562</f>
        <v>0</v>
      </c>
      <c r="O37" s="90">
        <f>'Financial calcs'!S562</f>
        <v>0</v>
      </c>
      <c r="P37" s="90">
        <f>'Financial calcs'!T562</f>
        <v>0</v>
      </c>
      <c r="Q37" s="90">
        <f>'Financial calcs'!U562</f>
        <v>0</v>
      </c>
      <c r="R37" s="90">
        <f>'Financial calcs'!V562</f>
        <v>0</v>
      </c>
      <c r="S37" s="90">
        <f>'Financial calcs'!W562</f>
        <v>0</v>
      </c>
      <c r="T37" s="90">
        <f>'Financial calcs'!X562</f>
        <v>0</v>
      </c>
      <c r="U37" s="90">
        <f>'Financial calcs'!Y562</f>
        <v>0</v>
      </c>
      <c r="V37" s="90">
        <f>'Financial calcs'!Z562</f>
        <v>0</v>
      </c>
      <c r="W37" s="90">
        <f>'Financial calcs'!AA562</f>
        <v>0</v>
      </c>
      <c r="X37" s="90">
        <f>'Financial calcs'!AB562</f>
        <v>0</v>
      </c>
      <c r="Y37" s="90">
        <f>'Financial calcs'!AC562</f>
        <v>0</v>
      </c>
      <c r="Z37" s="90">
        <f>'Financial calcs'!AD562</f>
        <v>0</v>
      </c>
      <c r="AA37" s="90">
        <f>'Financial calcs'!AE562</f>
        <v>0</v>
      </c>
      <c r="AB37" s="90">
        <f>'Financial calcs'!AF562</f>
        <v>0</v>
      </c>
      <c r="AC37" s="90">
        <f>'Financial calcs'!AG562</f>
        <v>0</v>
      </c>
      <c r="AD37" s="90">
        <f>'Financial calcs'!AH562</f>
        <v>0</v>
      </c>
      <c r="AE37" s="90">
        <f>'Financial calcs'!AI562</f>
        <v>0</v>
      </c>
      <c r="AF37" s="90">
        <f>'Financial calcs'!AJ562</f>
        <v>0</v>
      </c>
      <c r="AG37" s="90">
        <f>'Financial calcs'!AK562</f>
        <v>0</v>
      </c>
      <c r="AH37" s="90">
        <f>'Financial calcs'!AL562</f>
        <v>0</v>
      </c>
      <c r="AI37" s="90">
        <f>'Financial calcs'!AM562</f>
        <v>0</v>
      </c>
      <c r="AJ37" s="90">
        <f>'Financial calcs'!AN562</f>
        <v>0</v>
      </c>
      <c r="AK37" s="90">
        <f>'Financial calcs'!AO562</f>
        <v>0</v>
      </c>
      <c r="AL37" s="90">
        <f>'Financial calcs'!AP562</f>
        <v>0</v>
      </c>
      <c r="AM37" s="90">
        <f>'Financial calcs'!AQ562</f>
        <v>0</v>
      </c>
      <c r="AN37" s="90">
        <f>'Financial calcs'!AR562</f>
        <v>0</v>
      </c>
      <c r="AO37" s="90">
        <f>'Financial calcs'!AS562</f>
        <v>0</v>
      </c>
      <c r="AP37" s="90">
        <f>'Financial calcs'!AT562</f>
        <v>0</v>
      </c>
      <c r="AQ37" s="90">
        <f>'Financial calcs'!AU562</f>
        <v>0</v>
      </c>
      <c r="AR37" s="90">
        <f>'Financial calcs'!AV562</f>
        <v>0</v>
      </c>
      <c r="AS37" s="90">
        <f>'Financial calcs'!AW562</f>
        <v>0</v>
      </c>
      <c r="AT37" s="90">
        <f>'Financial calcs'!AX562</f>
        <v>0</v>
      </c>
      <c r="AU37" s="90">
        <f>'Financial calcs'!AY562</f>
        <v>0</v>
      </c>
      <c r="AV37" s="90">
        <f>'Financial calcs'!AZ562</f>
        <v>0</v>
      </c>
      <c r="AW37" s="90">
        <f>'Financial calcs'!BA562</f>
        <v>0</v>
      </c>
      <c r="AX37" s="90">
        <f>'Financial calcs'!BB562</f>
        <v>0</v>
      </c>
      <c r="AY37" s="90">
        <f>'Financial calcs'!BC562</f>
        <v>0</v>
      </c>
      <c r="AZ37" s="90">
        <f>'Financial calcs'!BD562</f>
        <v>0</v>
      </c>
      <c r="BA37" s="90">
        <f>'Financial calcs'!BE562</f>
        <v>0</v>
      </c>
      <c r="BB37" s="90">
        <f>'Financial calcs'!BF562</f>
        <v>0</v>
      </c>
      <c r="BC37" s="90">
        <f>'Financial calcs'!BG562</f>
        <v>0</v>
      </c>
      <c r="BD37" s="90">
        <f>'Financial calcs'!BH562</f>
        <v>0</v>
      </c>
      <c r="BE37" s="90">
        <f>'Financial calcs'!BI562</f>
        <v>0</v>
      </c>
      <c r="BF37" s="90">
        <f>'Financial calcs'!BJ562</f>
        <v>0</v>
      </c>
      <c r="BG37" s="90">
        <f>'Financial calcs'!BK562</f>
        <v>0</v>
      </c>
      <c r="BH37" s="90">
        <f>'Financial calcs'!BL562</f>
        <v>0</v>
      </c>
      <c r="BI37" s="90">
        <f>'Financial calcs'!BM562</f>
        <v>0</v>
      </c>
      <c r="BJ37" s="90">
        <f>'Financial calcs'!BN562</f>
        <v>0</v>
      </c>
      <c r="BK37" s="90">
        <f>'Financial calcs'!BO562</f>
        <v>0</v>
      </c>
      <c r="BL37" s="90">
        <f>'Financial calcs'!BP562</f>
        <v>0</v>
      </c>
      <c r="BM37" s="90">
        <f>'Financial calcs'!BQ562</f>
        <v>0</v>
      </c>
      <c r="BN37" s="90">
        <f>'Financial calcs'!BR562</f>
        <v>0</v>
      </c>
      <c r="BO37" s="90">
        <f>'Financial calcs'!BS562</f>
        <v>0</v>
      </c>
      <c r="BP37" s="90">
        <f>'Financial calcs'!BT562</f>
        <v>0</v>
      </c>
      <c r="BQ37" s="90">
        <f>'Financial calcs'!BU562</f>
        <v>0</v>
      </c>
      <c r="BR37" s="90">
        <f>'Financial calcs'!BV562</f>
        <v>0</v>
      </c>
      <c r="BS37" s="90">
        <f>'Financial calcs'!BW562</f>
        <v>0</v>
      </c>
      <c r="BT37" s="90">
        <f>'Financial calcs'!BX562</f>
        <v>0</v>
      </c>
      <c r="BU37" s="90">
        <f>'Financial calcs'!BY562</f>
        <v>0</v>
      </c>
      <c r="BV37" s="90">
        <f>'Financial calcs'!BZ562</f>
        <v>0</v>
      </c>
      <c r="BW37" s="90">
        <f>'Financial calcs'!CA562</f>
        <v>0</v>
      </c>
      <c r="BX37" s="90">
        <f>'Financial calcs'!CB562</f>
        <v>0</v>
      </c>
      <c r="BY37" s="90">
        <f>'Financial calcs'!CC562</f>
        <v>0</v>
      </c>
      <c r="BZ37" s="90">
        <f>'Financial calcs'!CD562</f>
        <v>0</v>
      </c>
      <c r="CA37" s="90">
        <f>'Financial calcs'!CE562</f>
        <v>0</v>
      </c>
      <c r="CB37" s="90">
        <f>'Financial calcs'!CF562</f>
        <v>0</v>
      </c>
      <c r="CC37" s="90">
        <f>'Financial calcs'!CG562</f>
        <v>0</v>
      </c>
    </row>
    <row r="38" spans="1:81" ht="14.45" x14ac:dyDescent="0.3">
      <c r="A38" s="66" t="str">
        <f>'Financial calcs'!E563</f>
        <v>Debtors (revenues to be received if revenue delay)</v>
      </c>
      <c r="B38" s="90">
        <f>'Financial calcs'!F563</f>
        <v>0</v>
      </c>
      <c r="C38" s="90">
        <f>'Financial calcs'!G563</f>
        <v>0</v>
      </c>
      <c r="D38" s="90">
        <f>'Financial calcs'!H563</f>
        <v>0</v>
      </c>
      <c r="E38" s="90">
        <f>'Financial calcs'!I563</f>
        <v>0</v>
      </c>
      <c r="F38" s="90">
        <f>'Financial calcs'!J563</f>
        <v>0</v>
      </c>
      <c r="G38" s="90">
        <f>'Financial calcs'!K563</f>
        <v>0</v>
      </c>
      <c r="H38" s="90">
        <f>'Financial calcs'!L563</f>
        <v>0</v>
      </c>
      <c r="I38" s="90">
        <f>'Financial calcs'!M563</f>
        <v>0</v>
      </c>
      <c r="J38" s="90">
        <f>'Financial calcs'!N563</f>
        <v>0</v>
      </c>
      <c r="K38" s="90">
        <f>'Financial calcs'!O563</f>
        <v>0</v>
      </c>
      <c r="L38" s="90">
        <f>'Financial calcs'!P563</f>
        <v>0</v>
      </c>
      <c r="M38" s="90">
        <f>'Financial calcs'!Q563</f>
        <v>0</v>
      </c>
      <c r="N38" s="90">
        <f>'Financial calcs'!R563</f>
        <v>0</v>
      </c>
      <c r="O38" s="90">
        <f>'Financial calcs'!S563</f>
        <v>0</v>
      </c>
      <c r="P38" s="90">
        <f>'Financial calcs'!T563</f>
        <v>0</v>
      </c>
      <c r="Q38" s="90">
        <f>'Financial calcs'!U563</f>
        <v>0</v>
      </c>
      <c r="R38" s="90">
        <f>'Financial calcs'!V563</f>
        <v>0</v>
      </c>
      <c r="S38" s="90">
        <f>'Financial calcs'!W563</f>
        <v>0</v>
      </c>
      <c r="T38" s="90">
        <f>'Financial calcs'!X563</f>
        <v>0</v>
      </c>
      <c r="U38" s="90">
        <f>'Financial calcs'!Y563</f>
        <v>0</v>
      </c>
      <c r="V38" s="90">
        <f>'Financial calcs'!Z563</f>
        <v>0</v>
      </c>
      <c r="W38" s="90">
        <f>'Financial calcs'!AA563</f>
        <v>0</v>
      </c>
      <c r="X38" s="90">
        <f>'Financial calcs'!AB563</f>
        <v>0</v>
      </c>
      <c r="Y38" s="90">
        <f>'Financial calcs'!AC563</f>
        <v>0</v>
      </c>
      <c r="Z38" s="90">
        <f>'Financial calcs'!AD563</f>
        <v>0</v>
      </c>
      <c r="AA38" s="90">
        <f>'Financial calcs'!AE563</f>
        <v>0</v>
      </c>
      <c r="AB38" s="90">
        <f>'Financial calcs'!AF563</f>
        <v>0</v>
      </c>
      <c r="AC38" s="90">
        <f>'Financial calcs'!AG563</f>
        <v>0</v>
      </c>
      <c r="AD38" s="90">
        <f>'Financial calcs'!AH563</f>
        <v>0</v>
      </c>
      <c r="AE38" s="90">
        <f>'Financial calcs'!AI563</f>
        <v>0</v>
      </c>
      <c r="AF38" s="90">
        <f>'Financial calcs'!AJ563</f>
        <v>0</v>
      </c>
      <c r="AG38" s="90">
        <f>'Financial calcs'!AK563</f>
        <v>0</v>
      </c>
      <c r="AH38" s="90">
        <f>'Financial calcs'!AL563</f>
        <v>0</v>
      </c>
      <c r="AI38" s="90">
        <f>'Financial calcs'!AM563</f>
        <v>0</v>
      </c>
      <c r="AJ38" s="90">
        <f>'Financial calcs'!AN563</f>
        <v>0</v>
      </c>
      <c r="AK38" s="90">
        <f>'Financial calcs'!AO563</f>
        <v>0</v>
      </c>
      <c r="AL38" s="90">
        <f>'Financial calcs'!AP563</f>
        <v>0</v>
      </c>
      <c r="AM38" s="90">
        <f>'Financial calcs'!AQ563</f>
        <v>0</v>
      </c>
      <c r="AN38" s="90">
        <f>'Financial calcs'!AR563</f>
        <v>0</v>
      </c>
      <c r="AO38" s="90">
        <f>'Financial calcs'!AS563</f>
        <v>0</v>
      </c>
      <c r="AP38" s="90">
        <f>'Financial calcs'!AT563</f>
        <v>0</v>
      </c>
      <c r="AQ38" s="90">
        <f>'Financial calcs'!AU563</f>
        <v>0</v>
      </c>
      <c r="AR38" s="90">
        <f>'Financial calcs'!AV563</f>
        <v>0</v>
      </c>
      <c r="AS38" s="90">
        <f>'Financial calcs'!AW563</f>
        <v>0</v>
      </c>
      <c r="AT38" s="90">
        <f>'Financial calcs'!AX563</f>
        <v>0</v>
      </c>
      <c r="AU38" s="90">
        <f>'Financial calcs'!AY563</f>
        <v>0</v>
      </c>
      <c r="AV38" s="90">
        <f>'Financial calcs'!AZ563</f>
        <v>0</v>
      </c>
      <c r="AW38" s="90">
        <f>'Financial calcs'!BA563</f>
        <v>0</v>
      </c>
      <c r="AX38" s="90">
        <f>'Financial calcs'!BB563</f>
        <v>0</v>
      </c>
      <c r="AY38" s="90">
        <f>'Financial calcs'!BC563</f>
        <v>0</v>
      </c>
      <c r="AZ38" s="90">
        <f>'Financial calcs'!BD563</f>
        <v>0</v>
      </c>
      <c r="BA38" s="90">
        <f>'Financial calcs'!BE563</f>
        <v>0</v>
      </c>
      <c r="BB38" s="90">
        <f>'Financial calcs'!BF563</f>
        <v>0</v>
      </c>
      <c r="BC38" s="90">
        <f>'Financial calcs'!BG563</f>
        <v>0</v>
      </c>
      <c r="BD38" s="90">
        <f>'Financial calcs'!BH563</f>
        <v>0</v>
      </c>
      <c r="BE38" s="90">
        <f>'Financial calcs'!BI563</f>
        <v>0</v>
      </c>
      <c r="BF38" s="90">
        <f>'Financial calcs'!BJ563</f>
        <v>0</v>
      </c>
      <c r="BG38" s="90">
        <f>'Financial calcs'!BK563</f>
        <v>0</v>
      </c>
      <c r="BH38" s="90">
        <f>'Financial calcs'!BL563</f>
        <v>0</v>
      </c>
      <c r="BI38" s="90">
        <f>'Financial calcs'!BM563</f>
        <v>0</v>
      </c>
      <c r="BJ38" s="90">
        <f>'Financial calcs'!BN563</f>
        <v>0</v>
      </c>
      <c r="BK38" s="90">
        <f>'Financial calcs'!BO563</f>
        <v>0</v>
      </c>
      <c r="BL38" s="90">
        <f>'Financial calcs'!BP563</f>
        <v>0</v>
      </c>
      <c r="BM38" s="90">
        <f>'Financial calcs'!BQ563</f>
        <v>0</v>
      </c>
      <c r="BN38" s="90">
        <f>'Financial calcs'!BR563</f>
        <v>0</v>
      </c>
      <c r="BO38" s="90">
        <f>'Financial calcs'!BS563</f>
        <v>0</v>
      </c>
      <c r="BP38" s="90">
        <f>'Financial calcs'!BT563</f>
        <v>0</v>
      </c>
      <c r="BQ38" s="90">
        <f>'Financial calcs'!BU563</f>
        <v>0</v>
      </c>
      <c r="BR38" s="90">
        <f>'Financial calcs'!BV563</f>
        <v>0</v>
      </c>
      <c r="BS38" s="90">
        <f>'Financial calcs'!BW563</f>
        <v>0</v>
      </c>
      <c r="BT38" s="90">
        <f>'Financial calcs'!BX563</f>
        <v>0</v>
      </c>
      <c r="BU38" s="90">
        <f>'Financial calcs'!BY563</f>
        <v>0</v>
      </c>
      <c r="BV38" s="90">
        <f>'Financial calcs'!BZ563</f>
        <v>0</v>
      </c>
      <c r="BW38" s="90">
        <f>'Financial calcs'!CA563</f>
        <v>0</v>
      </c>
      <c r="BX38" s="90">
        <f>'Financial calcs'!CB563</f>
        <v>0</v>
      </c>
      <c r="BY38" s="90">
        <f>'Financial calcs'!CC563</f>
        <v>0</v>
      </c>
      <c r="BZ38" s="90">
        <f>'Financial calcs'!CD563</f>
        <v>0</v>
      </c>
      <c r="CA38" s="90">
        <f>'Financial calcs'!CE563</f>
        <v>0</v>
      </c>
      <c r="CB38" s="90">
        <f>'Financial calcs'!CF563</f>
        <v>0</v>
      </c>
      <c r="CC38" s="90">
        <f>'Financial calcs'!CG563</f>
        <v>0</v>
      </c>
    </row>
    <row r="39" spans="1:81" ht="14.45" x14ac:dyDescent="0.3">
      <c r="A39" s="66" t="str">
        <f>'Financial calcs'!E564</f>
        <v>Debt Service Reserve Account</v>
      </c>
      <c r="B39" s="90">
        <f ca="1">'Financial calcs'!F564</f>
        <v>0</v>
      </c>
      <c r="C39" s="90">
        <f ca="1">'Financial calcs'!G564</f>
        <v>35869</v>
      </c>
      <c r="D39" s="90">
        <f ca="1">'Financial calcs'!H564</f>
        <v>35869</v>
      </c>
      <c r="E39" s="90">
        <f ca="1">'Financial calcs'!I564</f>
        <v>35869</v>
      </c>
      <c r="F39" s="90">
        <f ca="1">'Financial calcs'!J564</f>
        <v>35869</v>
      </c>
      <c r="G39" s="90">
        <f ca="1">'Financial calcs'!K564</f>
        <v>35869</v>
      </c>
      <c r="H39" s="90">
        <f ca="1">'Financial calcs'!L564</f>
        <v>35869</v>
      </c>
      <c r="I39" s="90">
        <f ca="1">'Financial calcs'!M564</f>
        <v>35869</v>
      </c>
      <c r="J39" s="90">
        <f ca="1">'Financial calcs'!N564</f>
        <v>35869</v>
      </c>
      <c r="K39" s="90">
        <f ca="1">'Financial calcs'!O564</f>
        <v>35869</v>
      </c>
      <c r="L39" s="90">
        <f ca="1">'Financial calcs'!P564</f>
        <v>35869</v>
      </c>
      <c r="M39" s="90">
        <f ca="1">'Financial calcs'!Q564</f>
        <v>35869</v>
      </c>
      <c r="N39" s="90">
        <f ca="1">'Financial calcs'!R564</f>
        <v>35869</v>
      </c>
      <c r="O39" s="90">
        <f ca="1">'Financial calcs'!S564</f>
        <v>35869</v>
      </c>
      <c r="P39" s="90">
        <f ca="1">'Financial calcs'!T564</f>
        <v>35869</v>
      </c>
      <c r="Q39" s="90">
        <f ca="1">'Financial calcs'!U564</f>
        <v>35869</v>
      </c>
      <c r="R39" s="90">
        <f ca="1">'Financial calcs'!V564</f>
        <v>35869</v>
      </c>
      <c r="S39" s="90">
        <f ca="1">'Financial calcs'!W564</f>
        <v>35869</v>
      </c>
      <c r="T39" s="90">
        <f ca="1">'Financial calcs'!X564</f>
        <v>35869</v>
      </c>
      <c r="U39" s="90">
        <f ca="1">'Financial calcs'!Y564</f>
        <v>35869</v>
      </c>
      <c r="V39" s="90">
        <f ca="1">'Financial calcs'!Z564</f>
        <v>35869</v>
      </c>
      <c r="W39" s="90">
        <f ca="1">'Financial calcs'!AA564</f>
        <v>35869</v>
      </c>
      <c r="X39" s="90">
        <f ca="1">'Financial calcs'!AB564</f>
        <v>35869</v>
      </c>
      <c r="Y39" s="90">
        <f ca="1">'Financial calcs'!AC564</f>
        <v>35869</v>
      </c>
      <c r="Z39" s="90">
        <f ca="1">'Financial calcs'!AD564</f>
        <v>35869</v>
      </c>
      <c r="AA39" s="90">
        <f ca="1">'Financial calcs'!AE564</f>
        <v>35869</v>
      </c>
      <c r="AB39" s="90">
        <f ca="1">'Financial calcs'!AF564</f>
        <v>35869</v>
      </c>
      <c r="AC39" s="90">
        <f ca="1">'Financial calcs'!AG564</f>
        <v>35869</v>
      </c>
      <c r="AD39" s="90">
        <f ca="1">'Financial calcs'!AH564</f>
        <v>35869</v>
      </c>
      <c r="AE39" s="90">
        <f ca="1">'Financial calcs'!AI564</f>
        <v>35869</v>
      </c>
      <c r="AF39" s="90">
        <f ca="1">'Financial calcs'!AJ564</f>
        <v>35869</v>
      </c>
      <c r="AG39" s="90">
        <f ca="1">'Financial calcs'!AK564</f>
        <v>0</v>
      </c>
      <c r="AH39" s="90">
        <f ca="1">'Financial calcs'!AL564</f>
        <v>0</v>
      </c>
      <c r="AI39" s="90">
        <f ca="1">'Financial calcs'!AM564</f>
        <v>0</v>
      </c>
      <c r="AJ39" s="90">
        <f ca="1">'Financial calcs'!AN564</f>
        <v>0</v>
      </c>
      <c r="AK39" s="90">
        <f ca="1">'Financial calcs'!AO564</f>
        <v>0</v>
      </c>
      <c r="AL39" s="90">
        <f ca="1">'Financial calcs'!AP564</f>
        <v>0</v>
      </c>
      <c r="AM39" s="90">
        <f ca="1">'Financial calcs'!AQ564</f>
        <v>0</v>
      </c>
      <c r="AN39" s="90">
        <f ca="1">'Financial calcs'!AR564</f>
        <v>0</v>
      </c>
      <c r="AO39" s="90">
        <f ca="1">'Financial calcs'!AS564</f>
        <v>0</v>
      </c>
      <c r="AP39" s="90">
        <f ca="1">'Financial calcs'!AT564</f>
        <v>0</v>
      </c>
      <c r="AQ39" s="90">
        <f ca="1">'Financial calcs'!AU564</f>
        <v>0</v>
      </c>
      <c r="AR39" s="90">
        <f ca="1">'Financial calcs'!AV564</f>
        <v>0</v>
      </c>
      <c r="AS39" s="90">
        <f ca="1">'Financial calcs'!AW564</f>
        <v>0</v>
      </c>
      <c r="AT39" s="90">
        <f ca="1">'Financial calcs'!AX564</f>
        <v>0</v>
      </c>
      <c r="AU39" s="90">
        <f ca="1">'Financial calcs'!AY564</f>
        <v>0</v>
      </c>
      <c r="AV39" s="90">
        <f ca="1">'Financial calcs'!AZ564</f>
        <v>0</v>
      </c>
      <c r="AW39" s="90">
        <f ca="1">'Financial calcs'!BA564</f>
        <v>0</v>
      </c>
      <c r="AX39" s="90">
        <f ca="1">'Financial calcs'!BB564</f>
        <v>0</v>
      </c>
      <c r="AY39" s="90">
        <f ca="1">'Financial calcs'!BC564</f>
        <v>0</v>
      </c>
      <c r="AZ39" s="90">
        <f ca="1">'Financial calcs'!BD564</f>
        <v>0</v>
      </c>
      <c r="BA39" s="90">
        <f ca="1">'Financial calcs'!BE564</f>
        <v>0</v>
      </c>
      <c r="BB39" s="90">
        <f ca="1">'Financial calcs'!BF564</f>
        <v>0</v>
      </c>
      <c r="BC39" s="90">
        <f ca="1">'Financial calcs'!BG564</f>
        <v>0</v>
      </c>
      <c r="BD39" s="90">
        <f ca="1">'Financial calcs'!BH564</f>
        <v>0</v>
      </c>
      <c r="BE39" s="90">
        <f ca="1">'Financial calcs'!BI564</f>
        <v>0</v>
      </c>
      <c r="BF39" s="90">
        <f ca="1">'Financial calcs'!BJ564</f>
        <v>0</v>
      </c>
      <c r="BG39" s="90">
        <f ca="1">'Financial calcs'!BK564</f>
        <v>0</v>
      </c>
      <c r="BH39" s="90">
        <f ca="1">'Financial calcs'!BL564</f>
        <v>0</v>
      </c>
      <c r="BI39" s="90">
        <f ca="1">'Financial calcs'!BM564</f>
        <v>0</v>
      </c>
      <c r="BJ39" s="90">
        <f ca="1">'Financial calcs'!BN564</f>
        <v>0</v>
      </c>
      <c r="BK39" s="90">
        <f ca="1">'Financial calcs'!BO564</f>
        <v>0</v>
      </c>
      <c r="BL39" s="90">
        <f ca="1">'Financial calcs'!BP564</f>
        <v>0</v>
      </c>
      <c r="BM39" s="90">
        <f ca="1">'Financial calcs'!BQ564</f>
        <v>0</v>
      </c>
      <c r="BN39" s="90">
        <f ca="1">'Financial calcs'!BR564</f>
        <v>0</v>
      </c>
      <c r="BO39" s="90">
        <f ca="1">'Financial calcs'!BS564</f>
        <v>0</v>
      </c>
      <c r="BP39" s="90">
        <f ca="1">'Financial calcs'!BT564</f>
        <v>0</v>
      </c>
      <c r="BQ39" s="90">
        <f ca="1">'Financial calcs'!BU564</f>
        <v>0</v>
      </c>
      <c r="BR39" s="90">
        <f ca="1">'Financial calcs'!BV564</f>
        <v>0</v>
      </c>
      <c r="BS39" s="90">
        <f ca="1">'Financial calcs'!BW564</f>
        <v>0</v>
      </c>
      <c r="BT39" s="90">
        <f ca="1">'Financial calcs'!BX564</f>
        <v>0</v>
      </c>
      <c r="BU39" s="90">
        <f ca="1">'Financial calcs'!BY564</f>
        <v>0</v>
      </c>
      <c r="BV39" s="90">
        <f ca="1">'Financial calcs'!BZ564</f>
        <v>0</v>
      </c>
      <c r="BW39" s="90">
        <f ca="1">'Financial calcs'!CA564</f>
        <v>0</v>
      </c>
      <c r="BX39" s="90">
        <f ca="1">'Financial calcs'!CB564</f>
        <v>0</v>
      </c>
      <c r="BY39" s="90">
        <f ca="1">'Financial calcs'!CC564</f>
        <v>0</v>
      </c>
      <c r="BZ39" s="90">
        <f ca="1">'Financial calcs'!CD564</f>
        <v>0</v>
      </c>
      <c r="CA39" s="90">
        <f ca="1">'Financial calcs'!CE564</f>
        <v>0</v>
      </c>
      <c r="CB39" s="90">
        <f ca="1">'Financial calcs'!CF564</f>
        <v>0</v>
      </c>
      <c r="CC39" s="90">
        <f ca="1">'Financial calcs'!CG564</f>
        <v>0</v>
      </c>
    </row>
    <row r="40" spans="1:81" x14ac:dyDescent="0.25">
      <c r="A40" s="66" t="str">
        <f>'Financial calcs'!E565</f>
        <v>Major Maintenance Reserve Account</v>
      </c>
      <c r="B40" s="90">
        <f>'Financial calcs'!F565</f>
        <v>0</v>
      </c>
      <c r="C40" s="90">
        <f>'Financial calcs'!G565</f>
        <v>0</v>
      </c>
      <c r="D40" s="90">
        <f>'Financial calcs'!H565</f>
        <v>0</v>
      </c>
      <c r="E40" s="90">
        <f>'Financial calcs'!I565</f>
        <v>0</v>
      </c>
      <c r="F40" s="90">
        <f>'Financial calcs'!J565</f>
        <v>0</v>
      </c>
      <c r="G40" s="90">
        <f>'Financial calcs'!K565</f>
        <v>0</v>
      </c>
      <c r="H40" s="90">
        <f>'Financial calcs'!L565</f>
        <v>0</v>
      </c>
      <c r="I40" s="90">
        <f>'Financial calcs'!M565</f>
        <v>0</v>
      </c>
      <c r="J40" s="90">
        <f>'Financial calcs'!N565</f>
        <v>0</v>
      </c>
      <c r="K40" s="90">
        <f>'Financial calcs'!O565</f>
        <v>0</v>
      </c>
      <c r="L40" s="90">
        <f>'Financial calcs'!P565</f>
        <v>0</v>
      </c>
      <c r="M40" s="90">
        <f>'Financial calcs'!Q565</f>
        <v>0</v>
      </c>
      <c r="N40" s="90">
        <f>'Financial calcs'!R565</f>
        <v>0</v>
      </c>
      <c r="O40" s="90">
        <f>'Financial calcs'!S565</f>
        <v>0</v>
      </c>
      <c r="P40" s="90">
        <f>'Financial calcs'!T565</f>
        <v>0</v>
      </c>
      <c r="Q40" s="90">
        <f>'Financial calcs'!U565</f>
        <v>0</v>
      </c>
      <c r="R40" s="90">
        <f>'Financial calcs'!V565</f>
        <v>0</v>
      </c>
      <c r="S40" s="90">
        <f>'Financial calcs'!W565</f>
        <v>0</v>
      </c>
      <c r="T40" s="90">
        <f>'Financial calcs'!X565</f>
        <v>0</v>
      </c>
      <c r="U40" s="90">
        <f>'Financial calcs'!Y565</f>
        <v>0</v>
      </c>
      <c r="V40" s="90">
        <f>'Financial calcs'!Z565</f>
        <v>0</v>
      </c>
      <c r="W40" s="90">
        <f>'Financial calcs'!AA565</f>
        <v>0</v>
      </c>
      <c r="X40" s="90">
        <f>'Financial calcs'!AB565</f>
        <v>0</v>
      </c>
      <c r="Y40" s="90">
        <f>'Financial calcs'!AC565</f>
        <v>0</v>
      </c>
      <c r="Z40" s="90">
        <f>'Financial calcs'!AD565</f>
        <v>0</v>
      </c>
      <c r="AA40" s="90">
        <f>'Financial calcs'!AE565</f>
        <v>0</v>
      </c>
      <c r="AB40" s="90">
        <f>'Financial calcs'!AF565</f>
        <v>0</v>
      </c>
      <c r="AC40" s="90">
        <f>'Financial calcs'!AG565</f>
        <v>0</v>
      </c>
      <c r="AD40" s="90">
        <f>'Financial calcs'!AH565</f>
        <v>0</v>
      </c>
      <c r="AE40" s="90">
        <f>'Financial calcs'!AI565</f>
        <v>0</v>
      </c>
      <c r="AF40" s="90">
        <f>'Financial calcs'!AJ565</f>
        <v>0</v>
      </c>
      <c r="AG40" s="90">
        <f>'Financial calcs'!AK565</f>
        <v>0</v>
      </c>
      <c r="AH40" s="90">
        <f>'Financial calcs'!AL565</f>
        <v>0</v>
      </c>
      <c r="AI40" s="90">
        <f>'Financial calcs'!AM565</f>
        <v>0</v>
      </c>
      <c r="AJ40" s="90">
        <f>'Financial calcs'!AN565</f>
        <v>0</v>
      </c>
      <c r="AK40" s="90">
        <f>'Financial calcs'!AO565</f>
        <v>0</v>
      </c>
      <c r="AL40" s="90">
        <f>'Financial calcs'!AP565</f>
        <v>0</v>
      </c>
      <c r="AM40" s="90">
        <f>'Financial calcs'!AQ565</f>
        <v>0</v>
      </c>
      <c r="AN40" s="90">
        <f>'Financial calcs'!AR565</f>
        <v>0</v>
      </c>
      <c r="AO40" s="90">
        <f>'Financial calcs'!AS565</f>
        <v>0</v>
      </c>
      <c r="AP40" s="90">
        <f>'Financial calcs'!AT565</f>
        <v>0</v>
      </c>
      <c r="AQ40" s="90">
        <f>'Financial calcs'!AU565</f>
        <v>0</v>
      </c>
      <c r="AR40" s="90">
        <f>'Financial calcs'!AV565</f>
        <v>0</v>
      </c>
      <c r="AS40" s="90">
        <f>'Financial calcs'!AW565</f>
        <v>0</v>
      </c>
      <c r="AT40" s="90">
        <f>'Financial calcs'!AX565</f>
        <v>0</v>
      </c>
      <c r="AU40" s="90">
        <f>'Financial calcs'!AY565</f>
        <v>0</v>
      </c>
      <c r="AV40" s="90">
        <f>'Financial calcs'!AZ565</f>
        <v>0</v>
      </c>
      <c r="AW40" s="90">
        <f>'Financial calcs'!BA565</f>
        <v>0</v>
      </c>
      <c r="AX40" s="90">
        <f>'Financial calcs'!BB565</f>
        <v>0</v>
      </c>
      <c r="AY40" s="90">
        <f>'Financial calcs'!BC565</f>
        <v>0</v>
      </c>
      <c r="AZ40" s="90">
        <f>'Financial calcs'!BD565</f>
        <v>0</v>
      </c>
      <c r="BA40" s="90">
        <f>'Financial calcs'!BE565</f>
        <v>0</v>
      </c>
      <c r="BB40" s="90">
        <f>'Financial calcs'!BF565</f>
        <v>0</v>
      </c>
      <c r="BC40" s="90">
        <f>'Financial calcs'!BG565</f>
        <v>0</v>
      </c>
      <c r="BD40" s="90">
        <f>'Financial calcs'!BH565</f>
        <v>0</v>
      </c>
      <c r="BE40" s="90">
        <f>'Financial calcs'!BI565</f>
        <v>0</v>
      </c>
      <c r="BF40" s="90">
        <f>'Financial calcs'!BJ565</f>
        <v>0</v>
      </c>
      <c r="BG40" s="90">
        <f>'Financial calcs'!BK565</f>
        <v>0</v>
      </c>
      <c r="BH40" s="90">
        <f>'Financial calcs'!BL565</f>
        <v>0</v>
      </c>
      <c r="BI40" s="90">
        <f>'Financial calcs'!BM565</f>
        <v>0</v>
      </c>
      <c r="BJ40" s="90">
        <f>'Financial calcs'!BN565</f>
        <v>0</v>
      </c>
      <c r="BK40" s="90">
        <f>'Financial calcs'!BO565</f>
        <v>0</v>
      </c>
      <c r="BL40" s="90">
        <f>'Financial calcs'!BP565</f>
        <v>0</v>
      </c>
      <c r="BM40" s="90">
        <f>'Financial calcs'!BQ565</f>
        <v>0</v>
      </c>
      <c r="BN40" s="90">
        <f>'Financial calcs'!BR565</f>
        <v>0</v>
      </c>
      <c r="BO40" s="90">
        <f>'Financial calcs'!BS565</f>
        <v>0</v>
      </c>
      <c r="BP40" s="90">
        <f>'Financial calcs'!BT565</f>
        <v>0</v>
      </c>
      <c r="BQ40" s="90">
        <f>'Financial calcs'!BU565</f>
        <v>0</v>
      </c>
      <c r="BR40" s="90">
        <f>'Financial calcs'!BV565</f>
        <v>0</v>
      </c>
      <c r="BS40" s="90">
        <f>'Financial calcs'!BW565</f>
        <v>0</v>
      </c>
      <c r="BT40" s="90">
        <f>'Financial calcs'!BX565</f>
        <v>0</v>
      </c>
      <c r="BU40" s="90">
        <f>'Financial calcs'!BY565</f>
        <v>0</v>
      </c>
      <c r="BV40" s="90">
        <f>'Financial calcs'!BZ565</f>
        <v>0</v>
      </c>
      <c r="BW40" s="90">
        <f>'Financial calcs'!CA565</f>
        <v>0</v>
      </c>
      <c r="BX40" s="90">
        <f>'Financial calcs'!CB565</f>
        <v>0</v>
      </c>
      <c r="BY40" s="90">
        <f>'Financial calcs'!CC565</f>
        <v>0</v>
      </c>
      <c r="BZ40" s="90">
        <f>'Financial calcs'!CD565</f>
        <v>0</v>
      </c>
      <c r="CA40" s="90">
        <f>'Financial calcs'!CE565</f>
        <v>0</v>
      </c>
      <c r="CB40" s="90">
        <f>'Financial calcs'!CF565</f>
        <v>0</v>
      </c>
      <c r="CC40" s="90">
        <f>'Financial calcs'!CG565</f>
        <v>0</v>
      </c>
    </row>
    <row r="41" spans="1:81" x14ac:dyDescent="0.25">
      <c r="A41" s="66" t="str">
        <f>'Financial calcs'!E566</f>
        <v>Decommissioning asset</v>
      </c>
      <c r="B41" s="90">
        <f>'Financial calcs'!F566</f>
        <v>0</v>
      </c>
      <c r="C41" s="90">
        <f>'Financial calcs'!G566</f>
        <v>0</v>
      </c>
      <c r="D41" s="90">
        <f>'Financial calcs'!H566</f>
        <v>0</v>
      </c>
      <c r="E41" s="90">
        <f>'Financial calcs'!I566</f>
        <v>0</v>
      </c>
      <c r="F41" s="90">
        <f>'Financial calcs'!J566</f>
        <v>0</v>
      </c>
      <c r="G41" s="90">
        <f>'Financial calcs'!K566</f>
        <v>0</v>
      </c>
      <c r="H41" s="90">
        <f>'Financial calcs'!L566</f>
        <v>0</v>
      </c>
      <c r="I41" s="90">
        <f>'Financial calcs'!M566</f>
        <v>0</v>
      </c>
      <c r="J41" s="90">
        <f>'Financial calcs'!N566</f>
        <v>0</v>
      </c>
      <c r="K41" s="90">
        <f>'Financial calcs'!O566</f>
        <v>0</v>
      </c>
      <c r="L41" s="90">
        <f>'Financial calcs'!P566</f>
        <v>0</v>
      </c>
      <c r="M41" s="90">
        <f>'Financial calcs'!Q566</f>
        <v>0</v>
      </c>
      <c r="N41" s="90">
        <f>'Financial calcs'!R566</f>
        <v>0</v>
      </c>
      <c r="O41" s="90">
        <f>'Financial calcs'!S566</f>
        <v>0</v>
      </c>
      <c r="P41" s="90">
        <f>'Financial calcs'!T566</f>
        <v>0</v>
      </c>
      <c r="Q41" s="90">
        <f>'Financial calcs'!U566</f>
        <v>0</v>
      </c>
      <c r="R41" s="90">
        <f>'Financial calcs'!V566</f>
        <v>0</v>
      </c>
      <c r="S41" s="90">
        <f>'Financial calcs'!W566</f>
        <v>0</v>
      </c>
      <c r="T41" s="90">
        <f>'Financial calcs'!X566</f>
        <v>0</v>
      </c>
      <c r="U41" s="90">
        <f>'Financial calcs'!Y566</f>
        <v>0</v>
      </c>
      <c r="V41" s="90">
        <f>'Financial calcs'!Z566</f>
        <v>0</v>
      </c>
      <c r="W41" s="90">
        <f>'Financial calcs'!AA566</f>
        <v>0</v>
      </c>
      <c r="X41" s="90">
        <f>'Financial calcs'!AB566</f>
        <v>0</v>
      </c>
      <c r="Y41" s="90">
        <f>'Financial calcs'!AC566</f>
        <v>0</v>
      </c>
      <c r="Z41" s="90">
        <f>'Financial calcs'!AD566</f>
        <v>0</v>
      </c>
      <c r="AA41" s="90">
        <f>'Financial calcs'!AE566</f>
        <v>0</v>
      </c>
      <c r="AB41" s="90">
        <f>'Financial calcs'!AF566</f>
        <v>0</v>
      </c>
      <c r="AC41" s="90">
        <f>'Financial calcs'!AG566</f>
        <v>0</v>
      </c>
      <c r="AD41" s="90">
        <f>'Financial calcs'!AH566</f>
        <v>0</v>
      </c>
      <c r="AE41" s="90">
        <f>'Financial calcs'!AI566</f>
        <v>0</v>
      </c>
      <c r="AF41" s="90">
        <f>'Financial calcs'!AJ566</f>
        <v>0</v>
      </c>
      <c r="AG41" s="90">
        <f>'Financial calcs'!AK566</f>
        <v>0</v>
      </c>
      <c r="AH41" s="90">
        <f>'Financial calcs'!AL566</f>
        <v>0</v>
      </c>
      <c r="AI41" s="90">
        <f>'Financial calcs'!AM566</f>
        <v>0</v>
      </c>
      <c r="AJ41" s="90">
        <f>'Financial calcs'!AN566</f>
        <v>0</v>
      </c>
      <c r="AK41" s="90">
        <f>'Financial calcs'!AO566</f>
        <v>0</v>
      </c>
      <c r="AL41" s="90">
        <f>'Financial calcs'!AP566</f>
        <v>0</v>
      </c>
      <c r="AM41" s="90">
        <f>'Financial calcs'!AQ566</f>
        <v>0</v>
      </c>
      <c r="AN41" s="90">
        <f>'Financial calcs'!AR566</f>
        <v>0</v>
      </c>
      <c r="AO41" s="90">
        <f>'Financial calcs'!AS566</f>
        <v>0</v>
      </c>
      <c r="AP41" s="90">
        <f>'Financial calcs'!AT566</f>
        <v>0</v>
      </c>
      <c r="AQ41" s="90">
        <f>'Financial calcs'!AU566</f>
        <v>0</v>
      </c>
      <c r="AR41" s="90">
        <f>'Financial calcs'!AV566</f>
        <v>0</v>
      </c>
      <c r="AS41" s="90">
        <f>'Financial calcs'!AW566</f>
        <v>0</v>
      </c>
      <c r="AT41" s="90">
        <f>'Financial calcs'!AX566</f>
        <v>0</v>
      </c>
      <c r="AU41" s="90">
        <f>'Financial calcs'!AY566</f>
        <v>0</v>
      </c>
      <c r="AV41" s="90">
        <f>'Financial calcs'!AZ566</f>
        <v>0</v>
      </c>
      <c r="AW41" s="90">
        <f>'Financial calcs'!BA566</f>
        <v>0</v>
      </c>
      <c r="AX41" s="90">
        <f>'Financial calcs'!BB566</f>
        <v>0</v>
      </c>
      <c r="AY41" s="90">
        <f>'Financial calcs'!BC566</f>
        <v>0</v>
      </c>
      <c r="AZ41" s="90">
        <f>'Financial calcs'!BD566</f>
        <v>0</v>
      </c>
      <c r="BA41" s="90">
        <f>'Financial calcs'!BE566</f>
        <v>0</v>
      </c>
      <c r="BB41" s="90">
        <f>'Financial calcs'!BF566</f>
        <v>0</v>
      </c>
      <c r="BC41" s="90">
        <f>'Financial calcs'!BG566</f>
        <v>0</v>
      </c>
      <c r="BD41" s="90">
        <f>'Financial calcs'!BH566</f>
        <v>0</v>
      </c>
      <c r="BE41" s="90">
        <f>'Financial calcs'!BI566</f>
        <v>0</v>
      </c>
      <c r="BF41" s="90">
        <f>'Financial calcs'!BJ566</f>
        <v>0</v>
      </c>
      <c r="BG41" s="90">
        <f>'Financial calcs'!BK566</f>
        <v>0</v>
      </c>
      <c r="BH41" s="90">
        <f>'Financial calcs'!BL566</f>
        <v>0</v>
      </c>
      <c r="BI41" s="90">
        <f>'Financial calcs'!BM566</f>
        <v>0</v>
      </c>
      <c r="BJ41" s="90">
        <f>'Financial calcs'!BN566</f>
        <v>0</v>
      </c>
      <c r="BK41" s="90">
        <f>'Financial calcs'!BO566</f>
        <v>0</v>
      </c>
      <c r="BL41" s="90">
        <f>'Financial calcs'!BP566</f>
        <v>0</v>
      </c>
      <c r="BM41" s="90">
        <f>'Financial calcs'!BQ566</f>
        <v>0</v>
      </c>
      <c r="BN41" s="90">
        <f>'Financial calcs'!BR566</f>
        <v>0</v>
      </c>
      <c r="BO41" s="90">
        <f>'Financial calcs'!BS566</f>
        <v>0</v>
      </c>
      <c r="BP41" s="90">
        <f>'Financial calcs'!BT566</f>
        <v>0</v>
      </c>
      <c r="BQ41" s="90">
        <f>'Financial calcs'!BU566</f>
        <v>0</v>
      </c>
      <c r="BR41" s="90">
        <f>'Financial calcs'!BV566</f>
        <v>0</v>
      </c>
      <c r="BS41" s="90">
        <f>'Financial calcs'!BW566</f>
        <v>0</v>
      </c>
      <c r="BT41" s="90">
        <f>'Financial calcs'!BX566</f>
        <v>0</v>
      </c>
      <c r="BU41" s="90">
        <f>'Financial calcs'!BY566</f>
        <v>0</v>
      </c>
      <c r="BV41" s="90">
        <f>'Financial calcs'!BZ566</f>
        <v>0</v>
      </c>
      <c r="BW41" s="90">
        <f>'Financial calcs'!CA566</f>
        <v>0</v>
      </c>
      <c r="BX41" s="90">
        <f>'Financial calcs'!CB566</f>
        <v>0</v>
      </c>
      <c r="BY41" s="90">
        <f>'Financial calcs'!CC566</f>
        <v>0</v>
      </c>
      <c r="BZ41" s="90">
        <f>'Financial calcs'!CD566</f>
        <v>0</v>
      </c>
      <c r="CA41" s="90">
        <f>'Financial calcs'!CE566</f>
        <v>0</v>
      </c>
      <c r="CB41" s="90">
        <f>'Financial calcs'!CF566</f>
        <v>0</v>
      </c>
      <c r="CC41" s="90">
        <f>'Financial calcs'!CG566</f>
        <v>0</v>
      </c>
    </row>
    <row r="42" spans="1:81" x14ac:dyDescent="0.25">
      <c r="A42" s="66" t="str">
        <f>'Financial calcs'!E567</f>
        <v>Long term assets</v>
      </c>
      <c r="B42" s="90">
        <f>'Financial calcs'!F567</f>
        <v>374904</v>
      </c>
      <c r="C42" s="90">
        <f>'Financial calcs'!G567</f>
        <v>896973</v>
      </c>
      <c r="D42" s="90">
        <f>'Financial calcs'!H567</f>
        <v>874749</v>
      </c>
      <c r="E42" s="90">
        <f>'Financial calcs'!I567</f>
        <v>852155</v>
      </c>
      <c r="F42" s="90">
        <f>'Financial calcs'!J567</f>
        <v>829808</v>
      </c>
      <c r="G42" s="90">
        <f>'Financial calcs'!K567</f>
        <v>807215</v>
      </c>
      <c r="H42" s="90">
        <f>'Financial calcs'!L567</f>
        <v>784990</v>
      </c>
      <c r="I42" s="90">
        <f>'Financial calcs'!M567</f>
        <v>762397</v>
      </c>
      <c r="J42" s="90">
        <f>'Financial calcs'!N567</f>
        <v>740172</v>
      </c>
      <c r="K42" s="90">
        <f>'Financial calcs'!O567</f>
        <v>717579</v>
      </c>
      <c r="L42" s="90">
        <f>'Financial calcs'!P567</f>
        <v>695354</v>
      </c>
      <c r="M42" s="90">
        <f>'Financial calcs'!Q567</f>
        <v>672761</v>
      </c>
      <c r="N42" s="90">
        <f>'Financial calcs'!R567</f>
        <v>650413</v>
      </c>
      <c r="O42" s="90">
        <f>'Financial calcs'!S567</f>
        <v>627820</v>
      </c>
      <c r="P42" s="90">
        <f>'Financial calcs'!T567</f>
        <v>605595</v>
      </c>
      <c r="Q42" s="90">
        <f>'Financial calcs'!U567</f>
        <v>583002</v>
      </c>
      <c r="R42" s="90">
        <f>'Financial calcs'!V567</f>
        <v>560777</v>
      </c>
      <c r="S42" s="90">
        <f>'Financial calcs'!W567</f>
        <v>538184</v>
      </c>
      <c r="T42" s="90">
        <f>'Financial calcs'!X567</f>
        <v>515959</v>
      </c>
      <c r="U42" s="90">
        <f>'Financial calcs'!Y567</f>
        <v>493366</v>
      </c>
      <c r="V42" s="90">
        <f>'Financial calcs'!Z567</f>
        <v>471018</v>
      </c>
      <c r="W42" s="90">
        <f>'Financial calcs'!AA567</f>
        <v>448425</v>
      </c>
      <c r="X42" s="90">
        <f>'Financial calcs'!AB567</f>
        <v>426200</v>
      </c>
      <c r="Y42" s="90">
        <f>'Financial calcs'!AC567</f>
        <v>403607</v>
      </c>
      <c r="Z42" s="90">
        <f>'Financial calcs'!AD567</f>
        <v>381382</v>
      </c>
      <c r="AA42" s="90">
        <f>'Financial calcs'!AE567</f>
        <v>358789</v>
      </c>
      <c r="AB42" s="90">
        <f>'Financial calcs'!AF567</f>
        <v>336565</v>
      </c>
      <c r="AC42" s="90">
        <f>'Financial calcs'!AG567</f>
        <v>313971</v>
      </c>
      <c r="AD42" s="90">
        <f>'Financial calcs'!AH567</f>
        <v>291624</v>
      </c>
      <c r="AE42" s="90">
        <f>'Financial calcs'!AI567</f>
        <v>269031</v>
      </c>
      <c r="AF42" s="90">
        <f>'Financial calcs'!AJ567</f>
        <v>246806</v>
      </c>
      <c r="AG42" s="90">
        <f>'Financial calcs'!AK567</f>
        <v>224213</v>
      </c>
      <c r="AH42" s="90">
        <f>'Financial calcs'!AL567</f>
        <v>201988</v>
      </c>
      <c r="AI42" s="90">
        <f>'Financial calcs'!AM567</f>
        <v>179395</v>
      </c>
      <c r="AJ42" s="90">
        <f>'Financial calcs'!AN567</f>
        <v>157170</v>
      </c>
      <c r="AK42" s="90">
        <f>'Financial calcs'!AO567</f>
        <v>134577</v>
      </c>
      <c r="AL42" s="90">
        <f>'Financial calcs'!AP567</f>
        <v>112229</v>
      </c>
      <c r="AM42" s="90">
        <f>'Financial calcs'!AQ567</f>
        <v>89636</v>
      </c>
      <c r="AN42" s="90">
        <f>'Financial calcs'!AR567</f>
        <v>67411</v>
      </c>
      <c r="AO42" s="90">
        <f>'Financial calcs'!AS567</f>
        <v>44818</v>
      </c>
      <c r="AP42" s="90">
        <f>'Financial calcs'!AT567</f>
        <v>22593</v>
      </c>
      <c r="AQ42" s="90">
        <f>'Financial calcs'!AU567</f>
        <v>0</v>
      </c>
      <c r="AR42" s="90">
        <f>'Financial calcs'!AV567</f>
        <v>0</v>
      </c>
      <c r="AS42" s="90">
        <f>'Financial calcs'!AW567</f>
        <v>0</v>
      </c>
      <c r="AT42" s="90">
        <f>'Financial calcs'!AX567</f>
        <v>0</v>
      </c>
      <c r="AU42" s="90">
        <f>'Financial calcs'!AY567</f>
        <v>0</v>
      </c>
      <c r="AV42" s="90">
        <f>'Financial calcs'!AZ567</f>
        <v>0</v>
      </c>
      <c r="AW42" s="90">
        <f>'Financial calcs'!BA567</f>
        <v>0</v>
      </c>
      <c r="AX42" s="90">
        <f>'Financial calcs'!BB567</f>
        <v>0</v>
      </c>
      <c r="AY42" s="90">
        <f>'Financial calcs'!BC567</f>
        <v>0</v>
      </c>
      <c r="AZ42" s="90">
        <f>'Financial calcs'!BD567</f>
        <v>0</v>
      </c>
      <c r="BA42" s="90">
        <f>'Financial calcs'!BE567</f>
        <v>0</v>
      </c>
      <c r="BB42" s="90">
        <f>'Financial calcs'!BF567</f>
        <v>0</v>
      </c>
      <c r="BC42" s="90">
        <f>'Financial calcs'!BG567</f>
        <v>0</v>
      </c>
      <c r="BD42" s="90">
        <f>'Financial calcs'!BH567</f>
        <v>0</v>
      </c>
      <c r="BE42" s="90">
        <f>'Financial calcs'!BI567</f>
        <v>0</v>
      </c>
      <c r="BF42" s="90">
        <f>'Financial calcs'!BJ567</f>
        <v>0</v>
      </c>
      <c r="BG42" s="90">
        <f>'Financial calcs'!BK567</f>
        <v>0</v>
      </c>
      <c r="BH42" s="90">
        <f>'Financial calcs'!BL567</f>
        <v>0</v>
      </c>
      <c r="BI42" s="90">
        <f>'Financial calcs'!BM567</f>
        <v>0</v>
      </c>
      <c r="BJ42" s="90">
        <f>'Financial calcs'!BN567</f>
        <v>0</v>
      </c>
      <c r="BK42" s="90">
        <f>'Financial calcs'!BO567</f>
        <v>0</v>
      </c>
      <c r="BL42" s="90">
        <f>'Financial calcs'!BP567</f>
        <v>0</v>
      </c>
      <c r="BM42" s="90">
        <f>'Financial calcs'!BQ567</f>
        <v>0</v>
      </c>
      <c r="BN42" s="90">
        <f>'Financial calcs'!BR567</f>
        <v>0</v>
      </c>
      <c r="BO42" s="90">
        <f>'Financial calcs'!BS567</f>
        <v>0</v>
      </c>
      <c r="BP42" s="90">
        <f>'Financial calcs'!BT567</f>
        <v>0</v>
      </c>
      <c r="BQ42" s="90">
        <f>'Financial calcs'!BU567</f>
        <v>0</v>
      </c>
      <c r="BR42" s="90">
        <f>'Financial calcs'!BV567</f>
        <v>0</v>
      </c>
      <c r="BS42" s="90">
        <f>'Financial calcs'!BW567</f>
        <v>0</v>
      </c>
      <c r="BT42" s="90">
        <f>'Financial calcs'!BX567</f>
        <v>0</v>
      </c>
      <c r="BU42" s="90">
        <f>'Financial calcs'!BY567</f>
        <v>0</v>
      </c>
      <c r="BV42" s="90">
        <f>'Financial calcs'!BZ567</f>
        <v>0</v>
      </c>
      <c r="BW42" s="90">
        <f>'Financial calcs'!CA567</f>
        <v>0</v>
      </c>
      <c r="BX42" s="90">
        <f>'Financial calcs'!CB567</f>
        <v>0</v>
      </c>
      <c r="BY42" s="90">
        <f>'Financial calcs'!CC567</f>
        <v>0</v>
      </c>
      <c r="BZ42" s="90">
        <f>'Financial calcs'!CD567</f>
        <v>0</v>
      </c>
      <c r="CA42" s="90">
        <f>'Financial calcs'!CE567</f>
        <v>0</v>
      </c>
      <c r="CB42" s="90">
        <f>'Financial calcs'!CF567</f>
        <v>0</v>
      </c>
      <c r="CC42" s="90">
        <f>'Financial calcs'!CG567</f>
        <v>0</v>
      </c>
    </row>
    <row r="44" spans="1:81" x14ac:dyDescent="0.25">
      <c r="A44" s="66" t="s">
        <v>754</v>
      </c>
      <c r="B44" s="66">
        <f t="shared" ref="B44:AG44" si="11">B33</f>
        <v>1</v>
      </c>
      <c r="C44" s="66">
        <f t="shared" si="11"/>
        <v>1</v>
      </c>
      <c r="D44" s="66">
        <f t="shared" si="11"/>
        <v>1</v>
      </c>
      <c r="E44" s="66">
        <f t="shared" si="11"/>
        <v>1</v>
      </c>
      <c r="F44" s="66">
        <f t="shared" si="11"/>
        <v>1</v>
      </c>
      <c r="G44" s="66">
        <f t="shared" si="11"/>
        <v>1</v>
      </c>
      <c r="H44" s="66">
        <f t="shared" si="11"/>
        <v>1</v>
      </c>
      <c r="I44" s="66">
        <f t="shared" si="11"/>
        <v>1</v>
      </c>
      <c r="J44" s="66">
        <f t="shared" si="11"/>
        <v>1</v>
      </c>
      <c r="K44" s="66">
        <f t="shared" si="11"/>
        <v>1</v>
      </c>
      <c r="L44" s="66">
        <f t="shared" si="11"/>
        <v>1</v>
      </c>
      <c r="M44" s="66">
        <f t="shared" si="11"/>
        <v>1</v>
      </c>
      <c r="N44" s="66">
        <f t="shared" si="11"/>
        <v>1</v>
      </c>
      <c r="O44" s="66">
        <f t="shared" si="11"/>
        <v>1</v>
      </c>
      <c r="P44" s="66">
        <f t="shared" si="11"/>
        <v>1</v>
      </c>
      <c r="Q44" s="66">
        <f t="shared" si="11"/>
        <v>1</v>
      </c>
      <c r="R44" s="66">
        <f t="shared" si="11"/>
        <v>1</v>
      </c>
      <c r="S44" s="66">
        <f t="shared" si="11"/>
        <v>1</v>
      </c>
      <c r="T44" s="66">
        <f t="shared" si="11"/>
        <v>1</v>
      </c>
      <c r="U44" s="66">
        <f t="shared" si="11"/>
        <v>1</v>
      </c>
      <c r="V44" s="66">
        <f t="shared" si="11"/>
        <v>1</v>
      </c>
      <c r="W44" s="66">
        <f t="shared" si="11"/>
        <v>1</v>
      </c>
      <c r="X44" s="66">
        <f t="shared" si="11"/>
        <v>1</v>
      </c>
      <c r="Y44" s="66">
        <f t="shared" si="11"/>
        <v>1</v>
      </c>
      <c r="Z44" s="66">
        <f t="shared" si="11"/>
        <v>1</v>
      </c>
      <c r="AA44" s="66">
        <f t="shared" si="11"/>
        <v>1</v>
      </c>
      <c r="AB44" s="66">
        <f t="shared" si="11"/>
        <v>1</v>
      </c>
      <c r="AC44" s="66">
        <f t="shared" si="11"/>
        <v>1</v>
      </c>
      <c r="AD44" s="66">
        <f t="shared" si="11"/>
        <v>1</v>
      </c>
      <c r="AE44" s="66">
        <f t="shared" si="11"/>
        <v>1</v>
      </c>
      <c r="AF44" s="66">
        <f t="shared" si="11"/>
        <v>1</v>
      </c>
      <c r="AG44" s="66">
        <f t="shared" si="11"/>
        <v>1</v>
      </c>
      <c r="AH44" s="66">
        <f t="shared" ref="AH44:BM44" si="12">AH33</f>
        <v>1</v>
      </c>
      <c r="AI44" s="66">
        <f t="shared" si="12"/>
        <v>1</v>
      </c>
      <c r="AJ44" s="66">
        <f t="shared" si="12"/>
        <v>1</v>
      </c>
      <c r="AK44" s="66">
        <f t="shared" si="12"/>
        <v>1</v>
      </c>
      <c r="AL44" s="66">
        <f t="shared" si="12"/>
        <v>1</v>
      </c>
      <c r="AM44" s="66">
        <f t="shared" si="12"/>
        <v>1</v>
      </c>
      <c r="AN44" s="66">
        <f t="shared" si="12"/>
        <v>1</v>
      </c>
      <c r="AO44" s="66">
        <f t="shared" si="12"/>
        <v>1</v>
      </c>
      <c r="AP44" s="66">
        <f t="shared" si="12"/>
        <v>1</v>
      </c>
      <c r="AQ44" s="66">
        <f t="shared" si="12"/>
        <v>1</v>
      </c>
      <c r="AR44" s="66">
        <f t="shared" si="12"/>
        <v>1</v>
      </c>
      <c r="AS44" s="66">
        <f t="shared" si="12"/>
        <v>1</v>
      </c>
      <c r="AT44" s="66">
        <f t="shared" si="12"/>
        <v>0</v>
      </c>
      <c r="AU44" s="66">
        <f t="shared" si="12"/>
        <v>0</v>
      </c>
      <c r="AV44" s="66">
        <f t="shared" si="12"/>
        <v>0</v>
      </c>
      <c r="AW44" s="66">
        <f t="shared" si="12"/>
        <v>0</v>
      </c>
      <c r="AX44" s="66">
        <f t="shared" si="12"/>
        <v>0</v>
      </c>
      <c r="AY44" s="66">
        <f t="shared" si="12"/>
        <v>0</v>
      </c>
      <c r="AZ44" s="66">
        <f t="shared" si="12"/>
        <v>0</v>
      </c>
      <c r="BA44" s="66">
        <f t="shared" si="12"/>
        <v>0</v>
      </c>
      <c r="BB44" s="66">
        <f t="shared" si="12"/>
        <v>0</v>
      </c>
      <c r="BC44" s="66">
        <f t="shared" si="12"/>
        <v>0</v>
      </c>
      <c r="BD44" s="66">
        <f t="shared" si="12"/>
        <v>0</v>
      </c>
      <c r="BE44" s="66">
        <f t="shared" si="12"/>
        <v>0</v>
      </c>
      <c r="BF44" s="66">
        <f t="shared" si="12"/>
        <v>0</v>
      </c>
      <c r="BG44" s="66">
        <f t="shared" si="12"/>
        <v>0</v>
      </c>
      <c r="BH44" s="66">
        <f t="shared" si="12"/>
        <v>0</v>
      </c>
      <c r="BI44" s="66">
        <f t="shared" si="12"/>
        <v>0</v>
      </c>
      <c r="BJ44" s="66">
        <f t="shared" si="12"/>
        <v>0</v>
      </c>
      <c r="BK44" s="66">
        <f t="shared" si="12"/>
        <v>0</v>
      </c>
      <c r="BL44" s="66">
        <f t="shared" si="12"/>
        <v>0</v>
      </c>
      <c r="BM44" s="66">
        <f t="shared" si="12"/>
        <v>0</v>
      </c>
      <c r="BN44" s="66">
        <f t="shared" ref="BN44:CC44" si="13">BN33</f>
        <v>0</v>
      </c>
      <c r="BO44" s="66">
        <f t="shared" si="13"/>
        <v>0</v>
      </c>
      <c r="BP44" s="66">
        <f t="shared" si="13"/>
        <v>0</v>
      </c>
      <c r="BQ44" s="66">
        <f t="shared" si="13"/>
        <v>0</v>
      </c>
      <c r="BR44" s="66">
        <f t="shared" si="13"/>
        <v>0</v>
      </c>
      <c r="BS44" s="66">
        <f t="shared" si="13"/>
        <v>0</v>
      </c>
      <c r="BT44" s="66">
        <f t="shared" si="13"/>
        <v>0</v>
      </c>
      <c r="BU44" s="66">
        <f t="shared" si="13"/>
        <v>0</v>
      </c>
      <c r="BV44" s="66">
        <f t="shared" si="13"/>
        <v>0</v>
      </c>
      <c r="BW44" s="66">
        <f t="shared" si="13"/>
        <v>0</v>
      </c>
      <c r="BX44" s="66">
        <f t="shared" si="13"/>
        <v>0</v>
      </c>
      <c r="BY44" s="66">
        <f t="shared" si="13"/>
        <v>0</v>
      </c>
      <c r="BZ44" s="66">
        <f t="shared" si="13"/>
        <v>0</v>
      </c>
      <c r="CA44" s="66">
        <f t="shared" si="13"/>
        <v>0</v>
      </c>
      <c r="CB44" s="66">
        <f t="shared" si="13"/>
        <v>0</v>
      </c>
      <c r="CC44" s="66">
        <f t="shared" si="13"/>
        <v>0</v>
      </c>
    </row>
    <row r="45" spans="1:81" x14ac:dyDescent="0.25">
      <c r="B45" s="79">
        <f>'Financial calcs'!F549</f>
        <v>41820</v>
      </c>
      <c r="C45" s="79">
        <f>'Financial calcs'!G549</f>
        <v>42004</v>
      </c>
      <c r="D45" s="79">
        <f>'Financial calcs'!H549</f>
        <v>42185</v>
      </c>
      <c r="E45" s="79">
        <f>'Financial calcs'!I549</f>
        <v>42369</v>
      </c>
      <c r="F45" s="79">
        <f>'Financial calcs'!J549</f>
        <v>42551</v>
      </c>
      <c r="G45" s="79">
        <f>'Financial calcs'!K549</f>
        <v>42735</v>
      </c>
      <c r="H45" s="79">
        <f>'Financial calcs'!L549</f>
        <v>42916</v>
      </c>
      <c r="I45" s="79">
        <f>'Financial calcs'!M549</f>
        <v>43100</v>
      </c>
      <c r="J45" s="79">
        <f>'Financial calcs'!N549</f>
        <v>43281</v>
      </c>
      <c r="K45" s="79">
        <f>'Financial calcs'!O549</f>
        <v>43465</v>
      </c>
      <c r="L45" s="79">
        <f>'Financial calcs'!P549</f>
        <v>43646</v>
      </c>
      <c r="M45" s="79">
        <f>'Financial calcs'!Q549</f>
        <v>43830</v>
      </c>
      <c r="N45" s="79">
        <f>'Financial calcs'!R549</f>
        <v>44012</v>
      </c>
      <c r="O45" s="79">
        <f>'Financial calcs'!S549</f>
        <v>44196</v>
      </c>
      <c r="P45" s="79">
        <f>'Financial calcs'!T549</f>
        <v>44377</v>
      </c>
      <c r="Q45" s="79">
        <f>'Financial calcs'!U549</f>
        <v>44561</v>
      </c>
      <c r="R45" s="79">
        <f>'Financial calcs'!V549</f>
        <v>44742</v>
      </c>
      <c r="S45" s="79">
        <f>'Financial calcs'!W549</f>
        <v>44926</v>
      </c>
      <c r="T45" s="79">
        <f>'Financial calcs'!X549</f>
        <v>45107</v>
      </c>
      <c r="U45" s="79">
        <f>'Financial calcs'!Y549</f>
        <v>45291</v>
      </c>
      <c r="V45" s="79">
        <f>'Financial calcs'!Z549</f>
        <v>45473</v>
      </c>
      <c r="W45" s="79">
        <f>'Financial calcs'!AA549</f>
        <v>45657</v>
      </c>
      <c r="X45" s="79">
        <f>'Financial calcs'!AB549</f>
        <v>45838</v>
      </c>
      <c r="Y45" s="79">
        <f>'Financial calcs'!AC549</f>
        <v>46022</v>
      </c>
      <c r="Z45" s="79">
        <f>'Financial calcs'!AD549</f>
        <v>46203</v>
      </c>
      <c r="AA45" s="79">
        <f>'Financial calcs'!AE549</f>
        <v>46387</v>
      </c>
      <c r="AB45" s="79">
        <f>'Financial calcs'!AF549</f>
        <v>46568</v>
      </c>
      <c r="AC45" s="79">
        <f>'Financial calcs'!AG549</f>
        <v>46752</v>
      </c>
      <c r="AD45" s="79">
        <f>'Financial calcs'!AH549</f>
        <v>46934</v>
      </c>
      <c r="AE45" s="79">
        <f>'Financial calcs'!AI549</f>
        <v>47118</v>
      </c>
      <c r="AF45" s="79">
        <f>'Financial calcs'!AJ549</f>
        <v>47299</v>
      </c>
      <c r="AG45" s="79">
        <f>'Financial calcs'!AK549</f>
        <v>47483</v>
      </c>
      <c r="AH45" s="79">
        <f>'Financial calcs'!AL549</f>
        <v>47664</v>
      </c>
      <c r="AI45" s="79">
        <f>'Financial calcs'!AM549</f>
        <v>47848</v>
      </c>
      <c r="AJ45" s="79">
        <f>'Financial calcs'!AN549</f>
        <v>48029</v>
      </c>
      <c r="AK45" s="79">
        <f>'Financial calcs'!AO549</f>
        <v>48213</v>
      </c>
      <c r="AL45" s="79">
        <f>'Financial calcs'!AP549</f>
        <v>48395</v>
      </c>
      <c r="AM45" s="79">
        <f>'Financial calcs'!AQ549</f>
        <v>48579</v>
      </c>
      <c r="AN45" s="79">
        <f>'Financial calcs'!AR549</f>
        <v>48760</v>
      </c>
      <c r="AO45" s="79">
        <f>'Financial calcs'!AS549</f>
        <v>48944</v>
      </c>
      <c r="AP45" s="79">
        <f>'Financial calcs'!AT549</f>
        <v>49125</v>
      </c>
      <c r="AQ45" s="79">
        <f>'Financial calcs'!AU549</f>
        <v>49309</v>
      </c>
      <c r="AR45" s="79">
        <f>'Financial calcs'!AV549</f>
        <v>49490</v>
      </c>
      <c r="AS45" s="79">
        <f>'Financial calcs'!AW549</f>
        <v>49674</v>
      </c>
      <c r="AT45" s="79" t="str">
        <f>'Financial calcs'!AX549</f>
        <v/>
      </c>
      <c r="AU45" s="79" t="str">
        <f>'Financial calcs'!AY549</f>
        <v/>
      </c>
      <c r="AV45" s="79" t="str">
        <f>'Financial calcs'!AZ549</f>
        <v/>
      </c>
      <c r="AW45" s="79" t="str">
        <f>'Financial calcs'!BA549</f>
        <v/>
      </c>
      <c r="AX45" s="79" t="str">
        <f>'Financial calcs'!BB549</f>
        <v/>
      </c>
      <c r="AY45" s="79" t="str">
        <f>'Financial calcs'!BC549</f>
        <v/>
      </c>
      <c r="AZ45" s="79" t="str">
        <f>'Financial calcs'!BD549</f>
        <v/>
      </c>
      <c r="BA45" s="79" t="str">
        <f>'Financial calcs'!BE549</f>
        <v/>
      </c>
      <c r="BB45" s="79" t="str">
        <f>'Financial calcs'!BF549</f>
        <v/>
      </c>
      <c r="BC45" s="79" t="str">
        <f>'Financial calcs'!BG549</f>
        <v/>
      </c>
      <c r="BD45" s="79" t="str">
        <f>'Financial calcs'!BH549</f>
        <v/>
      </c>
      <c r="BE45" s="79" t="str">
        <f>'Financial calcs'!BI549</f>
        <v/>
      </c>
      <c r="BF45" s="79" t="str">
        <f>'Financial calcs'!BJ549</f>
        <v/>
      </c>
      <c r="BG45" s="79" t="str">
        <f>'Financial calcs'!BK549</f>
        <v/>
      </c>
      <c r="BH45" s="79" t="str">
        <f>'Financial calcs'!BL549</f>
        <v/>
      </c>
      <c r="BI45" s="79" t="str">
        <f>'Financial calcs'!BM549</f>
        <v/>
      </c>
      <c r="BJ45" s="79" t="str">
        <f>'Financial calcs'!BN549</f>
        <v/>
      </c>
      <c r="BK45" s="79" t="str">
        <f>'Financial calcs'!BO549</f>
        <v/>
      </c>
      <c r="BL45" s="79" t="str">
        <f>'Financial calcs'!BP549</f>
        <v/>
      </c>
      <c r="BM45" s="79" t="str">
        <f>'Financial calcs'!BQ549</f>
        <v/>
      </c>
      <c r="BN45" s="79" t="str">
        <f>'Financial calcs'!BR549</f>
        <v/>
      </c>
      <c r="BO45" s="79" t="str">
        <f>'Financial calcs'!BS549</f>
        <v/>
      </c>
      <c r="BP45" s="79" t="str">
        <f>'Financial calcs'!BT549</f>
        <v/>
      </c>
      <c r="BQ45" s="79" t="str">
        <f>'Financial calcs'!BU549</f>
        <v/>
      </c>
      <c r="BR45" s="79" t="str">
        <f>'Financial calcs'!BV549</f>
        <v/>
      </c>
      <c r="BS45" s="79" t="str">
        <f>'Financial calcs'!BW549</f>
        <v/>
      </c>
      <c r="BT45" s="79" t="str">
        <f>'Financial calcs'!BX549</f>
        <v/>
      </c>
      <c r="BU45" s="79" t="str">
        <f>'Financial calcs'!BY549</f>
        <v/>
      </c>
      <c r="BV45" s="79" t="str">
        <f>'Financial calcs'!BZ549</f>
        <v/>
      </c>
      <c r="BW45" s="79" t="str">
        <f>'Financial calcs'!CA549</f>
        <v/>
      </c>
      <c r="BX45" s="79" t="str">
        <f>'Financial calcs'!CB549</f>
        <v/>
      </c>
      <c r="BY45" s="79" t="str">
        <f>'Financial calcs'!CC549</f>
        <v/>
      </c>
      <c r="BZ45" s="79" t="str">
        <f>'Financial calcs'!CD549</f>
        <v/>
      </c>
      <c r="CA45" s="79" t="str">
        <f>'Financial calcs'!CE549</f>
        <v/>
      </c>
      <c r="CB45" s="79" t="str">
        <f>'Financial calcs'!CF549</f>
        <v/>
      </c>
      <c r="CC45" s="79" t="str">
        <f>'Financial calcs'!CG549</f>
        <v/>
      </c>
    </row>
    <row r="46" spans="1:81" x14ac:dyDescent="0.25">
      <c r="A46" s="66" t="str">
        <f>'Financial calcs'!E550</f>
        <v>Overdraft</v>
      </c>
      <c r="B46" s="90">
        <f ca="1">'Financial calcs'!F550</f>
        <v>0</v>
      </c>
      <c r="C46" s="90">
        <f ca="1">'Financial calcs'!G550</f>
        <v>0</v>
      </c>
      <c r="D46" s="90">
        <f ca="1">'Financial calcs'!H550</f>
        <v>0</v>
      </c>
      <c r="E46" s="90">
        <f ca="1">'Financial calcs'!I550</f>
        <v>0</v>
      </c>
      <c r="F46" s="90">
        <f ca="1">'Financial calcs'!J550</f>
        <v>0</v>
      </c>
      <c r="G46" s="90">
        <f ca="1">'Financial calcs'!K550</f>
        <v>0</v>
      </c>
      <c r="H46" s="90">
        <f ca="1">'Financial calcs'!L550</f>
        <v>0</v>
      </c>
      <c r="I46" s="90">
        <f ca="1">'Financial calcs'!M550</f>
        <v>0</v>
      </c>
      <c r="J46" s="90">
        <f ca="1">'Financial calcs'!N550</f>
        <v>0</v>
      </c>
      <c r="K46" s="90">
        <f ca="1">'Financial calcs'!O550</f>
        <v>0</v>
      </c>
      <c r="L46" s="90">
        <f ca="1">'Financial calcs'!P550</f>
        <v>0</v>
      </c>
      <c r="M46" s="90">
        <f ca="1">'Financial calcs'!Q550</f>
        <v>0</v>
      </c>
      <c r="N46" s="90">
        <f ca="1">'Financial calcs'!R550</f>
        <v>0</v>
      </c>
      <c r="O46" s="90">
        <f ca="1">'Financial calcs'!S550</f>
        <v>0</v>
      </c>
      <c r="P46" s="90">
        <f ca="1">'Financial calcs'!T550</f>
        <v>0</v>
      </c>
      <c r="Q46" s="90">
        <f ca="1">'Financial calcs'!U550</f>
        <v>0</v>
      </c>
      <c r="R46" s="90">
        <f ca="1">'Financial calcs'!V550</f>
        <v>0</v>
      </c>
      <c r="S46" s="90">
        <f ca="1">'Financial calcs'!W550</f>
        <v>0</v>
      </c>
      <c r="T46" s="90">
        <f ca="1">'Financial calcs'!X550</f>
        <v>0</v>
      </c>
      <c r="U46" s="90">
        <f ca="1">'Financial calcs'!Y550</f>
        <v>0</v>
      </c>
      <c r="V46" s="90">
        <f ca="1">'Financial calcs'!Z550</f>
        <v>0</v>
      </c>
      <c r="W46" s="90">
        <f ca="1">'Financial calcs'!AA550</f>
        <v>0</v>
      </c>
      <c r="X46" s="90">
        <f ca="1">'Financial calcs'!AB550</f>
        <v>0</v>
      </c>
      <c r="Y46" s="90">
        <f ca="1">'Financial calcs'!AC550</f>
        <v>0</v>
      </c>
      <c r="Z46" s="90">
        <f ca="1">'Financial calcs'!AD550</f>
        <v>0</v>
      </c>
      <c r="AA46" s="90">
        <f ca="1">'Financial calcs'!AE550</f>
        <v>0</v>
      </c>
      <c r="AB46" s="90">
        <f ca="1">'Financial calcs'!AF550</f>
        <v>0</v>
      </c>
      <c r="AC46" s="90">
        <f ca="1">'Financial calcs'!AG550</f>
        <v>0</v>
      </c>
      <c r="AD46" s="90">
        <f ca="1">'Financial calcs'!AH550</f>
        <v>0</v>
      </c>
      <c r="AE46" s="90">
        <f ca="1">'Financial calcs'!AI550</f>
        <v>0</v>
      </c>
      <c r="AF46" s="90">
        <f ca="1">'Financial calcs'!AJ550</f>
        <v>0</v>
      </c>
      <c r="AG46" s="90">
        <f ca="1">'Financial calcs'!AK550</f>
        <v>0</v>
      </c>
      <c r="AH46" s="90">
        <f ca="1">'Financial calcs'!AL550</f>
        <v>0</v>
      </c>
      <c r="AI46" s="90">
        <f ca="1">'Financial calcs'!AM550</f>
        <v>0</v>
      </c>
      <c r="AJ46" s="90">
        <f ca="1">'Financial calcs'!AN550</f>
        <v>0</v>
      </c>
      <c r="AK46" s="90">
        <f ca="1">'Financial calcs'!AO550</f>
        <v>0</v>
      </c>
      <c r="AL46" s="90">
        <f ca="1">'Financial calcs'!AP550</f>
        <v>0</v>
      </c>
      <c r="AM46" s="90">
        <f ca="1">'Financial calcs'!AQ550</f>
        <v>0</v>
      </c>
      <c r="AN46" s="90">
        <f ca="1">'Financial calcs'!AR550</f>
        <v>0</v>
      </c>
      <c r="AO46" s="90">
        <f ca="1">'Financial calcs'!AS550</f>
        <v>0</v>
      </c>
      <c r="AP46" s="90">
        <f ca="1">'Financial calcs'!AT550</f>
        <v>0</v>
      </c>
      <c r="AQ46" s="90">
        <f ca="1">'Financial calcs'!AU550</f>
        <v>0</v>
      </c>
      <c r="AR46" s="90">
        <f ca="1">'Financial calcs'!AV550</f>
        <v>0</v>
      </c>
      <c r="AS46" s="90">
        <f ca="1">'Financial calcs'!AW550</f>
        <v>0</v>
      </c>
      <c r="AT46" s="90">
        <f ca="1">'Financial calcs'!AX550</f>
        <v>0</v>
      </c>
      <c r="AU46" s="90">
        <f ca="1">'Financial calcs'!AY550</f>
        <v>0</v>
      </c>
      <c r="AV46" s="90">
        <f ca="1">'Financial calcs'!AZ550</f>
        <v>0</v>
      </c>
      <c r="AW46" s="90">
        <f ca="1">'Financial calcs'!BA550</f>
        <v>0</v>
      </c>
      <c r="AX46" s="90">
        <f ca="1">'Financial calcs'!BB550</f>
        <v>0</v>
      </c>
      <c r="AY46" s="90">
        <f ca="1">'Financial calcs'!BC550</f>
        <v>0</v>
      </c>
      <c r="AZ46" s="90">
        <f ca="1">'Financial calcs'!BD550</f>
        <v>0</v>
      </c>
      <c r="BA46" s="90">
        <f ca="1">'Financial calcs'!BE550</f>
        <v>0</v>
      </c>
      <c r="BB46" s="90">
        <f ca="1">'Financial calcs'!BF550</f>
        <v>0</v>
      </c>
      <c r="BC46" s="90">
        <f ca="1">'Financial calcs'!BG550</f>
        <v>0</v>
      </c>
      <c r="BD46" s="90">
        <f ca="1">'Financial calcs'!BH550</f>
        <v>0</v>
      </c>
      <c r="BE46" s="90">
        <f ca="1">'Financial calcs'!BI550</f>
        <v>0</v>
      </c>
      <c r="BF46" s="90">
        <f ca="1">'Financial calcs'!BJ550</f>
        <v>0</v>
      </c>
      <c r="BG46" s="90">
        <f ca="1">'Financial calcs'!BK550</f>
        <v>0</v>
      </c>
      <c r="BH46" s="90">
        <f ca="1">'Financial calcs'!BL550</f>
        <v>0</v>
      </c>
      <c r="BI46" s="90">
        <f ca="1">'Financial calcs'!BM550</f>
        <v>0</v>
      </c>
      <c r="BJ46" s="90">
        <f ca="1">'Financial calcs'!BN550</f>
        <v>0</v>
      </c>
      <c r="BK46" s="90">
        <f ca="1">'Financial calcs'!BO550</f>
        <v>0</v>
      </c>
      <c r="BL46" s="90">
        <f ca="1">'Financial calcs'!BP550</f>
        <v>0</v>
      </c>
      <c r="BM46" s="90">
        <f ca="1">'Financial calcs'!BQ550</f>
        <v>0</v>
      </c>
      <c r="BN46" s="90">
        <f ca="1">'Financial calcs'!BR550</f>
        <v>0</v>
      </c>
      <c r="BO46" s="90">
        <f ca="1">'Financial calcs'!BS550</f>
        <v>0</v>
      </c>
      <c r="BP46" s="90">
        <f ca="1">'Financial calcs'!BT550</f>
        <v>0</v>
      </c>
      <c r="BQ46" s="90">
        <f ca="1">'Financial calcs'!BU550</f>
        <v>0</v>
      </c>
      <c r="BR46" s="90">
        <f ca="1">'Financial calcs'!BV550</f>
        <v>0</v>
      </c>
      <c r="BS46" s="90">
        <f ca="1">'Financial calcs'!BW550</f>
        <v>0</v>
      </c>
      <c r="BT46" s="90">
        <f ca="1">'Financial calcs'!BX550</f>
        <v>0</v>
      </c>
      <c r="BU46" s="90">
        <f ca="1">'Financial calcs'!BY550</f>
        <v>0</v>
      </c>
      <c r="BV46" s="90">
        <f ca="1">'Financial calcs'!BZ550</f>
        <v>0</v>
      </c>
      <c r="BW46" s="90">
        <f ca="1">'Financial calcs'!CA550</f>
        <v>0</v>
      </c>
      <c r="BX46" s="90">
        <f ca="1">'Financial calcs'!CB550</f>
        <v>0</v>
      </c>
      <c r="BY46" s="90">
        <f ca="1">'Financial calcs'!CC550</f>
        <v>0</v>
      </c>
      <c r="BZ46" s="90">
        <f ca="1">'Financial calcs'!CD550</f>
        <v>0</v>
      </c>
      <c r="CA46" s="90">
        <f ca="1">'Financial calcs'!CE550</f>
        <v>0</v>
      </c>
      <c r="CB46" s="90">
        <f ca="1">'Financial calcs'!CF550</f>
        <v>0</v>
      </c>
      <c r="CC46" s="90">
        <f ca="1">'Financial calcs'!CG550</f>
        <v>0</v>
      </c>
    </row>
    <row r="47" spans="1:81" x14ac:dyDescent="0.25">
      <c r="A47" s="66" t="str">
        <f>'Financial calcs'!E551</f>
        <v>Provision for decommissioning</v>
      </c>
      <c r="B47" s="90">
        <f>'Financial calcs'!F551</f>
        <v>0</v>
      </c>
      <c r="C47" s="90">
        <f>'Financial calcs'!G551</f>
        <v>0</v>
      </c>
      <c r="D47" s="90">
        <f>'Financial calcs'!H551</f>
        <v>0</v>
      </c>
      <c r="E47" s="90">
        <f>'Financial calcs'!I551</f>
        <v>0</v>
      </c>
      <c r="F47" s="90">
        <f>'Financial calcs'!J551</f>
        <v>0</v>
      </c>
      <c r="G47" s="90">
        <f>'Financial calcs'!K551</f>
        <v>0</v>
      </c>
      <c r="H47" s="90">
        <f>'Financial calcs'!L551</f>
        <v>0</v>
      </c>
      <c r="I47" s="90">
        <f>'Financial calcs'!M551</f>
        <v>0</v>
      </c>
      <c r="J47" s="90">
        <f>'Financial calcs'!N551</f>
        <v>0</v>
      </c>
      <c r="K47" s="90">
        <f>'Financial calcs'!O551</f>
        <v>0</v>
      </c>
      <c r="L47" s="90">
        <f>'Financial calcs'!P551</f>
        <v>0</v>
      </c>
      <c r="M47" s="90">
        <f>'Financial calcs'!Q551</f>
        <v>0</v>
      </c>
      <c r="N47" s="90">
        <f>'Financial calcs'!R551</f>
        <v>0</v>
      </c>
      <c r="O47" s="90">
        <f>'Financial calcs'!S551</f>
        <v>0</v>
      </c>
      <c r="P47" s="90">
        <f>'Financial calcs'!T551</f>
        <v>0</v>
      </c>
      <c r="Q47" s="90">
        <f>'Financial calcs'!U551</f>
        <v>0</v>
      </c>
      <c r="R47" s="90">
        <f>'Financial calcs'!V551</f>
        <v>0</v>
      </c>
      <c r="S47" s="90">
        <f>'Financial calcs'!W551</f>
        <v>0</v>
      </c>
      <c r="T47" s="90">
        <f>'Financial calcs'!X551</f>
        <v>0</v>
      </c>
      <c r="U47" s="90">
        <f>'Financial calcs'!Y551</f>
        <v>0</v>
      </c>
      <c r="V47" s="90">
        <f>'Financial calcs'!Z551</f>
        <v>0</v>
      </c>
      <c r="W47" s="90">
        <f>'Financial calcs'!AA551</f>
        <v>0</v>
      </c>
      <c r="X47" s="90">
        <f>'Financial calcs'!AB551</f>
        <v>0</v>
      </c>
      <c r="Y47" s="90">
        <f>'Financial calcs'!AC551</f>
        <v>0</v>
      </c>
      <c r="Z47" s="90">
        <f>'Financial calcs'!AD551</f>
        <v>0</v>
      </c>
      <c r="AA47" s="90">
        <f>'Financial calcs'!AE551</f>
        <v>0</v>
      </c>
      <c r="AB47" s="90">
        <f>'Financial calcs'!AF551</f>
        <v>0</v>
      </c>
      <c r="AC47" s="90">
        <f>'Financial calcs'!AG551</f>
        <v>0</v>
      </c>
      <c r="AD47" s="90">
        <f>'Financial calcs'!AH551</f>
        <v>0</v>
      </c>
      <c r="AE47" s="90">
        <f>'Financial calcs'!AI551</f>
        <v>0</v>
      </c>
      <c r="AF47" s="90">
        <f>'Financial calcs'!AJ551</f>
        <v>0</v>
      </c>
      <c r="AG47" s="90">
        <f>'Financial calcs'!AK551</f>
        <v>0</v>
      </c>
      <c r="AH47" s="90">
        <f>'Financial calcs'!AL551</f>
        <v>0</v>
      </c>
      <c r="AI47" s="90">
        <f>'Financial calcs'!AM551</f>
        <v>0</v>
      </c>
      <c r="AJ47" s="90">
        <f>'Financial calcs'!AN551</f>
        <v>0</v>
      </c>
      <c r="AK47" s="90">
        <f>'Financial calcs'!AO551</f>
        <v>0</v>
      </c>
      <c r="AL47" s="90">
        <f>'Financial calcs'!AP551</f>
        <v>0</v>
      </c>
      <c r="AM47" s="90">
        <f>'Financial calcs'!AQ551</f>
        <v>0</v>
      </c>
      <c r="AN47" s="90">
        <f>'Financial calcs'!AR551</f>
        <v>0</v>
      </c>
      <c r="AO47" s="90">
        <f>'Financial calcs'!AS551</f>
        <v>0</v>
      </c>
      <c r="AP47" s="90">
        <f>'Financial calcs'!AT551</f>
        <v>0</v>
      </c>
      <c r="AQ47" s="90">
        <f>'Financial calcs'!AU551</f>
        <v>0</v>
      </c>
      <c r="AR47" s="90">
        <f>'Financial calcs'!AV551</f>
        <v>0</v>
      </c>
      <c r="AS47" s="90">
        <f>'Financial calcs'!AW551</f>
        <v>0</v>
      </c>
      <c r="AT47" s="90">
        <f>'Financial calcs'!AX551</f>
        <v>0</v>
      </c>
      <c r="AU47" s="90">
        <f>'Financial calcs'!AY551</f>
        <v>0</v>
      </c>
      <c r="AV47" s="90">
        <f>'Financial calcs'!AZ551</f>
        <v>0</v>
      </c>
      <c r="AW47" s="90">
        <f>'Financial calcs'!BA551</f>
        <v>0</v>
      </c>
      <c r="AX47" s="90">
        <f>'Financial calcs'!BB551</f>
        <v>0</v>
      </c>
      <c r="AY47" s="90">
        <f>'Financial calcs'!BC551</f>
        <v>0</v>
      </c>
      <c r="AZ47" s="90">
        <f>'Financial calcs'!BD551</f>
        <v>0</v>
      </c>
      <c r="BA47" s="90">
        <f>'Financial calcs'!BE551</f>
        <v>0</v>
      </c>
      <c r="BB47" s="90">
        <f>'Financial calcs'!BF551</f>
        <v>0</v>
      </c>
      <c r="BC47" s="90">
        <f>'Financial calcs'!BG551</f>
        <v>0</v>
      </c>
      <c r="BD47" s="90">
        <f>'Financial calcs'!BH551</f>
        <v>0</v>
      </c>
      <c r="BE47" s="90">
        <f>'Financial calcs'!BI551</f>
        <v>0</v>
      </c>
      <c r="BF47" s="90">
        <f>'Financial calcs'!BJ551</f>
        <v>0</v>
      </c>
      <c r="BG47" s="90">
        <f>'Financial calcs'!BK551</f>
        <v>0</v>
      </c>
      <c r="BH47" s="90">
        <f>'Financial calcs'!BL551</f>
        <v>0</v>
      </c>
      <c r="BI47" s="90">
        <f>'Financial calcs'!BM551</f>
        <v>0</v>
      </c>
      <c r="BJ47" s="90">
        <f>'Financial calcs'!BN551</f>
        <v>0</v>
      </c>
      <c r="BK47" s="90">
        <f>'Financial calcs'!BO551</f>
        <v>0</v>
      </c>
      <c r="BL47" s="90">
        <f>'Financial calcs'!BP551</f>
        <v>0</v>
      </c>
      <c r="BM47" s="90">
        <f>'Financial calcs'!BQ551</f>
        <v>0</v>
      </c>
      <c r="BN47" s="90">
        <f>'Financial calcs'!BR551</f>
        <v>0</v>
      </c>
      <c r="BO47" s="90">
        <f>'Financial calcs'!BS551</f>
        <v>0</v>
      </c>
      <c r="BP47" s="90">
        <f>'Financial calcs'!BT551</f>
        <v>0</v>
      </c>
      <c r="BQ47" s="90">
        <f>'Financial calcs'!BU551</f>
        <v>0</v>
      </c>
      <c r="BR47" s="90">
        <f>'Financial calcs'!BV551</f>
        <v>0</v>
      </c>
      <c r="BS47" s="90">
        <f>'Financial calcs'!BW551</f>
        <v>0</v>
      </c>
      <c r="BT47" s="90">
        <f>'Financial calcs'!BX551</f>
        <v>0</v>
      </c>
      <c r="BU47" s="90">
        <f>'Financial calcs'!BY551</f>
        <v>0</v>
      </c>
      <c r="BV47" s="90">
        <f>'Financial calcs'!BZ551</f>
        <v>0</v>
      </c>
      <c r="BW47" s="90">
        <f>'Financial calcs'!CA551</f>
        <v>0</v>
      </c>
      <c r="BX47" s="90">
        <f>'Financial calcs'!CB551</f>
        <v>0</v>
      </c>
      <c r="BY47" s="90">
        <f>'Financial calcs'!CC551</f>
        <v>0</v>
      </c>
      <c r="BZ47" s="90">
        <f>'Financial calcs'!CD551</f>
        <v>0</v>
      </c>
      <c r="CA47" s="90">
        <f>'Financial calcs'!CE551</f>
        <v>0</v>
      </c>
      <c r="CB47" s="90">
        <f>'Financial calcs'!CF551</f>
        <v>0</v>
      </c>
      <c r="CC47" s="90">
        <f>'Financial calcs'!CG551</f>
        <v>0</v>
      </c>
    </row>
    <row r="48" spans="1:81" x14ac:dyDescent="0.25">
      <c r="A48" s="66" t="str">
        <f>'Financial calcs'!E552</f>
        <v>Grants</v>
      </c>
      <c r="B48" s="90">
        <f>'Financial calcs'!F552</f>
        <v>0</v>
      </c>
      <c r="C48" s="90">
        <f>'Financial calcs'!G552</f>
        <v>0</v>
      </c>
      <c r="D48" s="90">
        <f>'Financial calcs'!H552</f>
        <v>0</v>
      </c>
      <c r="E48" s="90">
        <f>'Financial calcs'!I552</f>
        <v>0</v>
      </c>
      <c r="F48" s="90">
        <f>'Financial calcs'!J552</f>
        <v>0</v>
      </c>
      <c r="G48" s="90">
        <f>'Financial calcs'!K552</f>
        <v>0</v>
      </c>
      <c r="H48" s="90">
        <f>'Financial calcs'!L552</f>
        <v>0</v>
      </c>
      <c r="I48" s="90">
        <f>'Financial calcs'!M552</f>
        <v>0</v>
      </c>
      <c r="J48" s="90">
        <f>'Financial calcs'!N552</f>
        <v>0</v>
      </c>
      <c r="K48" s="90">
        <f>'Financial calcs'!O552</f>
        <v>0</v>
      </c>
      <c r="L48" s="90">
        <f>'Financial calcs'!P552</f>
        <v>0</v>
      </c>
      <c r="M48" s="90">
        <f>'Financial calcs'!Q552</f>
        <v>0</v>
      </c>
      <c r="N48" s="90">
        <f>'Financial calcs'!R552</f>
        <v>0</v>
      </c>
      <c r="O48" s="90">
        <f>'Financial calcs'!S552</f>
        <v>0</v>
      </c>
      <c r="P48" s="90">
        <f>'Financial calcs'!T552</f>
        <v>0</v>
      </c>
      <c r="Q48" s="90">
        <f>'Financial calcs'!U552</f>
        <v>0</v>
      </c>
      <c r="R48" s="90">
        <f>'Financial calcs'!V552</f>
        <v>0</v>
      </c>
      <c r="S48" s="90">
        <f>'Financial calcs'!W552</f>
        <v>0</v>
      </c>
      <c r="T48" s="90">
        <f>'Financial calcs'!X552</f>
        <v>0</v>
      </c>
      <c r="U48" s="90">
        <f>'Financial calcs'!Y552</f>
        <v>0</v>
      </c>
      <c r="V48" s="90">
        <f>'Financial calcs'!Z552</f>
        <v>0</v>
      </c>
      <c r="W48" s="90">
        <f>'Financial calcs'!AA552</f>
        <v>0</v>
      </c>
      <c r="X48" s="90">
        <f>'Financial calcs'!AB552</f>
        <v>0</v>
      </c>
      <c r="Y48" s="90">
        <f>'Financial calcs'!AC552</f>
        <v>0</v>
      </c>
      <c r="Z48" s="90">
        <f>'Financial calcs'!AD552</f>
        <v>0</v>
      </c>
      <c r="AA48" s="90">
        <f>'Financial calcs'!AE552</f>
        <v>0</v>
      </c>
      <c r="AB48" s="90">
        <f>'Financial calcs'!AF552</f>
        <v>0</v>
      </c>
      <c r="AC48" s="90">
        <f>'Financial calcs'!AG552</f>
        <v>0</v>
      </c>
      <c r="AD48" s="90">
        <f>'Financial calcs'!AH552</f>
        <v>0</v>
      </c>
      <c r="AE48" s="90">
        <f>'Financial calcs'!AI552</f>
        <v>0</v>
      </c>
      <c r="AF48" s="90">
        <f>'Financial calcs'!AJ552</f>
        <v>0</v>
      </c>
      <c r="AG48" s="90">
        <f>'Financial calcs'!AK552</f>
        <v>0</v>
      </c>
      <c r="AH48" s="90">
        <f>'Financial calcs'!AL552</f>
        <v>0</v>
      </c>
      <c r="AI48" s="90">
        <f>'Financial calcs'!AM552</f>
        <v>0</v>
      </c>
      <c r="AJ48" s="90">
        <f>'Financial calcs'!AN552</f>
        <v>0</v>
      </c>
      <c r="AK48" s="90">
        <f>'Financial calcs'!AO552</f>
        <v>0</v>
      </c>
      <c r="AL48" s="90">
        <f>'Financial calcs'!AP552</f>
        <v>0</v>
      </c>
      <c r="AM48" s="90">
        <f>'Financial calcs'!AQ552</f>
        <v>0</v>
      </c>
      <c r="AN48" s="90">
        <f>'Financial calcs'!AR552</f>
        <v>0</v>
      </c>
      <c r="AO48" s="90">
        <f>'Financial calcs'!AS552</f>
        <v>0</v>
      </c>
      <c r="AP48" s="90">
        <f>'Financial calcs'!AT552</f>
        <v>0</v>
      </c>
      <c r="AQ48" s="90">
        <f>'Financial calcs'!AU552</f>
        <v>0</v>
      </c>
      <c r="AR48" s="90">
        <f>'Financial calcs'!AV552</f>
        <v>0</v>
      </c>
      <c r="AS48" s="90">
        <f>'Financial calcs'!AW552</f>
        <v>0</v>
      </c>
      <c r="AT48" s="90">
        <f>'Financial calcs'!AX552</f>
        <v>0</v>
      </c>
      <c r="AU48" s="90">
        <f>'Financial calcs'!AY552</f>
        <v>0</v>
      </c>
      <c r="AV48" s="90">
        <f>'Financial calcs'!AZ552</f>
        <v>0</v>
      </c>
      <c r="AW48" s="90">
        <f>'Financial calcs'!BA552</f>
        <v>0</v>
      </c>
      <c r="AX48" s="90">
        <f>'Financial calcs'!BB552</f>
        <v>0</v>
      </c>
      <c r="AY48" s="90">
        <f>'Financial calcs'!BC552</f>
        <v>0</v>
      </c>
      <c r="AZ48" s="90">
        <f>'Financial calcs'!BD552</f>
        <v>0</v>
      </c>
      <c r="BA48" s="90">
        <f>'Financial calcs'!BE552</f>
        <v>0</v>
      </c>
      <c r="BB48" s="90">
        <f>'Financial calcs'!BF552</f>
        <v>0</v>
      </c>
      <c r="BC48" s="90">
        <f>'Financial calcs'!BG552</f>
        <v>0</v>
      </c>
      <c r="BD48" s="90">
        <f>'Financial calcs'!BH552</f>
        <v>0</v>
      </c>
      <c r="BE48" s="90">
        <f>'Financial calcs'!BI552</f>
        <v>0</v>
      </c>
      <c r="BF48" s="90">
        <f>'Financial calcs'!BJ552</f>
        <v>0</v>
      </c>
      <c r="BG48" s="90">
        <f>'Financial calcs'!BK552</f>
        <v>0</v>
      </c>
      <c r="BH48" s="90">
        <f>'Financial calcs'!BL552</f>
        <v>0</v>
      </c>
      <c r="BI48" s="90">
        <f>'Financial calcs'!BM552</f>
        <v>0</v>
      </c>
      <c r="BJ48" s="90">
        <f>'Financial calcs'!BN552</f>
        <v>0</v>
      </c>
      <c r="BK48" s="90">
        <f>'Financial calcs'!BO552</f>
        <v>0</v>
      </c>
      <c r="BL48" s="90">
        <f>'Financial calcs'!BP552</f>
        <v>0</v>
      </c>
      <c r="BM48" s="90">
        <f>'Financial calcs'!BQ552</f>
        <v>0</v>
      </c>
      <c r="BN48" s="90">
        <f>'Financial calcs'!BR552</f>
        <v>0</v>
      </c>
      <c r="BO48" s="90">
        <f>'Financial calcs'!BS552</f>
        <v>0</v>
      </c>
      <c r="BP48" s="90">
        <f>'Financial calcs'!BT552</f>
        <v>0</v>
      </c>
      <c r="BQ48" s="90">
        <f>'Financial calcs'!BU552</f>
        <v>0</v>
      </c>
      <c r="BR48" s="90">
        <f>'Financial calcs'!BV552</f>
        <v>0</v>
      </c>
      <c r="BS48" s="90">
        <f>'Financial calcs'!BW552</f>
        <v>0</v>
      </c>
      <c r="BT48" s="90">
        <f>'Financial calcs'!BX552</f>
        <v>0</v>
      </c>
      <c r="BU48" s="90">
        <f>'Financial calcs'!BY552</f>
        <v>0</v>
      </c>
      <c r="BV48" s="90">
        <f>'Financial calcs'!BZ552</f>
        <v>0</v>
      </c>
      <c r="BW48" s="90">
        <f>'Financial calcs'!CA552</f>
        <v>0</v>
      </c>
      <c r="BX48" s="90">
        <f>'Financial calcs'!CB552</f>
        <v>0</v>
      </c>
      <c r="BY48" s="90">
        <f>'Financial calcs'!CC552</f>
        <v>0</v>
      </c>
      <c r="BZ48" s="90">
        <f>'Financial calcs'!CD552</f>
        <v>0</v>
      </c>
      <c r="CA48" s="90">
        <f>'Financial calcs'!CE552</f>
        <v>0</v>
      </c>
      <c r="CB48" s="90">
        <f>'Financial calcs'!CF552</f>
        <v>0</v>
      </c>
      <c r="CC48" s="90">
        <f>'Financial calcs'!CG552</f>
        <v>0</v>
      </c>
    </row>
    <row r="49" spans="1:81" x14ac:dyDescent="0.25">
      <c r="A49" s="66" t="str">
        <f>'Financial calcs'!E553</f>
        <v>Senior Loan</v>
      </c>
      <c r="B49" s="90">
        <f>'Financial calcs'!F553</f>
        <v>282008</v>
      </c>
      <c r="C49" s="90">
        <f>'Financial calcs'!G553</f>
        <v>707038</v>
      </c>
      <c r="D49" s="90">
        <f>'Financial calcs'!H553</f>
        <v>692071</v>
      </c>
      <c r="E49" s="90">
        <f>'Financial calcs'!I553</f>
        <v>676662</v>
      </c>
      <c r="F49" s="90">
        <f>'Financial calcs'!J553</f>
        <v>660797</v>
      </c>
      <c r="G49" s="90">
        <f>'Financial calcs'!K553</f>
        <v>644463</v>
      </c>
      <c r="H49" s="90">
        <f>'Financial calcs'!L553</f>
        <v>627646</v>
      </c>
      <c r="I49" s="90">
        <f>'Financial calcs'!M553</f>
        <v>610332</v>
      </c>
      <c r="J49" s="90">
        <f>'Financial calcs'!N553</f>
        <v>592506</v>
      </c>
      <c r="K49" s="90">
        <f>'Financial calcs'!O553</f>
        <v>574153</v>
      </c>
      <c r="L49" s="90">
        <f>'Financial calcs'!P553</f>
        <v>555258</v>
      </c>
      <c r="M49" s="90">
        <f>'Financial calcs'!Q553</f>
        <v>535804</v>
      </c>
      <c r="N49" s="90">
        <f>'Financial calcs'!R553</f>
        <v>515775</v>
      </c>
      <c r="O49" s="90">
        <f>'Financial calcs'!S553</f>
        <v>495153</v>
      </c>
      <c r="P49" s="90">
        <f>'Financial calcs'!T553</f>
        <v>473923</v>
      </c>
      <c r="Q49" s="90">
        <f>'Financial calcs'!U553</f>
        <v>452064</v>
      </c>
      <c r="R49" s="90">
        <f>'Financial calcs'!V553</f>
        <v>429559</v>
      </c>
      <c r="S49" s="90">
        <f>'Financial calcs'!W553</f>
        <v>406389</v>
      </c>
      <c r="T49" s="90">
        <f>'Financial calcs'!X553</f>
        <v>382534</v>
      </c>
      <c r="U49" s="90">
        <f>'Financial calcs'!Y553</f>
        <v>357974</v>
      </c>
      <c r="V49" s="90">
        <f>'Financial calcs'!Z553</f>
        <v>332688</v>
      </c>
      <c r="W49" s="90">
        <f>'Financial calcs'!AA553</f>
        <v>306654</v>
      </c>
      <c r="X49" s="90">
        <f>'Financial calcs'!AB553</f>
        <v>279851</v>
      </c>
      <c r="Y49" s="90">
        <f>'Financial calcs'!AC553</f>
        <v>252255</v>
      </c>
      <c r="Z49" s="90">
        <f>'Financial calcs'!AD553</f>
        <v>223843</v>
      </c>
      <c r="AA49" s="90">
        <f>'Financial calcs'!AE553</f>
        <v>194591</v>
      </c>
      <c r="AB49" s="90">
        <f>'Financial calcs'!AF553</f>
        <v>164475</v>
      </c>
      <c r="AC49" s="90">
        <f>'Financial calcs'!AG553</f>
        <v>133468</v>
      </c>
      <c r="AD49" s="90">
        <f>'Financial calcs'!AH553</f>
        <v>101545</v>
      </c>
      <c r="AE49" s="90">
        <f>'Financial calcs'!AI553</f>
        <v>68678</v>
      </c>
      <c r="AF49" s="90">
        <f>'Financial calcs'!AJ553</f>
        <v>34839</v>
      </c>
      <c r="AG49" s="90">
        <f>'Financial calcs'!AK553</f>
        <v>0</v>
      </c>
      <c r="AH49" s="90">
        <f>'Financial calcs'!AL553</f>
        <v>0</v>
      </c>
      <c r="AI49" s="90">
        <f>'Financial calcs'!AM553</f>
        <v>0</v>
      </c>
      <c r="AJ49" s="90">
        <f>'Financial calcs'!AN553</f>
        <v>0</v>
      </c>
      <c r="AK49" s="90">
        <f>'Financial calcs'!AO553</f>
        <v>0</v>
      </c>
      <c r="AL49" s="90">
        <f>'Financial calcs'!AP553</f>
        <v>0</v>
      </c>
      <c r="AM49" s="90">
        <f>'Financial calcs'!AQ553</f>
        <v>0</v>
      </c>
      <c r="AN49" s="90">
        <f>'Financial calcs'!AR553</f>
        <v>0</v>
      </c>
      <c r="AO49" s="90">
        <f>'Financial calcs'!AS553</f>
        <v>0</v>
      </c>
      <c r="AP49" s="90">
        <f>'Financial calcs'!AT553</f>
        <v>0</v>
      </c>
      <c r="AQ49" s="90">
        <f>'Financial calcs'!AU553</f>
        <v>0</v>
      </c>
      <c r="AR49" s="90">
        <f>'Financial calcs'!AV553</f>
        <v>0</v>
      </c>
      <c r="AS49" s="90">
        <f>'Financial calcs'!AW553</f>
        <v>0</v>
      </c>
      <c r="AT49" s="90">
        <f>'Financial calcs'!AX553</f>
        <v>0</v>
      </c>
      <c r="AU49" s="90">
        <f>'Financial calcs'!AY553</f>
        <v>0</v>
      </c>
      <c r="AV49" s="90">
        <f>'Financial calcs'!AZ553</f>
        <v>0</v>
      </c>
      <c r="AW49" s="90">
        <f>'Financial calcs'!BA553</f>
        <v>0</v>
      </c>
      <c r="AX49" s="90">
        <f>'Financial calcs'!BB553</f>
        <v>0</v>
      </c>
      <c r="AY49" s="90">
        <f>'Financial calcs'!BC553</f>
        <v>0</v>
      </c>
      <c r="AZ49" s="90">
        <f>'Financial calcs'!BD553</f>
        <v>0</v>
      </c>
      <c r="BA49" s="90">
        <f>'Financial calcs'!BE553</f>
        <v>0</v>
      </c>
      <c r="BB49" s="90">
        <f>'Financial calcs'!BF553</f>
        <v>0</v>
      </c>
      <c r="BC49" s="90">
        <f>'Financial calcs'!BG553</f>
        <v>0</v>
      </c>
      <c r="BD49" s="90">
        <f>'Financial calcs'!BH553</f>
        <v>0</v>
      </c>
      <c r="BE49" s="90">
        <f>'Financial calcs'!BI553</f>
        <v>0</v>
      </c>
      <c r="BF49" s="90">
        <f>'Financial calcs'!BJ553</f>
        <v>0</v>
      </c>
      <c r="BG49" s="90">
        <f>'Financial calcs'!BK553</f>
        <v>0</v>
      </c>
      <c r="BH49" s="90">
        <f>'Financial calcs'!BL553</f>
        <v>0</v>
      </c>
      <c r="BI49" s="90">
        <f>'Financial calcs'!BM553</f>
        <v>0</v>
      </c>
      <c r="BJ49" s="90">
        <f>'Financial calcs'!BN553</f>
        <v>0</v>
      </c>
      <c r="BK49" s="90">
        <f>'Financial calcs'!BO553</f>
        <v>0</v>
      </c>
      <c r="BL49" s="90">
        <f>'Financial calcs'!BP553</f>
        <v>0</v>
      </c>
      <c r="BM49" s="90">
        <f>'Financial calcs'!BQ553</f>
        <v>0</v>
      </c>
      <c r="BN49" s="90">
        <f>'Financial calcs'!BR553</f>
        <v>0</v>
      </c>
      <c r="BO49" s="90">
        <f>'Financial calcs'!BS553</f>
        <v>0</v>
      </c>
      <c r="BP49" s="90">
        <f>'Financial calcs'!BT553</f>
        <v>0</v>
      </c>
      <c r="BQ49" s="90">
        <f>'Financial calcs'!BU553</f>
        <v>0</v>
      </c>
      <c r="BR49" s="90">
        <f>'Financial calcs'!BV553</f>
        <v>0</v>
      </c>
      <c r="BS49" s="90">
        <f>'Financial calcs'!BW553</f>
        <v>0</v>
      </c>
      <c r="BT49" s="90">
        <f>'Financial calcs'!BX553</f>
        <v>0</v>
      </c>
      <c r="BU49" s="90">
        <f>'Financial calcs'!BY553</f>
        <v>0</v>
      </c>
      <c r="BV49" s="90">
        <f>'Financial calcs'!BZ553</f>
        <v>0</v>
      </c>
      <c r="BW49" s="90">
        <f>'Financial calcs'!CA553</f>
        <v>0</v>
      </c>
      <c r="BX49" s="90">
        <f>'Financial calcs'!CB553</f>
        <v>0</v>
      </c>
      <c r="BY49" s="90">
        <f>'Financial calcs'!CC553</f>
        <v>0</v>
      </c>
      <c r="BZ49" s="90">
        <f>'Financial calcs'!CD553</f>
        <v>0</v>
      </c>
      <c r="CA49" s="90">
        <f>'Financial calcs'!CE553</f>
        <v>0</v>
      </c>
      <c r="CB49" s="90">
        <f>'Financial calcs'!CF553</f>
        <v>0</v>
      </c>
      <c r="CC49" s="90">
        <f>'Financial calcs'!CG553</f>
        <v>0</v>
      </c>
    </row>
    <row r="50" spans="1:81" x14ac:dyDescent="0.25">
      <c r="A50" s="66" t="str">
        <f>'Financial calcs'!E554</f>
        <v>Junior Loan</v>
      </c>
      <c r="B50" s="90">
        <f>'Financial calcs'!F554</f>
        <v>0</v>
      </c>
      <c r="C50" s="90">
        <f>'Financial calcs'!G554</f>
        <v>0</v>
      </c>
      <c r="D50" s="90">
        <f>'Financial calcs'!H554</f>
        <v>0</v>
      </c>
      <c r="E50" s="90">
        <f>'Financial calcs'!I554</f>
        <v>0</v>
      </c>
      <c r="F50" s="90">
        <f>'Financial calcs'!J554</f>
        <v>0</v>
      </c>
      <c r="G50" s="90">
        <f>'Financial calcs'!K554</f>
        <v>0</v>
      </c>
      <c r="H50" s="90">
        <f>'Financial calcs'!L554</f>
        <v>0</v>
      </c>
      <c r="I50" s="90">
        <f>'Financial calcs'!M554</f>
        <v>0</v>
      </c>
      <c r="J50" s="90">
        <f>'Financial calcs'!N554</f>
        <v>0</v>
      </c>
      <c r="K50" s="90">
        <f>'Financial calcs'!O554</f>
        <v>0</v>
      </c>
      <c r="L50" s="90">
        <f>'Financial calcs'!P554</f>
        <v>0</v>
      </c>
      <c r="M50" s="90">
        <f>'Financial calcs'!Q554</f>
        <v>0</v>
      </c>
      <c r="N50" s="90">
        <f>'Financial calcs'!R554</f>
        <v>0</v>
      </c>
      <c r="O50" s="90">
        <f>'Financial calcs'!S554</f>
        <v>0</v>
      </c>
      <c r="P50" s="90">
        <f>'Financial calcs'!T554</f>
        <v>0</v>
      </c>
      <c r="Q50" s="90">
        <f>'Financial calcs'!U554</f>
        <v>0</v>
      </c>
      <c r="R50" s="90">
        <f>'Financial calcs'!V554</f>
        <v>0</v>
      </c>
      <c r="S50" s="90">
        <f>'Financial calcs'!W554</f>
        <v>0</v>
      </c>
      <c r="T50" s="90">
        <f>'Financial calcs'!X554</f>
        <v>0</v>
      </c>
      <c r="U50" s="90">
        <f>'Financial calcs'!Y554</f>
        <v>0</v>
      </c>
      <c r="V50" s="90">
        <f>'Financial calcs'!Z554</f>
        <v>0</v>
      </c>
      <c r="W50" s="90">
        <f>'Financial calcs'!AA554</f>
        <v>0</v>
      </c>
      <c r="X50" s="90">
        <f>'Financial calcs'!AB554</f>
        <v>0</v>
      </c>
      <c r="Y50" s="90">
        <f>'Financial calcs'!AC554</f>
        <v>0</v>
      </c>
      <c r="Z50" s="90">
        <f>'Financial calcs'!AD554</f>
        <v>0</v>
      </c>
      <c r="AA50" s="90">
        <f>'Financial calcs'!AE554</f>
        <v>0</v>
      </c>
      <c r="AB50" s="90">
        <f>'Financial calcs'!AF554</f>
        <v>0</v>
      </c>
      <c r="AC50" s="90">
        <f>'Financial calcs'!AG554</f>
        <v>0</v>
      </c>
      <c r="AD50" s="90">
        <f>'Financial calcs'!AH554</f>
        <v>0</v>
      </c>
      <c r="AE50" s="90">
        <f>'Financial calcs'!AI554</f>
        <v>0</v>
      </c>
      <c r="AF50" s="90">
        <f>'Financial calcs'!AJ554</f>
        <v>0</v>
      </c>
      <c r="AG50" s="90">
        <f>'Financial calcs'!AK554</f>
        <v>0</v>
      </c>
      <c r="AH50" s="90">
        <f>'Financial calcs'!AL554</f>
        <v>0</v>
      </c>
      <c r="AI50" s="90">
        <f>'Financial calcs'!AM554</f>
        <v>0</v>
      </c>
      <c r="AJ50" s="90">
        <f>'Financial calcs'!AN554</f>
        <v>0</v>
      </c>
      <c r="AK50" s="90">
        <f>'Financial calcs'!AO554</f>
        <v>0</v>
      </c>
      <c r="AL50" s="90">
        <f>'Financial calcs'!AP554</f>
        <v>0</v>
      </c>
      <c r="AM50" s="90">
        <f>'Financial calcs'!AQ554</f>
        <v>0</v>
      </c>
      <c r="AN50" s="90">
        <f>'Financial calcs'!AR554</f>
        <v>0</v>
      </c>
      <c r="AO50" s="90">
        <f>'Financial calcs'!AS554</f>
        <v>0</v>
      </c>
      <c r="AP50" s="90">
        <f>'Financial calcs'!AT554</f>
        <v>0</v>
      </c>
      <c r="AQ50" s="90">
        <f>'Financial calcs'!AU554</f>
        <v>0</v>
      </c>
      <c r="AR50" s="90">
        <f>'Financial calcs'!AV554</f>
        <v>0</v>
      </c>
      <c r="AS50" s="90">
        <f>'Financial calcs'!AW554</f>
        <v>0</v>
      </c>
      <c r="AT50" s="90">
        <f>'Financial calcs'!AX554</f>
        <v>0</v>
      </c>
      <c r="AU50" s="90">
        <f>'Financial calcs'!AY554</f>
        <v>0</v>
      </c>
      <c r="AV50" s="90">
        <f>'Financial calcs'!AZ554</f>
        <v>0</v>
      </c>
      <c r="AW50" s="90">
        <f>'Financial calcs'!BA554</f>
        <v>0</v>
      </c>
      <c r="AX50" s="90">
        <f>'Financial calcs'!BB554</f>
        <v>0</v>
      </c>
      <c r="AY50" s="90">
        <f>'Financial calcs'!BC554</f>
        <v>0</v>
      </c>
      <c r="AZ50" s="90">
        <f>'Financial calcs'!BD554</f>
        <v>0</v>
      </c>
      <c r="BA50" s="90">
        <f>'Financial calcs'!BE554</f>
        <v>0</v>
      </c>
      <c r="BB50" s="90">
        <f>'Financial calcs'!BF554</f>
        <v>0</v>
      </c>
      <c r="BC50" s="90">
        <f>'Financial calcs'!BG554</f>
        <v>0</v>
      </c>
      <c r="BD50" s="90">
        <f>'Financial calcs'!BH554</f>
        <v>0</v>
      </c>
      <c r="BE50" s="90">
        <f>'Financial calcs'!BI554</f>
        <v>0</v>
      </c>
      <c r="BF50" s="90">
        <f>'Financial calcs'!BJ554</f>
        <v>0</v>
      </c>
      <c r="BG50" s="90">
        <f>'Financial calcs'!BK554</f>
        <v>0</v>
      </c>
      <c r="BH50" s="90">
        <f>'Financial calcs'!BL554</f>
        <v>0</v>
      </c>
      <c r="BI50" s="90">
        <f>'Financial calcs'!BM554</f>
        <v>0</v>
      </c>
      <c r="BJ50" s="90">
        <f>'Financial calcs'!BN554</f>
        <v>0</v>
      </c>
      <c r="BK50" s="90">
        <f>'Financial calcs'!BO554</f>
        <v>0</v>
      </c>
      <c r="BL50" s="90">
        <f>'Financial calcs'!BP554</f>
        <v>0</v>
      </c>
      <c r="BM50" s="90">
        <f>'Financial calcs'!BQ554</f>
        <v>0</v>
      </c>
      <c r="BN50" s="90">
        <f>'Financial calcs'!BR554</f>
        <v>0</v>
      </c>
      <c r="BO50" s="90">
        <f>'Financial calcs'!BS554</f>
        <v>0</v>
      </c>
      <c r="BP50" s="90">
        <f>'Financial calcs'!BT554</f>
        <v>0</v>
      </c>
      <c r="BQ50" s="90">
        <f>'Financial calcs'!BU554</f>
        <v>0</v>
      </c>
      <c r="BR50" s="90">
        <f>'Financial calcs'!BV554</f>
        <v>0</v>
      </c>
      <c r="BS50" s="90">
        <f>'Financial calcs'!BW554</f>
        <v>0</v>
      </c>
      <c r="BT50" s="90">
        <f>'Financial calcs'!BX554</f>
        <v>0</v>
      </c>
      <c r="BU50" s="90">
        <f>'Financial calcs'!BY554</f>
        <v>0</v>
      </c>
      <c r="BV50" s="90">
        <f>'Financial calcs'!BZ554</f>
        <v>0</v>
      </c>
      <c r="BW50" s="90">
        <f>'Financial calcs'!CA554</f>
        <v>0</v>
      </c>
      <c r="BX50" s="90">
        <f>'Financial calcs'!CB554</f>
        <v>0</v>
      </c>
      <c r="BY50" s="90">
        <f>'Financial calcs'!CC554</f>
        <v>0</v>
      </c>
      <c r="BZ50" s="90">
        <f>'Financial calcs'!CD554</f>
        <v>0</v>
      </c>
      <c r="CA50" s="90">
        <f>'Financial calcs'!CE554</f>
        <v>0</v>
      </c>
      <c r="CB50" s="90">
        <f>'Financial calcs'!CF554</f>
        <v>0</v>
      </c>
      <c r="CC50" s="90">
        <f>'Financial calcs'!CG554</f>
        <v>0</v>
      </c>
    </row>
    <row r="51" spans="1:81" x14ac:dyDescent="0.25">
      <c r="A51" s="66" t="str">
        <f>'Financial calcs'!E555</f>
        <v>Subordinated Debt</v>
      </c>
      <c r="B51" s="90">
        <f>'Financial calcs'!F555</f>
        <v>0</v>
      </c>
      <c r="C51" s="90">
        <f>'Financial calcs'!G555</f>
        <v>0</v>
      </c>
      <c r="D51" s="90">
        <f>'Financial calcs'!H555</f>
        <v>0</v>
      </c>
      <c r="E51" s="90">
        <f>'Financial calcs'!I555</f>
        <v>0</v>
      </c>
      <c r="F51" s="90">
        <f>'Financial calcs'!J555</f>
        <v>0</v>
      </c>
      <c r="G51" s="90">
        <f>'Financial calcs'!K555</f>
        <v>0</v>
      </c>
      <c r="H51" s="90">
        <f>'Financial calcs'!L555</f>
        <v>0</v>
      </c>
      <c r="I51" s="90">
        <f>'Financial calcs'!M555</f>
        <v>0</v>
      </c>
      <c r="J51" s="90">
        <f>'Financial calcs'!N555</f>
        <v>0</v>
      </c>
      <c r="K51" s="90">
        <f>'Financial calcs'!O555</f>
        <v>0</v>
      </c>
      <c r="L51" s="90">
        <f>'Financial calcs'!P555</f>
        <v>0</v>
      </c>
      <c r="M51" s="90">
        <f>'Financial calcs'!Q555</f>
        <v>0</v>
      </c>
      <c r="N51" s="90">
        <f>'Financial calcs'!R555</f>
        <v>0</v>
      </c>
      <c r="O51" s="90">
        <f>'Financial calcs'!S555</f>
        <v>0</v>
      </c>
      <c r="P51" s="90">
        <f>'Financial calcs'!T555</f>
        <v>0</v>
      </c>
      <c r="Q51" s="90">
        <f>'Financial calcs'!U555</f>
        <v>0</v>
      </c>
      <c r="R51" s="90">
        <f>'Financial calcs'!V555</f>
        <v>0</v>
      </c>
      <c r="S51" s="90">
        <f>'Financial calcs'!W555</f>
        <v>0</v>
      </c>
      <c r="T51" s="90">
        <f>'Financial calcs'!X555</f>
        <v>0</v>
      </c>
      <c r="U51" s="90">
        <f>'Financial calcs'!Y555</f>
        <v>0</v>
      </c>
      <c r="V51" s="90">
        <f>'Financial calcs'!Z555</f>
        <v>0</v>
      </c>
      <c r="W51" s="90">
        <f>'Financial calcs'!AA555</f>
        <v>0</v>
      </c>
      <c r="X51" s="90">
        <f>'Financial calcs'!AB555</f>
        <v>0</v>
      </c>
      <c r="Y51" s="90">
        <f>'Financial calcs'!AC555</f>
        <v>0</v>
      </c>
      <c r="Z51" s="90">
        <f>'Financial calcs'!AD555</f>
        <v>0</v>
      </c>
      <c r="AA51" s="90">
        <f>'Financial calcs'!AE555</f>
        <v>0</v>
      </c>
      <c r="AB51" s="90">
        <f>'Financial calcs'!AF555</f>
        <v>0</v>
      </c>
      <c r="AC51" s="90">
        <f>'Financial calcs'!AG555</f>
        <v>0</v>
      </c>
      <c r="AD51" s="90">
        <f>'Financial calcs'!AH555</f>
        <v>0</v>
      </c>
      <c r="AE51" s="90">
        <f>'Financial calcs'!AI555</f>
        <v>0</v>
      </c>
      <c r="AF51" s="90">
        <f>'Financial calcs'!AJ555</f>
        <v>0</v>
      </c>
      <c r="AG51" s="90">
        <f>'Financial calcs'!AK555</f>
        <v>0</v>
      </c>
      <c r="AH51" s="90">
        <f>'Financial calcs'!AL555</f>
        <v>0</v>
      </c>
      <c r="AI51" s="90">
        <f>'Financial calcs'!AM555</f>
        <v>0</v>
      </c>
      <c r="AJ51" s="90">
        <f>'Financial calcs'!AN555</f>
        <v>0</v>
      </c>
      <c r="AK51" s="90">
        <f>'Financial calcs'!AO555</f>
        <v>0</v>
      </c>
      <c r="AL51" s="90">
        <f>'Financial calcs'!AP555</f>
        <v>0</v>
      </c>
      <c r="AM51" s="90">
        <f>'Financial calcs'!AQ555</f>
        <v>0</v>
      </c>
      <c r="AN51" s="90">
        <f>'Financial calcs'!AR555</f>
        <v>0</v>
      </c>
      <c r="AO51" s="90">
        <f>'Financial calcs'!AS555</f>
        <v>0</v>
      </c>
      <c r="AP51" s="90">
        <f>'Financial calcs'!AT555</f>
        <v>0</v>
      </c>
      <c r="AQ51" s="90">
        <f>'Financial calcs'!AU555</f>
        <v>0</v>
      </c>
      <c r="AR51" s="90">
        <f>'Financial calcs'!AV555</f>
        <v>0</v>
      </c>
      <c r="AS51" s="90">
        <f>'Financial calcs'!AW555</f>
        <v>0</v>
      </c>
      <c r="AT51" s="90">
        <f>'Financial calcs'!AX555</f>
        <v>0</v>
      </c>
      <c r="AU51" s="90">
        <f>'Financial calcs'!AY555</f>
        <v>0</v>
      </c>
      <c r="AV51" s="90">
        <f>'Financial calcs'!AZ555</f>
        <v>0</v>
      </c>
      <c r="AW51" s="90">
        <f>'Financial calcs'!BA555</f>
        <v>0</v>
      </c>
      <c r="AX51" s="90">
        <f>'Financial calcs'!BB555</f>
        <v>0</v>
      </c>
      <c r="AY51" s="90">
        <f>'Financial calcs'!BC555</f>
        <v>0</v>
      </c>
      <c r="AZ51" s="90">
        <f>'Financial calcs'!BD555</f>
        <v>0</v>
      </c>
      <c r="BA51" s="90">
        <f>'Financial calcs'!BE555</f>
        <v>0</v>
      </c>
      <c r="BB51" s="90">
        <f>'Financial calcs'!BF555</f>
        <v>0</v>
      </c>
      <c r="BC51" s="90">
        <f>'Financial calcs'!BG555</f>
        <v>0</v>
      </c>
      <c r="BD51" s="90">
        <f>'Financial calcs'!BH555</f>
        <v>0</v>
      </c>
      <c r="BE51" s="90">
        <f>'Financial calcs'!BI555</f>
        <v>0</v>
      </c>
      <c r="BF51" s="90">
        <f>'Financial calcs'!BJ555</f>
        <v>0</v>
      </c>
      <c r="BG51" s="90">
        <f>'Financial calcs'!BK555</f>
        <v>0</v>
      </c>
      <c r="BH51" s="90">
        <f>'Financial calcs'!BL555</f>
        <v>0</v>
      </c>
      <c r="BI51" s="90">
        <f>'Financial calcs'!BM555</f>
        <v>0</v>
      </c>
      <c r="BJ51" s="90">
        <f>'Financial calcs'!BN555</f>
        <v>0</v>
      </c>
      <c r="BK51" s="90">
        <f>'Financial calcs'!BO555</f>
        <v>0</v>
      </c>
      <c r="BL51" s="90">
        <f>'Financial calcs'!BP555</f>
        <v>0</v>
      </c>
      <c r="BM51" s="90">
        <f>'Financial calcs'!BQ555</f>
        <v>0</v>
      </c>
      <c r="BN51" s="90">
        <f>'Financial calcs'!BR555</f>
        <v>0</v>
      </c>
      <c r="BO51" s="90">
        <f>'Financial calcs'!BS555</f>
        <v>0</v>
      </c>
      <c r="BP51" s="90">
        <f>'Financial calcs'!BT555</f>
        <v>0</v>
      </c>
      <c r="BQ51" s="90">
        <f>'Financial calcs'!BU555</f>
        <v>0</v>
      </c>
      <c r="BR51" s="90">
        <f>'Financial calcs'!BV555</f>
        <v>0</v>
      </c>
      <c r="BS51" s="90">
        <f>'Financial calcs'!BW555</f>
        <v>0</v>
      </c>
      <c r="BT51" s="90">
        <f>'Financial calcs'!BX555</f>
        <v>0</v>
      </c>
      <c r="BU51" s="90">
        <f>'Financial calcs'!BY555</f>
        <v>0</v>
      </c>
      <c r="BV51" s="90">
        <f>'Financial calcs'!BZ555</f>
        <v>0</v>
      </c>
      <c r="BW51" s="90">
        <f>'Financial calcs'!CA555</f>
        <v>0</v>
      </c>
      <c r="BX51" s="90">
        <f>'Financial calcs'!CB555</f>
        <v>0</v>
      </c>
      <c r="BY51" s="90">
        <f>'Financial calcs'!CC555</f>
        <v>0</v>
      </c>
      <c r="BZ51" s="90">
        <f>'Financial calcs'!CD555</f>
        <v>0</v>
      </c>
      <c r="CA51" s="90">
        <f>'Financial calcs'!CE555</f>
        <v>0</v>
      </c>
      <c r="CB51" s="90">
        <f>'Financial calcs'!CF555</f>
        <v>0</v>
      </c>
      <c r="CC51" s="90">
        <f>'Financial calcs'!CG555</f>
        <v>0</v>
      </c>
    </row>
    <row r="52" spans="1:81" x14ac:dyDescent="0.25">
      <c r="A52" s="66" t="str">
        <f>'Financial calcs'!E556</f>
        <v>Equity</v>
      </c>
      <c r="B52" s="90">
        <f>'Financial calcs'!F556</f>
        <v>92896</v>
      </c>
      <c r="C52" s="90">
        <f>'Financial calcs'!G556</f>
        <v>229388</v>
      </c>
      <c r="D52" s="90">
        <f>'Financial calcs'!H556</f>
        <v>229388</v>
      </c>
      <c r="E52" s="90">
        <f>'Financial calcs'!I556</f>
        <v>229388</v>
      </c>
      <c r="F52" s="90">
        <f>'Financial calcs'!J556</f>
        <v>229388</v>
      </c>
      <c r="G52" s="90">
        <f>'Financial calcs'!K556</f>
        <v>229388</v>
      </c>
      <c r="H52" s="90">
        <f>'Financial calcs'!L556</f>
        <v>229388</v>
      </c>
      <c r="I52" s="90">
        <f>'Financial calcs'!M556</f>
        <v>229388</v>
      </c>
      <c r="J52" s="90">
        <f>'Financial calcs'!N556</f>
        <v>229388</v>
      </c>
      <c r="K52" s="90">
        <f>'Financial calcs'!O556</f>
        <v>229388</v>
      </c>
      <c r="L52" s="90">
        <f>'Financial calcs'!P556</f>
        <v>229388</v>
      </c>
      <c r="M52" s="90">
        <f>'Financial calcs'!Q556</f>
        <v>229388</v>
      </c>
      <c r="N52" s="90">
        <f>'Financial calcs'!R556</f>
        <v>229388</v>
      </c>
      <c r="O52" s="90">
        <f>'Financial calcs'!S556</f>
        <v>229388</v>
      </c>
      <c r="P52" s="90">
        <f>'Financial calcs'!T556</f>
        <v>229388</v>
      </c>
      <c r="Q52" s="90">
        <f>'Financial calcs'!U556</f>
        <v>229388</v>
      </c>
      <c r="R52" s="90">
        <f>'Financial calcs'!V556</f>
        <v>229388</v>
      </c>
      <c r="S52" s="90">
        <f>'Financial calcs'!W556</f>
        <v>229388</v>
      </c>
      <c r="T52" s="90">
        <f>'Financial calcs'!X556</f>
        <v>229388</v>
      </c>
      <c r="U52" s="90">
        <f>'Financial calcs'!Y556</f>
        <v>229388</v>
      </c>
      <c r="V52" s="90">
        <f>'Financial calcs'!Z556</f>
        <v>229388</v>
      </c>
      <c r="W52" s="90">
        <f>'Financial calcs'!AA556</f>
        <v>229388</v>
      </c>
      <c r="X52" s="90">
        <f>'Financial calcs'!AB556</f>
        <v>229388</v>
      </c>
      <c r="Y52" s="90">
        <f>'Financial calcs'!AC556</f>
        <v>229388</v>
      </c>
      <c r="Z52" s="90">
        <f>'Financial calcs'!AD556</f>
        <v>229388</v>
      </c>
      <c r="AA52" s="90">
        <f>'Financial calcs'!AE556</f>
        <v>229388</v>
      </c>
      <c r="AB52" s="90">
        <f>'Financial calcs'!AF556</f>
        <v>229388</v>
      </c>
      <c r="AC52" s="90">
        <f>'Financial calcs'!AG556</f>
        <v>229388</v>
      </c>
      <c r="AD52" s="90">
        <f>'Financial calcs'!AH556</f>
        <v>229388</v>
      </c>
      <c r="AE52" s="90">
        <f>'Financial calcs'!AI556</f>
        <v>229388</v>
      </c>
      <c r="AF52" s="90">
        <f>'Financial calcs'!AJ556</f>
        <v>229388</v>
      </c>
      <c r="AG52" s="90">
        <f>'Financial calcs'!AK556</f>
        <v>229388</v>
      </c>
      <c r="AH52" s="90">
        <f>'Financial calcs'!AL556</f>
        <v>206450</v>
      </c>
      <c r="AI52" s="90">
        <f>'Financial calcs'!AM556</f>
        <v>183511</v>
      </c>
      <c r="AJ52" s="90">
        <f>'Financial calcs'!AN556</f>
        <v>160572</v>
      </c>
      <c r="AK52" s="90">
        <f>'Financial calcs'!AO556</f>
        <v>137633</v>
      </c>
      <c r="AL52" s="90">
        <f>'Financial calcs'!AP556</f>
        <v>114694</v>
      </c>
      <c r="AM52" s="90">
        <f>'Financial calcs'!AQ556</f>
        <v>91755</v>
      </c>
      <c r="AN52" s="90">
        <f>'Financial calcs'!AR556</f>
        <v>68817</v>
      </c>
      <c r="AO52" s="90">
        <f>'Financial calcs'!AS556</f>
        <v>45878</v>
      </c>
      <c r="AP52" s="90">
        <f>'Financial calcs'!AT556</f>
        <v>22939</v>
      </c>
      <c r="AQ52" s="90">
        <f>'Financial calcs'!AU556</f>
        <v>0</v>
      </c>
      <c r="AR52" s="90">
        <f>'Financial calcs'!AV556</f>
        <v>0</v>
      </c>
      <c r="AS52" s="90">
        <f>'Financial calcs'!AW556</f>
        <v>0</v>
      </c>
      <c r="AT52" s="90">
        <f>'Financial calcs'!AX556</f>
        <v>0</v>
      </c>
      <c r="AU52" s="90">
        <f>'Financial calcs'!AY556</f>
        <v>0</v>
      </c>
      <c r="AV52" s="90">
        <f>'Financial calcs'!AZ556</f>
        <v>0</v>
      </c>
      <c r="AW52" s="90">
        <f>'Financial calcs'!BA556</f>
        <v>0</v>
      </c>
      <c r="AX52" s="90">
        <f>'Financial calcs'!BB556</f>
        <v>0</v>
      </c>
      <c r="AY52" s="90">
        <f>'Financial calcs'!BC556</f>
        <v>0</v>
      </c>
      <c r="AZ52" s="90">
        <f>'Financial calcs'!BD556</f>
        <v>0</v>
      </c>
      <c r="BA52" s="90">
        <f>'Financial calcs'!BE556</f>
        <v>0</v>
      </c>
      <c r="BB52" s="90">
        <f>'Financial calcs'!BF556</f>
        <v>0</v>
      </c>
      <c r="BC52" s="90">
        <f>'Financial calcs'!BG556</f>
        <v>0</v>
      </c>
      <c r="BD52" s="90">
        <f>'Financial calcs'!BH556</f>
        <v>0</v>
      </c>
      <c r="BE52" s="90">
        <f>'Financial calcs'!BI556</f>
        <v>0</v>
      </c>
      <c r="BF52" s="90">
        <f>'Financial calcs'!BJ556</f>
        <v>0</v>
      </c>
      <c r="BG52" s="90">
        <f>'Financial calcs'!BK556</f>
        <v>0</v>
      </c>
      <c r="BH52" s="90">
        <f>'Financial calcs'!BL556</f>
        <v>0</v>
      </c>
      <c r="BI52" s="90">
        <f>'Financial calcs'!BM556</f>
        <v>0</v>
      </c>
      <c r="BJ52" s="90">
        <f>'Financial calcs'!BN556</f>
        <v>0</v>
      </c>
      <c r="BK52" s="90">
        <f>'Financial calcs'!BO556</f>
        <v>0</v>
      </c>
      <c r="BL52" s="90">
        <f>'Financial calcs'!BP556</f>
        <v>0</v>
      </c>
      <c r="BM52" s="90">
        <f>'Financial calcs'!BQ556</f>
        <v>0</v>
      </c>
      <c r="BN52" s="90">
        <f>'Financial calcs'!BR556</f>
        <v>0</v>
      </c>
      <c r="BO52" s="90">
        <f>'Financial calcs'!BS556</f>
        <v>0</v>
      </c>
      <c r="BP52" s="90">
        <f>'Financial calcs'!BT556</f>
        <v>0</v>
      </c>
      <c r="BQ52" s="90">
        <f>'Financial calcs'!BU556</f>
        <v>0</v>
      </c>
      <c r="BR52" s="90">
        <f>'Financial calcs'!BV556</f>
        <v>0</v>
      </c>
      <c r="BS52" s="90">
        <f>'Financial calcs'!BW556</f>
        <v>0</v>
      </c>
      <c r="BT52" s="90">
        <f>'Financial calcs'!BX556</f>
        <v>0</v>
      </c>
      <c r="BU52" s="90">
        <f>'Financial calcs'!BY556</f>
        <v>0</v>
      </c>
      <c r="BV52" s="90">
        <f>'Financial calcs'!BZ556</f>
        <v>0</v>
      </c>
      <c r="BW52" s="90">
        <f>'Financial calcs'!CA556</f>
        <v>0</v>
      </c>
      <c r="BX52" s="90">
        <f>'Financial calcs'!CB556</f>
        <v>0</v>
      </c>
      <c r="BY52" s="90">
        <f>'Financial calcs'!CC556</f>
        <v>0</v>
      </c>
      <c r="BZ52" s="90">
        <f>'Financial calcs'!CD556</f>
        <v>0</v>
      </c>
      <c r="CA52" s="90">
        <f>'Financial calcs'!CE556</f>
        <v>0</v>
      </c>
      <c r="CB52" s="90">
        <f>'Financial calcs'!CF556</f>
        <v>0</v>
      </c>
      <c r="CC52" s="90">
        <f>'Financial calcs'!CG556</f>
        <v>0</v>
      </c>
    </row>
    <row r="53" spans="1:81" x14ac:dyDescent="0.25">
      <c r="A53" s="66" t="str">
        <f>'Financial calcs'!E557</f>
        <v>Retained earnings</v>
      </c>
      <c r="B53" s="90">
        <f ca="1">'Financial calcs'!F557</f>
        <v>0</v>
      </c>
      <c r="C53" s="90">
        <f ca="1">'Financial calcs'!G557</f>
        <v>0</v>
      </c>
      <c r="D53" s="90">
        <f ca="1">'Financial calcs'!H557</f>
        <v>0</v>
      </c>
      <c r="E53" s="90">
        <f ca="1">'Financial calcs'!I557</f>
        <v>0</v>
      </c>
      <c r="F53" s="90">
        <f ca="1">'Financial calcs'!J557</f>
        <v>0</v>
      </c>
      <c r="G53" s="90">
        <f ca="1">'Financial calcs'!K557</f>
        <v>0</v>
      </c>
      <c r="H53" s="90">
        <f ca="1">'Financial calcs'!L557</f>
        <v>0</v>
      </c>
      <c r="I53" s="90">
        <f ca="1">'Financial calcs'!M557</f>
        <v>0</v>
      </c>
      <c r="J53" s="90">
        <f ca="1">'Financial calcs'!N557</f>
        <v>0</v>
      </c>
      <c r="K53" s="90">
        <f ca="1">'Financial calcs'!O557</f>
        <v>0</v>
      </c>
      <c r="L53" s="90">
        <f ca="1">'Financial calcs'!P557</f>
        <v>0</v>
      </c>
      <c r="M53" s="90">
        <f ca="1">'Financial calcs'!Q557</f>
        <v>0</v>
      </c>
      <c r="N53" s="90">
        <f ca="1">'Financial calcs'!R557</f>
        <v>0</v>
      </c>
      <c r="O53" s="90">
        <f ca="1">'Financial calcs'!S557</f>
        <v>0</v>
      </c>
      <c r="P53" s="90">
        <f ca="1">'Financial calcs'!T557</f>
        <v>0</v>
      </c>
      <c r="Q53" s="90">
        <f ca="1">'Financial calcs'!U557</f>
        <v>0</v>
      </c>
      <c r="R53" s="90">
        <f ca="1">'Financial calcs'!V557</f>
        <v>0</v>
      </c>
      <c r="S53" s="90">
        <f ca="1">'Financial calcs'!W557</f>
        <v>0</v>
      </c>
      <c r="T53" s="90">
        <f ca="1">'Financial calcs'!X557</f>
        <v>0</v>
      </c>
      <c r="U53" s="90">
        <f ca="1">'Financial calcs'!Y557</f>
        <v>0</v>
      </c>
      <c r="V53" s="90">
        <f ca="1">'Financial calcs'!Z557</f>
        <v>0</v>
      </c>
      <c r="W53" s="90">
        <f ca="1">'Financial calcs'!AA557</f>
        <v>0</v>
      </c>
      <c r="X53" s="90">
        <f ca="1">'Financial calcs'!AB557</f>
        <v>0</v>
      </c>
      <c r="Y53" s="90">
        <f ca="1">'Financial calcs'!AC557</f>
        <v>0</v>
      </c>
      <c r="Z53" s="90">
        <f ca="1">'Financial calcs'!AD557</f>
        <v>0</v>
      </c>
      <c r="AA53" s="90">
        <f ca="1">'Financial calcs'!AE557</f>
        <v>0</v>
      </c>
      <c r="AB53" s="90">
        <f ca="1">'Financial calcs'!AF557</f>
        <v>0</v>
      </c>
      <c r="AC53" s="90">
        <f ca="1">'Financial calcs'!AG557</f>
        <v>0</v>
      </c>
      <c r="AD53" s="90">
        <f ca="1">'Financial calcs'!AH557</f>
        <v>0</v>
      </c>
      <c r="AE53" s="90">
        <f ca="1">'Financial calcs'!AI557</f>
        <v>6833</v>
      </c>
      <c r="AF53" s="90">
        <f ca="1">'Financial calcs'!AJ557</f>
        <v>18447</v>
      </c>
      <c r="AG53" s="90">
        <f ca="1">'Financial calcs'!AK557</f>
        <v>0</v>
      </c>
      <c r="AH53" s="90">
        <f ca="1">'Financial calcs'!AL557</f>
        <v>0</v>
      </c>
      <c r="AI53" s="90">
        <f ca="1">'Financial calcs'!AM557</f>
        <v>0</v>
      </c>
      <c r="AJ53" s="90">
        <f ca="1">'Financial calcs'!AN557</f>
        <v>0</v>
      </c>
      <c r="AK53" s="90">
        <f ca="1">'Financial calcs'!AO557</f>
        <v>0</v>
      </c>
      <c r="AL53" s="90">
        <f ca="1">'Financial calcs'!AP557</f>
        <v>0</v>
      </c>
      <c r="AM53" s="90">
        <f ca="1">'Financial calcs'!AQ557</f>
        <v>0</v>
      </c>
      <c r="AN53" s="90">
        <f ca="1">'Financial calcs'!AR557</f>
        <v>0</v>
      </c>
      <c r="AO53" s="90">
        <f ca="1">'Financial calcs'!AS557</f>
        <v>0</v>
      </c>
      <c r="AP53" s="90">
        <f ca="1">'Financial calcs'!AT557</f>
        <v>0</v>
      </c>
      <c r="AQ53" s="90">
        <f ca="1">'Financial calcs'!AU557</f>
        <v>0</v>
      </c>
      <c r="AR53" s="90">
        <f ca="1">'Financial calcs'!AV557</f>
        <v>0</v>
      </c>
      <c r="AS53" s="90">
        <f ca="1">'Financial calcs'!AW557</f>
        <v>0</v>
      </c>
      <c r="AT53" s="90">
        <f ca="1">'Financial calcs'!AX557</f>
        <v>0</v>
      </c>
      <c r="AU53" s="90">
        <f ca="1">'Financial calcs'!AY557</f>
        <v>0</v>
      </c>
      <c r="AV53" s="90">
        <f ca="1">'Financial calcs'!AZ557</f>
        <v>0</v>
      </c>
      <c r="AW53" s="90">
        <f ca="1">'Financial calcs'!BA557</f>
        <v>0</v>
      </c>
      <c r="AX53" s="90">
        <f ca="1">'Financial calcs'!BB557</f>
        <v>0</v>
      </c>
      <c r="AY53" s="90">
        <f ca="1">'Financial calcs'!BC557</f>
        <v>0</v>
      </c>
      <c r="AZ53" s="90">
        <f ca="1">'Financial calcs'!BD557</f>
        <v>0</v>
      </c>
      <c r="BA53" s="90">
        <f ca="1">'Financial calcs'!BE557</f>
        <v>0</v>
      </c>
      <c r="BB53" s="90">
        <f ca="1">'Financial calcs'!BF557</f>
        <v>0</v>
      </c>
      <c r="BC53" s="90">
        <f ca="1">'Financial calcs'!BG557</f>
        <v>0</v>
      </c>
      <c r="BD53" s="90">
        <f ca="1">'Financial calcs'!BH557</f>
        <v>0</v>
      </c>
      <c r="BE53" s="90">
        <f ca="1">'Financial calcs'!BI557</f>
        <v>0</v>
      </c>
      <c r="BF53" s="90">
        <f ca="1">'Financial calcs'!BJ557</f>
        <v>0</v>
      </c>
      <c r="BG53" s="90">
        <f ca="1">'Financial calcs'!BK557</f>
        <v>0</v>
      </c>
      <c r="BH53" s="90">
        <f ca="1">'Financial calcs'!BL557</f>
        <v>0</v>
      </c>
      <c r="BI53" s="90">
        <f ca="1">'Financial calcs'!BM557</f>
        <v>0</v>
      </c>
      <c r="BJ53" s="90">
        <f ca="1">'Financial calcs'!BN557</f>
        <v>0</v>
      </c>
      <c r="BK53" s="90">
        <f ca="1">'Financial calcs'!BO557</f>
        <v>0</v>
      </c>
      <c r="BL53" s="90">
        <f ca="1">'Financial calcs'!BP557</f>
        <v>0</v>
      </c>
      <c r="BM53" s="90">
        <f ca="1">'Financial calcs'!BQ557</f>
        <v>0</v>
      </c>
      <c r="BN53" s="90">
        <f ca="1">'Financial calcs'!BR557</f>
        <v>0</v>
      </c>
      <c r="BO53" s="90">
        <f ca="1">'Financial calcs'!BS557</f>
        <v>0</v>
      </c>
      <c r="BP53" s="90">
        <f ca="1">'Financial calcs'!BT557</f>
        <v>0</v>
      </c>
      <c r="BQ53" s="90">
        <f ca="1">'Financial calcs'!BU557</f>
        <v>0</v>
      </c>
      <c r="BR53" s="90">
        <f ca="1">'Financial calcs'!BV557</f>
        <v>0</v>
      </c>
      <c r="BS53" s="90">
        <f ca="1">'Financial calcs'!BW557</f>
        <v>0</v>
      </c>
      <c r="BT53" s="90">
        <f ca="1">'Financial calcs'!BX557</f>
        <v>0</v>
      </c>
      <c r="BU53" s="90">
        <f ca="1">'Financial calcs'!BY557</f>
        <v>0</v>
      </c>
      <c r="BV53" s="90">
        <f ca="1">'Financial calcs'!BZ557</f>
        <v>0</v>
      </c>
      <c r="BW53" s="90">
        <f ca="1">'Financial calcs'!CA557</f>
        <v>0</v>
      </c>
      <c r="BX53" s="90">
        <f ca="1">'Financial calcs'!CB557</f>
        <v>0</v>
      </c>
      <c r="BY53" s="90">
        <f ca="1">'Financial calcs'!CC557</f>
        <v>0</v>
      </c>
      <c r="BZ53" s="90">
        <f ca="1">'Financial calcs'!CD557</f>
        <v>0</v>
      </c>
      <c r="CA53" s="90">
        <f ca="1">'Financial calcs'!CE557</f>
        <v>0</v>
      </c>
      <c r="CB53" s="90">
        <f ca="1">'Financial calcs'!CF557</f>
        <v>0</v>
      </c>
      <c r="CC53" s="90">
        <f ca="1">'Financial calcs'!CG557</f>
        <v>0</v>
      </c>
    </row>
    <row r="55" spans="1:81" x14ac:dyDescent="0.25">
      <c r="A55" s="66" t="s">
        <v>754</v>
      </c>
      <c r="B55" s="66">
        <f t="shared" ref="B55:BM55" si="14">B44</f>
        <v>1</v>
      </c>
      <c r="C55" s="66">
        <f t="shared" si="14"/>
        <v>1</v>
      </c>
      <c r="D55" s="66">
        <f t="shared" si="14"/>
        <v>1</v>
      </c>
      <c r="E55" s="66">
        <f t="shared" si="14"/>
        <v>1</v>
      </c>
      <c r="F55" s="66">
        <f t="shared" si="14"/>
        <v>1</v>
      </c>
      <c r="G55" s="66">
        <f t="shared" si="14"/>
        <v>1</v>
      </c>
      <c r="H55" s="66">
        <f t="shared" si="14"/>
        <v>1</v>
      </c>
      <c r="I55" s="66">
        <f t="shared" si="14"/>
        <v>1</v>
      </c>
      <c r="J55" s="66">
        <f t="shared" si="14"/>
        <v>1</v>
      </c>
      <c r="K55" s="66">
        <f t="shared" si="14"/>
        <v>1</v>
      </c>
      <c r="L55" s="66">
        <f t="shared" si="14"/>
        <v>1</v>
      </c>
      <c r="M55" s="66">
        <f t="shared" si="14"/>
        <v>1</v>
      </c>
      <c r="N55" s="66">
        <f t="shared" si="14"/>
        <v>1</v>
      </c>
      <c r="O55" s="66">
        <f t="shared" si="14"/>
        <v>1</v>
      </c>
      <c r="P55" s="66">
        <f t="shared" si="14"/>
        <v>1</v>
      </c>
      <c r="Q55" s="66">
        <f t="shared" si="14"/>
        <v>1</v>
      </c>
      <c r="R55" s="66">
        <f t="shared" si="14"/>
        <v>1</v>
      </c>
      <c r="S55" s="66">
        <f t="shared" si="14"/>
        <v>1</v>
      </c>
      <c r="T55" s="66">
        <f t="shared" si="14"/>
        <v>1</v>
      </c>
      <c r="U55" s="66">
        <f t="shared" si="14"/>
        <v>1</v>
      </c>
      <c r="V55" s="66">
        <f t="shared" si="14"/>
        <v>1</v>
      </c>
      <c r="W55" s="66">
        <f t="shared" si="14"/>
        <v>1</v>
      </c>
      <c r="X55" s="66">
        <f t="shared" si="14"/>
        <v>1</v>
      </c>
      <c r="Y55" s="66">
        <f t="shared" si="14"/>
        <v>1</v>
      </c>
      <c r="Z55" s="66">
        <f t="shared" si="14"/>
        <v>1</v>
      </c>
      <c r="AA55" s="66">
        <f t="shared" si="14"/>
        <v>1</v>
      </c>
      <c r="AB55" s="66">
        <f t="shared" si="14"/>
        <v>1</v>
      </c>
      <c r="AC55" s="66">
        <f t="shared" si="14"/>
        <v>1</v>
      </c>
      <c r="AD55" s="66">
        <f t="shared" si="14"/>
        <v>1</v>
      </c>
      <c r="AE55" s="66">
        <f t="shared" si="14"/>
        <v>1</v>
      </c>
      <c r="AF55" s="66">
        <f t="shared" si="14"/>
        <v>1</v>
      </c>
      <c r="AG55" s="66">
        <f t="shared" si="14"/>
        <v>1</v>
      </c>
      <c r="AH55" s="66">
        <f t="shared" si="14"/>
        <v>1</v>
      </c>
      <c r="AI55" s="66">
        <f t="shared" si="14"/>
        <v>1</v>
      </c>
      <c r="AJ55" s="66">
        <f t="shared" si="14"/>
        <v>1</v>
      </c>
      <c r="AK55" s="66">
        <f t="shared" si="14"/>
        <v>1</v>
      </c>
      <c r="AL55" s="66">
        <f t="shared" si="14"/>
        <v>1</v>
      </c>
      <c r="AM55" s="66">
        <f t="shared" si="14"/>
        <v>1</v>
      </c>
      <c r="AN55" s="66">
        <f t="shared" si="14"/>
        <v>1</v>
      </c>
      <c r="AO55" s="66">
        <f t="shared" si="14"/>
        <v>1</v>
      </c>
      <c r="AP55" s="66">
        <f t="shared" si="14"/>
        <v>1</v>
      </c>
      <c r="AQ55" s="66">
        <f t="shared" si="14"/>
        <v>1</v>
      </c>
      <c r="AR55" s="66">
        <f t="shared" si="14"/>
        <v>1</v>
      </c>
      <c r="AS55" s="66">
        <f t="shared" si="14"/>
        <v>1</v>
      </c>
      <c r="AT55" s="66">
        <f t="shared" si="14"/>
        <v>0</v>
      </c>
      <c r="AU55" s="66">
        <f t="shared" si="14"/>
        <v>0</v>
      </c>
      <c r="AV55" s="66">
        <f t="shared" si="14"/>
        <v>0</v>
      </c>
      <c r="AW55" s="66">
        <f t="shared" si="14"/>
        <v>0</v>
      </c>
      <c r="AX55" s="66">
        <f t="shared" si="14"/>
        <v>0</v>
      </c>
      <c r="AY55" s="66">
        <f t="shared" si="14"/>
        <v>0</v>
      </c>
      <c r="AZ55" s="66">
        <f t="shared" si="14"/>
        <v>0</v>
      </c>
      <c r="BA55" s="66">
        <f t="shared" si="14"/>
        <v>0</v>
      </c>
      <c r="BB55" s="66">
        <f t="shared" si="14"/>
        <v>0</v>
      </c>
      <c r="BC55" s="66">
        <f t="shared" si="14"/>
        <v>0</v>
      </c>
      <c r="BD55" s="66">
        <f t="shared" si="14"/>
        <v>0</v>
      </c>
      <c r="BE55" s="66">
        <f t="shared" si="14"/>
        <v>0</v>
      </c>
      <c r="BF55" s="66">
        <f t="shared" si="14"/>
        <v>0</v>
      </c>
      <c r="BG55" s="66">
        <f t="shared" si="14"/>
        <v>0</v>
      </c>
      <c r="BH55" s="66">
        <f t="shared" si="14"/>
        <v>0</v>
      </c>
      <c r="BI55" s="66">
        <f t="shared" si="14"/>
        <v>0</v>
      </c>
      <c r="BJ55" s="66">
        <f t="shared" si="14"/>
        <v>0</v>
      </c>
      <c r="BK55" s="66">
        <f t="shared" si="14"/>
        <v>0</v>
      </c>
      <c r="BL55" s="66">
        <f t="shared" si="14"/>
        <v>0</v>
      </c>
      <c r="BM55" s="66">
        <f t="shared" si="14"/>
        <v>0</v>
      </c>
      <c r="BN55" s="66">
        <f t="shared" ref="BN55:CB55" si="15">BN44</f>
        <v>0</v>
      </c>
      <c r="BO55" s="66">
        <f t="shared" si="15"/>
        <v>0</v>
      </c>
      <c r="BP55" s="66">
        <f t="shared" si="15"/>
        <v>0</v>
      </c>
      <c r="BQ55" s="66">
        <f t="shared" si="15"/>
        <v>0</v>
      </c>
      <c r="BR55" s="66">
        <f t="shared" si="15"/>
        <v>0</v>
      </c>
      <c r="BS55" s="66">
        <f t="shared" si="15"/>
        <v>0</v>
      </c>
      <c r="BT55" s="66">
        <f t="shared" si="15"/>
        <v>0</v>
      </c>
      <c r="BU55" s="66">
        <f t="shared" si="15"/>
        <v>0</v>
      </c>
      <c r="BV55" s="66">
        <f t="shared" si="15"/>
        <v>0</v>
      </c>
      <c r="BW55" s="66">
        <f t="shared" si="15"/>
        <v>0</v>
      </c>
      <c r="BX55" s="66">
        <f t="shared" si="15"/>
        <v>0</v>
      </c>
      <c r="BY55" s="66">
        <f t="shared" si="15"/>
        <v>0</v>
      </c>
      <c r="BZ55" s="66">
        <f t="shared" si="15"/>
        <v>0</v>
      </c>
      <c r="CA55" s="66">
        <f t="shared" si="15"/>
        <v>0</v>
      </c>
      <c r="CB55" s="66">
        <f t="shared" si="15"/>
        <v>0</v>
      </c>
      <c r="CC55" s="66">
        <f>CC44</f>
        <v>0</v>
      </c>
    </row>
    <row r="56" spans="1:81" x14ac:dyDescent="0.25">
      <c r="A56" s="66" t="s">
        <v>567</v>
      </c>
      <c r="B56" s="79">
        <f>'Financial calcs'!F521</f>
        <v>41820</v>
      </c>
      <c r="C56" s="79">
        <f>'Financial calcs'!G521</f>
        <v>42004</v>
      </c>
      <c r="D56" s="79">
        <f>'Financial calcs'!H521</f>
        <v>42185</v>
      </c>
      <c r="E56" s="79">
        <f>'Financial calcs'!I521</f>
        <v>42369</v>
      </c>
      <c r="F56" s="79">
        <f>'Financial calcs'!J521</f>
        <v>42551</v>
      </c>
      <c r="G56" s="79">
        <f>'Financial calcs'!K521</f>
        <v>42735</v>
      </c>
      <c r="H56" s="79">
        <f>'Financial calcs'!L521</f>
        <v>42916</v>
      </c>
      <c r="I56" s="79">
        <f>'Financial calcs'!M521</f>
        <v>43100</v>
      </c>
      <c r="J56" s="79">
        <f>'Financial calcs'!N521</f>
        <v>43281</v>
      </c>
      <c r="K56" s="79">
        <f>'Financial calcs'!O521</f>
        <v>43465</v>
      </c>
      <c r="L56" s="79">
        <f>'Financial calcs'!P521</f>
        <v>43646</v>
      </c>
      <c r="M56" s="79">
        <f>'Financial calcs'!Q521</f>
        <v>43830</v>
      </c>
      <c r="N56" s="79">
        <f>'Financial calcs'!R521</f>
        <v>44012</v>
      </c>
      <c r="O56" s="79">
        <f>'Financial calcs'!S521</f>
        <v>44196</v>
      </c>
      <c r="P56" s="79">
        <f>'Financial calcs'!T521</f>
        <v>44377</v>
      </c>
      <c r="Q56" s="79">
        <f>'Financial calcs'!U521</f>
        <v>44561</v>
      </c>
      <c r="R56" s="79">
        <f>'Financial calcs'!V521</f>
        <v>44742</v>
      </c>
      <c r="S56" s="79">
        <f>'Financial calcs'!W521</f>
        <v>44926</v>
      </c>
      <c r="T56" s="79">
        <f>'Financial calcs'!X521</f>
        <v>45107</v>
      </c>
      <c r="U56" s="79">
        <f>'Financial calcs'!Y521</f>
        <v>45291</v>
      </c>
      <c r="V56" s="79">
        <f>'Financial calcs'!Z521</f>
        <v>45473</v>
      </c>
      <c r="W56" s="79">
        <f>'Financial calcs'!AA521</f>
        <v>45657</v>
      </c>
      <c r="X56" s="79">
        <f>'Financial calcs'!AB521</f>
        <v>45838</v>
      </c>
      <c r="Y56" s="79">
        <f>'Financial calcs'!AC521</f>
        <v>46022</v>
      </c>
      <c r="Z56" s="79">
        <f>'Financial calcs'!AD521</f>
        <v>46203</v>
      </c>
      <c r="AA56" s="79">
        <f>'Financial calcs'!AE521</f>
        <v>46387</v>
      </c>
      <c r="AB56" s="79">
        <f>'Financial calcs'!AF521</f>
        <v>46568</v>
      </c>
      <c r="AC56" s="79">
        <f>'Financial calcs'!AG521</f>
        <v>46752</v>
      </c>
      <c r="AD56" s="79">
        <f>'Financial calcs'!AH521</f>
        <v>46934</v>
      </c>
      <c r="AE56" s="79">
        <f>'Financial calcs'!AI521</f>
        <v>47118</v>
      </c>
      <c r="AF56" s="79">
        <f>'Financial calcs'!AJ521</f>
        <v>47299</v>
      </c>
      <c r="AG56" s="79">
        <f>'Financial calcs'!AK521</f>
        <v>47483</v>
      </c>
      <c r="AH56" s="79">
        <f>'Financial calcs'!AL521</f>
        <v>47664</v>
      </c>
      <c r="AI56" s="79">
        <f>'Financial calcs'!AM521</f>
        <v>47848</v>
      </c>
      <c r="AJ56" s="79">
        <f>'Financial calcs'!AN521</f>
        <v>48029</v>
      </c>
      <c r="AK56" s="79">
        <f>'Financial calcs'!AO521</f>
        <v>48213</v>
      </c>
      <c r="AL56" s="79">
        <f>'Financial calcs'!AP521</f>
        <v>48395</v>
      </c>
      <c r="AM56" s="79">
        <f>'Financial calcs'!AQ521</f>
        <v>48579</v>
      </c>
      <c r="AN56" s="79">
        <f>'Financial calcs'!AR521</f>
        <v>48760</v>
      </c>
      <c r="AO56" s="79">
        <f>'Financial calcs'!AS521</f>
        <v>48944</v>
      </c>
      <c r="AP56" s="79">
        <f>'Financial calcs'!AT521</f>
        <v>49125</v>
      </c>
      <c r="AQ56" s="79">
        <f>'Financial calcs'!AU521</f>
        <v>49309</v>
      </c>
      <c r="AR56" s="79">
        <f>'Financial calcs'!AV521</f>
        <v>49490</v>
      </c>
      <c r="AS56" s="79">
        <f>'Financial calcs'!AW521</f>
        <v>49674</v>
      </c>
      <c r="AT56" s="79" t="str">
        <f>'Financial calcs'!AX521</f>
        <v/>
      </c>
      <c r="AU56" s="79" t="str">
        <f>'Financial calcs'!AY521</f>
        <v/>
      </c>
      <c r="AV56" s="79" t="str">
        <f>'Financial calcs'!AZ521</f>
        <v/>
      </c>
      <c r="AW56" s="79" t="str">
        <f>'Financial calcs'!BA521</f>
        <v/>
      </c>
      <c r="AX56" s="79" t="str">
        <f>'Financial calcs'!BB521</f>
        <v/>
      </c>
      <c r="AY56" s="79" t="str">
        <f>'Financial calcs'!BC521</f>
        <v/>
      </c>
      <c r="AZ56" s="79" t="str">
        <f>'Financial calcs'!BD521</f>
        <v/>
      </c>
      <c r="BA56" s="79" t="str">
        <f>'Financial calcs'!BE521</f>
        <v/>
      </c>
      <c r="BB56" s="79" t="str">
        <f>'Financial calcs'!BF521</f>
        <v/>
      </c>
      <c r="BC56" s="79" t="str">
        <f>'Financial calcs'!BG521</f>
        <v/>
      </c>
      <c r="BD56" s="79" t="str">
        <f>'Financial calcs'!BH521</f>
        <v/>
      </c>
      <c r="BE56" s="79" t="str">
        <f>'Financial calcs'!BI521</f>
        <v/>
      </c>
      <c r="BF56" s="79" t="str">
        <f>'Financial calcs'!BJ521</f>
        <v/>
      </c>
      <c r="BG56" s="79" t="str">
        <f>'Financial calcs'!BK521</f>
        <v/>
      </c>
      <c r="BH56" s="79" t="str">
        <f>'Financial calcs'!BL521</f>
        <v/>
      </c>
      <c r="BI56" s="79" t="str">
        <f>'Financial calcs'!BM521</f>
        <v/>
      </c>
      <c r="BJ56" s="79" t="str">
        <f>'Financial calcs'!BN521</f>
        <v/>
      </c>
      <c r="BK56" s="79" t="str">
        <f>'Financial calcs'!BO521</f>
        <v/>
      </c>
      <c r="BL56" s="79" t="str">
        <f>'Financial calcs'!BP521</f>
        <v/>
      </c>
      <c r="BM56" s="79" t="str">
        <f>'Financial calcs'!BQ521</f>
        <v/>
      </c>
      <c r="BN56" s="79" t="str">
        <f>'Financial calcs'!BR521</f>
        <v/>
      </c>
      <c r="BO56" s="79" t="str">
        <f>'Financial calcs'!BS521</f>
        <v/>
      </c>
      <c r="BP56" s="79" t="str">
        <f>'Financial calcs'!BT521</f>
        <v/>
      </c>
      <c r="BQ56" s="79" t="str">
        <f>'Financial calcs'!BU521</f>
        <v/>
      </c>
      <c r="BR56" s="79" t="str">
        <f>'Financial calcs'!BV521</f>
        <v/>
      </c>
      <c r="BS56" s="79" t="str">
        <f>'Financial calcs'!BW521</f>
        <v/>
      </c>
      <c r="BT56" s="79" t="str">
        <f>'Financial calcs'!BX521</f>
        <v/>
      </c>
      <c r="BU56" s="79" t="str">
        <f>'Financial calcs'!BY521</f>
        <v/>
      </c>
      <c r="BV56" s="79" t="str">
        <f>'Financial calcs'!BZ521</f>
        <v/>
      </c>
      <c r="BW56" s="79" t="str">
        <f>'Financial calcs'!CA521</f>
        <v/>
      </c>
      <c r="BX56" s="79" t="str">
        <f>'Financial calcs'!CB521</f>
        <v/>
      </c>
      <c r="BY56" s="79" t="str">
        <f>'Financial calcs'!CC521</f>
        <v/>
      </c>
      <c r="BZ56" s="79" t="str">
        <f>'Financial calcs'!CD521</f>
        <v/>
      </c>
      <c r="CA56" s="79" t="str">
        <f>'Financial calcs'!CE521</f>
        <v/>
      </c>
      <c r="CB56" s="79" t="str">
        <f>'Financial calcs'!CF521</f>
        <v/>
      </c>
      <c r="CC56" s="79" t="str">
        <f>'Financial calcs'!CG521</f>
        <v/>
      </c>
    </row>
    <row r="57" spans="1:81" x14ac:dyDescent="0.25">
      <c r="A57" s="66" t="str">
        <f>'Financial calcs'!E522</f>
        <v>- General operating costs</v>
      </c>
      <c r="B57" s="90">
        <f>'Financial calcs'!F522</f>
        <v>0</v>
      </c>
      <c r="C57" s="90">
        <f>'Financial calcs'!G522</f>
        <v>0</v>
      </c>
      <c r="D57" s="90">
        <f>'Financial calcs'!H522</f>
        <v>6778.2020547945203</v>
      </c>
      <c r="E57" s="90">
        <f>'Financial calcs'!I522</f>
        <v>6975.6164383561645</v>
      </c>
      <c r="F57" s="90">
        <f>'Financial calcs'!J522</f>
        <v>6986.5184572012404</v>
      </c>
      <c r="G57" s="90">
        <f>'Financial calcs'!K522</f>
        <v>7150.0068493150684</v>
      </c>
      <c r="H57" s="90">
        <f>'Financial calcs'!L522</f>
        <v>7121.8342679794523</v>
      </c>
      <c r="I57" s="90">
        <f>'Financial calcs'!M522</f>
        <v>7328.7570205479442</v>
      </c>
      <c r="J57" s="90">
        <f>'Financial calcs'!N522</f>
        <v>7299.880124678939</v>
      </c>
      <c r="K57" s="90">
        <f>'Financial calcs'!O522</f>
        <v>7511.9759460616424</v>
      </c>
      <c r="L57" s="90">
        <f>'Financial calcs'!P522</f>
        <v>7482.3771277959113</v>
      </c>
      <c r="M57" s="90">
        <f>'Financial calcs'!Q522</f>
        <v>7699.7753447131818</v>
      </c>
      <c r="N57" s="90">
        <f>'Financial calcs'!R522</f>
        <v>7711.8091336482157</v>
      </c>
      <c r="O57" s="90">
        <f>'Financial calcs'!S522</f>
        <v>7892.2697283310117</v>
      </c>
      <c r="P57" s="90">
        <f>'Financial calcs'!T522</f>
        <v>7861.1724698905782</v>
      </c>
      <c r="Q57" s="90">
        <f>'Financial calcs'!U522</f>
        <v>8089.5764715392861</v>
      </c>
      <c r="R57" s="90">
        <f>'Financial calcs'!V522</f>
        <v>8057.701781637842</v>
      </c>
      <c r="S57" s="90">
        <f>'Financial calcs'!W522</f>
        <v>8291.8158833277685</v>
      </c>
      <c r="T57" s="90">
        <f>'Financial calcs'!X522</f>
        <v>8259.1443261787863</v>
      </c>
      <c r="U57" s="90">
        <f>'Financial calcs'!Y522</f>
        <v>8499.1112804109598</v>
      </c>
      <c r="V57" s="90">
        <f>'Financial calcs'!Z522</f>
        <v>8512.3943317605117</v>
      </c>
      <c r="W57" s="90">
        <f>'Financial calcs'!AA522</f>
        <v>8711.5890624212316</v>
      </c>
      <c r="X57" s="90">
        <f>'Financial calcs'!AB522</f>
        <v>8677.2635076915867</v>
      </c>
      <c r="Y57" s="90">
        <f>'Financial calcs'!AC522</f>
        <v>8929.3787889817631</v>
      </c>
      <c r="Z57" s="90">
        <f>'Financial calcs'!AD522</f>
        <v>8894.1950953838768</v>
      </c>
      <c r="AA57" s="90">
        <f>'Financial calcs'!AE522</f>
        <v>9152.6132587063057</v>
      </c>
      <c r="AB57" s="90">
        <f>'Financial calcs'!AF522</f>
        <v>9116.5499727684728</v>
      </c>
      <c r="AC57" s="90">
        <f>'Financial calcs'!AG522</f>
        <v>9381.428590173964</v>
      </c>
      <c r="AD57" s="90">
        <f>'Financial calcs'!AH522</f>
        <v>9396.0905934804341</v>
      </c>
      <c r="AE57" s="90">
        <f>'Financial calcs'!AI522</f>
        <v>9615.9643049283113</v>
      </c>
      <c r="AF57" s="90">
        <f>'Financial calcs'!AJ522</f>
        <v>9578.0753151398731</v>
      </c>
      <c r="AG57" s="90">
        <f>'Financial calcs'!AK522</f>
        <v>9856.36341255152</v>
      </c>
      <c r="AH57" s="90">
        <f>'Financial calcs'!AL522</f>
        <v>9817.5271980183716</v>
      </c>
      <c r="AI57" s="90">
        <f>'Financial calcs'!AM522</f>
        <v>10102.772497865306</v>
      </c>
      <c r="AJ57" s="90">
        <f>'Financial calcs'!AN522</f>
        <v>10062.965377968827</v>
      </c>
      <c r="AK57" s="90">
        <f>'Financial calcs'!AO522</f>
        <v>10355.341810311937</v>
      </c>
      <c r="AL57" s="90">
        <f>'Financial calcs'!AP522</f>
        <v>10371.525918564004</v>
      </c>
      <c r="AM57" s="90">
        <f>'Financial calcs'!AQ522</f>
        <v>10614.225355569733</v>
      </c>
      <c r="AN57" s="90">
        <f>'Financial calcs'!AR522</f>
        <v>10572.403000228498</v>
      </c>
      <c r="AO57" s="90">
        <f>'Financial calcs'!AS522</f>
        <v>10879.580989458977</v>
      </c>
      <c r="AP57" s="90">
        <f>'Financial calcs'!AT522</f>
        <v>10836.713075234209</v>
      </c>
      <c r="AQ57" s="90">
        <f>'Financial calcs'!AU522</f>
        <v>11154.031192906812</v>
      </c>
      <c r="AR57" s="90">
        <f>'Financial calcs'!AV522</f>
        <v>0</v>
      </c>
      <c r="AS57" s="90">
        <f>'Financial calcs'!AW522</f>
        <v>0</v>
      </c>
      <c r="AT57" s="90">
        <f>'Financial calcs'!AX522</f>
        <v>0</v>
      </c>
      <c r="AU57" s="90">
        <f>'Financial calcs'!AY522</f>
        <v>0</v>
      </c>
      <c r="AV57" s="90">
        <f>'Financial calcs'!AZ522</f>
        <v>0</v>
      </c>
      <c r="AW57" s="90">
        <f>'Financial calcs'!BA522</f>
        <v>0</v>
      </c>
      <c r="AX57" s="90">
        <f>'Financial calcs'!BB522</f>
        <v>0</v>
      </c>
      <c r="AY57" s="90">
        <f>'Financial calcs'!BC522</f>
        <v>0</v>
      </c>
      <c r="AZ57" s="90">
        <f>'Financial calcs'!BD522</f>
        <v>0</v>
      </c>
      <c r="BA57" s="90">
        <f>'Financial calcs'!BE522</f>
        <v>0</v>
      </c>
      <c r="BB57" s="90">
        <f>'Financial calcs'!BF522</f>
        <v>0</v>
      </c>
      <c r="BC57" s="90">
        <f>'Financial calcs'!BG522</f>
        <v>0</v>
      </c>
      <c r="BD57" s="90">
        <f>'Financial calcs'!BH522</f>
        <v>0</v>
      </c>
      <c r="BE57" s="90">
        <f>'Financial calcs'!BI522</f>
        <v>0</v>
      </c>
      <c r="BF57" s="90">
        <f>'Financial calcs'!BJ522</f>
        <v>0</v>
      </c>
      <c r="BG57" s="90">
        <f>'Financial calcs'!BK522</f>
        <v>0</v>
      </c>
      <c r="BH57" s="90">
        <f>'Financial calcs'!BL522</f>
        <v>0</v>
      </c>
      <c r="BI57" s="90">
        <f>'Financial calcs'!BM522</f>
        <v>0</v>
      </c>
      <c r="BJ57" s="90">
        <f>'Financial calcs'!BN522</f>
        <v>0</v>
      </c>
      <c r="BK57" s="90">
        <f>'Financial calcs'!BO522</f>
        <v>0</v>
      </c>
      <c r="BL57" s="90">
        <f>'Financial calcs'!BP522</f>
        <v>0</v>
      </c>
      <c r="BM57" s="90">
        <f>'Financial calcs'!BQ522</f>
        <v>0</v>
      </c>
      <c r="BN57" s="90">
        <f>'Financial calcs'!BR522</f>
        <v>0</v>
      </c>
      <c r="BO57" s="90">
        <f>'Financial calcs'!BS522</f>
        <v>0</v>
      </c>
      <c r="BP57" s="90">
        <f>'Financial calcs'!BT522</f>
        <v>0</v>
      </c>
      <c r="BQ57" s="90">
        <f>'Financial calcs'!BU522</f>
        <v>0</v>
      </c>
      <c r="BR57" s="90">
        <f>'Financial calcs'!BV522</f>
        <v>0</v>
      </c>
      <c r="BS57" s="90">
        <f>'Financial calcs'!BW522</f>
        <v>0</v>
      </c>
      <c r="BT57" s="90">
        <f>'Financial calcs'!BX522</f>
        <v>0</v>
      </c>
      <c r="BU57" s="90">
        <f>'Financial calcs'!BY522</f>
        <v>0</v>
      </c>
      <c r="BV57" s="90">
        <f>'Financial calcs'!BZ522</f>
        <v>0</v>
      </c>
      <c r="BW57" s="90">
        <f>'Financial calcs'!CA522</f>
        <v>0</v>
      </c>
      <c r="BX57" s="90">
        <f>'Financial calcs'!CB522</f>
        <v>0</v>
      </c>
      <c r="BY57" s="90">
        <f>'Financial calcs'!CC522</f>
        <v>0</v>
      </c>
      <c r="BZ57" s="90">
        <f>'Financial calcs'!CD522</f>
        <v>0</v>
      </c>
      <c r="CA57" s="90">
        <f>'Financial calcs'!CE522</f>
        <v>0</v>
      </c>
      <c r="CB57" s="90">
        <f>'Financial calcs'!CF522</f>
        <v>0</v>
      </c>
      <c r="CC57" s="90">
        <f>'Financial calcs'!CG522</f>
        <v>0</v>
      </c>
    </row>
    <row r="58" spans="1:81" x14ac:dyDescent="0.25">
      <c r="A58" s="66" t="str">
        <f>'Financial calcs'!E523</f>
        <v>- Maintenance costs</v>
      </c>
      <c r="B58" s="90">
        <f>'Financial calcs'!F523</f>
        <v>0</v>
      </c>
      <c r="C58" s="90">
        <f>'Financial calcs'!G523</f>
        <v>0</v>
      </c>
      <c r="D58" s="90">
        <f>'Financial calcs'!H523</f>
        <v>3012.5342465753424</v>
      </c>
      <c r="E58" s="90">
        <f>'Financial calcs'!I523</f>
        <v>3100.2739726027398</v>
      </c>
      <c r="F58" s="90">
        <f>'Financial calcs'!J523</f>
        <v>3105.1193143116629</v>
      </c>
      <c r="G58" s="90">
        <f>'Financial calcs'!K523</f>
        <v>3177.7808219178082</v>
      </c>
      <c r="H58" s="90">
        <f>'Financial calcs'!L523</f>
        <v>3165.2596746575341</v>
      </c>
      <c r="I58" s="90">
        <f>'Financial calcs'!M523</f>
        <v>3257.2253424657529</v>
      </c>
      <c r="J58" s="90">
        <f>'Financial calcs'!N523</f>
        <v>3244.3911665239721</v>
      </c>
      <c r="K58" s="90">
        <f>'Financial calcs'!O523</f>
        <v>3338.6559760273963</v>
      </c>
      <c r="L58" s="90">
        <f>'Financial calcs'!P523</f>
        <v>3325.5009456870712</v>
      </c>
      <c r="M58" s="90">
        <f>'Financial calcs'!Q523</f>
        <v>3422.1223754280813</v>
      </c>
      <c r="N58" s="90">
        <f>'Financial calcs'!R523</f>
        <v>3427.4707260658734</v>
      </c>
      <c r="O58" s="90">
        <f>'Financial calcs'!S523</f>
        <v>3507.6754348137829</v>
      </c>
      <c r="P58" s="90">
        <f>'Financial calcs'!T523</f>
        <v>3493.8544310624789</v>
      </c>
      <c r="Q58" s="90">
        <f>'Financial calcs'!U523</f>
        <v>3595.3673206841268</v>
      </c>
      <c r="R58" s="90">
        <f>'Financial calcs'!V523</f>
        <v>3581.2007918390409</v>
      </c>
      <c r="S58" s="90">
        <f>'Financial calcs'!W523</f>
        <v>3685.2515037012299</v>
      </c>
      <c r="T58" s="90">
        <f>'Financial calcs'!X523</f>
        <v>3670.7308116350164</v>
      </c>
      <c r="U58" s="90">
        <f>'Financial calcs'!Y523</f>
        <v>3777.38279129376</v>
      </c>
      <c r="V58" s="90">
        <f>'Financial calcs'!Z523</f>
        <v>3783.2863696713389</v>
      </c>
      <c r="W58" s="90">
        <f>'Financial calcs'!AA523</f>
        <v>3871.8173610761032</v>
      </c>
      <c r="X58" s="90">
        <f>'Financial calcs'!AB523</f>
        <v>3856.5615589740387</v>
      </c>
      <c r="Y58" s="90">
        <f>'Financial calcs'!AC523</f>
        <v>3968.6127951030057</v>
      </c>
      <c r="Z58" s="90">
        <f>'Financial calcs'!AD523</f>
        <v>3952.9755979483898</v>
      </c>
      <c r="AA58" s="90">
        <f>'Financial calcs'!AE523</f>
        <v>4067.8281149805812</v>
      </c>
      <c r="AB58" s="90">
        <f>'Financial calcs'!AF523</f>
        <v>4051.7999878970991</v>
      </c>
      <c r="AC58" s="90">
        <f>'Financial calcs'!AG523</f>
        <v>4169.5238178550944</v>
      </c>
      <c r="AD58" s="90">
        <f>'Financial calcs'!AH523</f>
        <v>4176.0402637690813</v>
      </c>
      <c r="AE58" s="90">
        <f>'Financial calcs'!AI523</f>
        <v>4273.7619133014723</v>
      </c>
      <c r="AF58" s="90">
        <f>'Financial calcs'!AJ523</f>
        <v>4256.9223622843883</v>
      </c>
      <c r="AG58" s="90">
        <f>'Financial calcs'!AK523</f>
        <v>4380.6059611340088</v>
      </c>
      <c r="AH58" s="90">
        <f>'Financial calcs'!AL523</f>
        <v>4363.345421341498</v>
      </c>
      <c r="AI58" s="90">
        <f>'Financial calcs'!AM523</f>
        <v>4490.1211101623585</v>
      </c>
      <c r="AJ58" s="90">
        <f>'Financial calcs'!AN523</f>
        <v>4472.4290568750348</v>
      </c>
      <c r="AK58" s="90">
        <f>'Financial calcs'!AO523</f>
        <v>4602.3741379164167</v>
      </c>
      <c r="AL58" s="90">
        <f>'Financial calcs'!AP523</f>
        <v>4609.567074917335</v>
      </c>
      <c r="AM58" s="90">
        <f>'Financial calcs'!AQ523</f>
        <v>4717.433491364327</v>
      </c>
      <c r="AN58" s="90">
        <f>'Financial calcs'!AR523</f>
        <v>4698.8457778793327</v>
      </c>
      <c r="AO58" s="90">
        <f>'Financial calcs'!AS523</f>
        <v>4835.369328648434</v>
      </c>
      <c r="AP58" s="90">
        <f>'Financial calcs'!AT523</f>
        <v>4816.3169223263149</v>
      </c>
      <c r="AQ58" s="90">
        <f>'Financial calcs'!AU523</f>
        <v>4957.3471968474723</v>
      </c>
      <c r="AR58" s="90">
        <f>'Financial calcs'!AV523</f>
        <v>0</v>
      </c>
      <c r="AS58" s="90">
        <f>'Financial calcs'!AW523</f>
        <v>0</v>
      </c>
      <c r="AT58" s="90">
        <f>'Financial calcs'!AX523</f>
        <v>0</v>
      </c>
      <c r="AU58" s="90">
        <f>'Financial calcs'!AY523</f>
        <v>0</v>
      </c>
      <c r="AV58" s="90">
        <f>'Financial calcs'!AZ523</f>
        <v>0</v>
      </c>
      <c r="AW58" s="90">
        <f>'Financial calcs'!BA523</f>
        <v>0</v>
      </c>
      <c r="AX58" s="90">
        <f>'Financial calcs'!BB523</f>
        <v>0</v>
      </c>
      <c r="AY58" s="90">
        <f>'Financial calcs'!BC523</f>
        <v>0</v>
      </c>
      <c r="AZ58" s="90">
        <f>'Financial calcs'!BD523</f>
        <v>0</v>
      </c>
      <c r="BA58" s="90">
        <f>'Financial calcs'!BE523</f>
        <v>0</v>
      </c>
      <c r="BB58" s="90">
        <f>'Financial calcs'!BF523</f>
        <v>0</v>
      </c>
      <c r="BC58" s="90">
        <f>'Financial calcs'!BG523</f>
        <v>0</v>
      </c>
      <c r="BD58" s="90">
        <f>'Financial calcs'!BH523</f>
        <v>0</v>
      </c>
      <c r="BE58" s="90">
        <f>'Financial calcs'!BI523</f>
        <v>0</v>
      </c>
      <c r="BF58" s="90">
        <f>'Financial calcs'!BJ523</f>
        <v>0</v>
      </c>
      <c r="BG58" s="90">
        <f>'Financial calcs'!BK523</f>
        <v>0</v>
      </c>
      <c r="BH58" s="90">
        <f>'Financial calcs'!BL523</f>
        <v>0</v>
      </c>
      <c r="BI58" s="90">
        <f>'Financial calcs'!BM523</f>
        <v>0</v>
      </c>
      <c r="BJ58" s="90">
        <f>'Financial calcs'!BN523</f>
        <v>0</v>
      </c>
      <c r="BK58" s="90">
        <f>'Financial calcs'!BO523</f>
        <v>0</v>
      </c>
      <c r="BL58" s="90">
        <f>'Financial calcs'!BP523</f>
        <v>0</v>
      </c>
      <c r="BM58" s="90">
        <f>'Financial calcs'!BQ523</f>
        <v>0</v>
      </c>
      <c r="BN58" s="90">
        <f>'Financial calcs'!BR523</f>
        <v>0</v>
      </c>
      <c r="BO58" s="90">
        <f>'Financial calcs'!BS523</f>
        <v>0</v>
      </c>
      <c r="BP58" s="90">
        <f>'Financial calcs'!BT523</f>
        <v>0</v>
      </c>
      <c r="BQ58" s="90">
        <f>'Financial calcs'!BU523</f>
        <v>0</v>
      </c>
      <c r="BR58" s="90">
        <f>'Financial calcs'!BV523</f>
        <v>0</v>
      </c>
      <c r="BS58" s="90">
        <f>'Financial calcs'!BW523</f>
        <v>0</v>
      </c>
      <c r="BT58" s="90">
        <f>'Financial calcs'!BX523</f>
        <v>0</v>
      </c>
      <c r="BU58" s="90">
        <f>'Financial calcs'!BY523</f>
        <v>0</v>
      </c>
      <c r="BV58" s="90">
        <f>'Financial calcs'!BZ523</f>
        <v>0</v>
      </c>
      <c r="BW58" s="90">
        <f>'Financial calcs'!CA523</f>
        <v>0</v>
      </c>
      <c r="BX58" s="90">
        <f>'Financial calcs'!CB523</f>
        <v>0</v>
      </c>
      <c r="BY58" s="90">
        <f>'Financial calcs'!CC523</f>
        <v>0</v>
      </c>
      <c r="BZ58" s="90">
        <f>'Financial calcs'!CD523</f>
        <v>0</v>
      </c>
      <c r="CA58" s="90">
        <f>'Financial calcs'!CE523</f>
        <v>0</v>
      </c>
      <c r="CB58" s="90">
        <f>'Financial calcs'!CF523</f>
        <v>0</v>
      </c>
      <c r="CC58" s="90">
        <f>'Financial calcs'!CG523</f>
        <v>0</v>
      </c>
    </row>
    <row r="59" spans="1:81" x14ac:dyDescent="0.25">
      <c r="A59" s="66" t="str">
        <f>'Financial calcs'!E524</f>
        <v>- Cost of decommissioning</v>
      </c>
      <c r="B59" s="90">
        <f>'Financial calcs'!F524</f>
        <v>0</v>
      </c>
      <c r="C59" s="90">
        <f>'Financial calcs'!G524</f>
        <v>0</v>
      </c>
      <c r="D59" s="90">
        <f>'Financial calcs'!H524</f>
        <v>0</v>
      </c>
      <c r="E59" s="90">
        <f>'Financial calcs'!I524</f>
        <v>0</v>
      </c>
      <c r="F59" s="90">
        <f>'Financial calcs'!J524</f>
        <v>0</v>
      </c>
      <c r="G59" s="90">
        <f>'Financial calcs'!K524</f>
        <v>0</v>
      </c>
      <c r="H59" s="90">
        <f>'Financial calcs'!L524</f>
        <v>0</v>
      </c>
      <c r="I59" s="90">
        <f>'Financial calcs'!M524</f>
        <v>0</v>
      </c>
      <c r="J59" s="90">
        <f>'Financial calcs'!N524</f>
        <v>0</v>
      </c>
      <c r="K59" s="90">
        <f>'Financial calcs'!O524</f>
        <v>0</v>
      </c>
      <c r="L59" s="90">
        <f>'Financial calcs'!P524</f>
        <v>0</v>
      </c>
      <c r="M59" s="90">
        <f>'Financial calcs'!Q524</f>
        <v>0</v>
      </c>
      <c r="N59" s="90">
        <f>'Financial calcs'!R524</f>
        <v>0</v>
      </c>
      <c r="O59" s="90">
        <f>'Financial calcs'!S524</f>
        <v>0</v>
      </c>
      <c r="P59" s="90">
        <f>'Financial calcs'!T524</f>
        <v>0</v>
      </c>
      <c r="Q59" s="90">
        <f>'Financial calcs'!U524</f>
        <v>0</v>
      </c>
      <c r="R59" s="90">
        <f>'Financial calcs'!V524</f>
        <v>0</v>
      </c>
      <c r="S59" s="90">
        <f>'Financial calcs'!W524</f>
        <v>0</v>
      </c>
      <c r="T59" s="90">
        <f>'Financial calcs'!X524</f>
        <v>0</v>
      </c>
      <c r="U59" s="90">
        <f>'Financial calcs'!Y524</f>
        <v>0</v>
      </c>
      <c r="V59" s="90">
        <f>'Financial calcs'!Z524</f>
        <v>0</v>
      </c>
      <c r="W59" s="90">
        <f>'Financial calcs'!AA524</f>
        <v>0</v>
      </c>
      <c r="X59" s="90">
        <f>'Financial calcs'!AB524</f>
        <v>0</v>
      </c>
      <c r="Y59" s="90">
        <f>'Financial calcs'!AC524</f>
        <v>0</v>
      </c>
      <c r="Z59" s="90">
        <f>'Financial calcs'!AD524</f>
        <v>0</v>
      </c>
      <c r="AA59" s="90">
        <f>'Financial calcs'!AE524</f>
        <v>0</v>
      </c>
      <c r="AB59" s="90">
        <f>'Financial calcs'!AF524</f>
        <v>0</v>
      </c>
      <c r="AC59" s="90">
        <f>'Financial calcs'!AG524</f>
        <v>0</v>
      </c>
      <c r="AD59" s="90">
        <f>'Financial calcs'!AH524</f>
        <v>0</v>
      </c>
      <c r="AE59" s="90">
        <f>'Financial calcs'!AI524</f>
        <v>0</v>
      </c>
      <c r="AF59" s="90">
        <f>'Financial calcs'!AJ524</f>
        <v>0</v>
      </c>
      <c r="AG59" s="90">
        <f>'Financial calcs'!AK524</f>
        <v>0</v>
      </c>
      <c r="AH59" s="90">
        <f>'Financial calcs'!AL524</f>
        <v>0</v>
      </c>
      <c r="AI59" s="90">
        <f>'Financial calcs'!AM524</f>
        <v>0</v>
      </c>
      <c r="AJ59" s="90">
        <f>'Financial calcs'!AN524</f>
        <v>0</v>
      </c>
      <c r="AK59" s="90">
        <f>'Financial calcs'!AO524</f>
        <v>0</v>
      </c>
      <c r="AL59" s="90">
        <f>'Financial calcs'!AP524</f>
        <v>0</v>
      </c>
      <c r="AM59" s="90">
        <f>'Financial calcs'!AQ524</f>
        <v>0</v>
      </c>
      <c r="AN59" s="90">
        <f>'Financial calcs'!AR524</f>
        <v>0</v>
      </c>
      <c r="AO59" s="90">
        <f>'Financial calcs'!AS524</f>
        <v>0</v>
      </c>
      <c r="AP59" s="90">
        <f>'Financial calcs'!AT524</f>
        <v>0</v>
      </c>
      <c r="AQ59" s="90">
        <f>'Financial calcs'!AU524</f>
        <v>0</v>
      </c>
      <c r="AR59" s="90">
        <f>'Financial calcs'!AV524</f>
        <v>0</v>
      </c>
      <c r="AS59" s="90">
        <f>'Financial calcs'!AW524</f>
        <v>0</v>
      </c>
      <c r="AT59" s="90">
        <f>'Financial calcs'!AX524</f>
        <v>0</v>
      </c>
      <c r="AU59" s="90">
        <f>'Financial calcs'!AY524</f>
        <v>0</v>
      </c>
      <c r="AV59" s="90">
        <f>'Financial calcs'!AZ524</f>
        <v>0</v>
      </c>
      <c r="AW59" s="90">
        <f>'Financial calcs'!BA524</f>
        <v>0</v>
      </c>
      <c r="AX59" s="90">
        <f>'Financial calcs'!BB524</f>
        <v>0</v>
      </c>
      <c r="AY59" s="90">
        <f>'Financial calcs'!BC524</f>
        <v>0</v>
      </c>
      <c r="AZ59" s="90">
        <f>'Financial calcs'!BD524</f>
        <v>0</v>
      </c>
      <c r="BA59" s="90">
        <f>'Financial calcs'!BE524</f>
        <v>0</v>
      </c>
      <c r="BB59" s="90">
        <f>'Financial calcs'!BF524</f>
        <v>0</v>
      </c>
      <c r="BC59" s="90">
        <f>'Financial calcs'!BG524</f>
        <v>0</v>
      </c>
      <c r="BD59" s="90">
        <f>'Financial calcs'!BH524</f>
        <v>0</v>
      </c>
      <c r="BE59" s="90">
        <f>'Financial calcs'!BI524</f>
        <v>0</v>
      </c>
      <c r="BF59" s="90">
        <f>'Financial calcs'!BJ524</f>
        <v>0</v>
      </c>
      <c r="BG59" s="90">
        <f>'Financial calcs'!BK524</f>
        <v>0</v>
      </c>
      <c r="BH59" s="90">
        <f>'Financial calcs'!BL524</f>
        <v>0</v>
      </c>
      <c r="BI59" s="90">
        <f>'Financial calcs'!BM524</f>
        <v>0</v>
      </c>
      <c r="BJ59" s="90">
        <f>'Financial calcs'!BN524</f>
        <v>0</v>
      </c>
      <c r="BK59" s="90">
        <f>'Financial calcs'!BO524</f>
        <v>0</v>
      </c>
      <c r="BL59" s="90">
        <f>'Financial calcs'!BP524</f>
        <v>0</v>
      </c>
      <c r="BM59" s="90">
        <f>'Financial calcs'!BQ524</f>
        <v>0</v>
      </c>
      <c r="BN59" s="90">
        <f>'Financial calcs'!BR524</f>
        <v>0</v>
      </c>
      <c r="BO59" s="90">
        <f>'Financial calcs'!BS524</f>
        <v>0</v>
      </c>
      <c r="BP59" s="90">
        <f>'Financial calcs'!BT524</f>
        <v>0</v>
      </c>
      <c r="BQ59" s="90">
        <f>'Financial calcs'!BU524</f>
        <v>0</v>
      </c>
      <c r="BR59" s="90">
        <f>'Financial calcs'!BV524</f>
        <v>0</v>
      </c>
      <c r="BS59" s="90">
        <f>'Financial calcs'!BW524</f>
        <v>0</v>
      </c>
      <c r="BT59" s="90">
        <f>'Financial calcs'!BX524</f>
        <v>0</v>
      </c>
      <c r="BU59" s="90">
        <f>'Financial calcs'!BY524</f>
        <v>0</v>
      </c>
      <c r="BV59" s="90">
        <f>'Financial calcs'!BZ524</f>
        <v>0</v>
      </c>
      <c r="BW59" s="90">
        <f>'Financial calcs'!CA524</f>
        <v>0</v>
      </c>
      <c r="BX59" s="90">
        <f>'Financial calcs'!CB524</f>
        <v>0</v>
      </c>
      <c r="BY59" s="90">
        <f>'Financial calcs'!CC524</f>
        <v>0</v>
      </c>
      <c r="BZ59" s="90">
        <f>'Financial calcs'!CD524</f>
        <v>0</v>
      </c>
      <c r="CA59" s="90">
        <f>'Financial calcs'!CE524</f>
        <v>0</v>
      </c>
      <c r="CB59" s="90">
        <f>'Financial calcs'!CF524</f>
        <v>0</v>
      </c>
      <c r="CC59" s="90">
        <f>'Financial calcs'!CG524</f>
        <v>0</v>
      </c>
    </row>
    <row r="60" spans="1:81" x14ac:dyDescent="0.25">
      <c r="A60" s="66" t="str">
        <f>'Financial calcs'!E525</f>
        <v>- Land rental</v>
      </c>
      <c r="B60" s="90">
        <f>'Financial calcs'!F525</f>
        <v>0</v>
      </c>
      <c r="C60" s="90">
        <f>'Financial calcs'!G525</f>
        <v>0</v>
      </c>
      <c r="D60" s="90">
        <f>'Financial calcs'!H525</f>
        <v>2874.4597602739732</v>
      </c>
      <c r="E60" s="90">
        <f>'Financial calcs'!I525</f>
        <v>2958.17808219178</v>
      </c>
      <c r="F60" s="90">
        <f>'Financial calcs'!J525</f>
        <v>2962.8013457390443</v>
      </c>
      <c r="G60" s="90">
        <f>'Financial calcs'!K525</f>
        <v>3032.1325342465752</v>
      </c>
      <c r="H60" s="90">
        <f>'Financial calcs'!L525</f>
        <v>3020.1852729023967</v>
      </c>
      <c r="I60" s="90">
        <f>'Financial calcs'!M525</f>
        <v>3107.9358476027392</v>
      </c>
      <c r="J60" s="90">
        <f>'Financial calcs'!N525</f>
        <v>4852.4939256563703</v>
      </c>
      <c r="K60" s="90">
        <f>'Financial calcs'!O525</f>
        <v>4993.4816771452261</v>
      </c>
      <c r="L60" s="90">
        <f>'Financial calcs'!P525</f>
        <v>4973.8062737977789</v>
      </c>
      <c r="M60" s="90">
        <f>'Financial calcs'!Q525</f>
        <v>5118.3187190738563</v>
      </c>
      <c r="N60" s="90">
        <f>'Financial calcs'!R525</f>
        <v>5126.3180131324616</v>
      </c>
      <c r="O60" s="90">
        <f>'Financial calcs'!S525</f>
        <v>5246.276687050703</v>
      </c>
      <c r="P60" s="90">
        <f>'Financial calcs'!T525</f>
        <v>5225.6052164087914</v>
      </c>
      <c r="Q60" s="90">
        <f>'Financial calcs'!U525</f>
        <v>5377.4336042269688</v>
      </c>
      <c r="R60" s="90">
        <f>'Financial calcs'!V525</f>
        <v>5356.2453468190097</v>
      </c>
      <c r="S60" s="90">
        <f>'Financial calcs'!W525</f>
        <v>5511.8694443326422</v>
      </c>
      <c r="T60" s="90">
        <f>'Financial calcs'!X525</f>
        <v>5490.1514804894841</v>
      </c>
      <c r="U60" s="90">
        <f>'Financial calcs'!Y525</f>
        <v>5649.6661804409578</v>
      </c>
      <c r="V60" s="90">
        <f>'Financial calcs'!Z525</f>
        <v>5658.495904338748</v>
      </c>
      <c r="W60" s="90">
        <f>'Financial calcs'!AA525</f>
        <v>5790.9078349519814</v>
      </c>
      <c r="X60" s="90">
        <f>'Financial calcs'!AB525</f>
        <v>5768.0903991892646</v>
      </c>
      <c r="Y60" s="90">
        <f>'Financial calcs'!AC525</f>
        <v>5935.6805308257808</v>
      </c>
      <c r="Z60" s="90">
        <f>'Financial calcs'!AD525</f>
        <v>5912.2926591689957</v>
      </c>
      <c r="AA60" s="90">
        <f>'Financial calcs'!AE525</f>
        <v>6084.0725440964234</v>
      </c>
      <c r="AB60" s="90">
        <f>'Financial calcs'!AF525</f>
        <v>6060.0999756482206</v>
      </c>
      <c r="AC60" s="90">
        <f>'Financial calcs'!AG525</f>
        <v>6236.1743576988347</v>
      </c>
      <c r="AD60" s="90">
        <f>'Financial calcs'!AH525</f>
        <v>6245.9207207578747</v>
      </c>
      <c r="AE60" s="90">
        <f>'Financial calcs'!AI525</f>
        <v>6392.0787166413047</v>
      </c>
      <c r="AF60" s="90">
        <f>'Financial calcs'!AJ525</f>
        <v>6366.8925369154103</v>
      </c>
      <c r="AG60" s="90">
        <f>'Financial calcs'!AK525</f>
        <v>6551.8806845573381</v>
      </c>
      <c r="AH60" s="90">
        <f>'Financial calcs'!AL525</f>
        <v>6526.0648503382945</v>
      </c>
      <c r="AI60" s="90">
        <f>'Financial calcs'!AM525</f>
        <v>6715.6777016712713</v>
      </c>
      <c r="AJ60" s="90">
        <f>'Financial calcs'!AN525</f>
        <v>6689.2164715967519</v>
      </c>
      <c r="AK60" s="90">
        <f>'Financial calcs'!AO525</f>
        <v>6883.5696442130502</v>
      </c>
      <c r="AL60" s="90">
        <f>'Financial calcs'!AP525</f>
        <v>6894.3278053943295</v>
      </c>
      <c r="AM60" s="90">
        <f>'Financial calcs'!AQ525</f>
        <v>7055.6588853183757</v>
      </c>
      <c r="AN60" s="90">
        <f>'Financial calcs'!AR525</f>
        <v>7027.8580554713362</v>
      </c>
      <c r="AO60" s="90">
        <f>'Financial calcs'!AS525</f>
        <v>7232.050357451335</v>
      </c>
      <c r="AP60" s="90">
        <f>'Financial calcs'!AT525</f>
        <v>7203.5545068581187</v>
      </c>
      <c r="AQ60" s="90">
        <f>'Financial calcs'!AU525</f>
        <v>7414.4873183849031</v>
      </c>
      <c r="AR60" s="90">
        <f>'Financial calcs'!AV525</f>
        <v>0</v>
      </c>
      <c r="AS60" s="90">
        <f>'Financial calcs'!AW525</f>
        <v>0</v>
      </c>
      <c r="AT60" s="90">
        <f>'Financial calcs'!AX525</f>
        <v>0</v>
      </c>
      <c r="AU60" s="90">
        <f>'Financial calcs'!AY525</f>
        <v>0</v>
      </c>
      <c r="AV60" s="90">
        <f>'Financial calcs'!AZ525</f>
        <v>0</v>
      </c>
      <c r="AW60" s="90">
        <f>'Financial calcs'!BA525</f>
        <v>0</v>
      </c>
      <c r="AX60" s="90">
        <f>'Financial calcs'!BB525</f>
        <v>0</v>
      </c>
      <c r="AY60" s="90">
        <f>'Financial calcs'!BC525</f>
        <v>0</v>
      </c>
      <c r="AZ60" s="90">
        <f>'Financial calcs'!BD525</f>
        <v>0</v>
      </c>
      <c r="BA60" s="90">
        <f>'Financial calcs'!BE525</f>
        <v>0</v>
      </c>
      <c r="BB60" s="90">
        <f>'Financial calcs'!BF525</f>
        <v>0</v>
      </c>
      <c r="BC60" s="90">
        <f>'Financial calcs'!BG525</f>
        <v>0</v>
      </c>
      <c r="BD60" s="90">
        <f>'Financial calcs'!BH525</f>
        <v>0</v>
      </c>
      <c r="BE60" s="90">
        <f>'Financial calcs'!BI525</f>
        <v>0</v>
      </c>
      <c r="BF60" s="90">
        <f>'Financial calcs'!BJ525</f>
        <v>0</v>
      </c>
      <c r="BG60" s="90">
        <f>'Financial calcs'!BK525</f>
        <v>0</v>
      </c>
      <c r="BH60" s="90">
        <f>'Financial calcs'!BL525</f>
        <v>0</v>
      </c>
      <c r="BI60" s="90">
        <f>'Financial calcs'!BM525</f>
        <v>0</v>
      </c>
      <c r="BJ60" s="90">
        <f>'Financial calcs'!BN525</f>
        <v>0</v>
      </c>
      <c r="BK60" s="90">
        <f>'Financial calcs'!BO525</f>
        <v>0</v>
      </c>
      <c r="BL60" s="90">
        <f>'Financial calcs'!BP525</f>
        <v>0</v>
      </c>
      <c r="BM60" s="90">
        <f>'Financial calcs'!BQ525</f>
        <v>0</v>
      </c>
      <c r="BN60" s="90">
        <f>'Financial calcs'!BR525</f>
        <v>0</v>
      </c>
      <c r="BO60" s="90">
        <f>'Financial calcs'!BS525</f>
        <v>0</v>
      </c>
      <c r="BP60" s="90">
        <f>'Financial calcs'!BT525</f>
        <v>0</v>
      </c>
      <c r="BQ60" s="90">
        <f>'Financial calcs'!BU525</f>
        <v>0</v>
      </c>
      <c r="BR60" s="90">
        <f>'Financial calcs'!BV525</f>
        <v>0</v>
      </c>
      <c r="BS60" s="90">
        <f>'Financial calcs'!BW525</f>
        <v>0</v>
      </c>
      <c r="BT60" s="90">
        <f>'Financial calcs'!BX525</f>
        <v>0</v>
      </c>
      <c r="BU60" s="90">
        <f>'Financial calcs'!BY525</f>
        <v>0</v>
      </c>
      <c r="BV60" s="90">
        <f>'Financial calcs'!BZ525</f>
        <v>0</v>
      </c>
      <c r="BW60" s="90">
        <f>'Financial calcs'!CA525</f>
        <v>0</v>
      </c>
      <c r="BX60" s="90">
        <f>'Financial calcs'!CB525</f>
        <v>0</v>
      </c>
      <c r="BY60" s="90">
        <f>'Financial calcs'!CC525</f>
        <v>0</v>
      </c>
      <c r="BZ60" s="90">
        <f>'Financial calcs'!CD525</f>
        <v>0</v>
      </c>
      <c r="CA60" s="90">
        <f>'Financial calcs'!CE525</f>
        <v>0</v>
      </c>
      <c r="CB60" s="90">
        <f>'Financial calcs'!CF525</f>
        <v>0</v>
      </c>
      <c r="CC60" s="90">
        <f>'Financial calcs'!CG525</f>
        <v>0</v>
      </c>
    </row>
    <row r="61" spans="1:81" x14ac:dyDescent="0.25">
      <c r="A61" s="66" t="str">
        <f>'Financial calcs'!E526</f>
        <v>- Senior Loan Repayments</v>
      </c>
      <c r="B61" s="90">
        <f>'Financial calcs'!F526</f>
        <v>0</v>
      </c>
      <c r="C61" s="90">
        <f>'Financial calcs'!G526</f>
        <v>0</v>
      </c>
      <c r="D61" s="90">
        <f>'Financial calcs'!H526</f>
        <v>35869.087152319044</v>
      </c>
      <c r="E61" s="90">
        <f>'Financial calcs'!I526</f>
        <v>35869.087152319044</v>
      </c>
      <c r="F61" s="90">
        <f>'Financial calcs'!J526</f>
        <v>35869.087152319036</v>
      </c>
      <c r="G61" s="90">
        <f>'Financial calcs'!K526</f>
        <v>35869.087152319051</v>
      </c>
      <c r="H61" s="90">
        <f>'Financial calcs'!L526</f>
        <v>35869.087152319051</v>
      </c>
      <c r="I61" s="90">
        <f>'Financial calcs'!M526</f>
        <v>35869.087152319036</v>
      </c>
      <c r="J61" s="90">
        <f>'Financial calcs'!N526</f>
        <v>35869.087152319044</v>
      </c>
      <c r="K61" s="90">
        <f>'Financial calcs'!O526</f>
        <v>35869.087152319051</v>
      </c>
      <c r="L61" s="90">
        <f>'Financial calcs'!P526</f>
        <v>35869.087152319044</v>
      </c>
      <c r="M61" s="90">
        <f>'Financial calcs'!Q526</f>
        <v>35869.087152319044</v>
      </c>
      <c r="N61" s="90">
        <f>'Financial calcs'!R526</f>
        <v>35869.087152319044</v>
      </c>
      <c r="O61" s="90">
        <f>'Financial calcs'!S526</f>
        <v>35869.087152319044</v>
      </c>
      <c r="P61" s="90">
        <f>'Financial calcs'!T526</f>
        <v>35869.087152319051</v>
      </c>
      <c r="Q61" s="90">
        <f>'Financial calcs'!U526</f>
        <v>35869.087152319044</v>
      </c>
      <c r="R61" s="90">
        <f>'Financial calcs'!V526</f>
        <v>35869.087152319036</v>
      </c>
      <c r="S61" s="90">
        <f>'Financial calcs'!W526</f>
        <v>35869.087152319036</v>
      </c>
      <c r="T61" s="90">
        <f>'Financial calcs'!X526</f>
        <v>35869.087152319044</v>
      </c>
      <c r="U61" s="90">
        <f>'Financial calcs'!Y526</f>
        <v>35869.087152319029</v>
      </c>
      <c r="V61" s="90">
        <f>'Financial calcs'!Z526</f>
        <v>35869.087152319029</v>
      </c>
      <c r="W61" s="90">
        <f>'Financial calcs'!AA526</f>
        <v>35869.087152319029</v>
      </c>
      <c r="X61" s="90">
        <f>'Financial calcs'!AB526</f>
        <v>35869.087152319036</v>
      </c>
      <c r="Y61" s="90">
        <f>'Financial calcs'!AC526</f>
        <v>35869.087152319014</v>
      </c>
      <c r="Z61" s="90">
        <f>'Financial calcs'!AD526</f>
        <v>35869.087152319029</v>
      </c>
      <c r="AA61" s="90">
        <f>'Financial calcs'!AE526</f>
        <v>35869.087152319014</v>
      </c>
      <c r="AB61" s="90">
        <f>'Financial calcs'!AF526</f>
        <v>35869.087152319044</v>
      </c>
      <c r="AC61" s="90">
        <f>'Financial calcs'!AG526</f>
        <v>35869.087152319022</v>
      </c>
      <c r="AD61" s="90">
        <f>'Financial calcs'!AH526</f>
        <v>35869.087152319007</v>
      </c>
      <c r="AE61" s="90">
        <f>'Financial calcs'!AI526</f>
        <v>35869.087152319022</v>
      </c>
      <c r="AF61" s="90">
        <f>'Financial calcs'!AJ526</f>
        <v>35869.087152318971</v>
      </c>
      <c r="AG61" s="90">
        <f>'Financial calcs'!AK526</f>
        <v>35869.087152318905</v>
      </c>
      <c r="AH61" s="90">
        <f>'Financial calcs'!AL526</f>
        <v>0</v>
      </c>
      <c r="AI61" s="90">
        <f>'Financial calcs'!AM526</f>
        <v>0</v>
      </c>
      <c r="AJ61" s="90">
        <f>'Financial calcs'!AN526</f>
        <v>0</v>
      </c>
      <c r="AK61" s="90">
        <f>'Financial calcs'!AO526</f>
        <v>0</v>
      </c>
      <c r="AL61" s="90">
        <f>'Financial calcs'!AP526</f>
        <v>0</v>
      </c>
      <c r="AM61" s="90">
        <f>'Financial calcs'!AQ526</f>
        <v>0</v>
      </c>
      <c r="AN61" s="90">
        <f>'Financial calcs'!AR526</f>
        <v>0</v>
      </c>
      <c r="AO61" s="90">
        <f>'Financial calcs'!AS526</f>
        <v>0</v>
      </c>
      <c r="AP61" s="90">
        <f>'Financial calcs'!AT526</f>
        <v>0</v>
      </c>
      <c r="AQ61" s="90">
        <f>'Financial calcs'!AU526</f>
        <v>0</v>
      </c>
      <c r="AR61" s="90">
        <f>'Financial calcs'!AV526</f>
        <v>0</v>
      </c>
      <c r="AS61" s="90">
        <f>'Financial calcs'!AW526</f>
        <v>0</v>
      </c>
      <c r="AT61" s="90">
        <f>'Financial calcs'!AX526</f>
        <v>0</v>
      </c>
      <c r="AU61" s="90">
        <f>'Financial calcs'!AY526</f>
        <v>0</v>
      </c>
      <c r="AV61" s="90">
        <f>'Financial calcs'!AZ526</f>
        <v>0</v>
      </c>
      <c r="AW61" s="90">
        <f>'Financial calcs'!BA526</f>
        <v>0</v>
      </c>
      <c r="AX61" s="90">
        <f>'Financial calcs'!BB526</f>
        <v>0</v>
      </c>
      <c r="AY61" s="90">
        <f>'Financial calcs'!BC526</f>
        <v>0</v>
      </c>
      <c r="AZ61" s="90">
        <f>'Financial calcs'!BD526</f>
        <v>0</v>
      </c>
      <c r="BA61" s="90">
        <f>'Financial calcs'!BE526</f>
        <v>0</v>
      </c>
      <c r="BB61" s="90">
        <f>'Financial calcs'!BF526</f>
        <v>0</v>
      </c>
      <c r="BC61" s="90">
        <f>'Financial calcs'!BG526</f>
        <v>0</v>
      </c>
      <c r="BD61" s="90">
        <f>'Financial calcs'!BH526</f>
        <v>0</v>
      </c>
      <c r="BE61" s="90">
        <f>'Financial calcs'!BI526</f>
        <v>0</v>
      </c>
      <c r="BF61" s="90">
        <f>'Financial calcs'!BJ526</f>
        <v>0</v>
      </c>
      <c r="BG61" s="90">
        <f>'Financial calcs'!BK526</f>
        <v>0</v>
      </c>
      <c r="BH61" s="90">
        <f>'Financial calcs'!BL526</f>
        <v>0</v>
      </c>
      <c r="BI61" s="90">
        <f>'Financial calcs'!BM526</f>
        <v>0</v>
      </c>
      <c r="BJ61" s="90">
        <f>'Financial calcs'!BN526</f>
        <v>0</v>
      </c>
      <c r="BK61" s="90">
        <f>'Financial calcs'!BO526</f>
        <v>0</v>
      </c>
      <c r="BL61" s="90">
        <f>'Financial calcs'!BP526</f>
        <v>0</v>
      </c>
      <c r="BM61" s="90">
        <f>'Financial calcs'!BQ526</f>
        <v>0</v>
      </c>
      <c r="BN61" s="90">
        <f>'Financial calcs'!BR526</f>
        <v>0</v>
      </c>
      <c r="BO61" s="90">
        <f>'Financial calcs'!BS526</f>
        <v>0</v>
      </c>
      <c r="BP61" s="90">
        <f>'Financial calcs'!BT526</f>
        <v>0</v>
      </c>
      <c r="BQ61" s="90">
        <f>'Financial calcs'!BU526</f>
        <v>0</v>
      </c>
      <c r="BR61" s="90">
        <f>'Financial calcs'!BV526</f>
        <v>0</v>
      </c>
      <c r="BS61" s="90">
        <f>'Financial calcs'!BW526</f>
        <v>0</v>
      </c>
      <c r="BT61" s="90">
        <f>'Financial calcs'!BX526</f>
        <v>0</v>
      </c>
      <c r="BU61" s="90">
        <f>'Financial calcs'!BY526</f>
        <v>0</v>
      </c>
      <c r="BV61" s="90">
        <f>'Financial calcs'!BZ526</f>
        <v>0</v>
      </c>
      <c r="BW61" s="90">
        <f>'Financial calcs'!CA526</f>
        <v>0</v>
      </c>
      <c r="BX61" s="90">
        <f>'Financial calcs'!CB526</f>
        <v>0</v>
      </c>
      <c r="BY61" s="90">
        <f>'Financial calcs'!CC526</f>
        <v>0</v>
      </c>
      <c r="BZ61" s="90">
        <f>'Financial calcs'!CD526</f>
        <v>0</v>
      </c>
      <c r="CA61" s="90">
        <f>'Financial calcs'!CE526</f>
        <v>0</v>
      </c>
      <c r="CB61" s="90">
        <f>'Financial calcs'!CF526</f>
        <v>0</v>
      </c>
      <c r="CC61" s="90">
        <f>'Financial calcs'!CG526</f>
        <v>0</v>
      </c>
    </row>
    <row r="62" spans="1:81" x14ac:dyDescent="0.25">
      <c r="A62" s="66" t="str">
        <f>'Financial calcs'!E527</f>
        <v>- Junior Loan Repayments</v>
      </c>
      <c r="B62" s="90">
        <f>'Financial calcs'!F527</f>
        <v>0</v>
      </c>
      <c r="C62" s="90">
        <f>'Financial calcs'!G527</f>
        <v>0</v>
      </c>
      <c r="D62" s="90">
        <f>'Financial calcs'!H527</f>
        <v>0</v>
      </c>
      <c r="E62" s="90">
        <f>'Financial calcs'!I527</f>
        <v>0</v>
      </c>
      <c r="F62" s="90">
        <f>'Financial calcs'!J527</f>
        <v>0</v>
      </c>
      <c r="G62" s="90">
        <f>'Financial calcs'!K527</f>
        <v>0</v>
      </c>
      <c r="H62" s="90">
        <f>'Financial calcs'!L527</f>
        <v>0</v>
      </c>
      <c r="I62" s="90">
        <f>'Financial calcs'!M527</f>
        <v>0</v>
      </c>
      <c r="J62" s="90">
        <f>'Financial calcs'!N527</f>
        <v>0</v>
      </c>
      <c r="K62" s="90">
        <f>'Financial calcs'!O527</f>
        <v>0</v>
      </c>
      <c r="L62" s="90">
        <f>'Financial calcs'!P527</f>
        <v>0</v>
      </c>
      <c r="M62" s="90">
        <f>'Financial calcs'!Q527</f>
        <v>0</v>
      </c>
      <c r="N62" s="90">
        <f>'Financial calcs'!R527</f>
        <v>0</v>
      </c>
      <c r="O62" s="90">
        <f>'Financial calcs'!S527</f>
        <v>0</v>
      </c>
      <c r="P62" s="90">
        <f>'Financial calcs'!T527</f>
        <v>0</v>
      </c>
      <c r="Q62" s="90">
        <f>'Financial calcs'!U527</f>
        <v>0</v>
      </c>
      <c r="R62" s="90">
        <f>'Financial calcs'!V527</f>
        <v>0</v>
      </c>
      <c r="S62" s="90">
        <f>'Financial calcs'!W527</f>
        <v>0</v>
      </c>
      <c r="T62" s="90">
        <f>'Financial calcs'!X527</f>
        <v>0</v>
      </c>
      <c r="U62" s="90">
        <f>'Financial calcs'!Y527</f>
        <v>0</v>
      </c>
      <c r="V62" s="90">
        <f>'Financial calcs'!Z527</f>
        <v>0</v>
      </c>
      <c r="W62" s="90">
        <f>'Financial calcs'!AA527</f>
        <v>0</v>
      </c>
      <c r="X62" s="90">
        <f>'Financial calcs'!AB527</f>
        <v>0</v>
      </c>
      <c r="Y62" s="90">
        <f>'Financial calcs'!AC527</f>
        <v>0</v>
      </c>
      <c r="Z62" s="90">
        <f>'Financial calcs'!AD527</f>
        <v>0</v>
      </c>
      <c r="AA62" s="90">
        <f>'Financial calcs'!AE527</f>
        <v>0</v>
      </c>
      <c r="AB62" s="90">
        <f>'Financial calcs'!AF527</f>
        <v>0</v>
      </c>
      <c r="AC62" s="90">
        <f>'Financial calcs'!AG527</f>
        <v>0</v>
      </c>
      <c r="AD62" s="90">
        <f>'Financial calcs'!AH527</f>
        <v>0</v>
      </c>
      <c r="AE62" s="90">
        <f>'Financial calcs'!AI527</f>
        <v>0</v>
      </c>
      <c r="AF62" s="90">
        <f>'Financial calcs'!AJ527</f>
        <v>0</v>
      </c>
      <c r="AG62" s="90">
        <f>'Financial calcs'!AK527</f>
        <v>0</v>
      </c>
      <c r="AH62" s="90">
        <f>'Financial calcs'!AL527</f>
        <v>0</v>
      </c>
      <c r="AI62" s="90">
        <f>'Financial calcs'!AM527</f>
        <v>0</v>
      </c>
      <c r="AJ62" s="90">
        <f>'Financial calcs'!AN527</f>
        <v>0</v>
      </c>
      <c r="AK62" s="90">
        <f>'Financial calcs'!AO527</f>
        <v>0</v>
      </c>
      <c r="AL62" s="90">
        <f>'Financial calcs'!AP527</f>
        <v>0</v>
      </c>
      <c r="AM62" s="90">
        <f>'Financial calcs'!AQ527</f>
        <v>0</v>
      </c>
      <c r="AN62" s="90">
        <f>'Financial calcs'!AR527</f>
        <v>0</v>
      </c>
      <c r="AO62" s="90">
        <f>'Financial calcs'!AS527</f>
        <v>0</v>
      </c>
      <c r="AP62" s="90">
        <f>'Financial calcs'!AT527</f>
        <v>0</v>
      </c>
      <c r="AQ62" s="90">
        <f>'Financial calcs'!AU527</f>
        <v>0</v>
      </c>
      <c r="AR62" s="90">
        <f>'Financial calcs'!AV527</f>
        <v>0</v>
      </c>
      <c r="AS62" s="90">
        <f>'Financial calcs'!AW527</f>
        <v>0</v>
      </c>
      <c r="AT62" s="90">
        <f>'Financial calcs'!AX527</f>
        <v>0</v>
      </c>
      <c r="AU62" s="90">
        <f>'Financial calcs'!AY527</f>
        <v>0</v>
      </c>
      <c r="AV62" s="90">
        <f>'Financial calcs'!AZ527</f>
        <v>0</v>
      </c>
      <c r="AW62" s="90">
        <f>'Financial calcs'!BA527</f>
        <v>0</v>
      </c>
      <c r="AX62" s="90">
        <f>'Financial calcs'!BB527</f>
        <v>0</v>
      </c>
      <c r="AY62" s="90">
        <f>'Financial calcs'!BC527</f>
        <v>0</v>
      </c>
      <c r="AZ62" s="90">
        <f>'Financial calcs'!BD527</f>
        <v>0</v>
      </c>
      <c r="BA62" s="90">
        <f>'Financial calcs'!BE527</f>
        <v>0</v>
      </c>
      <c r="BB62" s="90">
        <f>'Financial calcs'!BF527</f>
        <v>0</v>
      </c>
      <c r="BC62" s="90">
        <f>'Financial calcs'!BG527</f>
        <v>0</v>
      </c>
      <c r="BD62" s="90">
        <f>'Financial calcs'!BH527</f>
        <v>0</v>
      </c>
      <c r="BE62" s="90">
        <f>'Financial calcs'!BI527</f>
        <v>0</v>
      </c>
      <c r="BF62" s="90">
        <f>'Financial calcs'!BJ527</f>
        <v>0</v>
      </c>
      <c r="BG62" s="90">
        <f>'Financial calcs'!BK527</f>
        <v>0</v>
      </c>
      <c r="BH62" s="90">
        <f>'Financial calcs'!BL527</f>
        <v>0</v>
      </c>
      <c r="BI62" s="90">
        <f>'Financial calcs'!BM527</f>
        <v>0</v>
      </c>
      <c r="BJ62" s="90">
        <f>'Financial calcs'!BN527</f>
        <v>0</v>
      </c>
      <c r="BK62" s="90">
        <f>'Financial calcs'!BO527</f>
        <v>0</v>
      </c>
      <c r="BL62" s="90">
        <f>'Financial calcs'!BP527</f>
        <v>0</v>
      </c>
      <c r="BM62" s="90">
        <f>'Financial calcs'!BQ527</f>
        <v>0</v>
      </c>
      <c r="BN62" s="90">
        <f>'Financial calcs'!BR527</f>
        <v>0</v>
      </c>
      <c r="BO62" s="90">
        <f>'Financial calcs'!BS527</f>
        <v>0</v>
      </c>
      <c r="BP62" s="90">
        <f>'Financial calcs'!BT527</f>
        <v>0</v>
      </c>
      <c r="BQ62" s="90">
        <f>'Financial calcs'!BU527</f>
        <v>0</v>
      </c>
      <c r="BR62" s="90">
        <f>'Financial calcs'!BV527</f>
        <v>0</v>
      </c>
      <c r="BS62" s="90">
        <f>'Financial calcs'!BW527</f>
        <v>0</v>
      </c>
      <c r="BT62" s="90">
        <f>'Financial calcs'!BX527</f>
        <v>0</v>
      </c>
      <c r="BU62" s="90">
        <f>'Financial calcs'!BY527</f>
        <v>0</v>
      </c>
      <c r="BV62" s="90">
        <f>'Financial calcs'!BZ527</f>
        <v>0</v>
      </c>
      <c r="BW62" s="90">
        <f>'Financial calcs'!CA527</f>
        <v>0</v>
      </c>
      <c r="BX62" s="90">
        <f>'Financial calcs'!CB527</f>
        <v>0</v>
      </c>
      <c r="BY62" s="90">
        <f>'Financial calcs'!CC527</f>
        <v>0</v>
      </c>
      <c r="BZ62" s="90">
        <f>'Financial calcs'!CD527</f>
        <v>0</v>
      </c>
      <c r="CA62" s="90">
        <f>'Financial calcs'!CE527</f>
        <v>0</v>
      </c>
      <c r="CB62" s="90">
        <f>'Financial calcs'!CF527</f>
        <v>0</v>
      </c>
      <c r="CC62" s="90">
        <f>'Financial calcs'!CG527</f>
        <v>0</v>
      </c>
    </row>
    <row r="63" spans="1:81" x14ac:dyDescent="0.25">
      <c r="A63" s="66" t="str">
        <f>'Financial calcs'!E528</f>
        <v>- Subordinated Debt Repayments</v>
      </c>
      <c r="B63" s="90">
        <f>'Financial calcs'!F528</f>
        <v>0</v>
      </c>
      <c r="C63" s="90">
        <f>'Financial calcs'!G528</f>
        <v>0</v>
      </c>
      <c r="D63" s="90">
        <f>'Financial calcs'!H528</f>
        <v>0</v>
      </c>
      <c r="E63" s="90">
        <f>'Financial calcs'!I528</f>
        <v>0</v>
      </c>
      <c r="F63" s="90">
        <f>'Financial calcs'!J528</f>
        <v>0</v>
      </c>
      <c r="G63" s="90">
        <f>'Financial calcs'!K528</f>
        <v>0</v>
      </c>
      <c r="H63" s="90">
        <f>'Financial calcs'!L528</f>
        <v>0</v>
      </c>
      <c r="I63" s="90">
        <f>'Financial calcs'!M528</f>
        <v>0</v>
      </c>
      <c r="J63" s="90">
        <f>'Financial calcs'!N528</f>
        <v>0</v>
      </c>
      <c r="K63" s="90">
        <f>'Financial calcs'!O528</f>
        <v>0</v>
      </c>
      <c r="L63" s="90">
        <f>'Financial calcs'!P528</f>
        <v>0</v>
      </c>
      <c r="M63" s="90">
        <f>'Financial calcs'!Q528</f>
        <v>0</v>
      </c>
      <c r="N63" s="90">
        <f>'Financial calcs'!R528</f>
        <v>0</v>
      </c>
      <c r="O63" s="90">
        <f>'Financial calcs'!S528</f>
        <v>0</v>
      </c>
      <c r="P63" s="90">
        <f>'Financial calcs'!T528</f>
        <v>0</v>
      </c>
      <c r="Q63" s="90">
        <f>'Financial calcs'!U528</f>
        <v>0</v>
      </c>
      <c r="R63" s="90">
        <f>'Financial calcs'!V528</f>
        <v>0</v>
      </c>
      <c r="S63" s="90">
        <f>'Financial calcs'!W528</f>
        <v>0</v>
      </c>
      <c r="T63" s="90">
        <f>'Financial calcs'!X528</f>
        <v>0</v>
      </c>
      <c r="U63" s="90">
        <f>'Financial calcs'!Y528</f>
        <v>0</v>
      </c>
      <c r="V63" s="90">
        <f>'Financial calcs'!Z528</f>
        <v>0</v>
      </c>
      <c r="W63" s="90">
        <f>'Financial calcs'!AA528</f>
        <v>0</v>
      </c>
      <c r="X63" s="90">
        <f>'Financial calcs'!AB528</f>
        <v>0</v>
      </c>
      <c r="Y63" s="90">
        <f>'Financial calcs'!AC528</f>
        <v>0</v>
      </c>
      <c r="Z63" s="90">
        <f>'Financial calcs'!AD528</f>
        <v>0</v>
      </c>
      <c r="AA63" s="90">
        <f>'Financial calcs'!AE528</f>
        <v>0</v>
      </c>
      <c r="AB63" s="90">
        <f>'Financial calcs'!AF528</f>
        <v>0</v>
      </c>
      <c r="AC63" s="90">
        <f>'Financial calcs'!AG528</f>
        <v>0</v>
      </c>
      <c r="AD63" s="90">
        <f>'Financial calcs'!AH528</f>
        <v>0</v>
      </c>
      <c r="AE63" s="90">
        <f>'Financial calcs'!AI528</f>
        <v>0</v>
      </c>
      <c r="AF63" s="90">
        <f>'Financial calcs'!AJ528</f>
        <v>0</v>
      </c>
      <c r="AG63" s="90">
        <f>'Financial calcs'!AK528</f>
        <v>0</v>
      </c>
      <c r="AH63" s="90">
        <f>'Financial calcs'!AL528</f>
        <v>0</v>
      </c>
      <c r="AI63" s="90">
        <f>'Financial calcs'!AM528</f>
        <v>0</v>
      </c>
      <c r="AJ63" s="90">
        <f>'Financial calcs'!AN528</f>
        <v>0</v>
      </c>
      <c r="AK63" s="90">
        <f>'Financial calcs'!AO528</f>
        <v>0</v>
      </c>
      <c r="AL63" s="90">
        <f>'Financial calcs'!AP528</f>
        <v>0</v>
      </c>
      <c r="AM63" s="90">
        <f>'Financial calcs'!AQ528</f>
        <v>0</v>
      </c>
      <c r="AN63" s="90">
        <f>'Financial calcs'!AR528</f>
        <v>0</v>
      </c>
      <c r="AO63" s="90">
        <f>'Financial calcs'!AS528</f>
        <v>0</v>
      </c>
      <c r="AP63" s="90">
        <f>'Financial calcs'!AT528</f>
        <v>0</v>
      </c>
      <c r="AQ63" s="90">
        <f>'Financial calcs'!AU528</f>
        <v>0</v>
      </c>
      <c r="AR63" s="90">
        <f>'Financial calcs'!AV528</f>
        <v>0</v>
      </c>
      <c r="AS63" s="90">
        <f>'Financial calcs'!AW528</f>
        <v>0</v>
      </c>
      <c r="AT63" s="90">
        <f>'Financial calcs'!AX528</f>
        <v>0</v>
      </c>
      <c r="AU63" s="90">
        <f>'Financial calcs'!AY528</f>
        <v>0</v>
      </c>
      <c r="AV63" s="90">
        <f>'Financial calcs'!AZ528</f>
        <v>0</v>
      </c>
      <c r="AW63" s="90">
        <f>'Financial calcs'!BA528</f>
        <v>0</v>
      </c>
      <c r="AX63" s="90">
        <f>'Financial calcs'!BB528</f>
        <v>0</v>
      </c>
      <c r="AY63" s="90">
        <f>'Financial calcs'!BC528</f>
        <v>0</v>
      </c>
      <c r="AZ63" s="90">
        <f>'Financial calcs'!BD528</f>
        <v>0</v>
      </c>
      <c r="BA63" s="90">
        <f>'Financial calcs'!BE528</f>
        <v>0</v>
      </c>
      <c r="BB63" s="90">
        <f>'Financial calcs'!BF528</f>
        <v>0</v>
      </c>
      <c r="BC63" s="90">
        <f>'Financial calcs'!BG528</f>
        <v>0</v>
      </c>
      <c r="BD63" s="90">
        <f>'Financial calcs'!BH528</f>
        <v>0</v>
      </c>
      <c r="BE63" s="90">
        <f>'Financial calcs'!BI528</f>
        <v>0</v>
      </c>
      <c r="BF63" s="90">
        <f>'Financial calcs'!BJ528</f>
        <v>0</v>
      </c>
      <c r="BG63" s="90">
        <f>'Financial calcs'!BK528</f>
        <v>0</v>
      </c>
      <c r="BH63" s="90">
        <f>'Financial calcs'!BL528</f>
        <v>0</v>
      </c>
      <c r="BI63" s="90">
        <f>'Financial calcs'!BM528</f>
        <v>0</v>
      </c>
      <c r="BJ63" s="90">
        <f>'Financial calcs'!BN528</f>
        <v>0</v>
      </c>
      <c r="BK63" s="90">
        <f>'Financial calcs'!BO528</f>
        <v>0</v>
      </c>
      <c r="BL63" s="90">
        <f>'Financial calcs'!BP528</f>
        <v>0</v>
      </c>
      <c r="BM63" s="90">
        <f>'Financial calcs'!BQ528</f>
        <v>0</v>
      </c>
      <c r="BN63" s="90">
        <f>'Financial calcs'!BR528</f>
        <v>0</v>
      </c>
      <c r="BO63" s="90">
        <f>'Financial calcs'!BS528</f>
        <v>0</v>
      </c>
      <c r="BP63" s="90">
        <f>'Financial calcs'!BT528</f>
        <v>0</v>
      </c>
      <c r="BQ63" s="90">
        <f>'Financial calcs'!BU528</f>
        <v>0</v>
      </c>
      <c r="BR63" s="90">
        <f>'Financial calcs'!BV528</f>
        <v>0</v>
      </c>
      <c r="BS63" s="90">
        <f>'Financial calcs'!BW528</f>
        <v>0</v>
      </c>
      <c r="BT63" s="90">
        <f>'Financial calcs'!BX528</f>
        <v>0</v>
      </c>
      <c r="BU63" s="90">
        <f>'Financial calcs'!BY528</f>
        <v>0</v>
      </c>
      <c r="BV63" s="90">
        <f>'Financial calcs'!BZ528</f>
        <v>0</v>
      </c>
      <c r="BW63" s="90">
        <f>'Financial calcs'!CA528</f>
        <v>0</v>
      </c>
      <c r="BX63" s="90">
        <f>'Financial calcs'!CB528</f>
        <v>0</v>
      </c>
      <c r="BY63" s="90">
        <f>'Financial calcs'!CC528</f>
        <v>0</v>
      </c>
      <c r="BZ63" s="90">
        <f>'Financial calcs'!CD528</f>
        <v>0</v>
      </c>
      <c r="CA63" s="90">
        <f>'Financial calcs'!CE528</f>
        <v>0</v>
      </c>
      <c r="CB63" s="90">
        <f>'Financial calcs'!CF528</f>
        <v>0</v>
      </c>
      <c r="CC63" s="90">
        <f>'Financial calcs'!CG528</f>
        <v>0</v>
      </c>
    </row>
    <row r="64" spans="1:81" x14ac:dyDescent="0.25">
      <c r="A64" s="66" t="str">
        <f>'Financial calcs'!E529</f>
        <v>- Tax</v>
      </c>
      <c r="B64" s="90">
        <f>'Financial calcs'!F529</f>
        <v>0</v>
      </c>
      <c r="C64" s="90">
        <f>'Financial calcs'!G529</f>
        <v>0</v>
      </c>
      <c r="D64" s="90">
        <f>'Financial calcs'!H529</f>
        <v>339.40559673312896</v>
      </c>
      <c r="E64" s="90">
        <f>'Financial calcs'!I529</f>
        <v>615.32445980947523</v>
      </c>
      <c r="F64" s="90">
        <f>'Financial calcs'!J529</f>
        <v>769.96853844138172</v>
      </c>
      <c r="G64" s="90">
        <f>'Financial calcs'!K529</f>
        <v>1030.8845335913998</v>
      </c>
      <c r="H64" s="90">
        <f>'Financial calcs'!L529</f>
        <v>1163.8732004840772</v>
      </c>
      <c r="I64" s="90">
        <f>'Financial calcs'!M529</f>
        <v>1463.3055504988654</v>
      </c>
      <c r="J64" s="90">
        <f>'Financial calcs'!N529</f>
        <v>8277.0125442266599</v>
      </c>
      <c r="K64" s="90">
        <f>'Financial calcs'!O529</f>
        <v>8783.2175973260655</v>
      </c>
      <c r="L64" s="90">
        <f>'Financial calcs'!P529</f>
        <v>8899.1881596781132</v>
      </c>
      <c r="M64" s="90">
        <f>'Financial calcs'!Q529</f>
        <v>9423.5790718080843</v>
      </c>
      <c r="N64" s="90">
        <f>'Financial calcs'!R529</f>
        <v>9614.6392728319024</v>
      </c>
      <c r="O64" s="90">
        <f>'Financial calcs'!S529</f>
        <v>10087.657768768884</v>
      </c>
      <c r="P64" s="90">
        <f>'Financial calcs'!T529</f>
        <v>10213.688359037078</v>
      </c>
      <c r="Q64" s="90">
        <f>'Financial calcs'!U529</f>
        <v>10776.509109907431</v>
      </c>
      <c r="R64" s="90">
        <f>'Financial calcs'!V529</f>
        <v>10908.116010975333</v>
      </c>
      <c r="S64" s="90">
        <f>'Financial calcs'!W529</f>
        <v>11491.242651933397</v>
      </c>
      <c r="T64" s="90">
        <f>'Financial calcs'!X529</f>
        <v>11628.821314392986</v>
      </c>
      <c r="U64" s="90">
        <f>'Financial calcs'!Y529</f>
        <v>12233.025104910512</v>
      </c>
      <c r="V64" s="90">
        <f>'Financial calcs'!Z529</f>
        <v>12457.071120153954</v>
      </c>
      <c r="W64" s="90">
        <f>'Financial calcs'!AA529</f>
        <v>13003.083525956572</v>
      </c>
      <c r="X64" s="90">
        <f>'Financial calcs'!AB529</f>
        <v>13153.894611286982</v>
      </c>
      <c r="Y64" s="90">
        <f>'Financial calcs'!AC529</f>
        <v>13802.70869867798</v>
      </c>
      <c r="Z64" s="90">
        <f>'Financial calcs'!AD529</f>
        <v>13960.835696210414</v>
      </c>
      <c r="AA64" s="90">
        <f>'Financial calcs'!AE529</f>
        <v>14633.258709335567</v>
      </c>
      <c r="AB64" s="90">
        <f>'Financial calcs'!AF529</f>
        <v>14799.207765038615</v>
      </c>
      <c r="AC64" s="90">
        <f>'Financial calcs'!AG529</f>
        <v>15496.162731394834</v>
      </c>
      <c r="AD64" s="90">
        <f>'Financial calcs'!AH529</f>
        <v>15761.409153012655</v>
      </c>
      <c r="AE64" s="90">
        <f>'Financial calcs'!AI529</f>
        <v>16392.925030808921</v>
      </c>
      <c r="AF64" s="90">
        <f>'Financial calcs'!AJ529</f>
        <v>16576.166799821931</v>
      </c>
      <c r="AG64" s="90">
        <f>'Financial calcs'!AK529</f>
        <v>17325.12920511992</v>
      </c>
      <c r="AH64" s="90">
        <f>'Financial calcs'!AL529</f>
        <v>17517.911740015192</v>
      </c>
      <c r="AI64" s="90">
        <f>'Financial calcs'!AM529</f>
        <v>18082.363004406634</v>
      </c>
      <c r="AJ64" s="90">
        <f>'Financial calcs'!AN529</f>
        <v>18066.983537700533</v>
      </c>
      <c r="AK64" s="90">
        <f>'Financial calcs'!AO529</f>
        <v>18647.387918025262</v>
      </c>
      <c r="AL64" s="90">
        <f>'Financial calcs'!AP529</f>
        <v>18732.709103423735</v>
      </c>
      <c r="AM64" s="90">
        <f>'Financial calcs'!AQ529</f>
        <v>19226.538454484358</v>
      </c>
      <c r="AN64" s="90">
        <f>'Financial calcs'!AR529</f>
        <v>19206.650687771154</v>
      </c>
      <c r="AO64" s="90">
        <f>'Financial calcs'!AS529</f>
        <v>19820.16775435493</v>
      </c>
      <c r="AP64" s="90">
        <f>'Financial calcs'!AT529</f>
        <v>19797.940959150394</v>
      </c>
      <c r="AQ64" s="90">
        <f>'Financial calcs'!AU529</f>
        <v>20434.142591573112</v>
      </c>
      <c r="AR64" s="90">
        <f>'Financial calcs'!AV529</f>
        <v>0</v>
      </c>
      <c r="AS64" s="90">
        <f>'Financial calcs'!AW529</f>
        <v>0</v>
      </c>
      <c r="AT64" s="90">
        <f>'Financial calcs'!AX529</f>
        <v>0</v>
      </c>
      <c r="AU64" s="90">
        <f>'Financial calcs'!AY529</f>
        <v>0</v>
      </c>
      <c r="AV64" s="90">
        <f>'Financial calcs'!AZ529</f>
        <v>0</v>
      </c>
      <c r="AW64" s="90">
        <f>'Financial calcs'!BA529</f>
        <v>0</v>
      </c>
      <c r="AX64" s="90">
        <f>'Financial calcs'!BB529</f>
        <v>0</v>
      </c>
      <c r="AY64" s="90">
        <f>'Financial calcs'!BC529</f>
        <v>0</v>
      </c>
      <c r="AZ64" s="90">
        <f>'Financial calcs'!BD529</f>
        <v>0</v>
      </c>
      <c r="BA64" s="90">
        <f>'Financial calcs'!BE529</f>
        <v>0</v>
      </c>
      <c r="BB64" s="90">
        <f>'Financial calcs'!BF529</f>
        <v>0</v>
      </c>
      <c r="BC64" s="90">
        <f>'Financial calcs'!BG529</f>
        <v>0</v>
      </c>
      <c r="BD64" s="90">
        <f>'Financial calcs'!BH529</f>
        <v>0</v>
      </c>
      <c r="BE64" s="90">
        <f>'Financial calcs'!BI529</f>
        <v>0</v>
      </c>
      <c r="BF64" s="90">
        <f>'Financial calcs'!BJ529</f>
        <v>0</v>
      </c>
      <c r="BG64" s="90">
        <f>'Financial calcs'!BK529</f>
        <v>0</v>
      </c>
      <c r="BH64" s="90">
        <f>'Financial calcs'!BL529</f>
        <v>0</v>
      </c>
      <c r="BI64" s="90">
        <f>'Financial calcs'!BM529</f>
        <v>0</v>
      </c>
      <c r="BJ64" s="90">
        <f>'Financial calcs'!BN529</f>
        <v>0</v>
      </c>
      <c r="BK64" s="90">
        <f>'Financial calcs'!BO529</f>
        <v>0</v>
      </c>
      <c r="BL64" s="90">
        <f>'Financial calcs'!BP529</f>
        <v>0</v>
      </c>
      <c r="BM64" s="90">
        <f>'Financial calcs'!BQ529</f>
        <v>0</v>
      </c>
      <c r="BN64" s="90">
        <f>'Financial calcs'!BR529</f>
        <v>0</v>
      </c>
      <c r="BO64" s="90">
        <f>'Financial calcs'!BS529</f>
        <v>0</v>
      </c>
      <c r="BP64" s="90">
        <f>'Financial calcs'!BT529</f>
        <v>0</v>
      </c>
      <c r="BQ64" s="90">
        <f>'Financial calcs'!BU529</f>
        <v>0</v>
      </c>
      <c r="BR64" s="90">
        <f>'Financial calcs'!BV529</f>
        <v>0</v>
      </c>
      <c r="BS64" s="90">
        <f>'Financial calcs'!BW529</f>
        <v>0</v>
      </c>
      <c r="BT64" s="90">
        <f>'Financial calcs'!BX529</f>
        <v>0</v>
      </c>
      <c r="BU64" s="90">
        <f>'Financial calcs'!BY529</f>
        <v>0</v>
      </c>
      <c r="BV64" s="90">
        <f>'Financial calcs'!BZ529</f>
        <v>0</v>
      </c>
      <c r="BW64" s="90">
        <f>'Financial calcs'!CA529</f>
        <v>0</v>
      </c>
      <c r="BX64" s="90">
        <f>'Financial calcs'!CB529</f>
        <v>0</v>
      </c>
      <c r="BY64" s="90">
        <f>'Financial calcs'!CC529</f>
        <v>0</v>
      </c>
      <c r="BZ64" s="90">
        <f>'Financial calcs'!CD529</f>
        <v>0</v>
      </c>
      <c r="CA64" s="90">
        <f>'Financial calcs'!CE529</f>
        <v>0</v>
      </c>
      <c r="CB64" s="90">
        <f>'Financial calcs'!CF529</f>
        <v>0</v>
      </c>
      <c r="CC64" s="90">
        <f>'Financial calcs'!CG529</f>
        <v>0</v>
      </c>
    </row>
    <row r="65" spans="1:81" x14ac:dyDescent="0.25">
      <c r="A65" s="66" t="str">
        <f>'Financial calcs'!E530</f>
        <v>- Major Maintenance Reserve Account contributions</v>
      </c>
      <c r="B65" s="90">
        <f>'Financial calcs'!F530</f>
        <v>0</v>
      </c>
      <c r="C65" s="90">
        <f>'Financial calcs'!G530</f>
        <v>0</v>
      </c>
      <c r="D65" s="90">
        <f>'Financial calcs'!H530</f>
        <v>0</v>
      </c>
      <c r="E65" s="90">
        <f>'Financial calcs'!I530</f>
        <v>0</v>
      </c>
      <c r="F65" s="90">
        <f>'Financial calcs'!J530</f>
        <v>0</v>
      </c>
      <c r="G65" s="90">
        <f>'Financial calcs'!K530</f>
        <v>0</v>
      </c>
      <c r="H65" s="90">
        <f>'Financial calcs'!L530</f>
        <v>0</v>
      </c>
      <c r="I65" s="90">
        <f>'Financial calcs'!M530</f>
        <v>0</v>
      </c>
      <c r="J65" s="90">
        <f>'Financial calcs'!N530</f>
        <v>0</v>
      </c>
      <c r="K65" s="90">
        <f>'Financial calcs'!O530</f>
        <v>0</v>
      </c>
      <c r="L65" s="90">
        <f>'Financial calcs'!P530</f>
        <v>0</v>
      </c>
      <c r="M65" s="90">
        <f>'Financial calcs'!Q530</f>
        <v>0</v>
      </c>
      <c r="N65" s="90">
        <f>'Financial calcs'!R530</f>
        <v>0</v>
      </c>
      <c r="O65" s="90">
        <f>'Financial calcs'!S530</f>
        <v>0</v>
      </c>
      <c r="P65" s="90">
        <f>'Financial calcs'!T530</f>
        <v>0</v>
      </c>
      <c r="Q65" s="90">
        <f>'Financial calcs'!U530</f>
        <v>0</v>
      </c>
      <c r="R65" s="90">
        <f>'Financial calcs'!V530</f>
        <v>0</v>
      </c>
      <c r="S65" s="90">
        <f>'Financial calcs'!W530</f>
        <v>0</v>
      </c>
      <c r="T65" s="90">
        <f>'Financial calcs'!X530</f>
        <v>0</v>
      </c>
      <c r="U65" s="90">
        <f>'Financial calcs'!Y530</f>
        <v>0</v>
      </c>
      <c r="V65" s="90">
        <f>'Financial calcs'!Z530</f>
        <v>0</v>
      </c>
      <c r="W65" s="90">
        <f>'Financial calcs'!AA530</f>
        <v>0</v>
      </c>
      <c r="X65" s="90">
        <f>'Financial calcs'!AB530</f>
        <v>0</v>
      </c>
      <c r="Y65" s="90">
        <f>'Financial calcs'!AC530</f>
        <v>0</v>
      </c>
      <c r="Z65" s="90">
        <f>'Financial calcs'!AD530</f>
        <v>0</v>
      </c>
      <c r="AA65" s="90">
        <f>'Financial calcs'!AE530</f>
        <v>0</v>
      </c>
      <c r="AB65" s="90">
        <f>'Financial calcs'!AF530</f>
        <v>0</v>
      </c>
      <c r="AC65" s="90">
        <f>'Financial calcs'!AG530</f>
        <v>0</v>
      </c>
      <c r="AD65" s="90">
        <f>'Financial calcs'!AH530</f>
        <v>0</v>
      </c>
      <c r="AE65" s="90">
        <f>'Financial calcs'!AI530</f>
        <v>0</v>
      </c>
      <c r="AF65" s="90">
        <f>'Financial calcs'!AJ530</f>
        <v>0</v>
      </c>
      <c r="AG65" s="90">
        <f>'Financial calcs'!AK530</f>
        <v>0</v>
      </c>
      <c r="AH65" s="90">
        <f>'Financial calcs'!AL530</f>
        <v>0</v>
      </c>
      <c r="AI65" s="90">
        <f>'Financial calcs'!AM530</f>
        <v>0</v>
      </c>
      <c r="AJ65" s="90">
        <f>'Financial calcs'!AN530</f>
        <v>0</v>
      </c>
      <c r="AK65" s="90">
        <f>'Financial calcs'!AO530</f>
        <v>0</v>
      </c>
      <c r="AL65" s="90">
        <f>'Financial calcs'!AP530</f>
        <v>0</v>
      </c>
      <c r="AM65" s="90">
        <f>'Financial calcs'!AQ530</f>
        <v>0</v>
      </c>
      <c r="AN65" s="90">
        <f>'Financial calcs'!AR530</f>
        <v>0</v>
      </c>
      <c r="AO65" s="90">
        <f>'Financial calcs'!AS530</f>
        <v>0</v>
      </c>
      <c r="AP65" s="90">
        <f>'Financial calcs'!AT530</f>
        <v>0</v>
      </c>
      <c r="AQ65" s="90">
        <f>'Financial calcs'!AU530</f>
        <v>0</v>
      </c>
      <c r="AR65" s="90">
        <f>'Financial calcs'!AV530</f>
        <v>0</v>
      </c>
      <c r="AS65" s="90">
        <f>'Financial calcs'!AW530</f>
        <v>0</v>
      </c>
      <c r="AT65" s="90">
        <f>'Financial calcs'!AX530</f>
        <v>0</v>
      </c>
      <c r="AU65" s="90">
        <f>'Financial calcs'!AY530</f>
        <v>0</v>
      </c>
      <c r="AV65" s="90">
        <f>'Financial calcs'!AZ530</f>
        <v>0</v>
      </c>
      <c r="AW65" s="90">
        <f>'Financial calcs'!BA530</f>
        <v>0</v>
      </c>
      <c r="AX65" s="90">
        <f>'Financial calcs'!BB530</f>
        <v>0</v>
      </c>
      <c r="AY65" s="90">
        <f>'Financial calcs'!BC530</f>
        <v>0</v>
      </c>
      <c r="AZ65" s="90">
        <f>'Financial calcs'!BD530</f>
        <v>0</v>
      </c>
      <c r="BA65" s="90">
        <f>'Financial calcs'!BE530</f>
        <v>0</v>
      </c>
      <c r="BB65" s="90">
        <f>'Financial calcs'!BF530</f>
        <v>0</v>
      </c>
      <c r="BC65" s="90">
        <f>'Financial calcs'!BG530</f>
        <v>0</v>
      </c>
      <c r="BD65" s="90">
        <f>'Financial calcs'!BH530</f>
        <v>0</v>
      </c>
      <c r="BE65" s="90">
        <f>'Financial calcs'!BI530</f>
        <v>0</v>
      </c>
      <c r="BF65" s="90">
        <f>'Financial calcs'!BJ530</f>
        <v>0</v>
      </c>
      <c r="BG65" s="90">
        <f>'Financial calcs'!BK530</f>
        <v>0</v>
      </c>
      <c r="BH65" s="90">
        <f>'Financial calcs'!BL530</f>
        <v>0</v>
      </c>
      <c r="BI65" s="90">
        <f>'Financial calcs'!BM530</f>
        <v>0</v>
      </c>
      <c r="BJ65" s="90">
        <f>'Financial calcs'!BN530</f>
        <v>0</v>
      </c>
      <c r="BK65" s="90">
        <f>'Financial calcs'!BO530</f>
        <v>0</v>
      </c>
      <c r="BL65" s="90">
        <f>'Financial calcs'!BP530</f>
        <v>0</v>
      </c>
      <c r="BM65" s="90">
        <f>'Financial calcs'!BQ530</f>
        <v>0</v>
      </c>
      <c r="BN65" s="90">
        <f>'Financial calcs'!BR530</f>
        <v>0</v>
      </c>
      <c r="BO65" s="90">
        <f>'Financial calcs'!BS530</f>
        <v>0</v>
      </c>
      <c r="BP65" s="90">
        <f>'Financial calcs'!BT530</f>
        <v>0</v>
      </c>
      <c r="BQ65" s="90">
        <f>'Financial calcs'!BU530</f>
        <v>0</v>
      </c>
      <c r="BR65" s="90">
        <f>'Financial calcs'!BV530</f>
        <v>0</v>
      </c>
      <c r="BS65" s="90">
        <f>'Financial calcs'!BW530</f>
        <v>0</v>
      </c>
      <c r="BT65" s="90">
        <f>'Financial calcs'!BX530</f>
        <v>0</v>
      </c>
      <c r="BU65" s="90">
        <f>'Financial calcs'!BY530</f>
        <v>0</v>
      </c>
      <c r="BV65" s="90">
        <f>'Financial calcs'!BZ530</f>
        <v>0</v>
      </c>
      <c r="BW65" s="90">
        <f>'Financial calcs'!CA530</f>
        <v>0</v>
      </c>
      <c r="BX65" s="90">
        <f>'Financial calcs'!CB530</f>
        <v>0</v>
      </c>
      <c r="BY65" s="90">
        <f>'Financial calcs'!CC530</f>
        <v>0</v>
      </c>
      <c r="BZ65" s="90">
        <f>'Financial calcs'!CD530</f>
        <v>0</v>
      </c>
      <c r="CA65" s="90">
        <f>'Financial calcs'!CE530</f>
        <v>0</v>
      </c>
      <c r="CB65" s="90">
        <f>'Financial calcs'!CF530</f>
        <v>0</v>
      </c>
      <c r="CC65" s="90">
        <f>'Financial calcs'!CG530</f>
        <v>0</v>
      </c>
    </row>
    <row r="66" spans="1:81" x14ac:dyDescent="0.25">
      <c r="A66" s="66" t="str">
        <f>'Financial calcs'!E531</f>
        <v>- Major maintenance cost</v>
      </c>
      <c r="B66" s="90">
        <f>'Financial calcs'!F531</f>
        <v>0</v>
      </c>
      <c r="C66" s="90">
        <f>'Financial calcs'!G531</f>
        <v>0</v>
      </c>
      <c r="D66" s="90">
        <f>'Financial calcs'!H531</f>
        <v>0</v>
      </c>
      <c r="E66" s="90">
        <f>'Financial calcs'!I531</f>
        <v>0</v>
      </c>
      <c r="F66" s="90">
        <f>'Financial calcs'!J531</f>
        <v>0</v>
      </c>
      <c r="G66" s="90">
        <f>'Financial calcs'!K531</f>
        <v>0</v>
      </c>
      <c r="H66" s="90">
        <f>'Financial calcs'!L531</f>
        <v>0</v>
      </c>
      <c r="I66" s="90">
        <f>'Financial calcs'!M531</f>
        <v>0</v>
      </c>
      <c r="J66" s="90">
        <f>'Financial calcs'!N531</f>
        <v>0</v>
      </c>
      <c r="K66" s="90">
        <f>'Financial calcs'!O531</f>
        <v>0</v>
      </c>
      <c r="L66" s="90">
        <f>'Financial calcs'!P531</f>
        <v>0</v>
      </c>
      <c r="M66" s="90">
        <f>'Financial calcs'!Q531</f>
        <v>0</v>
      </c>
      <c r="N66" s="90">
        <f>'Financial calcs'!R531</f>
        <v>0</v>
      </c>
      <c r="O66" s="90">
        <f>'Financial calcs'!S531</f>
        <v>0</v>
      </c>
      <c r="P66" s="90">
        <f>'Financial calcs'!T531</f>
        <v>0</v>
      </c>
      <c r="Q66" s="90">
        <f>'Financial calcs'!U531</f>
        <v>0</v>
      </c>
      <c r="R66" s="90">
        <f>'Financial calcs'!V531</f>
        <v>0</v>
      </c>
      <c r="S66" s="90">
        <f>'Financial calcs'!W531</f>
        <v>0</v>
      </c>
      <c r="T66" s="90">
        <f>'Financial calcs'!X531</f>
        <v>0</v>
      </c>
      <c r="U66" s="90">
        <f>'Financial calcs'!Y531</f>
        <v>0</v>
      </c>
      <c r="V66" s="90">
        <f>'Financial calcs'!Z531</f>
        <v>0</v>
      </c>
      <c r="W66" s="90">
        <f>'Financial calcs'!AA531</f>
        <v>0</v>
      </c>
      <c r="X66" s="90">
        <f>'Financial calcs'!AB531</f>
        <v>0</v>
      </c>
      <c r="Y66" s="90">
        <f>'Financial calcs'!AC531</f>
        <v>0</v>
      </c>
      <c r="Z66" s="90">
        <f>'Financial calcs'!AD531</f>
        <v>0</v>
      </c>
      <c r="AA66" s="90">
        <f>'Financial calcs'!AE531</f>
        <v>0</v>
      </c>
      <c r="AB66" s="90">
        <f>'Financial calcs'!AF531</f>
        <v>0</v>
      </c>
      <c r="AC66" s="90">
        <f>'Financial calcs'!AG531</f>
        <v>0</v>
      </c>
      <c r="AD66" s="90">
        <f>'Financial calcs'!AH531</f>
        <v>0</v>
      </c>
      <c r="AE66" s="90">
        <f>'Financial calcs'!AI531</f>
        <v>0</v>
      </c>
      <c r="AF66" s="90">
        <f>'Financial calcs'!AJ531</f>
        <v>0</v>
      </c>
      <c r="AG66" s="90">
        <f>'Financial calcs'!AK531</f>
        <v>0</v>
      </c>
      <c r="AH66" s="90">
        <f>'Financial calcs'!AL531</f>
        <v>0</v>
      </c>
      <c r="AI66" s="90">
        <f>'Financial calcs'!AM531</f>
        <v>0</v>
      </c>
      <c r="AJ66" s="90">
        <f>'Financial calcs'!AN531</f>
        <v>0</v>
      </c>
      <c r="AK66" s="90">
        <f>'Financial calcs'!AO531</f>
        <v>0</v>
      </c>
      <c r="AL66" s="90">
        <f>'Financial calcs'!AP531</f>
        <v>0</v>
      </c>
      <c r="AM66" s="90">
        <f>'Financial calcs'!AQ531</f>
        <v>0</v>
      </c>
      <c r="AN66" s="90">
        <f>'Financial calcs'!AR531</f>
        <v>0</v>
      </c>
      <c r="AO66" s="90">
        <f>'Financial calcs'!AS531</f>
        <v>0</v>
      </c>
      <c r="AP66" s="90">
        <f>'Financial calcs'!AT531</f>
        <v>0</v>
      </c>
      <c r="AQ66" s="90">
        <f>'Financial calcs'!AU531</f>
        <v>0</v>
      </c>
      <c r="AR66" s="90">
        <f>'Financial calcs'!AV531</f>
        <v>0</v>
      </c>
      <c r="AS66" s="90">
        <f>'Financial calcs'!AW531</f>
        <v>0</v>
      </c>
      <c r="AT66" s="90">
        <f>'Financial calcs'!AX531</f>
        <v>0</v>
      </c>
      <c r="AU66" s="90">
        <f>'Financial calcs'!AY531</f>
        <v>0</v>
      </c>
      <c r="AV66" s="90">
        <f>'Financial calcs'!AZ531</f>
        <v>0</v>
      </c>
      <c r="AW66" s="90">
        <f>'Financial calcs'!BA531</f>
        <v>0</v>
      </c>
      <c r="AX66" s="90">
        <f>'Financial calcs'!BB531</f>
        <v>0</v>
      </c>
      <c r="AY66" s="90">
        <f>'Financial calcs'!BC531</f>
        <v>0</v>
      </c>
      <c r="AZ66" s="90">
        <f>'Financial calcs'!BD531</f>
        <v>0</v>
      </c>
      <c r="BA66" s="90">
        <f>'Financial calcs'!BE531</f>
        <v>0</v>
      </c>
      <c r="BB66" s="90">
        <f>'Financial calcs'!BF531</f>
        <v>0</v>
      </c>
      <c r="BC66" s="90">
        <f>'Financial calcs'!BG531</f>
        <v>0</v>
      </c>
      <c r="BD66" s="90">
        <f>'Financial calcs'!BH531</f>
        <v>0</v>
      </c>
      <c r="BE66" s="90">
        <f>'Financial calcs'!BI531</f>
        <v>0</v>
      </c>
      <c r="BF66" s="90">
        <f>'Financial calcs'!BJ531</f>
        <v>0</v>
      </c>
      <c r="BG66" s="90">
        <f>'Financial calcs'!BK531</f>
        <v>0</v>
      </c>
      <c r="BH66" s="90">
        <f>'Financial calcs'!BL531</f>
        <v>0</v>
      </c>
      <c r="BI66" s="90">
        <f>'Financial calcs'!BM531</f>
        <v>0</v>
      </c>
      <c r="BJ66" s="90">
        <f>'Financial calcs'!BN531</f>
        <v>0</v>
      </c>
      <c r="BK66" s="90">
        <f>'Financial calcs'!BO531</f>
        <v>0</v>
      </c>
      <c r="BL66" s="90">
        <f>'Financial calcs'!BP531</f>
        <v>0</v>
      </c>
      <c r="BM66" s="90">
        <f>'Financial calcs'!BQ531</f>
        <v>0</v>
      </c>
      <c r="BN66" s="90">
        <f>'Financial calcs'!BR531</f>
        <v>0</v>
      </c>
      <c r="BO66" s="90">
        <f>'Financial calcs'!BS531</f>
        <v>0</v>
      </c>
      <c r="BP66" s="90">
        <f>'Financial calcs'!BT531</f>
        <v>0</v>
      </c>
      <c r="BQ66" s="90">
        <f>'Financial calcs'!BU531</f>
        <v>0</v>
      </c>
      <c r="BR66" s="90">
        <f>'Financial calcs'!BV531</f>
        <v>0</v>
      </c>
      <c r="BS66" s="90">
        <f>'Financial calcs'!BW531</f>
        <v>0</v>
      </c>
      <c r="BT66" s="90">
        <f>'Financial calcs'!BX531</f>
        <v>0</v>
      </c>
      <c r="BU66" s="90">
        <f>'Financial calcs'!BY531</f>
        <v>0</v>
      </c>
      <c r="BV66" s="90">
        <f>'Financial calcs'!BZ531</f>
        <v>0</v>
      </c>
      <c r="BW66" s="90">
        <f>'Financial calcs'!CA531</f>
        <v>0</v>
      </c>
      <c r="BX66" s="90">
        <f>'Financial calcs'!CB531</f>
        <v>0</v>
      </c>
      <c r="BY66" s="90">
        <f>'Financial calcs'!CC531</f>
        <v>0</v>
      </c>
      <c r="BZ66" s="90">
        <f>'Financial calcs'!CD531</f>
        <v>0</v>
      </c>
      <c r="CA66" s="90">
        <f>'Financial calcs'!CE531</f>
        <v>0</v>
      </c>
      <c r="CB66" s="90">
        <f>'Financial calcs'!CF531</f>
        <v>0</v>
      </c>
      <c r="CC66" s="90">
        <f>'Financial calcs'!CG531</f>
        <v>0</v>
      </c>
    </row>
    <row r="67" spans="1:81" x14ac:dyDescent="0.25">
      <c r="A67" s="66" t="str">
        <f>'Financial calcs'!E532</f>
        <v>- Debt Service Return Account outflows</v>
      </c>
      <c r="B67" s="90">
        <f ca="1">'Financial calcs'!F532</f>
        <v>0</v>
      </c>
      <c r="C67" s="90">
        <f ca="1">'Financial calcs'!G532</f>
        <v>0</v>
      </c>
      <c r="D67" s="90">
        <f ca="1">'Financial calcs'!H532</f>
        <v>0</v>
      </c>
      <c r="E67" s="90">
        <f ca="1">'Financial calcs'!I532</f>
        <v>0</v>
      </c>
      <c r="F67" s="90">
        <f ca="1">'Financial calcs'!J532</f>
        <v>1.4551915228366852E-11</v>
      </c>
      <c r="G67" s="90">
        <f ca="1">'Financial calcs'!K532</f>
        <v>0</v>
      </c>
      <c r="H67" s="90">
        <f ca="1">'Financial calcs'!L532</f>
        <v>0</v>
      </c>
      <c r="I67" s="90">
        <f ca="1">'Financial calcs'!M532</f>
        <v>7.2759576141834259E-12</v>
      </c>
      <c r="J67" s="90">
        <f ca="1">'Financial calcs'!N532</f>
        <v>7.2759576141834259E-12</v>
      </c>
      <c r="K67" s="90">
        <f ca="1">'Financial calcs'!O532</f>
        <v>0</v>
      </c>
      <c r="L67" s="90">
        <f ca="1">'Financial calcs'!P532</f>
        <v>0</v>
      </c>
      <c r="M67" s="90">
        <f ca="1">'Financial calcs'!Q532</f>
        <v>0</v>
      </c>
      <c r="N67" s="90">
        <f ca="1">'Financial calcs'!R532</f>
        <v>0</v>
      </c>
      <c r="O67" s="90">
        <f ca="1">'Financial calcs'!S532</f>
        <v>7.2759576141834259E-12</v>
      </c>
      <c r="P67" s="90">
        <f ca="1">'Financial calcs'!T532</f>
        <v>0</v>
      </c>
      <c r="Q67" s="90">
        <f ca="1">'Financial calcs'!U532</f>
        <v>0</v>
      </c>
      <c r="R67" s="90">
        <f ca="1">'Financial calcs'!V532</f>
        <v>0</v>
      </c>
      <c r="S67" s="90">
        <f ca="1">'Financial calcs'!W532</f>
        <v>7.2759576141834259E-12</v>
      </c>
      <c r="T67" s="90">
        <f ca="1">'Financial calcs'!X532</f>
        <v>0</v>
      </c>
      <c r="U67" s="90">
        <f ca="1">'Financial calcs'!Y532</f>
        <v>0</v>
      </c>
      <c r="V67" s="90">
        <f ca="1">'Financial calcs'!Z532</f>
        <v>0</v>
      </c>
      <c r="W67" s="90">
        <f ca="1">'Financial calcs'!AA532</f>
        <v>7.2759576141834259E-12</v>
      </c>
      <c r="X67" s="90">
        <f ca="1">'Financial calcs'!AB532</f>
        <v>0</v>
      </c>
      <c r="Y67" s="90">
        <f ca="1">'Financial calcs'!AC532</f>
        <v>1.4551915228366852E-11</v>
      </c>
      <c r="Z67" s="90">
        <f ca="1">'Financial calcs'!AD532</f>
        <v>0</v>
      </c>
      <c r="AA67" s="90">
        <f ca="1">'Financial calcs'!AE532</f>
        <v>2.9103830456733704E-11</v>
      </c>
      <c r="AB67" s="90">
        <f ca="1">'Financial calcs'!AF532</f>
        <v>0</v>
      </c>
      <c r="AC67" s="90">
        <f ca="1">'Financial calcs'!AG532</f>
        <v>0</v>
      </c>
      <c r="AD67" s="90">
        <f ca="1">'Financial calcs'!AH532</f>
        <v>1.4551915228366852E-11</v>
      </c>
      <c r="AE67" s="90">
        <f ca="1">'Financial calcs'!AI532</f>
        <v>0</v>
      </c>
      <c r="AF67" s="90">
        <f ca="1">'Financial calcs'!AJ532</f>
        <v>0</v>
      </c>
      <c r="AG67" s="90">
        <f ca="1">'Financial calcs'!AK532</f>
        <v>0</v>
      </c>
      <c r="AH67" s="90">
        <f ca="1">'Financial calcs'!AL532</f>
        <v>0</v>
      </c>
      <c r="AI67" s="90">
        <f ca="1">'Financial calcs'!AM532</f>
        <v>0</v>
      </c>
      <c r="AJ67" s="90">
        <f ca="1">'Financial calcs'!AN532</f>
        <v>0</v>
      </c>
      <c r="AK67" s="90">
        <f ca="1">'Financial calcs'!AO532</f>
        <v>0</v>
      </c>
      <c r="AL67" s="90">
        <f ca="1">'Financial calcs'!AP532</f>
        <v>0</v>
      </c>
      <c r="AM67" s="90">
        <f ca="1">'Financial calcs'!AQ532</f>
        <v>0</v>
      </c>
      <c r="AN67" s="90">
        <f ca="1">'Financial calcs'!AR532</f>
        <v>0</v>
      </c>
      <c r="AO67" s="90">
        <f ca="1">'Financial calcs'!AS532</f>
        <v>0</v>
      </c>
      <c r="AP67" s="90">
        <f ca="1">'Financial calcs'!AT532</f>
        <v>0</v>
      </c>
      <c r="AQ67" s="90">
        <f ca="1">'Financial calcs'!AU532</f>
        <v>0</v>
      </c>
      <c r="AR67" s="90">
        <f ca="1">'Financial calcs'!AV532</f>
        <v>0</v>
      </c>
      <c r="AS67" s="90">
        <f ca="1">'Financial calcs'!AW532</f>
        <v>0</v>
      </c>
      <c r="AT67" s="90">
        <f ca="1">'Financial calcs'!AX532</f>
        <v>0</v>
      </c>
      <c r="AU67" s="90">
        <f ca="1">'Financial calcs'!AY532</f>
        <v>0</v>
      </c>
      <c r="AV67" s="90">
        <f ca="1">'Financial calcs'!AZ532</f>
        <v>0</v>
      </c>
      <c r="AW67" s="90">
        <f ca="1">'Financial calcs'!BA532</f>
        <v>0</v>
      </c>
      <c r="AX67" s="90">
        <f ca="1">'Financial calcs'!BB532</f>
        <v>0</v>
      </c>
      <c r="AY67" s="90">
        <f ca="1">'Financial calcs'!BC532</f>
        <v>0</v>
      </c>
      <c r="AZ67" s="90">
        <f ca="1">'Financial calcs'!BD532</f>
        <v>0</v>
      </c>
      <c r="BA67" s="90">
        <f ca="1">'Financial calcs'!BE532</f>
        <v>0</v>
      </c>
      <c r="BB67" s="90">
        <f ca="1">'Financial calcs'!BF532</f>
        <v>0</v>
      </c>
      <c r="BC67" s="90">
        <f ca="1">'Financial calcs'!BG532</f>
        <v>0</v>
      </c>
      <c r="BD67" s="90">
        <f ca="1">'Financial calcs'!BH532</f>
        <v>0</v>
      </c>
      <c r="BE67" s="90">
        <f ca="1">'Financial calcs'!BI532</f>
        <v>0</v>
      </c>
      <c r="BF67" s="90">
        <f ca="1">'Financial calcs'!BJ532</f>
        <v>0</v>
      </c>
      <c r="BG67" s="90">
        <f ca="1">'Financial calcs'!BK532</f>
        <v>0</v>
      </c>
      <c r="BH67" s="90">
        <f ca="1">'Financial calcs'!BL532</f>
        <v>0</v>
      </c>
      <c r="BI67" s="90">
        <f ca="1">'Financial calcs'!BM532</f>
        <v>0</v>
      </c>
      <c r="BJ67" s="90">
        <f ca="1">'Financial calcs'!BN532</f>
        <v>0</v>
      </c>
      <c r="BK67" s="90">
        <f ca="1">'Financial calcs'!BO532</f>
        <v>0</v>
      </c>
      <c r="BL67" s="90">
        <f ca="1">'Financial calcs'!BP532</f>
        <v>0</v>
      </c>
      <c r="BM67" s="90">
        <f ca="1">'Financial calcs'!BQ532</f>
        <v>0</v>
      </c>
      <c r="BN67" s="90">
        <f ca="1">'Financial calcs'!BR532</f>
        <v>0</v>
      </c>
      <c r="BO67" s="90">
        <f ca="1">'Financial calcs'!BS532</f>
        <v>0</v>
      </c>
      <c r="BP67" s="90">
        <f ca="1">'Financial calcs'!BT532</f>
        <v>0</v>
      </c>
      <c r="BQ67" s="90">
        <f ca="1">'Financial calcs'!BU532</f>
        <v>0</v>
      </c>
      <c r="BR67" s="90">
        <f ca="1">'Financial calcs'!BV532</f>
        <v>0</v>
      </c>
      <c r="BS67" s="90">
        <f ca="1">'Financial calcs'!BW532</f>
        <v>0</v>
      </c>
      <c r="BT67" s="90">
        <f ca="1">'Financial calcs'!BX532</f>
        <v>0</v>
      </c>
      <c r="BU67" s="90">
        <f ca="1">'Financial calcs'!BY532</f>
        <v>0</v>
      </c>
      <c r="BV67" s="90">
        <f ca="1">'Financial calcs'!BZ532</f>
        <v>0</v>
      </c>
      <c r="BW67" s="90">
        <f ca="1">'Financial calcs'!CA532</f>
        <v>0</v>
      </c>
      <c r="BX67" s="90">
        <f ca="1">'Financial calcs'!CB532</f>
        <v>0</v>
      </c>
      <c r="BY67" s="90">
        <f ca="1">'Financial calcs'!CC532</f>
        <v>0</v>
      </c>
      <c r="BZ67" s="90">
        <f ca="1">'Financial calcs'!CD532</f>
        <v>0</v>
      </c>
      <c r="CA67" s="90">
        <f ca="1">'Financial calcs'!CE532</f>
        <v>0</v>
      </c>
      <c r="CB67" s="90">
        <f ca="1">'Financial calcs'!CF532</f>
        <v>0</v>
      </c>
      <c r="CC67" s="90">
        <f ca="1">'Financial calcs'!CG532</f>
        <v>0</v>
      </c>
    </row>
    <row r="68" spans="1:81" x14ac:dyDescent="0.25">
      <c r="A68" s="66" t="str">
        <f>'Financial calcs'!E533</f>
        <v>- Equity repayment</v>
      </c>
      <c r="B68" s="90">
        <f>'Financial calcs'!F533</f>
        <v>0</v>
      </c>
      <c r="C68" s="90">
        <f>'Financial calcs'!G533</f>
        <v>0</v>
      </c>
      <c r="D68" s="90">
        <f>'Financial calcs'!H533</f>
        <v>0</v>
      </c>
      <c r="E68" s="90">
        <f>'Financial calcs'!I533</f>
        <v>0</v>
      </c>
      <c r="F68" s="90">
        <f>'Financial calcs'!J533</f>
        <v>0</v>
      </c>
      <c r="G68" s="90">
        <f>'Financial calcs'!K533</f>
        <v>0</v>
      </c>
      <c r="H68" s="90">
        <f>'Financial calcs'!L533</f>
        <v>0</v>
      </c>
      <c r="I68" s="90">
        <f>'Financial calcs'!M533</f>
        <v>0</v>
      </c>
      <c r="J68" s="90">
        <f>'Financial calcs'!N533</f>
        <v>0</v>
      </c>
      <c r="K68" s="90">
        <f>'Financial calcs'!O533</f>
        <v>0</v>
      </c>
      <c r="L68" s="90">
        <f>'Financial calcs'!P533</f>
        <v>0</v>
      </c>
      <c r="M68" s="90">
        <f>'Financial calcs'!Q533</f>
        <v>0</v>
      </c>
      <c r="N68" s="90">
        <f>'Financial calcs'!R533</f>
        <v>0</v>
      </c>
      <c r="O68" s="90">
        <f>'Financial calcs'!S533</f>
        <v>0</v>
      </c>
      <c r="P68" s="90">
        <f>'Financial calcs'!T533</f>
        <v>0</v>
      </c>
      <c r="Q68" s="90">
        <f>'Financial calcs'!U533</f>
        <v>0</v>
      </c>
      <c r="R68" s="90">
        <f>'Financial calcs'!V533</f>
        <v>0</v>
      </c>
      <c r="S68" s="90">
        <f>'Financial calcs'!W533</f>
        <v>0</v>
      </c>
      <c r="T68" s="90">
        <f>'Financial calcs'!X533</f>
        <v>0</v>
      </c>
      <c r="U68" s="90">
        <f>'Financial calcs'!Y533</f>
        <v>0</v>
      </c>
      <c r="V68" s="90">
        <f>'Financial calcs'!Z533</f>
        <v>0</v>
      </c>
      <c r="W68" s="90">
        <f>'Financial calcs'!AA533</f>
        <v>0</v>
      </c>
      <c r="X68" s="90">
        <f>'Financial calcs'!AB533</f>
        <v>0</v>
      </c>
      <c r="Y68" s="90">
        <f>'Financial calcs'!AC533</f>
        <v>0</v>
      </c>
      <c r="Z68" s="90">
        <f>'Financial calcs'!AD533</f>
        <v>0</v>
      </c>
      <c r="AA68" s="90">
        <f>'Financial calcs'!AE533</f>
        <v>0</v>
      </c>
      <c r="AB68" s="90">
        <f>'Financial calcs'!AF533</f>
        <v>0</v>
      </c>
      <c r="AC68" s="90">
        <f>'Financial calcs'!AG533</f>
        <v>0</v>
      </c>
      <c r="AD68" s="90">
        <f>'Financial calcs'!AH533</f>
        <v>0</v>
      </c>
      <c r="AE68" s="90">
        <f>'Financial calcs'!AI533</f>
        <v>0</v>
      </c>
      <c r="AF68" s="90">
        <f>'Financial calcs'!AJ533</f>
        <v>0</v>
      </c>
      <c r="AG68" s="90">
        <f>'Financial calcs'!AK533</f>
        <v>0</v>
      </c>
      <c r="AH68" s="90">
        <f>'Financial calcs'!AL533</f>
        <v>22938.833592630341</v>
      </c>
      <c r="AI68" s="90">
        <f>'Financial calcs'!AM533</f>
        <v>22938.833592630341</v>
      </c>
      <c r="AJ68" s="90">
        <f>'Financial calcs'!AN533</f>
        <v>22938.833592630341</v>
      </c>
      <c r="AK68" s="90">
        <f>'Financial calcs'!AO533</f>
        <v>22938.833592630341</v>
      </c>
      <c r="AL68" s="90">
        <f>'Financial calcs'!AP533</f>
        <v>22938.833592630341</v>
      </c>
      <c r="AM68" s="90">
        <f>'Financial calcs'!AQ533</f>
        <v>22938.833592630341</v>
      </c>
      <c r="AN68" s="90">
        <f>'Financial calcs'!AR533</f>
        <v>22938.833592630341</v>
      </c>
      <c r="AO68" s="90">
        <f>'Financial calcs'!AS533</f>
        <v>22938.833592630341</v>
      </c>
      <c r="AP68" s="90">
        <f>'Financial calcs'!AT533</f>
        <v>22938.833592630341</v>
      </c>
      <c r="AQ68" s="90">
        <f>'Financial calcs'!AU533</f>
        <v>22938.833592630341</v>
      </c>
      <c r="AR68" s="90">
        <f>'Financial calcs'!AV533</f>
        <v>0</v>
      </c>
      <c r="AS68" s="90">
        <f>'Financial calcs'!AW533</f>
        <v>0</v>
      </c>
      <c r="AT68" s="90">
        <f>'Financial calcs'!AX533</f>
        <v>0</v>
      </c>
      <c r="AU68" s="90">
        <f>'Financial calcs'!AY533</f>
        <v>0</v>
      </c>
      <c r="AV68" s="90">
        <f>'Financial calcs'!AZ533</f>
        <v>0</v>
      </c>
      <c r="AW68" s="90">
        <f>'Financial calcs'!BA533</f>
        <v>0</v>
      </c>
      <c r="AX68" s="90">
        <f>'Financial calcs'!BB533</f>
        <v>0</v>
      </c>
      <c r="AY68" s="90">
        <f>'Financial calcs'!BC533</f>
        <v>0</v>
      </c>
      <c r="AZ68" s="90">
        <f>'Financial calcs'!BD533</f>
        <v>0</v>
      </c>
      <c r="BA68" s="90">
        <f>'Financial calcs'!BE533</f>
        <v>0</v>
      </c>
      <c r="BB68" s="90">
        <f>'Financial calcs'!BF533</f>
        <v>0</v>
      </c>
      <c r="BC68" s="90">
        <f>'Financial calcs'!BG533</f>
        <v>0</v>
      </c>
      <c r="BD68" s="90">
        <f>'Financial calcs'!BH533</f>
        <v>0</v>
      </c>
      <c r="BE68" s="90">
        <f>'Financial calcs'!BI533</f>
        <v>0</v>
      </c>
      <c r="BF68" s="90">
        <f>'Financial calcs'!BJ533</f>
        <v>0</v>
      </c>
      <c r="BG68" s="90">
        <f>'Financial calcs'!BK533</f>
        <v>0</v>
      </c>
      <c r="BH68" s="90">
        <f>'Financial calcs'!BL533</f>
        <v>0</v>
      </c>
      <c r="BI68" s="90">
        <f>'Financial calcs'!BM533</f>
        <v>0</v>
      </c>
      <c r="BJ68" s="90">
        <f>'Financial calcs'!BN533</f>
        <v>0</v>
      </c>
      <c r="BK68" s="90">
        <f>'Financial calcs'!BO533</f>
        <v>0</v>
      </c>
      <c r="BL68" s="90">
        <f>'Financial calcs'!BP533</f>
        <v>0</v>
      </c>
      <c r="BM68" s="90">
        <f>'Financial calcs'!BQ533</f>
        <v>0</v>
      </c>
      <c r="BN68" s="90">
        <f>'Financial calcs'!BR533</f>
        <v>0</v>
      </c>
      <c r="BO68" s="90">
        <f>'Financial calcs'!BS533</f>
        <v>0</v>
      </c>
      <c r="BP68" s="90">
        <f>'Financial calcs'!BT533</f>
        <v>0</v>
      </c>
      <c r="BQ68" s="90">
        <f>'Financial calcs'!BU533</f>
        <v>0</v>
      </c>
      <c r="BR68" s="90">
        <f>'Financial calcs'!BV533</f>
        <v>0</v>
      </c>
      <c r="BS68" s="90">
        <f>'Financial calcs'!BW533</f>
        <v>0</v>
      </c>
      <c r="BT68" s="90">
        <f>'Financial calcs'!BX533</f>
        <v>0</v>
      </c>
      <c r="BU68" s="90">
        <f>'Financial calcs'!BY533</f>
        <v>0</v>
      </c>
      <c r="BV68" s="90">
        <f>'Financial calcs'!BZ533</f>
        <v>0</v>
      </c>
      <c r="BW68" s="90">
        <f>'Financial calcs'!CA533</f>
        <v>0</v>
      </c>
      <c r="BX68" s="90">
        <f>'Financial calcs'!CB533</f>
        <v>0</v>
      </c>
      <c r="BY68" s="90">
        <f>'Financial calcs'!CC533</f>
        <v>0</v>
      </c>
      <c r="BZ68" s="90">
        <f>'Financial calcs'!CD533</f>
        <v>0</v>
      </c>
      <c r="CA68" s="90">
        <f>'Financial calcs'!CE533</f>
        <v>0</v>
      </c>
      <c r="CB68" s="90">
        <f>'Financial calcs'!CF533</f>
        <v>0</v>
      </c>
      <c r="CC68" s="90">
        <f>'Financial calcs'!CG533</f>
        <v>0</v>
      </c>
    </row>
    <row r="69" spans="1:81" x14ac:dyDescent="0.25">
      <c r="A69" s="66" t="str">
        <f>'Financial calcs'!E534</f>
        <v>- Distributions to equity</v>
      </c>
      <c r="B69" s="90">
        <f ca="1">'Financial calcs'!F534</f>
        <v>0</v>
      </c>
      <c r="C69" s="90">
        <f ca="1">'Financial calcs'!G534</f>
        <v>0</v>
      </c>
      <c r="D69" s="90">
        <f ca="1">'Financial calcs'!H534</f>
        <v>1357.6223869325156</v>
      </c>
      <c r="E69" s="90">
        <f ca="1">'Financial calcs'!I534</f>
        <v>2461.2978392379009</v>
      </c>
      <c r="F69" s="90">
        <f ca="1">'Financial calcs'!J534</f>
        <v>3079.8741537655269</v>
      </c>
      <c r="G69" s="90">
        <f ca="1">'Financial calcs'!K534</f>
        <v>4123.538134365599</v>
      </c>
      <c r="H69" s="90">
        <f ca="1">'Financial calcs'!L534</f>
        <v>4655.4928019363088</v>
      </c>
      <c r="I69" s="90">
        <f ca="1">'Financial calcs'!M534</f>
        <v>5853.2222019954615</v>
      </c>
      <c r="J69" s="90">
        <f ca="1">'Financial calcs'!N534</f>
        <v>33108.05017690664</v>
      </c>
      <c r="K69" s="90">
        <f ca="1">'Financial calcs'!O534</f>
        <v>35132.870389304262</v>
      </c>
      <c r="L69" s="90">
        <f ca="1">'Financial calcs'!P534</f>
        <v>35596.752638712453</v>
      </c>
      <c r="M69" s="90">
        <f ca="1">'Financial calcs'!Q534</f>
        <v>37694.316287232337</v>
      </c>
      <c r="N69" s="90">
        <f ca="1">'Financial calcs'!R534</f>
        <v>38458.55709132761</v>
      </c>
      <c r="O69" s="90">
        <f ca="1">'Financial calcs'!S534</f>
        <v>40350.631075075537</v>
      </c>
      <c r="P69" s="90">
        <f ca="1">'Financial calcs'!T534</f>
        <v>40854.753436148312</v>
      </c>
      <c r="Q69" s="90">
        <f ca="1">'Financial calcs'!U534</f>
        <v>43106.036439629723</v>
      </c>
      <c r="R69" s="90">
        <f ca="1">'Financial calcs'!V534</f>
        <v>43632.464043901324</v>
      </c>
      <c r="S69" s="90">
        <f ca="1">'Financial calcs'!W534</f>
        <v>45964.970607733587</v>
      </c>
      <c r="T69" s="90">
        <f ca="1">'Financial calcs'!X534</f>
        <v>46515.285257571944</v>
      </c>
      <c r="U69" s="90">
        <f ca="1">'Financial calcs'!Y534</f>
        <v>48932.10041964204</v>
      </c>
      <c r="V69" s="90">
        <f ca="1">'Financial calcs'!Z534</f>
        <v>49828.284480615817</v>
      </c>
      <c r="W69" s="90">
        <f ca="1">'Financial calcs'!AA534</f>
        <v>52012.334103826281</v>
      </c>
      <c r="X69" s="90">
        <f ca="1">'Financial calcs'!AB534</f>
        <v>52615.578445147919</v>
      </c>
      <c r="Y69" s="90">
        <f ca="1">'Financial calcs'!AC534</f>
        <v>55210.834794711918</v>
      </c>
      <c r="Z69" s="90">
        <f ca="1">'Financial calcs'!AD534</f>
        <v>55843.342784841647</v>
      </c>
      <c r="AA69" s="90">
        <f ca="1">'Financial calcs'!AE534</f>
        <v>58533.03483734226</v>
      </c>
      <c r="AB69" s="90">
        <f ca="1">'Financial calcs'!AF534</f>
        <v>59196.831060154458</v>
      </c>
      <c r="AC69" s="90">
        <f ca="1">'Financial calcs'!AG534</f>
        <v>61984.650925579328</v>
      </c>
      <c r="AD69" s="90">
        <f ca="1">'Financial calcs'!AH534</f>
        <v>63045.636612050621</v>
      </c>
      <c r="AE69" s="90">
        <f ca="1">'Financial calcs'!AI534</f>
        <v>58738.247421368949</v>
      </c>
      <c r="AF69" s="90">
        <f ca="1">'Financial calcs'!AJ534</f>
        <v>54690.706571827679</v>
      </c>
      <c r="AG69" s="90">
        <f ca="1">'Financial calcs'!AK534</f>
        <v>87747.93014980646</v>
      </c>
      <c r="AH69" s="90">
        <f ca="1">'Financial calcs'!AL534</f>
        <v>70071.646960060767</v>
      </c>
      <c r="AI69" s="90">
        <f ca="1">'Financial calcs'!AM534</f>
        <v>72329.452017626536</v>
      </c>
      <c r="AJ69" s="90">
        <f ca="1">'Financial calcs'!AN534</f>
        <v>72267.934150802132</v>
      </c>
      <c r="AK69" s="90">
        <f ca="1">'Financial calcs'!AO534</f>
        <v>74589.55167210105</v>
      </c>
      <c r="AL69" s="90">
        <f ca="1">'Financial calcs'!AP534</f>
        <v>74930.836413694924</v>
      </c>
      <c r="AM69" s="90">
        <f ca="1">'Financial calcs'!AQ534</f>
        <v>76906.153817937433</v>
      </c>
      <c r="AN69" s="90">
        <f ca="1">'Financial calcs'!AR534</f>
        <v>76826.602751084618</v>
      </c>
      <c r="AO69" s="90">
        <f ca="1">'Financial calcs'!AS534</f>
        <v>79280.671017419707</v>
      </c>
      <c r="AP69" s="90">
        <f ca="1">'Financial calcs'!AT534</f>
        <v>79191.76383660156</v>
      </c>
      <c r="AQ69" s="90">
        <f ca="1">'Financial calcs'!AU534</f>
        <v>81736.57036629229</v>
      </c>
      <c r="AR69" s="90">
        <f ca="1">'Financial calcs'!AV534</f>
        <v>0</v>
      </c>
      <c r="AS69" s="90">
        <f ca="1">'Financial calcs'!AW534</f>
        <v>0</v>
      </c>
      <c r="AT69" s="90">
        <f ca="1">'Financial calcs'!AX534</f>
        <v>0</v>
      </c>
      <c r="AU69" s="90">
        <f ca="1">'Financial calcs'!AY534</f>
        <v>0</v>
      </c>
      <c r="AV69" s="90">
        <f ca="1">'Financial calcs'!AZ534</f>
        <v>0</v>
      </c>
      <c r="AW69" s="90">
        <f ca="1">'Financial calcs'!BA534</f>
        <v>0</v>
      </c>
      <c r="AX69" s="90">
        <f ca="1">'Financial calcs'!BB534</f>
        <v>0</v>
      </c>
      <c r="AY69" s="90">
        <f ca="1">'Financial calcs'!BC534</f>
        <v>0</v>
      </c>
      <c r="AZ69" s="90">
        <f ca="1">'Financial calcs'!BD534</f>
        <v>0</v>
      </c>
      <c r="BA69" s="90">
        <f ca="1">'Financial calcs'!BE534</f>
        <v>0</v>
      </c>
      <c r="BB69" s="90">
        <f ca="1">'Financial calcs'!BF534</f>
        <v>0</v>
      </c>
      <c r="BC69" s="90">
        <f ca="1">'Financial calcs'!BG534</f>
        <v>0</v>
      </c>
      <c r="BD69" s="90">
        <f ca="1">'Financial calcs'!BH534</f>
        <v>0</v>
      </c>
      <c r="BE69" s="90">
        <f ca="1">'Financial calcs'!BI534</f>
        <v>0</v>
      </c>
      <c r="BF69" s="90">
        <f ca="1">'Financial calcs'!BJ534</f>
        <v>0</v>
      </c>
      <c r="BG69" s="90">
        <f ca="1">'Financial calcs'!BK534</f>
        <v>0</v>
      </c>
      <c r="BH69" s="90">
        <f ca="1">'Financial calcs'!BL534</f>
        <v>0</v>
      </c>
      <c r="BI69" s="90">
        <f ca="1">'Financial calcs'!BM534</f>
        <v>0</v>
      </c>
      <c r="BJ69" s="90">
        <f ca="1">'Financial calcs'!BN534</f>
        <v>0</v>
      </c>
      <c r="BK69" s="90">
        <f ca="1">'Financial calcs'!BO534</f>
        <v>0</v>
      </c>
      <c r="BL69" s="90">
        <f ca="1">'Financial calcs'!BP534</f>
        <v>0</v>
      </c>
      <c r="BM69" s="90">
        <f ca="1">'Financial calcs'!BQ534</f>
        <v>0</v>
      </c>
      <c r="BN69" s="90">
        <f ca="1">'Financial calcs'!BR534</f>
        <v>0</v>
      </c>
      <c r="BO69" s="90">
        <f ca="1">'Financial calcs'!BS534</f>
        <v>0</v>
      </c>
      <c r="BP69" s="90">
        <f ca="1">'Financial calcs'!BT534</f>
        <v>0</v>
      </c>
      <c r="BQ69" s="90">
        <f ca="1">'Financial calcs'!BU534</f>
        <v>0</v>
      </c>
      <c r="BR69" s="90">
        <f ca="1">'Financial calcs'!BV534</f>
        <v>0</v>
      </c>
      <c r="BS69" s="90">
        <f ca="1">'Financial calcs'!BW534</f>
        <v>0</v>
      </c>
      <c r="BT69" s="90">
        <f ca="1">'Financial calcs'!BX534</f>
        <v>0</v>
      </c>
      <c r="BU69" s="90">
        <f ca="1">'Financial calcs'!BY534</f>
        <v>0</v>
      </c>
      <c r="BV69" s="90">
        <f ca="1">'Financial calcs'!BZ534</f>
        <v>0</v>
      </c>
      <c r="BW69" s="90">
        <f ca="1">'Financial calcs'!CA534</f>
        <v>0</v>
      </c>
      <c r="BX69" s="90">
        <f ca="1">'Financial calcs'!CB534</f>
        <v>0</v>
      </c>
      <c r="BY69" s="90">
        <f ca="1">'Financial calcs'!CC534</f>
        <v>0</v>
      </c>
      <c r="BZ69" s="90">
        <f ca="1">'Financial calcs'!CD534</f>
        <v>0</v>
      </c>
      <c r="CA69" s="90">
        <f ca="1">'Financial calcs'!CE534</f>
        <v>0</v>
      </c>
      <c r="CB69" s="90">
        <f ca="1">'Financial calcs'!CF534</f>
        <v>0</v>
      </c>
      <c r="CC69" s="90">
        <f ca="1">'Financial calcs'!CG534</f>
        <v>0</v>
      </c>
    </row>
    <row r="70" spans="1:81" x14ac:dyDescent="0.25">
      <c r="A70" s="66" t="str">
        <f>'Financial calcs'!E535</f>
        <v xml:space="preserve"> - Spare cash deposited in project bank (cannot release to equity)</v>
      </c>
      <c r="B70" s="90">
        <f ca="1">'Financial calcs'!F535</f>
        <v>0</v>
      </c>
      <c r="C70" s="90">
        <f ca="1">'Financial calcs'!G535</f>
        <v>3583.7965976810665</v>
      </c>
      <c r="D70" s="90">
        <f ca="1">'Financial calcs'!H535</f>
        <v>7257.8840078509238</v>
      </c>
      <c r="E70" s="90">
        <f ca="1">'Financial calcs'!I535</f>
        <v>7183.7836993185047</v>
      </c>
      <c r="F70" s="90">
        <f ca="1">'Financial calcs'!J535</f>
        <v>6482.6579530029849</v>
      </c>
      <c r="G70" s="90">
        <f ca="1">'Financial calcs'!K535</f>
        <v>6259.2206591759968</v>
      </c>
      <c r="H70" s="90">
        <f ca="1">'Financial calcs'!L535</f>
        <v>5407.9730877691327</v>
      </c>
      <c r="I70" s="90">
        <f ca="1">'Financial calcs'!M535</f>
        <v>5279.1838366249649</v>
      </c>
      <c r="J70" s="90">
        <f ca="1">'Financial calcs'!N535</f>
        <v>4398.9634228157665</v>
      </c>
      <c r="K70" s="90">
        <f ca="1">'Financial calcs'!O535</f>
        <v>4240.3448047208803</v>
      </c>
      <c r="L70" s="90">
        <f ca="1">'Financial calcs'!P535</f>
        <v>3329.4131779651943</v>
      </c>
      <c r="M70" s="90">
        <f ca="1">'Financial calcs'!Q535</f>
        <v>3139.1754309025273</v>
      </c>
      <c r="N70" s="90">
        <f ca="1">'Financial calcs'!R535</f>
        <v>2318.4788733241294</v>
      </c>
      <c r="O70" s="90">
        <f ca="1">'Financial calcs'!S535</f>
        <v>1971.9358946550783</v>
      </c>
      <c r="P70" s="90">
        <f ca="1">'Financial calcs'!T535</f>
        <v>993.94326330952754</v>
      </c>
      <c r="Q70" s="90">
        <f ca="1">'Financial calcs'!U535</f>
        <v>734.66198623279342</v>
      </c>
      <c r="R70" s="90">
        <f ca="1">'Financial calcs'!V535</f>
        <v>0</v>
      </c>
      <c r="S70" s="90">
        <f ca="1">'Financial calcs'!W535</f>
        <v>0</v>
      </c>
      <c r="T70" s="90">
        <f ca="1">'Financial calcs'!X535</f>
        <v>0</v>
      </c>
      <c r="U70" s="90">
        <f ca="1">'Financial calcs'!Y535</f>
        <v>0</v>
      </c>
      <c r="V70" s="90">
        <f ca="1">'Financial calcs'!Z535</f>
        <v>0</v>
      </c>
      <c r="W70" s="90">
        <f ca="1">'Financial calcs'!AA535</f>
        <v>0</v>
      </c>
      <c r="X70" s="90">
        <f ca="1">'Financial calcs'!AB535</f>
        <v>0</v>
      </c>
      <c r="Y70" s="90">
        <f ca="1">'Financial calcs'!AC535</f>
        <v>0</v>
      </c>
      <c r="Z70" s="90">
        <f ca="1">'Financial calcs'!AD535</f>
        <v>0</v>
      </c>
      <c r="AA70" s="90">
        <f ca="1">'Financial calcs'!AE535</f>
        <v>0</v>
      </c>
      <c r="AB70" s="90">
        <f ca="1">'Financial calcs'!AF535</f>
        <v>0</v>
      </c>
      <c r="AC70" s="90">
        <f ca="1">'Financial calcs'!AG535</f>
        <v>0</v>
      </c>
      <c r="AD70" s="90">
        <f ca="1">'Financial calcs'!AH535</f>
        <v>0</v>
      </c>
      <c r="AE70" s="90">
        <f ca="1">'Financial calcs'!AI535</f>
        <v>0</v>
      </c>
      <c r="AF70" s="90">
        <f ca="1">'Financial calcs'!AJ535</f>
        <v>0</v>
      </c>
      <c r="AG70" s="90">
        <f ca="1">'Financial calcs'!AK535</f>
        <v>5175.7042779774929</v>
      </c>
      <c r="AH70" s="90">
        <f ca="1">'Financial calcs'!AL535</f>
        <v>0</v>
      </c>
      <c r="AI70" s="90">
        <f ca="1">'Financial calcs'!AM535</f>
        <v>0</v>
      </c>
      <c r="AJ70" s="90">
        <f ca="1">'Financial calcs'!AN535</f>
        <v>0</v>
      </c>
      <c r="AK70" s="90">
        <f ca="1">'Financial calcs'!AO535</f>
        <v>0</v>
      </c>
      <c r="AL70" s="90">
        <f ca="1">'Financial calcs'!AP535</f>
        <v>0</v>
      </c>
      <c r="AM70" s="90">
        <f ca="1">'Financial calcs'!AQ535</f>
        <v>0</v>
      </c>
      <c r="AN70" s="90">
        <f ca="1">'Financial calcs'!AR535</f>
        <v>0</v>
      </c>
      <c r="AO70" s="90">
        <f ca="1">'Financial calcs'!AS535</f>
        <v>0</v>
      </c>
      <c r="AP70" s="90">
        <f ca="1">'Financial calcs'!AT535</f>
        <v>0</v>
      </c>
      <c r="AQ70" s="90">
        <f ca="1">'Financial calcs'!AU535</f>
        <v>0</v>
      </c>
      <c r="AR70" s="90">
        <f ca="1">'Financial calcs'!AV535</f>
        <v>0</v>
      </c>
      <c r="AS70" s="90">
        <f ca="1">'Financial calcs'!AW535</f>
        <v>0</v>
      </c>
      <c r="AT70" s="90">
        <f ca="1">'Financial calcs'!AX535</f>
        <v>0</v>
      </c>
      <c r="AU70" s="90">
        <f ca="1">'Financial calcs'!AY535</f>
        <v>0</v>
      </c>
      <c r="AV70" s="90">
        <f ca="1">'Financial calcs'!AZ535</f>
        <v>0</v>
      </c>
      <c r="AW70" s="90">
        <f ca="1">'Financial calcs'!BA535</f>
        <v>0</v>
      </c>
      <c r="AX70" s="90">
        <f ca="1">'Financial calcs'!BB535</f>
        <v>0</v>
      </c>
      <c r="AY70" s="90">
        <f ca="1">'Financial calcs'!BC535</f>
        <v>0</v>
      </c>
      <c r="AZ70" s="90">
        <f ca="1">'Financial calcs'!BD535</f>
        <v>0</v>
      </c>
      <c r="BA70" s="90">
        <f ca="1">'Financial calcs'!BE535</f>
        <v>0</v>
      </c>
      <c r="BB70" s="90">
        <f ca="1">'Financial calcs'!BF535</f>
        <v>0</v>
      </c>
      <c r="BC70" s="90">
        <f ca="1">'Financial calcs'!BG535</f>
        <v>0</v>
      </c>
      <c r="BD70" s="90">
        <f ca="1">'Financial calcs'!BH535</f>
        <v>0</v>
      </c>
      <c r="BE70" s="90">
        <f ca="1">'Financial calcs'!BI535</f>
        <v>0</v>
      </c>
      <c r="BF70" s="90">
        <f ca="1">'Financial calcs'!BJ535</f>
        <v>0</v>
      </c>
      <c r="BG70" s="90">
        <f ca="1">'Financial calcs'!BK535</f>
        <v>0</v>
      </c>
      <c r="BH70" s="90">
        <f ca="1">'Financial calcs'!BL535</f>
        <v>0</v>
      </c>
      <c r="BI70" s="90">
        <f ca="1">'Financial calcs'!BM535</f>
        <v>0</v>
      </c>
      <c r="BJ70" s="90">
        <f ca="1">'Financial calcs'!BN535</f>
        <v>0</v>
      </c>
      <c r="BK70" s="90">
        <f ca="1">'Financial calcs'!BO535</f>
        <v>0</v>
      </c>
      <c r="BL70" s="90">
        <f ca="1">'Financial calcs'!BP535</f>
        <v>0</v>
      </c>
      <c r="BM70" s="90">
        <f ca="1">'Financial calcs'!BQ535</f>
        <v>0</v>
      </c>
      <c r="BN70" s="90">
        <f ca="1">'Financial calcs'!BR535</f>
        <v>0</v>
      </c>
      <c r="BO70" s="90">
        <f ca="1">'Financial calcs'!BS535</f>
        <v>0</v>
      </c>
      <c r="BP70" s="90">
        <f ca="1">'Financial calcs'!BT535</f>
        <v>0</v>
      </c>
      <c r="BQ70" s="90">
        <f ca="1">'Financial calcs'!BU535</f>
        <v>0</v>
      </c>
      <c r="BR70" s="90">
        <f ca="1">'Financial calcs'!BV535</f>
        <v>0</v>
      </c>
      <c r="BS70" s="90">
        <f ca="1">'Financial calcs'!BW535</f>
        <v>0</v>
      </c>
      <c r="BT70" s="90">
        <f ca="1">'Financial calcs'!BX535</f>
        <v>0</v>
      </c>
      <c r="BU70" s="90">
        <f ca="1">'Financial calcs'!BY535</f>
        <v>0</v>
      </c>
      <c r="BV70" s="90">
        <f ca="1">'Financial calcs'!BZ535</f>
        <v>0</v>
      </c>
      <c r="BW70" s="90">
        <f ca="1">'Financial calcs'!CA535</f>
        <v>0</v>
      </c>
      <c r="BX70" s="90">
        <f ca="1">'Financial calcs'!CB535</f>
        <v>0</v>
      </c>
      <c r="BY70" s="90">
        <f ca="1">'Financial calcs'!CC535</f>
        <v>0</v>
      </c>
      <c r="BZ70" s="90">
        <f ca="1">'Financial calcs'!CD535</f>
        <v>0</v>
      </c>
      <c r="CA70" s="90">
        <f ca="1">'Financial calcs'!CE535</f>
        <v>0</v>
      </c>
      <c r="CB70" s="90">
        <f ca="1">'Financial calcs'!CF535</f>
        <v>0</v>
      </c>
      <c r="CC70" s="90">
        <f ca="1">'Financial calcs'!CG535</f>
        <v>0</v>
      </c>
    </row>
    <row r="72" spans="1:81" x14ac:dyDescent="0.25">
      <c r="A72" s="66" t="s">
        <v>754</v>
      </c>
      <c r="B72" s="66">
        <f t="shared" ref="B72:AG72" si="16">B55</f>
        <v>1</v>
      </c>
      <c r="C72" s="66">
        <f t="shared" si="16"/>
        <v>1</v>
      </c>
      <c r="D72" s="66">
        <f t="shared" si="16"/>
        <v>1</v>
      </c>
      <c r="E72" s="66">
        <f t="shared" si="16"/>
        <v>1</v>
      </c>
      <c r="F72" s="66">
        <f t="shared" si="16"/>
        <v>1</v>
      </c>
      <c r="G72" s="66">
        <f t="shared" si="16"/>
        <v>1</v>
      </c>
      <c r="H72" s="66">
        <f t="shared" si="16"/>
        <v>1</v>
      </c>
      <c r="I72" s="66">
        <f t="shared" si="16"/>
        <v>1</v>
      </c>
      <c r="J72" s="66">
        <f t="shared" si="16"/>
        <v>1</v>
      </c>
      <c r="K72" s="66">
        <f t="shared" si="16"/>
        <v>1</v>
      </c>
      <c r="L72" s="66">
        <f t="shared" si="16"/>
        <v>1</v>
      </c>
      <c r="M72" s="66">
        <f t="shared" si="16"/>
        <v>1</v>
      </c>
      <c r="N72" s="66">
        <f t="shared" si="16"/>
        <v>1</v>
      </c>
      <c r="O72" s="66">
        <f t="shared" si="16"/>
        <v>1</v>
      </c>
      <c r="P72" s="66">
        <f t="shared" si="16"/>
        <v>1</v>
      </c>
      <c r="Q72" s="66">
        <f t="shared" si="16"/>
        <v>1</v>
      </c>
      <c r="R72" s="66">
        <f t="shared" si="16"/>
        <v>1</v>
      </c>
      <c r="S72" s="66">
        <f t="shared" si="16"/>
        <v>1</v>
      </c>
      <c r="T72" s="66">
        <f t="shared" si="16"/>
        <v>1</v>
      </c>
      <c r="U72" s="66">
        <f t="shared" si="16"/>
        <v>1</v>
      </c>
      <c r="V72" s="66">
        <f t="shared" si="16"/>
        <v>1</v>
      </c>
      <c r="W72" s="66">
        <f t="shared" si="16"/>
        <v>1</v>
      </c>
      <c r="X72" s="66">
        <f t="shared" si="16"/>
        <v>1</v>
      </c>
      <c r="Y72" s="66">
        <f t="shared" si="16"/>
        <v>1</v>
      </c>
      <c r="Z72" s="66">
        <f t="shared" si="16"/>
        <v>1</v>
      </c>
      <c r="AA72" s="66">
        <f t="shared" si="16"/>
        <v>1</v>
      </c>
      <c r="AB72" s="66">
        <f t="shared" si="16"/>
        <v>1</v>
      </c>
      <c r="AC72" s="66">
        <f t="shared" si="16"/>
        <v>1</v>
      </c>
      <c r="AD72" s="66">
        <f t="shared" si="16"/>
        <v>1</v>
      </c>
      <c r="AE72" s="66">
        <f t="shared" si="16"/>
        <v>1</v>
      </c>
      <c r="AF72" s="66">
        <f t="shared" si="16"/>
        <v>1</v>
      </c>
      <c r="AG72" s="66">
        <f t="shared" si="16"/>
        <v>1</v>
      </c>
      <c r="AH72" s="66">
        <f t="shared" ref="AH72:BM73" si="17">AH55</f>
        <v>1</v>
      </c>
      <c r="AI72" s="66">
        <f t="shared" si="17"/>
        <v>1</v>
      </c>
      <c r="AJ72" s="66">
        <f t="shared" si="17"/>
        <v>1</v>
      </c>
      <c r="AK72" s="66">
        <f t="shared" si="17"/>
        <v>1</v>
      </c>
      <c r="AL72" s="66">
        <f t="shared" si="17"/>
        <v>1</v>
      </c>
      <c r="AM72" s="66">
        <f t="shared" si="17"/>
        <v>1</v>
      </c>
      <c r="AN72" s="66">
        <f t="shared" si="17"/>
        <v>1</v>
      </c>
      <c r="AO72" s="66">
        <f t="shared" si="17"/>
        <v>1</v>
      </c>
      <c r="AP72" s="66">
        <f t="shared" si="17"/>
        <v>1</v>
      </c>
      <c r="AQ72" s="66">
        <f t="shared" si="17"/>
        <v>1</v>
      </c>
      <c r="AR72" s="66">
        <f t="shared" si="17"/>
        <v>1</v>
      </c>
      <c r="AS72" s="66">
        <f t="shared" si="17"/>
        <v>1</v>
      </c>
      <c r="AT72" s="66">
        <f t="shared" si="17"/>
        <v>0</v>
      </c>
      <c r="AU72" s="66">
        <f t="shared" si="17"/>
        <v>0</v>
      </c>
      <c r="AV72" s="66">
        <f t="shared" si="17"/>
        <v>0</v>
      </c>
      <c r="AW72" s="66">
        <f t="shared" si="17"/>
        <v>0</v>
      </c>
      <c r="AX72" s="66">
        <f t="shared" si="17"/>
        <v>0</v>
      </c>
      <c r="AY72" s="66">
        <f t="shared" si="17"/>
        <v>0</v>
      </c>
      <c r="AZ72" s="66">
        <f t="shared" si="17"/>
        <v>0</v>
      </c>
      <c r="BA72" s="66">
        <f t="shared" si="17"/>
        <v>0</v>
      </c>
      <c r="BB72" s="66">
        <f t="shared" si="17"/>
        <v>0</v>
      </c>
      <c r="BC72" s="66">
        <f t="shared" si="17"/>
        <v>0</v>
      </c>
      <c r="BD72" s="66">
        <f t="shared" si="17"/>
        <v>0</v>
      </c>
      <c r="BE72" s="66">
        <f t="shared" si="17"/>
        <v>0</v>
      </c>
      <c r="BF72" s="66">
        <f t="shared" si="17"/>
        <v>0</v>
      </c>
      <c r="BG72" s="66">
        <f t="shared" si="17"/>
        <v>0</v>
      </c>
      <c r="BH72" s="66">
        <f t="shared" si="17"/>
        <v>0</v>
      </c>
      <c r="BI72" s="66">
        <f t="shared" si="17"/>
        <v>0</v>
      </c>
      <c r="BJ72" s="66">
        <f t="shared" si="17"/>
        <v>0</v>
      </c>
      <c r="BK72" s="66">
        <f t="shared" si="17"/>
        <v>0</v>
      </c>
      <c r="BL72" s="66">
        <f t="shared" si="17"/>
        <v>0</v>
      </c>
      <c r="BM72" s="66">
        <f t="shared" si="17"/>
        <v>0</v>
      </c>
      <c r="BN72" s="66">
        <f t="shared" ref="BN72:CC73" si="18">BN55</f>
        <v>0</v>
      </c>
      <c r="BO72" s="66">
        <f t="shared" si="18"/>
        <v>0</v>
      </c>
      <c r="BP72" s="66">
        <f t="shared" si="18"/>
        <v>0</v>
      </c>
      <c r="BQ72" s="66">
        <f t="shared" si="18"/>
        <v>0</v>
      </c>
      <c r="BR72" s="66">
        <f t="shared" si="18"/>
        <v>0</v>
      </c>
      <c r="BS72" s="66">
        <f t="shared" si="18"/>
        <v>0</v>
      </c>
      <c r="BT72" s="66">
        <f t="shared" si="18"/>
        <v>0</v>
      </c>
      <c r="BU72" s="66">
        <f t="shared" si="18"/>
        <v>0</v>
      </c>
      <c r="BV72" s="66">
        <f t="shared" si="18"/>
        <v>0</v>
      </c>
      <c r="BW72" s="66">
        <f t="shared" si="18"/>
        <v>0</v>
      </c>
      <c r="BX72" s="66">
        <f t="shared" si="18"/>
        <v>0</v>
      </c>
      <c r="BY72" s="66">
        <f t="shared" si="18"/>
        <v>0</v>
      </c>
      <c r="BZ72" s="66">
        <f t="shared" si="18"/>
        <v>0</v>
      </c>
      <c r="CA72" s="66">
        <f t="shared" si="18"/>
        <v>0</v>
      </c>
      <c r="CB72" s="66">
        <f t="shared" si="18"/>
        <v>0</v>
      </c>
      <c r="CC72" s="66">
        <f t="shared" si="18"/>
        <v>0</v>
      </c>
    </row>
    <row r="73" spans="1:81" x14ac:dyDescent="0.25">
      <c r="A73" s="79" t="s">
        <v>782</v>
      </c>
      <c r="B73" s="79">
        <f t="shared" ref="B73:BL73" si="19">B56</f>
        <v>41820</v>
      </c>
      <c r="C73" s="79">
        <f t="shared" si="19"/>
        <v>42004</v>
      </c>
      <c r="D73" s="79">
        <f t="shared" si="19"/>
        <v>42185</v>
      </c>
      <c r="E73" s="79">
        <f t="shared" si="19"/>
        <v>42369</v>
      </c>
      <c r="F73" s="79">
        <f t="shared" si="19"/>
        <v>42551</v>
      </c>
      <c r="G73" s="79">
        <f t="shared" si="19"/>
        <v>42735</v>
      </c>
      <c r="H73" s="79">
        <f t="shared" si="19"/>
        <v>42916</v>
      </c>
      <c r="I73" s="79">
        <f t="shared" si="19"/>
        <v>43100</v>
      </c>
      <c r="J73" s="79">
        <f t="shared" si="19"/>
        <v>43281</v>
      </c>
      <c r="K73" s="79">
        <f t="shared" si="19"/>
        <v>43465</v>
      </c>
      <c r="L73" s="79">
        <f t="shared" si="19"/>
        <v>43646</v>
      </c>
      <c r="M73" s="79">
        <f t="shared" si="19"/>
        <v>43830</v>
      </c>
      <c r="N73" s="79">
        <f t="shared" si="19"/>
        <v>44012</v>
      </c>
      <c r="O73" s="79">
        <f t="shared" si="19"/>
        <v>44196</v>
      </c>
      <c r="P73" s="79">
        <f t="shared" si="19"/>
        <v>44377</v>
      </c>
      <c r="Q73" s="79">
        <f t="shared" si="19"/>
        <v>44561</v>
      </c>
      <c r="R73" s="79">
        <f t="shared" si="19"/>
        <v>44742</v>
      </c>
      <c r="S73" s="79">
        <f t="shared" si="19"/>
        <v>44926</v>
      </c>
      <c r="T73" s="79">
        <f t="shared" si="19"/>
        <v>45107</v>
      </c>
      <c r="U73" s="79">
        <f t="shared" si="19"/>
        <v>45291</v>
      </c>
      <c r="V73" s="79">
        <f t="shared" si="19"/>
        <v>45473</v>
      </c>
      <c r="W73" s="79">
        <f t="shared" si="19"/>
        <v>45657</v>
      </c>
      <c r="X73" s="79">
        <f t="shared" si="19"/>
        <v>45838</v>
      </c>
      <c r="Y73" s="79">
        <f t="shared" si="19"/>
        <v>46022</v>
      </c>
      <c r="Z73" s="79">
        <f t="shared" si="19"/>
        <v>46203</v>
      </c>
      <c r="AA73" s="79">
        <f t="shared" si="19"/>
        <v>46387</v>
      </c>
      <c r="AB73" s="79">
        <f t="shared" si="19"/>
        <v>46568</v>
      </c>
      <c r="AC73" s="79">
        <f t="shared" si="19"/>
        <v>46752</v>
      </c>
      <c r="AD73" s="79">
        <f t="shared" si="19"/>
        <v>46934</v>
      </c>
      <c r="AE73" s="79">
        <f t="shared" si="19"/>
        <v>47118</v>
      </c>
      <c r="AF73" s="79">
        <f t="shared" si="19"/>
        <v>47299</v>
      </c>
      <c r="AG73" s="79">
        <f t="shared" si="19"/>
        <v>47483</v>
      </c>
      <c r="AH73" s="79">
        <f t="shared" si="19"/>
        <v>47664</v>
      </c>
      <c r="AI73" s="79">
        <f t="shared" si="19"/>
        <v>47848</v>
      </c>
      <c r="AJ73" s="79">
        <f t="shared" si="19"/>
        <v>48029</v>
      </c>
      <c r="AK73" s="79">
        <f t="shared" si="19"/>
        <v>48213</v>
      </c>
      <c r="AL73" s="79">
        <f t="shared" si="19"/>
        <v>48395</v>
      </c>
      <c r="AM73" s="79">
        <f t="shared" si="19"/>
        <v>48579</v>
      </c>
      <c r="AN73" s="79">
        <f t="shared" si="19"/>
        <v>48760</v>
      </c>
      <c r="AO73" s="79">
        <f t="shared" si="19"/>
        <v>48944</v>
      </c>
      <c r="AP73" s="79">
        <f t="shared" si="19"/>
        <v>49125</v>
      </c>
      <c r="AQ73" s="79">
        <f t="shared" si="19"/>
        <v>49309</v>
      </c>
      <c r="AR73" s="79">
        <f t="shared" si="19"/>
        <v>49490</v>
      </c>
      <c r="AS73" s="79">
        <f t="shared" si="19"/>
        <v>49674</v>
      </c>
      <c r="AT73" s="79" t="str">
        <f t="shared" si="19"/>
        <v/>
      </c>
      <c r="AU73" s="79" t="str">
        <f t="shared" si="19"/>
        <v/>
      </c>
      <c r="AV73" s="79" t="str">
        <f t="shared" si="19"/>
        <v/>
      </c>
      <c r="AW73" s="79" t="str">
        <f t="shared" si="19"/>
        <v/>
      </c>
      <c r="AX73" s="79" t="str">
        <f t="shared" si="19"/>
        <v/>
      </c>
      <c r="AY73" s="79" t="str">
        <f t="shared" si="19"/>
        <v/>
      </c>
      <c r="AZ73" s="79" t="str">
        <f t="shared" si="19"/>
        <v/>
      </c>
      <c r="BA73" s="79" t="str">
        <f t="shared" si="19"/>
        <v/>
      </c>
      <c r="BB73" s="79" t="str">
        <f t="shared" si="19"/>
        <v/>
      </c>
      <c r="BC73" s="79" t="str">
        <f t="shared" si="19"/>
        <v/>
      </c>
      <c r="BD73" s="79" t="str">
        <f t="shared" si="19"/>
        <v/>
      </c>
      <c r="BE73" s="79" t="str">
        <f t="shared" si="19"/>
        <v/>
      </c>
      <c r="BF73" s="79" t="str">
        <f t="shared" si="19"/>
        <v/>
      </c>
      <c r="BG73" s="79" t="str">
        <f t="shared" si="19"/>
        <v/>
      </c>
      <c r="BH73" s="79" t="str">
        <f t="shared" si="19"/>
        <v/>
      </c>
      <c r="BI73" s="79" t="str">
        <f t="shared" si="19"/>
        <v/>
      </c>
      <c r="BJ73" s="79" t="str">
        <f t="shared" si="19"/>
        <v/>
      </c>
      <c r="BK73" s="79" t="str">
        <f t="shared" si="19"/>
        <v/>
      </c>
      <c r="BL73" s="79" t="str">
        <f t="shared" si="19"/>
        <v/>
      </c>
      <c r="BM73" s="79" t="str">
        <f t="shared" si="17"/>
        <v/>
      </c>
      <c r="BN73" s="79" t="str">
        <f t="shared" ref="BN73:CB73" si="20">BN56</f>
        <v/>
      </c>
      <c r="BO73" s="79" t="str">
        <f t="shared" si="20"/>
        <v/>
      </c>
      <c r="BP73" s="79" t="str">
        <f t="shared" si="20"/>
        <v/>
      </c>
      <c r="BQ73" s="79" t="str">
        <f t="shared" si="20"/>
        <v/>
      </c>
      <c r="BR73" s="79" t="str">
        <f t="shared" si="20"/>
        <v/>
      </c>
      <c r="BS73" s="79" t="str">
        <f t="shared" si="20"/>
        <v/>
      </c>
      <c r="BT73" s="79" t="str">
        <f t="shared" si="20"/>
        <v/>
      </c>
      <c r="BU73" s="79" t="str">
        <f t="shared" si="20"/>
        <v/>
      </c>
      <c r="BV73" s="79" t="str">
        <f t="shared" si="20"/>
        <v/>
      </c>
      <c r="BW73" s="79" t="str">
        <f t="shared" si="20"/>
        <v/>
      </c>
      <c r="BX73" s="79" t="str">
        <f t="shared" si="20"/>
        <v/>
      </c>
      <c r="BY73" s="79" t="str">
        <f t="shared" si="20"/>
        <v/>
      </c>
      <c r="BZ73" s="79" t="str">
        <f t="shared" si="20"/>
        <v/>
      </c>
      <c r="CA73" s="79" t="str">
        <f t="shared" si="20"/>
        <v/>
      </c>
      <c r="CB73" s="79" t="str">
        <f t="shared" si="20"/>
        <v/>
      </c>
      <c r="CC73" s="79" t="str">
        <f t="shared" si="18"/>
        <v/>
      </c>
    </row>
    <row r="74" spans="1:81" x14ac:dyDescent="0.25">
      <c r="A74" s="66" t="str">
        <f>'Financial calcs'!E539</f>
        <v xml:space="preserve"> - Cash inflows from electricity sales, support tariffs and 'Other Revenue'</v>
      </c>
      <c r="B74" s="90">
        <f ca="1">'Financial calcs'!F539</f>
        <v>0</v>
      </c>
      <c r="C74" s="90">
        <f ca="1">'Financial calcs'!G539</f>
        <v>0</v>
      </c>
      <c r="D74" s="90">
        <f ca="1">'Financial calcs'!H539</f>
        <v>57489.195205479453</v>
      </c>
      <c r="E74" s="90">
        <f ca="1">'Financial calcs'!I539</f>
        <v>59163.561643835601</v>
      </c>
      <c r="F74" s="90">
        <f ca="1">'Financial calcs'!J539</f>
        <v>59256.026914780887</v>
      </c>
      <c r="G74" s="90">
        <f ca="1">'Financial calcs'!K539</f>
        <v>60642.650684931497</v>
      </c>
      <c r="H74" s="90">
        <f ca="1">'Financial calcs'!L539</f>
        <v>60403.705458047938</v>
      </c>
      <c r="I74" s="90">
        <f ca="1">'Financial calcs'!M539</f>
        <v>62158.716952054776</v>
      </c>
      <c r="J74" s="90">
        <f ca="1">'Financial calcs'!N539</f>
        <v>97049.878513127391</v>
      </c>
      <c r="K74" s="90">
        <f ca="1">'Financial calcs'!O539</f>
        <v>99869.633542904514</v>
      </c>
      <c r="L74" s="90">
        <f ca="1">'Financial calcs'!P539</f>
        <v>99476.125475955574</v>
      </c>
      <c r="M74" s="90">
        <f ca="1">'Financial calcs'!Q539</f>
        <v>102366.37438147712</v>
      </c>
      <c r="N74" s="90">
        <f ca="1">'Financial calcs'!R539</f>
        <v>102526.36026264924</v>
      </c>
      <c r="O74" s="90">
        <f ca="1">'Financial calcs'!S539</f>
        <v>104925.53374101405</v>
      </c>
      <c r="P74" s="90">
        <f ca="1">'Financial calcs'!T539</f>
        <v>104512.10432817582</v>
      </c>
      <c r="Q74" s="90">
        <f ca="1">'Financial calcs'!U539</f>
        <v>107548.67208453937</v>
      </c>
      <c r="R74" s="90">
        <f ca="1">'Financial calcs'!V539</f>
        <v>107124.9069363802</v>
      </c>
      <c r="S74" s="90">
        <f ca="1">'Financial calcs'!W539</f>
        <v>110237.38888665283</v>
      </c>
      <c r="T74" s="90">
        <f ca="1">'Financial calcs'!X539</f>
        <v>109803.02960978968</v>
      </c>
      <c r="U74" s="90">
        <f ca="1">'Financial calcs'!Y539</f>
        <v>112993.32360881915</v>
      </c>
      <c r="V74" s="90">
        <f ca="1">'Financial calcs'!Z539</f>
        <v>113169.91808677497</v>
      </c>
      <c r="W74" s="90">
        <f ca="1">'Financial calcs'!AA539</f>
        <v>115818.15669903961</v>
      </c>
      <c r="X74" s="90">
        <f ca="1">'Financial calcs'!AB539</f>
        <v>115361.80798378529</v>
      </c>
      <c r="Y74" s="90">
        <f ca="1">'Financial calcs'!AC539</f>
        <v>118713.61061651559</v>
      </c>
      <c r="Z74" s="90">
        <f ca="1">'Financial calcs'!AD539</f>
        <v>118245.85318337991</v>
      </c>
      <c r="AA74" s="90">
        <f ca="1">'Financial calcs'!AE539</f>
        <v>121681.45088192847</v>
      </c>
      <c r="AB74" s="90">
        <f ca="1">'Financial calcs'!AF539</f>
        <v>121201.99951296439</v>
      </c>
      <c r="AC74" s="90">
        <f ca="1">'Financial calcs'!AG539</f>
        <v>124723.48715397668</v>
      </c>
      <c r="AD74" s="90">
        <f ca="1">'Financial calcs'!AH539</f>
        <v>124918.4144151575</v>
      </c>
      <c r="AE74" s="90">
        <f ca="1">'Financial calcs'!AI539</f>
        <v>127841.57433282609</v>
      </c>
      <c r="AF74" s="90">
        <f ca="1">'Financial calcs'!AJ539</f>
        <v>127337.85073830819</v>
      </c>
      <c r="AG74" s="90">
        <f ca="1">'Financial calcs'!AK539</f>
        <v>131037.61369114673</v>
      </c>
      <c r="AH74" s="90">
        <f ca="1">'Financial calcs'!AL539</f>
        <v>130521.29700676589</v>
      </c>
      <c r="AI74" s="90">
        <f ca="1">'Financial calcs'!AM539</f>
        <v>134313.5540334254</v>
      </c>
      <c r="AJ74" s="90">
        <f ca="1">'Financial calcs'!AN539</f>
        <v>133784.32943193504</v>
      </c>
      <c r="AK74" s="90">
        <f ca="1">'Financial calcs'!AO539</f>
        <v>137671.392884261</v>
      </c>
      <c r="AL74" s="90">
        <f ca="1">'Financial calcs'!AP539</f>
        <v>137886.5561078866</v>
      </c>
      <c r="AM74" s="90">
        <f ca="1">'Financial calcs'!AQ539</f>
        <v>141113.17770636751</v>
      </c>
      <c r="AN74" s="90">
        <f ca="1">'Financial calcs'!AR539</f>
        <v>140557.1611094267</v>
      </c>
      <c r="AO74" s="90">
        <f ca="1">'Financial calcs'!AS539</f>
        <v>144641.00714902667</v>
      </c>
      <c r="AP74" s="90">
        <f ca="1">'Financial calcs'!AT539</f>
        <v>144071.09013716236</v>
      </c>
      <c r="AQ74" s="90">
        <f ca="1">'Financial calcs'!AU539</f>
        <v>148289.74636769804</v>
      </c>
      <c r="AR74" s="90">
        <f ca="1">'Financial calcs'!AV539</f>
        <v>0</v>
      </c>
      <c r="AS74" s="90">
        <f ca="1">'Financial calcs'!AW539</f>
        <v>0</v>
      </c>
      <c r="AT74" s="90">
        <f ca="1">'Financial calcs'!AX539</f>
        <v>0</v>
      </c>
      <c r="AU74" s="90">
        <f ca="1">'Financial calcs'!AY539</f>
        <v>0</v>
      </c>
      <c r="AV74" s="90">
        <f ca="1">'Financial calcs'!AZ539</f>
        <v>0</v>
      </c>
      <c r="AW74" s="90">
        <f ca="1">'Financial calcs'!BA539</f>
        <v>0</v>
      </c>
      <c r="AX74" s="90">
        <f ca="1">'Financial calcs'!BB539</f>
        <v>0</v>
      </c>
      <c r="AY74" s="90">
        <f ca="1">'Financial calcs'!BC539</f>
        <v>0</v>
      </c>
      <c r="AZ74" s="90">
        <f ca="1">'Financial calcs'!BD539</f>
        <v>0</v>
      </c>
      <c r="BA74" s="90">
        <f ca="1">'Financial calcs'!BE539</f>
        <v>0</v>
      </c>
      <c r="BB74" s="90">
        <f ca="1">'Financial calcs'!BF539</f>
        <v>0</v>
      </c>
      <c r="BC74" s="90">
        <f ca="1">'Financial calcs'!BG539</f>
        <v>0</v>
      </c>
      <c r="BD74" s="90">
        <f ca="1">'Financial calcs'!BH539</f>
        <v>0</v>
      </c>
      <c r="BE74" s="90">
        <f ca="1">'Financial calcs'!BI539</f>
        <v>0</v>
      </c>
      <c r="BF74" s="90">
        <f ca="1">'Financial calcs'!BJ539</f>
        <v>0</v>
      </c>
      <c r="BG74" s="90">
        <f ca="1">'Financial calcs'!BK539</f>
        <v>0</v>
      </c>
      <c r="BH74" s="90">
        <f ca="1">'Financial calcs'!BL539</f>
        <v>0</v>
      </c>
      <c r="BI74" s="90">
        <f ca="1">'Financial calcs'!BM539</f>
        <v>0</v>
      </c>
      <c r="BJ74" s="90">
        <f ca="1">'Financial calcs'!BN539</f>
        <v>0</v>
      </c>
      <c r="BK74" s="90">
        <f ca="1">'Financial calcs'!BO539</f>
        <v>0</v>
      </c>
      <c r="BL74" s="90">
        <f ca="1">'Financial calcs'!BP539</f>
        <v>0</v>
      </c>
      <c r="BM74" s="90">
        <f ca="1">'Financial calcs'!BQ539</f>
        <v>0</v>
      </c>
      <c r="BN74" s="90">
        <f ca="1">'Financial calcs'!BR539</f>
        <v>0</v>
      </c>
      <c r="BO74" s="90">
        <f ca="1">'Financial calcs'!BS539</f>
        <v>0</v>
      </c>
      <c r="BP74" s="90">
        <f ca="1">'Financial calcs'!BT539</f>
        <v>0</v>
      </c>
      <c r="BQ74" s="90">
        <f ca="1">'Financial calcs'!BU539</f>
        <v>0</v>
      </c>
      <c r="BR74" s="90">
        <f ca="1">'Financial calcs'!BV539</f>
        <v>0</v>
      </c>
      <c r="BS74" s="90">
        <f ca="1">'Financial calcs'!BW539</f>
        <v>0</v>
      </c>
      <c r="BT74" s="90">
        <f ca="1">'Financial calcs'!BX539</f>
        <v>0</v>
      </c>
      <c r="BU74" s="90">
        <f ca="1">'Financial calcs'!BY539</f>
        <v>0</v>
      </c>
      <c r="BV74" s="90">
        <f ca="1">'Financial calcs'!BZ539</f>
        <v>0</v>
      </c>
      <c r="BW74" s="90">
        <f ca="1">'Financial calcs'!CA539</f>
        <v>0</v>
      </c>
      <c r="BX74" s="90">
        <f ca="1">'Financial calcs'!CB539</f>
        <v>0</v>
      </c>
      <c r="BY74" s="90">
        <f ca="1">'Financial calcs'!CC539</f>
        <v>0</v>
      </c>
      <c r="BZ74" s="90">
        <f ca="1">'Financial calcs'!CD539</f>
        <v>0</v>
      </c>
      <c r="CA74" s="90">
        <f ca="1">'Financial calcs'!CE539</f>
        <v>0</v>
      </c>
      <c r="CB74" s="90">
        <f ca="1">'Financial calcs'!CF539</f>
        <v>0</v>
      </c>
      <c r="CC74" s="90">
        <f ca="1">'Financial calcs'!CG539</f>
        <v>0</v>
      </c>
    </row>
    <row r="75" spans="1:81" x14ac:dyDescent="0.25">
      <c r="A75" s="66" t="str">
        <f>'Financial calcs'!E540</f>
        <v xml:space="preserve"> - Cash inflows from Revenue Delay Account</v>
      </c>
      <c r="B75" s="90">
        <f>'Financial calcs'!F540</f>
        <v>0</v>
      </c>
      <c r="C75" s="90">
        <f>'Financial calcs'!G540</f>
        <v>0</v>
      </c>
      <c r="D75" s="90">
        <f>'Financial calcs'!H540</f>
        <v>0</v>
      </c>
      <c r="E75" s="90">
        <f>'Financial calcs'!I540</f>
        <v>0</v>
      </c>
      <c r="F75" s="90">
        <f>'Financial calcs'!J540</f>
        <v>0</v>
      </c>
      <c r="G75" s="90">
        <f>'Financial calcs'!K540</f>
        <v>0</v>
      </c>
      <c r="H75" s="90">
        <f>'Financial calcs'!L540</f>
        <v>0</v>
      </c>
      <c r="I75" s="90">
        <f>'Financial calcs'!M540</f>
        <v>0</v>
      </c>
      <c r="J75" s="90">
        <f>'Financial calcs'!N540</f>
        <v>0</v>
      </c>
      <c r="K75" s="90">
        <f>'Financial calcs'!O540</f>
        <v>0</v>
      </c>
      <c r="L75" s="90">
        <f>'Financial calcs'!P540</f>
        <v>0</v>
      </c>
      <c r="M75" s="90">
        <f>'Financial calcs'!Q540</f>
        <v>0</v>
      </c>
      <c r="N75" s="90">
        <f>'Financial calcs'!R540</f>
        <v>0</v>
      </c>
      <c r="O75" s="90">
        <f>'Financial calcs'!S540</f>
        <v>0</v>
      </c>
      <c r="P75" s="90">
        <f>'Financial calcs'!T540</f>
        <v>0</v>
      </c>
      <c r="Q75" s="90">
        <f>'Financial calcs'!U540</f>
        <v>0</v>
      </c>
      <c r="R75" s="90">
        <f>'Financial calcs'!V540</f>
        <v>0</v>
      </c>
      <c r="S75" s="90">
        <f>'Financial calcs'!W540</f>
        <v>0</v>
      </c>
      <c r="T75" s="90">
        <f>'Financial calcs'!X540</f>
        <v>0</v>
      </c>
      <c r="U75" s="90">
        <f>'Financial calcs'!Y540</f>
        <v>0</v>
      </c>
      <c r="V75" s="90">
        <f>'Financial calcs'!Z540</f>
        <v>0</v>
      </c>
      <c r="W75" s="90">
        <f>'Financial calcs'!AA540</f>
        <v>0</v>
      </c>
      <c r="X75" s="90">
        <f>'Financial calcs'!AB540</f>
        <v>0</v>
      </c>
      <c r="Y75" s="90">
        <f>'Financial calcs'!AC540</f>
        <v>0</v>
      </c>
      <c r="Z75" s="90">
        <f>'Financial calcs'!AD540</f>
        <v>0</v>
      </c>
      <c r="AA75" s="90">
        <f>'Financial calcs'!AE540</f>
        <v>0</v>
      </c>
      <c r="AB75" s="90">
        <f>'Financial calcs'!AF540</f>
        <v>0</v>
      </c>
      <c r="AC75" s="90">
        <f>'Financial calcs'!AG540</f>
        <v>0</v>
      </c>
      <c r="AD75" s="90">
        <f>'Financial calcs'!AH540</f>
        <v>0</v>
      </c>
      <c r="AE75" s="90">
        <f>'Financial calcs'!AI540</f>
        <v>0</v>
      </c>
      <c r="AF75" s="90">
        <f>'Financial calcs'!AJ540</f>
        <v>0</v>
      </c>
      <c r="AG75" s="90">
        <f>'Financial calcs'!AK540</f>
        <v>0</v>
      </c>
      <c r="AH75" s="90">
        <f>'Financial calcs'!AL540</f>
        <v>0</v>
      </c>
      <c r="AI75" s="90">
        <f>'Financial calcs'!AM540</f>
        <v>0</v>
      </c>
      <c r="AJ75" s="90">
        <f>'Financial calcs'!AN540</f>
        <v>0</v>
      </c>
      <c r="AK75" s="90">
        <f>'Financial calcs'!AO540</f>
        <v>0</v>
      </c>
      <c r="AL75" s="90">
        <f>'Financial calcs'!AP540</f>
        <v>0</v>
      </c>
      <c r="AM75" s="90">
        <f>'Financial calcs'!AQ540</f>
        <v>0</v>
      </c>
      <c r="AN75" s="90">
        <f>'Financial calcs'!AR540</f>
        <v>0</v>
      </c>
      <c r="AO75" s="90">
        <f>'Financial calcs'!AS540</f>
        <v>0</v>
      </c>
      <c r="AP75" s="90">
        <f>'Financial calcs'!AT540</f>
        <v>0</v>
      </c>
      <c r="AQ75" s="90">
        <f>'Financial calcs'!AU540</f>
        <v>0</v>
      </c>
      <c r="AR75" s="90">
        <f>'Financial calcs'!AV540</f>
        <v>0</v>
      </c>
      <c r="AS75" s="90">
        <f>'Financial calcs'!AW540</f>
        <v>0</v>
      </c>
      <c r="AT75" s="90">
        <f>'Financial calcs'!AX540</f>
        <v>0</v>
      </c>
      <c r="AU75" s="90">
        <f>'Financial calcs'!AY540</f>
        <v>0</v>
      </c>
      <c r="AV75" s="90">
        <f>'Financial calcs'!AZ540</f>
        <v>0</v>
      </c>
      <c r="AW75" s="90">
        <f>'Financial calcs'!BA540</f>
        <v>0</v>
      </c>
      <c r="AX75" s="90">
        <f>'Financial calcs'!BB540</f>
        <v>0</v>
      </c>
      <c r="AY75" s="90">
        <f>'Financial calcs'!BC540</f>
        <v>0</v>
      </c>
      <c r="AZ75" s="90">
        <f>'Financial calcs'!BD540</f>
        <v>0</v>
      </c>
      <c r="BA75" s="90">
        <f>'Financial calcs'!BE540</f>
        <v>0</v>
      </c>
      <c r="BB75" s="90">
        <f>'Financial calcs'!BF540</f>
        <v>0</v>
      </c>
      <c r="BC75" s="90">
        <f>'Financial calcs'!BG540</f>
        <v>0</v>
      </c>
      <c r="BD75" s="90">
        <f>'Financial calcs'!BH540</f>
        <v>0</v>
      </c>
      <c r="BE75" s="90">
        <f>'Financial calcs'!BI540</f>
        <v>0</v>
      </c>
      <c r="BF75" s="90">
        <f>'Financial calcs'!BJ540</f>
        <v>0</v>
      </c>
      <c r="BG75" s="90">
        <f>'Financial calcs'!BK540</f>
        <v>0</v>
      </c>
      <c r="BH75" s="90">
        <f>'Financial calcs'!BL540</f>
        <v>0</v>
      </c>
      <c r="BI75" s="90">
        <f>'Financial calcs'!BM540</f>
        <v>0</v>
      </c>
      <c r="BJ75" s="90">
        <f>'Financial calcs'!BN540</f>
        <v>0</v>
      </c>
      <c r="BK75" s="90">
        <f>'Financial calcs'!BO540</f>
        <v>0</v>
      </c>
      <c r="BL75" s="90">
        <f>'Financial calcs'!BP540</f>
        <v>0</v>
      </c>
      <c r="BM75" s="90">
        <f>'Financial calcs'!BQ540</f>
        <v>0</v>
      </c>
      <c r="BN75" s="90">
        <f>'Financial calcs'!BR540</f>
        <v>0</v>
      </c>
      <c r="BO75" s="90">
        <f>'Financial calcs'!BS540</f>
        <v>0</v>
      </c>
      <c r="BP75" s="90">
        <f>'Financial calcs'!BT540</f>
        <v>0</v>
      </c>
      <c r="BQ75" s="90">
        <f>'Financial calcs'!BU540</f>
        <v>0</v>
      </c>
      <c r="BR75" s="90">
        <f>'Financial calcs'!BV540</f>
        <v>0</v>
      </c>
      <c r="BS75" s="90">
        <f>'Financial calcs'!BW540</f>
        <v>0</v>
      </c>
      <c r="BT75" s="90">
        <f>'Financial calcs'!BX540</f>
        <v>0</v>
      </c>
      <c r="BU75" s="90">
        <f>'Financial calcs'!BY540</f>
        <v>0</v>
      </c>
      <c r="BV75" s="90">
        <f>'Financial calcs'!BZ540</f>
        <v>0</v>
      </c>
      <c r="BW75" s="90">
        <f>'Financial calcs'!CA540</f>
        <v>0</v>
      </c>
      <c r="BX75" s="90">
        <f>'Financial calcs'!CB540</f>
        <v>0</v>
      </c>
      <c r="BY75" s="90">
        <f>'Financial calcs'!CC540</f>
        <v>0</v>
      </c>
      <c r="BZ75" s="90">
        <f>'Financial calcs'!CD540</f>
        <v>0</v>
      </c>
      <c r="CA75" s="90">
        <f>'Financial calcs'!CE540</f>
        <v>0</v>
      </c>
      <c r="CB75" s="90">
        <f>'Financial calcs'!CF540</f>
        <v>0</v>
      </c>
      <c r="CC75" s="90">
        <f>'Financial calcs'!CG540</f>
        <v>0</v>
      </c>
    </row>
    <row r="76" spans="1:81" x14ac:dyDescent="0.25">
      <c r="A76" s="66" t="str">
        <f>'Financial calcs'!E541</f>
        <v xml:space="preserve"> - Release of decommissioning bond</v>
      </c>
      <c r="B76" s="90">
        <f>'Financial calcs'!F541</f>
        <v>0</v>
      </c>
      <c r="C76" s="90">
        <f>'Financial calcs'!G541</f>
        <v>0</v>
      </c>
      <c r="D76" s="90">
        <f>'Financial calcs'!H541</f>
        <v>0</v>
      </c>
      <c r="E76" s="90">
        <f>'Financial calcs'!I541</f>
        <v>0</v>
      </c>
      <c r="F76" s="90">
        <f>'Financial calcs'!J541</f>
        <v>0</v>
      </c>
      <c r="G76" s="90">
        <f>'Financial calcs'!K541</f>
        <v>0</v>
      </c>
      <c r="H76" s="90">
        <f>'Financial calcs'!L541</f>
        <v>0</v>
      </c>
      <c r="I76" s="90">
        <f>'Financial calcs'!M541</f>
        <v>0</v>
      </c>
      <c r="J76" s="90">
        <f>'Financial calcs'!N541</f>
        <v>0</v>
      </c>
      <c r="K76" s="90">
        <f>'Financial calcs'!O541</f>
        <v>0</v>
      </c>
      <c r="L76" s="90">
        <f>'Financial calcs'!P541</f>
        <v>0</v>
      </c>
      <c r="M76" s="90">
        <f>'Financial calcs'!Q541</f>
        <v>0</v>
      </c>
      <c r="N76" s="90">
        <f>'Financial calcs'!R541</f>
        <v>0</v>
      </c>
      <c r="O76" s="90">
        <f>'Financial calcs'!S541</f>
        <v>0</v>
      </c>
      <c r="P76" s="90">
        <f>'Financial calcs'!T541</f>
        <v>0</v>
      </c>
      <c r="Q76" s="90">
        <f>'Financial calcs'!U541</f>
        <v>0</v>
      </c>
      <c r="R76" s="90">
        <f>'Financial calcs'!V541</f>
        <v>0</v>
      </c>
      <c r="S76" s="90">
        <f>'Financial calcs'!W541</f>
        <v>0</v>
      </c>
      <c r="T76" s="90">
        <f>'Financial calcs'!X541</f>
        <v>0</v>
      </c>
      <c r="U76" s="90">
        <f>'Financial calcs'!Y541</f>
        <v>0</v>
      </c>
      <c r="V76" s="90">
        <f>'Financial calcs'!Z541</f>
        <v>0</v>
      </c>
      <c r="W76" s="90">
        <f>'Financial calcs'!AA541</f>
        <v>0</v>
      </c>
      <c r="X76" s="90">
        <f>'Financial calcs'!AB541</f>
        <v>0</v>
      </c>
      <c r="Y76" s="90">
        <f>'Financial calcs'!AC541</f>
        <v>0</v>
      </c>
      <c r="Z76" s="90">
        <f>'Financial calcs'!AD541</f>
        <v>0</v>
      </c>
      <c r="AA76" s="90">
        <f>'Financial calcs'!AE541</f>
        <v>0</v>
      </c>
      <c r="AB76" s="90">
        <f>'Financial calcs'!AF541</f>
        <v>0</v>
      </c>
      <c r="AC76" s="90">
        <f>'Financial calcs'!AG541</f>
        <v>0</v>
      </c>
      <c r="AD76" s="90">
        <f>'Financial calcs'!AH541</f>
        <v>0</v>
      </c>
      <c r="AE76" s="90">
        <f>'Financial calcs'!AI541</f>
        <v>0</v>
      </c>
      <c r="AF76" s="90">
        <f>'Financial calcs'!AJ541</f>
        <v>0</v>
      </c>
      <c r="AG76" s="90">
        <f>'Financial calcs'!AK541</f>
        <v>0</v>
      </c>
      <c r="AH76" s="90">
        <f>'Financial calcs'!AL541</f>
        <v>0</v>
      </c>
      <c r="AI76" s="90">
        <f>'Financial calcs'!AM541</f>
        <v>0</v>
      </c>
      <c r="AJ76" s="90">
        <f>'Financial calcs'!AN541</f>
        <v>0</v>
      </c>
      <c r="AK76" s="90">
        <f>'Financial calcs'!AO541</f>
        <v>0</v>
      </c>
      <c r="AL76" s="90">
        <f>'Financial calcs'!AP541</f>
        <v>0</v>
      </c>
      <c r="AM76" s="90">
        <f>'Financial calcs'!AQ541</f>
        <v>0</v>
      </c>
      <c r="AN76" s="90">
        <f>'Financial calcs'!AR541</f>
        <v>0</v>
      </c>
      <c r="AO76" s="90">
        <f>'Financial calcs'!AS541</f>
        <v>0</v>
      </c>
      <c r="AP76" s="90">
        <f>'Financial calcs'!AT541</f>
        <v>0</v>
      </c>
      <c r="AQ76" s="90">
        <f>'Financial calcs'!AU541</f>
        <v>0</v>
      </c>
      <c r="AR76" s="90">
        <f>'Financial calcs'!AV541</f>
        <v>0</v>
      </c>
      <c r="AS76" s="90">
        <f>'Financial calcs'!AW541</f>
        <v>0</v>
      </c>
      <c r="AT76" s="90">
        <f>'Financial calcs'!AX541</f>
        <v>0</v>
      </c>
      <c r="AU76" s="90">
        <f>'Financial calcs'!AY541</f>
        <v>0</v>
      </c>
      <c r="AV76" s="90">
        <f>'Financial calcs'!AZ541</f>
        <v>0</v>
      </c>
      <c r="AW76" s="90">
        <f>'Financial calcs'!BA541</f>
        <v>0</v>
      </c>
      <c r="AX76" s="90">
        <f>'Financial calcs'!BB541</f>
        <v>0</v>
      </c>
      <c r="AY76" s="90">
        <f>'Financial calcs'!BC541</f>
        <v>0</v>
      </c>
      <c r="AZ76" s="90">
        <f>'Financial calcs'!BD541</f>
        <v>0</v>
      </c>
      <c r="BA76" s="90">
        <f>'Financial calcs'!BE541</f>
        <v>0</v>
      </c>
      <c r="BB76" s="90">
        <f>'Financial calcs'!BF541</f>
        <v>0</v>
      </c>
      <c r="BC76" s="90">
        <f>'Financial calcs'!BG541</f>
        <v>0</v>
      </c>
      <c r="BD76" s="90">
        <f>'Financial calcs'!BH541</f>
        <v>0</v>
      </c>
      <c r="BE76" s="90">
        <f>'Financial calcs'!BI541</f>
        <v>0</v>
      </c>
      <c r="BF76" s="90">
        <f>'Financial calcs'!BJ541</f>
        <v>0</v>
      </c>
      <c r="BG76" s="90">
        <f>'Financial calcs'!BK541</f>
        <v>0</v>
      </c>
      <c r="BH76" s="90">
        <f>'Financial calcs'!BL541</f>
        <v>0</v>
      </c>
      <c r="BI76" s="90">
        <f>'Financial calcs'!BM541</f>
        <v>0</v>
      </c>
      <c r="BJ76" s="90">
        <f>'Financial calcs'!BN541</f>
        <v>0</v>
      </c>
      <c r="BK76" s="90">
        <f>'Financial calcs'!BO541</f>
        <v>0</v>
      </c>
      <c r="BL76" s="90">
        <f>'Financial calcs'!BP541</f>
        <v>0</v>
      </c>
      <c r="BM76" s="90">
        <f>'Financial calcs'!BQ541</f>
        <v>0</v>
      </c>
      <c r="BN76" s="90">
        <f>'Financial calcs'!BR541</f>
        <v>0</v>
      </c>
      <c r="BO76" s="90">
        <f>'Financial calcs'!BS541</f>
        <v>0</v>
      </c>
      <c r="BP76" s="90">
        <f>'Financial calcs'!BT541</f>
        <v>0</v>
      </c>
      <c r="BQ76" s="90">
        <f>'Financial calcs'!BU541</f>
        <v>0</v>
      </c>
      <c r="BR76" s="90">
        <f>'Financial calcs'!BV541</f>
        <v>0</v>
      </c>
      <c r="BS76" s="90">
        <f>'Financial calcs'!BW541</f>
        <v>0</v>
      </c>
      <c r="BT76" s="90">
        <f>'Financial calcs'!BX541</f>
        <v>0</v>
      </c>
      <c r="BU76" s="90">
        <f>'Financial calcs'!BY541</f>
        <v>0</v>
      </c>
      <c r="BV76" s="90">
        <f>'Financial calcs'!BZ541</f>
        <v>0</v>
      </c>
      <c r="BW76" s="90">
        <f>'Financial calcs'!CA541</f>
        <v>0</v>
      </c>
      <c r="BX76" s="90">
        <f>'Financial calcs'!CB541</f>
        <v>0</v>
      </c>
      <c r="BY76" s="90">
        <f>'Financial calcs'!CC541</f>
        <v>0</v>
      </c>
      <c r="BZ76" s="90">
        <f>'Financial calcs'!CD541</f>
        <v>0</v>
      </c>
      <c r="CA76" s="90">
        <f>'Financial calcs'!CE541</f>
        <v>0</v>
      </c>
      <c r="CB76" s="90">
        <f>'Financial calcs'!CF541</f>
        <v>0</v>
      </c>
      <c r="CC76" s="90">
        <f>'Financial calcs'!CG541</f>
        <v>0</v>
      </c>
    </row>
    <row r="77" spans="1:81" x14ac:dyDescent="0.25">
      <c r="A77" s="66" t="str">
        <f>'Financial calcs'!E542</f>
        <v>- Major Maintenance Reserve Account release</v>
      </c>
      <c r="B77" s="90">
        <f>'Financial calcs'!F542</f>
        <v>0</v>
      </c>
      <c r="C77" s="90">
        <f>'Financial calcs'!G542</f>
        <v>0</v>
      </c>
      <c r="D77" s="90">
        <f>'Financial calcs'!H542</f>
        <v>0</v>
      </c>
      <c r="E77" s="90">
        <f>'Financial calcs'!I542</f>
        <v>0</v>
      </c>
      <c r="F77" s="90">
        <f>'Financial calcs'!J542</f>
        <v>0</v>
      </c>
      <c r="G77" s="90">
        <f>'Financial calcs'!K542</f>
        <v>0</v>
      </c>
      <c r="H77" s="90">
        <f>'Financial calcs'!L542</f>
        <v>0</v>
      </c>
      <c r="I77" s="90">
        <f>'Financial calcs'!M542</f>
        <v>0</v>
      </c>
      <c r="J77" s="90">
        <f>'Financial calcs'!N542</f>
        <v>0</v>
      </c>
      <c r="K77" s="90">
        <f>'Financial calcs'!O542</f>
        <v>0</v>
      </c>
      <c r="L77" s="90">
        <f>'Financial calcs'!P542</f>
        <v>0</v>
      </c>
      <c r="M77" s="90">
        <f>'Financial calcs'!Q542</f>
        <v>0</v>
      </c>
      <c r="N77" s="90">
        <f>'Financial calcs'!R542</f>
        <v>0</v>
      </c>
      <c r="O77" s="90">
        <f>'Financial calcs'!S542</f>
        <v>0</v>
      </c>
      <c r="P77" s="90">
        <f>'Financial calcs'!T542</f>
        <v>0</v>
      </c>
      <c r="Q77" s="90">
        <f>'Financial calcs'!U542</f>
        <v>0</v>
      </c>
      <c r="R77" s="90">
        <f>'Financial calcs'!V542</f>
        <v>0</v>
      </c>
      <c r="S77" s="90">
        <f>'Financial calcs'!W542</f>
        <v>0</v>
      </c>
      <c r="T77" s="90">
        <f>'Financial calcs'!X542</f>
        <v>0</v>
      </c>
      <c r="U77" s="90">
        <f>'Financial calcs'!Y542</f>
        <v>0</v>
      </c>
      <c r="V77" s="90">
        <f>'Financial calcs'!Z542</f>
        <v>0</v>
      </c>
      <c r="W77" s="90">
        <f>'Financial calcs'!AA542</f>
        <v>0</v>
      </c>
      <c r="X77" s="90">
        <f>'Financial calcs'!AB542</f>
        <v>0</v>
      </c>
      <c r="Y77" s="90">
        <f>'Financial calcs'!AC542</f>
        <v>0</v>
      </c>
      <c r="Z77" s="90">
        <f>'Financial calcs'!AD542</f>
        <v>0</v>
      </c>
      <c r="AA77" s="90">
        <f>'Financial calcs'!AE542</f>
        <v>0</v>
      </c>
      <c r="AB77" s="90">
        <f>'Financial calcs'!AF542</f>
        <v>0</v>
      </c>
      <c r="AC77" s="90">
        <f>'Financial calcs'!AG542</f>
        <v>0</v>
      </c>
      <c r="AD77" s="90">
        <f>'Financial calcs'!AH542</f>
        <v>0</v>
      </c>
      <c r="AE77" s="90">
        <f>'Financial calcs'!AI542</f>
        <v>0</v>
      </c>
      <c r="AF77" s="90">
        <f>'Financial calcs'!AJ542</f>
        <v>0</v>
      </c>
      <c r="AG77" s="90">
        <f>'Financial calcs'!AK542</f>
        <v>0</v>
      </c>
      <c r="AH77" s="90">
        <f>'Financial calcs'!AL542</f>
        <v>0</v>
      </c>
      <c r="AI77" s="90">
        <f>'Financial calcs'!AM542</f>
        <v>0</v>
      </c>
      <c r="AJ77" s="90">
        <f>'Financial calcs'!AN542</f>
        <v>0</v>
      </c>
      <c r="AK77" s="90">
        <f>'Financial calcs'!AO542</f>
        <v>0</v>
      </c>
      <c r="AL77" s="90">
        <f>'Financial calcs'!AP542</f>
        <v>0</v>
      </c>
      <c r="AM77" s="90">
        <f>'Financial calcs'!AQ542</f>
        <v>0</v>
      </c>
      <c r="AN77" s="90">
        <f>'Financial calcs'!AR542</f>
        <v>0</v>
      </c>
      <c r="AO77" s="90">
        <f>'Financial calcs'!AS542</f>
        <v>0</v>
      </c>
      <c r="AP77" s="90">
        <f>'Financial calcs'!AT542</f>
        <v>0</v>
      </c>
      <c r="AQ77" s="90">
        <f>'Financial calcs'!AU542</f>
        <v>0</v>
      </c>
      <c r="AR77" s="90">
        <f>'Financial calcs'!AV542</f>
        <v>0</v>
      </c>
      <c r="AS77" s="90">
        <f>'Financial calcs'!AW542</f>
        <v>0</v>
      </c>
      <c r="AT77" s="90">
        <f>'Financial calcs'!AX542</f>
        <v>0</v>
      </c>
      <c r="AU77" s="90">
        <f>'Financial calcs'!AY542</f>
        <v>0</v>
      </c>
      <c r="AV77" s="90">
        <f>'Financial calcs'!AZ542</f>
        <v>0</v>
      </c>
      <c r="AW77" s="90">
        <f>'Financial calcs'!BA542</f>
        <v>0</v>
      </c>
      <c r="AX77" s="90">
        <f>'Financial calcs'!BB542</f>
        <v>0</v>
      </c>
      <c r="AY77" s="90">
        <f>'Financial calcs'!BC542</f>
        <v>0</v>
      </c>
      <c r="AZ77" s="90">
        <f>'Financial calcs'!BD542</f>
        <v>0</v>
      </c>
      <c r="BA77" s="90">
        <f>'Financial calcs'!BE542</f>
        <v>0</v>
      </c>
      <c r="BB77" s="90">
        <f>'Financial calcs'!BF542</f>
        <v>0</v>
      </c>
      <c r="BC77" s="90">
        <f>'Financial calcs'!BG542</f>
        <v>0</v>
      </c>
      <c r="BD77" s="90">
        <f>'Financial calcs'!BH542</f>
        <v>0</v>
      </c>
      <c r="BE77" s="90">
        <f>'Financial calcs'!BI542</f>
        <v>0</v>
      </c>
      <c r="BF77" s="90">
        <f>'Financial calcs'!BJ542</f>
        <v>0</v>
      </c>
      <c r="BG77" s="90">
        <f>'Financial calcs'!BK542</f>
        <v>0</v>
      </c>
      <c r="BH77" s="90">
        <f>'Financial calcs'!BL542</f>
        <v>0</v>
      </c>
      <c r="BI77" s="90">
        <f>'Financial calcs'!BM542</f>
        <v>0</v>
      </c>
      <c r="BJ77" s="90">
        <f>'Financial calcs'!BN542</f>
        <v>0</v>
      </c>
      <c r="BK77" s="90">
        <f>'Financial calcs'!BO542</f>
        <v>0</v>
      </c>
      <c r="BL77" s="90">
        <f>'Financial calcs'!BP542</f>
        <v>0</v>
      </c>
      <c r="BM77" s="90">
        <f>'Financial calcs'!BQ542</f>
        <v>0</v>
      </c>
      <c r="BN77" s="90">
        <f>'Financial calcs'!BR542</f>
        <v>0</v>
      </c>
      <c r="BO77" s="90">
        <f>'Financial calcs'!BS542</f>
        <v>0</v>
      </c>
      <c r="BP77" s="90">
        <f>'Financial calcs'!BT542</f>
        <v>0</v>
      </c>
      <c r="BQ77" s="90">
        <f>'Financial calcs'!BU542</f>
        <v>0</v>
      </c>
      <c r="BR77" s="90">
        <f>'Financial calcs'!BV542</f>
        <v>0</v>
      </c>
      <c r="BS77" s="90">
        <f>'Financial calcs'!BW542</f>
        <v>0</v>
      </c>
      <c r="BT77" s="90">
        <f>'Financial calcs'!BX542</f>
        <v>0</v>
      </c>
      <c r="BU77" s="90">
        <f>'Financial calcs'!BY542</f>
        <v>0</v>
      </c>
      <c r="BV77" s="90">
        <f>'Financial calcs'!BZ542</f>
        <v>0</v>
      </c>
      <c r="BW77" s="90">
        <f>'Financial calcs'!CA542</f>
        <v>0</v>
      </c>
      <c r="BX77" s="90">
        <f>'Financial calcs'!CB542</f>
        <v>0</v>
      </c>
      <c r="BY77" s="90">
        <f>'Financial calcs'!CC542</f>
        <v>0</v>
      </c>
      <c r="BZ77" s="90">
        <f>'Financial calcs'!CD542</f>
        <v>0</v>
      </c>
      <c r="CA77" s="90">
        <f>'Financial calcs'!CE542</f>
        <v>0</v>
      </c>
      <c r="CB77" s="90">
        <f>'Financial calcs'!CF542</f>
        <v>0</v>
      </c>
      <c r="CC77" s="90">
        <f>'Financial calcs'!CG542</f>
        <v>0</v>
      </c>
    </row>
    <row r="78" spans="1:81" x14ac:dyDescent="0.25">
      <c r="A78" s="66" t="str">
        <f>'Financial calcs'!E543</f>
        <v xml:space="preserve"> - Debt Service Reserve Account cash inflows</v>
      </c>
      <c r="B78" s="90">
        <f ca="1">'Financial calcs'!F543</f>
        <v>0</v>
      </c>
      <c r="C78" s="90">
        <f ca="1">'Financial calcs'!G543</f>
        <v>3583.7965976809573</v>
      </c>
      <c r="D78" s="90">
        <f ca="1">'Financial calcs'!H543</f>
        <v>0</v>
      </c>
      <c r="E78" s="90">
        <f ca="1">'Financial calcs'!I543</f>
        <v>7.2759576141834259E-12</v>
      </c>
      <c r="F78" s="90">
        <f ca="1">'Financial calcs'!J543</f>
        <v>0</v>
      </c>
      <c r="G78" s="90">
        <f ca="1">'Financial calcs'!K543</f>
        <v>0</v>
      </c>
      <c r="H78" s="90">
        <f ca="1">'Financial calcs'!L543</f>
        <v>1.4551915228366852E-11</v>
      </c>
      <c r="I78" s="90">
        <f ca="1">'Financial calcs'!M543</f>
        <v>0</v>
      </c>
      <c r="J78" s="90">
        <f ca="1">'Financial calcs'!N543</f>
        <v>0</v>
      </c>
      <c r="K78" s="90">
        <f ca="1">'Financial calcs'!O543</f>
        <v>7.2759576141834259E-12</v>
      </c>
      <c r="L78" s="90">
        <f ca="1">'Financial calcs'!P543</f>
        <v>0</v>
      </c>
      <c r="M78" s="90">
        <f ca="1">'Financial calcs'!Q543</f>
        <v>0</v>
      </c>
      <c r="N78" s="90">
        <f ca="1">'Financial calcs'!R543</f>
        <v>0</v>
      </c>
      <c r="O78" s="90">
        <f ca="1">'Financial calcs'!S543</f>
        <v>0</v>
      </c>
      <c r="P78" s="90">
        <f ca="1">'Financial calcs'!T543</f>
        <v>7.2759576141834259E-12</v>
      </c>
      <c r="Q78" s="90">
        <f ca="1">'Financial calcs'!U543</f>
        <v>7.2759576141834259E-12</v>
      </c>
      <c r="R78" s="90">
        <f ca="1">'Financial calcs'!V543</f>
        <v>0</v>
      </c>
      <c r="S78" s="90">
        <f ca="1">'Financial calcs'!W543</f>
        <v>0</v>
      </c>
      <c r="T78" s="90">
        <f ca="1">'Financial calcs'!X543</f>
        <v>1.4551915228366852E-11</v>
      </c>
      <c r="U78" s="90">
        <f ca="1">'Financial calcs'!Y543</f>
        <v>0</v>
      </c>
      <c r="V78" s="90">
        <f ca="1">'Financial calcs'!Z543</f>
        <v>0</v>
      </c>
      <c r="W78" s="90">
        <f ca="1">'Financial calcs'!AA543</f>
        <v>0</v>
      </c>
      <c r="X78" s="90">
        <f ca="1">'Financial calcs'!AB543</f>
        <v>2.1827872842550278E-11</v>
      </c>
      <c r="Y78" s="90">
        <f ca="1">'Financial calcs'!AC543</f>
        <v>0</v>
      </c>
      <c r="Z78" s="90">
        <f ca="1">'Financial calcs'!AD543</f>
        <v>1.4551915228366852E-11</v>
      </c>
      <c r="AA78" s="90">
        <f ca="1">'Financial calcs'!AE543</f>
        <v>0</v>
      </c>
      <c r="AB78" s="90">
        <f ca="1">'Financial calcs'!AF543</f>
        <v>2.1827872842550278E-11</v>
      </c>
      <c r="AC78" s="90">
        <f ca="1">'Financial calcs'!AG543</f>
        <v>1.4551915228366852E-11</v>
      </c>
      <c r="AD78" s="90">
        <f ca="1">'Financial calcs'!AH543</f>
        <v>0</v>
      </c>
      <c r="AE78" s="90">
        <f ca="1">'Financial calcs'!AI543</f>
        <v>5.0931703299283981E-11</v>
      </c>
      <c r="AF78" s="90">
        <f ca="1">'Financial calcs'!AJ543</f>
        <v>6.5483618527650833E-11</v>
      </c>
      <c r="AG78" s="90">
        <f ca="1">'Financial calcs'!AK543</f>
        <v>35869.087152318905</v>
      </c>
      <c r="AH78" s="90">
        <f ca="1">'Financial calcs'!AL543</f>
        <v>0</v>
      </c>
      <c r="AI78" s="90">
        <f ca="1">'Financial calcs'!AM543</f>
        <v>0</v>
      </c>
      <c r="AJ78" s="90">
        <f ca="1">'Financial calcs'!AN543</f>
        <v>0</v>
      </c>
      <c r="AK78" s="90">
        <f ca="1">'Financial calcs'!AO543</f>
        <v>0</v>
      </c>
      <c r="AL78" s="90">
        <f ca="1">'Financial calcs'!AP543</f>
        <v>0</v>
      </c>
      <c r="AM78" s="90">
        <f ca="1">'Financial calcs'!AQ543</f>
        <v>0</v>
      </c>
      <c r="AN78" s="90">
        <f ca="1">'Financial calcs'!AR543</f>
        <v>0</v>
      </c>
      <c r="AO78" s="90">
        <f ca="1">'Financial calcs'!AS543</f>
        <v>0</v>
      </c>
      <c r="AP78" s="90">
        <f ca="1">'Financial calcs'!AT543</f>
        <v>0</v>
      </c>
      <c r="AQ78" s="90">
        <f ca="1">'Financial calcs'!AU543</f>
        <v>0</v>
      </c>
      <c r="AR78" s="90">
        <f ca="1">'Financial calcs'!AV543</f>
        <v>0</v>
      </c>
      <c r="AS78" s="90">
        <f ca="1">'Financial calcs'!AW543</f>
        <v>0</v>
      </c>
      <c r="AT78" s="90">
        <f ca="1">'Financial calcs'!AX543</f>
        <v>0</v>
      </c>
      <c r="AU78" s="90">
        <f ca="1">'Financial calcs'!AY543</f>
        <v>0</v>
      </c>
      <c r="AV78" s="90">
        <f ca="1">'Financial calcs'!AZ543</f>
        <v>0</v>
      </c>
      <c r="AW78" s="90">
        <f ca="1">'Financial calcs'!BA543</f>
        <v>0</v>
      </c>
      <c r="AX78" s="90">
        <f ca="1">'Financial calcs'!BB543</f>
        <v>0</v>
      </c>
      <c r="AY78" s="90">
        <f ca="1">'Financial calcs'!BC543</f>
        <v>0</v>
      </c>
      <c r="AZ78" s="90">
        <f ca="1">'Financial calcs'!BD543</f>
        <v>0</v>
      </c>
      <c r="BA78" s="90">
        <f ca="1">'Financial calcs'!BE543</f>
        <v>0</v>
      </c>
      <c r="BB78" s="90">
        <f ca="1">'Financial calcs'!BF543</f>
        <v>0</v>
      </c>
      <c r="BC78" s="90">
        <f ca="1">'Financial calcs'!BG543</f>
        <v>0</v>
      </c>
      <c r="BD78" s="90">
        <f ca="1">'Financial calcs'!BH543</f>
        <v>0</v>
      </c>
      <c r="BE78" s="90">
        <f ca="1">'Financial calcs'!BI543</f>
        <v>0</v>
      </c>
      <c r="BF78" s="90">
        <f ca="1">'Financial calcs'!BJ543</f>
        <v>0</v>
      </c>
      <c r="BG78" s="90">
        <f ca="1">'Financial calcs'!BK543</f>
        <v>0</v>
      </c>
      <c r="BH78" s="90">
        <f ca="1">'Financial calcs'!BL543</f>
        <v>0</v>
      </c>
      <c r="BI78" s="90">
        <f ca="1">'Financial calcs'!BM543</f>
        <v>0</v>
      </c>
      <c r="BJ78" s="90">
        <f ca="1">'Financial calcs'!BN543</f>
        <v>0</v>
      </c>
      <c r="BK78" s="90">
        <f ca="1">'Financial calcs'!BO543</f>
        <v>0</v>
      </c>
      <c r="BL78" s="90">
        <f ca="1">'Financial calcs'!BP543</f>
        <v>0</v>
      </c>
      <c r="BM78" s="90">
        <f ca="1">'Financial calcs'!BQ543</f>
        <v>0</v>
      </c>
      <c r="BN78" s="90">
        <f ca="1">'Financial calcs'!BR543</f>
        <v>0</v>
      </c>
      <c r="BO78" s="90">
        <f ca="1">'Financial calcs'!BS543</f>
        <v>0</v>
      </c>
      <c r="BP78" s="90">
        <f ca="1">'Financial calcs'!BT543</f>
        <v>0</v>
      </c>
      <c r="BQ78" s="90">
        <f ca="1">'Financial calcs'!BU543</f>
        <v>0</v>
      </c>
      <c r="BR78" s="90">
        <f ca="1">'Financial calcs'!BV543</f>
        <v>0</v>
      </c>
      <c r="BS78" s="90">
        <f ca="1">'Financial calcs'!BW543</f>
        <v>0</v>
      </c>
      <c r="BT78" s="90">
        <f ca="1">'Financial calcs'!BX543</f>
        <v>0</v>
      </c>
      <c r="BU78" s="90">
        <f ca="1">'Financial calcs'!BY543</f>
        <v>0</v>
      </c>
      <c r="BV78" s="90">
        <f ca="1">'Financial calcs'!BZ543</f>
        <v>0</v>
      </c>
      <c r="BW78" s="90">
        <f ca="1">'Financial calcs'!CA543</f>
        <v>0</v>
      </c>
      <c r="BX78" s="90">
        <f ca="1">'Financial calcs'!CB543</f>
        <v>0</v>
      </c>
      <c r="BY78" s="90">
        <f ca="1">'Financial calcs'!CC543</f>
        <v>0</v>
      </c>
      <c r="BZ78" s="90">
        <f ca="1">'Financial calcs'!CD543</f>
        <v>0</v>
      </c>
      <c r="CA78" s="90">
        <f ca="1">'Financial calcs'!CE543</f>
        <v>0</v>
      </c>
      <c r="CB78" s="90">
        <f ca="1">'Financial calcs'!CF543</f>
        <v>0</v>
      </c>
      <c r="CC78" s="90">
        <f ca="1">'Financial calcs'!CG543</f>
        <v>0</v>
      </c>
    </row>
    <row r="79" spans="1:81" x14ac:dyDescent="0.25">
      <c r="A79" s="66" t="str">
        <f>'Financial calcs'!E544</f>
        <v>- Cash withdrawals from project bank</v>
      </c>
      <c r="B79" s="90">
        <f ca="1">'Financial calcs'!F544</f>
        <v>0</v>
      </c>
      <c r="C79" s="90">
        <f ca="1">'Financial calcs'!G544</f>
        <v>0</v>
      </c>
      <c r="D79" s="90">
        <f ca="1">'Financial calcs'!H544</f>
        <v>0</v>
      </c>
      <c r="E79" s="90">
        <f ca="1">'Financial calcs'!I544</f>
        <v>0</v>
      </c>
      <c r="F79" s="90">
        <f ca="1">'Financial calcs'!J544</f>
        <v>0</v>
      </c>
      <c r="G79" s="90">
        <f ca="1">'Financial calcs'!K544</f>
        <v>0</v>
      </c>
      <c r="H79" s="90">
        <f ca="1">'Financial calcs'!L544</f>
        <v>0</v>
      </c>
      <c r="I79" s="90">
        <f ca="1">'Financial calcs'!M544</f>
        <v>0</v>
      </c>
      <c r="J79" s="90">
        <f ca="1">'Financial calcs'!N544</f>
        <v>0</v>
      </c>
      <c r="K79" s="90">
        <f ca="1">'Financial calcs'!O544</f>
        <v>0</v>
      </c>
      <c r="L79" s="90">
        <f ca="1">'Financial calcs'!P544</f>
        <v>0</v>
      </c>
      <c r="M79" s="90">
        <f ca="1">'Financial calcs'!Q544</f>
        <v>0</v>
      </c>
      <c r="N79" s="90">
        <f ca="1">'Financial calcs'!R544</f>
        <v>0</v>
      </c>
      <c r="O79" s="90">
        <f ca="1">'Financial calcs'!S544</f>
        <v>0</v>
      </c>
      <c r="P79" s="90">
        <f ca="1">'Financial calcs'!T544</f>
        <v>0</v>
      </c>
      <c r="Q79" s="90">
        <f ca="1">'Financial calcs'!U544</f>
        <v>0</v>
      </c>
      <c r="R79" s="90">
        <f ca="1">'Financial calcs'!V544</f>
        <v>279.90819111137534</v>
      </c>
      <c r="S79" s="90">
        <f ca="1">'Financial calcs'!W544</f>
        <v>576.84835669484164</v>
      </c>
      <c r="T79" s="90">
        <f ca="1">'Financial calcs'!X544</f>
        <v>1630.1907327975641</v>
      </c>
      <c r="U79" s="90">
        <f ca="1">'Financial calcs'!Y544</f>
        <v>1967.0493201981008</v>
      </c>
      <c r="V79" s="90">
        <f ca="1">'Financial calcs'!Z544</f>
        <v>2938.7012720844214</v>
      </c>
      <c r="W79" s="90">
        <f ca="1">'Financial calcs'!AA544</f>
        <v>3440.6623415116046</v>
      </c>
      <c r="X79" s="90">
        <f ca="1">'Financial calcs'!AB544</f>
        <v>4578.667690823524</v>
      </c>
      <c r="Y79" s="90">
        <f ca="1">'Financial calcs'!AC544</f>
        <v>5002.6921441038721</v>
      </c>
      <c r="Z79" s="90">
        <f ca="1">'Financial calcs'!AD544</f>
        <v>6186.8758024924318</v>
      </c>
      <c r="AA79" s="90">
        <f ca="1">'Financial calcs'!AE544</f>
        <v>6658.4437348517095</v>
      </c>
      <c r="AB79" s="90">
        <f ca="1">'Financial calcs'!AF544</f>
        <v>7891.5764008614933</v>
      </c>
      <c r="AC79" s="90">
        <f ca="1">'Financial calcs'!AG544</f>
        <v>8413.5404210443958</v>
      </c>
      <c r="AD79" s="90">
        <f ca="1">'Financial calcs'!AH544</f>
        <v>9575.7700802321924</v>
      </c>
      <c r="AE79" s="90">
        <f ca="1">'Financial calcs'!AI544</f>
        <v>3440.4902065418428</v>
      </c>
      <c r="AF79" s="90">
        <f ca="1">'Financial calcs'!AJ544</f>
        <v>0</v>
      </c>
      <c r="AG79" s="90">
        <f ca="1">'Financial calcs'!AK544</f>
        <v>0</v>
      </c>
      <c r="AH79" s="90">
        <f ca="1">'Financial calcs'!AL544</f>
        <v>714.0327556385746</v>
      </c>
      <c r="AI79" s="90">
        <f ca="1">'Financial calcs'!AM544</f>
        <v>345.66589093705988</v>
      </c>
      <c r="AJ79" s="90">
        <f ca="1">'Financial calcs'!AN544</f>
        <v>714.0327556385746</v>
      </c>
      <c r="AK79" s="90">
        <f ca="1">'Financial calcs'!AO544</f>
        <v>345.66589093703078</v>
      </c>
      <c r="AL79" s="90">
        <f ca="1">'Financial calcs'!AP544</f>
        <v>591.24380073806969</v>
      </c>
      <c r="AM79" s="90">
        <f ca="1">'Financial calcs'!AQ544</f>
        <v>345.66589093705988</v>
      </c>
      <c r="AN79" s="90">
        <f ca="1">'Financial calcs'!AR544</f>
        <v>714.03275563858915</v>
      </c>
      <c r="AO79" s="90">
        <f ca="1">'Financial calcs'!AS544</f>
        <v>345.66589093705988</v>
      </c>
      <c r="AP79" s="90">
        <f ca="1">'Financial calcs'!AT544</f>
        <v>714.03275563856005</v>
      </c>
      <c r="AQ79" s="90">
        <f ca="1">'Financial calcs'!AU544</f>
        <v>345.66589093687071</v>
      </c>
      <c r="AR79" s="90">
        <f ca="1">'Financial calcs'!AV544</f>
        <v>0</v>
      </c>
      <c r="AS79" s="90">
        <f ca="1">'Financial calcs'!AW544</f>
        <v>0</v>
      </c>
      <c r="AT79" s="90">
        <f ca="1">'Financial calcs'!AX544</f>
        <v>0</v>
      </c>
      <c r="AU79" s="90">
        <f ca="1">'Financial calcs'!AY544</f>
        <v>0</v>
      </c>
      <c r="AV79" s="90">
        <f ca="1">'Financial calcs'!AZ544</f>
        <v>0</v>
      </c>
      <c r="AW79" s="90">
        <f ca="1">'Financial calcs'!BA544</f>
        <v>0</v>
      </c>
      <c r="AX79" s="90">
        <f ca="1">'Financial calcs'!BB544</f>
        <v>0</v>
      </c>
      <c r="AY79" s="90">
        <f ca="1">'Financial calcs'!BC544</f>
        <v>0</v>
      </c>
      <c r="AZ79" s="90">
        <f ca="1">'Financial calcs'!BD544</f>
        <v>0</v>
      </c>
      <c r="BA79" s="90">
        <f ca="1">'Financial calcs'!BE544</f>
        <v>0</v>
      </c>
      <c r="BB79" s="90">
        <f ca="1">'Financial calcs'!BF544</f>
        <v>0</v>
      </c>
      <c r="BC79" s="90">
        <f ca="1">'Financial calcs'!BG544</f>
        <v>0</v>
      </c>
      <c r="BD79" s="90">
        <f ca="1">'Financial calcs'!BH544</f>
        <v>0</v>
      </c>
      <c r="BE79" s="90">
        <f ca="1">'Financial calcs'!BI544</f>
        <v>0</v>
      </c>
      <c r="BF79" s="90">
        <f ca="1">'Financial calcs'!BJ544</f>
        <v>0</v>
      </c>
      <c r="BG79" s="90">
        <f ca="1">'Financial calcs'!BK544</f>
        <v>0</v>
      </c>
      <c r="BH79" s="90">
        <f ca="1">'Financial calcs'!BL544</f>
        <v>0</v>
      </c>
      <c r="BI79" s="90">
        <f ca="1">'Financial calcs'!BM544</f>
        <v>0</v>
      </c>
      <c r="BJ79" s="90">
        <f ca="1">'Financial calcs'!BN544</f>
        <v>0</v>
      </c>
      <c r="BK79" s="90">
        <f ca="1">'Financial calcs'!BO544</f>
        <v>0</v>
      </c>
      <c r="BL79" s="90">
        <f ca="1">'Financial calcs'!BP544</f>
        <v>0</v>
      </c>
      <c r="BM79" s="90">
        <f ca="1">'Financial calcs'!BQ544</f>
        <v>0</v>
      </c>
      <c r="BN79" s="90">
        <f ca="1">'Financial calcs'!BR544</f>
        <v>0</v>
      </c>
      <c r="BO79" s="90">
        <f ca="1">'Financial calcs'!BS544</f>
        <v>0</v>
      </c>
      <c r="BP79" s="90">
        <f ca="1">'Financial calcs'!BT544</f>
        <v>0</v>
      </c>
      <c r="BQ79" s="90">
        <f ca="1">'Financial calcs'!BU544</f>
        <v>0</v>
      </c>
      <c r="BR79" s="90">
        <f ca="1">'Financial calcs'!BV544</f>
        <v>0</v>
      </c>
      <c r="BS79" s="90">
        <f ca="1">'Financial calcs'!BW544</f>
        <v>0</v>
      </c>
      <c r="BT79" s="90">
        <f ca="1">'Financial calcs'!BX544</f>
        <v>0</v>
      </c>
      <c r="BU79" s="90">
        <f ca="1">'Financial calcs'!BY544</f>
        <v>0</v>
      </c>
      <c r="BV79" s="90">
        <f ca="1">'Financial calcs'!BZ544</f>
        <v>0</v>
      </c>
      <c r="BW79" s="90">
        <f ca="1">'Financial calcs'!CA544</f>
        <v>0</v>
      </c>
      <c r="BX79" s="90">
        <f ca="1">'Financial calcs'!CB544</f>
        <v>0</v>
      </c>
      <c r="BY79" s="90">
        <f ca="1">'Financial calcs'!CC544</f>
        <v>0</v>
      </c>
      <c r="BZ79" s="90">
        <f ca="1">'Financial calcs'!CD544</f>
        <v>0</v>
      </c>
      <c r="CA79" s="90">
        <f ca="1">'Financial calcs'!CE544</f>
        <v>0</v>
      </c>
      <c r="CB79" s="90">
        <f ca="1">'Financial calcs'!CF544</f>
        <v>0</v>
      </c>
      <c r="CC79" s="90">
        <f ca="1">'Financial calcs'!CG544</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8C99BB3FB19A4AA3FDE5330858E44E" ma:contentTypeVersion="" ma:contentTypeDescription="Create a new document." ma:contentTypeScope="" ma:versionID="d5691e5e0bf8a6112cd51577161f8d6b">
  <xsd:schema xmlns:xsd="http://www.w3.org/2001/XMLSchema" xmlns:xs="http://www.w3.org/2001/XMLSchema" xmlns:p="http://schemas.microsoft.com/office/2006/metadata/properties" xmlns:ns2="02586926-355f-4e83-b151-9d24a1c704ad" targetNamespace="http://schemas.microsoft.com/office/2006/metadata/properties" ma:root="true" ma:fieldsID="48f622a066935310fdb46df970e5efde" ns2:_="">
    <xsd:import namespace="02586926-355f-4e83-b151-9d24a1c704ad"/>
    <xsd:element name="properties">
      <xsd:complexType>
        <xsd:sequence>
          <xsd:element name="documentManagement">
            <xsd:complexType>
              <xsd:all>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586926-355f-4e83-b151-9d24a1c704ad"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Enterprise Keywords" ma:fieldId="{23f27201-bee3-471e-b2e7-b64fd8b7ca38}" ma:taxonomyMulti="true" ma:sspId="31b33426-b670-4d47-8354-2924737a9fef"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DFBE2E67-F8F0-4261-8319-DE291136969C}" ma:internalName="TaxCatchAll" ma:showField="CatchAllData" ma:web="{f2c924e2-7fc1-4d70-a6e5-114da4462c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2586926-355f-4e83-b151-9d24a1c704ad"/>
    <TaxKeywordTaxHTField xmlns="02586926-355f-4e83-b151-9d24a1c704ad">
      <Terms xmlns="http://schemas.microsoft.com/office/infopath/2007/PartnerControls"/>
    </TaxKeywordTaxHTField>
  </documentManagement>
</p:properties>
</file>

<file path=customXml/item4.xml><?xml version="1.0" encoding="utf-8"?>
<metadata xmlns="http://www.objective.com/ecm/document/metadata/FF3C5B18883D4E21973B57C2EEED7FD1" version="1.0.0">
  <systemFields>
    <field name="Objective-Id">
      <value order="0">A27131955</value>
    </field>
    <field name="Objective-Title">
      <value order="0">Local Energy Toolkit - finance - finance model spreadsheet example</value>
    </field>
    <field name="Objective-Description">
      <value order="0"/>
    </field>
    <field name="Objective-CreationStamp">
      <value order="0">2019-08-09T11:23:16Z</value>
    </field>
    <field name="Objective-IsApproved">
      <value order="0">false</value>
    </field>
    <field name="Objective-IsPublished">
      <value order="0">true</value>
    </field>
    <field name="Objective-DatePublished">
      <value order="0">2019-08-09T11:23:47Z</value>
    </field>
    <field name="Objective-ModificationStamp">
      <value order="0">2019-08-09T11:24:32Z</value>
    </field>
    <field name="Objective-Owner">
      <value order="0">Allan, Roland (OFM - Communications)</value>
    </field>
    <field name="Objective-Path">
      <value order="0">Objective Global Folder:Business File Plan:Office of the First Minister (OFM):Office of the First Minister (OFM) - Communications:1 - Save:Communications - Digital:Content:Corporate Digital Team - Web Content - Environment and climate change - 2019-2023:Low carbon energy (closing Energy Service website)</value>
    </field>
    <field name="Objective-Parent">
      <value order="0">Low carbon energy (closing Energy Service website)</value>
    </field>
    <field name="Objective-State">
      <value order="0">Published</value>
    </field>
    <field name="Objective-VersionId">
      <value order="0">vA53967366</value>
    </field>
    <field name="Objective-Version">
      <value order="0">1.0</value>
    </field>
    <field name="Objective-VersionNumber">
      <value order="0">1</value>
    </field>
    <field name="Objective-VersionComment">
      <value order="0">First version</value>
    </field>
    <field name="Objective-FileNumber">
      <value order="0">qA1396703</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2019-08-08T23:00:00Z</value>
      </field>
      <field name="Objective-What to Keep">
        <value order="0">No</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0019B5C9-48F8-4B7B-90D8-3FB0DC017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586926-355f-4e83-b151-9d24a1c704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B9D659-C165-41C7-A4E0-81083BE63630}">
  <ds:schemaRefs>
    <ds:schemaRef ds:uri="http://schemas.microsoft.com/sharepoint/v3/contenttype/forms"/>
  </ds:schemaRefs>
</ds:datastoreItem>
</file>

<file path=customXml/itemProps3.xml><?xml version="1.0" encoding="utf-8"?>
<ds:datastoreItem xmlns:ds="http://schemas.openxmlformats.org/officeDocument/2006/customXml" ds:itemID="{4B638A5E-1183-46A1-9B9E-1077A50BFBDA}">
  <ds:schemaRefs>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purl.org/dc/dcmitype/"/>
    <ds:schemaRef ds:uri="http://schemas.openxmlformats.org/package/2006/metadata/core-properties"/>
    <ds:schemaRef ds:uri="02586926-355f-4e83-b151-9d24a1c704ad"/>
    <ds:schemaRef ds:uri="http://schemas.microsoft.com/office/2006/metadata/propertie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Version Control</vt:lpstr>
      <vt:lpstr>Accept Disclaimer so visible</vt:lpstr>
      <vt:lpstr>Directions to use</vt:lpstr>
      <vt:lpstr>Inputs</vt:lpstr>
      <vt:lpstr>Development Costs</vt:lpstr>
      <vt:lpstr>Construction Costs</vt:lpstr>
      <vt:lpstr>Extra explanation of Inputs</vt:lpstr>
      <vt:lpstr>Outputs</vt:lpstr>
      <vt:lpstr>OutputGraphsNamedRanges</vt:lpstr>
      <vt:lpstr>Summary outputs</vt:lpstr>
      <vt:lpstr>Annual accounts</vt:lpstr>
      <vt:lpstr>Calculations - pre operations</vt:lpstr>
      <vt:lpstr>Debt and equity calcs</vt:lpstr>
      <vt:lpstr>Financial calcs</vt:lpstr>
      <vt:lpstr>Monthly financials</vt:lpstr>
      <vt:lpstr>Days_in_year</vt:lpstr>
      <vt:lpstr>Months_in_year</vt:lpstr>
      <vt:lpstr>p_kWh_to_GBP_MWh</vt:lpstr>
      <vt:lpstr>'Accept Disclaimer so visible'!Print_Area</vt:lpstr>
      <vt:lpstr>'Directions to use'!Print_Area</vt:lpstr>
      <vt:lpstr>'Extra explanation of Inputs'!Print_Area</vt:lpstr>
      <vt:lpstr>Inputs!Print_Area</vt:lpstr>
      <vt:lpstr>Outputs!Print_Area</vt:lpstr>
      <vt:lpstr>'Summary outputs'!Print_Area</vt:lpstr>
      <vt:lpstr>ScenarioName</vt:lpstr>
      <vt:lpstr>ScenarioNumber</vt:lpstr>
      <vt:lpstr>Semi_annual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Gregory.Vaughan-Morris@ricardo-aea.com</dc:creator>
  <cp:lastModifiedBy>Wyn, Sioned (OFM - Communications)</cp:lastModifiedBy>
  <cp:lastPrinted>2017-08-09T16:50:58Z</cp:lastPrinted>
  <dcterms:created xsi:type="dcterms:W3CDTF">2013-10-08T15:12:22Z</dcterms:created>
  <dcterms:modified xsi:type="dcterms:W3CDTF">2019-09-04T14:18:21Z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0x010100A18C99BB3FB19A4AA3FDE5330858E44E</vt:lpwstr>
  </property>
  <property fmtid="{D5CDD505-2E9C-101B-9397-08002B2CF9AE}" pid="3" name="TaxKeyword">
    <vt:lpwstr/>
  </property>
  <property fmtid="{D5CDD505-2E9C-101B-9397-08002B2CF9AE}" pid="4" name="Objective-Id">
    <vt:lpwstr>A27131955</vt:lpwstr>
  </property>
  <property fmtid="{D5CDD505-2E9C-101B-9397-08002B2CF9AE}" pid="5" name="Objective-Title">
    <vt:lpwstr>Local Energy Toolkit - finance - finance model spreadsheet example</vt:lpwstr>
  </property>
  <property fmtid="{D5CDD505-2E9C-101B-9397-08002B2CF9AE}" pid="6" name="Objective-Description">
    <vt:lpwstr/>
  </property>
  <property fmtid="{D5CDD505-2E9C-101B-9397-08002B2CF9AE}" pid="7" name="Objective-CreationStamp">
    <vt:filetime>2019-08-09T11:23:16Z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2019-08-09T11:23:47Z</vt:filetime>
  </property>
  <property fmtid="{D5CDD505-2E9C-101B-9397-08002B2CF9AE}" pid="11" name="Objective-ModificationStamp">
    <vt:filetime>2019-08-09T11:24:32Z</vt:filetime>
  </property>
  <property fmtid="{D5CDD505-2E9C-101B-9397-08002B2CF9AE}" pid="12" name="Objective-Owner">
    <vt:lpwstr>Allan, Roland (OFM - Communications)</vt:lpwstr>
  </property>
  <property fmtid="{D5CDD505-2E9C-101B-9397-08002B2CF9AE}" pid="13" name="Objective-Path">
    <vt:lpwstr>Objective Global Folder:Business File Plan:Office of the First Minister (OFM):Office of the First Minister (OFM) - Communications:1 - Save:Communications - Digital:Content:Corporate Digital Team - Web Content - Environment and climate change - 2019-2023:L</vt:lpwstr>
  </property>
  <property fmtid="{D5CDD505-2E9C-101B-9397-08002B2CF9AE}" pid="14" name="Objective-Parent">
    <vt:lpwstr>Low carbon energy (closing Energy Service website)</vt:lpwstr>
  </property>
  <property fmtid="{D5CDD505-2E9C-101B-9397-08002B2CF9AE}" pid="15" name="Objective-State">
    <vt:lpwstr>Published</vt:lpwstr>
  </property>
  <property fmtid="{D5CDD505-2E9C-101B-9397-08002B2CF9AE}" pid="16" name="Objective-VersionId">
    <vt:lpwstr>vA53967366</vt:lpwstr>
  </property>
  <property fmtid="{D5CDD505-2E9C-101B-9397-08002B2CF9AE}" pid="17" name="Objective-Version">
    <vt:lpwstr>1.0</vt:lpwstr>
  </property>
  <property fmtid="{D5CDD505-2E9C-101B-9397-08002B2CF9AE}" pid="18" name="Objective-VersionNumber">
    <vt:r8>1</vt:r8>
  </property>
  <property fmtid="{D5CDD505-2E9C-101B-9397-08002B2CF9AE}" pid="19" name="Objective-VersionComment">
    <vt:lpwstr>First version</vt:lpwstr>
  </property>
  <property fmtid="{D5CDD505-2E9C-101B-9397-08002B2CF9AE}" pid="20" name="Objective-FileNumber">
    <vt:lpwstr>qA1396703</vt:lpwstr>
  </property>
  <property fmtid="{D5CDD505-2E9C-101B-9397-08002B2CF9AE}" pid="21" name="Objective-Classification">
    <vt:lpwstr>Official</vt:lpwstr>
  </property>
  <property fmtid="{D5CDD505-2E9C-101B-9397-08002B2CF9AE}" pid="22" name="Objective-Caveats">
    <vt:lpwstr/>
  </property>
  <property fmtid="{D5CDD505-2E9C-101B-9397-08002B2CF9AE}" pid="23" name="Objective-Language">
    <vt:lpwstr>English (eng)</vt:lpwstr>
  </property>
  <property fmtid="{D5CDD505-2E9C-101B-9397-08002B2CF9AE}" pid="24" name="Objective-Date Acquired">
    <vt:filetime>2019-08-08T23:00:00Z</vt:filetime>
  </property>
  <property fmtid="{D5CDD505-2E9C-101B-9397-08002B2CF9AE}" pid="25" name="Objective-What to Keep">
    <vt:lpwstr>No</vt:lpwstr>
  </property>
  <property fmtid="{D5CDD505-2E9C-101B-9397-08002B2CF9AE}" pid="26" name="Objective-Official Translation">
    <vt:lpwstr/>
  </property>
  <property fmtid="{D5CDD505-2E9C-101B-9397-08002B2CF9AE}" pid="27" name="Objective-Connect Creator">
    <vt:lpwstr/>
  </property>
</Properties>
</file>